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trlProps/ctrlProp1.xml" ContentType="application/vnd.ms-excel.controlproperties+xml"/>
  <Override PartName="/xl/comments10.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trlProps/ctrlProp4.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trlProps/ctrlProp5.xml" ContentType="application/vnd.ms-excel.controlproperti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1.xml" ContentType="application/vnd.openxmlformats-officedocument.drawing+xml"/>
  <Override PartName="/xl/ctrlProps/ctrlProp6.xml" ContentType="application/vnd.ms-excel.controlproperti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EstaPastaDeTrabalho" autoCompressPictures="0"/>
  <mc:AlternateContent xmlns:mc="http://schemas.openxmlformats.org/markup-compatibility/2006">
    <mc:Choice Requires="x15">
      <x15ac:absPath xmlns:x15ac="http://schemas.microsoft.com/office/spreadsheetml/2010/11/ac" url="https://cloudadmwiwynn-my.sharepoint.com/personal/juan_verdugo_wiwynn_com/Documents/Documents/Plantillas excel/"/>
    </mc:Choice>
  </mc:AlternateContent>
  <xr:revisionPtr revIDLastSave="0" documentId="13_ncr:1_{878EA2ED-BF6C-4509-A2DF-CEC42B67D746}" xr6:coauthVersionLast="47" xr6:coauthVersionMax="47" xr10:uidLastSave="{00000000-0000-0000-0000-000000000000}"/>
  <bookViews>
    <workbookView xWindow="-108" yWindow="-108" windowWidth="23256" windowHeight="12456" tabRatio="815" activeTab="6" xr2:uid="{00000000-000D-0000-FFFF-FFFF00000000}"/>
  </bookViews>
  <sheets>
    <sheet name="Id.O" sheetId="3" r:id="rId1"/>
    <sheet name="Áreas" sheetId="29" r:id="rId2"/>
    <sheet name="Funcionários" sheetId="30" r:id="rId3"/>
    <sheet name="MG" sheetId="27" r:id="rId4"/>
    <sheet name="ME" sheetId="13" r:id="rId5"/>
    <sheet name="Est1" sheetId="4" r:id="rId6"/>
    <sheet name="Est2" sheetId="18" r:id="rId7"/>
    <sheet name="Est3" sheetId="19" r:id="rId8"/>
    <sheet name="Est4" sheetId="20" r:id="rId9"/>
    <sheet name="PA1" sheetId="5" r:id="rId10"/>
    <sheet name="PA2" sheetId="21" r:id="rId11"/>
    <sheet name="PA3" sheetId="22" r:id="rId12"/>
    <sheet name="PA4" sheetId="23" r:id="rId13"/>
    <sheet name="RC" sheetId="6" r:id="rId14"/>
    <sheet name="Global" sheetId="28" r:id="rId15"/>
    <sheet name="Rel_PA" sheetId="43" r:id="rId16"/>
    <sheet name="Auxiliar" sheetId="41" state="hidden" r:id="rId17"/>
    <sheet name="Analise_PA" sheetId="31" r:id="rId18"/>
    <sheet name="RI" sheetId="9" r:id="rId19"/>
    <sheet name="Mapa" sheetId="44" r:id="rId20"/>
    <sheet name="Dash1" sheetId="42" r:id="rId21"/>
    <sheet name="Dash2" sheetId="32" r:id="rId22"/>
    <sheet name="Dash3" sheetId="7" r:id="rId23"/>
    <sheet name="INI" sheetId="33" r:id="rId24"/>
    <sheet name="DUV" sheetId="34" r:id="rId25"/>
    <sheet name="SUG" sheetId="35" r:id="rId26"/>
    <sheet name="LUZ" sheetId="36" r:id="rId27"/>
  </sheets>
  <definedNames>
    <definedName name="_xlnm._FilterDatabase" localSheetId="1" hidden="1">Áreas!$C$5:$C$11</definedName>
    <definedName name="_xlnm._FilterDatabase" localSheetId="2" hidden="1">Funcionários!$C$5:$D$11</definedName>
    <definedName name="_xlnm._FilterDatabase" localSheetId="9" hidden="1">'PA1'!$C$5:$K$5</definedName>
    <definedName name="_xlnm._FilterDatabase" localSheetId="10" hidden="1">'PA2'!$C$5:$K$5</definedName>
    <definedName name="_xlnm._FilterDatabase" localSheetId="11" hidden="1">'PA3'!$C$5:$K$5</definedName>
    <definedName name="_xlnm._FilterDatabase" localSheetId="12" hidden="1">'PA4'!$C$5:$K$5</definedName>
    <definedName name="cinco_anos" localSheetId="19">#REF!</definedName>
    <definedName name="cinco_anos">RI!$C$8:$Q$105</definedName>
    <definedName name="Despesas_com_Marketing">#REF!</definedName>
    <definedName name="Despesas_com_Produtos">#REF!</definedName>
    <definedName name="Despesas_com_RH">#REF!</definedName>
    <definedName name="Despesas_com_Serviços">#REF!</definedName>
    <definedName name="Despesas_Não_Operacionais">#REF!</definedName>
    <definedName name="Despesas_Operacionais">#REF!</definedName>
    <definedName name="dois_anos" localSheetId="19">#REF!</definedName>
    <definedName name="dois_anos">RI!$C$8:$Q$105</definedName>
    <definedName name="Impostos">#REF!</definedName>
    <definedName name="Investimentos">#REF!</definedName>
    <definedName name="_xlnm.Print_Area" localSheetId="17">Analise_PA!$C$6:$G$14</definedName>
    <definedName name="_xlnm.Print_Area" localSheetId="1">Áreas!$C$5:$G$45</definedName>
    <definedName name="_xlnm.Print_Area" localSheetId="20">Dash1!$C$5:$H$17</definedName>
    <definedName name="_xlnm.Print_Area" localSheetId="21">Dash2!$C$4:$I$20</definedName>
    <definedName name="_xlnm.Print_Area" localSheetId="22">Dash3!$C$5:$P$14</definedName>
    <definedName name="_xlnm.Print_Area" localSheetId="5">'Est1'!$C$6:$CD$56</definedName>
    <definedName name="_xlnm.Print_Area" localSheetId="6">'Est2'!$C$6:$CD$56</definedName>
    <definedName name="_xlnm.Print_Area" localSheetId="7">'Est3'!$C$6:$CD$56</definedName>
    <definedName name="_xlnm.Print_Area" localSheetId="8">'Est4'!$C$6:$CD$56</definedName>
    <definedName name="_xlnm.Print_Area" localSheetId="2">Funcionários!$C$5:$G$81</definedName>
    <definedName name="_xlnm.Print_Area" localSheetId="14">Global!$C$5:$G$15</definedName>
    <definedName name="_xlnm.Print_Area" localSheetId="0">Id.O!$C$6:$O$38</definedName>
    <definedName name="_xlnm.Print_Area" localSheetId="19">Mapa!$C$8:$I$56</definedName>
    <definedName name="_xlnm.Print_Area" localSheetId="4">ME!$C$9:$H$29</definedName>
    <definedName name="_xlnm.Print_Area" localSheetId="3">MG!$C$5:$D$11</definedName>
    <definedName name="_xlnm.Print_Area" localSheetId="9">'PA1'!$C$5:$K$255</definedName>
    <definedName name="_xlnm.Print_Area" localSheetId="10">'PA2'!$C$5:$K$255</definedName>
    <definedName name="_xlnm.Print_Area" localSheetId="11">'PA3'!$C$5:$K$255</definedName>
    <definedName name="_xlnm.Print_Area" localSheetId="12">'PA4'!$C$5:$K$255</definedName>
    <definedName name="_xlnm.Print_Area" localSheetId="13">'RC'!$C$6:$M$16</definedName>
    <definedName name="_xlnm.Print_Area" localSheetId="15">Rel_PA!$C$6:$P$19</definedName>
    <definedName name="_xlnm.Print_Area" localSheetId="18">RI!$C$8:$Q$68</definedName>
    <definedName name="_xlnm.Print_Titles" localSheetId="5">'Est1'!$9:$9</definedName>
    <definedName name="_xlnm.Print_Titles" localSheetId="9">'PA1'!$5:$5</definedName>
    <definedName name="_xlnm.Print_Titles" localSheetId="10">'PA2'!$5:$5</definedName>
    <definedName name="_xlnm.Print_Titles" localSheetId="11">'PA3'!$5:$5</definedName>
    <definedName name="_xlnm.Print_Titles" localSheetId="12">'PA4'!$5:$5</definedName>
    <definedName name="Receitas_com_Produtos">#REF!</definedName>
    <definedName name="Receitas_Com_Serviços">#REF!</definedName>
    <definedName name="Receitas_Não_Operacionais">#REF!</definedName>
    <definedName name="um_ano" localSheetId="19">#REF!</definedName>
    <definedName name="um_ano">RI!$C$8:$Q$105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61" i="31" l="1"/>
  <c r="R9" i="5"/>
  <c r="S9" i="5"/>
  <c r="J9" i="5"/>
  <c r="R10" i="5"/>
  <c r="S10" i="5"/>
  <c r="J10" i="5"/>
  <c r="R11" i="5"/>
  <c r="S11" i="5"/>
  <c r="J11" i="5"/>
  <c r="R12" i="5"/>
  <c r="S12" i="5"/>
  <c r="J12" i="5"/>
  <c r="R6" i="5"/>
  <c r="S6" i="5"/>
  <c r="T6" i="5"/>
  <c r="V6" i="5" s="1"/>
  <c r="J7" i="5"/>
  <c r="R8" i="5"/>
  <c r="S8" i="5"/>
  <c r="R13" i="5"/>
  <c r="S13" i="5"/>
  <c r="J13" i="5"/>
  <c r="R14" i="5"/>
  <c r="S14" i="5"/>
  <c r="J14" i="5"/>
  <c r="R15" i="5"/>
  <c r="S15" i="5"/>
  <c r="J15" i="5"/>
  <c r="R16" i="5"/>
  <c r="S16" i="5"/>
  <c r="J16" i="5"/>
  <c r="R17" i="5"/>
  <c r="S17" i="5"/>
  <c r="J17" i="5"/>
  <c r="R18" i="5"/>
  <c r="S18" i="5"/>
  <c r="J18" i="5"/>
  <c r="R19" i="5"/>
  <c r="S19" i="5"/>
  <c r="J19" i="5"/>
  <c r="R20" i="5"/>
  <c r="S20" i="5"/>
  <c r="J20" i="5"/>
  <c r="R21" i="5"/>
  <c r="S21" i="5"/>
  <c r="J21" i="5"/>
  <c r="R22" i="5"/>
  <c r="S22" i="5"/>
  <c r="J22" i="5"/>
  <c r="R23" i="5"/>
  <c r="S23" i="5"/>
  <c r="J23" i="5"/>
  <c r="R24" i="5"/>
  <c r="S24" i="5"/>
  <c r="J24" i="5"/>
  <c r="R25" i="5"/>
  <c r="S25" i="5"/>
  <c r="J25" i="5"/>
  <c r="R26" i="5"/>
  <c r="S26" i="5"/>
  <c r="J26" i="5"/>
  <c r="R27" i="5"/>
  <c r="S27" i="5"/>
  <c r="J27" i="5"/>
  <c r="R28" i="5"/>
  <c r="S28" i="5"/>
  <c r="J28" i="5"/>
  <c r="R29" i="5"/>
  <c r="S29" i="5"/>
  <c r="J29" i="5"/>
  <c r="R30" i="5"/>
  <c r="S30" i="5"/>
  <c r="J30" i="5"/>
  <c r="R31" i="5"/>
  <c r="S31" i="5"/>
  <c r="J31" i="5"/>
  <c r="R32" i="5"/>
  <c r="S32" i="5"/>
  <c r="J32" i="5"/>
  <c r="R33" i="5"/>
  <c r="S33" i="5"/>
  <c r="J33" i="5"/>
  <c r="R34" i="5"/>
  <c r="S34" i="5"/>
  <c r="J34" i="5"/>
  <c r="R35" i="5"/>
  <c r="S35" i="5"/>
  <c r="J35" i="5"/>
  <c r="R36" i="5"/>
  <c r="S36" i="5"/>
  <c r="J36" i="5"/>
  <c r="R37" i="5"/>
  <c r="S37" i="5"/>
  <c r="J37" i="5"/>
  <c r="R38" i="5"/>
  <c r="S38" i="5"/>
  <c r="J38" i="5"/>
  <c r="R39" i="5"/>
  <c r="S39" i="5"/>
  <c r="J39" i="5"/>
  <c r="R40" i="5"/>
  <c r="S40" i="5"/>
  <c r="J40" i="5"/>
  <c r="R41" i="5"/>
  <c r="S41" i="5"/>
  <c r="J41" i="5"/>
  <c r="R42" i="5"/>
  <c r="S42" i="5"/>
  <c r="J42" i="5"/>
  <c r="R43" i="5"/>
  <c r="S43" i="5"/>
  <c r="J43" i="5"/>
  <c r="R44" i="5"/>
  <c r="S44" i="5"/>
  <c r="J44" i="5"/>
  <c r="R45" i="5"/>
  <c r="S45" i="5"/>
  <c r="J45" i="5"/>
  <c r="R46" i="5"/>
  <c r="S46" i="5"/>
  <c r="J46" i="5"/>
  <c r="R47" i="5"/>
  <c r="S47" i="5"/>
  <c r="J47" i="5"/>
  <c r="R48" i="5"/>
  <c r="S48" i="5"/>
  <c r="J48" i="5"/>
  <c r="R49" i="5"/>
  <c r="S49" i="5"/>
  <c r="J49" i="5"/>
  <c r="R50" i="5"/>
  <c r="S50" i="5"/>
  <c r="J50" i="5"/>
  <c r="R51" i="5"/>
  <c r="S51" i="5"/>
  <c r="J51" i="5"/>
  <c r="R52" i="5"/>
  <c r="S52" i="5"/>
  <c r="J52" i="5"/>
  <c r="R53" i="5"/>
  <c r="S53" i="5"/>
  <c r="J53" i="5"/>
  <c r="R54" i="5"/>
  <c r="S54" i="5"/>
  <c r="J54" i="5"/>
  <c r="R55" i="5"/>
  <c r="S55" i="5"/>
  <c r="J55" i="5"/>
  <c r="R56" i="5"/>
  <c r="S56" i="5"/>
  <c r="J56" i="5"/>
  <c r="R57" i="5"/>
  <c r="S57" i="5"/>
  <c r="J57" i="5"/>
  <c r="R58" i="5"/>
  <c r="S58" i="5"/>
  <c r="J58" i="5"/>
  <c r="R59" i="5"/>
  <c r="S59" i="5"/>
  <c r="J59" i="5"/>
  <c r="R60" i="5"/>
  <c r="S60" i="5"/>
  <c r="J60" i="5"/>
  <c r="R61" i="5"/>
  <c r="S61" i="5"/>
  <c r="J61" i="5"/>
  <c r="R62" i="5"/>
  <c r="S62" i="5"/>
  <c r="J62" i="5"/>
  <c r="R63" i="5"/>
  <c r="S63" i="5"/>
  <c r="J63" i="5"/>
  <c r="R64" i="5"/>
  <c r="S64" i="5"/>
  <c r="J64" i="5"/>
  <c r="R65" i="5"/>
  <c r="S65" i="5"/>
  <c r="J65" i="5"/>
  <c r="R66" i="5"/>
  <c r="S66" i="5"/>
  <c r="J66" i="5"/>
  <c r="R67" i="5"/>
  <c r="S67" i="5"/>
  <c r="J67" i="5"/>
  <c r="R68" i="5"/>
  <c r="S68" i="5"/>
  <c r="J68" i="5"/>
  <c r="R69" i="5"/>
  <c r="S69" i="5"/>
  <c r="J69" i="5"/>
  <c r="R70" i="5"/>
  <c r="S70" i="5"/>
  <c r="J70" i="5"/>
  <c r="R71" i="5"/>
  <c r="S71" i="5"/>
  <c r="J71" i="5"/>
  <c r="R72" i="5"/>
  <c r="S72" i="5"/>
  <c r="J72" i="5"/>
  <c r="R73" i="5"/>
  <c r="S73" i="5"/>
  <c r="J73" i="5"/>
  <c r="R74" i="5"/>
  <c r="S74" i="5"/>
  <c r="J74" i="5"/>
  <c r="R75" i="5"/>
  <c r="S75" i="5"/>
  <c r="J75" i="5"/>
  <c r="R76" i="5"/>
  <c r="S76" i="5"/>
  <c r="J76" i="5"/>
  <c r="R77" i="5"/>
  <c r="S77" i="5"/>
  <c r="J77" i="5"/>
  <c r="R78" i="5"/>
  <c r="S78" i="5"/>
  <c r="J78" i="5"/>
  <c r="R79" i="5"/>
  <c r="S79" i="5"/>
  <c r="J79" i="5"/>
  <c r="R80" i="5"/>
  <c r="S80" i="5"/>
  <c r="J80" i="5"/>
  <c r="R81" i="5"/>
  <c r="S81" i="5"/>
  <c r="J81" i="5"/>
  <c r="R82" i="5"/>
  <c r="S82" i="5"/>
  <c r="J82" i="5"/>
  <c r="R83" i="5"/>
  <c r="S83" i="5"/>
  <c r="J83" i="5"/>
  <c r="R84" i="5"/>
  <c r="S84" i="5"/>
  <c r="J84" i="5"/>
  <c r="R85" i="5"/>
  <c r="S85" i="5"/>
  <c r="J85" i="5"/>
  <c r="R86" i="5"/>
  <c r="S86" i="5"/>
  <c r="J86" i="5"/>
  <c r="R87" i="5"/>
  <c r="S87" i="5"/>
  <c r="J87" i="5"/>
  <c r="R88" i="5"/>
  <c r="S88" i="5"/>
  <c r="J88" i="5"/>
  <c r="R89" i="5"/>
  <c r="S89" i="5"/>
  <c r="J89" i="5"/>
  <c r="R90" i="5"/>
  <c r="S90" i="5"/>
  <c r="J90" i="5"/>
  <c r="R91" i="5"/>
  <c r="S91" i="5"/>
  <c r="J91" i="5"/>
  <c r="R92" i="5"/>
  <c r="S92" i="5"/>
  <c r="J92" i="5"/>
  <c r="R93" i="5"/>
  <c r="S93" i="5"/>
  <c r="J93" i="5"/>
  <c r="R94" i="5"/>
  <c r="S94" i="5"/>
  <c r="J94" i="5"/>
  <c r="R95" i="5"/>
  <c r="S95" i="5"/>
  <c r="J95" i="5"/>
  <c r="R96" i="5"/>
  <c r="S96" i="5"/>
  <c r="J96" i="5"/>
  <c r="R97" i="5"/>
  <c r="S97" i="5"/>
  <c r="J97" i="5"/>
  <c r="R98" i="5"/>
  <c r="S98" i="5"/>
  <c r="J98" i="5"/>
  <c r="R99" i="5"/>
  <c r="S99" i="5"/>
  <c r="J99" i="5"/>
  <c r="R100" i="5"/>
  <c r="S100" i="5"/>
  <c r="J100" i="5"/>
  <c r="R101" i="5"/>
  <c r="S101" i="5"/>
  <c r="J101" i="5"/>
  <c r="R102" i="5"/>
  <c r="S102" i="5"/>
  <c r="J102" i="5"/>
  <c r="R103" i="5"/>
  <c r="S103" i="5"/>
  <c r="J103" i="5"/>
  <c r="R104" i="5"/>
  <c r="S104" i="5"/>
  <c r="J104" i="5"/>
  <c r="R105" i="5"/>
  <c r="S105" i="5"/>
  <c r="J105" i="5"/>
  <c r="R106" i="5"/>
  <c r="S106" i="5"/>
  <c r="J106" i="5"/>
  <c r="R107" i="5"/>
  <c r="S107" i="5"/>
  <c r="J107" i="5"/>
  <c r="R108" i="5"/>
  <c r="S108" i="5"/>
  <c r="J108" i="5"/>
  <c r="R109" i="5"/>
  <c r="S109" i="5"/>
  <c r="J109" i="5"/>
  <c r="R110" i="5"/>
  <c r="S110" i="5"/>
  <c r="J110" i="5"/>
  <c r="R111" i="5"/>
  <c r="S111" i="5"/>
  <c r="J111" i="5"/>
  <c r="R112" i="5"/>
  <c r="S112" i="5"/>
  <c r="J112" i="5"/>
  <c r="R113" i="5"/>
  <c r="S113" i="5"/>
  <c r="J113" i="5"/>
  <c r="R114" i="5"/>
  <c r="S114" i="5"/>
  <c r="J114" i="5"/>
  <c r="R115" i="5"/>
  <c r="S115" i="5"/>
  <c r="J115" i="5"/>
  <c r="R116" i="5"/>
  <c r="S116" i="5"/>
  <c r="J116" i="5"/>
  <c r="R117" i="5"/>
  <c r="S117" i="5"/>
  <c r="J117" i="5"/>
  <c r="R118" i="5"/>
  <c r="S118" i="5"/>
  <c r="J118" i="5"/>
  <c r="R119" i="5"/>
  <c r="S119" i="5"/>
  <c r="J119" i="5"/>
  <c r="R120" i="5"/>
  <c r="S120" i="5"/>
  <c r="J120" i="5"/>
  <c r="R121" i="5"/>
  <c r="S121" i="5"/>
  <c r="J121" i="5"/>
  <c r="R122" i="5"/>
  <c r="S122" i="5"/>
  <c r="J122" i="5"/>
  <c r="R123" i="5"/>
  <c r="S123" i="5"/>
  <c r="J123" i="5"/>
  <c r="R124" i="5"/>
  <c r="S124" i="5"/>
  <c r="J124" i="5"/>
  <c r="R125" i="5"/>
  <c r="S125" i="5"/>
  <c r="J125" i="5"/>
  <c r="R126" i="5"/>
  <c r="S126" i="5"/>
  <c r="J126" i="5"/>
  <c r="R127" i="5"/>
  <c r="S127" i="5"/>
  <c r="J127" i="5"/>
  <c r="R128" i="5"/>
  <c r="S128" i="5"/>
  <c r="J128" i="5"/>
  <c r="R129" i="5"/>
  <c r="S129" i="5"/>
  <c r="J129" i="5"/>
  <c r="R130" i="5"/>
  <c r="S130" i="5"/>
  <c r="J130" i="5"/>
  <c r="R131" i="5"/>
  <c r="S131" i="5"/>
  <c r="J131" i="5"/>
  <c r="R132" i="5"/>
  <c r="S132" i="5"/>
  <c r="J132" i="5"/>
  <c r="R133" i="5"/>
  <c r="S133" i="5"/>
  <c r="J133" i="5"/>
  <c r="R134" i="5"/>
  <c r="S134" i="5"/>
  <c r="J134" i="5"/>
  <c r="R135" i="5"/>
  <c r="S135" i="5"/>
  <c r="J135" i="5"/>
  <c r="R136" i="5"/>
  <c r="S136" i="5"/>
  <c r="J136" i="5"/>
  <c r="R137" i="5"/>
  <c r="S137" i="5"/>
  <c r="J137" i="5"/>
  <c r="R138" i="5"/>
  <c r="S138" i="5"/>
  <c r="J138" i="5"/>
  <c r="R139" i="5"/>
  <c r="S139" i="5"/>
  <c r="J139" i="5"/>
  <c r="R140" i="5"/>
  <c r="S140" i="5"/>
  <c r="J140" i="5"/>
  <c r="R141" i="5"/>
  <c r="S141" i="5"/>
  <c r="J141" i="5"/>
  <c r="R142" i="5"/>
  <c r="S142" i="5"/>
  <c r="J142" i="5"/>
  <c r="R143" i="5"/>
  <c r="S143" i="5"/>
  <c r="J143" i="5"/>
  <c r="R144" i="5"/>
  <c r="S144" i="5"/>
  <c r="J144" i="5"/>
  <c r="R145" i="5"/>
  <c r="S145" i="5"/>
  <c r="J145" i="5"/>
  <c r="R146" i="5"/>
  <c r="S146" i="5"/>
  <c r="J146" i="5"/>
  <c r="R147" i="5"/>
  <c r="S147" i="5"/>
  <c r="J147" i="5"/>
  <c r="R148" i="5"/>
  <c r="S148" i="5"/>
  <c r="J148" i="5"/>
  <c r="R149" i="5"/>
  <c r="S149" i="5"/>
  <c r="J149" i="5"/>
  <c r="R150" i="5"/>
  <c r="S150" i="5"/>
  <c r="J150" i="5"/>
  <c r="R151" i="5"/>
  <c r="S151" i="5"/>
  <c r="J151" i="5"/>
  <c r="R152" i="5"/>
  <c r="S152" i="5"/>
  <c r="J152" i="5"/>
  <c r="R153" i="5"/>
  <c r="S153" i="5"/>
  <c r="J153" i="5"/>
  <c r="R154" i="5"/>
  <c r="S154" i="5"/>
  <c r="J154" i="5"/>
  <c r="R155" i="5"/>
  <c r="S155" i="5"/>
  <c r="J155" i="5"/>
  <c r="R156" i="5"/>
  <c r="S156" i="5"/>
  <c r="J156" i="5"/>
  <c r="R157" i="5"/>
  <c r="S157" i="5"/>
  <c r="J157" i="5"/>
  <c r="R158" i="5"/>
  <c r="S158" i="5"/>
  <c r="J158" i="5"/>
  <c r="R159" i="5"/>
  <c r="S159" i="5"/>
  <c r="J159" i="5"/>
  <c r="R160" i="5"/>
  <c r="S160" i="5"/>
  <c r="J160" i="5"/>
  <c r="R161" i="5"/>
  <c r="S161" i="5"/>
  <c r="J161" i="5"/>
  <c r="R162" i="5"/>
  <c r="S162" i="5"/>
  <c r="J162" i="5"/>
  <c r="R163" i="5"/>
  <c r="S163" i="5"/>
  <c r="J163" i="5"/>
  <c r="R164" i="5"/>
  <c r="S164" i="5"/>
  <c r="J164" i="5"/>
  <c r="R165" i="5"/>
  <c r="S165" i="5"/>
  <c r="J165" i="5"/>
  <c r="R166" i="5"/>
  <c r="S166" i="5"/>
  <c r="J166" i="5"/>
  <c r="R167" i="5"/>
  <c r="S167" i="5"/>
  <c r="J167" i="5"/>
  <c r="R168" i="5"/>
  <c r="S168" i="5"/>
  <c r="J168" i="5"/>
  <c r="R169" i="5"/>
  <c r="S169" i="5"/>
  <c r="J169" i="5"/>
  <c r="R170" i="5"/>
  <c r="S170" i="5"/>
  <c r="J170" i="5"/>
  <c r="R171" i="5"/>
  <c r="S171" i="5"/>
  <c r="J171" i="5"/>
  <c r="R172" i="5"/>
  <c r="S172" i="5"/>
  <c r="J172" i="5"/>
  <c r="R173" i="5"/>
  <c r="S173" i="5"/>
  <c r="J173" i="5"/>
  <c r="R174" i="5"/>
  <c r="S174" i="5"/>
  <c r="J174" i="5"/>
  <c r="R175" i="5"/>
  <c r="S175" i="5"/>
  <c r="J175" i="5"/>
  <c r="R176" i="5"/>
  <c r="S176" i="5"/>
  <c r="J176" i="5"/>
  <c r="R177" i="5"/>
  <c r="S177" i="5"/>
  <c r="J177" i="5"/>
  <c r="R178" i="5"/>
  <c r="S178" i="5"/>
  <c r="J178" i="5"/>
  <c r="R179" i="5"/>
  <c r="S179" i="5"/>
  <c r="J179" i="5"/>
  <c r="R180" i="5"/>
  <c r="S180" i="5"/>
  <c r="J180" i="5"/>
  <c r="R181" i="5"/>
  <c r="S181" i="5"/>
  <c r="J181" i="5"/>
  <c r="R182" i="5"/>
  <c r="S182" i="5"/>
  <c r="J182" i="5"/>
  <c r="R183" i="5"/>
  <c r="S183" i="5"/>
  <c r="J183" i="5"/>
  <c r="R184" i="5"/>
  <c r="S184" i="5"/>
  <c r="J184" i="5"/>
  <c r="R185" i="5"/>
  <c r="S185" i="5"/>
  <c r="J185" i="5"/>
  <c r="R186" i="5"/>
  <c r="S186" i="5"/>
  <c r="J186" i="5"/>
  <c r="R187" i="5"/>
  <c r="S187" i="5"/>
  <c r="J187" i="5"/>
  <c r="R188" i="5"/>
  <c r="S188" i="5"/>
  <c r="J188" i="5"/>
  <c r="R189" i="5"/>
  <c r="S189" i="5"/>
  <c r="J189" i="5"/>
  <c r="R190" i="5"/>
  <c r="S190" i="5"/>
  <c r="J190" i="5"/>
  <c r="R191" i="5"/>
  <c r="S191" i="5"/>
  <c r="J191" i="5"/>
  <c r="R192" i="5"/>
  <c r="S192" i="5"/>
  <c r="J192" i="5"/>
  <c r="R193" i="5"/>
  <c r="S193" i="5"/>
  <c r="J193" i="5"/>
  <c r="R194" i="5"/>
  <c r="S194" i="5"/>
  <c r="J194" i="5"/>
  <c r="R195" i="5"/>
  <c r="S195" i="5"/>
  <c r="J195" i="5"/>
  <c r="R196" i="5"/>
  <c r="S196" i="5"/>
  <c r="J196" i="5"/>
  <c r="R197" i="5"/>
  <c r="S197" i="5"/>
  <c r="J197" i="5"/>
  <c r="R198" i="5"/>
  <c r="S198" i="5"/>
  <c r="J198" i="5"/>
  <c r="R199" i="5"/>
  <c r="S199" i="5"/>
  <c r="J199" i="5"/>
  <c r="R200" i="5"/>
  <c r="S200" i="5"/>
  <c r="J200" i="5"/>
  <c r="R201" i="5"/>
  <c r="S201" i="5"/>
  <c r="J201" i="5"/>
  <c r="R202" i="5"/>
  <c r="S202" i="5"/>
  <c r="J202" i="5"/>
  <c r="R203" i="5"/>
  <c r="S203" i="5"/>
  <c r="J203" i="5"/>
  <c r="R204" i="5"/>
  <c r="S204" i="5"/>
  <c r="J204" i="5"/>
  <c r="R205" i="5"/>
  <c r="S205" i="5"/>
  <c r="J205" i="5"/>
  <c r="R206" i="5"/>
  <c r="S206" i="5"/>
  <c r="J206" i="5"/>
  <c r="R207" i="5"/>
  <c r="S207" i="5"/>
  <c r="J207" i="5"/>
  <c r="R208" i="5"/>
  <c r="S208" i="5"/>
  <c r="J208" i="5"/>
  <c r="R209" i="5"/>
  <c r="S209" i="5"/>
  <c r="J209" i="5"/>
  <c r="R210" i="5"/>
  <c r="S210" i="5"/>
  <c r="J210" i="5"/>
  <c r="R211" i="5"/>
  <c r="S211" i="5"/>
  <c r="J211" i="5"/>
  <c r="R212" i="5"/>
  <c r="S212" i="5"/>
  <c r="J212" i="5"/>
  <c r="R213" i="5"/>
  <c r="S213" i="5"/>
  <c r="J213" i="5"/>
  <c r="R214" i="5"/>
  <c r="S214" i="5"/>
  <c r="J214" i="5"/>
  <c r="R215" i="5"/>
  <c r="S215" i="5"/>
  <c r="J215" i="5"/>
  <c r="R216" i="5"/>
  <c r="S216" i="5"/>
  <c r="J216" i="5"/>
  <c r="R217" i="5"/>
  <c r="S217" i="5"/>
  <c r="J217" i="5"/>
  <c r="R218" i="5"/>
  <c r="S218" i="5"/>
  <c r="J218" i="5"/>
  <c r="R219" i="5"/>
  <c r="S219" i="5"/>
  <c r="J219" i="5"/>
  <c r="R220" i="5"/>
  <c r="S220" i="5"/>
  <c r="J220" i="5"/>
  <c r="R221" i="5"/>
  <c r="S221" i="5"/>
  <c r="J221" i="5"/>
  <c r="R222" i="5"/>
  <c r="S222" i="5"/>
  <c r="J222" i="5"/>
  <c r="R223" i="5"/>
  <c r="S223" i="5"/>
  <c r="J223" i="5"/>
  <c r="R224" i="5"/>
  <c r="S224" i="5"/>
  <c r="J224" i="5"/>
  <c r="R225" i="5"/>
  <c r="S225" i="5"/>
  <c r="J225" i="5"/>
  <c r="R226" i="5"/>
  <c r="S226" i="5"/>
  <c r="J226" i="5"/>
  <c r="R227" i="5"/>
  <c r="S227" i="5"/>
  <c r="J227" i="5"/>
  <c r="R228" i="5"/>
  <c r="S228" i="5"/>
  <c r="J228" i="5"/>
  <c r="R229" i="5"/>
  <c r="S229" i="5"/>
  <c r="J229" i="5"/>
  <c r="R230" i="5"/>
  <c r="S230" i="5"/>
  <c r="J230" i="5"/>
  <c r="R231" i="5"/>
  <c r="S231" i="5"/>
  <c r="J231" i="5"/>
  <c r="R232" i="5"/>
  <c r="S232" i="5"/>
  <c r="J232" i="5"/>
  <c r="R233" i="5"/>
  <c r="S233" i="5"/>
  <c r="J233" i="5"/>
  <c r="R234" i="5"/>
  <c r="S234" i="5"/>
  <c r="J234" i="5"/>
  <c r="R235" i="5"/>
  <c r="S235" i="5"/>
  <c r="J235" i="5"/>
  <c r="R236" i="5"/>
  <c r="S236" i="5"/>
  <c r="J236" i="5"/>
  <c r="R237" i="5"/>
  <c r="S237" i="5"/>
  <c r="J237" i="5"/>
  <c r="R238" i="5"/>
  <c r="S238" i="5"/>
  <c r="J238" i="5"/>
  <c r="R239" i="5"/>
  <c r="S239" i="5"/>
  <c r="J239" i="5"/>
  <c r="R240" i="5"/>
  <c r="S240" i="5"/>
  <c r="J240" i="5"/>
  <c r="R241" i="5"/>
  <c r="S241" i="5"/>
  <c r="J241" i="5"/>
  <c r="R242" i="5"/>
  <c r="S242" i="5"/>
  <c r="J242" i="5"/>
  <c r="R243" i="5"/>
  <c r="S243" i="5"/>
  <c r="J243" i="5"/>
  <c r="R244" i="5"/>
  <c r="S244" i="5"/>
  <c r="J244" i="5"/>
  <c r="R245" i="5"/>
  <c r="S245" i="5"/>
  <c r="J245" i="5"/>
  <c r="R246" i="5"/>
  <c r="S246" i="5"/>
  <c r="J246" i="5"/>
  <c r="R247" i="5"/>
  <c r="S247" i="5"/>
  <c r="J247" i="5"/>
  <c r="R248" i="5"/>
  <c r="S248" i="5"/>
  <c r="J248" i="5"/>
  <c r="R249" i="5"/>
  <c r="S249" i="5"/>
  <c r="J249" i="5"/>
  <c r="R250" i="5"/>
  <c r="S250" i="5"/>
  <c r="J250" i="5"/>
  <c r="R251" i="5"/>
  <c r="S251" i="5"/>
  <c r="J251" i="5"/>
  <c r="R252" i="5"/>
  <c r="S252" i="5"/>
  <c r="J252" i="5"/>
  <c r="R253" i="5"/>
  <c r="S253" i="5"/>
  <c r="J253" i="5"/>
  <c r="R254" i="5"/>
  <c r="S254" i="5"/>
  <c r="J254" i="5"/>
  <c r="R255" i="5"/>
  <c r="S255" i="5"/>
  <c r="J255" i="5"/>
  <c r="R6" i="21"/>
  <c r="S6" i="21"/>
  <c r="T6" i="21"/>
  <c r="U6" i="21" s="1"/>
  <c r="J7" i="21"/>
  <c r="R8" i="21"/>
  <c r="S8" i="21"/>
  <c r="J8" i="21"/>
  <c r="R9" i="21"/>
  <c r="S9" i="21"/>
  <c r="J9" i="21"/>
  <c r="R10" i="21"/>
  <c r="S10" i="21"/>
  <c r="J10" i="21"/>
  <c r="R11" i="21"/>
  <c r="S11" i="21"/>
  <c r="J11" i="21"/>
  <c r="R12" i="21"/>
  <c r="S12" i="21"/>
  <c r="J12" i="21"/>
  <c r="R13" i="21"/>
  <c r="S13" i="21"/>
  <c r="J13" i="21"/>
  <c r="R14" i="21"/>
  <c r="S14" i="21"/>
  <c r="J14" i="21"/>
  <c r="R15" i="21"/>
  <c r="S15" i="21"/>
  <c r="J15" i="21"/>
  <c r="R16" i="21"/>
  <c r="S16" i="21"/>
  <c r="J16" i="21"/>
  <c r="R17" i="21"/>
  <c r="S17" i="21"/>
  <c r="J17" i="21"/>
  <c r="R18" i="21"/>
  <c r="S18" i="21"/>
  <c r="J18" i="21"/>
  <c r="R19" i="21"/>
  <c r="S19" i="21"/>
  <c r="J19" i="21"/>
  <c r="R20" i="21"/>
  <c r="S20" i="21"/>
  <c r="J20" i="21"/>
  <c r="R21" i="21"/>
  <c r="S21" i="21"/>
  <c r="J21" i="21"/>
  <c r="R22" i="21"/>
  <c r="S22" i="21"/>
  <c r="J22" i="21"/>
  <c r="R23" i="21"/>
  <c r="S23" i="21"/>
  <c r="J23" i="21"/>
  <c r="R24" i="21"/>
  <c r="S24" i="21"/>
  <c r="J24" i="21"/>
  <c r="R25" i="21"/>
  <c r="S25" i="21"/>
  <c r="J25" i="21"/>
  <c r="R26" i="21"/>
  <c r="S26" i="21"/>
  <c r="J26" i="21"/>
  <c r="R27" i="21"/>
  <c r="S27" i="21"/>
  <c r="J27" i="21"/>
  <c r="R28" i="21"/>
  <c r="S28" i="21"/>
  <c r="J28" i="21"/>
  <c r="R29" i="21"/>
  <c r="S29" i="21"/>
  <c r="J29" i="21"/>
  <c r="R30" i="21"/>
  <c r="S30" i="21"/>
  <c r="J30" i="21"/>
  <c r="R31" i="21"/>
  <c r="S31" i="21"/>
  <c r="J31" i="21"/>
  <c r="R32" i="21"/>
  <c r="S32" i="21"/>
  <c r="J32" i="21"/>
  <c r="R33" i="21"/>
  <c r="S33" i="21"/>
  <c r="J33" i="21"/>
  <c r="R34" i="21"/>
  <c r="S34" i="21"/>
  <c r="J34" i="21"/>
  <c r="R35" i="21"/>
  <c r="S35" i="21"/>
  <c r="J35" i="21"/>
  <c r="R36" i="21"/>
  <c r="S36" i="21"/>
  <c r="J36" i="21"/>
  <c r="R37" i="21"/>
  <c r="S37" i="21"/>
  <c r="J37" i="21"/>
  <c r="R38" i="21"/>
  <c r="S38" i="21"/>
  <c r="J38" i="21"/>
  <c r="R39" i="21"/>
  <c r="S39" i="21"/>
  <c r="J39" i="21"/>
  <c r="R40" i="21"/>
  <c r="S40" i="21"/>
  <c r="J40" i="21"/>
  <c r="R41" i="21"/>
  <c r="S41" i="21"/>
  <c r="J41" i="21"/>
  <c r="R42" i="21"/>
  <c r="S42" i="21"/>
  <c r="J42" i="21"/>
  <c r="R43" i="21"/>
  <c r="S43" i="21"/>
  <c r="J43" i="21"/>
  <c r="R44" i="21"/>
  <c r="S44" i="21"/>
  <c r="J44" i="21"/>
  <c r="R45" i="21"/>
  <c r="S45" i="21"/>
  <c r="J45" i="21"/>
  <c r="R46" i="21"/>
  <c r="S46" i="21"/>
  <c r="J46" i="21"/>
  <c r="R47" i="21"/>
  <c r="S47" i="21"/>
  <c r="J47" i="21"/>
  <c r="R48" i="21"/>
  <c r="S48" i="21"/>
  <c r="J48" i="21"/>
  <c r="R49" i="21"/>
  <c r="S49" i="21"/>
  <c r="J49" i="21"/>
  <c r="R50" i="21"/>
  <c r="S50" i="21"/>
  <c r="J50" i="21"/>
  <c r="R51" i="21"/>
  <c r="S51" i="21"/>
  <c r="J51" i="21"/>
  <c r="R52" i="21"/>
  <c r="S52" i="21"/>
  <c r="J52" i="21"/>
  <c r="R53" i="21"/>
  <c r="S53" i="21"/>
  <c r="J53" i="21"/>
  <c r="R54" i="21"/>
  <c r="S54" i="21"/>
  <c r="J54" i="21"/>
  <c r="R55" i="21"/>
  <c r="S55" i="21"/>
  <c r="J55" i="21"/>
  <c r="R56" i="21"/>
  <c r="S56" i="21"/>
  <c r="J56" i="21"/>
  <c r="R57" i="21"/>
  <c r="S57" i="21"/>
  <c r="J57" i="21"/>
  <c r="R58" i="21"/>
  <c r="S58" i="21"/>
  <c r="J58" i="21"/>
  <c r="R59" i="21"/>
  <c r="S59" i="21"/>
  <c r="J59" i="21"/>
  <c r="R60" i="21"/>
  <c r="S60" i="21"/>
  <c r="J60" i="21"/>
  <c r="R61" i="21"/>
  <c r="S61" i="21"/>
  <c r="J61" i="21"/>
  <c r="R62" i="21"/>
  <c r="S62" i="21"/>
  <c r="J62" i="21"/>
  <c r="R63" i="21"/>
  <c r="S63" i="21"/>
  <c r="J63" i="21"/>
  <c r="R64" i="21"/>
  <c r="S64" i="21"/>
  <c r="J64" i="21"/>
  <c r="R65" i="21"/>
  <c r="S65" i="21"/>
  <c r="J65" i="21"/>
  <c r="R66" i="21"/>
  <c r="S66" i="21"/>
  <c r="J66" i="21"/>
  <c r="R67" i="21"/>
  <c r="S67" i="21"/>
  <c r="J67" i="21"/>
  <c r="R68" i="21"/>
  <c r="S68" i="21"/>
  <c r="J68" i="21"/>
  <c r="R69" i="21"/>
  <c r="S69" i="21"/>
  <c r="J69" i="21"/>
  <c r="R70" i="21"/>
  <c r="S70" i="21"/>
  <c r="J70" i="21"/>
  <c r="R71" i="21"/>
  <c r="S71" i="21"/>
  <c r="J71" i="21"/>
  <c r="R72" i="21"/>
  <c r="S72" i="21"/>
  <c r="J72" i="21"/>
  <c r="R73" i="21"/>
  <c r="S73" i="21"/>
  <c r="J73" i="21"/>
  <c r="R74" i="21"/>
  <c r="S74" i="21"/>
  <c r="J74" i="21"/>
  <c r="R75" i="21"/>
  <c r="S75" i="21"/>
  <c r="J75" i="21"/>
  <c r="R76" i="21"/>
  <c r="S76" i="21"/>
  <c r="J76" i="21"/>
  <c r="R77" i="21"/>
  <c r="S77" i="21"/>
  <c r="J77" i="21"/>
  <c r="R78" i="21"/>
  <c r="S78" i="21"/>
  <c r="J78" i="21"/>
  <c r="R79" i="21"/>
  <c r="S79" i="21"/>
  <c r="J79" i="21"/>
  <c r="R80" i="21"/>
  <c r="S80" i="21"/>
  <c r="J80" i="21"/>
  <c r="R81" i="21"/>
  <c r="S81" i="21"/>
  <c r="J81" i="21"/>
  <c r="R82" i="21"/>
  <c r="S82" i="21"/>
  <c r="J82" i="21"/>
  <c r="R83" i="21"/>
  <c r="S83" i="21"/>
  <c r="J83" i="21"/>
  <c r="R84" i="21"/>
  <c r="S84" i="21"/>
  <c r="J84" i="21"/>
  <c r="R85" i="21"/>
  <c r="S85" i="21"/>
  <c r="J85" i="21"/>
  <c r="R86" i="21"/>
  <c r="S86" i="21"/>
  <c r="J86" i="21"/>
  <c r="R87" i="21"/>
  <c r="S87" i="21"/>
  <c r="J87" i="21"/>
  <c r="R88" i="21"/>
  <c r="S88" i="21"/>
  <c r="J88" i="21"/>
  <c r="R89" i="21"/>
  <c r="S89" i="21"/>
  <c r="J89" i="21"/>
  <c r="R90" i="21"/>
  <c r="S90" i="21"/>
  <c r="J90" i="21"/>
  <c r="R91" i="21"/>
  <c r="S91" i="21"/>
  <c r="J91" i="21"/>
  <c r="R92" i="21"/>
  <c r="S92" i="21"/>
  <c r="J92" i="21"/>
  <c r="R93" i="21"/>
  <c r="S93" i="21"/>
  <c r="J93" i="21"/>
  <c r="R94" i="21"/>
  <c r="S94" i="21"/>
  <c r="J94" i="21"/>
  <c r="R95" i="21"/>
  <c r="S95" i="21"/>
  <c r="J95" i="21"/>
  <c r="R96" i="21"/>
  <c r="S96" i="21"/>
  <c r="J96" i="21"/>
  <c r="R97" i="21"/>
  <c r="S97" i="21"/>
  <c r="J97" i="21"/>
  <c r="R98" i="21"/>
  <c r="S98" i="21"/>
  <c r="J98" i="21"/>
  <c r="R99" i="21"/>
  <c r="S99" i="21"/>
  <c r="J99" i="21"/>
  <c r="R100" i="21"/>
  <c r="S100" i="21"/>
  <c r="J100" i="21"/>
  <c r="R101" i="21"/>
  <c r="S101" i="21"/>
  <c r="J101" i="21"/>
  <c r="R102" i="21"/>
  <c r="S102" i="21"/>
  <c r="J102" i="21"/>
  <c r="R103" i="21"/>
  <c r="S103" i="21"/>
  <c r="J103" i="21"/>
  <c r="R104" i="21"/>
  <c r="S104" i="21"/>
  <c r="J104" i="21"/>
  <c r="R105" i="21"/>
  <c r="S105" i="21"/>
  <c r="J105" i="21"/>
  <c r="R106" i="21"/>
  <c r="S106" i="21"/>
  <c r="J106" i="21"/>
  <c r="R107" i="21"/>
  <c r="S107" i="21"/>
  <c r="J107" i="21"/>
  <c r="R108" i="21"/>
  <c r="S108" i="21"/>
  <c r="J108" i="21"/>
  <c r="R109" i="21"/>
  <c r="S109" i="21"/>
  <c r="J109" i="21"/>
  <c r="R110" i="21"/>
  <c r="S110" i="21"/>
  <c r="J110" i="21"/>
  <c r="R111" i="21"/>
  <c r="S111" i="21"/>
  <c r="J111" i="21"/>
  <c r="R112" i="21"/>
  <c r="S112" i="21"/>
  <c r="J112" i="21"/>
  <c r="R113" i="21"/>
  <c r="S113" i="21"/>
  <c r="J113" i="21"/>
  <c r="R114" i="21"/>
  <c r="S114" i="21"/>
  <c r="J114" i="21"/>
  <c r="R115" i="21"/>
  <c r="S115" i="21"/>
  <c r="J115" i="21"/>
  <c r="R116" i="21"/>
  <c r="S116" i="21"/>
  <c r="J116" i="21"/>
  <c r="R117" i="21"/>
  <c r="S117" i="21"/>
  <c r="J117" i="21"/>
  <c r="R118" i="21"/>
  <c r="S118" i="21"/>
  <c r="J118" i="21"/>
  <c r="R119" i="21"/>
  <c r="S119" i="21"/>
  <c r="J119" i="21"/>
  <c r="R120" i="21"/>
  <c r="S120" i="21"/>
  <c r="J120" i="21"/>
  <c r="R121" i="21"/>
  <c r="S121" i="21"/>
  <c r="J121" i="21"/>
  <c r="R122" i="21"/>
  <c r="S122" i="21"/>
  <c r="J122" i="21"/>
  <c r="R123" i="21"/>
  <c r="S123" i="21"/>
  <c r="J123" i="21"/>
  <c r="R124" i="21"/>
  <c r="S124" i="21"/>
  <c r="J124" i="21"/>
  <c r="R125" i="21"/>
  <c r="S125" i="21"/>
  <c r="J125" i="21"/>
  <c r="R126" i="21"/>
  <c r="S126" i="21"/>
  <c r="J126" i="21"/>
  <c r="R127" i="21"/>
  <c r="S127" i="21"/>
  <c r="J127" i="21"/>
  <c r="R128" i="21"/>
  <c r="S128" i="21"/>
  <c r="J128" i="21"/>
  <c r="R129" i="21"/>
  <c r="S129" i="21"/>
  <c r="J129" i="21"/>
  <c r="R130" i="21"/>
  <c r="S130" i="21"/>
  <c r="J130" i="21"/>
  <c r="R131" i="21"/>
  <c r="S131" i="21"/>
  <c r="J131" i="21"/>
  <c r="R132" i="21"/>
  <c r="S132" i="21"/>
  <c r="J132" i="21"/>
  <c r="R133" i="21"/>
  <c r="S133" i="21"/>
  <c r="J133" i="21"/>
  <c r="R134" i="21"/>
  <c r="S134" i="21"/>
  <c r="J134" i="21"/>
  <c r="R135" i="21"/>
  <c r="S135" i="21"/>
  <c r="J135" i="21"/>
  <c r="R136" i="21"/>
  <c r="S136" i="21"/>
  <c r="J136" i="21"/>
  <c r="R137" i="21"/>
  <c r="S137" i="21"/>
  <c r="J137" i="21"/>
  <c r="R138" i="21"/>
  <c r="S138" i="21"/>
  <c r="J138" i="21"/>
  <c r="R139" i="21"/>
  <c r="S139" i="21"/>
  <c r="J139" i="21"/>
  <c r="R140" i="21"/>
  <c r="S140" i="21"/>
  <c r="J140" i="21"/>
  <c r="R141" i="21"/>
  <c r="S141" i="21"/>
  <c r="J141" i="21"/>
  <c r="R142" i="21"/>
  <c r="S142" i="21"/>
  <c r="J142" i="21"/>
  <c r="R143" i="21"/>
  <c r="S143" i="21"/>
  <c r="J143" i="21"/>
  <c r="R144" i="21"/>
  <c r="S144" i="21"/>
  <c r="J144" i="21"/>
  <c r="R145" i="21"/>
  <c r="S145" i="21"/>
  <c r="J145" i="21"/>
  <c r="R146" i="21"/>
  <c r="S146" i="21"/>
  <c r="J146" i="21"/>
  <c r="R147" i="21"/>
  <c r="S147" i="21"/>
  <c r="J147" i="21"/>
  <c r="R148" i="21"/>
  <c r="S148" i="21"/>
  <c r="J148" i="21"/>
  <c r="R149" i="21"/>
  <c r="S149" i="21"/>
  <c r="J149" i="21"/>
  <c r="R150" i="21"/>
  <c r="S150" i="21"/>
  <c r="J150" i="21"/>
  <c r="R151" i="21"/>
  <c r="S151" i="21"/>
  <c r="J151" i="21"/>
  <c r="R152" i="21"/>
  <c r="S152" i="21"/>
  <c r="J152" i="21"/>
  <c r="R153" i="21"/>
  <c r="S153" i="21"/>
  <c r="J153" i="21"/>
  <c r="R154" i="21"/>
  <c r="S154" i="21"/>
  <c r="J154" i="21"/>
  <c r="R155" i="21"/>
  <c r="S155" i="21"/>
  <c r="J155" i="21"/>
  <c r="R156" i="21"/>
  <c r="S156" i="21"/>
  <c r="J156" i="21"/>
  <c r="R157" i="21"/>
  <c r="S157" i="21"/>
  <c r="J157" i="21"/>
  <c r="R158" i="21"/>
  <c r="S158" i="21"/>
  <c r="J158" i="21"/>
  <c r="R159" i="21"/>
  <c r="S159" i="21"/>
  <c r="J159" i="21"/>
  <c r="R160" i="21"/>
  <c r="S160" i="21"/>
  <c r="J160" i="21"/>
  <c r="R161" i="21"/>
  <c r="S161" i="21"/>
  <c r="J161" i="21"/>
  <c r="R162" i="21"/>
  <c r="S162" i="21"/>
  <c r="J162" i="21"/>
  <c r="R163" i="21"/>
  <c r="S163" i="21"/>
  <c r="J163" i="21"/>
  <c r="R164" i="21"/>
  <c r="S164" i="21"/>
  <c r="J164" i="21"/>
  <c r="R165" i="21"/>
  <c r="S165" i="21"/>
  <c r="J165" i="21"/>
  <c r="R166" i="21"/>
  <c r="S166" i="21"/>
  <c r="J166" i="21"/>
  <c r="R167" i="21"/>
  <c r="S167" i="21"/>
  <c r="J167" i="21"/>
  <c r="R168" i="21"/>
  <c r="S168" i="21"/>
  <c r="J168" i="21"/>
  <c r="R169" i="21"/>
  <c r="S169" i="21"/>
  <c r="J169" i="21"/>
  <c r="R170" i="21"/>
  <c r="S170" i="21"/>
  <c r="J170" i="21"/>
  <c r="R171" i="21"/>
  <c r="S171" i="21"/>
  <c r="J171" i="21"/>
  <c r="R172" i="21"/>
  <c r="S172" i="21"/>
  <c r="J172" i="21"/>
  <c r="R173" i="21"/>
  <c r="S173" i="21"/>
  <c r="J173" i="21"/>
  <c r="R174" i="21"/>
  <c r="S174" i="21"/>
  <c r="J174" i="21"/>
  <c r="R175" i="21"/>
  <c r="S175" i="21"/>
  <c r="J175" i="21"/>
  <c r="R176" i="21"/>
  <c r="S176" i="21"/>
  <c r="J176" i="21"/>
  <c r="R177" i="21"/>
  <c r="S177" i="21"/>
  <c r="J177" i="21"/>
  <c r="R178" i="21"/>
  <c r="S178" i="21"/>
  <c r="J178" i="21"/>
  <c r="R179" i="21"/>
  <c r="S179" i="21"/>
  <c r="J179" i="21"/>
  <c r="R180" i="21"/>
  <c r="S180" i="21"/>
  <c r="J180" i="21"/>
  <c r="R181" i="21"/>
  <c r="S181" i="21"/>
  <c r="J181" i="21"/>
  <c r="R182" i="21"/>
  <c r="S182" i="21"/>
  <c r="J182" i="21"/>
  <c r="R183" i="21"/>
  <c r="S183" i="21"/>
  <c r="J183" i="21"/>
  <c r="R184" i="21"/>
  <c r="S184" i="21"/>
  <c r="J184" i="21"/>
  <c r="R185" i="21"/>
  <c r="S185" i="21"/>
  <c r="J185" i="21"/>
  <c r="R186" i="21"/>
  <c r="S186" i="21"/>
  <c r="J186" i="21"/>
  <c r="R187" i="21"/>
  <c r="S187" i="21"/>
  <c r="J187" i="21"/>
  <c r="R188" i="21"/>
  <c r="S188" i="21"/>
  <c r="J188" i="21"/>
  <c r="R189" i="21"/>
  <c r="S189" i="21"/>
  <c r="J189" i="21"/>
  <c r="R190" i="21"/>
  <c r="S190" i="21"/>
  <c r="J190" i="21"/>
  <c r="R191" i="21"/>
  <c r="S191" i="21"/>
  <c r="J191" i="21"/>
  <c r="R192" i="21"/>
  <c r="S192" i="21"/>
  <c r="J192" i="21"/>
  <c r="R193" i="21"/>
  <c r="S193" i="21"/>
  <c r="J193" i="21"/>
  <c r="R194" i="21"/>
  <c r="S194" i="21"/>
  <c r="J194" i="21"/>
  <c r="R195" i="21"/>
  <c r="S195" i="21"/>
  <c r="J195" i="21"/>
  <c r="R196" i="21"/>
  <c r="S196" i="21"/>
  <c r="J196" i="21"/>
  <c r="R197" i="21"/>
  <c r="S197" i="21"/>
  <c r="J197" i="21"/>
  <c r="R198" i="21"/>
  <c r="S198" i="21"/>
  <c r="J198" i="21"/>
  <c r="R199" i="21"/>
  <c r="S199" i="21"/>
  <c r="J199" i="21"/>
  <c r="R200" i="21"/>
  <c r="S200" i="21"/>
  <c r="J200" i="21"/>
  <c r="R201" i="21"/>
  <c r="S201" i="21"/>
  <c r="J201" i="21"/>
  <c r="R202" i="21"/>
  <c r="S202" i="21"/>
  <c r="J202" i="21"/>
  <c r="R203" i="21"/>
  <c r="S203" i="21"/>
  <c r="J203" i="21"/>
  <c r="R204" i="21"/>
  <c r="S204" i="21"/>
  <c r="J204" i="21"/>
  <c r="R205" i="21"/>
  <c r="S205" i="21"/>
  <c r="J205" i="21"/>
  <c r="R206" i="21"/>
  <c r="S206" i="21"/>
  <c r="J206" i="21"/>
  <c r="R207" i="21"/>
  <c r="S207" i="21"/>
  <c r="J207" i="21"/>
  <c r="R208" i="21"/>
  <c r="S208" i="21"/>
  <c r="J208" i="21"/>
  <c r="R209" i="21"/>
  <c r="S209" i="21"/>
  <c r="J209" i="21"/>
  <c r="R210" i="21"/>
  <c r="S210" i="21"/>
  <c r="J210" i="21"/>
  <c r="R211" i="21"/>
  <c r="S211" i="21"/>
  <c r="J211" i="21"/>
  <c r="R212" i="21"/>
  <c r="S212" i="21"/>
  <c r="J212" i="21"/>
  <c r="R213" i="21"/>
  <c r="S213" i="21"/>
  <c r="J213" i="21"/>
  <c r="R214" i="21"/>
  <c r="S214" i="21"/>
  <c r="J214" i="21"/>
  <c r="R215" i="21"/>
  <c r="S215" i="21"/>
  <c r="J215" i="21"/>
  <c r="R216" i="21"/>
  <c r="S216" i="21"/>
  <c r="J216" i="21"/>
  <c r="R217" i="21"/>
  <c r="S217" i="21"/>
  <c r="J217" i="21"/>
  <c r="R218" i="21"/>
  <c r="S218" i="21"/>
  <c r="J218" i="21"/>
  <c r="R219" i="21"/>
  <c r="S219" i="21"/>
  <c r="J219" i="21"/>
  <c r="R220" i="21"/>
  <c r="S220" i="21"/>
  <c r="J220" i="21"/>
  <c r="R221" i="21"/>
  <c r="S221" i="21"/>
  <c r="J221" i="21"/>
  <c r="R222" i="21"/>
  <c r="S222" i="21"/>
  <c r="J222" i="21"/>
  <c r="R223" i="21"/>
  <c r="S223" i="21"/>
  <c r="J223" i="21"/>
  <c r="R224" i="21"/>
  <c r="S224" i="21"/>
  <c r="J224" i="21"/>
  <c r="R225" i="21"/>
  <c r="S225" i="21"/>
  <c r="J225" i="21"/>
  <c r="R226" i="21"/>
  <c r="S226" i="21"/>
  <c r="J226" i="21"/>
  <c r="R227" i="21"/>
  <c r="S227" i="21"/>
  <c r="J227" i="21"/>
  <c r="R228" i="21"/>
  <c r="S228" i="21"/>
  <c r="J228" i="21"/>
  <c r="R229" i="21"/>
  <c r="S229" i="21"/>
  <c r="J229" i="21"/>
  <c r="R230" i="21"/>
  <c r="S230" i="21"/>
  <c r="J230" i="21"/>
  <c r="R231" i="21"/>
  <c r="S231" i="21"/>
  <c r="J231" i="21"/>
  <c r="R232" i="21"/>
  <c r="S232" i="21"/>
  <c r="J232" i="21"/>
  <c r="R233" i="21"/>
  <c r="S233" i="21"/>
  <c r="J233" i="21"/>
  <c r="R234" i="21"/>
  <c r="S234" i="21"/>
  <c r="J234" i="21"/>
  <c r="R235" i="21"/>
  <c r="S235" i="21"/>
  <c r="J235" i="21"/>
  <c r="R236" i="21"/>
  <c r="S236" i="21"/>
  <c r="J236" i="21"/>
  <c r="R237" i="21"/>
  <c r="S237" i="21"/>
  <c r="J237" i="21"/>
  <c r="R238" i="21"/>
  <c r="S238" i="21"/>
  <c r="J238" i="21"/>
  <c r="R239" i="21"/>
  <c r="S239" i="21"/>
  <c r="J239" i="21"/>
  <c r="R240" i="21"/>
  <c r="S240" i="21"/>
  <c r="J240" i="21"/>
  <c r="R241" i="21"/>
  <c r="S241" i="21"/>
  <c r="J241" i="21"/>
  <c r="R242" i="21"/>
  <c r="S242" i="21"/>
  <c r="J242" i="21"/>
  <c r="R243" i="21"/>
  <c r="S243" i="21"/>
  <c r="J243" i="21"/>
  <c r="R244" i="21"/>
  <c r="S244" i="21"/>
  <c r="J244" i="21"/>
  <c r="R245" i="21"/>
  <c r="S245" i="21"/>
  <c r="J245" i="21"/>
  <c r="R246" i="21"/>
  <c r="S246" i="21"/>
  <c r="J246" i="21"/>
  <c r="R247" i="21"/>
  <c r="S247" i="21"/>
  <c r="J247" i="21"/>
  <c r="R248" i="21"/>
  <c r="S248" i="21"/>
  <c r="J248" i="21"/>
  <c r="R249" i="21"/>
  <c r="S249" i="21"/>
  <c r="J249" i="21"/>
  <c r="R250" i="21"/>
  <c r="S250" i="21"/>
  <c r="J250" i="21"/>
  <c r="R251" i="21"/>
  <c r="S251" i="21"/>
  <c r="J251" i="21"/>
  <c r="R252" i="21"/>
  <c r="S252" i="21"/>
  <c r="J252" i="21"/>
  <c r="R253" i="21"/>
  <c r="S253" i="21"/>
  <c r="J253" i="21"/>
  <c r="R254" i="21"/>
  <c r="S254" i="21"/>
  <c r="J254" i="21"/>
  <c r="R255" i="21"/>
  <c r="S255" i="21"/>
  <c r="J255" i="21"/>
  <c r="J6" i="22"/>
  <c r="R7" i="22"/>
  <c r="S7" i="22"/>
  <c r="T6" i="22"/>
  <c r="V6" i="22" s="1"/>
  <c r="X7" i="22" s="1"/>
  <c r="R8" i="22"/>
  <c r="S8" i="22"/>
  <c r="R9" i="22"/>
  <c r="S9" i="22"/>
  <c r="J9" i="22"/>
  <c r="R10" i="22"/>
  <c r="S10" i="22"/>
  <c r="J10" i="22"/>
  <c r="R11" i="22"/>
  <c r="S11" i="22"/>
  <c r="J11" i="22"/>
  <c r="R12" i="22"/>
  <c r="S12" i="22"/>
  <c r="J12" i="22"/>
  <c r="R13" i="22"/>
  <c r="S13" i="22"/>
  <c r="J13" i="22"/>
  <c r="R14" i="22"/>
  <c r="S14" i="22"/>
  <c r="J14" i="22"/>
  <c r="R15" i="22"/>
  <c r="S15" i="22"/>
  <c r="J15" i="22"/>
  <c r="R16" i="22"/>
  <c r="S16" i="22"/>
  <c r="J16" i="22"/>
  <c r="R17" i="22"/>
  <c r="S17" i="22"/>
  <c r="J17" i="22"/>
  <c r="R18" i="22"/>
  <c r="S18" i="22"/>
  <c r="J18" i="22"/>
  <c r="R19" i="22"/>
  <c r="S19" i="22"/>
  <c r="J19" i="22"/>
  <c r="R20" i="22"/>
  <c r="S20" i="22"/>
  <c r="J20" i="22"/>
  <c r="R21" i="22"/>
  <c r="S21" i="22"/>
  <c r="J21" i="22"/>
  <c r="R22" i="22"/>
  <c r="S22" i="22"/>
  <c r="J22" i="22"/>
  <c r="R23" i="22"/>
  <c r="S23" i="22"/>
  <c r="J23" i="22"/>
  <c r="R24" i="22"/>
  <c r="S24" i="22"/>
  <c r="J24" i="22"/>
  <c r="R25" i="22"/>
  <c r="S25" i="22"/>
  <c r="J25" i="22"/>
  <c r="R26" i="22"/>
  <c r="S26" i="22"/>
  <c r="J26" i="22"/>
  <c r="R27" i="22"/>
  <c r="S27" i="22"/>
  <c r="J27" i="22"/>
  <c r="R28" i="22"/>
  <c r="S28" i="22"/>
  <c r="J28" i="22"/>
  <c r="R29" i="22"/>
  <c r="S29" i="22"/>
  <c r="J29" i="22"/>
  <c r="R30" i="22"/>
  <c r="S30" i="22"/>
  <c r="J30" i="22"/>
  <c r="R31" i="22"/>
  <c r="S31" i="22"/>
  <c r="J31" i="22"/>
  <c r="R32" i="22"/>
  <c r="S32" i="22"/>
  <c r="J32" i="22"/>
  <c r="R33" i="22"/>
  <c r="S33" i="22"/>
  <c r="J33" i="22"/>
  <c r="R34" i="22"/>
  <c r="S34" i="22"/>
  <c r="J34" i="22"/>
  <c r="R35" i="22"/>
  <c r="S35" i="22"/>
  <c r="J35" i="22"/>
  <c r="R36" i="22"/>
  <c r="S36" i="22"/>
  <c r="J36" i="22"/>
  <c r="R37" i="22"/>
  <c r="S37" i="22"/>
  <c r="J37" i="22"/>
  <c r="R38" i="22"/>
  <c r="S38" i="22"/>
  <c r="J38" i="22"/>
  <c r="R39" i="22"/>
  <c r="S39" i="22"/>
  <c r="J39" i="22"/>
  <c r="R40" i="22"/>
  <c r="S40" i="22"/>
  <c r="J40" i="22"/>
  <c r="R41" i="22"/>
  <c r="S41" i="22"/>
  <c r="J41" i="22"/>
  <c r="R42" i="22"/>
  <c r="S42" i="22"/>
  <c r="J42" i="22"/>
  <c r="R43" i="22"/>
  <c r="S43" i="22"/>
  <c r="J43" i="22"/>
  <c r="R44" i="22"/>
  <c r="S44" i="22"/>
  <c r="J44" i="22"/>
  <c r="R45" i="22"/>
  <c r="S45" i="22"/>
  <c r="J45" i="22"/>
  <c r="R46" i="22"/>
  <c r="S46" i="22"/>
  <c r="J46" i="22"/>
  <c r="R47" i="22"/>
  <c r="S47" i="22"/>
  <c r="J47" i="22"/>
  <c r="R48" i="22"/>
  <c r="S48" i="22"/>
  <c r="J48" i="22"/>
  <c r="R49" i="22"/>
  <c r="S49" i="22"/>
  <c r="J49" i="22"/>
  <c r="R50" i="22"/>
  <c r="S50" i="22"/>
  <c r="J50" i="22"/>
  <c r="R51" i="22"/>
  <c r="S51" i="22"/>
  <c r="J51" i="22"/>
  <c r="R52" i="22"/>
  <c r="S52" i="22"/>
  <c r="J52" i="22"/>
  <c r="R53" i="22"/>
  <c r="S53" i="22"/>
  <c r="J53" i="22"/>
  <c r="R54" i="22"/>
  <c r="S54" i="22"/>
  <c r="J54" i="22"/>
  <c r="R55" i="22"/>
  <c r="S55" i="22"/>
  <c r="J55" i="22"/>
  <c r="R56" i="22"/>
  <c r="S56" i="22"/>
  <c r="J56" i="22"/>
  <c r="R57" i="22"/>
  <c r="S57" i="22"/>
  <c r="J57" i="22"/>
  <c r="R58" i="22"/>
  <c r="S58" i="22"/>
  <c r="J58" i="22"/>
  <c r="R59" i="22"/>
  <c r="S59" i="22"/>
  <c r="J59" i="22"/>
  <c r="R60" i="22"/>
  <c r="S60" i="22"/>
  <c r="J60" i="22"/>
  <c r="R61" i="22"/>
  <c r="S61" i="22"/>
  <c r="J61" i="22"/>
  <c r="R62" i="22"/>
  <c r="S62" i="22"/>
  <c r="J62" i="22"/>
  <c r="R63" i="22"/>
  <c r="S63" i="22"/>
  <c r="J63" i="22"/>
  <c r="R64" i="22"/>
  <c r="S64" i="22"/>
  <c r="J64" i="22"/>
  <c r="R65" i="22"/>
  <c r="S65" i="22"/>
  <c r="J65" i="22"/>
  <c r="R66" i="22"/>
  <c r="S66" i="22"/>
  <c r="J66" i="22"/>
  <c r="R67" i="22"/>
  <c r="S67" i="22"/>
  <c r="J67" i="22"/>
  <c r="R68" i="22"/>
  <c r="S68" i="22"/>
  <c r="J68" i="22"/>
  <c r="R69" i="22"/>
  <c r="S69" i="22"/>
  <c r="J69" i="22"/>
  <c r="R70" i="22"/>
  <c r="S70" i="22"/>
  <c r="J70" i="22"/>
  <c r="R71" i="22"/>
  <c r="S71" i="22"/>
  <c r="J71" i="22"/>
  <c r="R72" i="22"/>
  <c r="S72" i="22"/>
  <c r="J72" i="22"/>
  <c r="R73" i="22"/>
  <c r="S73" i="22"/>
  <c r="J73" i="22"/>
  <c r="R74" i="22"/>
  <c r="S74" i="22"/>
  <c r="J74" i="22"/>
  <c r="R75" i="22"/>
  <c r="S75" i="22"/>
  <c r="J75" i="22"/>
  <c r="R76" i="22"/>
  <c r="S76" i="22"/>
  <c r="J76" i="22"/>
  <c r="R77" i="22"/>
  <c r="S77" i="22"/>
  <c r="J77" i="22"/>
  <c r="R78" i="22"/>
  <c r="S78" i="22"/>
  <c r="J78" i="22"/>
  <c r="R79" i="22"/>
  <c r="S79" i="22"/>
  <c r="J79" i="22"/>
  <c r="R80" i="22"/>
  <c r="S80" i="22"/>
  <c r="J80" i="22"/>
  <c r="R81" i="22"/>
  <c r="S81" i="22"/>
  <c r="J81" i="22"/>
  <c r="R82" i="22"/>
  <c r="S82" i="22"/>
  <c r="J82" i="22"/>
  <c r="R83" i="22"/>
  <c r="S83" i="22"/>
  <c r="J83" i="22"/>
  <c r="R84" i="22"/>
  <c r="S84" i="22"/>
  <c r="J84" i="22"/>
  <c r="R85" i="22"/>
  <c r="S85" i="22"/>
  <c r="J85" i="22"/>
  <c r="R86" i="22"/>
  <c r="S86" i="22"/>
  <c r="J86" i="22"/>
  <c r="R87" i="22"/>
  <c r="S87" i="22"/>
  <c r="J87" i="22"/>
  <c r="R88" i="22"/>
  <c r="S88" i="22"/>
  <c r="J88" i="22"/>
  <c r="R89" i="22"/>
  <c r="S89" i="22"/>
  <c r="J89" i="22"/>
  <c r="R90" i="22"/>
  <c r="S90" i="22"/>
  <c r="J90" i="22"/>
  <c r="R91" i="22"/>
  <c r="S91" i="22"/>
  <c r="J91" i="22"/>
  <c r="R92" i="22"/>
  <c r="S92" i="22"/>
  <c r="J92" i="22"/>
  <c r="R93" i="22"/>
  <c r="S93" i="22"/>
  <c r="J93" i="22"/>
  <c r="R94" i="22"/>
  <c r="S94" i="22"/>
  <c r="J94" i="22"/>
  <c r="R95" i="22"/>
  <c r="S95" i="22"/>
  <c r="J95" i="22"/>
  <c r="R96" i="22"/>
  <c r="S96" i="22"/>
  <c r="J96" i="22"/>
  <c r="R97" i="22"/>
  <c r="S97" i="22"/>
  <c r="J97" i="22"/>
  <c r="R98" i="22"/>
  <c r="S98" i="22"/>
  <c r="J98" i="22"/>
  <c r="R99" i="22"/>
  <c r="S99" i="22"/>
  <c r="J99" i="22"/>
  <c r="R100" i="22"/>
  <c r="S100" i="22"/>
  <c r="J100" i="22"/>
  <c r="R101" i="22"/>
  <c r="S101" i="22"/>
  <c r="J101" i="22"/>
  <c r="R102" i="22"/>
  <c r="S102" i="22"/>
  <c r="J102" i="22"/>
  <c r="R103" i="22"/>
  <c r="S103" i="22"/>
  <c r="J103" i="22"/>
  <c r="R104" i="22"/>
  <c r="S104" i="22"/>
  <c r="J104" i="22"/>
  <c r="R105" i="22"/>
  <c r="S105" i="22"/>
  <c r="J105" i="22"/>
  <c r="R106" i="22"/>
  <c r="S106" i="22"/>
  <c r="J106" i="22"/>
  <c r="R107" i="22"/>
  <c r="S107" i="22"/>
  <c r="J107" i="22"/>
  <c r="R108" i="22"/>
  <c r="S108" i="22"/>
  <c r="J108" i="22"/>
  <c r="R109" i="22"/>
  <c r="S109" i="22"/>
  <c r="J109" i="22"/>
  <c r="R110" i="22"/>
  <c r="S110" i="22"/>
  <c r="J110" i="22"/>
  <c r="R111" i="22"/>
  <c r="S111" i="22"/>
  <c r="J111" i="22"/>
  <c r="R112" i="22"/>
  <c r="S112" i="22"/>
  <c r="J112" i="22"/>
  <c r="R113" i="22"/>
  <c r="S113" i="22"/>
  <c r="J113" i="22"/>
  <c r="R114" i="22"/>
  <c r="S114" i="22"/>
  <c r="J114" i="22"/>
  <c r="R115" i="22"/>
  <c r="S115" i="22"/>
  <c r="J115" i="22"/>
  <c r="R116" i="22"/>
  <c r="S116" i="22"/>
  <c r="J116" i="22"/>
  <c r="R117" i="22"/>
  <c r="S117" i="22"/>
  <c r="J117" i="22"/>
  <c r="R118" i="22"/>
  <c r="S118" i="22"/>
  <c r="J118" i="22"/>
  <c r="R119" i="22"/>
  <c r="S119" i="22"/>
  <c r="J119" i="22"/>
  <c r="R120" i="22"/>
  <c r="S120" i="22"/>
  <c r="J120" i="22"/>
  <c r="R121" i="22"/>
  <c r="S121" i="22"/>
  <c r="J121" i="22"/>
  <c r="R122" i="22"/>
  <c r="S122" i="22"/>
  <c r="J122" i="22"/>
  <c r="R123" i="22"/>
  <c r="S123" i="22"/>
  <c r="J123" i="22"/>
  <c r="R124" i="22"/>
  <c r="S124" i="22"/>
  <c r="J124" i="22"/>
  <c r="R125" i="22"/>
  <c r="S125" i="22"/>
  <c r="J125" i="22"/>
  <c r="R126" i="22"/>
  <c r="S126" i="22"/>
  <c r="J126" i="22"/>
  <c r="R127" i="22"/>
  <c r="S127" i="22"/>
  <c r="J127" i="22"/>
  <c r="R128" i="22"/>
  <c r="S128" i="22"/>
  <c r="J128" i="22"/>
  <c r="R129" i="22"/>
  <c r="S129" i="22"/>
  <c r="J129" i="22"/>
  <c r="R130" i="22"/>
  <c r="S130" i="22"/>
  <c r="J130" i="22"/>
  <c r="R131" i="22"/>
  <c r="S131" i="22"/>
  <c r="J131" i="22"/>
  <c r="R132" i="22"/>
  <c r="S132" i="22"/>
  <c r="J132" i="22"/>
  <c r="R133" i="22"/>
  <c r="S133" i="22"/>
  <c r="J133" i="22"/>
  <c r="R134" i="22"/>
  <c r="S134" i="22"/>
  <c r="J134" i="22"/>
  <c r="R135" i="22"/>
  <c r="S135" i="22"/>
  <c r="J135" i="22"/>
  <c r="R136" i="22"/>
  <c r="S136" i="22"/>
  <c r="J136" i="22"/>
  <c r="R137" i="22"/>
  <c r="S137" i="22"/>
  <c r="J137" i="22"/>
  <c r="R138" i="22"/>
  <c r="S138" i="22"/>
  <c r="J138" i="22"/>
  <c r="R139" i="22"/>
  <c r="S139" i="22"/>
  <c r="J139" i="22"/>
  <c r="R140" i="22"/>
  <c r="S140" i="22"/>
  <c r="J140" i="22"/>
  <c r="R141" i="22"/>
  <c r="S141" i="22"/>
  <c r="J141" i="22"/>
  <c r="R142" i="22"/>
  <c r="S142" i="22"/>
  <c r="J142" i="22"/>
  <c r="R143" i="22"/>
  <c r="S143" i="22"/>
  <c r="J143" i="22"/>
  <c r="R144" i="22"/>
  <c r="S144" i="22"/>
  <c r="J144" i="22"/>
  <c r="R145" i="22"/>
  <c r="S145" i="22"/>
  <c r="J145" i="22"/>
  <c r="R146" i="22"/>
  <c r="S146" i="22"/>
  <c r="J146" i="22"/>
  <c r="R147" i="22"/>
  <c r="S147" i="22"/>
  <c r="J147" i="22"/>
  <c r="R148" i="22"/>
  <c r="S148" i="22"/>
  <c r="J148" i="22"/>
  <c r="R149" i="22"/>
  <c r="S149" i="22"/>
  <c r="J149" i="22"/>
  <c r="R150" i="22"/>
  <c r="S150" i="22"/>
  <c r="J150" i="22"/>
  <c r="R151" i="22"/>
  <c r="S151" i="22"/>
  <c r="J151" i="22"/>
  <c r="R152" i="22"/>
  <c r="S152" i="22"/>
  <c r="J152" i="22"/>
  <c r="R153" i="22"/>
  <c r="S153" i="22"/>
  <c r="J153" i="22"/>
  <c r="R154" i="22"/>
  <c r="S154" i="22"/>
  <c r="J154" i="22"/>
  <c r="R155" i="22"/>
  <c r="S155" i="22"/>
  <c r="J155" i="22"/>
  <c r="R156" i="22"/>
  <c r="S156" i="22"/>
  <c r="J156" i="22"/>
  <c r="R157" i="22"/>
  <c r="S157" i="22"/>
  <c r="J157" i="22"/>
  <c r="R158" i="22"/>
  <c r="S158" i="22"/>
  <c r="J158" i="22"/>
  <c r="R159" i="22"/>
  <c r="S159" i="22"/>
  <c r="J159" i="22"/>
  <c r="R160" i="22"/>
  <c r="S160" i="22"/>
  <c r="J160" i="22"/>
  <c r="R161" i="22"/>
  <c r="S161" i="22"/>
  <c r="J161" i="22"/>
  <c r="R162" i="22"/>
  <c r="S162" i="22"/>
  <c r="J162" i="22"/>
  <c r="R163" i="22"/>
  <c r="S163" i="22"/>
  <c r="J163" i="22"/>
  <c r="R164" i="22"/>
  <c r="S164" i="22"/>
  <c r="J164" i="22"/>
  <c r="R165" i="22"/>
  <c r="S165" i="22"/>
  <c r="J165" i="22"/>
  <c r="R166" i="22"/>
  <c r="S166" i="22"/>
  <c r="J166" i="22"/>
  <c r="R167" i="22"/>
  <c r="S167" i="22"/>
  <c r="J167" i="22"/>
  <c r="R168" i="22"/>
  <c r="S168" i="22"/>
  <c r="J168" i="22"/>
  <c r="R169" i="22"/>
  <c r="S169" i="22"/>
  <c r="J169" i="22"/>
  <c r="R170" i="22"/>
  <c r="S170" i="22"/>
  <c r="J170" i="22"/>
  <c r="R171" i="22"/>
  <c r="S171" i="22"/>
  <c r="J171" i="22"/>
  <c r="R172" i="22"/>
  <c r="S172" i="22"/>
  <c r="J172" i="22"/>
  <c r="R173" i="22"/>
  <c r="S173" i="22"/>
  <c r="J173" i="22"/>
  <c r="R174" i="22"/>
  <c r="S174" i="22"/>
  <c r="J174" i="22"/>
  <c r="R175" i="22"/>
  <c r="S175" i="22"/>
  <c r="J175" i="22"/>
  <c r="R176" i="22"/>
  <c r="S176" i="22"/>
  <c r="J176" i="22"/>
  <c r="R177" i="22"/>
  <c r="S177" i="22"/>
  <c r="J177" i="22"/>
  <c r="R178" i="22"/>
  <c r="S178" i="22"/>
  <c r="J178" i="22"/>
  <c r="R179" i="22"/>
  <c r="S179" i="22"/>
  <c r="J179" i="22"/>
  <c r="R180" i="22"/>
  <c r="S180" i="22"/>
  <c r="J180" i="22"/>
  <c r="R181" i="22"/>
  <c r="S181" i="22"/>
  <c r="J181" i="22"/>
  <c r="R182" i="22"/>
  <c r="S182" i="22"/>
  <c r="J182" i="22"/>
  <c r="R183" i="22"/>
  <c r="S183" i="22"/>
  <c r="J183" i="22"/>
  <c r="R184" i="22"/>
  <c r="S184" i="22"/>
  <c r="J184" i="22"/>
  <c r="R185" i="22"/>
  <c r="S185" i="22"/>
  <c r="J185" i="22"/>
  <c r="R186" i="22"/>
  <c r="S186" i="22"/>
  <c r="J186" i="22"/>
  <c r="R187" i="22"/>
  <c r="S187" i="22"/>
  <c r="J187" i="22"/>
  <c r="R188" i="22"/>
  <c r="S188" i="22"/>
  <c r="J188" i="22"/>
  <c r="R189" i="22"/>
  <c r="S189" i="22"/>
  <c r="J189" i="22"/>
  <c r="R190" i="22"/>
  <c r="S190" i="22"/>
  <c r="J190" i="22"/>
  <c r="R191" i="22"/>
  <c r="S191" i="22"/>
  <c r="J191" i="22"/>
  <c r="R192" i="22"/>
  <c r="S192" i="22"/>
  <c r="J192" i="22"/>
  <c r="R193" i="22"/>
  <c r="S193" i="22"/>
  <c r="J193" i="22"/>
  <c r="R194" i="22"/>
  <c r="S194" i="22"/>
  <c r="J194" i="22"/>
  <c r="R195" i="22"/>
  <c r="S195" i="22"/>
  <c r="J195" i="22"/>
  <c r="R196" i="22"/>
  <c r="S196" i="22"/>
  <c r="J196" i="22"/>
  <c r="R197" i="22"/>
  <c r="S197" i="22"/>
  <c r="J197" i="22"/>
  <c r="R198" i="22"/>
  <c r="S198" i="22"/>
  <c r="J198" i="22"/>
  <c r="R199" i="22"/>
  <c r="S199" i="22"/>
  <c r="J199" i="22"/>
  <c r="R200" i="22"/>
  <c r="S200" i="22"/>
  <c r="J200" i="22"/>
  <c r="R201" i="22"/>
  <c r="S201" i="22"/>
  <c r="J201" i="22"/>
  <c r="R202" i="22"/>
  <c r="S202" i="22"/>
  <c r="J202" i="22"/>
  <c r="R203" i="22"/>
  <c r="S203" i="22"/>
  <c r="J203" i="22"/>
  <c r="R204" i="22"/>
  <c r="S204" i="22"/>
  <c r="J204" i="22"/>
  <c r="R205" i="22"/>
  <c r="S205" i="22"/>
  <c r="J205" i="22"/>
  <c r="R206" i="22"/>
  <c r="S206" i="22"/>
  <c r="J206" i="22"/>
  <c r="R207" i="22"/>
  <c r="S207" i="22"/>
  <c r="J207" i="22"/>
  <c r="R208" i="22"/>
  <c r="S208" i="22"/>
  <c r="J208" i="22"/>
  <c r="R209" i="22"/>
  <c r="S209" i="22"/>
  <c r="J209" i="22"/>
  <c r="R210" i="22"/>
  <c r="S210" i="22"/>
  <c r="J210" i="22"/>
  <c r="R211" i="22"/>
  <c r="S211" i="22"/>
  <c r="J211" i="22"/>
  <c r="R212" i="22"/>
  <c r="S212" i="22"/>
  <c r="J212" i="22"/>
  <c r="R213" i="22"/>
  <c r="S213" i="22"/>
  <c r="J213" i="22"/>
  <c r="R214" i="22"/>
  <c r="S214" i="22"/>
  <c r="J214" i="22"/>
  <c r="R215" i="22"/>
  <c r="S215" i="22"/>
  <c r="J215" i="22"/>
  <c r="R216" i="22"/>
  <c r="S216" i="22"/>
  <c r="J216" i="22"/>
  <c r="R217" i="22"/>
  <c r="S217" i="22"/>
  <c r="J217" i="22"/>
  <c r="R218" i="22"/>
  <c r="S218" i="22"/>
  <c r="J218" i="22"/>
  <c r="R219" i="22"/>
  <c r="S219" i="22"/>
  <c r="J219" i="22"/>
  <c r="R220" i="22"/>
  <c r="S220" i="22"/>
  <c r="J220" i="22"/>
  <c r="R221" i="22"/>
  <c r="S221" i="22"/>
  <c r="J221" i="22"/>
  <c r="R222" i="22"/>
  <c r="S222" i="22"/>
  <c r="J222" i="22"/>
  <c r="R223" i="22"/>
  <c r="S223" i="22"/>
  <c r="J223" i="22"/>
  <c r="R224" i="22"/>
  <c r="S224" i="22"/>
  <c r="J224" i="22"/>
  <c r="R225" i="22"/>
  <c r="S225" i="22"/>
  <c r="J225" i="22"/>
  <c r="R226" i="22"/>
  <c r="S226" i="22"/>
  <c r="J226" i="22"/>
  <c r="R227" i="22"/>
  <c r="S227" i="22"/>
  <c r="J227" i="22"/>
  <c r="R228" i="22"/>
  <c r="S228" i="22"/>
  <c r="J228" i="22"/>
  <c r="R229" i="22"/>
  <c r="S229" i="22"/>
  <c r="J229" i="22"/>
  <c r="R230" i="22"/>
  <c r="S230" i="22"/>
  <c r="J230" i="22"/>
  <c r="R231" i="22"/>
  <c r="S231" i="22"/>
  <c r="J231" i="22"/>
  <c r="R232" i="22"/>
  <c r="S232" i="22"/>
  <c r="J232" i="22"/>
  <c r="R233" i="22"/>
  <c r="S233" i="22"/>
  <c r="J233" i="22"/>
  <c r="R234" i="22"/>
  <c r="S234" i="22"/>
  <c r="J234" i="22"/>
  <c r="R235" i="22"/>
  <c r="S235" i="22"/>
  <c r="J235" i="22"/>
  <c r="R236" i="22"/>
  <c r="S236" i="22"/>
  <c r="J236" i="22"/>
  <c r="R237" i="22"/>
  <c r="S237" i="22"/>
  <c r="J237" i="22"/>
  <c r="R238" i="22"/>
  <c r="S238" i="22"/>
  <c r="J238" i="22"/>
  <c r="R239" i="22"/>
  <c r="S239" i="22"/>
  <c r="J239" i="22"/>
  <c r="R240" i="22"/>
  <c r="S240" i="22"/>
  <c r="J240" i="22"/>
  <c r="R241" i="22"/>
  <c r="S241" i="22"/>
  <c r="J241" i="22"/>
  <c r="R242" i="22"/>
  <c r="S242" i="22"/>
  <c r="J242" i="22"/>
  <c r="R243" i="22"/>
  <c r="S243" i="22"/>
  <c r="J243" i="22"/>
  <c r="R244" i="22"/>
  <c r="S244" i="22"/>
  <c r="J244" i="22"/>
  <c r="R245" i="22"/>
  <c r="S245" i="22"/>
  <c r="J245" i="22"/>
  <c r="R246" i="22"/>
  <c r="S246" i="22"/>
  <c r="J246" i="22"/>
  <c r="R247" i="22"/>
  <c r="S247" i="22"/>
  <c r="J247" i="22"/>
  <c r="R248" i="22"/>
  <c r="S248" i="22"/>
  <c r="J248" i="22"/>
  <c r="R249" i="22"/>
  <c r="S249" i="22"/>
  <c r="J249" i="22"/>
  <c r="R250" i="22"/>
  <c r="S250" i="22"/>
  <c r="J250" i="22"/>
  <c r="R251" i="22"/>
  <c r="S251" i="22"/>
  <c r="J251" i="22"/>
  <c r="R252" i="22"/>
  <c r="S252" i="22"/>
  <c r="J252" i="22"/>
  <c r="R253" i="22"/>
  <c r="S253" i="22"/>
  <c r="J253" i="22"/>
  <c r="R254" i="22"/>
  <c r="S254" i="22"/>
  <c r="J254" i="22"/>
  <c r="R255" i="22"/>
  <c r="S255" i="22"/>
  <c r="J255" i="22"/>
  <c r="R6" i="23"/>
  <c r="S6" i="23"/>
  <c r="J6" i="23"/>
  <c r="R7" i="23"/>
  <c r="S7" i="23"/>
  <c r="J7" i="23"/>
  <c r="R8" i="23"/>
  <c r="S8" i="23"/>
  <c r="J8" i="23"/>
  <c r="R9" i="23"/>
  <c r="S9" i="23"/>
  <c r="J9" i="23"/>
  <c r="R10" i="23"/>
  <c r="S10" i="23"/>
  <c r="J10" i="23"/>
  <c r="R11" i="23"/>
  <c r="S11" i="23"/>
  <c r="J11" i="23"/>
  <c r="R12" i="23"/>
  <c r="S12" i="23"/>
  <c r="J12" i="23"/>
  <c r="R13" i="23"/>
  <c r="S13" i="23"/>
  <c r="J13" i="23"/>
  <c r="R14" i="23"/>
  <c r="S14" i="23"/>
  <c r="J14" i="23"/>
  <c r="R15" i="23"/>
  <c r="S15" i="23"/>
  <c r="J15" i="23"/>
  <c r="R16" i="23"/>
  <c r="S16" i="23"/>
  <c r="J16" i="23"/>
  <c r="R17" i="23"/>
  <c r="S17" i="23"/>
  <c r="J17" i="23"/>
  <c r="R18" i="23"/>
  <c r="S18" i="23"/>
  <c r="J18" i="23"/>
  <c r="R19" i="23"/>
  <c r="S19" i="23"/>
  <c r="J19" i="23"/>
  <c r="R20" i="23"/>
  <c r="S20" i="23"/>
  <c r="J20" i="23"/>
  <c r="R21" i="23"/>
  <c r="S21" i="23"/>
  <c r="J21" i="23"/>
  <c r="R22" i="23"/>
  <c r="S22" i="23"/>
  <c r="J22" i="23"/>
  <c r="R23" i="23"/>
  <c r="S23" i="23"/>
  <c r="J23" i="23"/>
  <c r="R24" i="23"/>
  <c r="S24" i="23"/>
  <c r="J24" i="23"/>
  <c r="R25" i="23"/>
  <c r="S25" i="23"/>
  <c r="J25" i="23"/>
  <c r="R26" i="23"/>
  <c r="S26" i="23"/>
  <c r="J26" i="23"/>
  <c r="R27" i="23"/>
  <c r="S27" i="23"/>
  <c r="J27" i="23"/>
  <c r="R28" i="23"/>
  <c r="S28" i="23"/>
  <c r="J28" i="23"/>
  <c r="R29" i="23"/>
  <c r="S29" i="23"/>
  <c r="J29" i="23"/>
  <c r="R30" i="23"/>
  <c r="S30" i="23"/>
  <c r="J30" i="23"/>
  <c r="R31" i="23"/>
  <c r="S31" i="23"/>
  <c r="J31" i="23"/>
  <c r="R32" i="23"/>
  <c r="S32" i="23"/>
  <c r="J32" i="23"/>
  <c r="R33" i="23"/>
  <c r="S33" i="23"/>
  <c r="J33" i="23"/>
  <c r="R34" i="23"/>
  <c r="S34" i="23"/>
  <c r="J34" i="23"/>
  <c r="R35" i="23"/>
  <c r="S35" i="23"/>
  <c r="J35" i="23"/>
  <c r="R36" i="23"/>
  <c r="S36" i="23"/>
  <c r="J36" i="23"/>
  <c r="R37" i="23"/>
  <c r="S37" i="23"/>
  <c r="J37" i="23"/>
  <c r="R38" i="23"/>
  <c r="S38" i="23"/>
  <c r="J38" i="23"/>
  <c r="R39" i="23"/>
  <c r="S39" i="23"/>
  <c r="J39" i="23"/>
  <c r="R40" i="23"/>
  <c r="S40" i="23"/>
  <c r="J40" i="23"/>
  <c r="R41" i="23"/>
  <c r="S41" i="23"/>
  <c r="J41" i="23"/>
  <c r="R42" i="23"/>
  <c r="S42" i="23"/>
  <c r="J42" i="23"/>
  <c r="R43" i="23"/>
  <c r="S43" i="23"/>
  <c r="J43" i="23"/>
  <c r="R44" i="23"/>
  <c r="S44" i="23"/>
  <c r="J44" i="23"/>
  <c r="R45" i="23"/>
  <c r="S45" i="23"/>
  <c r="J45" i="23"/>
  <c r="R46" i="23"/>
  <c r="S46" i="23"/>
  <c r="J46" i="23"/>
  <c r="R47" i="23"/>
  <c r="S47" i="23"/>
  <c r="J47" i="23"/>
  <c r="R48" i="23"/>
  <c r="S48" i="23"/>
  <c r="J48" i="23"/>
  <c r="R49" i="23"/>
  <c r="S49" i="23"/>
  <c r="J49" i="23"/>
  <c r="R50" i="23"/>
  <c r="S50" i="23"/>
  <c r="J50" i="23"/>
  <c r="R51" i="23"/>
  <c r="S51" i="23"/>
  <c r="J51" i="23"/>
  <c r="R52" i="23"/>
  <c r="S52" i="23"/>
  <c r="J52" i="23"/>
  <c r="R53" i="23"/>
  <c r="S53" i="23"/>
  <c r="J53" i="23"/>
  <c r="R54" i="23"/>
  <c r="S54" i="23"/>
  <c r="J54" i="23"/>
  <c r="R55" i="23"/>
  <c r="S55" i="23"/>
  <c r="J55" i="23"/>
  <c r="R56" i="23"/>
  <c r="S56" i="23"/>
  <c r="J56" i="23"/>
  <c r="R57" i="23"/>
  <c r="S57" i="23"/>
  <c r="J57" i="23"/>
  <c r="R58" i="23"/>
  <c r="S58" i="23"/>
  <c r="J58" i="23"/>
  <c r="R59" i="23"/>
  <c r="S59" i="23"/>
  <c r="J59" i="23"/>
  <c r="R60" i="23"/>
  <c r="S60" i="23"/>
  <c r="J60" i="23"/>
  <c r="R61" i="23"/>
  <c r="S61" i="23"/>
  <c r="J61" i="23"/>
  <c r="R62" i="23"/>
  <c r="S62" i="23"/>
  <c r="J62" i="23"/>
  <c r="R63" i="23"/>
  <c r="S63" i="23"/>
  <c r="J63" i="23"/>
  <c r="R64" i="23"/>
  <c r="S64" i="23"/>
  <c r="J64" i="23"/>
  <c r="R65" i="23"/>
  <c r="S65" i="23"/>
  <c r="J65" i="23"/>
  <c r="R66" i="23"/>
  <c r="S66" i="23"/>
  <c r="J66" i="23"/>
  <c r="R67" i="23"/>
  <c r="S67" i="23"/>
  <c r="J67" i="23"/>
  <c r="R68" i="23"/>
  <c r="S68" i="23"/>
  <c r="J68" i="23"/>
  <c r="R69" i="23"/>
  <c r="S69" i="23"/>
  <c r="J69" i="23"/>
  <c r="R70" i="23"/>
  <c r="S70" i="23"/>
  <c r="J70" i="23"/>
  <c r="R71" i="23"/>
  <c r="S71" i="23"/>
  <c r="J71" i="23"/>
  <c r="R72" i="23"/>
  <c r="S72" i="23"/>
  <c r="J72" i="23"/>
  <c r="R73" i="23"/>
  <c r="S73" i="23"/>
  <c r="J73" i="23"/>
  <c r="R74" i="23"/>
  <c r="S74" i="23"/>
  <c r="J74" i="23"/>
  <c r="R75" i="23"/>
  <c r="S75" i="23"/>
  <c r="J75" i="23"/>
  <c r="R76" i="23"/>
  <c r="S76" i="23"/>
  <c r="J76" i="23"/>
  <c r="R77" i="23"/>
  <c r="S77" i="23"/>
  <c r="J77" i="23"/>
  <c r="R78" i="23"/>
  <c r="S78" i="23"/>
  <c r="J78" i="23"/>
  <c r="R79" i="23"/>
  <c r="S79" i="23"/>
  <c r="J79" i="23"/>
  <c r="R80" i="23"/>
  <c r="S80" i="23"/>
  <c r="J80" i="23"/>
  <c r="R81" i="23"/>
  <c r="S81" i="23"/>
  <c r="J81" i="23"/>
  <c r="R82" i="23"/>
  <c r="S82" i="23"/>
  <c r="J82" i="23"/>
  <c r="R83" i="23"/>
  <c r="S83" i="23"/>
  <c r="J83" i="23"/>
  <c r="R84" i="23"/>
  <c r="S84" i="23"/>
  <c r="J84" i="23"/>
  <c r="R85" i="23"/>
  <c r="S85" i="23"/>
  <c r="J85" i="23"/>
  <c r="R86" i="23"/>
  <c r="S86" i="23"/>
  <c r="J86" i="23"/>
  <c r="R87" i="23"/>
  <c r="S87" i="23"/>
  <c r="J87" i="23"/>
  <c r="R88" i="23"/>
  <c r="S88" i="23"/>
  <c r="J88" i="23"/>
  <c r="R89" i="23"/>
  <c r="S89" i="23"/>
  <c r="J89" i="23"/>
  <c r="R90" i="23"/>
  <c r="S90" i="23"/>
  <c r="J90" i="23"/>
  <c r="R91" i="23"/>
  <c r="S91" i="23"/>
  <c r="J91" i="23"/>
  <c r="R92" i="23"/>
  <c r="S92" i="23"/>
  <c r="J92" i="23"/>
  <c r="R93" i="23"/>
  <c r="S93" i="23"/>
  <c r="J93" i="23"/>
  <c r="R94" i="23"/>
  <c r="S94" i="23"/>
  <c r="J94" i="23"/>
  <c r="R95" i="23"/>
  <c r="S95" i="23"/>
  <c r="J95" i="23"/>
  <c r="R96" i="23"/>
  <c r="S96" i="23"/>
  <c r="J96" i="23"/>
  <c r="R97" i="23"/>
  <c r="S97" i="23"/>
  <c r="J97" i="23"/>
  <c r="R98" i="23"/>
  <c r="S98" i="23"/>
  <c r="J98" i="23"/>
  <c r="R99" i="23"/>
  <c r="S99" i="23"/>
  <c r="J99" i="23"/>
  <c r="R100" i="23"/>
  <c r="S100" i="23"/>
  <c r="J100" i="23"/>
  <c r="R101" i="23"/>
  <c r="S101" i="23"/>
  <c r="J101" i="23"/>
  <c r="R102" i="23"/>
  <c r="S102" i="23"/>
  <c r="J102" i="23"/>
  <c r="R103" i="23"/>
  <c r="S103" i="23"/>
  <c r="J103" i="23"/>
  <c r="R104" i="23"/>
  <c r="S104" i="23"/>
  <c r="J104" i="23"/>
  <c r="R105" i="23"/>
  <c r="S105" i="23"/>
  <c r="J105" i="23"/>
  <c r="R106" i="23"/>
  <c r="S106" i="23"/>
  <c r="J106" i="23"/>
  <c r="R107" i="23"/>
  <c r="S107" i="23"/>
  <c r="J107" i="23"/>
  <c r="R108" i="23"/>
  <c r="S108" i="23"/>
  <c r="J108" i="23"/>
  <c r="R109" i="23"/>
  <c r="S109" i="23"/>
  <c r="J109" i="23"/>
  <c r="R110" i="23"/>
  <c r="S110" i="23"/>
  <c r="J110" i="23"/>
  <c r="R111" i="23"/>
  <c r="S111" i="23"/>
  <c r="J111" i="23"/>
  <c r="R112" i="23"/>
  <c r="S112" i="23"/>
  <c r="J112" i="23"/>
  <c r="R113" i="23"/>
  <c r="S113" i="23"/>
  <c r="J113" i="23"/>
  <c r="R114" i="23"/>
  <c r="S114" i="23"/>
  <c r="J114" i="23"/>
  <c r="R115" i="23"/>
  <c r="S115" i="23"/>
  <c r="J115" i="23"/>
  <c r="R116" i="23"/>
  <c r="S116" i="23"/>
  <c r="J116" i="23"/>
  <c r="R117" i="23"/>
  <c r="S117" i="23"/>
  <c r="J117" i="23"/>
  <c r="R118" i="23"/>
  <c r="S118" i="23"/>
  <c r="J118" i="23"/>
  <c r="R119" i="23"/>
  <c r="S119" i="23"/>
  <c r="J119" i="23"/>
  <c r="R120" i="23"/>
  <c r="S120" i="23"/>
  <c r="J120" i="23"/>
  <c r="R121" i="23"/>
  <c r="S121" i="23"/>
  <c r="J121" i="23"/>
  <c r="R122" i="23"/>
  <c r="S122" i="23"/>
  <c r="J122" i="23"/>
  <c r="R123" i="23"/>
  <c r="S123" i="23"/>
  <c r="J123" i="23"/>
  <c r="R124" i="23"/>
  <c r="S124" i="23"/>
  <c r="J124" i="23"/>
  <c r="R125" i="23"/>
  <c r="S125" i="23"/>
  <c r="J125" i="23"/>
  <c r="R126" i="23"/>
  <c r="S126" i="23"/>
  <c r="J126" i="23"/>
  <c r="R127" i="23"/>
  <c r="S127" i="23"/>
  <c r="J127" i="23"/>
  <c r="R128" i="23"/>
  <c r="S128" i="23"/>
  <c r="J128" i="23"/>
  <c r="R129" i="23"/>
  <c r="S129" i="23"/>
  <c r="J129" i="23"/>
  <c r="R130" i="23"/>
  <c r="S130" i="23"/>
  <c r="J130" i="23"/>
  <c r="R131" i="23"/>
  <c r="S131" i="23"/>
  <c r="J131" i="23"/>
  <c r="R132" i="23"/>
  <c r="S132" i="23"/>
  <c r="J132" i="23"/>
  <c r="R133" i="23"/>
  <c r="S133" i="23"/>
  <c r="J133" i="23"/>
  <c r="R134" i="23"/>
  <c r="S134" i="23"/>
  <c r="J134" i="23"/>
  <c r="R135" i="23"/>
  <c r="S135" i="23"/>
  <c r="J135" i="23"/>
  <c r="R136" i="23"/>
  <c r="S136" i="23"/>
  <c r="J136" i="23"/>
  <c r="R137" i="23"/>
  <c r="S137" i="23"/>
  <c r="J137" i="23"/>
  <c r="R138" i="23"/>
  <c r="S138" i="23"/>
  <c r="J138" i="23"/>
  <c r="R139" i="23"/>
  <c r="S139" i="23"/>
  <c r="J139" i="23"/>
  <c r="R140" i="23"/>
  <c r="S140" i="23"/>
  <c r="J140" i="23"/>
  <c r="R141" i="23"/>
  <c r="S141" i="23"/>
  <c r="J141" i="23"/>
  <c r="R142" i="23"/>
  <c r="S142" i="23"/>
  <c r="J142" i="23"/>
  <c r="R143" i="23"/>
  <c r="S143" i="23"/>
  <c r="J143" i="23"/>
  <c r="R144" i="23"/>
  <c r="S144" i="23"/>
  <c r="J144" i="23"/>
  <c r="R145" i="23"/>
  <c r="S145" i="23"/>
  <c r="J145" i="23"/>
  <c r="R146" i="23"/>
  <c r="S146" i="23"/>
  <c r="J146" i="23"/>
  <c r="R147" i="23"/>
  <c r="S147" i="23"/>
  <c r="J147" i="23"/>
  <c r="R148" i="23"/>
  <c r="S148" i="23"/>
  <c r="J148" i="23"/>
  <c r="R149" i="23"/>
  <c r="S149" i="23"/>
  <c r="J149" i="23"/>
  <c r="R150" i="23"/>
  <c r="S150" i="23"/>
  <c r="J150" i="23"/>
  <c r="R151" i="23"/>
  <c r="S151" i="23"/>
  <c r="J151" i="23"/>
  <c r="R152" i="23"/>
  <c r="S152" i="23"/>
  <c r="J152" i="23"/>
  <c r="R153" i="23"/>
  <c r="S153" i="23"/>
  <c r="J153" i="23"/>
  <c r="R154" i="23"/>
  <c r="S154" i="23"/>
  <c r="J154" i="23"/>
  <c r="R155" i="23"/>
  <c r="S155" i="23"/>
  <c r="J155" i="23"/>
  <c r="R156" i="23"/>
  <c r="S156" i="23"/>
  <c r="J156" i="23"/>
  <c r="R157" i="23"/>
  <c r="S157" i="23"/>
  <c r="J157" i="23"/>
  <c r="R158" i="23"/>
  <c r="S158" i="23"/>
  <c r="J158" i="23"/>
  <c r="R159" i="23"/>
  <c r="S159" i="23"/>
  <c r="J159" i="23"/>
  <c r="R160" i="23"/>
  <c r="S160" i="23"/>
  <c r="J160" i="23"/>
  <c r="R161" i="23"/>
  <c r="S161" i="23"/>
  <c r="J161" i="23"/>
  <c r="R162" i="23"/>
  <c r="S162" i="23"/>
  <c r="J162" i="23"/>
  <c r="R163" i="23"/>
  <c r="S163" i="23"/>
  <c r="J163" i="23"/>
  <c r="R164" i="23"/>
  <c r="S164" i="23"/>
  <c r="J164" i="23"/>
  <c r="R165" i="23"/>
  <c r="S165" i="23"/>
  <c r="J165" i="23"/>
  <c r="R166" i="23"/>
  <c r="S166" i="23"/>
  <c r="J166" i="23"/>
  <c r="R167" i="23"/>
  <c r="S167" i="23"/>
  <c r="J167" i="23"/>
  <c r="R168" i="23"/>
  <c r="S168" i="23"/>
  <c r="J168" i="23"/>
  <c r="R169" i="23"/>
  <c r="S169" i="23"/>
  <c r="J169" i="23"/>
  <c r="R170" i="23"/>
  <c r="S170" i="23"/>
  <c r="J170" i="23"/>
  <c r="R171" i="23"/>
  <c r="S171" i="23"/>
  <c r="J171" i="23"/>
  <c r="R172" i="23"/>
  <c r="S172" i="23"/>
  <c r="J172" i="23"/>
  <c r="R173" i="23"/>
  <c r="S173" i="23"/>
  <c r="J173" i="23"/>
  <c r="R174" i="23"/>
  <c r="S174" i="23"/>
  <c r="J174" i="23"/>
  <c r="R175" i="23"/>
  <c r="S175" i="23"/>
  <c r="J175" i="23"/>
  <c r="R176" i="23"/>
  <c r="S176" i="23"/>
  <c r="J176" i="23"/>
  <c r="R177" i="23"/>
  <c r="S177" i="23"/>
  <c r="J177" i="23"/>
  <c r="R178" i="23"/>
  <c r="S178" i="23"/>
  <c r="J178" i="23"/>
  <c r="R179" i="23"/>
  <c r="S179" i="23"/>
  <c r="J179" i="23"/>
  <c r="R180" i="23"/>
  <c r="S180" i="23"/>
  <c r="J180" i="23"/>
  <c r="R181" i="23"/>
  <c r="S181" i="23"/>
  <c r="J181" i="23"/>
  <c r="R182" i="23"/>
  <c r="S182" i="23"/>
  <c r="J182" i="23"/>
  <c r="R183" i="23"/>
  <c r="S183" i="23"/>
  <c r="J183" i="23"/>
  <c r="R184" i="23"/>
  <c r="S184" i="23"/>
  <c r="J184" i="23"/>
  <c r="R185" i="23"/>
  <c r="S185" i="23"/>
  <c r="J185" i="23"/>
  <c r="R186" i="23"/>
  <c r="S186" i="23"/>
  <c r="J186" i="23"/>
  <c r="R187" i="23"/>
  <c r="S187" i="23"/>
  <c r="J187" i="23"/>
  <c r="R188" i="23"/>
  <c r="S188" i="23"/>
  <c r="J188" i="23"/>
  <c r="R189" i="23"/>
  <c r="S189" i="23"/>
  <c r="J189" i="23"/>
  <c r="R190" i="23"/>
  <c r="S190" i="23"/>
  <c r="J190" i="23"/>
  <c r="R191" i="23"/>
  <c r="S191" i="23"/>
  <c r="J191" i="23"/>
  <c r="R192" i="23"/>
  <c r="S192" i="23"/>
  <c r="J192" i="23"/>
  <c r="R193" i="23"/>
  <c r="S193" i="23"/>
  <c r="J193" i="23"/>
  <c r="R194" i="23"/>
  <c r="S194" i="23"/>
  <c r="J194" i="23"/>
  <c r="R195" i="23"/>
  <c r="S195" i="23"/>
  <c r="J195" i="23"/>
  <c r="R196" i="23"/>
  <c r="S196" i="23"/>
  <c r="J196" i="23"/>
  <c r="R197" i="23"/>
  <c r="S197" i="23"/>
  <c r="J197" i="23"/>
  <c r="R198" i="23"/>
  <c r="S198" i="23"/>
  <c r="J198" i="23"/>
  <c r="R199" i="23"/>
  <c r="S199" i="23"/>
  <c r="J199" i="23"/>
  <c r="R200" i="23"/>
  <c r="S200" i="23"/>
  <c r="J200" i="23"/>
  <c r="R201" i="23"/>
  <c r="S201" i="23"/>
  <c r="J201" i="23"/>
  <c r="R202" i="23"/>
  <c r="S202" i="23"/>
  <c r="J202" i="23"/>
  <c r="R203" i="23"/>
  <c r="S203" i="23"/>
  <c r="J203" i="23"/>
  <c r="R204" i="23"/>
  <c r="S204" i="23"/>
  <c r="J204" i="23"/>
  <c r="R205" i="23"/>
  <c r="S205" i="23"/>
  <c r="J205" i="23"/>
  <c r="R206" i="23"/>
  <c r="S206" i="23"/>
  <c r="J206" i="23"/>
  <c r="R207" i="23"/>
  <c r="S207" i="23"/>
  <c r="J207" i="23"/>
  <c r="R208" i="23"/>
  <c r="S208" i="23"/>
  <c r="J208" i="23"/>
  <c r="R209" i="23"/>
  <c r="S209" i="23"/>
  <c r="J209" i="23"/>
  <c r="R210" i="23"/>
  <c r="S210" i="23"/>
  <c r="J210" i="23"/>
  <c r="R211" i="23"/>
  <c r="S211" i="23"/>
  <c r="J211" i="23"/>
  <c r="R212" i="23"/>
  <c r="S212" i="23"/>
  <c r="J212" i="23"/>
  <c r="R213" i="23"/>
  <c r="S213" i="23"/>
  <c r="J213" i="23"/>
  <c r="R214" i="23"/>
  <c r="S214" i="23"/>
  <c r="J214" i="23"/>
  <c r="R215" i="23"/>
  <c r="S215" i="23"/>
  <c r="J215" i="23"/>
  <c r="R216" i="23"/>
  <c r="S216" i="23"/>
  <c r="J216" i="23"/>
  <c r="R217" i="23"/>
  <c r="S217" i="23"/>
  <c r="J217" i="23"/>
  <c r="R218" i="23"/>
  <c r="S218" i="23"/>
  <c r="J218" i="23"/>
  <c r="R219" i="23"/>
  <c r="S219" i="23"/>
  <c r="J219" i="23"/>
  <c r="R220" i="23"/>
  <c r="S220" i="23"/>
  <c r="J220" i="23"/>
  <c r="R221" i="23"/>
  <c r="S221" i="23"/>
  <c r="J221" i="23"/>
  <c r="R222" i="23"/>
  <c r="S222" i="23"/>
  <c r="J222" i="23"/>
  <c r="R223" i="23"/>
  <c r="S223" i="23"/>
  <c r="J223" i="23"/>
  <c r="R224" i="23"/>
  <c r="S224" i="23"/>
  <c r="J224" i="23"/>
  <c r="R225" i="23"/>
  <c r="S225" i="23"/>
  <c r="J225" i="23"/>
  <c r="R226" i="23"/>
  <c r="S226" i="23"/>
  <c r="J226" i="23"/>
  <c r="R227" i="23"/>
  <c r="S227" i="23"/>
  <c r="J227" i="23"/>
  <c r="R228" i="23"/>
  <c r="S228" i="23"/>
  <c r="J228" i="23"/>
  <c r="R229" i="23"/>
  <c r="S229" i="23"/>
  <c r="J229" i="23"/>
  <c r="R230" i="23"/>
  <c r="S230" i="23"/>
  <c r="J230" i="23"/>
  <c r="R231" i="23"/>
  <c r="S231" i="23"/>
  <c r="J231" i="23"/>
  <c r="R232" i="23"/>
  <c r="S232" i="23"/>
  <c r="J232" i="23"/>
  <c r="R233" i="23"/>
  <c r="S233" i="23"/>
  <c r="J233" i="23"/>
  <c r="R234" i="23"/>
  <c r="S234" i="23"/>
  <c r="J234" i="23"/>
  <c r="R235" i="23"/>
  <c r="S235" i="23"/>
  <c r="J235" i="23"/>
  <c r="R236" i="23"/>
  <c r="S236" i="23"/>
  <c r="J236" i="23"/>
  <c r="R237" i="23"/>
  <c r="S237" i="23"/>
  <c r="J237" i="23"/>
  <c r="R238" i="23"/>
  <c r="S238" i="23"/>
  <c r="J238" i="23"/>
  <c r="R239" i="23"/>
  <c r="S239" i="23"/>
  <c r="J239" i="23"/>
  <c r="R240" i="23"/>
  <c r="S240" i="23"/>
  <c r="J240" i="23"/>
  <c r="R241" i="23"/>
  <c r="S241" i="23"/>
  <c r="J241" i="23"/>
  <c r="R242" i="23"/>
  <c r="S242" i="23"/>
  <c r="J242" i="23"/>
  <c r="R243" i="23"/>
  <c r="S243" i="23"/>
  <c r="J243" i="23"/>
  <c r="R244" i="23"/>
  <c r="S244" i="23"/>
  <c r="J244" i="23"/>
  <c r="R245" i="23"/>
  <c r="S245" i="23"/>
  <c r="J245" i="23"/>
  <c r="R246" i="23"/>
  <c r="S246" i="23"/>
  <c r="J246" i="23"/>
  <c r="R247" i="23"/>
  <c r="S247" i="23"/>
  <c r="J247" i="23"/>
  <c r="R248" i="23"/>
  <c r="S248" i="23"/>
  <c r="J248" i="23"/>
  <c r="R249" i="23"/>
  <c r="S249" i="23"/>
  <c r="J249" i="23"/>
  <c r="R250" i="23"/>
  <c r="S250" i="23"/>
  <c r="J250" i="23"/>
  <c r="R251" i="23"/>
  <c r="S251" i="23"/>
  <c r="J251" i="23"/>
  <c r="R252" i="23"/>
  <c r="S252" i="23"/>
  <c r="J252" i="23"/>
  <c r="R253" i="23"/>
  <c r="S253" i="23"/>
  <c r="J253" i="23"/>
  <c r="R254" i="23"/>
  <c r="S254" i="23"/>
  <c r="J254" i="23"/>
  <c r="R255" i="23"/>
  <c r="S255" i="23"/>
  <c r="J255" i="23"/>
  <c r="L61" i="31"/>
  <c r="J60" i="31"/>
  <c r="L60" i="31"/>
  <c r="J59" i="31"/>
  <c r="L59" i="31"/>
  <c r="J58" i="31"/>
  <c r="L58" i="31"/>
  <c r="J57" i="31"/>
  <c r="L57" i="31"/>
  <c r="J56" i="31"/>
  <c r="L56" i="31"/>
  <c r="J55" i="31"/>
  <c r="L55" i="31"/>
  <c r="J54" i="31"/>
  <c r="L54" i="31"/>
  <c r="J53" i="31"/>
  <c r="L53" i="31"/>
  <c r="J52" i="31"/>
  <c r="L52" i="31"/>
  <c r="J51" i="31"/>
  <c r="L51" i="31"/>
  <c r="J50" i="31"/>
  <c r="L50" i="31"/>
  <c r="J49" i="31"/>
  <c r="L49" i="31"/>
  <c r="J48" i="31"/>
  <c r="L48" i="31"/>
  <c r="J47" i="31"/>
  <c r="L47" i="31"/>
  <c r="J46" i="31"/>
  <c r="L46" i="31"/>
  <c r="J45" i="31"/>
  <c r="L45" i="31"/>
  <c r="J44" i="31"/>
  <c r="L44" i="31"/>
  <c r="J43" i="31"/>
  <c r="L43" i="31"/>
  <c r="J42" i="31"/>
  <c r="L42" i="31"/>
  <c r="J41" i="31"/>
  <c r="L41" i="31"/>
  <c r="J40" i="31"/>
  <c r="L40" i="31"/>
  <c r="J39" i="31"/>
  <c r="L39" i="31"/>
  <c r="J38" i="31"/>
  <c r="L38" i="31"/>
  <c r="J37" i="31"/>
  <c r="L37" i="31"/>
  <c r="J36" i="31"/>
  <c r="L36" i="31"/>
  <c r="J35" i="31"/>
  <c r="L35" i="31"/>
  <c r="J34" i="31"/>
  <c r="L34" i="31"/>
  <c r="J33" i="31"/>
  <c r="L33" i="31"/>
  <c r="J32" i="31"/>
  <c r="L32" i="31"/>
  <c r="J31" i="31"/>
  <c r="L31" i="31"/>
  <c r="J30" i="31"/>
  <c r="L30" i="31"/>
  <c r="J29" i="31"/>
  <c r="L29" i="31"/>
  <c r="J28" i="31"/>
  <c r="L28" i="31"/>
  <c r="J27" i="31"/>
  <c r="L27" i="31"/>
  <c r="J26" i="31"/>
  <c r="L26" i="31"/>
  <c r="J25" i="31"/>
  <c r="L25" i="31"/>
  <c r="J24" i="31"/>
  <c r="L24" i="31"/>
  <c r="J23" i="31"/>
  <c r="L23" i="31"/>
  <c r="J22" i="31"/>
  <c r="L22" i="31"/>
  <c r="J21" i="31"/>
  <c r="L21" i="31"/>
  <c r="J20" i="31"/>
  <c r="L20" i="31"/>
  <c r="J19" i="31"/>
  <c r="L19" i="31"/>
  <c r="J18" i="31"/>
  <c r="L18" i="31"/>
  <c r="J17" i="31"/>
  <c r="L17" i="31"/>
  <c r="J16" i="31"/>
  <c r="L16" i="31"/>
  <c r="J15" i="31"/>
  <c r="L15" i="31"/>
  <c r="J14" i="31"/>
  <c r="L14" i="31"/>
  <c r="J13" i="31"/>
  <c r="L13" i="31"/>
  <c r="J12" i="31"/>
  <c r="L12" i="31"/>
  <c r="J11" i="31"/>
  <c r="L11" i="31"/>
  <c r="J10" i="31"/>
  <c r="L10" i="31"/>
  <c r="J9" i="31"/>
  <c r="L9" i="31"/>
  <c r="J8" i="31"/>
  <c r="J7" i="31"/>
  <c r="L7" i="31"/>
  <c r="J6" i="31"/>
  <c r="G7" i="23"/>
  <c r="G8" i="23"/>
  <c r="G9" i="23"/>
  <c r="G10" i="23"/>
  <c r="G11" i="23"/>
  <c r="G12" i="23"/>
  <c r="G13" i="23"/>
  <c r="G14" i="23"/>
  <c r="G15" i="23"/>
  <c r="G16" i="23"/>
  <c r="G17" i="23"/>
  <c r="G18" i="23"/>
  <c r="G19" i="23"/>
  <c r="G20" i="23"/>
  <c r="G21" i="23"/>
  <c r="G22" i="23"/>
  <c r="G23" i="23"/>
  <c r="G24" i="23"/>
  <c r="G25" i="23"/>
  <c r="G26" i="23"/>
  <c r="G27" i="23"/>
  <c r="G28" i="23"/>
  <c r="G29" i="23"/>
  <c r="G30" i="23"/>
  <c r="G31" i="23"/>
  <c r="G32" i="23"/>
  <c r="G33" i="23"/>
  <c r="G34" i="23"/>
  <c r="G35" i="23"/>
  <c r="G36" i="23"/>
  <c r="G37" i="23"/>
  <c r="G38" i="23"/>
  <c r="G39" i="23"/>
  <c r="G40" i="23"/>
  <c r="G41" i="23"/>
  <c r="G42" i="23"/>
  <c r="G43" i="23"/>
  <c r="G44" i="23"/>
  <c r="G45" i="23"/>
  <c r="G46" i="23"/>
  <c r="G47" i="23"/>
  <c r="G48" i="23"/>
  <c r="G49" i="23"/>
  <c r="G50" i="23"/>
  <c r="G51" i="23"/>
  <c r="G52" i="23"/>
  <c r="G53" i="23"/>
  <c r="G54" i="23"/>
  <c r="G55" i="23"/>
  <c r="G56" i="23"/>
  <c r="G57" i="23"/>
  <c r="G58" i="23"/>
  <c r="G59" i="23"/>
  <c r="G60" i="23"/>
  <c r="G61" i="23"/>
  <c r="G62" i="23"/>
  <c r="G63" i="23"/>
  <c r="G64" i="23"/>
  <c r="G65" i="23"/>
  <c r="G66" i="23"/>
  <c r="G67" i="23"/>
  <c r="G68" i="23"/>
  <c r="G69" i="23"/>
  <c r="G70" i="23"/>
  <c r="G71" i="23"/>
  <c r="G72" i="23"/>
  <c r="G73" i="23"/>
  <c r="G74" i="23"/>
  <c r="G75" i="23"/>
  <c r="G76" i="23"/>
  <c r="G77" i="23"/>
  <c r="G78" i="23"/>
  <c r="G79" i="23"/>
  <c r="G80" i="23"/>
  <c r="G81" i="23"/>
  <c r="G82" i="23"/>
  <c r="G83" i="23"/>
  <c r="G84" i="23"/>
  <c r="G85" i="23"/>
  <c r="G86" i="23"/>
  <c r="G87" i="23"/>
  <c r="G88" i="23"/>
  <c r="G89" i="23"/>
  <c r="G90" i="23"/>
  <c r="G91" i="23"/>
  <c r="G92" i="23"/>
  <c r="G93" i="23"/>
  <c r="G94" i="23"/>
  <c r="G95" i="23"/>
  <c r="G96" i="23"/>
  <c r="G97" i="23"/>
  <c r="G98" i="23"/>
  <c r="G99" i="23"/>
  <c r="G100" i="23"/>
  <c r="G101" i="23"/>
  <c r="G102" i="23"/>
  <c r="G103" i="23"/>
  <c r="G104" i="23"/>
  <c r="G105" i="23"/>
  <c r="G106" i="23"/>
  <c r="G107" i="23"/>
  <c r="G108" i="23"/>
  <c r="G109" i="23"/>
  <c r="G110" i="23"/>
  <c r="G111" i="23"/>
  <c r="G112" i="23"/>
  <c r="G113" i="23"/>
  <c r="G114" i="23"/>
  <c r="G115" i="23"/>
  <c r="G116" i="23"/>
  <c r="G117" i="23"/>
  <c r="G118" i="23"/>
  <c r="G119" i="23"/>
  <c r="G120" i="23"/>
  <c r="G121" i="23"/>
  <c r="G122" i="23"/>
  <c r="G123" i="23"/>
  <c r="G124" i="23"/>
  <c r="G125" i="23"/>
  <c r="G126" i="23"/>
  <c r="G127" i="23"/>
  <c r="G128" i="23"/>
  <c r="G129" i="23"/>
  <c r="G130" i="23"/>
  <c r="G131" i="23"/>
  <c r="G132" i="23"/>
  <c r="G133" i="23"/>
  <c r="G134" i="23"/>
  <c r="G135" i="23"/>
  <c r="G136" i="23"/>
  <c r="G137" i="23"/>
  <c r="G138" i="23"/>
  <c r="G139" i="23"/>
  <c r="G140" i="23"/>
  <c r="G141" i="23"/>
  <c r="G142" i="23"/>
  <c r="G143" i="23"/>
  <c r="G144" i="23"/>
  <c r="G145" i="23"/>
  <c r="G146" i="23"/>
  <c r="G147" i="23"/>
  <c r="G148" i="23"/>
  <c r="G149" i="23"/>
  <c r="G150" i="23"/>
  <c r="G151" i="23"/>
  <c r="G152" i="23"/>
  <c r="G153" i="23"/>
  <c r="G154" i="23"/>
  <c r="G155" i="23"/>
  <c r="G156" i="23"/>
  <c r="G157" i="23"/>
  <c r="G158" i="23"/>
  <c r="G159" i="23"/>
  <c r="G160" i="23"/>
  <c r="G161" i="23"/>
  <c r="G162" i="23"/>
  <c r="G163" i="23"/>
  <c r="G164" i="23"/>
  <c r="G165" i="23"/>
  <c r="G166" i="23"/>
  <c r="G167" i="23"/>
  <c r="G168" i="23"/>
  <c r="G169" i="23"/>
  <c r="G170" i="23"/>
  <c r="G171" i="23"/>
  <c r="G172" i="23"/>
  <c r="G173" i="23"/>
  <c r="G174" i="23"/>
  <c r="G175" i="23"/>
  <c r="G176" i="23"/>
  <c r="G177" i="23"/>
  <c r="G178" i="23"/>
  <c r="G179" i="23"/>
  <c r="G180" i="23"/>
  <c r="G181" i="23"/>
  <c r="G182" i="23"/>
  <c r="G183" i="23"/>
  <c r="G184" i="23"/>
  <c r="G185" i="23"/>
  <c r="G186" i="23"/>
  <c r="G187" i="23"/>
  <c r="G188" i="23"/>
  <c r="G189" i="23"/>
  <c r="G190" i="23"/>
  <c r="G191" i="23"/>
  <c r="G192" i="23"/>
  <c r="G193" i="23"/>
  <c r="G194" i="23"/>
  <c r="G195" i="23"/>
  <c r="G196" i="23"/>
  <c r="G197" i="23"/>
  <c r="G198" i="23"/>
  <c r="G199" i="23"/>
  <c r="G200" i="23"/>
  <c r="G201" i="23"/>
  <c r="G202" i="23"/>
  <c r="G203" i="23"/>
  <c r="G204" i="23"/>
  <c r="G205" i="23"/>
  <c r="G206" i="23"/>
  <c r="G207" i="23"/>
  <c r="G208" i="23"/>
  <c r="G209" i="23"/>
  <c r="G210" i="23"/>
  <c r="G211" i="23"/>
  <c r="G212" i="23"/>
  <c r="G213" i="23"/>
  <c r="G214" i="23"/>
  <c r="G215" i="23"/>
  <c r="G216" i="23"/>
  <c r="G217" i="23"/>
  <c r="G218" i="23"/>
  <c r="G219" i="23"/>
  <c r="G220" i="23"/>
  <c r="G221" i="23"/>
  <c r="G222" i="23"/>
  <c r="G223" i="23"/>
  <c r="G224" i="23"/>
  <c r="G225" i="23"/>
  <c r="G226" i="23"/>
  <c r="G227" i="23"/>
  <c r="G228" i="23"/>
  <c r="G229" i="23"/>
  <c r="G230" i="23"/>
  <c r="G231" i="23"/>
  <c r="G232" i="23"/>
  <c r="G233" i="23"/>
  <c r="G234" i="23"/>
  <c r="G235" i="23"/>
  <c r="G236" i="23"/>
  <c r="G237" i="23"/>
  <c r="G238" i="23"/>
  <c r="G239" i="23"/>
  <c r="G240" i="23"/>
  <c r="G241" i="23"/>
  <c r="G242" i="23"/>
  <c r="G243" i="23"/>
  <c r="G244" i="23"/>
  <c r="G245" i="23"/>
  <c r="G246" i="23"/>
  <c r="G247" i="23"/>
  <c r="G248" i="23"/>
  <c r="G249" i="23"/>
  <c r="G250" i="23"/>
  <c r="G251" i="23"/>
  <c r="G252" i="23"/>
  <c r="G253" i="23"/>
  <c r="G254" i="23"/>
  <c r="G255" i="23"/>
  <c r="G6" i="23"/>
  <c r="G7" i="22"/>
  <c r="G8"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G62" i="22"/>
  <c r="G63" i="22"/>
  <c r="G64" i="22"/>
  <c r="G65" i="22"/>
  <c r="G66" i="22"/>
  <c r="G67" i="22"/>
  <c r="G68" i="22"/>
  <c r="G69" i="22"/>
  <c r="G70" i="22"/>
  <c r="G71" i="22"/>
  <c r="G72" i="22"/>
  <c r="G73" i="22"/>
  <c r="G74" i="22"/>
  <c r="G75" i="22"/>
  <c r="G76" i="22"/>
  <c r="G77" i="22"/>
  <c r="G78" i="22"/>
  <c r="G79" i="22"/>
  <c r="G80" i="22"/>
  <c r="G81" i="22"/>
  <c r="G82" i="22"/>
  <c r="G83" i="22"/>
  <c r="G84" i="22"/>
  <c r="G85" i="22"/>
  <c r="G86" i="22"/>
  <c r="G87" i="22"/>
  <c r="G88" i="22"/>
  <c r="G89" i="22"/>
  <c r="G90" i="22"/>
  <c r="G91" i="22"/>
  <c r="G92" i="22"/>
  <c r="G93" i="22"/>
  <c r="G94" i="22"/>
  <c r="G95" i="22"/>
  <c r="G96" i="22"/>
  <c r="G97" i="22"/>
  <c r="G98" i="22"/>
  <c r="G99" i="22"/>
  <c r="G100" i="22"/>
  <c r="G101" i="22"/>
  <c r="G102" i="22"/>
  <c r="G103" i="22"/>
  <c r="G104" i="22"/>
  <c r="G105" i="22"/>
  <c r="G106" i="22"/>
  <c r="G107" i="22"/>
  <c r="G108" i="22"/>
  <c r="G109" i="22"/>
  <c r="G110" i="22"/>
  <c r="G111" i="22"/>
  <c r="G112" i="22"/>
  <c r="G113" i="22"/>
  <c r="G114" i="22"/>
  <c r="G115" i="22"/>
  <c r="G116" i="22"/>
  <c r="G117" i="22"/>
  <c r="G118" i="22"/>
  <c r="G119" i="22"/>
  <c r="G120" i="22"/>
  <c r="G121" i="22"/>
  <c r="G122" i="22"/>
  <c r="G123" i="22"/>
  <c r="G124" i="22"/>
  <c r="G125" i="22"/>
  <c r="G126" i="22"/>
  <c r="G127" i="22"/>
  <c r="G128" i="22"/>
  <c r="G129" i="22"/>
  <c r="G130" i="22"/>
  <c r="G131" i="22"/>
  <c r="G132" i="22"/>
  <c r="G133" i="22"/>
  <c r="G134" i="22"/>
  <c r="G135" i="22"/>
  <c r="G136" i="22"/>
  <c r="G137" i="22"/>
  <c r="G138" i="22"/>
  <c r="G139" i="22"/>
  <c r="G140" i="22"/>
  <c r="G141" i="22"/>
  <c r="G142" i="22"/>
  <c r="G143" i="22"/>
  <c r="G144" i="22"/>
  <c r="G145" i="22"/>
  <c r="G146" i="22"/>
  <c r="G147" i="22"/>
  <c r="G148" i="22"/>
  <c r="G149" i="22"/>
  <c r="G150" i="22"/>
  <c r="G151" i="22"/>
  <c r="G152" i="22"/>
  <c r="G153" i="22"/>
  <c r="G154" i="22"/>
  <c r="G155" i="22"/>
  <c r="G156" i="22"/>
  <c r="G157" i="22"/>
  <c r="G158" i="22"/>
  <c r="G159" i="22"/>
  <c r="G160" i="22"/>
  <c r="G161" i="22"/>
  <c r="G162" i="22"/>
  <c r="G163" i="22"/>
  <c r="G164" i="22"/>
  <c r="G165" i="22"/>
  <c r="G166" i="22"/>
  <c r="G167" i="22"/>
  <c r="G168" i="22"/>
  <c r="G169" i="22"/>
  <c r="G170" i="22"/>
  <c r="G171" i="22"/>
  <c r="G172" i="22"/>
  <c r="G173" i="22"/>
  <c r="G174" i="22"/>
  <c r="G175" i="22"/>
  <c r="G176" i="22"/>
  <c r="G177" i="22"/>
  <c r="G178" i="22"/>
  <c r="G179" i="22"/>
  <c r="G180" i="22"/>
  <c r="G181" i="22"/>
  <c r="G182" i="22"/>
  <c r="G183" i="22"/>
  <c r="G184" i="22"/>
  <c r="G185" i="22"/>
  <c r="G186" i="22"/>
  <c r="G187" i="22"/>
  <c r="G188" i="22"/>
  <c r="G189" i="22"/>
  <c r="G190" i="22"/>
  <c r="G191" i="22"/>
  <c r="G192" i="22"/>
  <c r="G193" i="22"/>
  <c r="G194" i="22"/>
  <c r="G195" i="22"/>
  <c r="G196" i="22"/>
  <c r="G197" i="22"/>
  <c r="G198" i="22"/>
  <c r="G199" i="22"/>
  <c r="G200" i="22"/>
  <c r="G201" i="22"/>
  <c r="G202" i="22"/>
  <c r="G203" i="22"/>
  <c r="G204" i="22"/>
  <c r="G205" i="22"/>
  <c r="G206" i="22"/>
  <c r="G207" i="22"/>
  <c r="G208" i="22"/>
  <c r="G209" i="22"/>
  <c r="G210" i="22"/>
  <c r="G211" i="22"/>
  <c r="G212" i="22"/>
  <c r="G213" i="22"/>
  <c r="G214" i="22"/>
  <c r="G215" i="22"/>
  <c r="G216" i="22"/>
  <c r="G217" i="22"/>
  <c r="G218" i="22"/>
  <c r="G219" i="22"/>
  <c r="G220" i="22"/>
  <c r="G221" i="22"/>
  <c r="G222" i="22"/>
  <c r="G223" i="22"/>
  <c r="G224" i="22"/>
  <c r="G225" i="22"/>
  <c r="G226" i="22"/>
  <c r="G227" i="22"/>
  <c r="G228" i="22"/>
  <c r="G229" i="22"/>
  <c r="G230" i="22"/>
  <c r="G231" i="22"/>
  <c r="G232" i="22"/>
  <c r="G233" i="22"/>
  <c r="G234" i="22"/>
  <c r="G235" i="22"/>
  <c r="G236" i="22"/>
  <c r="G237" i="22"/>
  <c r="G238" i="22"/>
  <c r="G239" i="22"/>
  <c r="G240" i="22"/>
  <c r="G241" i="22"/>
  <c r="G242" i="22"/>
  <c r="G243" i="22"/>
  <c r="G244" i="22"/>
  <c r="G245" i="22"/>
  <c r="G246" i="22"/>
  <c r="G247" i="22"/>
  <c r="G248" i="22"/>
  <c r="G249" i="22"/>
  <c r="G250" i="22"/>
  <c r="G251" i="22"/>
  <c r="G252" i="22"/>
  <c r="G253" i="22"/>
  <c r="G254" i="22"/>
  <c r="G255" i="22"/>
  <c r="G6" i="22"/>
  <c r="G7" i="21"/>
  <c r="G8"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57" i="21"/>
  <c r="G58" i="21"/>
  <c r="G59" i="21"/>
  <c r="G60" i="21"/>
  <c r="G61" i="21"/>
  <c r="G62" i="21"/>
  <c r="G63" i="21"/>
  <c r="G64" i="21"/>
  <c r="G65" i="21"/>
  <c r="G66" i="21"/>
  <c r="G67" i="21"/>
  <c r="G68" i="21"/>
  <c r="G69" i="21"/>
  <c r="G70" i="21"/>
  <c r="G71" i="21"/>
  <c r="G72" i="21"/>
  <c r="G73" i="21"/>
  <c r="G74" i="21"/>
  <c r="G75" i="21"/>
  <c r="G76" i="21"/>
  <c r="G77" i="21"/>
  <c r="G78" i="21"/>
  <c r="G79" i="21"/>
  <c r="G80" i="21"/>
  <c r="G81" i="21"/>
  <c r="G82" i="21"/>
  <c r="G83" i="21"/>
  <c r="G84" i="21"/>
  <c r="G85" i="21"/>
  <c r="G86" i="21"/>
  <c r="G87" i="21"/>
  <c r="G88" i="21"/>
  <c r="G89" i="21"/>
  <c r="G90" i="21"/>
  <c r="G91" i="21"/>
  <c r="G92" i="21"/>
  <c r="G93" i="21"/>
  <c r="G94" i="21"/>
  <c r="G95" i="21"/>
  <c r="G96" i="21"/>
  <c r="G97" i="21"/>
  <c r="G98" i="21"/>
  <c r="G99" i="21"/>
  <c r="G100" i="21"/>
  <c r="G101" i="21"/>
  <c r="G102" i="21"/>
  <c r="G103" i="21"/>
  <c r="G104" i="21"/>
  <c r="G105" i="21"/>
  <c r="G106" i="21"/>
  <c r="G107" i="21"/>
  <c r="G108" i="21"/>
  <c r="G109" i="21"/>
  <c r="G110" i="21"/>
  <c r="G111" i="21"/>
  <c r="G112" i="21"/>
  <c r="G113" i="21"/>
  <c r="G114" i="21"/>
  <c r="G115" i="21"/>
  <c r="G116" i="21"/>
  <c r="G117" i="21"/>
  <c r="G118" i="21"/>
  <c r="G119" i="21"/>
  <c r="G120" i="21"/>
  <c r="G121" i="21"/>
  <c r="G122" i="21"/>
  <c r="G123" i="21"/>
  <c r="G124" i="21"/>
  <c r="G125" i="21"/>
  <c r="G126" i="21"/>
  <c r="G127" i="21"/>
  <c r="G128" i="21"/>
  <c r="G129" i="21"/>
  <c r="G130" i="21"/>
  <c r="G131" i="21"/>
  <c r="G132" i="21"/>
  <c r="G133" i="21"/>
  <c r="G134" i="21"/>
  <c r="G135" i="21"/>
  <c r="G136" i="21"/>
  <c r="G137" i="21"/>
  <c r="G138" i="21"/>
  <c r="G139" i="21"/>
  <c r="G140" i="21"/>
  <c r="G141" i="21"/>
  <c r="G142" i="21"/>
  <c r="G143" i="21"/>
  <c r="G144" i="21"/>
  <c r="G145" i="21"/>
  <c r="G146" i="21"/>
  <c r="G147" i="21"/>
  <c r="G148" i="21"/>
  <c r="G149" i="21"/>
  <c r="G150" i="21"/>
  <c r="G151" i="21"/>
  <c r="G152" i="21"/>
  <c r="G153" i="21"/>
  <c r="G154" i="21"/>
  <c r="G155" i="21"/>
  <c r="G156" i="21"/>
  <c r="G157" i="21"/>
  <c r="G158" i="21"/>
  <c r="G159" i="21"/>
  <c r="G160" i="21"/>
  <c r="G161" i="21"/>
  <c r="G162" i="21"/>
  <c r="G163" i="21"/>
  <c r="G164" i="21"/>
  <c r="G165" i="21"/>
  <c r="G166" i="21"/>
  <c r="G167" i="21"/>
  <c r="G168" i="21"/>
  <c r="G169" i="21"/>
  <c r="G170" i="21"/>
  <c r="G171" i="21"/>
  <c r="G172" i="21"/>
  <c r="G173" i="21"/>
  <c r="G174" i="21"/>
  <c r="G175" i="21"/>
  <c r="G176" i="21"/>
  <c r="G177" i="21"/>
  <c r="G178" i="21"/>
  <c r="G179" i="21"/>
  <c r="G180" i="21"/>
  <c r="G181" i="21"/>
  <c r="G182" i="21"/>
  <c r="G183" i="21"/>
  <c r="G184" i="21"/>
  <c r="G185" i="21"/>
  <c r="G186" i="21"/>
  <c r="G187" i="21"/>
  <c r="G188" i="21"/>
  <c r="G189" i="21"/>
  <c r="G190" i="21"/>
  <c r="G191" i="21"/>
  <c r="G192" i="21"/>
  <c r="G193" i="21"/>
  <c r="G194" i="21"/>
  <c r="G195" i="21"/>
  <c r="G196" i="21"/>
  <c r="G197" i="21"/>
  <c r="G198" i="21"/>
  <c r="G199" i="21"/>
  <c r="G200" i="21"/>
  <c r="G201" i="21"/>
  <c r="G202" i="21"/>
  <c r="G203" i="21"/>
  <c r="G204" i="21"/>
  <c r="G205" i="21"/>
  <c r="G206" i="21"/>
  <c r="G207" i="21"/>
  <c r="G208" i="21"/>
  <c r="G209" i="21"/>
  <c r="G210" i="21"/>
  <c r="G211" i="21"/>
  <c r="G212" i="21"/>
  <c r="G213" i="21"/>
  <c r="G214" i="21"/>
  <c r="G215" i="21"/>
  <c r="G216" i="21"/>
  <c r="G217" i="21"/>
  <c r="G218" i="21"/>
  <c r="G219" i="21"/>
  <c r="G220" i="21"/>
  <c r="G221" i="21"/>
  <c r="G222" i="21"/>
  <c r="G223" i="21"/>
  <c r="G224" i="21"/>
  <c r="G225" i="21"/>
  <c r="G226" i="21"/>
  <c r="G227" i="21"/>
  <c r="G228" i="21"/>
  <c r="G229" i="21"/>
  <c r="G230" i="21"/>
  <c r="G231" i="21"/>
  <c r="G232" i="21"/>
  <c r="G233" i="21"/>
  <c r="G234" i="21"/>
  <c r="G235" i="21"/>
  <c r="G236" i="21"/>
  <c r="G237" i="21"/>
  <c r="G238" i="21"/>
  <c r="G239" i="21"/>
  <c r="G240" i="21"/>
  <c r="G241" i="21"/>
  <c r="G242" i="21"/>
  <c r="G243" i="21"/>
  <c r="G244" i="21"/>
  <c r="G245" i="21"/>
  <c r="G246" i="21"/>
  <c r="G247" i="21"/>
  <c r="G248" i="21"/>
  <c r="G249" i="21"/>
  <c r="G250" i="21"/>
  <c r="G251" i="21"/>
  <c r="G252" i="21"/>
  <c r="G253" i="21"/>
  <c r="G254" i="21"/>
  <c r="G255" i="21"/>
  <c r="G6" i="21"/>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6" i="5"/>
  <c r="S8" i="31"/>
  <c r="D6" i="41"/>
  <c r="J2" i="41"/>
  <c r="D5" i="41"/>
  <c r="L7" i="5"/>
  <c r="O11" i="43"/>
  <c r="N11" i="43"/>
  <c r="M11" i="43"/>
  <c r="L11" i="43"/>
  <c r="J11" i="43"/>
  <c r="I11" i="43"/>
  <c r="L7" i="21"/>
  <c r="H11" i="43"/>
  <c r="L6" i="22"/>
  <c r="E11" i="43"/>
  <c r="O10" i="43"/>
  <c r="N10" i="43"/>
  <c r="M10" i="43"/>
  <c r="L10" i="43"/>
  <c r="J10" i="43"/>
  <c r="I10" i="43"/>
  <c r="H10" i="43"/>
  <c r="E10" i="43"/>
  <c r="L8" i="21"/>
  <c r="L9" i="21"/>
  <c r="L10" i="21"/>
  <c r="L11" i="21"/>
  <c r="L12" i="21"/>
  <c r="L13" i="21"/>
  <c r="L14" i="21"/>
  <c r="L15" i="21"/>
  <c r="L16" i="21"/>
  <c r="L17" i="21"/>
  <c r="L18" i="21"/>
  <c r="L1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L45" i="21"/>
  <c r="L46" i="21"/>
  <c r="L47" i="21"/>
  <c r="L48" i="21"/>
  <c r="L49" i="21"/>
  <c r="L50" i="21"/>
  <c r="L51" i="21"/>
  <c r="L52" i="21"/>
  <c r="L53" i="21"/>
  <c r="L54" i="21"/>
  <c r="L55" i="21"/>
  <c r="L56" i="21"/>
  <c r="L57" i="21"/>
  <c r="L58" i="21"/>
  <c r="L59" i="21"/>
  <c r="L60" i="21"/>
  <c r="L61" i="21"/>
  <c r="L62" i="21"/>
  <c r="L63" i="21"/>
  <c r="L64" i="21"/>
  <c r="L65" i="21"/>
  <c r="L66" i="21"/>
  <c r="L67" i="21"/>
  <c r="L68" i="21"/>
  <c r="L69" i="21"/>
  <c r="L70" i="21"/>
  <c r="L71" i="21"/>
  <c r="L72" i="21"/>
  <c r="L73" i="21"/>
  <c r="L74" i="21"/>
  <c r="L75" i="21"/>
  <c r="L76" i="21"/>
  <c r="L77" i="21"/>
  <c r="L78" i="21"/>
  <c r="L79" i="21"/>
  <c r="L80" i="21"/>
  <c r="L81" i="21"/>
  <c r="L82" i="21"/>
  <c r="L83" i="21"/>
  <c r="L84" i="21"/>
  <c r="L85" i="21"/>
  <c r="L86" i="21"/>
  <c r="L87" i="21"/>
  <c r="L88" i="21"/>
  <c r="L89" i="21"/>
  <c r="L90" i="21"/>
  <c r="L91" i="21"/>
  <c r="L92" i="21"/>
  <c r="L93" i="21"/>
  <c r="L94" i="21"/>
  <c r="L95" i="21"/>
  <c r="L96" i="21"/>
  <c r="L97" i="21"/>
  <c r="L98" i="21"/>
  <c r="L99" i="21"/>
  <c r="L100" i="21"/>
  <c r="L101" i="21"/>
  <c r="L102" i="21"/>
  <c r="L103" i="21"/>
  <c r="L104" i="21"/>
  <c r="L105" i="21"/>
  <c r="L106" i="21"/>
  <c r="L107" i="21"/>
  <c r="L108" i="21"/>
  <c r="L109" i="21"/>
  <c r="L110" i="21"/>
  <c r="L111" i="21"/>
  <c r="L112" i="21"/>
  <c r="L113" i="21"/>
  <c r="L114" i="21"/>
  <c r="L115" i="21"/>
  <c r="L116" i="21"/>
  <c r="L117" i="21"/>
  <c r="L118" i="21"/>
  <c r="L119" i="21"/>
  <c r="L120" i="21"/>
  <c r="L121" i="21"/>
  <c r="L122" i="21"/>
  <c r="L123" i="21"/>
  <c r="L124" i="21"/>
  <c r="L125" i="21"/>
  <c r="L126" i="21"/>
  <c r="L127" i="21"/>
  <c r="L128" i="21"/>
  <c r="L129" i="21"/>
  <c r="L130" i="21"/>
  <c r="L131" i="21"/>
  <c r="L132" i="21"/>
  <c r="L133" i="21"/>
  <c r="L134" i="21"/>
  <c r="L135" i="21"/>
  <c r="L136" i="21"/>
  <c r="L137" i="21"/>
  <c r="L138" i="21"/>
  <c r="L139" i="21"/>
  <c r="L140" i="21"/>
  <c r="L141" i="21"/>
  <c r="L142" i="21"/>
  <c r="L143" i="21"/>
  <c r="L144" i="21"/>
  <c r="L145" i="21"/>
  <c r="L146" i="21"/>
  <c r="L147" i="21"/>
  <c r="L148" i="21"/>
  <c r="L149" i="21"/>
  <c r="L150" i="21"/>
  <c r="L151" i="21"/>
  <c r="L152" i="21"/>
  <c r="L153" i="21"/>
  <c r="L154" i="21"/>
  <c r="L155" i="21"/>
  <c r="L156" i="21"/>
  <c r="L157" i="21"/>
  <c r="L158" i="21"/>
  <c r="L159" i="21"/>
  <c r="L160" i="21"/>
  <c r="L161" i="21"/>
  <c r="L162" i="21"/>
  <c r="L163" i="21"/>
  <c r="L164" i="21"/>
  <c r="L165" i="21"/>
  <c r="L166" i="21"/>
  <c r="L167" i="21"/>
  <c r="L168" i="21"/>
  <c r="L169" i="21"/>
  <c r="L170" i="21"/>
  <c r="L171" i="21"/>
  <c r="L172" i="21"/>
  <c r="L173" i="21"/>
  <c r="L174" i="21"/>
  <c r="L175" i="21"/>
  <c r="L176" i="21"/>
  <c r="L177" i="21"/>
  <c r="L178" i="21"/>
  <c r="L179" i="21"/>
  <c r="L180" i="21"/>
  <c r="L181" i="21"/>
  <c r="L182" i="21"/>
  <c r="L183" i="21"/>
  <c r="L184" i="21"/>
  <c r="L185" i="21"/>
  <c r="L186" i="21"/>
  <c r="L187" i="21"/>
  <c r="L188" i="21"/>
  <c r="L189" i="21"/>
  <c r="L190" i="21"/>
  <c r="L191" i="21"/>
  <c r="L192" i="21"/>
  <c r="L193" i="21"/>
  <c r="L194" i="21"/>
  <c r="L195" i="21"/>
  <c r="L196" i="21"/>
  <c r="L197" i="21"/>
  <c r="L198" i="21"/>
  <c r="L199" i="21"/>
  <c r="L200" i="21"/>
  <c r="L201" i="21"/>
  <c r="L202" i="21"/>
  <c r="L203" i="21"/>
  <c r="L204" i="21"/>
  <c r="L205" i="21"/>
  <c r="L206" i="21"/>
  <c r="L207" i="21"/>
  <c r="L208" i="21"/>
  <c r="L209" i="21"/>
  <c r="L210" i="21"/>
  <c r="L211" i="21"/>
  <c r="L212" i="21"/>
  <c r="L213" i="21"/>
  <c r="L214" i="21"/>
  <c r="L215" i="21"/>
  <c r="L216" i="21"/>
  <c r="L217" i="21"/>
  <c r="L218" i="21"/>
  <c r="L219" i="21"/>
  <c r="L220" i="21"/>
  <c r="L221" i="21"/>
  <c r="L222" i="21"/>
  <c r="L223" i="21"/>
  <c r="L224" i="21"/>
  <c r="L225" i="21"/>
  <c r="L226" i="21"/>
  <c r="L227" i="21"/>
  <c r="L228" i="21"/>
  <c r="L229" i="21"/>
  <c r="L230" i="21"/>
  <c r="L231" i="21"/>
  <c r="L232" i="21"/>
  <c r="L233" i="21"/>
  <c r="L234" i="21"/>
  <c r="L235" i="21"/>
  <c r="L236" i="21"/>
  <c r="L237" i="21"/>
  <c r="L238" i="21"/>
  <c r="L239" i="21"/>
  <c r="L240" i="21"/>
  <c r="L241" i="21"/>
  <c r="L242" i="21"/>
  <c r="L243" i="21"/>
  <c r="L244" i="21"/>
  <c r="L245" i="21"/>
  <c r="L246" i="21"/>
  <c r="L247" i="21"/>
  <c r="L248" i="21"/>
  <c r="L249" i="21"/>
  <c r="L250" i="21"/>
  <c r="L251" i="21"/>
  <c r="L252" i="21"/>
  <c r="L253" i="21"/>
  <c r="L254" i="21"/>
  <c r="L255" i="21"/>
  <c r="L9" i="22"/>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L162" i="22"/>
  <c r="L163" i="22"/>
  <c r="L164" i="22"/>
  <c r="L165" i="22"/>
  <c r="L166" i="22"/>
  <c r="L167" i="22"/>
  <c r="L168" i="22"/>
  <c r="L169" i="22"/>
  <c r="L170" i="22"/>
  <c r="L171" i="22"/>
  <c r="L172" i="22"/>
  <c r="L173" i="22"/>
  <c r="L174" i="22"/>
  <c r="L175" i="22"/>
  <c r="L176" i="22"/>
  <c r="L177" i="22"/>
  <c r="L178" i="22"/>
  <c r="L179" i="22"/>
  <c r="L180" i="22"/>
  <c r="L181" i="22"/>
  <c r="L182" i="22"/>
  <c r="L183" i="22"/>
  <c r="L184" i="22"/>
  <c r="L185" i="22"/>
  <c r="L186" i="22"/>
  <c r="L187" i="22"/>
  <c r="L188" i="22"/>
  <c r="L189" i="22"/>
  <c r="L190" i="22"/>
  <c r="L191" i="22"/>
  <c r="L192" i="22"/>
  <c r="L193" i="22"/>
  <c r="L194" i="22"/>
  <c r="L195" i="22"/>
  <c r="L196" i="22"/>
  <c r="L197" i="22"/>
  <c r="L198" i="22"/>
  <c r="L199" i="22"/>
  <c r="L200" i="22"/>
  <c r="L201" i="22"/>
  <c r="L202" i="22"/>
  <c r="L203" i="22"/>
  <c r="L204" i="22"/>
  <c r="L205" i="22"/>
  <c r="L206" i="22"/>
  <c r="L207" i="22"/>
  <c r="L208" i="22"/>
  <c r="L209" i="22"/>
  <c r="L210" i="22"/>
  <c r="L211" i="22"/>
  <c r="L212" i="22"/>
  <c r="L213" i="22"/>
  <c r="L214" i="22"/>
  <c r="L215" i="22"/>
  <c r="L216" i="22"/>
  <c r="L217" i="22"/>
  <c r="L218" i="22"/>
  <c r="L219" i="22"/>
  <c r="L220" i="22"/>
  <c r="L221" i="22"/>
  <c r="L222" i="22"/>
  <c r="L223" i="22"/>
  <c r="L224" i="22"/>
  <c r="L225" i="22"/>
  <c r="L226" i="22"/>
  <c r="L227" i="22"/>
  <c r="L228" i="22"/>
  <c r="L229" i="22"/>
  <c r="L230" i="22"/>
  <c r="L231" i="22"/>
  <c r="L232" i="22"/>
  <c r="L233" i="22"/>
  <c r="L234" i="22"/>
  <c r="L235" i="22"/>
  <c r="L236" i="22"/>
  <c r="L237" i="22"/>
  <c r="L238" i="22"/>
  <c r="L239" i="22"/>
  <c r="L240" i="22"/>
  <c r="L241" i="22"/>
  <c r="L242" i="22"/>
  <c r="L243" i="22"/>
  <c r="L244" i="22"/>
  <c r="L245" i="22"/>
  <c r="L246" i="22"/>
  <c r="L247" i="22"/>
  <c r="L248" i="22"/>
  <c r="L249" i="22"/>
  <c r="L250" i="22"/>
  <c r="L251" i="22"/>
  <c r="L252" i="22"/>
  <c r="L253" i="22"/>
  <c r="L254" i="22"/>
  <c r="L255" i="22"/>
  <c r="L7" i="23"/>
  <c r="L8" i="23"/>
  <c r="L9" i="23"/>
  <c r="L10" i="23"/>
  <c r="L11" i="23"/>
  <c r="L12" i="23"/>
  <c r="L13" i="23"/>
  <c r="L14" i="23"/>
  <c r="L15" i="23"/>
  <c r="L16" i="23"/>
  <c r="L17" i="23"/>
  <c r="L18" i="23"/>
  <c r="L19" i="23"/>
  <c r="L20" i="23"/>
  <c r="L21" i="23"/>
  <c r="L22" i="23"/>
  <c r="L23" i="23"/>
  <c r="L24" i="23"/>
  <c r="L25" i="23"/>
  <c r="L26" i="23"/>
  <c r="L27" i="23"/>
  <c r="L28" i="23"/>
  <c r="L29" i="23"/>
  <c r="L30" i="23"/>
  <c r="L31" i="23"/>
  <c r="L32" i="23"/>
  <c r="L33" i="23"/>
  <c r="L34" i="23"/>
  <c r="L35" i="23"/>
  <c r="L36" i="23"/>
  <c r="L37" i="23"/>
  <c r="L38" i="23"/>
  <c r="L39" i="23"/>
  <c r="L40" i="23"/>
  <c r="L41" i="23"/>
  <c r="L42" i="23"/>
  <c r="L43" i="23"/>
  <c r="L44" i="23"/>
  <c r="L45" i="23"/>
  <c r="L46" i="23"/>
  <c r="L47" i="23"/>
  <c r="L48" i="23"/>
  <c r="L49" i="23"/>
  <c r="L50" i="23"/>
  <c r="L51" i="23"/>
  <c r="L52" i="23"/>
  <c r="L53" i="23"/>
  <c r="L54" i="23"/>
  <c r="L55" i="23"/>
  <c r="L56" i="23"/>
  <c r="L57" i="23"/>
  <c r="L58" i="23"/>
  <c r="L59" i="23"/>
  <c r="L60" i="23"/>
  <c r="L61" i="23"/>
  <c r="L62" i="23"/>
  <c r="L63" i="23"/>
  <c r="L64" i="23"/>
  <c r="L65" i="23"/>
  <c r="L66" i="23"/>
  <c r="L67" i="23"/>
  <c r="L68" i="23"/>
  <c r="L69" i="23"/>
  <c r="L70" i="23"/>
  <c r="L71" i="23"/>
  <c r="L72" i="23"/>
  <c r="L73" i="23"/>
  <c r="L74" i="23"/>
  <c r="L75" i="23"/>
  <c r="L76" i="23"/>
  <c r="L77" i="23"/>
  <c r="L78" i="23"/>
  <c r="L79" i="23"/>
  <c r="L80" i="23"/>
  <c r="L81" i="23"/>
  <c r="L82" i="23"/>
  <c r="L83" i="23"/>
  <c r="L84" i="23"/>
  <c r="L85" i="23"/>
  <c r="L86" i="23"/>
  <c r="L87" i="23"/>
  <c r="L88" i="23"/>
  <c r="L89" i="23"/>
  <c r="L90" i="23"/>
  <c r="L91" i="23"/>
  <c r="L92" i="23"/>
  <c r="L93" i="23"/>
  <c r="L94" i="23"/>
  <c r="L95" i="23"/>
  <c r="L96" i="23"/>
  <c r="L97" i="23"/>
  <c r="L98" i="23"/>
  <c r="L99" i="23"/>
  <c r="L100" i="23"/>
  <c r="L101" i="23"/>
  <c r="L102" i="23"/>
  <c r="L103" i="23"/>
  <c r="L104" i="23"/>
  <c r="L105" i="23"/>
  <c r="L106" i="23"/>
  <c r="L107" i="23"/>
  <c r="L108" i="23"/>
  <c r="L109" i="23"/>
  <c r="L110" i="23"/>
  <c r="L111" i="23"/>
  <c r="L112" i="23"/>
  <c r="L113" i="23"/>
  <c r="L114" i="23"/>
  <c r="L115" i="23"/>
  <c r="L116" i="23"/>
  <c r="L117" i="23"/>
  <c r="L118" i="23"/>
  <c r="L119" i="23"/>
  <c r="L120" i="23"/>
  <c r="L121" i="23"/>
  <c r="L122" i="23"/>
  <c r="L123" i="23"/>
  <c r="L124" i="23"/>
  <c r="L125" i="23"/>
  <c r="L126" i="23"/>
  <c r="L127" i="23"/>
  <c r="L128" i="23"/>
  <c r="L129" i="23"/>
  <c r="L130" i="23"/>
  <c r="L131" i="23"/>
  <c r="L132" i="23"/>
  <c r="L133" i="23"/>
  <c r="L134" i="23"/>
  <c r="L135" i="23"/>
  <c r="L136" i="23"/>
  <c r="L137" i="23"/>
  <c r="L138" i="23"/>
  <c r="L139" i="23"/>
  <c r="L140" i="23"/>
  <c r="L141" i="23"/>
  <c r="L142" i="23"/>
  <c r="L143" i="23"/>
  <c r="L144" i="23"/>
  <c r="L145" i="23"/>
  <c r="L146" i="23"/>
  <c r="L147" i="23"/>
  <c r="L148" i="23"/>
  <c r="L149" i="23"/>
  <c r="L150" i="23"/>
  <c r="L151" i="23"/>
  <c r="L152" i="23"/>
  <c r="L153" i="23"/>
  <c r="L154" i="23"/>
  <c r="L155" i="23"/>
  <c r="L156" i="23"/>
  <c r="L157" i="23"/>
  <c r="L158" i="23"/>
  <c r="L159" i="23"/>
  <c r="L160" i="23"/>
  <c r="L161" i="23"/>
  <c r="L162" i="23"/>
  <c r="L163" i="23"/>
  <c r="L164" i="23"/>
  <c r="L165" i="23"/>
  <c r="L166" i="23"/>
  <c r="L167" i="23"/>
  <c r="L168" i="23"/>
  <c r="L169" i="23"/>
  <c r="L170" i="23"/>
  <c r="L171" i="23"/>
  <c r="L172" i="23"/>
  <c r="L173" i="23"/>
  <c r="L174" i="23"/>
  <c r="L175" i="23"/>
  <c r="L176" i="23"/>
  <c r="L177" i="23"/>
  <c r="L178" i="23"/>
  <c r="L179" i="23"/>
  <c r="L180" i="23"/>
  <c r="L181" i="23"/>
  <c r="L182" i="23"/>
  <c r="L183" i="23"/>
  <c r="L184" i="23"/>
  <c r="L185" i="23"/>
  <c r="L186" i="23"/>
  <c r="L187" i="23"/>
  <c r="L188" i="23"/>
  <c r="L189" i="23"/>
  <c r="L190" i="23"/>
  <c r="L191" i="23"/>
  <c r="L192" i="23"/>
  <c r="L193" i="23"/>
  <c r="L194" i="23"/>
  <c r="L195" i="23"/>
  <c r="L196" i="23"/>
  <c r="L197" i="23"/>
  <c r="L198" i="23"/>
  <c r="L199" i="23"/>
  <c r="L200" i="23"/>
  <c r="L201" i="23"/>
  <c r="L202" i="23"/>
  <c r="L203" i="23"/>
  <c r="L204" i="23"/>
  <c r="L205" i="23"/>
  <c r="L206" i="23"/>
  <c r="L207" i="23"/>
  <c r="L208" i="23"/>
  <c r="L209" i="23"/>
  <c r="L210" i="23"/>
  <c r="L211" i="23"/>
  <c r="L212" i="23"/>
  <c r="L213" i="23"/>
  <c r="L214" i="23"/>
  <c r="L215" i="23"/>
  <c r="L216" i="23"/>
  <c r="L217" i="23"/>
  <c r="L218" i="23"/>
  <c r="L219" i="23"/>
  <c r="L220" i="23"/>
  <c r="L221" i="23"/>
  <c r="L222" i="23"/>
  <c r="L223" i="23"/>
  <c r="L224" i="23"/>
  <c r="L225" i="23"/>
  <c r="L226" i="23"/>
  <c r="L227" i="23"/>
  <c r="L228" i="23"/>
  <c r="L229" i="23"/>
  <c r="L230" i="23"/>
  <c r="L231" i="23"/>
  <c r="L232" i="23"/>
  <c r="L233" i="23"/>
  <c r="L234" i="23"/>
  <c r="L235" i="23"/>
  <c r="L236" i="23"/>
  <c r="L237" i="23"/>
  <c r="L238" i="23"/>
  <c r="L239" i="23"/>
  <c r="L240" i="23"/>
  <c r="L241" i="23"/>
  <c r="L242" i="23"/>
  <c r="L243" i="23"/>
  <c r="L244" i="23"/>
  <c r="L245" i="23"/>
  <c r="L246" i="23"/>
  <c r="L247" i="23"/>
  <c r="L248" i="23"/>
  <c r="L249" i="23"/>
  <c r="L250" i="23"/>
  <c r="L251" i="23"/>
  <c r="L252" i="23"/>
  <c r="L253" i="23"/>
  <c r="L254" i="23"/>
  <c r="L255" i="23"/>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6" i="23"/>
  <c r="O9" i="43"/>
  <c r="N9" i="43"/>
  <c r="M9" i="43"/>
  <c r="L9" i="43"/>
  <c r="J9" i="43"/>
  <c r="I9" i="43"/>
  <c r="H9" i="43"/>
  <c r="E9" i="43"/>
  <c r="F9" i="31"/>
  <c r="R7" i="31"/>
  <c r="Q7" i="31"/>
  <c r="P7" i="31"/>
  <c r="E59" i="4"/>
  <c r="E60" i="4"/>
  <c r="E75" i="4"/>
  <c r="E76" i="4"/>
  <c r="F59" i="4"/>
  <c r="F60" i="4"/>
  <c r="F75" i="4"/>
  <c r="F76" i="4"/>
  <c r="G59" i="4"/>
  <c r="G60" i="4"/>
  <c r="G75" i="4"/>
  <c r="G76" i="4"/>
  <c r="H59" i="4"/>
  <c r="H60" i="4"/>
  <c r="H75" i="4"/>
  <c r="H76" i="4"/>
  <c r="I59" i="4"/>
  <c r="I60" i="4"/>
  <c r="I75" i="4"/>
  <c r="I76" i="4"/>
  <c r="J59" i="4"/>
  <c r="J60" i="4"/>
  <c r="J75" i="4"/>
  <c r="J76" i="4"/>
  <c r="K59" i="4"/>
  <c r="K60" i="4"/>
  <c r="K75" i="4"/>
  <c r="K76" i="4"/>
  <c r="L59" i="4"/>
  <c r="L60" i="4"/>
  <c r="L75" i="4"/>
  <c r="L76" i="4"/>
  <c r="M59" i="4"/>
  <c r="M60" i="4"/>
  <c r="M75" i="4"/>
  <c r="M76" i="4"/>
  <c r="N59" i="4"/>
  <c r="N60" i="4"/>
  <c r="N75" i="4"/>
  <c r="N76" i="4"/>
  <c r="O59" i="4"/>
  <c r="O60" i="4"/>
  <c r="O75" i="4"/>
  <c r="O76" i="4"/>
  <c r="P59" i="4"/>
  <c r="P60" i="4"/>
  <c r="P75" i="4"/>
  <c r="P76" i="4"/>
  <c r="AN16" i="6"/>
  <c r="AN17" i="6"/>
  <c r="AN18" i="6"/>
  <c r="AN19" i="6"/>
  <c r="AN20" i="6"/>
  <c r="AN21" i="6"/>
  <c r="AN22" i="6"/>
  <c r="AN15" i="6"/>
  <c r="D2" i="41"/>
  <c r="T14" i="6"/>
  <c r="T17" i="6"/>
  <c r="T18" i="6"/>
  <c r="T19" i="6"/>
  <c r="T20" i="6"/>
  <c r="T21" i="6"/>
  <c r="T22" i="6"/>
  <c r="T23" i="6"/>
  <c r="T24" i="6"/>
  <c r="T25" i="6"/>
  <c r="T26" i="6"/>
  <c r="T27" i="6"/>
  <c r="O24" i="6"/>
  <c r="O25" i="6"/>
  <c r="O26" i="6"/>
  <c r="O27" i="6"/>
  <c r="O16" i="6"/>
  <c r="O17" i="6"/>
  <c r="O18" i="6"/>
  <c r="AN14" i="6"/>
  <c r="K8" i="6"/>
  <c r="D3" i="41"/>
  <c r="AQ8" i="6"/>
  <c r="AR8" i="6"/>
  <c r="AQ9" i="6"/>
  <c r="AQ10" i="6" s="1"/>
  <c r="AQ12" i="6" s="1"/>
  <c r="F9" i="6" s="1"/>
  <c r="AR10" i="6"/>
  <c r="T6" i="23"/>
  <c r="U6" i="23" s="1"/>
  <c r="BQ72" i="18"/>
  <c r="BR72" i="18"/>
  <c r="BS72" i="18"/>
  <c r="BT72" i="18"/>
  <c r="BU72" i="18"/>
  <c r="BV72" i="18"/>
  <c r="BW72" i="18"/>
  <c r="BX72" i="18"/>
  <c r="BY72" i="18"/>
  <c r="BZ72" i="18"/>
  <c r="CA72" i="18"/>
  <c r="CB72" i="18"/>
  <c r="CC49" i="18"/>
  <c r="BQ72" i="19"/>
  <c r="BR72" i="19"/>
  <c r="BS72" i="19"/>
  <c r="BT72" i="19"/>
  <c r="BU72" i="19"/>
  <c r="BV72" i="19"/>
  <c r="BW72" i="19"/>
  <c r="BX72" i="19"/>
  <c r="BY72" i="19"/>
  <c r="BZ72" i="19"/>
  <c r="CA72" i="19"/>
  <c r="CB72" i="19"/>
  <c r="CC49" i="19"/>
  <c r="BQ72" i="20"/>
  <c r="BR72" i="20"/>
  <c r="BS72" i="20"/>
  <c r="BT72" i="20"/>
  <c r="BU72" i="20"/>
  <c r="BV72" i="20"/>
  <c r="BW72" i="20"/>
  <c r="BX72" i="20"/>
  <c r="BY72" i="20"/>
  <c r="BZ72" i="20"/>
  <c r="CA72" i="20"/>
  <c r="CB72" i="20"/>
  <c r="CC49" i="20"/>
  <c r="BQ72" i="4"/>
  <c r="BR72" i="4"/>
  <c r="BS72" i="4"/>
  <c r="BT72" i="4"/>
  <c r="BU72" i="4"/>
  <c r="BV72" i="4"/>
  <c r="BW72" i="4"/>
  <c r="BX72" i="4"/>
  <c r="BY72" i="4"/>
  <c r="BZ72" i="4"/>
  <c r="CA72" i="4"/>
  <c r="CB72" i="4"/>
  <c r="CC49" i="4"/>
  <c r="BQ71" i="18"/>
  <c r="BR71" i="18"/>
  <c r="BS71" i="18"/>
  <c r="BT71" i="18"/>
  <c r="BU71" i="18"/>
  <c r="BV71" i="18"/>
  <c r="BW71" i="18"/>
  <c r="BX71" i="18"/>
  <c r="BY71" i="18"/>
  <c r="BZ71" i="18"/>
  <c r="CA71" i="18"/>
  <c r="CB71" i="18"/>
  <c r="CC48" i="18"/>
  <c r="BQ71" i="19"/>
  <c r="BR71" i="19"/>
  <c r="BS71" i="19"/>
  <c r="BT71" i="19"/>
  <c r="BU71" i="19"/>
  <c r="BV71" i="19"/>
  <c r="BW71" i="19"/>
  <c r="BX71" i="19"/>
  <c r="BY71" i="19"/>
  <c r="BZ71" i="19"/>
  <c r="CA71" i="19"/>
  <c r="CB71" i="19"/>
  <c r="CC48" i="19"/>
  <c r="BQ71" i="20"/>
  <c r="BR71" i="20"/>
  <c r="BS71" i="20"/>
  <c r="BT71" i="20"/>
  <c r="BU71" i="20"/>
  <c r="BV71" i="20"/>
  <c r="BW71" i="20"/>
  <c r="BX71" i="20"/>
  <c r="BY71" i="20"/>
  <c r="BZ71" i="20"/>
  <c r="CA71" i="20"/>
  <c r="CB71" i="20"/>
  <c r="CC48" i="20"/>
  <c r="BQ71" i="4"/>
  <c r="BR71" i="4"/>
  <c r="BS71" i="4"/>
  <c r="BT71" i="4"/>
  <c r="BU71" i="4"/>
  <c r="BV71" i="4"/>
  <c r="BW71" i="4"/>
  <c r="BX71" i="4"/>
  <c r="BY71" i="4"/>
  <c r="BZ71" i="4"/>
  <c r="CA71" i="4"/>
  <c r="CB71" i="4"/>
  <c r="CC48" i="4"/>
  <c r="BQ70" i="18"/>
  <c r="BR70" i="18"/>
  <c r="BS70" i="18"/>
  <c r="BT70" i="18"/>
  <c r="BU70" i="18"/>
  <c r="BV70" i="18"/>
  <c r="BW70" i="18"/>
  <c r="BX70" i="18"/>
  <c r="BY70" i="18"/>
  <c r="BZ70" i="18"/>
  <c r="CA70" i="18"/>
  <c r="CB70" i="18"/>
  <c r="CC43" i="18"/>
  <c r="BQ70" i="19"/>
  <c r="BR70" i="19"/>
  <c r="BS70" i="19"/>
  <c r="BT70" i="19"/>
  <c r="BU70" i="19"/>
  <c r="BV70" i="19"/>
  <c r="BW70" i="19"/>
  <c r="BX70" i="19"/>
  <c r="BY70" i="19"/>
  <c r="BZ70" i="19"/>
  <c r="CA70" i="19"/>
  <c r="CB70" i="19"/>
  <c r="CC43" i="19"/>
  <c r="BQ70" i="20"/>
  <c r="BR70" i="20"/>
  <c r="BS70" i="20"/>
  <c r="BT70" i="20"/>
  <c r="BU70" i="20"/>
  <c r="BV70" i="20"/>
  <c r="BW70" i="20"/>
  <c r="BX70" i="20"/>
  <c r="BY70" i="20"/>
  <c r="BZ70" i="20"/>
  <c r="CA70" i="20"/>
  <c r="CB70" i="20"/>
  <c r="CC43" i="20"/>
  <c r="BQ70" i="4"/>
  <c r="BR70" i="4"/>
  <c r="BS70" i="4"/>
  <c r="BT70" i="4"/>
  <c r="BU70" i="4"/>
  <c r="BV70" i="4"/>
  <c r="BW70" i="4"/>
  <c r="BX70" i="4"/>
  <c r="BY70" i="4"/>
  <c r="BZ70" i="4"/>
  <c r="CA70" i="4"/>
  <c r="CB70" i="4"/>
  <c r="CC43" i="4"/>
  <c r="BQ69" i="18"/>
  <c r="BR69" i="18"/>
  <c r="BS69" i="18"/>
  <c r="BT69" i="18"/>
  <c r="BU69" i="18"/>
  <c r="BV69" i="18"/>
  <c r="BW69" i="18"/>
  <c r="BX69" i="18"/>
  <c r="BY69" i="18"/>
  <c r="BZ69" i="18"/>
  <c r="CA69" i="18"/>
  <c r="CB69" i="18"/>
  <c r="CC42" i="18"/>
  <c r="BQ69" i="19"/>
  <c r="BR69" i="19"/>
  <c r="BS69" i="19"/>
  <c r="BT69" i="19"/>
  <c r="BU69" i="19"/>
  <c r="BV69" i="19"/>
  <c r="BW69" i="19"/>
  <c r="BX69" i="19"/>
  <c r="BY69" i="19"/>
  <c r="BZ69" i="19"/>
  <c r="CA69" i="19"/>
  <c r="CB69" i="19"/>
  <c r="CC42" i="19"/>
  <c r="BQ69" i="20"/>
  <c r="BR69" i="20"/>
  <c r="BS69" i="20"/>
  <c r="BT69" i="20"/>
  <c r="BU69" i="20"/>
  <c r="BV69" i="20"/>
  <c r="BW69" i="20"/>
  <c r="BX69" i="20"/>
  <c r="BY69" i="20"/>
  <c r="BZ69" i="20"/>
  <c r="CA69" i="20"/>
  <c r="CB69" i="20"/>
  <c r="CC42" i="20"/>
  <c r="BQ69" i="4"/>
  <c r="BR69" i="4"/>
  <c r="BS69" i="4"/>
  <c r="BT69" i="4"/>
  <c r="BU69" i="4"/>
  <c r="BV69" i="4"/>
  <c r="BW69" i="4"/>
  <c r="BX69" i="4"/>
  <c r="BY69" i="4"/>
  <c r="BZ69" i="4"/>
  <c r="CA69" i="4"/>
  <c r="CB69" i="4"/>
  <c r="CC42" i="4"/>
  <c r="BQ68" i="18"/>
  <c r="BR68" i="18"/>
  <c r="BS68" i="18"/>
  <c r="BT68" i="18"/>
  <c r="BU68" i="18"/>
  <c r="BV68" i="18"/>
  <c r="BW68" i="18"/>
  <c r="BX68" i="18"/>
  <c r="BY68" i="18"/>
  <c r="BZ68" i="18"/>
  <c r="CA68" i="18"/>
  <c r="CB68" i="18"/>
  <c r="CC37" i="18"/>
  <c r="BQ68" i="19"/>
  <c r="BR68" i="19"/>
  <c r="BS68" i="19"/>
  <c r="BT68" i="19"/>
  <c r="BU68" i="19"/>
  <c r="BV68" i="19"/>
  <c r="BW68" i="19"/>
  <c r="BX68" i="19"/>
  <c r="BY68" i="19"/>
  <c r="BZ68" i="19"/>
  <c r="CA68" i="19"/>
  <c r="CB68" i="19"/>
  <c r="CC37" i="19"/>
  <c r="BQ68" i="20"/>
  <c r="BR68" i="20"/>
  <c r="BS68" i="20"/>
  <c r="BT68" i="20"/>
  <c r="BU68" i="20"/>
  <c r="BV68" i="20"/>
  <c r="BW68" i="20"/>
  <c r="BX68" i="20"/>
  <c r="BY68" i="20"/>
  <c r="BZ68" i="20"/>
  <c r="CA68" i="20"/>
  <c r="CB68" i="20"/>
  <c r="CC37" i="20"/>
  <c r="BQ68" i="4"/>
  <c r="BR68" i="4"/>
  <c r="BS68" i="4"/>
  <c r="BT68" i="4"/>
  <c r="BU68" i="4"/>
  <c r="BV68" i="4"/>
  <c r="BW68" i="4"/>
  <c r="BX68" i="4"/>
  <c r="BY68" i="4"/>
  <c r="BZ68" i="4"/>
  <c r="CA68" i="4"/>
  <c r="CB68" i="4"/>
  <c r="CC37" i="4"/>
  <c r="BQ67" i="18"/>
  <c r="BR67" i="18"/>
  <c r="BS67" i="18"/>
  <c r="BT67" i="18"/>
  <c r="BU67" i="18"/>
  <c r="BV67" i="18"/>
  <c r="BW67" i="18"/>
  <c r="BX67" i="18"/>
  <c r="BY67" i="18"/>
  <c r="BZ67" i="18"/>
  <c r="CA67" i="18"/>
  <c r="CB67" i="18"/>
  <c r="CC36" i="18"/>
  <c r="BQ67" i="19"/>
  <c r="BR67" i="19"/>
  <c r="BS67" i="19"/>
  <c r="BT67" i="19"/>
  <c r="BU67" i="19"/>
  <c r="BV67" i="19"/>
  <c r="BW67" i="19"/>
  <c r="BX67" i="19"/>
  <c r="BY67" i="19"/>
  <c r="BZ67" i="19"/>
  <c r="CA67" i="19"/>
  <c r="CB67" i="19"/>
  <c r="CC36" i="19"/>
  <c r="BQ67" i="20"/>
  <c r="BR67" i="20"/>
  <c r="BS67" i="20"/>
  <c r="BT67" i="20"/>
  <c r="BU67" i="20"/>
  <c r="BV67" i="20"/>
  <c r="BW67" i="20"/>
  <c r="BX67" i="20"/>
  <c r="BY67" i="20"/>
  <c r="BZ67" i="20"/>
  <c r="CA67" i="20"/>
  <c r="CB67" i="20"/>
  <c r="CC36" i="20"/>
  <c r="BQ67" i="4"/>
  <c r="BR67" i="4"/>
  <c r="BS67" i="4"/>
  <c r="BT67" i="4"/>
  <c r="BU67" i="4"/>
  <c r="BV67" i="4"/>
  <c r="BW67" i="4"/>
  <c r="BX67" i="4"/>
  <c r="BY67" i="4"/>
  <c r="BZ67" i="4"/>
  <c r="CA67" i="4"/>
  <c r="CB67" i="4"/>
  <c r="CC36" i="4"/>
  <c r="BQ66" i="18"/>
  <c r="BR66" i="18"/>
  <c r="BS66" i="18"/>
  <c r="BT66" i="18"/>
  <c r="BU66" i="18"/>
  <c r="BV66" i="18"/>
  <c r="BW66" i="18"/>
  <c r="BX66" i="18"/>
  <c r="BY66" i="18"/>
  <c r="BZ66" i="18"/>
  <c r="CA66" i="18"/>
  <c r="CB66" i="18"/>
  <c r="CC31" i="18"/>
  <c r="BQ66" i="19"/>
  <c r="BR66" i="19"/>
  <c r="BS66" i="19"/>
  <c r="BT66" i="19"/>
  <c r="BU66" i="19"/>
  <c r="BV66" i="19"/>
  <c r="BW66" i="19"/>
  <c r="BX66" i="19"/>
  <c r="BY66" i="19"/>
  <c r="BZ66" i="19"/>
  <c r="CA66" i="19"/>
  <c r="CB66" i="19"/>
  <c r="CC31" i="19"/>
  <c r="BQ66" i="20"/>
  <c r="BR66" i="20"/>
  <c r="BS66" i="20"/>
  <c r="BT66" i="20"/>
  <c r="BU66" i="20"/>
  <c r="BV66" i="20"/>
  <c r="BW66" i="20"/>
  <c r="BX66" i="20"/>
  <c r="BY66" i="20"/>
  <c r="BZ66" i="20"/>
  <c r="CA66" i="20"/>
  <c r="CB66" i="20"/>
  <c r="CC31" i="20"/>
  <c r="BQ66" i="4"/>
  <c r="BR66" i="4"/>
  <c r="BS66" i="4"/>
  <c r="BT66" i="4"/>
  <c r="BU66" i="4"/>
  <c r="BV66" i="4"/>
  <c r="BW66" i="4"/>
  <c r="BX66" i="4"/>
  <c r="BY66" i="4"/>
  <c r="BZ66" i="4"/>
  <c r="CA66" i="4"/>
  <c r="CB66" i="4"/>
  <c r="CC31" i="4"/>
  <c r="BQ65" i="18"/>
  <c r="BR65" i="18"/>
  <c r="BS65" i="18"/>
  <c r="BT65" i="18"/>
  <c r="BU65" i="18"/>
  <c r="BV65" i="18"/>
  <c r="BW65" i="18"/>
  <c r="BX65" i="18"/>
  <c r="BY65" i="18"/>
  <c r="BZ65" i="18"/>
  <c r="CA65" i="18"/>
  <c r="CB65" i="18"/>
  <c r="CC30" i="18"/>
  <c r="BQ65" i="19"/>
  <c r="BR65" i="19"/>
  <c r="BS65" i="19"/>
  <c r="BT65" i="19"/>
  <c r="BU65" i="19"/>
  <c r="BV65" i="19"/>
  <c r="BW65" i="19"/>
  <c r="BX65" i="19"/>
  <c r="BY65" i="19"/>
  <c r="BZ65" i="19"/>
  <c r="CA65" i="19"/>
  <c r="CB65" i="19"/>
  <c r="CC30" i="19"/>
  <c r="BQ65" i="20"/>
  <c r="BR65" i="20"/>
  <c r="BS65" i="20"/>
  <c r="BT65" i="20"/>
  <c r="BU65" i="20"/>
  <c r="BV65" i="20"/>
  <c r="BW65" i="20"/>
  <c r="BX65" i="20"/>
  <c r="BY65" i="20"/>
  <c r="BZ65" i="20"/>
  <c r="CA65" i="20"/>
  <c r="CB65" i="20"/>
  <c r="CC30" i="20"/>
  <c r="BQ65" i="4"/>
  <c r="BR65" i="4"/>
  <c r="BS65" i="4"/>
  <c r="BT65" i="4"/>
  <c r="BU65" i="4"/>
  <c r="BV65" i="4"/>
  <c r="BW65" i="4"/>
  <c r="BX65" i="4"/>
  <c r="BY65" i="4"/>
  <c r="BZ65" i="4"/>
  <c r="CA65" i="4"/>
  <c r="CB65" i="4"/>
  <c r="CC30" i="4"/>
  <c r="BA72" i="18"/>
  <c r="BB72" i="18"/>
  <c r="BC72" i="18"/>
  <c r="BD72" i="18"/>
  <c r="BE72" i="18"/>
  <c r="BF72" i="18"/>
  <c r="BG72" i="18"/>
  <c r="BH72" i="18"/>
  <c r="BI72" i="18"/>
  <c r="BJ72" i="18"/>
  <c r="BK72" i="18"/>
  <c r="BL72" i="18"/>
  <c r="BM49" i="18"/>
  <c r="BA72" i="19"/>
  <c r="BB72" i="19"/>
  <c r="BC72" i="19"/>
  <c r="BD72" i="19"/>
  <c r="BE72" i="19"/>
  <c r="BF72" i="19"/>
  <c r="BG72" i="19"/>
  <c r="BH72" i="19"/>
  <c r="BI72" i="19"/>
  <c r="BJ72" i="19"/>
  <c r="BK72" i="19"/>
  <c r="BL72" i="19"/>
  <c r="BM49" i="19"/>
  <c r="BA72" i="20"/>
  <c r="BB72" i="20"/>
  <c r="BC72" i="20"/>
  <c r="BD72" i="20"/>
  <c r="BE72" i="20"/>
  <c r="BF72" i="20"/>
  <c r="BG72" i="20"/>
  <c r="BH72" i="20"/>
  <c r="BI72" i="20"/>
  <c r="BJ72" i="20"/>
  <c r="BK72" i="20"/>
  <c r="BL72" i="20"/>
  <c r="BM49" i="20"/>
  <c r="BA72" i="4"/>
  <c r="BB72" i="4"/>
  <c r="BC72" i="4"/>
  <c r="BD72" i="4"/>
  <c r="BE72" i="4"/>
  <c r="BF72" i="4"/>
  <c r="BG72" i="4"/>
  <c r="BH72" i="4"/>
  <c r="BI72" i="4"/>
  <c r="BJ72" i="4"/>
  <c r="BK72" i="4"/>
  <c r="BL72" i="4"/>
  <c r="BM49" i="4"/>
  <c r="BA71" i="18"/>
  <c r="BB71" i="18"/>
  <c r="BC71" i="18"/>
  <c r="BD71" i="18"/>
  <c r="BE71" i="18"/>
  <c r="BF71" i="18"/>
  <c r="BG71" i="18"/>
  <c r="BH71" i="18"/>
  <c r="BI71" i="18"/>
  <c r="BJ71" i="18"/>
  <c r="BK71" i="18"/>
  <c r="BL71" i="18"/>
  <c r="BM48" i="18"/>
  <c r="BA71" i="19"/>
  <c r="BB71" i="19"/>
  <c r="BC71" i="19"/>
  <c r="BD71" i="19"/>
  <c r="BE71" i="19"/>
  <c r="BF71" i="19"/>
  <c r="BG71" i="19"/>
  <c r="BH71" i="19"/>
  <c r="BI71" i="19"/>
  <c r="BJ71" i="19"/>
  <c r="BK71" i="19"/>
  <c r="BL71" i="19"/>
  <c r="BM48" i="19"/>
  <c r="BA71" i="20"/>
  <c r="BB71" i="20"/>
  <c r="BC71" i="20"/>
  <c r="BD71" i="20"/>
  <c r="BE71" i="20"/>
  <c r="BF71" i="20"/>
  <c r="BG71" i="20"/>
  <c r="BH71" i="20"/>
  <c r="BI71" i="20"/>
  <c r="BJ71" i="20"/>
  <c r="BK71" i="20"/>
  <c r="BL71" i="20"/>
  <c r="BM48" i="20"/>
  <c r="BA71" i="4"/>
  <c r="BB71" i="4"/>
  <c r="BC71" i="4"/>
  <c r="BD71" i="4"/>
  <c r="BE71" i="4"/>
  <c r="BF71" i="4"/>
  <c r="BG71" i="4"/>
  <c r="BH71" i="4"/>
  <c r="BI71" i="4"/>
  <c r="BJ71" i="4"/>
  <c r="BK71" i="4"/>
  <c r="BL71" i="4"/>
  <c r="BM48" i="4"/>
  <c r="BA70" i="18"/>
  <c r="BB70" i="18"/>
  <c r="BC70" i="18"/>
  <c r="BD70" i="18"/>
  <c r="BE70" i="18"/>
  <c r="BF70" i="18"/>
  <c r="BG70" i="18"/>
  <c r="BH70" i="18"/>
  <c r="BI70" i="18"/>
  <c r="BJ70" i="18"/>
  <c r="BK70" i="18"/>
  <c r="BL70" i="18"/>
  <c r="BM43" i="18"/>
  <c r="BA70" i="19"/>
  <c r="BB70" i="19"/>
  <c r="BC70" i="19"/>
  <c r="BD70" i="19"/>
  <c r="BE70" i="19"/>
  <c r="BF70" i="19"/>
  <c r="BG70" i="19"/>
  <c r="BH70" i="19"/>
  <c r="BI70" i="19"/>
  <c r="BJ70" i="19"/>
  <c r="BK70" i="19"/>
  <c r="BL70" i="19"/>
  <c r="BM43" i="19"/>
  <c r="BA70" i="20"/>
  <c r="BB70" i="20"/>
  <c r="BC70" i="20"/>
  <c r="BD70" i="20"/>
  <c r="BE70" i="20"/>
  <c r="BF70" i="20"/>
  <c r="BG70" i="20"/>
  <c r="BH70" i="20"/>
  <c r="BI70" i="20"/>
  <c r="BJ70" i="20"/>
  <c r="BK70" i="20"/>
  <c r="BL70" i="20"/>
  <c r="BM43" i="20"/>
  <c r="BA70" i="4"/>
  <c r="BB70" i="4"/>
  <c r="BC70" i="4"/>
  <c r="BD70" i="4"/>
  <c r="BE70" i="4"/>
  <c r="BF70" i="4"/>
  <c r="BG70" i="4"/>
  <c r="BH70" i="4"/>
  <c r="BI70" i="4"/>
  <c r="BJ70" i="4"/>
  <c r="BK70" i="4"/>
  <c r="BL70" i="4"/>
  <c r="BM43" i="4"/>
  <c r="BA69" i="18"/>
  <c r="BB69" i="18"/>
  <c r="BC69" i="18"/>
  <c r="BD69" i="18"/>
  <c r="BE69" i="18"/>
  <c r="BF69" i="18"/>
  <c r="BG69" i="18"/>
  <c r="BH69" i="18"/>
  <c r="BI69" i="18"/>
  <c r="BJ69" i="18"/>
  <c r="BK69" i="18"/>
  <c r="BL69" i="18"/>
  <c r="BM42" i="18"/>
  <c r="BA69" i="19"/>
  <c r="BB69" i="19"/>
  <c r="BC69" i="19"/>
  <c r="BD69" i="19"/>
  <c r="BE69" i="19"/>
  <c r="BF69" i="19"/>
  <c r="BG69" i="19"/>
  <c r="BH69" i="19"/>
  <c r="BI69" i="19"/>
  <c r="BJ69" i="19"/>
  <c r="BK69" i="19"/>
  <c r="BL69" i="19"/>
  <c r="BM42" i="19"/>
  <c r="BA69" i="20"/>
  <c r="BB69" i="20"/>
  <c r="BC69" i="20"/>
  <c r="BD69" i="20"/>
  <c r="BE69" i="20"/>
  <c r="BF69" i="20"/>
  <c r="BG69" i="20"/>
  <c r="BH69" i="20"/>
  <c r="BI69" i="20"/>
  <c r="BJ69" i="20"/>
  <c r="BK69" i="20"/>
  <c r="BL69" i="20"/>
  <c r="BM42" i="20"/>
  <c r="BA69" i="4"/>
  <c r="BB69" i="4"/>
  <c r="BC69" i="4"/>
  <c r="BD69" i="4"/>
  <c r="BE69" i="4"/>
  <c r="BF69" i="4"/>
  <c r="BG69" i="4"/>
  <c r="BH69" i="4"/>
  <c r="BI69" i="4"/>
  <c r="BJ69" i="4"/>
  <c r="BK69" i="4"/>
  <c r="BL69" i="4"/>
  <c r="BM42" i="4"/>
  <c r="BA68" i="18"/>
  <c r="BB68" i="18"/>
  <c r="BC68" i="18"/>
  <c r="BD68" i="18"/>
  <c r="BE68" i="18"/>
  <c r="BF68" i="18"/>
  <c r="BG68" i="18"/>
  <c r="BH68" i="18"/>
  <c r="BI68" i="18"/>
  <c r="BJ68" i="18"/>
  <c r="BK68" i="18"/>
  <c r="BL68" i="18"/>
  <c r="BM37" i="18"/>
  <c r="BA68" i="19"/>
  <c r="BB68" i="19"/>
  <c r="BC68" i="19"/>
  <c r="BD68" i="19"/>
  <c r="BE68" i="19"/>
  <c r="BF68" i="19"/>
  <c r="BG68" i="19"/>
  <c r="BH68" i="19"/>
  <c r="BI68" i="19"/>
  <c r="BJ68" i="19"/>
  <c r="BK68" i="19"/>
  <c r="BL68" i="19"/>
  <c r="BM37" i="19"/>
  <c r="BA68" i="20"/>
  <c r="BB68" i="20"/>
  <c r="BC68" i="20"/>
  <c r="BD68" i="20"/>
  <c r="BE68" i="20"/>
  <c r="BF68" i="20"/>
  <c r="BG68" i="20"/>
  <c r="BH68" i="20"/>
  <c r="BI68" i="20"/>
  <c r="BJ68" i="20"/>
  <c r="BK68" i="20"/>
  <c r="BL68" i="20"/>
  <c r="BM37" i="20"/>
  <c r="BA68" i="4"/>
  <c r="BB68" i="4"/>
  <c r="BC68" i="4"/>
  <c r="BD68" i="4"/>
  <c r="BE68" i="4"/>
  <c r="BF68" i="4"/>
  <c r="BG68" i="4"/>
  <c r="BH68" i="4"/>
  <c r="BI68" i="4"/>
  <c r="BJ68" i="4"/>
  <c r="BK68" i="4"/>
  <c r="BL68" i="4"/>
  <c r="BM37" i="4"/>
  <c r="BA67" i="18"/>
  <c r="BB67" i="18"/>
  <c r="BC67" i="18"/>
  <c r="BD67" i="18"/>
  <c r="BE67" i="18"/>
  <c r="BF67" i="18"/>
  <c r="BG67" i="18"/>
  <c r="BH67" i="18"/>
  <c r="BI67" i="18"/>
  <c r="BJ67" i="18"/>
  <c r="BK67" i="18"/>
  <c r="BL67" i="18"/>
  <c r="BM36" i="18"/>
  <c r="BA67" i="19"/>
  <c r="BB67" i="19"/>
  <c r="BC67" i="19"/>
  <c r="BD67" i="19"/>
  <c r="BE67" i="19"/>
  <c r="BF67" i="19"/>
  <c r="BG67" i="19"/>
  <c r="BH67" i="19"/>
  <c r="BI67" i="19"/>
  <c r="BJ67" i="19"/>
  <c r="BK67" i="19"/>
  <c r="BL67" i="19"/>
  <c r="BM36" i="19"/>
  <c r="BA67" i="20"/>
  <c r="BB67" i="20"/>
  <c r="BC67" i="20"/>
  <c r="BD67" i="20"/>
  <c r="BE67" i="20"/>
  <c r="BF67" i="20"/>
  <c r="BG67" i="20"/>
  <c r="BH67" i="20"/>
  <c r="BI67" i="20"/>
  <c r="BJ67" i="20"/>
  <c r="BK67" i="20"/>
  <c r="BL67" i="20"/>
  <c r="BM36" i="20"/>
  <c r="BA67" i="4"/>
  <c r="BB67" i="4"/>
  <c r="BC67" i="4"/>
  <c r="BD67" i="4"/>
  <c r="BE67" i="4"/>
  <c r="BF67" i="4"/>
  <c r="BG67" i="4"/>
  <c r="BH67" i="4"/>
  <c r="BI67" i="4"/>
  <c r="BJ67" i="4"/>
  <c r="BK67" i="4"/>
  <c r="BL67" i="4"/>
  <c r="BM36" i="4"/>
  <c r="BA66" i="18"/>
  <c r="BB66" i="18"/>
  <c r="BC66" i="18"/>
  <c r="BD66" i="18"/>
  <c r="BE66" i="18"/>
  <c r="BF66" i="18"/>
  <c r="BG66" i="18"/>
  <c r="BH66" i="18"/>
  <c r="BI66" i="18"/>
  <c r="BJ66" i="18"/>
  <c r="BK66" i="18"/>
  <c r="BL66" i="18"/>
  <c r="BM31" i="18"/>
  <c r="BA66" i="19"/>
  <c r="BB66" i="19"/>
  <c r="BC66" i="19"/>
  <c r="BD66" i="19"/>
  <c r="BE66" i="19"/>
  <c r="BF66" i="19"/>
  <c r="BG66" i="19"/>
  <c r="BH66" i="19"/>
  <c r="BI66" i="19"/>
  <c r="BJ66" i="19"/>
  <c r="BK66" i="19"/>
  <c r="BL66" i="19"/>
  <c r="BM31" i="19"/>
  <c r="BA66" i="20"/>
  <c r="BB66" i="20"/>
  <c r="BC66" i="20"/>
  <c r="BD66" i="20"/>
  <c r="BE66" i="20"/>
  <c r="BF66" i="20"/>
  <c r="BG66" i="20"/>
  <c r="BH66" i="20"/>
  <c r="BI66" i="20"/>
  <c r="BJ66" i="20"/>
  <c r="BK66" i="20"/>
  <c r="BL66" i="20"/>
  <c r="BM31" i="20"/>
  <c r="BA66" i="4"/>
  <c r="BB66" i="4"/>
  <c r="BC66" i="4"/>
  <c r="BD66" i="4"/>
  <c r="BE66" i="4"/>
  <c r="BF66" i="4"/>
  <c r="BG66" i="4"/>
  <c r="BH66" i="4"/>
  <c r="BI66" i="4"/>
  <c r="BJ66" i="4"/>
  <c r="BK66" i="4"/>
  <c r="BL66" i="4"/>
  <c r="BM31" i="4"/>
  <c r="BA65" i="18"/>
  <c r="BB65" i="18"/>
  <c r="BC65" i="18"/>
  <c r="BD65" i="18"/>
  <c r="BE65" i="18"/>
  <c r="BF65" i="18"/>
  <c r="BG65" i="18"/>
  <c r="BH65" i="18"/>
  <c r="BI65" i="18"/>
  <c r="BJ65" i="18"/>
  <c r="BK65" i="18"/>
  <c r="BL65" i="18"/>
  <c r="BM30" i="18"/>
  <c r="BA65" i="19"/>
  <c r="BB65" i="19"/>
  <c r="BC65" i="19"/>
  <c r="BD65" i="19"/>
  <c r="BE65" i="19"/>
  <c r="BF65" i="19"/>
  <c r="BG65" i="19"/>
  <c r="BH65" i="19"/>
  <c r="BI65" i="19"/>
  <c r="BJ65" i="19"/>
  <c r="BK65" i="19"/>
  <c r="BL65" i="19"/>
  <c r="BM30" i="19"/>
  <c r="BA65" i="20"/>
  <c r="BB65" i="20"/>
  <c r="BC65" i="20"/>
  <c r="BD65" i="20"/>
  <c r="BE65" i="20"/>
  <c r="BF65" i="20"/>
  <c r="BG65" i="20"/>
  <c r="BH65" i="20"/>
  <c r="BI65" i="20"/>
  <c r="BJ65" i="20"/>
  <c r="BK65" i="20"/>
  <c r="BL65" i="20"/>
  <c r="BM30" i="20"/>
  <c r="BA65" i="4"/>
  <c r="BB65" i="4"/>
  <c r="BC65" i="4"/>
  <c r="BD65" i="4"/>
  <c r="BE65" i="4"/>
  <c r="BF65" i="4"/>
  <c r="BG65" i="4"/>
  <c r="BH65" i="4"/>
  <c r="BI65" i="4"/>
  <c r="BJ65" i="4"/>
  <c r="BK65" i="4"/>
  <c r="BL65" i="4"/>
  <c r="BM30" i="4"/>
  <c r="AK72" i="18"/>
  <c r="AL72" i="18"/>
  <c r="AM72" i="18"/>
  <c r="AN72" i="18"/>
  <c r="AO72" i="18"/>
  <c r="AP72" i="18"/>
  <c r="AQ72" i="18"/>
  <c r="AR72" i="18"/>
  <c r="AS72" i="18"/>
  <c r="AT72" i="18"/>
  <c r="AU72" i="18"/>
  <c r="AV72" i="18"/>
  <c r="AW49" i="18"/>
  <c r="AK72" i="19"/>
  <c r="AL72" i="19"/>
  <c r="AM72" i="19"/>
  <c r="AN72" i="19"/>
  <c r="AO72" i="19"/>
  <c r="AP72" i="19"/>
  <c r="AQ72" i="19"/>
  <c r="AR72" i="19"/>
  <c r="AS72" i="19"/>
  <c r="AT72" i="19"/>
  <c r="AU72" i="19"/>
  <c r="AV72" i="19"/>
  <c r="AW49" i="19"/>
  <c r="AK72" i="20"/>
  <c r="AL72" i="20"/>
  <c r="AM72" i="20"/>
  <c r="AN72" i="20"/>
  <c r="AO72" i="20"/>
  <c r="AP72" i="20"/>
  <c r="AQ72" i="20"/>
  <c r="AR72" i="20"/>
  <c r="AS72" i="20"/>
  <c r="AT72" i="20"/>
  <c r="AU72" i="20"/>
  <c r="AV72" i="20"/>
  <c r="AW49" i="20"/>
  <c r="AK72" i="4"/>
  <c r="AL72" i="4"/>
  <c r="AM72" i="4"/>
  <c r="AN72" i="4"/>
  <c r="AO72" i="4"/>
  <c r="AP72" i="4"/>
  <c r="AQ72" i="4"/>
  <c r="AR72" i="4"/>
  <c r="AS72" i="4"/>
  <c r="AT72" i="4"/>
  <c r="AU72" i="4"/>
  <c r="AV72" i="4"/>
  <c r="AW49" i="4"/>
  <c r="AK71" i="18"/>
  <c r="AL71" i="18"/>
  <c r="AM71" i="18"/>
  <c r="AN71" i="18"/>
  <c r="AO71" i="18"/>
  <c r="AP71" i="18"/>
  <c r="AQ71" i="18"/>
  <c r="AR71" i="18"/>
  <c r="AS71" i="18"/>
  <c r="AT71" i="18"/>
  <c r="AU71" i="18"/>
  <c r="AV71" i="18"/>
  <c r="AW48" i="18"/>
  <c r="AK71" i="19"/>
  <c r="AL71" i="19"/>
  <c r="AM71" i="19"/>
  <c r="AN71" i="19"/>
  <c r="AO71" i="19"/>
  <c r="AP71" i="19"/>
  <c r="AQ71" i="19"/>
  <c r="AR71" i="19"/>
  <c r="AS71" i="19"/>
  <c r="AT71" i="19"/>
  <c r="AU71" i="19"/>
  <c r="AV71" i="19"/>
  <c r="AW48" i="19"/>
  <c r="AK71" i="20"/>
  <c r="AL71" i="20"/>
  <c r="AM71" i="20"/>
  <c r="AN71" i="20"/>
  <c r="AO71" i="20"/>
  <c r="AP71" i="20"/>
  <c r="AQ71" i="20"/>
  <c r="AR71" i="20"/>
  <c r="AS71" i="20"/>
  <c r="AT71" i="20"/>
  <c r="AU71" i="20"/>
  <c r="AV71" i="20"/>
  <c r="AW48" i="20"/>
  <c r="AK71" i="4"/>
  <c r="AL71" i="4"/>
  <c r="AM71" i="4"/>
  <c r="AN71" i="4"/>
  <c r="AO71" i="4"/>
  <c r="AP71" i="4"/>
  <c r="AQ71" i="4"/>
  <c r="AR71" i="4"/>
  <c r="AS71" i="4"/>
  <c r="AT71" i="4"/>
  <c r="AU71" i="4"/>
  <c r="AV71" i="4"/>
  <c r="AW48" i="4"/>
  <c r="AK70" i="18"/>
  <c r="AL70" i="18"/>
  <c r="AM70" i="18"/>
  <c r="AN70" i="18"/>
  <c r="AO70" i="18"/>
  <c r="AP70" i="18"/>
  <c r="AQ70" i="18"/>
  <c r="AR70" i="18"/>
  <c r="AS70" i="18"/>
  <c r="AT70" i="18"/>
  <c r="AU70" i="18"/>
  <c r="AV70" i="18"/>
  <c r="AW43" i="18"/>
  <c r="AK70" i="19"/>
  <c r="AL70" i="19"/>
  <c r="AM70" i="19"/>
  <c r="AN70" i="19"/>
  <c r="AO70" i="19"/>
  <c r="AP70" i="19"/>
  <c r="AQ70" i="19"/>
  <c r="AR70" i="19"/>
  <c r="AS70" i="19"/>
  <c r="AT70" i="19"/>
  <c r="AU70" i="19"/>
  <c r="AV70" i="19"/>
  <c r="AW43" i="19"/>
  <c r="AK70" i="20"/>
  <c r="AL70" i="20"/>
  <c r="AM70" i="20"/>
  <c r="AN70" i="20"/>
  <c r="AO70" i="20"/>
  <c r="AP70" i="20"/>
  <c r="AQ70" i="20"/>
  <c r="AR70" i="20"/>
  <c r="AS70" i="20"/>
  <c r="AT70" i="20"/>
  <c r="AU70" i="20"/>
  <c r="AV70" i="20"/>
  <c r="AW43" i="20"/>
  <c r="AK70" i="4"/>
  <c r="AL70" i="4"/>
  <c r="AM70" i="4"/>
  <c r="AN70" i="4"/>
  <c r="AO70" i="4"/>
  <c r="AP70" i="4"/>
  <c r="AQ70" i="4"/>
  <c r="AR70" i="4"/>
  <c r="AS70" i="4"/>
  <c r="AT70" i="4"/>
  <c r="AU70" i="4"/>
  <c r="AV70" i="4"/>
  <c r="AW43" i="4"/>
  <c r="AK69" i="18"/>
  <c r="AL69" i="18"/>
  <c r="AM69" i="18"/>
  <c r="AN69" i="18"/>
  <c r="AO69" i="18"/>
  <c r="AP69" i="18"/>
  <c r="AQ69" i="18"/>
  <c r="AR69" i="18"/>
  <c r="AS69" i="18"/>
  <c r="AT69" i="18"/>
  <c r="AU69" i="18"/>
  <c r="AV69" i="18"/>
  <c r="AW42" i="18"/>
  <c r="AK69" i="19"/>
  <c r="AL69" i="19"/>
  <c r="AM69" i="19"/>
  <c r="AN69" i="19"/>
  <c r="AO69" i="19"/>
  <c r="AP69" i="19"/>
  <c r="AQ69" i="19"/>
  <c r="AR69" i="19"/>
  <c r="AS69" i="19"/>
  <c r="AT69" i="19"/>
  <c r="AU69" i="19"/>
  <c r="AV69" i="19"/>
  <c r="AW42" i="19"/>
  <c r="AK69" i="20"/>
  <c r="AL69" i="20"/>
  <c r="AM69" i="20"/>
  <c r="AN69" i="20"/>
  <c r="AO69" i="20"/>
  <c r="AP69" i="20"/>
  <c r="AQ69" i="20"/>
  <c r="AR69" i="20"/>
  <c r="AS69" i="20"/>
  <c r="AT69" i="20"/>
  <c r="AU69" i="20"/>
  <c r="AV69" i="20"/>
  <c r="AW42" i="20"/>
  <c r="AK69" i="4"/>
  <c r="AL69" i="4"/>
  <c r="AM69" i="4"/>
  <c r="AN69" i="4"/>
  <c r="AO69" i="4"/>
  <c r="AP69" i="4"/>
  <c r="AQ69" i="4"/>
  <c r="AR69" i="4"/>
  <c r="AS69" i="4"/>
  <c r="AT69" i="4"/>
  <c r="AU69" i="4"/>
  <c r="AV69" i="4"/>
  <c r="AW42" i="4"/>
  <c r="AK68" i="18"/>
  <c r="AL68" i="18"/>
  <c r="AM68" i="18"/>
  <c r="AN68" i="18"/>
  <c r="AO68" i="18"/>
  <c r="AP68" i="18"/>
  <c r="AQ68" i="18"/>
  <c r="AR68" i="18"/>
  <c r="AS68" i="18"/>
  <c r="AT68" i="18"/>
  <c r="AU68" i="18"/>
  <c r="AV68" i="18"/>
  <c r="AW37" i="18"/>
  <c r="AK68" i="19"/>
  <c r="AL68" i="19"/>
  <c r="AM68" i="19"/>
  <c r="AN68" i="19"/>
  <c r="AO68" i="19"/>
  <c r="AP68" i="19"/>
  <c r="AQ68" i="19"/>
  <c r="AR68" i="19"/>
  <c r="AS68" i="19"/>
  <c r="AT68" i="19"/>
  <c r="AU68" i="19"/>
  <c r="AV68" i="19"/>
  <c r="AW37" i="19"/>
  <c r="AK68" i="20"/>
  <c r="AL68" i="20"/>
  <c r="AM68" i="20"/>
  <c r="AN68" i="20"/>
  <c r="AO68" i="20"/>
  <c r="AP68" i="20"/>
  <c r="AQ68" i="20"/>
  <c r="AR68" i="20"/>
  <c r="AS68" i="20"/>
  <c r="AT68" i="20"/>
  <c r="AU68" i="20"/>
  <c r="AV68" i="20"/>
  <c r="AW37" i="20"/>
  <c r="AK68" i="4"/>
  <c r="AL68" i="4"/>
  <c r="AM68" i="4"/>
  <c r="AN68" i="4"/>
  <c r="AO68" i="4"/>
  <c r="AP68" i="4"/>
  <c r="AQ68" i="4"/>
  <c r="AR68" i="4"/>
  <c r="AS68" i="4"/>
  <c r="AT68" i="4"/>
  <c r="AU68" i="4"/>
  <c r="AV68" i="4"/>
  <c r="AW37" i="4"/>
  <c r="AK67" i="18"/>
  <c r="AL67" i="18"/>
  <c r="AM67" i="18"/>
  <c r="AN67" i="18"/>
  <c r="AO67" i="18"/>
  <c r="AP67" i="18"/>
  <c r="AQ67" i="18"/>
  <c r="AR67" i="18"/>
  <c r="AS67" i="18"/>
  <c r="AT67" i="18"/>
  <c r="AU67" i="18"/>
  <c r="AV67" i="18"/>
  <c r="AW36" i="18"/>
  <c r="AK67" i="19"/>
  <c r="AL67" i="19"/>
  <c r="AM67" i="19"/>
  <c r="AN67" i="19"/>
  <c r="AO67" i="19"/>
  <c r="AP67" i="19"/>
  <c r="AQ67" i="19"/>
  <c r="AR67" i="19"/>
  <c r="AS67" i="19"/>
  <c r="AT67" i="19"/>
  <c r="AU67" i="19"/>
  <c r="AV67" i="19"/>
  <c r="AW36" i="19"/>
  <c r="AK67" i="20"/>
  <c r="AL67" i="20"/>
  <c r="AM67" i="20"/>
  <c r="AN67" i="20"/>
  <c r="AO67" i="20"/>
  <c r="AP67" i="20"/>
  <c r="AQ67" i="20"/>
  <c r="AR67" i="20"/>
  <c r="AS67" i="20"/>
  <c r="AT67" i="20"/>
  <c r="AU67" i="20"/>
  <c r="AV67" i="20"/>
  <c r="AW36" i="20"/>
  <c r="AK67" i="4"/>
  <c r="AL67" i="4"/>
  <c r="AM67" i="4"/>
  <c r="AN67" i="4"/>
  <c r="AO67" i="4"/>
  <c r="AP67" i="4"/>
  <c r="AQ67" i="4"/>
  <c r="AR67" i="4"/>
  <c r="AS67" i="4"/>
  <c r="AT67" i="4"/>
  <c r="AU67" i="4"/>
  <c r="AV67" i="4"/>
  <c r="AW36" i="4"/>
  <c r="AK66" i="18"/>
  <c r="AL66" i="18"/>
  <c r="AM66" i="18"/>
  <c r="AN66" i="18"/>
  <c r="AO66" i="18"/>
  <c r="AP66" i="18"/>
  <c r="AQ66" i="18"/>
  <c r="AR66" i="18"/>
  <c r="AS66" i="18"/>
  <c r="AT66" i="18"/>
  <c r="AU66" i="18"/>
  <c r="AV66" i="18"/>
  <c r="AW31" i="18"/>
  <c r="AK66" i="19"/>
  <c r="AL66" i="19"/>
  <c r="AM66" i="19"/>
  <c r="AN66" i="19"/>
  <c r="AO66" i="19"/>
  <c r="AP66" i="19"/>
  <c r="AQ66" i="19"/>
  <c r="AR66" i="19"/>
  <c r="AS66" i="19"/>
  <c r="AT66" i="19"/>
  <c r="AU66" i="19"/>
  <c r="AV66" i="19"/>
  <c r="AW31" i="19"/>
  <c r="AK66" i="20"/>
  <c r="AL66" i="20"/>
  <c r="AM66" i="20"/>
  <c r="AN66" i="20"/>
  <c r="AO66" i="20"/>
  <c r="AP66" i="20"/>
  <c r="AQ66" i="20"/>
  <c r="AR66" i="20"/>
  <c r="AS66" i="20"/>
  <c r="AT66" i="20"/>
  <c r="AU66" i="20"/>
  <c r="AV66" i="20"/>
  <c r="AW31" i="20"/>
  <c r="AK66" i="4"/>
  <c r="AL66" i="4"/>
  <c r="AM66" i="4"/>
  <c r="AN66" i="4"/>
  <c r="AO66" i="4"/>
  <c r="AP66" i="4"/>
  <c r="AQ66" i="4"/>
  <c r="AR66" i="4"/>
  <c r="AS66" i="4"/>
  <c r="AT66" i="4"/>
  <c r="AU66" i="4"/>
  <c r="AV66" i="4"/>
  <c r="AW31" i="4"/>
  <c r="AK65" i="18"/>
  <c r="AL65" i="18"/>
  <c r="AM65" i="18"/>
  <c r="AN65" i="18"/>
  <c r="AO65" i="18"/>
  <c r="AP65" i="18"/>
  <c r="AQ65" i="18"/>
  <c r="AR65" i="18"/>
  <c r="AS65" i="18"/>
  <c r="AT65" i="18"/>
  <c r="AU65" i="18"/>
  <c r="AV65" i="18"/>
  <c r="AW30" i="18"/>
  <c r="AK65" i="19"/>
  <c r="AL65" i="19"/>
  <c r="AM65" i="19"/>
  <c r="AN65" i="19"/>
  <c r="AO65" i="19"/>
  <c r="AP65" i="19"/>
  <c r="AQ65" i="19"/>
  <c r="AR65" i="19"/>
  <c r="AS65" i="19"/>
  <c r="AT65" i="19"/>
  <c r="AU65" i="19"/>
  <c r="AV65" i="19"/>
  <c r="AW30" i="19"/>
  <c r="AK65" i="20"/>
  <c r="AL65" i="20"/>
  <c r="AM65" i="20"/>
  <c r="AN65" i="20"/>
  <c r="AO65" i="20"/>
  <c r="AP65" i="20"/>
  <c r="AQ65" i="20"/>
  <c r="AR65" i="20"/>
  <c r="AS65" i="20"/>
  <c r="AT65" i="20"/>
  <c r="AU65" i="20"/>
  <c r="AV65" i="20"/>
  <c r="AW30" i="20"/>
  <c r="AK65" i="4"/>
  <c r="AL65" i="4"/>
  <c r="AM65" i="4"/>
  <c r="AN65" i="4"/>
  <c r="AO65" i="4"/>
  <c r="AP65" i="4"/>
  <c r="AQ65" i="4"/>
  <c r="AR65" i="4"/>
  <c r="AS65" i="4"/>
  <c r="AT65" i="4"/>
  <c r="AU65" i="4"/>
  <c r="AV65" i="4"/>
  <c r="AW30" i="4"/>
  <c r="U72" i="18"/>
  <c r="V72" i="18"/>
  <c r="W72" i="18"/>
  <c r="X72" i="18"/>
  <c r="Y72" i="18"/>
  <c r="Z72" i="18"/>
  <c r="AA72" i="18"/>
  <c r="AB72" i="18"/>
  <c r="AC72" i="18"/>
  <c r="AD72" i="18"/>
  <c r="AE72" i="18"/>
  <c r="AF72" i="18"/>
  <c r="AG49" i="18"/>
  <c r="U72" i="19"/>
  <c r="V72" i="19"/>
  <c r="W72" i="19"/>
  <c r="X72" i="19"/>
  <c r="Y72" i="19"/>
  <c r="Z72" i="19"/>
  <c r="AA72" i="19"/>
  <c r="AB72" i="19"/>
  <c r="AC72" i="19"/>
  <c r="AD72" i="19"/>
  <c r="AE72" i="19"/>
  <c r="AF72" i="19"/>
  <c r="AG49" i="19"/>
  <c r="U72" i="20"/>
  <c r="V72" i="20"/>
  <c r="W72" i="20"/>
  <c r="X72" i="20"/>
  <c r="Y72" i="20"/>
  <c r="Z72" i="20"/>
  <c r="AA72" i="20"/>
  <c r="AB72" i="20"/>
  <c r="AC72" i="20"/>
  <c r="AD72" i="20"/>
  <c r="AE72" i="20"/>
  <c r="AF72" i="20"/>
  <c r="AG49" i="20"/>
  <c r="U72" i="4"/>
  <c r="V72" i="4"/>
  <c r="W72" i="4"/>
  <c r="X72" i="4"/>
  <c r="Y72" i="4"/>
  <c r="Z72" i="4"/>
  <c r="AA72" i="4"/>
  <c r="AB72" i="4"/>
  <c r="AC72" i="4"/>
  <c r="AD72" i="4"/>
  <c r="AE72" i="4"/>
  <c r="AF72" i="4"/>
  <c r="AG49" i="4"/>
  <c r="U71" i="18"/>
  <c r="V71" i="18"/>
  <c r="W71" i="18"/>
  <c r="X71" i="18"/>
  <c r="Y71" i="18"/>
  <c r="Z71" i="18"/>
  <c r="AA71" i="18"/>
  <c r="AB71" i="18"/>
  <c r="AC71" i="18"/>
  <c r="AD71" i="18"/>
  <c r="AE71" i="18"/>
  <c r="AF71" i="18"/>
  <c r="AG48" i="18"/>
  <c r="U71" i="19"/>
  <c r="V71" i="19"/>
  <c r="W71" i="19"/>
  <c r="X71" i="19"/>
  <c r="Y71" i="19"/>
  <c r="Z71" i="19"/>
  <c r="AA71" i="19"/>
  <c r="AB71" i="19"/>
  <c r="AC71" i="19"/>
  <c r="AD71" i="19"/>
  <c r="AE71" i="19"/>
  <c r="AF71" i="19"/>
  <c r="AG48" i="19"/>
  <c r="U71" i="20"/>
  <c r="V71" i="20"/>
  <c r="W71" i="20"/>
  <c r="X71" i="20"/>
  <c r="Y71" i="20"/>
  <c r="Z71" i="20"/>
  <c r="AA71" i="20"/>
  <c r="AB71" i="20"/>
  <c r="AC71" i="20"/>
  <c r="AD71" i="20"/>
  <c r="AE71" i="20"/>
  <c r="AF71" i="20"/>
  <c r="AG48" i="20"/>
  <c r="U71" i="4"/>
  <c r="V71" i="4"/>
  <c r="W71" i="4"/>
  <c r="X71" i="4"/>
  <c r="Y71" i="4"/>
  <c r="Z71" i="4"/>
  <c r="AA71" i="4"/>
  <c r="AB71" i="4"/>
  <c r="AC71" i="4"/>
  <c r="AD71" i="4"/>
  <c r="AE71" i="4"/>
  <c r="AF71" i="4"/>
  <c r="AG48" i="4"/>
  <c r="U70" i="18"/>
  <c r="V70" i="18"/>
  <c r="W70" i="18"/>
  <c r="X70" i="18"/>
  <c r="Y70" i="18"/>
  <c r="Z70" i="18"/>
  <c r="AA70" i="18"/>
  <c r="AB70" i="18"/>
  <c r="AC70" i="18"/>
  <c r="AD70" i="18"/>
  <c r="AE70" i="18"/>
  <c r="AF70" i="18"/>
  <c r="AG43" i="18"/>
  <c r="U70" i="19"/>
  <c r="V70" i="19"/>
  <c r="W70" i="19"/>
  <c r="X70" i="19"/>
  <c r="Y70" i="19"/>
  <c r="Z70" i="19"/>
  <c r="AA70" i="19"/>
  <c r="AB70" i="19"/>
  <c r="AC70" i="19"/>
  <c r="AD70" i="19"/>
  <c r="AE70" i="19"/>
  <c r="AF70" i="19"/>
  <c r="AG43" i="19"/>
  <c r="U70" i="20"/>
  <c r="V70" i="20"/>
  <c r="W70" i="20"/>
  <c r="X70" i="20"/>
  <c r="Y70" i="20"/>
  <c r="Z70" i="20"/>
  <c r="AA70" i="20"/>
  <c r="AB70" i="20"/>
  <c r="AC70" i="20"/>
  <c r="AD70" i="20"/>
  <c r="AE70" i="20"/>
  <c r="AF70" i="20"/>
  <c r="AG43" i="20"/>
  <c r="U70" i="4"/>
  <c r="V70" i="4"/>
  <c r="W70" i="4"/>
  <c r="X70" i="4"/>
  <c r="Y70" i="4"/>
  <c r="Z70" i="4"/>
  <c r="AA70" i="4"/>
  <c r="AB70" i="4"/>
  <c r="AC70" i="4"/>
  <c r="AD70" i="4"/>
  <c r="AE70" i="4"/>
  <c r="AF70" i="4"/>
  <c r="AG43" i="4"/>
  <c r="U69" i="18"/>
  <c r="V69" i="18"/>
  <c r="W69" i="18"/>
  <c r="X69" i="18"/>
  <c r="Y69" i="18"/>
  <c r="Z69" i="18"/>
  <c r="AA69" i="18"/>
  <c r="AB69" i="18"/>
  <c r="AC69" i="18"/>
  <c r="AD69" i="18"/>
  <c r="AE69" i="18"/>
  <c r="AF69" i="18"/>
  <c r="AG42" i="18"/>
  <c r="U69" i="19"/>
  <c r="V69" i="19"/>
  <c r="W69" i="19"/>
  <c r="X69" i="19"/>
  <c r="Y69" i="19"/>
  <c r="Z69" i="19"/>
  <c r="AA69" i="19"/>
  <c r="AB69" i="19"/>
  <c r="AC69" i="19"/>
  <c r="AD69" i="19"/>
  <c r="AE69" i="19"/>
  <c r="AF69" i="19"/>
  <c r="AG42" i="19"/>
  <c r="U69" i="20"/>
  <c r="V69" i="20"/>
  <c r="W69" i="20"/>
  <c r="X69" i="20"/>
  <c r="Y69" i="20"/>
  <c r="Z69" i="20"/>
  <c r="AA69" i="20"/>
  <c r="AB69" i="20"/>
  <c r="AC69" i="20"/>
  <c r="AD69" i="20"/>
  <c r="AE69" i="20"/>
  <c r="AF69" i="20"/>
  <c r="AG42" i="20"/>
  <c r="U69" i="4"/>
  <c r="V69" i="4"/>
  <c r="W69" i="4"/>
  <c r="X69" i="4"/>
  <c r="Y69" i="4"/>
  <c r="Z69" i="4"/>
  <c r="AA69" i="4"/>
  <c r="AB69" i="4"/>
  <c r="AC69" i="4"/>
  <c r="AD69" i="4"/>
  <c r="AE69" i="4"/>
  <c r="AF69" i="4"/>
  <c r="AG42" i="4"/>
  <c r="U68" i="18"/>
  <c r="V68" i="18"/>
  <c r="W68" i="18"/>
  <c r="X68" i="18"/>
  <c r="Y68" i="18"/>
  <c r="Z68" i="18"/>
  <c r="AA68" i="18"/>
  <c r="AB68" i="18"/>
  <c r="AC68" i="18"/>
  <c r="AD68" i="18"/>
  <c r="AE68" i="18"/>
  <c r="AF68" i="18"/>
  <c r="AG37" i="18"/>
  <c r="U68" i="19"/>
  <c r="V68" i="19"/>
  <c r="W68" i="19"/>
  <c r="X68" i="19"/>
  <c r="Y68" i="19"/>
  <c r="Z68" i="19"/>
  <c r="AA68" i="19"/>
  <c r="AB68" i="19"/>
  <c r="AC68" i="19"/>
  <c r="AD68" i="19"/>
  <c r="AE68" i="19"/>
  <c r="AF68" i="19"/>
  <c r="AG37" i="19"/>
  <c r="U68" i="20"/>
  <c r="V68" i="20"/>
  <c r="W68" i="20"/>
  <c r="X68" i="20"/>
  <c r="Y68" i="20"/>
  <c r="Z68" i="20"/>
  <c r="AA68" i="20"/>
  <c r="AB68" i="20"/>
  <c r="AC68" i="20"/>
  <c r="AD68" i="20"/>
  <c r="AE68" i="20"/>
  <c r="AF68" i="20"/>
  <c r="AG37" i="20"/>
  <c r="U68" i="4"/>
  <c r="V68" i="4"/>
  <c r="W68" i="4"/>
  <c r="X68" i="4"/>
  <c r="Y68" i="4"/>
  <c r="Z68" i="4"/>
  <c r="AA68" i="4"/>
  <c r="AB68" i="4"/>
  <c r="AC68" i="4"/>
  <c r="AD68" i="4"/>
  <c r="AE68" i="4"/>
  <c r="AF68" i="4"/>
  <c r="AG37" i="4"/>
  <c r="U67" i="18"/>
  <c r="V67" i="18"/>
  <c r="W67" i="18"/>
  <c r="X67" i="18"/>
  <c r="Y67" i="18"/>
  <c r="Z67" i="18"/>
  <c r="AA67" i="18"/>
  <c r="AB67" i="18"/>
  <c r="AC67" i="18"/>
  <c r="AD67" i="18"/>
  <c r="AE67" i="18"/>
  <c r="AF67" i="18"/>
  <c r="AG36" i="18"/>
  <c r="U67" i="19"/>
  <c r="V67" i="19"/>
  <c r="W67" i="19"/>
  <c r="X67" i="19"/>
  <c r="Y67" i="19"/>
  <c r="Z67" i="19"/>
  <c r="AA67" i="19"/>
  <c r="AB67" i="19"/>
  <c r="AC67" i="19"/>
  <c r="AD67" i="19"/>
  <c r="AE67" i="19"/>
  <c r="AF67" i="19"/>
  <c r="AG36" i="19"/>
  <c r="U67" i="20"/>
  <c r="V67" i="20"/>
  <c r="W67" i="20"/>
  <c r="X67" i="20"/>
  <c r="Y67" i="20"/>
  <c r="Z67" i="20"/>
  <c r="AA67" i="20"/>
  <c r="AB67" i="20"/>
  <c r="AC67" i="20"/>
  <c r="AD67" i="20"/>
  <c r="AE67" i="20"/>
  <c r="AF67" i="20"/>
  <c r="AG36" i="20"/>
  <c r="U67" i="4"/>
  <c r="V67" i="4"/>
  <c r="W67" i="4"/>
  <c r="X67" i="4"/>
  <c r="Y67" i="4"/>
  <c r="Z67" i="4"/>
  <c r="AA67" i="4"/>
  <c r="AB67" i="4"/>
  <c r="AC67" i="4"/>
  <c r="AD67" i="4"/>
  <c r="AE67" i="4"/>
  <c r="AF67" i="4"/>
  <c r="AG36" i="4"/>
  <c r="U66" i="18"/>
  <c r="V66" i="18"/>
  <c r="W66" i="18"/>
  <c r="X66" i="18"/>
  <c r="Y66" i="18"/>
  <c r="Z66" i="18"/>
  <c r="AA66" i="18"/>
  <c r="AB66" i="18"/>
  <c r="AC66" i="18"/>
  <c r="AD66" i="18"/>
  <c r="AE66" i="18"/>
  <c r="AF66" i="18"/>
  <c r="AG31" i="18"/>
  <c r="U66" i="19"/>
  <c r="V66" i="19"/>
  <c r="W66" i="19"/>
  <c r="X66" i="19"/>
  <c r="Y66" i="19"/>
  <c r="Z66" i="19"/>
  <c r="AA66" i="19"/>
  <c r="AB66" i="19"/>
  <c r="AC66" i="19"/>
  <c r="AD66" i="19"/>
  <c r="AE66" i="19"/>
  <c r="AF66" i="19"/>
  <c r="AG31" i="19"/>
  <c r="U66" i="20"/>
  <c r="V66" i="20"/>
  <c r="W66" i="20"/>
  <c r="X66" i="20"/>
  <c r="Y66" i="20"/>
  <c r="Z66" i="20"/>
  <c r="AA66" i="20"/>
  <c r="AB66" i="20"/>
  <c r="AC66" i="20"/>
  <c r="AD66" i="20"/>
  <c r="AE66" i="20"/>
  <c r="AF66" i="20"/>
  <c r="AG31" i="20"/>
  <c r="U66" i="4"/>
  <c r="V66" i="4"/>
  <c r="W66" i="4"/>
  <c r="X66" i="4"/>
  <c r="Y66" i="4"/>
  <c r="Z66" i="4"/>
  <c r="AA66" i="4"/>
  <c r="AB66" i="4"/>
  <c r="AC66" i="4"/>
  <c r="AD66" i="4"/>
  <c r="AE66" i="4"/>
  <c r="AF66" i="4"/>
  <c r="AG31" i="4"/>
  <c r="U65" i="18"/>
  <c r="V65" i="18"/>
  <c r="W65" i="18"/>
  <c r="X65" i="18"/>
  <c r="Y65" i="18"/>
  <c r="Z65" i="18"/>
  <c r="AA65" i="18"/>
  <c r="AB65" i="18"/>
  <c r="AC65" i="18"/>
  <c r="AD65" i="18"/>
  <c r="AE65" i="18"/>
  <c r="AF65" i="18"/>
  <c r="AG30" i="18"/>
  <c r="U65" i="19"/>
  <c r="V65" i="19"/>
  <c r="W65" i="19"/>
  <c r="X65" i="19"/>
  <c r="Y65" i="19"/>
  <c r="Z65" i="19"/>
  <c r="AA65" i="19"/>
  <c r="AB65" i="19"/>
  <c r="AC65" i="19"/>
  <c r="AD65" i="19"/>
  <c r="AE65" i="19"/>
  <c r="AF65" i="19"/>
  <c r="AG30" i="19"/>
  <c r="U65" i="20"/>
  <c r="V65" i="20"/>
  <c r="W65" i="20"/>
  <c r="X65" i="20"/>
  <c r="Y65" i="20"/>
  <c r="Z65" i="20"/>
  <c r="AA65" i="20"/>
  <c r="AB65" i="20"/>
  <c r="AC65" i="20"/>
  <c r="AD65" i="20"/>
  <c r="AE65" i="20"/>
  <c r="AF65" i="20"/>
  <c r="AG30" i="20"/>
  <c r="U65" i="4"/>
  <c r="V65" i="4"/>
  <c r="W65" i="4"/>
  <c r="X65" i="4"/>
  <c r="Y65" i="4"/>
  <c r="Z65" i="4"/>
  <c r="AA65" i="4"/>
  <c r="AB65" i="4"/>
  <c r="AC65" i="4"/>
  <c r="AD65" i="4"/>
  <c r="AE65" i="4"/>
  <c r="AF65" i="4"/>
  <c r="AG30" i="4"/>
  <c r="E72" i="18"/>
  <c r="F72" i="18"/>
  <c r="G72" i="18"/>
  <c r="H72" i="18"/>
  <c r="I72" i="18"/>
  <c r="J72" i="18"/>
  <c r="K72" i="18"/>
  <c r="L72" i="18"/>
  <c r="M72" i="18"/>
  <c r="N72" i="18"/>
  <c r="O72" i="18"/>
  <c r="P72" i="18"/>
  <c r="Q49" i="18"/>
  <c r="E72" i="19"/>
  <c r="F72" i="19"/>
  <c r="G72" i="19"/>
  <c r="H72" i="19"/>
  <c r="I72" i="19"/>
  <c r="J72" i="19"/>
  <c r="K72" i="19"/>
  <c r="L72" i="19"/>
  <c r="M72" i="19"/>
  <c r="N72" i="19"/>
  <c r="O72" i="19"/>
  <c r="P72" i="19"/>
  <c r="Q49" i="19"/>
  <c r="E72" i="20"/>
  <c r="F72" i="20"/>
  <c r="G72" i="20"/>
  <c r="H72" i="20"/>
  <c r="I72" i="20"/>
  <c r="J72" i="20"/>
  <c r="K72" i="20"/>
  <c r="L72" i="20"/>
  <c r="M72" i="20"/>
  <c r="N72" i="20"/>
  <c r="O72" i="20"/>
  <c r="P72" i="20"/>
  <c r="Q49" i="20"/>
  <c r="E72" i="4"/>
  <c r="F72" i="4"/>
  <c r="G72" i="4"/>
  <c r="H72" i="4"/>
  <c r="I72" i="4"/>
  <c r="J72" i="4"/>
  <c r="K72" i="4"/>
  <c r="L72" i="4"/>
  <c r="M72" i="4"/>
  <c r="N72" i="4"/>
  <c r="O72" i="4"/>
  <c r="P72" i="4"/>
  <c r="Q49" i="4"/>
  <c r="E71" i="18"/>
  <c r="F71" i="18"/>
  <c r="G71" i="18"/>
  <c r="H71" i="18"/>
  <c r="I71" i="18"/>
  <c r="J71" i="18"/>
  <c r="K71" i="18"/>
  <c r="L71" i="18"/>
  <c r="M71" i="18"/>
  <c r="N71" i="18"/>
  <c r="O71" i="18"/>
  <c r="P71" i="18"/>
  <c r="Q48" i="18"/>
  <c r="E71" i="19"/>
  <c r="F71" i="19"/>
  <c r="G71" i="19"/>
  <c r="H71" i="19"/>
  <c r="I71" i="19"/>
  <c r="J71" i="19"/>
  <c r="K71" i="19"/>
  <c r="L71" i="19"/>
  <c r="M71" i="19"/>
  <c r="N71" i="19"/>
  <c r="O71" i="19"/>
  <c r="P71" i="19"/>
  <c r="Q48" i="19"/>
  <c r="E71" i="20"/>
  <c r="F71" i="20"/>
  <c r="G71" i="20"/>
  <c r="H71" i="20"/>
  <c r="I71" i="20"/>
  <c r="J71" i="20"/>
  <c r="K71" i="20"/>
  <c r="L71" i="20"/>
  <c r="M71" i="20"/>
  <c r="N71" i="20"/>
  <c r="O71" i="20"/>
  <c r="P71" i="20"/>
  <c r="Q48" i="20"/>
  <c r="E71" i="4"/>
  <c r="F71" i="4"/>
  <c r="G71" i="4"/>
  <c r="H71" i="4"/>
  <c r="I71" i="4"/>
  <c r="J71" i="4"/>
  <c r="K71" i="4"/>
  <c r="L71" i="4"/>
  <c r="M71" i="4"/>
  <c r="N71" i="4"/>
  <c r="O71" i="4"/>
  <c r="P71" i="4"/>
  <c r="Q48" i="4"/>
  <c r="E70" i="18"/>
  <c r="F70" i="18"/>
  <c r="G70" i="18"/>
  <c r="H70" i="18"/>
  <c r="I70" i="18"/>
  <c r="J70" i="18"/>
  <c r="K70" i="18"/>
  <c r="L70" i="18"/>
  <c r="M70" i="18"/>
  <c r="N70" i="18"/>
  <c r="O70" i="18"/>
  <c r="P70" i="18"/>
  <c r="Q43" i="18"/>
  <c r="E70" i="19"/>
  <c r="F70" i="19"/>
  <c r="G70" i="19"/>
  <c r="H70" i="19"/>
  <c r="I70" i="19"/>
  <c r="J70" i="19"/>
  <c r="K70" i="19"/>
  <c r="L70" i="19"/>
  <c r="M70" i="19"/>
  <c r="N70" i="19"/>
  <c r="O70" i="19"/>
  <c r="P70" i="19"/>
  <c r="Q43" i="19"/>
  <c r="E70" i="20"/>
  <c r="F70" i="20"/>
  <c r="G70" i="20"/>
  <c r="H70" i="20"/>
  <c r="I70" i="20"/>
  <c r="J70" i="20"/>
  <c r="K70" i="20"/>
  <c r="L70" i="20"/>
  <c r="M70" i="20"/>
  <c r="N70" i="20"/>
  <c r="O70" i="20"/>
  <c r="P70" i="20"/>
  <c r="Q43" i="20"/>
  <c r="E70" i="4"/>
  <c r="F70" i="4"/>
  <c r="G70" i="4"/>
  <c r="H70" i="4"/>
  <c r="I70" i="4"/>
  <c r="J70" i="4"/>
  <c r="K70" i="4"/>
  <c r="L70" i="4"/>
  <c r="M70" i="4"/>
  <c r="N70" i="4"/>
  <c r="O70" i="4"/>
  <c r="P70" i="4"/>
  <c r="Q43" i="4"/>
  <c r="E69" i="18"/>
  <c r="F69" i="18"/>
  <c r="G69" i="18"/>
  <c r="H69" i="18"/>
  <c r="I69" i="18"/>
  <c r="J69" i="18"/>
  <c r="K69" i="18"/>
  <c r="L69" i="18"/>
  <c r="M69" i="18"/>
  <c r="N69" i="18"/>
  <c r="O69" i="18"/>
  <c r="P69" i="18"/>
  <c r="Q42" i="18"/>
  <c r="E69" i="19"/>
  <c r="F69" i="19"/>
  <c r="G69" i="19"/>
  <c r="H69" i="19"/>
  <c r="I69" i="19"/>
  <c r="J69" i="19"/>
  <c r="K69" i="19"/>
  <c r="L69" i="19"/>
  <c r="M69" i="19"/>
  <c r="N69" i="19"/>
  <c r="O69" i="19"/>
  <c r="P69" i="19"/>
  <c r="Q42" i="19"/>
  <c r="E69" i="20"/>
  <c r="F69" i="20"/>
  <c r="G69" i="20"/>
  <c r="H69" i="20"/>
  <c r="I69" i="20"/>
  <c r="J69" i="20"/>
  <c r="K69" i="20"/>
  <c r="L69" i="20"/>
  <c r="M69" i="20"/>
  <c r="N69" i="20"/>
  <c r="O69" i="20"/>
  <c r="P69" i="20"/>
  <c r="Q42" i="20"/>
  <c r="E69" i="4"/>
  <c r="F69" i="4"/>
  <c r="G69" i="4"/>
  <c r="H69" i="4"/>
  <c r="I69" i="4"/>
  <c r="J69" i="4"/>
  <c r="K69" i="4"/>
  <c r="L69" i="4"/>
  <c r="M69" i="4"/>
  <c r="N69" i="4"/>
  <c r="O69" i="4"/>
  <c r="P69" i="4"/>
  <c r="Q42" i="4"/>
  <c r="E68" i="18"/>
  <c r="F68" i="18"/>
  <c r="G68" i="18"/>
  <c r="H68" i="18"/>
  <c r="I68" i="18"/>
  <c r="J68" i="18"/>
  <c r="K68" i="18"/>
  <c r="L68" i="18"/>
  <c r="M68" i="18"/>
  <c r="N68" i="18"/>
  <c r="O68" i="18"/>
  <c r="P68" i="18"/>
  <c r="Q37" i="18"/>
  <c r="E68" i="19"/>
  <c r="F68" i="19"/>
  <c r="G68" i="19"/>
  <c r="H68" i="19"/>
  <c r="I68" i="19"/>
  <c r="J68" i="19"/>
  <c r="K68" i="19"/>
  <c r="L68" i="19"/>
  <c r="M68" i="19"/>
  <c r="N68" i="19"/>
  <c r="O68" i="19"/>
  <c r="P68" i="19"/>
  <c r="Q37" i="19"/>
  <c r="E68" i="20"/>
  <c r="F68" i="20"/>
  <c r="G68" i="20"/>
  <c r="H68" i="20"/>
  <c r="I68" i="20"/>
  <c r="J68" i="20"/>
  <c r="K68" i="20"/>
  <c r="L68" i="20"/>
  <c r="M68" i="20"/>
  <c r="N68" i="20"/>
  <c r="O68" i="20"/>
  <c r="P68" i="20"/>
  <c r="Q37" i="20"/>
  <c r="E68" i="4"/>
  <c r="F68" i="4"/>
  <c r="G68" i="4"/>
  <c r="H68" i="4"/>
  <c r="I68" i="4"/>
  <c r="J68" i="4"/>
  <c r="K68" i="4"/>
  <c r="L68" i="4"/>
  <c r="M68" i="4"/>
  <c r="N68" i="4"/>
  <c r="O68" i="4"/>
  <c r="P68" i="4"/>
  <c r="Q37" i="4"/>
  <c r="E67" i="18"/>
  <c r="F67" i="18"/>
  <c r="G67" i="18"/>
  <c r="H67" i="18"/>
  <c r="I67" i="18"/>
  <c r="J67" i="18"/>
  <c r="K67" i="18"/>
  <c r="L67" i="18"/>
  <c r="M67" i="18"/>
  <c r="N67" i="18"/>
  <c r="O67" i="18"/>
  <c r="P67" i="18"/>
  <c r="Q36" i="18"/>
  <c r="E67" i="19"/>
  <c r="F67" i="19"/>
  <c r="G67" i="19"/>
  <c r="H67" i="19"/>
  <c r="I67" i="19"/>
  <c r="J67" i="19"/>
  <c r="K67" i="19"/>
  <c r="L67" i="19"/>
  <c r="M67" i="19"/>
  <c r="N67" i="19"/>
  <c r="O67" i="19"/>
  <c r="P67" i="19"/>
  <c r="Q36" i="19"/>
  <c r="E67" i="20"/>
  <c r="F67" i="20"/>
  <c r="G67" i="20"/>
  <c r="H67" i="20"/>
  <c r="I67" i="20"/>
  <c r="J67" i="20"/>
  <c r="K67" i="20"/>
  <c r="L67" i="20"/>
  <c r="M67" i="20"/>
  <c r="N67" i="20"/>
  <c r="O67" i="20"/>
  <c r="P67" i="20"/>
  <c r="Q36" i="20"/>
  <c r="E67" i="4"/>
  <c r="F67" i="4"/>
  <c r="G67" i="4"/>
  <c r="H67" i="4"/>
  <c r="I67" i="4"/>
  <c r="J67" i="4"/>
  <c r="K67" i="4"/>
  <c r="L67" i="4"/>
  <c r="M67" i="4"/>
  <c r="N67" i="4"/>
  <c r="O67" i="4"/>
  <c r="P67" i="4"/>
  <c r="Q36" i="4"/>
  <c r="E66" i="18"/>
  <c r="F66" i="18"/>
  <c r="G66" i="18"/>
  <c r="H66" i="18"/>
  <c r="I66" i="18"/>
  <c r="J66" i="18"/>
  <c r="K66" i="18"/>
  <c r="L66" i="18"/>
  <c r="M66" i="18"/>
  <c r="N66" i="18"/>
  <c r="O66" i="18"/>
  <c r="P66" i="18"/>
  <c r="Q31" i="18"/>
  <c r="E66" i="19"/>
  <c r="F66" i="19"/>
  <c r="G66" i="19"/>
  <c r="H66" i="19"/>
  <c r="I66" i="19"/>
  <c r="J66" i="19"/>
  <c r="K66" i="19"/>
  <c r="L66" i="19"/>
  <c r="M66" i="19"/>
  <c r="N66" i="19"/>
  <c r="O66" i="19"/>
  <c r="P66" i="19"/>
  <c r="Q31" i="19"/>
  <c r="E66" i="20"/>
  <c r="F66" i="20"/>
  <c r="G66" i="20"/>
  <c r="H66" i="20"/>
  <c r="I66" i="20"/>
  <c r="J66" i="20"/>
  <c r="K66" i="20"/>
  <c r="L66" i="20"/>
  <c r="M66" i="20"/>
  <c r="N66" i="20"/>
  <c r="O66" i="20"/>
  <c r="P66" i="20"/>
  <c r="Q31" i="20"/>
  <c r="E66" i="4"/>
  <c r="F66" i="4"/>
  <c r="G66" i="4"/>
  <c r="H66" i="4"/>
  <c r="I66" i="4"/>
  <c r="J66" i="4"/>
  <c r="K66" i="4"/>
  <c r="L66" i="4"/>
  <c r="M66" i="4"/>
  <c r="N66" i="4"/>
  <c r="O66" i="4"/>
  <c r="P66" i="4"/>
  <c r="Q31" i="4"/>
  <c r="E65" i="18"/>
  <c r="F65" i="18"/>
  <c r="G65" i="18"/>
  <c r="H65" i="18"/>
  <c r="I65" i="18"/>
  <c r="J65" i="18"/>
  <c r="K65" i="18"/>
  <c r="L65" i="18"/>
  <c r="M65" i="18"/>
  <c r="N65" i="18"/>
  <c r="O65" i="18"/>
  <c r="P65" i="18"/>
  <c r="Q30" i="18"/>
  <c r="E65" i="19"/>
  <c r="F65" i="19"/>
  <c r="G65" i="19"/>
  <c r="H65" i="19"/>
  <c r="I65" i="19"/>
  <c r="J65" i="19"/>
  <c r="K65" i="19"/>
  <c r="L65" i="19"/>
  <c r="M65" i="19"/>
  <c r="N65" i="19"/>
  <c r="O65" i="19"/>
  <c r="P65" i="19"/>
  <c r="Q30" i="19"/>
  <c r="E65" i="20"/>
  <c r="F65" i="20"/>
  <c r="G65" i="20"/>
  <c r="H65" i="20"/>
  <c r="I65" i="20"/>
  <c r="J65" i="20"/>
  <c r="K65" i="20"/>
  <c r="L65" i="20"/>
  <c r="M65" i="20"/>
  <c r="N65" i="20"/>
  <c r="O65" i="20"/>
  <c r="P65" i="20"/>
  <c r="Q30" i="20"/>
  <c r="E65" i="4"/>
  <c r="F65" i="4"/>
  <c r="G65" i="4"/>
  <c r="H65" i="4"/>
  <c r="I65" i="4"/>
  <c r="J65" i="4"/>
  <c r="K65" i="4"/>
  <c r="L65" i="4"/>
  <c r="M65" i="4"/>
  <c r="N65" i="4"/>
  <c r="O65" i="4"/>
  <c r="P65" i="4"/>
  <c r="Q30" i="4"/>
  <c r="R19" i="19"/>
  <c r="R18" i="19"/>
  <c r="F43" i="44"/>
  <c r="C7" i="28"/>
  <c r="N7" i="28"/>
  <c r="K7" i="28"/>
  <c r="C91" i="4"/>
  <c r="C12" i="4"/>
  <c r="S14" i="4"/>
  <c r="Q13" i="4"/>
  <c r="Q12" i="4"/>
  <c r="Q14" i="4"/>
  <c r="U60" i="4"/>
  <c r="V60" i="4"/>
  <c r="W60" i="4"/>
  <c r="X60" i="4"/>
  <c r="Y60" i="4"/>
  <c r="Z60" i="4"/>
  <c r="AA60" i="4"/>
  <c r="AB60" i="4"/>
  <c r="AC60" i="4"/>
  <c r="AD60" i="4"/>
  <c r="AE60" i="4"/>
  <c r="AF60" i="4"/>
  <c r="AG13" i="4"/>
  <c r="U59" i="4"/>
  <c r="V59" i="4"/>
  <c r="W59" i="4"/>
  <c r="X59" i="4"/>
  <c r="Y59" i="4"/>
  <c r="Z59" i="4"/>
  <c r="AA59" i="4"/>
  <c r="AB59" i="4"/>
  <c r="AC59" i="4"/>
  <c r="AD59" i="4"/>
  <c r="AE59" i="4"/>
  <c r="AF59" i="4"/>
  <c r="AG12" i="4"/>
  <c r="AG14" i="4"/>
  <c r="AK60" i="4"/>
  <c r="AL60" i="4"/>
  <c r="AM60" i="4"/>
  <c r="AN60" i="4"/>
  <c r="AO60" i="4"/>
  <c r="AP60" i="4"/>
  <c r="AQ60" i="4"/>
  <c r="AR60" i="4"/>
  <c r="AS60" i="4"/>
  <c r="AT60" i="4"/>
  <c r="AU60" i="4"/>
  <c r="AV60" i="4"/>
  <c r="AW13" i="4"/>
  <c r="AK59" i="4"/>
  <c r="AL59" i="4"/>
  <c r="AM59" i="4"/>
  <c r="AN59" i="4"/>
  <c r="AO59" i="4"/>
  <c r="AP59" i="4"/>
  <c r="AQ59" i="4"/>
  <c r="AR59" i="4"/>
  <c r="AS59" i="4"/>
  <c r="AT59" i="4"/>
  <c r="AU59" i="4"/>
  <c r="AV59" i="4"/>
  <c r="AW12" i="4"/>
  <c r="AW14" i="4"/>
  <c r="BA60" i="4"/>
  <c r="BB60" i="4"/>
  <c r="BC60" i="4"/>
  <c r="BD60" i="4"/>
  <c r="BE60" i="4"/>
  <c r="BF60" i="4"/>
  <c r="BG60" i="4"/>
  <c r="BH60" i="4"/>
  <c r="BI60" i="4"/>
  <c r="BJ60" i="4"/>
  <c r="BK60" i="4"/>
  <c r="BL60" i="4"/>
  <c r="BM13" i="4"/>
  <c r="BA59" i="4"/>
  <c r="BB59" i="4"/>
  <c r="BC59" i="4"/>
  <c r="BD59" i="4"/>
  <c r="BE59" i="4"/>
  <c r="BF59" i="4"/>
  <c r="BG59" i="4"/>
  <c r="BH59" i="4"/>
  <c r="BI59" i="4"/>
  <c r="BJ59" i="4"/>
  <c r="BK59" i="4"/>
  <c r="BL59" i="4"/>
  <c r="BM12" i="4"/>
  <c r="BM14" i="4"/>
  <c r="BQ60" i="4"/>
  <c r="BR60" i="4"/>
  <c r="BS60" i="4"/>
  <c r="BT60" i="4"/>
  <c r="BU60" i="4"/>
  <c r="BV60" i="4"/>
  <c r="BW60" i="4"/>
  <c r="BX60" i="4"/>
  <c r="BY60" i="4"/>
  <c r="BZ60" i="4"/>
  <c r="CA60" i="4"/>
  <c r="CB60" i="4"/>
  <c r="CC13" i="4"/>
  <c r="BQ59" i="4"/>
  <c r="BR59" i="4"/>
  <c r="BS59" i="4"/>
  <c r="BT59" i="4"/>
  <c r="BU59" i="4"/>
  <c r="BV59" i="4"/>
  <c r="BW59" i="4"/>
  <c r="BX59" i="4"/>
  <c r="BY59" i="4"/>
  <c r="BZ59" i="4"/>
  <c r="CA59" i="4"/>
  <c r="CB59" i="4"/>
  <c r="CC12" i="4"/>
  <c r="CC14" i="4"/>
  <c r="CE14" i="4"/>
  <c r="N8" i="28"/>
  <c r="J8" i="28"/>
  <c r="K8" i="28"/>
  <c r="C92" i="4"/>
  <c r="C18" i="4"/>
  <c r="S20" i="4"/>
  <c r="E62" i="4"/>
  <c r="F62" i="4"/>
  <c r="G62" i="4"/>
  <c r="H62" i="4"/>
  <c r="I62" i="4"/>
  <c r="J62" i="4"/>
  <c r="K62" i="4"/>
  <c r="L62" i="4"/>
  <c r="M62" i="4"/>
  <c r="N62" i="4"/>
  <c r="O62" i="4"/>
  <c r="P62" i="4"/>
  <c r="Q19" i="4"/>
  <c r="E61" i="4"/>
  <c r="F61" i="4"/>
  <c r="G61" i="4"/>
  <c r="H61" i="4"/>
  <c r="I61" i="4"/>
  <c r="J61" i="4"/>
  <c r="K61" i="4"/>
  <c r="L61" i="4"/>
  <c r="M61" i="4"/>
  <c r="N61" i="4"/>
  <c r="O61" i="4"/>
  <c r="P61" i="4"/>
  <c r="Q18" i="4"/>
  <c r="Q20" i="4"/>
  <c r="U62" i="4"/>
  <c r="V62" i="4"/>
  <c r="W62" i="4"/>
  <c r="X62" i="4"/>
  <c r="Y62" i="4"/>
  <c r="Z62" i="4"/>
  <c r="AA62" i="4"/>
  <c r="AB62" i="4"/>
  <c r="AC62" i="4"/>
  <c r="AD62" i="4"/>
  <c r="AE62" i="4"/>
  <c r="AF62" i="4"/>
  <c r="AG19" i="4"/>
  <c r="U61" i="4"/>
  <c r="V61" i="4"/>
  <c r="W61" i="4"/>
  <c r="X61" i="4"/>
  <c r="Y61" i="4"/>
  <c r="Z61" i="4"/>
  <c r="AA61" i="4"/>
  <c r="AB61" i="4"/>
  <c r="AC61" i="4"/>
  <c r="AD61" i="4"/>
  <c r="AE61" i="4"/>
  <c r="AF61" i="4"/>
  <c r="AG18" i="4"/>
  <c r="AG20" i="4"/>
  <c r="AK62" i="4"/>
  <c r="AL62" i="4"/>
  <c r="AM62" i="4"/>
  <c r="AN62" i="4"/>
  <c r="AO62" i="4"/>
  <c r="AP62" i="4"/>
  <c r="AQ62" i="4"/>
  <c r="AR62" i="4"/>
  <c r="AS62" i="4"/>
  <c r="AT62" i="4"/>
  <c r="AU62" i="4"/>
  <c r="AV62" i="4"/>
  <c r="AW19" i="4"/>
  <c r="AK61" i="4"/>
  <c r="AL61" i="4"/>
  <c r="AM61" i="4"/>
  <c r="AN61" i="4"/>
  <c r="AO61" i="4"/>
  <c r="AP61" i="4"/>
  <c r="AQ61" i="4"/>
  <c r="AR61" i="4"/>
  <c r="AS61" i="4"/>
  <c r="AT61" i="4"/>
  <c r="AU61" i="4"/>
  <c r="AV61" i="4"/>
  <c r="AW18" i="4"/>
  <c r="AW20" i="4"/>
  <c r="BA62" i="4"/>
  <c r="BB62" i="4"/>
  <c r="BC62" i="4"/>
  <c r="BD62" i="4"/>
  <c r="BE62" i="4"/>
  <c r="BF62" i="4"/>
  <c r="BG62" i="4"/>
  <c r="BH62" i="4"/>
  <c r="BI62" i="4"/>
  <c r="BJ62" i="4"/>
  <c r="BK62" i="4"/>
  <c r="BL62" i="4"/>
  <c r="BM19" i="4"/>
  <c r="BA61" i="4"/>
  <c r="BB61" i="4"/>
  <c r="BC61" i="4"/>
  <c r="BD61" i="4"/>
  <c r="BE61" i="4"/>
  <c r="BF61" i="4"/>
  <c r="BG61" i="4"/>
  <c r="BH61" i="4"/>
  <c r="BI61" i="4"/>
  <c r="BJ61" i="4"/>
  <c r="BK61" i="4"/>
  <c r="BL61" i="4"/>
  <c r="BM18" i="4"/>
  <c r="BM20" i="4"/>
  <c r="BQ62" i="4"/>
  <c r="BR62" i="4"/>
  <c r="BS62" i="4"/>
  <c r="BT62" i="4"/>
  <c r="BU62" i="4"/>
  <c r="BV62" i="4"/>
  <c r="BW62" i="4"/>
  <c r="BX62" i="4"/>
  <c r="BY62" i="4"/>
  <c r="BZ62" i="4"/>
  <c r="CA62" i="4"/>
  <c r="CB62" i="4"/>
  <c r="CC19" i="4"/>
  <c r="BQ61" i="4"/>
  <c r="BR61" i="4"/>
  <c r="BS61" i="4"/>
  <c r="BT61" i="4"/>
  <c r="BU61" i="4"/>
  <c r="BV61" i="4"/>
  <c r="BW61" i="4"/>
  <c r="BX61" i="4"/>
  <c r="BY61" i="4"/>
  <c r="BZ61" i="4"/>
  <c r="CA61" i="4"/>
  <c r="CB61" i="4"/>
  <c r="CC18" i="4"/>
  <c r="CC20" i="4"/>
  <c r="CE20" i="4"/>
  <c r="N9" i="28"/>
  <c r="J9" i="28"/>
  <c r="K9" i="28"/>
  <c r="C93" i="4"/>
  <c r="C24" i="4"/>
  <c r="S26" i="4"/>
  <c r="E64" i="4"/>
  <c r="F64" i="4"/>
  <c r="G64" i="4"/>
  <c r="H64" i="4"/>
  <c r="I64" i="4"/>
  <c r="J64" i="4"/>
  <c r="K64" i="4"/>
  <c r="L64" i="4"/>
  <c r="M64" i="4"/>
  <c r="N64" i="4"/>
  <c r="O64" i="4"/>
  <c r="P64" i="4"/>
  <c r="Q25" i="4"/>
  <c r="E63" i="4"/>
  <c r="F63" i="4"/>
  <c r="G63" i="4"/>
  <c r="H63" i="4"/>
  <c r="I63" i="4"/>
  <c r="J63" i="4"/>
  <c r="K63" i="4"/>
  <c r="L63" i="4"/>
  <c r="M63" i="4"/>
  <c r="N63" i="4"/>
  <c r="O63" i="4"/>
  <c r="P63" i="4"/>
  <c r="Q24" i="4"/>
  <c r="Q26" i="4"/>
  <c r="U64" i="4"/>
  <c r="V64" i="4"/>
  <c r="W64" i="4"/>
  <c r="X64" i="4"/>
  <c r="Y64" i="4"/>
  <c r="Z64" i="4"/>
  <c r="AA64" i="4"/>
  <c r="AB64" i="4"/>
  <c r="AC64" i="4"/>
  <c r="AD64" i="4"/>
  <c r="AE64" i="4"/>
  <c r="AF64" i="4"/>
  <c r="AG25" i="4"/>
  <c r="U63" i="4"/>
  <c r="V63" i="4"/>
  <c r="W63" i="4"/>
  <c r="X63" i="4"/>
  <c r="Y63" i="4"/>
  <c r="Z63" i="4"/>
  <c r="AA63" i="4"/>
  <c r="AB63" i="4"/>
  <c r="AC63" i="4"/>
  <c r="AD63" i="4"/>
  <c r="AE63" i="4"/>
  <c r="AF63" i="4"/>
  <c r="AG24" i="4"/>
  <c r="AG26" i="4"/>
  <c r="AK64" i="4"/>
  <c r="AL64" i="4"/>
  <c r="AM64" i="4"/>
  <c r="AN64" i="4"/>
  <c r="AO64" i="4"/>
  <c r="AP64" i="4"/>
  <c r="AQ64" i="4"/>
  <c r="AR64" i="4"/>
  <c r="AS64" i="4"/>
  <c r="AT64" i="4"/>
  <c r="AU64" i="4"/>
  <c r="AV64" i="4"/>
  <c r="AW25" i="4"/>
  <c r="AK63" i="4"/>
  <c r="AL63" i="4"/>
  <c r="AM63" i="4"/>
  <c r="AN63" i="4"/>
  <c r="AO63" i="4"/>
  <c r="AP63" i="4"/>
  <c r="AQ63" i="4"/>
  <c r="AR63" i="4"/>
  <c r="AS63" i="4"/>
  <c r="AT63" i="4"/>
  <c r="AU63" i="4"/>
  <c r="AV63" i="4"/>
  <c r="AW24" i="4"/>
  <c r="AW26" i="4"/>
  <c r="BA64" i="4"/>
  <c r="BB64" i="4"/>
  <c r="BC64" i="4"/>
  <c r="BD64" i="4"/>
  <c r="BE64" i="4"/>
  <c r="BF64" i="4"/>
  <c r="BG64" i="4"/>
  <c r="BH64" i="4"/>
  <c r="BI64" i="4"/>
  <c r="BJ64" i="4"/>
  <c r="BK64" i="4"/>
  <c r="BL64" i="4"/>
  <c r="BM25" i="4"/>
  <c r="BA63" i="4"/>
  <c r="BB63" i="4"/>
  <c r="BC63" i="4"/>
  <c r="BD63" i="4"/>
  <c r="BE63" i="4"/>
  <c r="BF63" i="4"/>
  <c r="BG63" i="4"/>
  <c r="BH63" i="4"/>
  <c r="BI63" i="4"/>
  <c r="BJ63" i="4"/>
  <c r="BK63" i="4"/>
  <c r="BL63" i="4"/>
  <c r="BM24" i="4"/>
  <c r="BM26" i="4"/>
  <c r="BQ64" i="4"/>
  <c r="BR64" i="4"/>
  <c r="BS64" i="4"/>
  <c r="BT64" i="4"/>
  <c r="BU64" i="4"/>
  <c r="BV64" i="4"/>
  <c r="BW64" i="4"/>
  <c r="BX64" i="4"/>
  <c r="BY64" i="4"/>
  <c r="BZ64" i="4"/>
  <c r="CA64" i="4"/>
  <c r="CB64" i="4"/>
  <c r="CC25" i="4"/>
  <c r="BQ63" i="4"/>
  <c r="BR63" i="4"/>
  <c r="BS63" i="4"/>
  <c r="BT63" i="4"/>
  <c r="BU63" i="4"/>
  <c r="BV63" i="4"/>
  <c r="BW63" i="4"/>
  <c r="BX63" i="4"/>
  <c r="BY63" i="4"/>
  <c r="BZ63" i="4"/>
  <c r="CA63" i="4"/>
  <c r="CB63" i="4"/>
  <c r="CC24" i="4"/>
  <c r="CC26" i="4"/>
  <c r="CE26" i="4"/>
  <c r="N15" i="28"/>
  <c r="K15" i="28"/>
  <c r="C91" i="18"/>
  <c r="C12" i="18"/>
  <c r="S14" i="18"/>
  <c r="E60" i="18"/>
  <c r="F60" i="18"/>
  <c r="G60" i="18"/>
  <c r="H60" i="18"/>
  <c r="I60" i="18"/>
  <c r="J60" i="18"/>
  <c r="K60" i="18"/>
  <c r="L60" i="18"/>
  <c r="M60" i="18"/>
  <c r="N60" i="18"/>
  <c r="O60" i="18"/>
  <c r="P60" i="18"/>
  <c r="Q13" i="18"/>
  <c r="E59" i="18"/>
  <c r="F59" i="18"/>
  <c r="G59" i="18"/>
  <c r="H59" i="18"/>
  <c r="I59" i="18"/>
  <c r="J59" i="18"/>
  <c r="K59" i="18"/>
  <c r="L59" i="18"/>
  <c r="M59" i="18"/>
  <c r="N59" i="18"/>
  <c r="O59" i="18"/>
  <c r="P59" i="18"/>
  <c r="Q12" i="18"/>
  <c r="Q14" i="18"/>
  <c r="U60" i="18"/>
  <c r="V60" i="18"/>
  <c r="W60" i="18"/>
  <c r="X60" i="18"/>
  <c r="Y60" i="18"/>
  <c r="Z60" i="18"/>
  <c r="AA60" i="18"/>
  <c r="AB60" i="18"/>
  <c r="AC60" i="18"/>
  <c r="AD60" i="18"/>
  <c r="AE60" i="18"/>
  <c r="AF60" i="18"/>
  <c r="AG13" i="18"/>
  <c r="U59" i="18"/>
  <c r="V59" i="18"/>
  <c r="W59" i="18"/>
  <c r="X59" i="18"/>
  <c r="Y59" i="18"/>
  <c r="Z59" i="18"/>
  <c r="AA59" i="18"/>
  <c r="AB59" i="18"/>
  <c r="AC59" i="18"/>
  <c r="AD59" i="18"/>
  <c r="AE59" i="18"/>
  <c r="AF59" i="18"/>
  <c r="AG12" i="18"/>
  <c r="AG14" i="18"/>
  <c r="AK60" i="18"/>
  <c r="AL60" i="18"/>
  <c r="AM60" i="18"/>
  <c r="AN60" i="18"/>
  <c r="AO60" i="18"/>
  <c r="AP60" i="18"/>
  <c r="AQ60" i="18"/>
  <c r="AR60" i="18"/>
  <c r="AS60" i="18"/>
  <c r="AT60" i="18"/>
  <c r="AU60" i="18"/>
  <c r="AV60" i="18"/>
  <c r="AW13" i="18"/>
  <c r="AK59" i="18"/>
  <c r="AL59" i="18"/>
  <c r="AM59" i="18"/>
  <c r="AN59" i="18"/>
  <c r="AO59" i="18"/>
  <c r="AP59" i="18"/>
  <c r="AQ59" i="18"/>
  <c r="AR59" i="18"/>
  <c r="AS59" i="18"/>
  <c r="AT59" i="18"/>
  <c r="AU59" i="18"/>
  <c r="AV59" i="18"/>
  <c r="AW12" i="18"/>
  <c r="AW14" i="18"/>
  <c r="BA60" i="18"/>
  <c r="BB60" i="18"/>
  <c r="BC60" i="18"/>
  <c r="BD60" i="18"/>
  <c r="BE60" i="18"/>
  <c r="BF60" i="18"/>
  <c r="BG60" i="18"/>
  <c r="BH60" i="18"/>
  <c r="BI60" i="18"/>
  <c r="BJ60" i="18"/>
  <c r="BK60" i="18"/>
  <c r="BL60" i="18"/>
  <c r="BM13" i="18"/>
  <c r="BA59" i="18"/>
  <c r="BB59" i="18"/>
  <c r="BC59" i="18"/>
  <c r="BD59" i="18"/>
  <c r="BE59" i="18"/>
  <c r="BF59" i="18"/>
  <c r="BG59" i="18"/>
  <c r="BH59" i="18"/>
  <c r="BI59" i="18"/>
  <c r="BJ59" i="18"/>
  <c r="BK59" i="18"/>
  <c r="BL59" i="18"/>
  <c r="BM12" i="18"/>
  <c r="BM14" i="18"/>
  <c r="BQ60" i="18"/>
  <c r="BR60" i="18"/>
  <c r="BS60" i="18"/>
  <c r="BT60" i="18"/>
  <c r="BU60" i="18"/>
  <c r="BV60" i="18"/>
  <c r="BW60" i="18"/>
  <c r="BX60" i="18"/>
  <c r="BY60" i="18"/>
  <c r="BZ60" i="18"/>
  <c r="CA60" i="18"/>
  <c r="CB60" i="18"/>
  <c r="CC13" i="18"/>
  <c r="BQ59" i="18"/>
  <c r="BR59" i="18"/>
  <c r="BS59" i="18"/>
  <c r="BT59" i="18"/>
  <c r="BU59" i="18"/>
  <c r="BV59" i="18"/>
  <c r="BW59" i="18"/>
  <c r="BX59" i="18"/>
  <c r="BY59" i="18"/>
  <c r="BZ59" i="18"/>
  <c r="CA59" i="18"/>
  <c r="CB59" i="18"/>
  <c r="CC12" i="18"/>
  <c r="CC14" i="18"/>
  <c r="CE14" i="18"/>
  <c r="N16" i="28"/>
  <c r="N17" i="28"/>
  <c r="N18" i="28"/>
  <c r="N19" i="28"/>
  <c r="N20" i="28"/>
  <c r="N21" i="28"/>
  <c r="N22" i="28"/>
  <c r="N23" i="28"/>
  <c r="N24" i="28"/>
  <c r="J24" i="28"/>
  <c r="K24" i="28"/>
  <c r="C92" i="19"/>
  <c r="C18" i="19"/>
  <c r="S20" i="19"/>
  <c r="F62" i="19"/>
  <c r="G62" i="19"/>
  <c r="H62" i="19"/>
  <c r="I62" i="19"/>
  <c r="J62" i="19"/>
  <c r="K62" i="19"/>
  <c r="L62" i="19"/>
  <c r="M62" i="19"/>
  <c r="N62" i="19"/>
  <c r="O62" i="19"/>
  <c r="P62" i="19"/>
  <c r="E62" i="19"/>
  <c r="Q19" i="19"/>
  <c r="F61" i="19"/>
  <c r="G61" i="19"/>
  <c r="H61" i="19"/>
  <c r="I61" i="19"/>
  <c r="J61" i="19"/>
  <c r="K61" i="19"/>
  <c r="L61" i="19"/>
  <c r="M61" i="19"/>
  <c r="N61" i="19"/>
  <c r="O61" i="19"/>
  <c r="P61" i="19"/>
  <c r="E61" i="19"/>
  <c r="Q18" i="19"/>
  <c r="Q20" i="19"/>
  <c r="V62" i="19"/>
  <c r="W62" i="19"/>
  <c r="X62" i="19"/>
  <c r="Y62" i="19"/>
  <c r="Z62" i="19"/>
  <c r="AA62" i="19"/>
  <c r="AB62" i="19"/>
  <c r="AC62" i="19"/>
  <c r="AD62" i="19"/>
  <c r="AE62" i="19"/>
  <c r="AF62" i="19"/>
  <c r="U62" i="19"/>
  <c r="AG19" i="19"/>
  <c r="V61" i="19"/>
  <c r="W61" i="19"/>
  <c r="X61" i="19"/>
  <c r="Y61" i="19"/>
  <c r="Z61" i="19"/>
  <c r="AA61" i="19"/>
  <c r="AB61" i="19"/>
  <c r="AC61" i="19"/>
  <c r="AD61" i="19"/>
  <c r="AE61" i="19"/>
  <c r="AF61" i="19"/>
  <c r="U61" i="19"/>
  <c r="AG18" i="19"/>
  <c r="AG20" i="19"/>
  <c r="AL62" i="19"/>
  <c r="AM62" i="19"/>
  <c r="AN62" i="19"/>
  <c r="AO62" i="19"/>
  <c r="AP62" i="19"/>
  <c r="AQ62" i="19"/>
  <c r="AR62" i="19"/>
  <c r="AS62" i="19"/>
  <c r="AT62" i="19"/>
  <c r="AU62" i="19"/>
  <c r="AV62" i="19"/>
  <c r="AK62" i="19"/>
  <c r="AW19" i="19"/>
  <c r="AL61" i="19"/>
  <c r="AM61" i="19"/>
  <c r="AN61" i="19"/>
  <c r="AO61" i="19"/>
  <c r="AP61" i="19"/>
  <c r="AQ61" i="19"/>
  <c r="AR61" i="19"/>
  <c r="AS61" i="19"/>
  <c r="AT61" i="19"/>
  <c r="AU61" i="19"/>
  <c r="AV61" i="19"/>
  <c r="AK61" i="19"/>
  <c r="AW18" i="19"/>
  <c r="AW20" i="19"/>
  <c r="BB62" i="19"/>
  <c r="BC62" i="19"/>
  <c r="BD62" i="19"/>
  <c r="BE62" i="19"/>
  <c r="BF62" i="19"/>
  <c r="BG62" i="19"/>
  <c r="BH62" i="19"/>
  <c r="BI62" i="19"/>
  <c r="BJ62" i="19"/>
  <c r="BK62" i="19"/>
  <c r="BL62" i="19"/>
  <c r="BA62" i="19"/>
  <c r="BM19" i="19"/>
  <c r="BB61" i="19"/>
  <c r="BC61" i="19"/>
  <c r="BD61" i="19"/>
  <c r="BE61" i="19"/>
  <c r="BF61" i="19"/>
  <c r="BG61" i="19"/>
  <c r="BH61" i="19"/>
  <c r="BI61" i="19"/>
  <c r="BJ61" i="19"/>
  <c r="BK61" i="19"/>
  <c r="BL61" i="19"/>
  <c r="BA61" i="19"/>
  <c r="BM18" i="19"/>
  <c r="BM20" i="19"/>
  <c r="BR62" i="19"/>
  <c r="BS62" i="19"/>
  <c r="BT62" i="19"/>
  <c r="BU62" i="19"/>
  <c r="BV62" i="19"/>
  <c r="BW62" i="19"/>
  <c r="BX62" i="19"/>
  <c r="BY62" i="19"/>
  <c r="BZ62" i="19"/>
  <c r="CA62" i="19"/>
  <c r="CB62" i="19"/>
  <c r="BQ62" i="19"/>
  <c r="CC19" i="19"/>
  <c r="BR61" i="19"/>
  <c r="BS61" i="19"/>
  <c r="BT61" i="19"/>
  <c r="BU61" i="19"/>
  <c r="BV61" i="19"/>
  <c r="BW61" i="19"/>
  <c r="BX61" i="19"/>
  <c r="BY61" i="19"/>
  <c r="BZ61" i="19"/>
  <c r="CA61" i="19"/>
  <c r="CB61" i="19"/>
  <c r="BQ61" i="19"/>
  <c r="CC18" i="19"/>
  <c r="CC20" i="19"/>
  <c r="CE20" i="19"/>
  <c r="N25" i="28"/>
  <c r="N26" i="28"/>
  <c r="N31" i="28"/>
  <c r="N32" i="28"/>
  <c r="N10" i="28"/>
  <c r="N11" i="28"/>
  <c r="N12" i="28"/>
  <c r="N13" i="28"/>
  <c r="N14" i="28"/>
  <c r="N27" i="28"/>
  <c r="N28" i="28"/>
  <c r="N29" i="28"/>
  <c r="N30" i="28"/>
  <c r="N33" i="28"/>
  <c r="N34" i="28"/>
  <c r="N35" i="28"/>
  <c r="N36" i="28"/>
  <c r="N37" i="28"/>
  <c r="N38" i="28"/>
  <c r="J10" i="28"/>
  <c r="K10" i="28"/>
  <c r="C94" i="4"/>
  <c r="C30" i="4"/>
  <c r="S32" i="4"/>
  <c r="Q32" i="4"/>
  <c r="AG32" i="4"/>
  <c r="AW32" i="4"/>
  <c r="BM32" i="4"/>
  <c r="CC32" i="4"/>
  <c r="CE32" i="4"/>
  <c r="J11" i="28"/>
  <c r="K11" i="28"/>
  <c r="C95" i="4"/>
  <c r="C36" i="4"/>
  <c r="S38" i="4"/>
  <c r="Q38" i="4"/>
  <c r="AG38" i="4"/>
  <c r="AW38" i="4"/>
  <c r="BM38" i="4"/>
  <c r="CC38" i="4"/>
  <c r="CE38" i="4"/>
  <c r="J12" i="28"/>
  <c r="K12" i="28"/>
  <c r="C96" i="4"/>
  <c r="C42" i="4"/>
  <c r="S44" i="4"/>
  <c r="Q44" i="4"/>
  <c r="AG44" i="4"/>
  <c r="AW44" i="4"/>
  <c r="BM44" i="4"/>
  <c r="CC44" i="4"/>
  <c r="CE44" i="4"/>
  <c r="J13" i="28"/>
  <c r="K13" i="28"/>
  <c r="C97" i="4"/>
  <c r="C48" i="4"/>
  <c r="S50" i="4"/>
  <c r="Q50" i="4"/>
  <c r="AG50" i="4"/>
  <c r="AW50" i="4"/>
  <c r="BM50" i="4"/>
  <c r="CC50" i="4"/>
  <c r="CE50" i="4"/>
  <c r="J14" i="28"/>
  <c r="K14" i="28"/>
  <c r="C98" i="4"/>
  <c r="C54" i="4"/>
  <c r="S56" i="4"/>
  <c r="E74" i="4"/>
  <c r="F74" i="4"/>
  <c r="G74" i="4"/>
  <c r="H74" i="4"/>
  <c r="I74" i="4"/>
  <c r="J74" i="4"/>
  <c r="K74" i="4"/>
  <c r="L74" i="4"/>
  <c r="M74" i="4"/>
  <c r="N74" i="4"/>
  <c r="O74" i="4"/>
  <c r="P74" i="4"/>
  <c r="Q55" i="4"/>
  <c r="E73" i="4"/>
  <c r="F73" i="4"/>
  <c r="G73" i="4"/>
  <c r="H73" i="4"/>
  <c r="I73" i="4"/>
  <c r="J73" i="4"/>
  <c r="K73" i="4"/>
  <c r="L73" i="4"/>
  <c r="M73" i="4"/>
  <c r="N73" i="4"/>
  <c r="O73" i="4"/>
  <c r="P73" i="4"/>
  <c r="Q54" i="4"/>
  <c r="Q56" i="4"/>
  <c r="U74" i="4"/>
  <c r="V74" i="4"/>
  <c r="W74" i="4"/>
  <c r="X74" i="4"/>
  <c r="Y74" i="4"/>
  <c r="Z74" i="4"/>
  <c r="AA74" i="4"/>
  <c r="AB74" i="4"/>
  <c r="AC74" i="4"/>
  <c r="AD74" i="4"/>
  <c r="AE74" i="4"/>
  <c r="AF74" i="4"/>
  <c r="AG55" i="4"/>
  <c r="U73" i="4"/>
  <c r="V73" i="4"/>
  <c r="W73" i="4"/>
  <c r="X73" i="4"/>
  <c r="Y73" i="4"/>
  <c r="Z73" i="4"/>
  <c r="AA73" i="4"/>
  <c r="AB73" i="4"/>
  <c r="AC73" i="4"/>
  <c r="AD73" i="4"/>
  <c r="AE73" i="4"/>
  <c r="AF73" i="4"/>
  <c r="AG54" i="4"/>
  <c r="AG56" i="4"/>
  <c r="AK74" i="4"/>
  <c r="AL74" i="4"/>
  <c r="AM74" i="4"/>
  <c r="AN74" i="4"/>
  <c r="AO74" i="4"/>
  <c r="AP74" i="4"/>
  <c r="AQ74" i="4"/>
  <c r="AR74" i="4"/>
  <c r="AS74" i="4"/>
  <c r="AT74" i="4"/>
  <c r="AU74" i="4"/>
  <c r="AV74" i="4"/>
  <c r="AW55" i="4"/>
  <c r="AK73" i="4"/>
  <c r="AL73" i="4"/>
  <c r="AM73" i="4"/>
  <c r="AN73" i="4"/>
  <c r="AO73" i="4"/>
  <c r="AP73" i="4"/>
  <c r="AQ73" i="4"/>
  <c r="AR73" i="4"/>
  <c r="AS73" i="4"/>
  <c r="AT73" i="4"/>
  <c r="AU73" i="4"/>
  <c r="AV73" i="4"/>
  <c r="AW54" i="4"/>
  <c r="AW56" i="4"/>
  <c r="BA74" i="4"/>
  <c r="BB74" i="4"/>
  <c r="BC74" i="4"/>
  <c r="BD74" i="4"/>
  <c r="BE74" i="4"/>
  <c r="BF74" i="4"/>
  <c r="BG74" i="4"/>
  <c r="BH74" i="4"/>
  <c r="BI74" i="4"/>
  <c r="BJ74" i="4"/>
  <c r="BK74" i="4"/>
  <c r="BL74" i="4"/>
  <c r="BM55" i="4"/>
  <c r="BA73" i="4"/>
  <c r="BB73" i="4"/>
  <c r="BC73" i="4"/>
  <c r="BD73" i="4"/>
  <c r="BE73" i="4"/>
  <c r="BF73" i="4"/>
  <c r="BG73" i="4"/>
  <c r="BH73" i="4"/>
  <c r="BI73" i="4"/>
  <c r="BJ73" i="4"/>
  <c r="BK73" i="4"/>
  <c r="BL73" i="4"/>
  <c r="BM54" i="4"/>
  <c r="BM56" i="4"/>
  <c r="BQ74" i="4"/>
  <c r="BR74" i="4"/>
  <c r="BS74" i="4"/>
  <c r="BT74" i="4"/>
  <c r="BU74" i="4"/>
  <c r="BV74" i="4"/>
  <c r="BW74" i="4"/>
  <c r="BX74" i="4"/>
  <c r="BY74" i="4"/>
  <c r="BZ74" i="4"/>
  <c r="CA74" i="4"/>
  <c r="CB74" i="4"/>
  <c r="CC55" i="4"/>
  <c r="BQ73" i="4"/>
  <c r="BR73" i="4"/>
  <c r="BS73" i="4"/>
  <c r="BT73" i="4"/>
  <c r="BU73" i="4"/>
  <c r="BV73" i="4"/>
  <c r="BW73" i="4"/>
  <c r="BX73" i="4"/>
  <c r="BY73" i="4"/>
  <c r="BZ73" i="4"/>
  <c r="CA73" i="4"/>
  <c r="CB73" i="4"/>
  <c r="CC54" i="4"/>
  <c r="CC56" i="4"/>
  <c r="CE56" i="4"/>
  <c r="J16" i="28"/>
  <c r="K16" i="28"/>
  <c r="C92" i="18"/>
  <c r="C18" i="18"/>
  <c r="S20" i="18"/>
  <c r="E62" i="18"/>
  <c r="F62" i="18"/>
  <c r="G62" i="18"/>
  <c r="H62" i="18"/>
  <c r="I62" i="18"/>
  <c r="J62" i="18"/>
  <c r="K62" i="18"/>
  <c r="L62" i="18"/>
  <c r="M62" i="18"/>
  <c r="N62" i="18"/>
  <c r="O62" i="18"/>
  <c r="P62" i="18"/>
  <c r="Q19" i="18"/>
  <c r="E61" i="18"/>
  <c r="F61" i="18"/>
  <c r="G61" i="18"/>
  <c r="H61" i="18"/>
  <c r="I61" i="18"/>
  <c r="J61" i="18"/>
  <c r="K61" i="18"/>
  <c r="L61" i="18"/>
  <c r="M61" i="18"/>
  <c r="N61" i="18"/>
  <c r="O61" i="18"/>
  <c r="P61" i="18"/>
  <c r="Q18" i="18"/>
  <c r="Q20" i="18"/>
  <c r="U62" i="18"/>
  <c r="V62" i="18"/>
  <c r="W62" i="18"/>
  <c r="X62" i="18"/>
  <c r="Y62" i="18"/>
  <c r="Z62" i="18"/>
  <c r="AA62" i="18"/>
  <c r="AB62" i="18"/>
  <c r="AC62" i="18"/>
  <c r="AD62" i="18"/>
  <c r="AE62" i="18"/>
  <c r="AF62" i="18"/>
  <c r="AG19" i="18"/>
  <c r="U61" i="18"/>
  <c r="V61" i="18"/>
  <c r="W61" i="18"/>
  <c r="X61" i="18"/>
  <c r="Y61" i="18"/>
  <c r="Z61" i="18"/>
  <c r="AA61" i="18"/>
  <c r="AB61" i="18"/>
  <c r="AC61" i="18"/>
  <c r="AD61" i="18"/>
  <c r="AE61" i="18"/>
  <c r="AF61" i="18"/>
  <c r="AG18" i="18"/>
  <c r="AG20" i="18"/>
  <c r="AK62" i="18"/>
  <c r="AL62" i="18"/>
  <c r="AM62" i="18"/>
  <c r="AN62" i="18"/>
  <c r="AO62" i="18"/>
  <c r="AP62" i="18"/>
  <c r="AQ62" i="18"/>
  <c r="AR62" i="18"/>
  <c r="AS62" i="18"/>
  <c r="AT62" i="18"/>
  <c r="AU62" i="18"/>
  <c r="AV62" i="18"/>
  <c r="AW19" i="18"/>
  <c r="AK61" i="18"/>
  <c r="AL61" i="18"/>
  <c r="AM61" i="18"/>
  <c r="AN61" i="18"/>
  <c r="AO61" i="18"/>
  <c r="AP61" i="18"/>
  <c r="AQ61" i="18"/>
  <c r="AR61" i="18"/>
  <c r="AS61" i="18"/>
  <c r="AT61" i="18"/>
  <c r="AU61" i="18"/>
  <c r="AV61" i="18"/>
  <c r="AW18" i="18"/>
  <c r="AW20" i="18"/>
  <c r="BA62" i="18"/>
  <c r="BB62" i="18"/>
  <c r="BC62" i="18"/>
  <c r="BD62" i="18"/>
  <c r="BE62" i="18"/>
  <c r="BF62" i="18"/>
  <c r="BG62" i="18"/>
  <c r="BH62" i="18"/>
  <c r="BI62" i="18"/>
  <c r="BJ62" i="18"/>
  <c r="BK62" i="18"/>
  <c r="BL62" i="18"/>
  <c r="BM19" i="18"/>
  <c r="BA61" i="18"/>
  <c r="BB61" i="18"/>
  <c r="BC61" i="18"/>
  <c r="BD61" i="18"/>
  <c r="BE61" i="18"/>
  <c r="BF61" i="18"/>
  <c r="BG61" i="18"/>
  <c r="BH61" i="18"/>
  <c r="BI61" i="18"/>
  <c r="BJ61" i="18"/>
  <c r="BK61" i="18"/>
  <c r="BL61" i="18"/>
  <c r="BM18" i="18"/>
  <c r="BM20" i="18"/>
  <c r="BQ62" i="18"/>
  <c r="BR62" i="18"/>
  <c r="BS62" i="18"/>
  <c r="BT62" i="18"/>
  <c r="BU62" i="18"/>
  <c r="BV62" i="18"/>
  <c r="BW62" i="18"/>
  <c r="BX62" i="18"/>
  <c r="BY62" i="18"/>
  <c r="BZ62" i="18"/>
  <c r="CA62" i="18"/>
  <c r="CB62" i="18"/>
  <c r="CC19" i="18"/>
  <c r="BQ61" i="18"/>
  <c r="BR61" i="18"/>
  <c r="BS61" i="18"/>
  <c r="BT61" i="18"/>
  <c r="BU61" i="18"/>
  <c r="BV61" i="18"/>
  <c r="BW61" i="18"/>
  <c r="BX61" i="18"/>
  <c r="BY61" i="18"/>
  <c r="BZ61" i="18"/>
  <c r="CA61" i="18"/>
  <c r="CB61" i="18"/>
  <c r="CC18" i="18"/>
  <c r="CC20" i="18"/>
  <c r="CE20" i="18"/>
  <c r="J17" i="28"/>
  <c r="K17" i="28"/>
  <c r="C93" i="18"/>
  <c r="C24" i="18"/>
  <c r="S26" i="18"/>
  <c r="E64" i="18"/>
  <c r="F64" i="18"/>
  <c r="G64" i="18"/>
  <c r="H64" i="18"/>
  <c r="I64" i="18"/>
  <c r="J64" i="18"/>
  <c r="K64" i="18"/>
  <c r="L64" i="18"/>
  <c r="M64" i="18"/>
  <c r="N64" i="18"/>
  <c r="O64" i="18"/>
  <c r="P64" i="18"/>
  <c r="Q25" i="18"/>
  <c r="E63" i="18"/>
  <c r="F63" i="18"/>
  <c r="G63" i="18"/>
  <c r="H63" i="18"/>
  <c r="I63" i="18"/>
  <c r="J63" i="18"/>
  <c r="K63" i="18"/>
  <c r="L63" i="18"/>
  <c r="M63" i="18"/>
  <c r="N63" i="18"/>
  <c r="O63" i="18"/>
  <c r="P63" i="18"/>
  <c r="Q24" i="18"/>
  <c r="Q26" i="18"/>
  <c r="U64" i="18"/>
  <c r="V64" i="18"/>
  <c r="W64" i="18"/>
  <c r="X64" i="18"/>
  <c r="Y64" i="18"/>
  <c r="Z64" i="18"/>
  <c r="AA64" i="18"/>
  <c r="AB64" i="18"/>
  <c r="AC64" i="18"/>
  <c r="AD64" i="18"/>
  <c r="AE64" i="18"/>
  <c r="AF64" i="18"/>
  <c r="AG25" i="18"/>
  <c r="U63" i="18"/>
  <c r="V63" i="18"/>
  <c r="W63" i="18"/>
  <c r="X63" i="18"/>
  <c r="Y63" i="18"/>
  <c r="Z63" i="18"/>
  <c r="AA63" i="18"/>
  <c r="AB63" i="18"/>
  <c r="AC63" i="18"/>
  <c r="AD63" i="18"/>
  <c r="AE63" i="18"/>
  <c r="AF63" i="18"/>
  <c r="AG24" i="18"/>
  <c r="AG26" i="18"/>
  <c r="AK64" i="18"/>
  <c r="AL64" i="18"/>
  <c r="AM64" i="18"/>
  <c r="AN64" i="18"/>
  <c r="AO64" i="18"/>
  <c r="AP64" i="18"/>
  <c r="AQ64" i="18"/>
  <c r="AR64" i="18"/>
  <c r="AS64" i="18"/>
  <c r="AT64" i="18"/>
  <c r="AU64" i="18"/>
  <c r="AV64" i="18"/>
  <c r="AW25" i="18"/>
  <c r="AK63" i="18"/>
  <c r="AL63" i="18"/>
  <c r="AM63" i="18"/>
  <c r="AN63" i="18"/>
  <c r="AO63" i="18"/>
  <c r="AP63" i="18"/>
  <c r="AQ63" i="18"/>
  <c r="AR63" i="18"/>
  <c r="AS63" i="18"/>
  <c r="AT63" i="18"/>
  <c r="AU63" i="18"/>
  <c r="AV63" i="18"/>
  <c r="AW24" i="18"/>
  <c r="AW26" i="18"/>
  <c r="BA64" i="18"/>
  <c r="BB64" i="18"/>
  <c r="BC64" i="18"/>
  <c r="BD64" i="18"/>
  <c r="BE64" i="18"/>
  <c r="BF64" i="18"/>
  <c r="BG64" i="18"/>
  <c r="BH64" i="18"/>
  <c r="BI64" i="18"/>
  <c r="BJ64" i="18"/>
  <c r="BK64" i="18"/>
  <c r="BL64" i="18"/>
  <c r="BM25" i="18"/>
  <c r="BA63" i="18"/>
  <c r="BB63" i="18"/>
  <c r="BC63" i="18"/>
  <c r="BD63" i="18"/>
  <c r="BE63" i="18"/>
  <c r="BF63" i="18"/>
  <c r="BG63" i="18"/>
  <c r="BH63" i="18"/>
  <c r="BI63" i="18"/>
  <c r="BJ63" i="18"/>
  <c r="BK63" i="18"/>
  <c r="BL63" i="18"/>
  <c r="BM24" i="18"/>
  <c r="BM26" i="18"/>
  <c r="BQ64" i="18"/>
  <c r="BR64" i="18"/>
  <c r="BS64" i="18"/>
  <c r="BT64" i="18"/>
  <c r="BU64" i="18"/>
  <c r="BV64" i="18"/>
  <c r="BW64" i="18"/>
  <c r="BX64" i="18"/>
  <c r="BY64" i="18"/>
  <c r="BZ64" i="18"/>
  <c r="CA64" i="18"/>
  <c r="CB64" i="18"/>
  <c r="CC25" i="18"/>
  <c r="BQ63" i="18"/>
  <c r="BR63" i="18"/>
  <c r="BS63" i="18"/>
  <c r="BT63" i="18"/>
  <c r="BU63" i="18"/>
  <c r="BV63" i="18"/>
  <c r="BW63" i="18"/>
  <c r="BX63" i="18"/>
  <c r="BY63" i="18"/>
  <c r="BZ63" i="18"/>
  <c r="CA63" i="18"/>
  <c r="CB63" i="18"/>
  <c r="CC24" i="18"/>
  <c r="CC26" i="18"/>
  <c r="CE26" i="18"/>
  <c r="J18" i="28"/>
  <c r="K18" i="28"/>
  <c r="C94" i="18"/>
  <c r="C30" i="18"/>
  <c r="S32" i="18"/>
  <c r="Q32" i="18"/>
  <c r="AG32" i="18"/>
  <c r="AW32" i="18"/>
  <c r="BM32" i="18"/>
  <c r="CC32" i="18"/>
  <c r="CE32" i="18"/>
  <c r="J19" i="28"/>
  <c r="K19" i="28"/>
  <c r="C95" i="18"/>
  <c r="C36" i="18"/>
  <c r="S38" i="18"/>
  <c r="Q38" i="18"/>
  <c r="AG38" i="18"/>
  <c r="AW38" i="18"/>
  <c r="BM38" i="18"/>
  <c r="CC38" i="18"/>
  <c r="CE38" i="18"/>
  <c r="J20" i="28"/>
  <c r="K20" i="28"/>
  <c r="C96" i="18"/>
  <c r="C42" i="18"/>
  <c r="S44" i="18"/>
  <c r="Q44" i="18"/>
  <c r="AG44" i="18"/>
  <c r="AW44" i="18"/>
  <c r="BM44" i="18"/>
  <c r="CC44" i="18"/>
  <c r="CE44" i="18"/>
  <c r="J21" i="28"/>
  <c r="K21" i="28"/>
  <c r="C97" i="18"/>
  <c r="C48" i="18"/>
  <c r="S50" i="18"/>
  <c r="Q50" i="18"/>
  <c r="AG50" i="18"/>
  <c r="AW50" i="18"/>
  <c r="BM50" i="18"/>
  <c r="CC50" i="18"/>
  <c r="CE50" i="18"/>
  <c r="J22" i="28"/>
  <c r="K22" i="28"/>
  <c r="C98" i="18"/>
  <c r="C54" i="18"/>
  <c r="S56" i="18"/>
  <c r="E74" i="18"/>
  <c r="F74" i="18"/>
  <c r="G74" i="18"/>
  <c r="H74" i="18"/>
  <c r="I74" i="18"/>
  <c r="J74" i="18"/>
  <c r="K74" i="18"/>
  <c r="L74" i="18"/>
  <c r="M74" i="18"/>
  <c r="N74" i="18"/>
  <c r="O74" i="18"/>
  <c r="P74" i="18"/>
  <c r="Q55" i="18"/>
  <c r="E73" i="18"/>
  <c r="F73" i="18"/>
  <c r="G73" i="18"/>
  <c r="H73" i="18"/>
  <c r="I73" i="18"/>
  <c r="J73" i="18"/>
  <c r="K73" i="18"/>
  <c r="L73" i="18"/>
  <c r="M73" i="18"/>
  <c r="N73" i="18"/>
  <c r="O73" i="18"/>
  <c r="P73" i="18"/>
  <c r="Q54" i="18"/>
  <c r="Q56" i="18"/>
  <c r="U74" i="18"/>
  <c r="V74" i="18"/>
  <c r="W74" i="18"/>
  <c r="X74" i="18"/>
  <c r="Y74" i="18"/>
  <c r="Z74" i="18"/>
  <c r="AA74" i="18"/>
  <c r="AB74" i="18"/>
  <c r="AC74" i="18"/>
  <c r="AD74" i="18"/>
  <c r="AE74" i="18"/>
  <c r="AF74" i="18"/>
  <c r="AG55" i="18"/>
  <c r="U73" i="18"/>
  <c r="V73" i="18"/>
  <c r="W73" i="18"/>
  <c r="X73" i="18"/>
  <c r="Y73" i="18"/>
  <c r="Z73" i="18"/>
  <c r="AA73" i="18"/>
  <c r="AB73" i="18"/>
  <c r="AC73" i="18"/>
  <c r="AD73" i="18"/>
  <c r="AE73" i="18"/>
  <c r="AF73" i="18"/>
  <c r="AG54" i="18"/>
  <c r="AG56" i="18"/>
  <c r="AK74" i="18"/>
  <c r="AL74" i="18"/>
  <c r="AM74" i="18"/>
  <c r="AN74" i="18"/>
  <c r="AO74" i="18"/>
  <c r="AP74" i="18"/>
  <c r="AQ74" i="18"/>
  <c r="AR74" i="18"/>
  <c r="AS74" i="18"/>
  <c r="AT74" i="18"/>
  <c r="AU74" i="18"/>
  <c r="AV74" i="18"/>
  <c r="AW55" i="18"/>
  <c r="AK73" i="18"/>
  <c r="AL73" i="18"/>
  <c r="AM73" i="18"/>
  <c r="AN73" i="18"/>
  <c r="AO73" i="18"/>
  <c r="AP73" i="18"/>
  <c r="AQ73" i="18"/>
  <c r="AR73" i="18"/>
  <c r="AS73" i="18"/>
  <c r="AT73" i="18"/>
  <c r="AU73" i="18"/>
  <c r="AV73" i="18"/>
  <c r="AW54" i="18"/>
  <c r="AW56" i="18"/>
  <c r="BA74" i="18"/>
  <c r="BB74" i="18"/>
  <c r="BC74" i="18"/>
  <c r="BD74" i="18"/>
  <c r="BE74" i="18"/>
  <c r="BF74" i="18"/>
  <c r="BG74" i="18"/>
  <c r="BH74" i="18"/>
  <c r="BI74" i="18"/>
  <c r="BJ74" i="18"/>
  <c r="BK74" i="18"/>
  <c r="BL74" i="18"/>
  <c r="BM55" i="18"/>
  <c r="BA73" i="18"/>
  <c r="BB73" i="18"/>
  <c r="BC73" i="18"/>
  <c r="BD73" i="18"/>
  <c r="BE73" i="18"/>
  <c r="BF73" i="18"/>
  <c r="BG73" i="18"/>
  <c r="BH73" i="18"/>
  <c r="BI73" i="18"/>
  <c r="BJ73" i="18"/>
  <c r="BK73" i="18"/>
  <c r="BL73" i="18"/>
  <c r="BM54" i="18"/>
  <c r="BM56" i="18"/>
  <c r="BQ74" i="18"/>
  <c r="BR74" i="18"/>
  <c r="BS74" i="18"/>
  <c r="BT74" i="18"/>
  <c r="BU74" i="18"/>
  <c r="BV74" i="18"/>
  <c r="BW74" i="18"/>
  <c r="BX74" i="18"/>
  <c r="BY74" i="18"/>
  <c r="BZ74" i="18"/>
  <c r="CA74" i="18"/>
  <c r="CB74" i="18"/>
  <c r="CC55" i="18"/>
  <c r="BQ73" i="18"/>
  <c r="BR73" i="18"/>
  <c r="BS73" i="18"/>
  <c r="BT73" i="18"/>
  <c r="BU73" i="18"/>
  <c r="BV73" i="18"/>
  <c r="BW73" i="18"/>
  <c r="BX73" i="18"/>
  <c r="BY73" i="18"/>
  <c r="BZ73" i="18"/>
  <c r="CA73" i="18"/>
  <c r="CB73" i="18"/>
  <c r="CC54" i="18"/>
  <c r="CC56" i="18"/>
  <c r="CE56" i="18"/>
  <c r="K23" i="28"/>
  <c r="C91" i="19"/>
  <c r="C12" i="19"/>
  <c r="S14" i="19"/>
  <c r="F60" i="19"/>
  <c r="G60" i="19"/>
  <c r="H60" i="19"/>
  <c r="I60" i="19"/>
  <c r="J60" i="19"/>
  <c r="K60" i="19"/>
  <c r="L60" i="19"/>
  <c r="M60" i="19"/>
  <c r="N60" i="19"/>
  <c r="O60" i="19"/>
  <c r="P60" i="19"/>
  <c r="E60" i="19"/>
  <c r="Q13" i="19"/>
  <c r="F59" i="19"/>
  <c r="G59" i="19"/>
  <c r="H59" i="19"/>
  <c r="I59" i="19"/>
  <c r="J59" i="19"/>
  <c r="K59" i="19"/>
  <c r="L59" i="19"/>
  <c r="M59" i="19"/>
  <c r="N59" i="19"/>
  <c r="O59" i="19"/>
  <c r="P59" i="19"/>
  <c r="E59" i="19"/>
  <c r="Q12" i="19"/>
  <c r="Q14" i="19"/>
  <c r="V60" i="19"/>
  <c r="W60" i="19"/>
  <c r="X60" i="19"/>
  <c r="Y60" i="19"/>
  <c r="Z60" i="19"/>
  <c r="AA60" i="19"/>
  <c r="AB60" i="19"/>
  <c r="AC60" i="19"/>
  <c r="AD60" i="19"/>
  <c r="AE60" i="19"/>
  <c r="AF60" i="19"/>
  <c r="U60" i="19"/>
  <c r="AG13" i="19"/>
  <c r="V59" i="19"/>
  <c r="W59" i="19"/>
  <c r="X59" i="19"/>
  <c r="Y59" i="19"/>
  <c r="Z59" i="19"/>
  <c r="AA59" i="19"/>
  <c r="AB59" i="19"/>
  <c r="AC59" i="19"/>
  <c r="AD59" i="19"/>
  <c r="AE59" i="19"/>
  <c r="AF59" i="19"/>
  <c r="U59" i="19"/>
  <c r="AG12" i="19"/>
  <c r="AG14" i="19"/>
  <c r="AL60" i="19"/>
  <c r="AM60" i="19"/>
  <c r="AN60" i="19"/>
  <c r="AO60" i="19"/>
  <c r="AP60" i="19"/>
  <c r="AQ60" i="19"/>
  <c r="AR60" i="19"/>
  <c r="AS60" i="19"/>
  <c r="AT60" i="19"/>
  <c r="AU60" i="19"/>
  <c r="AV60" i="19"/>
  <c r="AK60" i="19"/>
  <c r="AW13" i="19"/>
  <c r="AL59" i="19"/>
  <c r="AM59" i="19"/>
  <c r="AN59" i="19"/>
  <c r="AO59" i="19"/>
  <c r="AP59" i="19"/>
  <c r="AQ59" i="19"/>
  <c r="AR59" i="19"/>
  <c r="AS59" i="19"/>
  <c r="AT59" i="19"/>
  <c r="AU59" i="19"/>
  <c r="AV59" i="19"/>
  <c r="AK59" i="19"/>
  <c r="AW12" i="19"/>
  <c r="AW14" i="19"/>
  <c r="BB60" i="19"/>
  <c r="BC60" i="19"/>
  <c r="BD60" i="19"/>
  <c r="BE60" i="19"/>
  <c r="BF60" i="19"/>
  <c r="BG60" i="19"/>
  <c r="BH60" i="19"/>
  <c r="BI60" i="19"/>
  <c r="BJ60" i="19"/>
  <c r="BK60" i="19"/>
  <c r="BL60" i="19"/>
  <c r="BA60" i="19"/>
  <c r="BM13" i="19"/>
  <c r="BB59" i="19"/>
  <c r="BC59" i="19"/>
  <c r="BD59" i="19"/>
  <c r="BE59" i="19"/>
  <c r="BF59" i="19"/>
  <c r="BG59" i="19"/>
  <c r="BH59" i="19"/>
  <c r="BI59" i="19"/>
  <c r="BJ59" i="19"/>
  <c r="BK59" i="19"/>
  <c r="BL59" i="19"/>
  <c r="BA59" i="19"/>
  <c r="BM12" i="19"/>
  <c r="BM14" i="19"/>
  <c r="BR60" i="19"/>
  <c r="BS60" i="19"/>
  <c r="BT60" i="19"/>
  <c r="BU60" i="19"/>
  <c r="BV60" i="19"/>
  <c r="BW60" i="19"/>
  <c r="BX60" i="19"/>
  <c r="BY60" i="19"/>
  <c r="BZ60" i="19"/>
  <c r="CA60" i="19"/>
  <c r="CB60" i="19"/>
  <c r="BQ60" i="19"/>
  <c r="CC13" i="19"/>
  <c r="BR59" i="19"/>
  <c r="BS59" i="19"/>
  <c r="BT59" i="19"/>
  <c r="BU59" i="19"/>
  <c r="BV59" i="19"/>
  <c r="BW59" i="19"/>
  <c r="BX59" i="19"/>
  <c r="BY59" i="19"/>
  <c r="BZ59" i="19"/>
  <c r="CA59" i="19"/>
  <c r="CB59" i="19"/>
  <c r="BQ59" i="19"/>
  <c r="CC12" i="19"/>
  <c r="CC14" i="19"/>
  <c r="CE14" i="19"/>
  <c r="J25" i="28"/>
  <c r="K25" i="28"/>
  <c r="C93" i="19"/>
  <c r="C24" i="19"/>
  <c r="S26" i="19"/>
  <c r="F64" i="19"/>
  <c r="G64" i="19"/>
  <c r="H64" i="19"/>
  <c r="I64" i="19"/>
  <c r="J64" i="19"/>
  <c r="K64" i="19"/>
  <c r="L64" i="19"/>
  <c r="M64" i="19"/>
  <c r="N64" i="19"/>
  <c r="O64" i="19"/>
  <c r="P64" i="19"/>
  <c r="E64" i="19"/>
  <c r="Q25" i="19"/>
  <c r="F63" i="19"/>
  <c r="G63" i="19"/>
  <c r="H63" i="19"/>
  <c r="I63" i="19"/>
  <c r="J63" i="19"/>
  <c r="K63" i="19"/>
  <c r="L63" i="19"/>
  <c r="M63" i="19"/>
  <c r="N63" i="19"/>
  <c r="O63" i="19"/>
  <c r="P63" i="19"/>
  <c r="E63" i="19"/>
  <c r="Q24" i="19"/>
  <c r="Q26" i="19"/>
  <c r="V64" i="19"/>
  <c r="W64" i="19"/>
  <c r="X64" i="19"/>
  <c r="Y64" i="19"/>
  <c r="Z64" i="19"/>
  <c r="AA64" i="19"/>
  <c r="AB64" i="19"/>
  <c r="AC64" i="19"/>
  <c r="AD64" i="19"/>
  <c r="AE64" i="19"/>
  <c r="AF64" i="19"/>
  <c r="U64" i="19"/>
  <c r="AG25" i="19"/>
  <c r="V63" i="19"/>
  <c r="W63" i="19"/>
  <c r="X63" i="19"/>
  <c r="Y63" i="19"/>
  <c r="Z63" i="19"/>
  <c r="AA63" i="19"/>
  <c r="AB63" i="19"/>
  <c r="AC63" i="19"/>
  <c r="AD63" i="19"/>
  <c r="AE63" i="19"/>
  <c r="AF63" i="19"/>
  <c r="U63" i="19"/>
  <c r="AG24" i="19"/>
  <c r="AG26" i="19"/>
  <c r="AL64" i="19"/>
  <c r="AM64" i="19"/>
  <c r="AN64" i="19"/>
  <c r="AO64" i="19"/>
  <c r="AP64" i="19"/>
  <c r="AQ64" i="19"/>
  <c r="AR64" i="19"/>
  <c r="AS64" i="19"/>
  <c r="AT64" i="19"/>
  <c r="AU64" i="19"/>
  <c r="AV64" i="19"/>
  <c r="AK64" i="19"/>
  <c r="AW25" i="19"/>
  <c r="AL63" i="19"/>
  <c r="AM63" i="19"/>
  <c r="AN63" i="19"/>
  <c r="AO63" i="19"/>
  <c r="AP63" i="19"/>
  <c r="AQ63" i="19"/>
  <c r="AR63" i="19"/>
  <c r="AS63" i="19"/>
  <c r="AT63" i="19"/>
  <c r="AU63" i="19"/>
  <c r="AV63" i="19"/>
  <c r="AK63" i="19"/>
  <c r="AW24" i="19"/>
  <c r="AW26" i="19"/>
  <c r="BB64" i="19"/>
  <c r="BC64" i="19"/>
  <c r="BD64" i="19"/>
  <c r="BE64" i="19"/>
  <c r="BF64" i="19"/>
  <c r="BG64" i="19"/>
  <c r="BH64" i="19"/>
  <c r="BI64" i="19"/>
  <c r="BJ64" i="19"/>
  <c r="BK64" i="19"/>
  <c r="BL64" i="19"/>
  <c r="BA64" i="19"/>
  <c r="BM25" i="19"/>
  <c r="BB63" i="19"/>
  <c r="BC63" i="19"/>
  <c r="BD63" i="19"/>
  <c r="BE63" i="19"/>
  <c r="BF63" i="19"/>
  <c r="BG63" i="19"/>
  <c r="BH63" i="19"/>
  <c r="BI63" i="19"/>
  <c r="BJ63" i="19"/>
  <c r="BK63" i="19"/>
  <c r="BL63" i="19"/>
  <c r="BA63" i="19"/>
  <c r="BM24" i="19"/>
  <c r="BM26" i="19"/>
  <c r="BR64" i="19"/>
  <c r="BS64" i="19"/>
  <c r="BT64" i="19"/>
  <c r="BU64" i="19"/>
  <c r="BV64" i="19"/>
  <c r="BW64" i="19"/>
  <c r="BX64" i="19"/>
  <c r="BY64" i="19"/>
  <c r="BZ64" i="19"/>
  <c r="CA64" i="19"/>
  <c r="CB64" i="19"/>
  <c r="BQ64" i="19"/>
  <c r="CC25" i="19"/>
  <c r="BR63" i="19"/>
  <c r="BS63" i="19"/>
  <c r="BT63" i="19"/>
  <c r="BU63" i="19"/>
  <c r="BV63" i="19"/>
  <c r="BW63" i="19"/>
  <c r="BX63" i="19"/>
  <c r="BY63" i="19"/>
  <c r="BZ63" i="19"/>
  <c r="CA63" i="19"/>
  <c r="CB63" i="19"/>
  <c r="BQ63" i="19"/>
  <c r="CC24" i="19"/>
  <c r="CC26" i="19"/>
  <c r="CE26" i="19"/>
  <c r="J26" i="28"/>
  <c r="K26" i="28"/>
  <c r="C94" i="19"/>
  <c r="C30" i="19"/>
  <c r="S32" i="19"/>
  <c r="Q32" i="19"/>
  <c r="AG32" i="19"/>
  <c r="AW32" i="19"/>
  <c r="BM32" i="19"/>
  <c r="CC32" i="19"/>
  <c r="CE32" i="19"/>
  <c r="J27" i="28"/>
  <c r="K27" i="28"/>
  <c r="C95" i="19"/>
  <c r="C36" i="19"/>
  <c r="S38" i="19"/>
  <c r="Q38" i="19"/>
  <c r="AG38" i="19"/>
  <c r="AW38" i="19"/>
  <c r="BM38" i="19"/>
  <c r="CC38" i="19"/>
  <c r="CE38" i="19"/>
  <c r="J28" i="28"/>
  <c r="K28" i="28"/>
  <c r="C96" i="19"/>
  <c r="C42" i="19"/>
  <c r="S44" i="19"/>
  <c r="Q44" i="19"/>
  <c r="AG44" i="19"/>
  <c r="AW44" i="19"/>
  <c r="BM44" i="19"/>
  <c r="CC44" i="19"/>
  <c r="CE44" i="19"/>
  <c r="J29" i="28"/>
  <c r="K29" i="28"/>
  <c r="C97" i="19"/>
  <c r="C48" i="19"/>
  <c r="S50" i="19"/>
  <c r="Q50" i="19"/>
  <c r="AG50" i="19"/>
  <c r="AW50" i="19"/>
  <c r="BM50" i="19"/>
  <c r="CC50" i="19"/>
  <c r="CE50" i="19"/>
  <c r="J30" i="28"/>
  <c r="K30" i="28"/>
  <c r="C98" i="19"/>
  <c r="C54" i="19"/>
  <c r="S56" i="19"/>
  <c r="F74" i="19"/>
  <c r="G74" i="19"/>
  <c r="H74" i="19"/>
  <c r="I74" i="19"/>
  <c r="J74" i="19"/>
  <c r="K74" i="19"/>
  <c r="L74" i="19"/>
  <c r="M74" i="19"/>
  <c r="N74" i="19"/>
  <c r="O74" i="19"/>
  <c r="P74" i="19"/>
  <c r="E74" i="19"/>
  <c r="Q55" i="19"/>
  <c r="F73" i="19"/>
  <c r="G73" i="19"/>
  <c r="H73" i="19"/>
  <c r="I73" i="19"/>
  <c r="J73" i="19"/>
  <c r="K73" i="19"/>
  <c r="L73" i="19"/>
  <c r="M73" i="19"/>
  <c r="N73" i="19"/>
  <c r="O73" i="19"/>
  <c r="P73" i="19"/>
  <c r="E73" i="19"/>
  <c r="Q54" i="19"/>
  <c r="Q56" i="19"/>
  <c r="V74" i="19"/>
  <c r="W74" i="19"/>
  <c r="X74" i="19"/>
  <c r="Y74" i="19"/>
  <c r="Z74" i="19"/>
  <c r="AA74" i="19"/>
  <c r="AB74" i="19"/>
  <c r="AC74" i="19"/>
  <c r="AD74" i="19"/>
  <c r="AE74" i="19"/>
  <c r="AF74" i="19"/>
  <c r="U74" i="19"/>
  <c r="AG55" i="19"/>
  <c r="V73" i="19"/>
  <c r="W73" i="19"/>
  <c r="X73" i="19"/>
  <c r="Y73" i="19"/>
  <c r="Z73" i="19"/>
  <c r="AA73" i="19"/>
  <c r="AB73" i="19"/>
  <c r="AC73" i="19"/>
  <c r="AD73" i="19"/>
  <c r="AE73" i="19"/>
  <c r="AF73" i="19"/>
  <c r="U73" i="19"/>
  <c r="AG54" i="19"/>
  <c r="AG56" i="19"/>
  <c r="AL74" i="19"/>
  <c r="AM74" i="19"/>
  <c r="AN74" i="19"/>
  <c r="AO74" i="19"/>
  <c r="AP74" i="19"/>
  <c r="AQ74" i="19"/>
  <c r="AR74" i="19"/>
  <c r="AS74" i="19"/>
  <c r="AT74" i="19"/>
  <c r="AU74" i="19"/>
  <c r="AV74" i="19"/>
  <c r="AK74" i="19"/>
  <c r="AW55" i="19"/>
  <c r="AL73" i="19"/>
  <c r="AM73" i="19"/>
  <c r="AN73" i="19"/>
  <c r="AO73" i="19"/>
  <c r="AP73" i="19"/>
  <c r="AQ73" i="19"/>
  <c r="AR73" i="19"/>
  <c r="AS73" i="19"/>
  <c r="AT73" i="19"/>
  <c r="AU73" i="19"/>
  <c r="AV73" i="19"/>
  <c r="AK73" i="19"/>
  <c r="AW54" i="19"/>
  <c r="AW56" i="19"/>
  <c r="BB74" i="19"/>
  <c r="BC74" i="19"/>
  <c r="BD74" i="19"/>
  <c r="BE74" i="19"/>
  <c r="BF74" i="19"/>
  <c r="BG74" i="19"/>
  <c r="BH74" i="19"/>
  <c r="BI74" i="19"/>
  <c r="BJ74" i="19"/>
  <c r="BK74" i="19"/>
  <c r="BL74" i="19"/>
  <c r="BA74" i="19"/>
  <c r="BM55" i="19"/>
  <c r="BB73" i="19"/>
  <c r="BC73" i="19"/>
  <c r="BD73" i="19"/>
  <c r="BE73" i="19"/>
  <c r="BF73" i="19"/>
  <c r="BG73" i="19"/>
  <c r="BH73" i="19"/>
  <c r="BI73" i="19"/>
  <c r="BJ73" i="19"/>
  <c r="BK73" i="19"/>
  <c r="BL73" i="19"/>
  <c r="BA73" i="19"/>
  <c r="BM54" i="19"/>
  <c r="BM56" i="19"/>
  <c r="BR74" i="19"/>
  <c r="BS74" i="19"/>
  <c r="BT74" i="19"/>
  <c r="BU74" i="19"/>
  <c r="BV74" i="19"/>
  <c r="BW74" i="19"/>
  <c r="BX74" i="19"/>
  <c r="BY74" i="19"/>
  <c r="BZ74" i="19"/>
  <c r="CA74" i="19"/>
  <c r="CB74" i="19"/>
  <c r="BQ74" i="19"/>
  <c r="CC55" i="19"/>
  <c r="BR73" i="19"/>
  <c r="BS73" i="19"/>
  <c r="BT73" i="19"/>
  <c r="BU73" i="19"/>
  <c r="BV73" i="19"/>
  <c r="BW73" i="19"/>
  <c r="BX73" i="19"/>
  <c r="BY73" i="19"/>
  <c r="BZ73" i="19"/>
  <c r="CA73" i="19"/>
  <c r="CB73" i="19"/>
  <c r="BQ73" i="19"/>
  <c r="CC54" i="19"/>
  <c r="CC56" i="19"/>
  <c r="CE56" i="19"/>
  <c r="K31" i="28"/>
  <c r="C91" i="20"/>
  <c r="C12" i="20"/>
  <c r="S14" i="20"/>
  <c r="F60" i="20"/>
  <c r="G60" i="20"/>
  <c r="H60" i="20"/>
  <c r="I60" i="20"/>
  <c r="J60" i="20"/>
  <c r="K60" i="20"/>
  <c r="L60" i="20"/>
  <c r="M60" i="20"/>
  <c r="N60" i="20"/>
  <c r="O60" i="20"/>
  <c r="P60" i="20"/>
  <c r="E60" i="20"/>
  <c r="Q13" i="20"/>
  <c r="F59" i="20"/>
  <c r="G59" i="20"/>
  <c r="H59" i="20"/>
  <c r="I59" i="20"/>
  <c r="J59" i="20"/>
  <c r="K59" i="20"/>
  <c r="L59" i="20"/>
  <c r="M59" i="20"/>
  <c r="N59" i="20"/>
  <c r="O59" i="20"/>
  <c r="P59" i="20"/>
  <c r="E59" i="20"/>
  <c r="Q12" i="20"/>
  <c r="Q14" i="20"/>
  <c r="V60" i="20"/>
  <c r="W60" i="20"/>
  <c r="X60" i="20"/>
  <c r="Y60" i="20"/>
  <c r="Z60" i="20"/>
  <c r="AA60" i="20"/>
  <c r="AB60" i="20"/>
  <c r="AC60" i="20"/>
  <c r="AD60" i="20"/>
  <c r="AE60" i="20"/>
  <c r="AF60" i="20"/>
  <c r="U60" i="20"/>
  <c r="AG13" i="20"/>
  <c r="V59" i="20"/>
  <c r="W59" i="20"/>
  <c r="X59" i="20"/>
  <c r="Y59" i="20"/>
  <c r="Z59" i="20"/>
  <c r="AA59" i="20"/>
  <c r="AB59" i="20"/>
  <c r="AC59" i="20"/>
  <c r="AD59" i="20"/>
  <c r="AE59" i="20"/>
  <c r="AF59" i="20"/>
  <c r="U59" i="20"/>
  <c r="AG12" i="20"/>
  <c r="AG14" i="20"/>
  <c r="AL60" i="20"/>
  <c r="AM60" i="20"/>
  <c r="AN60" i="20"/>
  <c r="AO60" i="20"/>
  <c r="AP60" i="20"/>
  <c r="AQ60" i="20"/>
  <c r="AR60" i="20"/>
  <c r="AS60" i="20"/>
  <c r="AT60" i="20"/>
  <c r="AU60" i="20"/>
  <c r="AV60" i="20"/>
  <c r="AK60" i="20"/>
  <c r="AW13" i="20"/>
  <c r="AL59" i="20"/>
  <c r="AM59" i="20"/>
  <c r="AN59" i="20"/>
  <c r="AO59" i="20"/>
  <c r="AP59" i="20"/>
  <c r="AQ59" i="20"/>
  <c r="AR59" i="20"/>
  <c r="AS59" i="20"/>
  <c r="AT59" i="20"/>
  <c r="AU59" i="20"/>
  <c r="AV59" i="20"/>
  <c r="AK59" i="20"/>
  <c r="AW12" i="20"/>
  <c r="AW14" i="20"/>
  <c r="BB60" i="20"/>
  <c r="BC60" i="20"/>
  <c r="BD60" i="20"/>
  <c r="BE60" i="20"/>
  <c r="BF60" i="20"/>
  <c r="BG60" i="20"/>
  <c r="BH60" i="20"/>
  <c r="BI60" i="20"/>
  <c r="BJ60" i="20"/>
  <c r="BK60" i="20"/>
  <c r="BL60" i="20"/>
  <c r="BA60" i="20"/>
  <c r="BM13" i="20"/>
  <c r="BB59" i="20"/>
  <c r="BC59" i="20"/>
  <c r="BD59" i="20"/>
  <c r="BE59" i="20"/>
  <c r="BF59" i="20"/>
  <c r="BG59" i="20"/>
  <c r="BH59" i="20"/>
  <c r="BI59" i="20"/>
  <c r="BJ59" i="20"/>
  <c r="BK59" i="20"/>
  <c r="BL59" i="20"/>
  <c r="BA59" i="20"/>
  <c r="BM12" i="20"/>
  <c r="BM14" i="20"/>
  <c r="BR60" i="20"/>
  <c r="BS60" i="20"/>
  <c r="BT60" i="20"/>
  <c r="BU60" i="20"/>
  <c r="BV60" i="20"/>
  <c r="BW60" i="20"/>
  <c r="BX60" i="20"/>
  <c r="BY60" i="20"/>
  <c r="BZ60" i="20"/>
  <c r="CA60" i="20"/>
  <c r="CB60" i="20"/>
  <c r="BQ60" i="20"/>
  <c r="CC13" i="20"/>
  <c r="BR59" i="20"/>
  <c r="BS59" i="20"/>
  <c r="BT59" i="20"/>
  <c r="BU59" i="20"/>
  <c r="BV59" i="20"/>
  <c r="BW59" i="20"/>
  <c r="BX59" i="20"/>
  <c r="BY59" i="20"/>
  <c r="BZ59" i="20"/>
  <c r="CA59" i="20"/>
  <c r="CB59" i="20"/>
  <c r="BQ59" i="20"/>
  <c r="CC12" i="20"/>
  <c r="CC14" i="20"/>
  <c r="CE14" i="20"/>
  <c r="J32" i="28"/>
  <c r="K32" i="28"/>
  <c r="C92" i="20"/>
  <c r="C18" i="20"/>
  <c r="S20" i="20"/>
  <c r="F62" i="20"/>
  <c r="G62" i="20"/>
  <c r="H62" i="20"/>
  <c r="I62" i="20"/>
  <c r="J62" i="20"/>
  <c r="K62" i="20"/>
  <c r="L62" i="20"/>
  <c r="M62" i="20"/>
  <c r="N62" i="20"/>
  <c r="O62" i="20"/>
  <c r="P62" i="20"/>
  <c r="E62" i="20"/>
  <c r="Q19" i="20"/>
  <c r="F61" i="20"/>
  <c r="G61" i="20"/>
  <c r="H61" i="20"/>
  <c r="I61" i="20"/>
  <c r="J61" i="20"/>
  <c r="K61" i="20"/>
  <c r="L61" i="20"/>
  <c r="M61" i="20"/>
  <c r="N61" i="20"/>
  <c r="O61" i="20"/>
  <c r="P61" i="20"/>
  <c r="E61" i="20"/>
  <c r="Q18" i="20"/>
  <c r="Q20" i="20"/>
  <c r="V62" i="20"/>
  <c r="W62" i="20"/>
  <c r="X62" i="20"/>
  <c r="Y62" i="20"/>
  <c r="Z62" i="20"/>
  <c r="AA62" i="20"/>
  <c r="AB62" i="20"/>
  <c r="AC62" i="20"/>
  <c r="AD62" i="20"/>
  <c r="AE62" i="20"/>
  <c r="AF62" i="20"/>
  <c r="U62" i="20"/>
  <c r="AG19" i="20"/>
  <c r="V61" i="20"/>
  <c r="W61" i="20"/>
  <c r="X61" i="20"/>
  <c r="Y61" i="20"/>
  <c r="Z61" i="20"/>
  <c r="AA61" i="20"/>
  <c r="AB61" i="20"/>
  <c r="AC61" i="20"/>
  <c r="AD61" i="20"/>
  <c r="AE61" i="20"/>
  <c r="AF61" i="20"/>
  <c r="U61" i="20"/>
  <c r="AG18" i="20"/>
  <c r="AG20" i="20"/>
  <c r="AL62" i="20"/>
  <c r="AM62" i="20"/>
  <c r="AN62" i="20"/>
  <c r="AO62" i="20"/>
  <c r="AP62" i="20"/>
  <c r="AQ62" i="20"/>
  <c r="AR62" i="20"/>
  <c r="AS62" i="20"/>
  <c r="AT62" i="20"/>
  <c r="AU62" i="20"/>
  <c r="AV62" i="20"/>
  <c r="AK62" i="20"/>
  <c r="AW19" i="20"/>
  <c r="AL61" i="20"/>
  <c r="AM61" i="20"/>
  <c r="AN61" i="20"/>
  <c r="AO61" i="20"/>
  <c r="AP61" i="20"/>
  <c r="AQ61" i="20"/>
  <c r="AR61" i="20"/>
  <c r="AS61" i="20"/>
  <c r="AT61" i="20"/>
  <c r="AU61" i="20"/>
  <c r="AV61" i="20"/>
  <c r="AK61" i="20"/>
  <c r="AW18" i="20"/>
  <c r="AW20" i="20"/>
  <c r="BB62" i="20"/>
  <c r="BC62" i="20"/>
  <c r="BD62" i="20"/>
  <c r="BE62" i="20"/>
  <c r="BF62" i="20"/>
  <c r="BG62" i="20"/>
  <c r="BH62" i="20"/>
  <c r="BI62" i="20"/>
  <c r="BJ62" i="20"/>
  <c r="BK62" i="20"/>
  <c r="BL62" i="20"/>
  <c r="BA62" i="20"/>
  <c r="BM19" i="20"/>
  <c r="BB61" i="20"/>
  <c r="BC61" i="20"/>
  <c r="BD61" i="20"/>
  <c r="BE61" i="20"/>
  <c r="BF61" i="20"/>
  <c r="BG61" i="20"/>
  <c r="BH61" i="20"/>
  <c r="BI61" i="20"/>
  <c r="BJ61" i="20"/>
  <c r="BK61" i="20"/>
  <c r="BL61" i="20"/>
  <c r="BA61" i="20"/>
  <c r="BM18" i="20"/>
  <c r="BM20" i="20"/>
  <c r="BR62" i="20"/>
  <c r="BS62" i="20"/>
  <c r="BT62" i="20"/>
  <c r="BU62" i="20"/>
  <c r="BV62" i="20"/>
  <c r="BW62" i="20"/>
  <c r="BX62" i="20"/>
  <c r="BY62" i="20"/>
  <c r="BZ62" i="20"/>
  <c r="CA62" i="20"/>
  <c r="CB62" i="20"/>
  <c r="BQ62" i="20"/>
  <c r="CC19" i="20"/>
  <c r="BR61" i="20"/>
  <c r="BS61" i="20"/>
  <c r="BT61" i="20"/>
  <c r="BU61" i="20"/>
  <c r="BV61" i="20"/>
  <c r="BW61" i="20"/>
  <c r="BX61" i="20"/>
  <c r="BY61" i="20"/>
  <c r="BZ61" i="20"/>
  <c r="CA61" i="20"/>
  <c r="CB61" i="20"/>
  <c r="BQ61" i="20"/>
  <c r="CC18" i="20"/>
  <c r="CC20" i="20"/>
  <c r="CE20" i="20"/>
  <c r="J33" i="28"/>
  <c r="K33" i="28"/>
  <c r="C93" i="20"/>
  <c r="C24" i="20"/>
  <c r="S26" i="20"/>
  <c r="F64" i="20"/>
  <c r="G64" i="20"/>
  <c r="H64" i="20"/>
  <c r="I64" i="20"/>
  <c r="J64" i="20"/>
  <c r="K64" i="20"/>
  <c r="L64" i="20"/>
  <c r="M64" i="20"/>
  <c r="N64" i="20"/>
  <c r="O64" i="20"/>
  <c r="P64" i="20"/>
  <c r="E64" i="20"/>
  <c r="Q25" i="20"/>
  <c r="F63" i="20"/>
  <c r="G63" i="20"/>
  <c r="H63" i="20"/>
  <c r="I63" i="20"/>
  <c r="J63" i="20"/>
  <c r="K63" i="20"/>
  <c r="L63" i="20"/>
  <c r="M63" i="20"/>
  <c r="N63" i="20"/>
  <c r="O63" i="20"/>
  <c r="P63" i="20"/>
  <c r="E63" i="20"/>
  <c r="Q24" i="20"/>
  <c r="Q26" i="20"/>
  <c r="V64" i="20"/>
  <c r="W64" i="20"/>
  <c r="X64" i="20"/>
  <c r="Y64" i="20"/>
  <c r="Z64" i="20"/>
  <c r="AA64" i="20"/>
  <c r="AB64" i="20"/>
  <c r="AC64" i="20"/>
  <c r="AD64" i="20"/>
  <c r="AE64" i="20"/>
  <c r="AF64" i="20"/>
  <c r="U64" i="20"/>
  <c r="AG25" i="20"/>
  <c r="V63" i="20"/>
  <c r="W63" i="20"/>
  <c r="X63" i="20"/>
  <c r="Y63" i="20"/>
  <c r="Z63" i="20"/>
  <c r="AA63" i="20"/>
  <c r="AB63" i="20"/>
  <c r="AC63" i="20"/>
  <c r="AD63" i="20"/>
  <c r="AE63" i="20"/>
  <c r="AF63" i="20"/>
  <c r="U63" i="20"/>
  <c r="AG24" i="20"/>
  <c r="AG26" i="20"/>
  <c r="AL64" i="20"/>
  <c r="AM64" i="20"/>
  <c r="AN64" i="20"/>
  <c r="AO64" i="20"/>
  <c r="AP64" i="20"/>
  <c r="AQ64" i="20"/>
  <c r="AR64" i="20"/>
  <c r="AS64" i="20"/>
  <c r="AT64" i="20"/>
  <c r="AU64" i="20"/>
  <c r="AV64" i="20"/>
  <c r="AK64" i="20"/>
  <c r="AW25" i="20"/>
  <c r="AL63" i="20"/>
  <c r="AM63" i="20"/>
  <c r="AN63" i="20"/>
  <c r="AO63" i="20"/>
  <c r="AP63" i="20"/>
  <c r="AQ63" i="20"/>
  <c r="AR63" i="20"/>
  <c r="AS63" i="20"/>
  <c r="AT63" i="20"/>
  <c r="AU63" i="20"/>
  <c r="AV63" i="20"/>
  <c r="AK63" i="20"/>
  <c r="AW24" i="20"/>
  <c r="AW26" i="20"/>
  <c r="BB64" i="20"/>
  <c r="BC64" i="20"/>
  <c r="BD64" i="20"/>
  <c r="BE64" i="20"/>
  <c r="BF64" i="20"/>
  <c r="BG64" i="20"/>
  <c r="BH64" i="20"/>
  <c r="BI64" i="20"/>
  <c r="BJ64" i="20"/>
  <c r="BK64" i="20"/>
  <c r="BL64" i="20"/>
  <c r="BA64" i="20"/>
  <c r="BM25" i="20"/>
  <c r="BB63" i="20"/>
  <c r="BC63" i="20"/>
  <c r="BD63" i="20"/>
  <c r="BE63" i="20"/>
  <c r="BF63" i="20"/>
  <c r="BG63" i="20"/>
  <c r="BH63" i="20"/>
  <c r="BI63" i="20"/>
  <c r="BJ63" i="20"/>
  <c r="BK63" i="20"/>
  <c r="BL63" i="20"/>
  <c r="BA63" i="20"/>
  <c r="BM24" i="20"/>
  <c r="BM26" i="20"/>
  <c r="BR64" i="20"/>
  <c r="BS64" i="20"/>
  <c r="BT64" i="20"/>
  <c r="BU64" i="20"/>
  <c r="BV64" i="20"/>
  <c r="BW64" i="20"/>
  <c r="BX64" i="20"/>
  <c r="BY64" i="20"/>
  <c r="BZ64" i="20"/>
  <c r="CA64" i="20"/>
  <c r="CB64" i="20"/>
  <c r="BQ64" i="20"/>
  <c r="CC25" i="20"/>
  <c r="BR63" i="20"/>
  <c r="BS63" i="20"/>
  <c r="BT63" i="20"/>
  <c r="BU63" i="20"/>
  <c r="BV63" i="20"/>
  <c r="BW63" i="20"/>
  <c r="BX63" i="20"/>
  <c r="BY63" i="20"/>
  <c r="BZ63" i="20"/>
  <c r="CA63" i="20"/>
  <c r="CB63" i="20"/>
  <c r="BQ63" i="20"/>
  <c r="CC24" i="20"/>
  <c r="CC26" i="20"/>
  <c r="CE26" i="20"/>
  <c r="J34" i="28"/>
  <c r="K34" i="28"/>
  <c r="C94" i="20"/>
  <c r="C30" i="20"/>
  <c r="S32" i="20"/>
  <c r="Q32" i="20"/>
  <c r="AG32" i="20"/>
  <c r="AW32" i="20"/>
  <c r="BM32" i="20"/>
  <c r="CC32" i="20"/>
  <c r="CE32" i="20"/>
  <c r="J35" i="28"/>
  <c r="K35" i="28"/>
  <c r="C95" i="20"/>
  <c r="C36" i="20"/>
  <c r="S38" i="20"/>
  <c r="Q38" i="20"/>
  <c r="AG38" i="20"/>
  <c r="AW38" i="20"/>
  <c r="BM38" i="20"/>
  <c r="CC38" i="20"/>
  <c r="CE38" i="20"/>
  <c r="J36" i="28"/>
  <c r="K36" i="28"/>
  <c r="C96" i="20"/>
  <c r="C42" i="20"/>
  <c r="S44" i="20"/>
  <c r="Q44" i="20"/>
  <c r="AG44" i="20"/>
  <c r="AW44" i="20"/>
  <c r="BM44" i="20"/>
  <c r="CC44" i="20"/>
  <c r="CE44" i="20"/>
  <c r="J37" i="28"/>
  <c r="K37" i="28"/>
  <c r="C97" i="20"/>
  <c r="C48" i="20"/>
  <c r="S50" i="20"/>
  <c r="Q50" i="20"/>
  <c r="AG50" i="20"/>
  <c r="AW50" i="20"/>
  <c r="BM50" i="20"/>
  <c r="CC50" i="20"/>
  <c r="CE50" i="20"/>
  <c r="J38" i="28"/>
  <c r="K38" i="28"/>
  <c r="C98" i="20"/>
  <c r="C54" i="20"/>
  <c r="S56" i="20"/>
  <c r="F74" i="20"/>
  <c r="G74" i="20"/>
  <c r="H74" i="20"/>
  <c r="I74" i="20"/>
  <c r="J74" i="20"/>
  <c r="K74" i="20"/>
  <c r="L74" i="20"/>
  <c r="M74" i="20"/>
  <c r="N74" i="20"/>
  <c r="O74" i="20"/>
  <c r="P74" i="20"/>
  <c r="E74" i="20"/>
  <c r="Q55" i="20"/>
  <c r="F73" i="20"/>
  <c r="G73" i="20"/>
  <c r="H73" i="20"/>
  <c r="I73" i="20"/>
  <c r="J73" i="20"/>
  <c r="K73" i="20"/>
  <c r="L73" i="20"/>
  <c r="M73" i="20"/>
  <c r="N73" i="20"/>
  <c r="O73" i="20"/>
  <c r="P73" i="20"/>
  <c r="E73" i="20"/>
  <c r="Q54" i="20"/>
  <c r="Q56" i="20"/>
  <c r="V74" i="20"/>
  <c r="W74" i="20"/>
  <c r="X74" i="20"/>
  <c r="Y74" i="20"/>
  <c r="Z74" i="20"/>
  <c r="AA74" i="20"/>
  <c r="AB74" i="20"/>
  <c r="AC74" i="20"/>
  <c r="AD74" i="20"/>
  <c r="AE74" i="20"/>
  <c r="AF74" i="20"/>
  <c r="U74" i="20"/>
  <c r="AG55" i="20"/>
  <c r="V73" i="20"/>
  <c r="W73" i="20"/>
  <c r="X73" i="20"/>
  <c r="Y73" i="20"/>
  <c r="Z73" i="20"/>
  <c r="AA73" i="20"/>
  <c r="AB73" i="20"/>
  <c r="AC73" i="20"/>
  <c r="AD73" i="20"/>
  <c r="AE73" i="20"/>
  <c r="AF73" i="20"/>
  <c r="U73" i="20"/>
  <c r="AG54" i="20"/>
  <c r="AG56" i="20"/>
  <c r="AL74" i="20"/>
  <c r="AM74" i="20"/>
  <c r="AN74" i="20"/>
  <c r="AO74" i="20"/>
  <c r="AP74" i="20"/>
  <c r="AQ74" i="20"/>
  <c r="AR74" i="20"/>
  <c r="AS74" i="20"/>
  <c r="AT74" i="20"/>
  <c r="AU74" i="20"/>
  <c r="AV74" i="20"/>
  <c r="AK74" i="20"/>
  <c r="AW55" i="20"/>
  <c r="AL73" i="20"/>
  <c r="AM73" i="20"/>
  <c r="AN73" i="20"/>
  <c r="AO73" i="20"/>
  <c r="AP73" i="20"/>
  <c r="AQ73" i="20"/>
  <c r="AR73" i="20"/>
  <c r="AS73" i="20"/>
  <c r="AT73" i="20"/>
  <c r="AU73" i="20"/>
  <c r="AV73" i="20"/>
  <c r="AK73" i="20"/>
  <c r="AW54" i="20"/>
  <c r="AW56" i="20"/>
  <c r="BB74" i="20"/>
  <c r="BC74" i="20"/>
  <c r="BD74" i="20"/>
  <c r="BE74" i="20"/>
  <c r="BF74" i="20"/>
  <c r="BG74" i="20"/>
  <c r="BH74" i="20"/>
  <c r="BI74" i="20"/>
  <c r="BJ74" i="20"/>
  <c r="BK74" i="20"/>
  <c r="BL74" i="20"/>
  <c r="BA74" i="20"/>
  <c r="BM55" i="20"/>
  <c r="BB73" i="20"/>
  <c r="BC73" i="20"/>
  <c r="BD73" i="20"/>
  <c r="BE73" i="20"/>
  <c r="BF73" i="20"/>
  <c r="BG73" i="20"/>
  <c r="BH73" i="20"/>
  <c r="BI73" i="20"/>
  <c r="BJ73" i="20"/>
  <c r="BK73" i="20"/>
  <c r="BL73" i="20"/>
  <c r="BA73" i="20"/>
  <c r="BM54" i="20"/>
  <c r="BM56" i="20"/>
  <c r="BR74" i="20"/>
  <c r="BS74" i="20"/>
  <c r="BT74" i="20"/>
  <c r="BU74" i="20"/>
  <c r="BV74" i="20"/>
  <c r="BW74" i="20"/>
  <c r="BX74" i="20"/>
  <c r="BY74" i="20"/>
  <c r="BZ74" i="20"/>
  <c r="CA74" i="20"/>
  <c r="CB74" i="20"/>
  <c r="BQ74" i="20"/>
  <c r="CC55" i="20"/>
  <c r="BR73" i="20"/>
  <c r="BS73" i="20"/>
  <c r="BT73" i="20"/>
  <c r="BU73" i="20"/>
  <c r="BV73" i="20"/>
  <c r="BW73" i="20"/>
  <c r="BX73" i="20"/>
  <c r="BY73" i="20"/>
  <c r="BZ73" i="20"/>
  <c r="CA73" i="20"/>
  <c r="CB73" i="20"/>
  <c r="BQ73" i="20"/>
  <c r="CC54" i="20"/>
  <c r="CC56" i="20"/>
  <c r="CE56" i="20"/>
  <c r="C8" i="28"/>
  <c r="C9" i="28"/>
  <c r="D9" i="28"/>
  <c r="C10" i="28"/>
  <c r="D10" i="28"/>
  <c r="C11" i="28"/>
  <c r="D11" i="28"/>
  <c r="C12" i="28"/>
  <c r="D12" i="28"/>
  <c r="C13" i="28"/>
  <c r="D13" i="28"/>
  <c r="C14" i="28"/>
  <c r="D14" i="28"/>
  <c r="C15" i="28"/>
  <c r="D15" i="28"/>
  <c r="C6" i="28"/>
  <c r="R13" i="20"/>
  <c r="D52" i="44"/>
  <c r="R13" i="19"/>
  <c r="D41" i="44"/>
  <c r="R13" i="18"/>
  <c r="D30" i="44"/>
  <c r="R13" i="4"/>
  <c r="D19" i="44"/>
  <c r="R12" i="20"/>
  <c r="D54" i="44"/>
  <c r="R12" i="19"/>
  <c r="D43" i="44"/>
  <c r="R12" i="18"/>
  <c r="D32" i="44"/>
  <c r="R12" i="4"/>
  <c r="D21" i="44"/>
  <c r="I13" i="31"/>
  <c r="I14" i="31"/>
  <c r="I7" i="31"/>
  <c r="I8" i="31"/>
  <c r="I9" i="31"/>
  <c r="I10" i="31"/>
  <c r="I11" i="31"/>
  <c r="I12" i="31"/>
  <c r="I6" i="31"/>
  <c r="R6" i="22"/>
  <c r="S6" i="22"/>
  <c r="X6" i="22"/>
  <c r="Y6" i="22" s="1"/>
  <c r="R7" i="21"/>
  <c r="S7" i="21"/>
  <c r="C12" i="7"/>
  <c r="C10" i="7"/>
  <c r="C11" i="7"/>
  <c r="CE57" i="20"/>
  <c r="D12" i="7"/>
  <c r="E15" i="9"/>
  <c r="E14" i="9"/>
  <c r="S15" i="6"/>
  <c r="L65" i="44"/>
  <c r="L60" i="44"/>
  <c r="L61" i="44"/>
  <c r="L62" i="44"/>
  <c r="L63" i="44"/>
  <c r="L64" i="44"/>
  <c r="L59" i="44"/>
  <c r="J60" i="44"/>
  <c r="J61" i="44"/>
  <c r="J62" i="44"/>
  <c r="J63" i="44"/>
  <c r="J64" i="44"/>
  <c r="J65" i="44"/>
  <c r="J59" i="44"/>
  <c r="H60" i="44"/>
  <c r="H61" i="44"/>
  <c r="H62" i="44"/>
  <c r="H63" i="44"/>
  <c r="H64" i="44"/>
  <c r="H65" i="44"/>
  <c r="H59" i="44"/>
  <c r="F60" i="44"/>
  <c r="F61" i="44"/>
  <c r="F62" i="44"/>
  <c r="F63" i="44"/>
  <c r="F64" i="44"/>
  <c r="F65" i="44"/>
  <c r="F59" i="44"/>
  <c r="D47" i="44"/>
  <c r="D36" i="44"/>
  <c r="D25" i="44"/>
  <c r="D14" i="44"/>
  <c r="P9" i="3"/>
  <c r="T12" i="3"/>
  <c r="T13" i="3"/>
  <c r="L12" i="13"/>
  <c r="N9" i="13"/>
  <c r="N12" i="13"/>
  <c r="O9" i="13"/>
  <c r="P9" i="13"/>
  <c r="Q9" i="13"/>
  <c r="Q12" i="13"/>
  <c r="L23" i="13"/>
  <c r="N23" i="13"/>
  <c r="Q23" i="13"/>
  <c r="O12" i="13"/>
  <c r="O23" i="13"/>
  <c r="M12" i="13"/>
  <c r="M23" i="13"/>
  <c r="B16" i="4"/>
  <c r="B17" i="4"/>
  <c r="B18" i="4"/>
  <c r="B19" i="4"/>
  <c r="B20" i="4"/>
  <c r="B22" i="4"/>
  <c r="B23" i="4"/>
  <c r="B24" i="4"/>
  <c r="B25" i="4"/>
  <c r="B26" i="4"/>
  <c r="B28" i="4"/>
  <c r="B29" i="4"/>
  <c r="B30" i="4"/>
  <c r="B31" i="4"/>
  <c r="B32" i="4"/>
  <c r="B34" i="4"/>
  <c r="B35" i="4"/>
  <c r="B36" i="4"/>
  <c r="B37" i="4"/>
  <c r="B38" i="4"/>
  <c r="B40" i="4"/>
  <c r="B41" i="4"/>
  <c r="B42" i="4"/>
  <c r="B43" i="4"/>
  <c r="B44" i="4"/>
  <c r="B46" i="4"/>
  <c r="B49" i="4"/>
  <c r="B50" i="4"/>
  <c r="B47" i="4"/>
  <c r="B48" i="4"/>
  <c r="B52" i="4"/>
  <c r="B53" i="4"/>
  <c r="B54" i="4"/>
  <c r="B55" i="4"/>
  <c r="B56" i="4"/>
  <c r="B16" i="18"/>
  <c r="B17" i="18"/>
  <c r="B18" i="18"/>
  <c r="B19" i="18"/>
  <c r="B20" i="18"/>
  <c r="B22" i="18"/>
  <c r="B23" i="18"/>
  <c r="B24" i="18"/>
  <c r="B25" i="18"/>
  <c r="B26" i="18"/>
  <c r="B28" i="18"/>
  <c r="B29" i="18"/>
  <c r="B30" i="18"/>
  <c r="B31" i="18"/>
  <c r="B32" i="18"/>
  <c r="B34" i="18"/>
  <c r="B35" i="18"/>
  <c r="B36" i="18"/>
  <c r="B37" i="18"/>
  <c r="B38" i="18"/>
  <c r="B40" i="18"/>
  <c r="B41" i="18"/>
  <c r="B42" i="18"/>
  <c r="B43" i="18"/>
  <c r="B44" i="18"/>
  <c r="B46" i="18"/>
  <c r="B47" i="18"/>
  <c r="B48" i="18"/>
  <c r="B49" i="18"/>
  <c r="B50" i="18"/>
  <c r="B52" i="18"/>
  <c r="B53" i="18"/>
  <c r="B54" i="18"/>
  <c r="B55" i="18"/>
  <c r="B56" i="18"/>
  <c r="R50" i="44"/>
  <c r="R81" i="44"/>
  <c r="N17" i="44"/>
  <c r="N28" i="44"/>
  <c r="N39" i="44"/>
  <c r="N50" i="44"/>
  <c r="N86" i="44"/>
  <c r="R17" i="44"/>
  <c r="R28" i="44"/>
  <c r="R39" i="44"/>
  <c r="R86" i="44"/>
  <c r="P17" i="44"/>
  <c r="P28" i="44"/>
  <c r="P39" i="44"/>
  <c r="P50" i="44"/>
  <c r="P86" i="44"/>
  <c r="L17" i="44"/>
  <c r="L28" i="44"/>
  <c r="L39" i="44"/>
  <c r="L50" i="44"/>
  <c r="L86" i="44"/>
  <c r="J17" i="44"/>
  <c r="J28" i="44"/>
  <c r="J39" i="44"/>
  <c r="J50" i="44"/>
  <c r="J86" i="44"/>
  <c r="H17" i="44"/>
  <c r="H28" i="44"/>
  <c r="H39" i="44"/>
  <c r="H50" i="44"/>
  <c r="H86" i="44"/>
  <c r="F17" i="44"/>
  <c r="F28" i="44"/>
  <c r="F39" i="44"/>
  <c r="F50" i="44"/>
  <c r="F86" i="44"/>
  <c r="R55" i="20"/>
  <c r="R54" i="20"/>
  <c r="R54" i="44"/>
  <c r="R52" i="44"/>
  <c r="R55" i="19"/>
  <c r="R54" i="19"/>
  <c r="R43" i="44"/>
  <c r="R41" i="44"/>
  <c r="R55" i="18"/>
  <c r="R54" i="18"/>
  <c r="R32" i="44"/>
  <c r="R30" i="44"/>
  <c r="R55" i="4"/>
  <c r="R54" i="4"/>
  <c r="R21" i="44"/>
  <c r="R19" i="44"/>
  <c r="R51" i="44"/>
  <c r="R40" i="44"/>
  <c r="R29" i="44"/>
  <c r="R18" i="44"/>
  <c r="P54" i="44"/>
  <c r="R49" i="20"/>
  <c r="P52" i="44"/>
  <c r="P43" i="44"/>
  <c r="R49" i="19"/>
  <c r="P41" i="44"/>
  <c r="P32" i="44"/>
  <c r="R49" i="18"/>
  <c r="P30" i="44"/>
  <c r="P21" i="44"/>
  <c r="R49" i="4"/>
  <c r="P19" i="44"/>
  <c r="R48" i="20"/>
  <c r="P51" i="44"/>
  <c r="R48" i="19"/>
  <c r="P40" i="44"/>
  <c r="R48" i="18"/>
  <c r="P29" i="44"/>
  <c r="R48" i="4"/>
  <c r="P18" i="44"/>
  <c r="R43" i="20"/>
  <c r="R42" i="20"/>
  <c r="N54" i="44"/>
  <c r="N52" i="44"/>
  <c r="R43" i="19"/>
  <c r="R42" i="19"/>
  <c r="N43" i="44"/>
  <c r="N41" i="44"/>
  <c r="R43" i="18"/>
  <c r="R42" i="18"/>
  <c r="N32" i="44"/>
  <c r="N30" i="44"/>
  <c r="R43" i="4"/>
  <c r="R42" i="4"/>
  <c r="N21" i="44"/>
  <c r="N19" i="44"/>
  <c r="N51" i="44"/>
  <c r="N40" i="44"/>
  <c r="N29" i="44"/>
  <c r="N18" i="44"/>
  <c r="R37" i="20"/>
  <c r="R36" i="20"/>
  <c r="L54" i="44"/>
  <c r="L52" i="44"/>
  <c r="R37" i="19"/>
  <c r="R36" i="19"/>
  <c r="L43" i="44"/>
  <c r="L41" i="44"/>
  <c r="R37" i="18"/>
  <c r="R36" i="18"/>
  <c r="L32" i="44"/>
  <c r="L30" i="44"/>
  <c r="R37" i="4"/>
  <c r="R36" i="4"/>
  <c r="L21" i="44"/>
  <c r="L19" i="44"/>
  <c r="L51" i="44"/>
  <c r="L40" i="44"/>
  <c r="L29" i="44"/>
  <c r="L18" i="44"/>
  <c r="J54" i="44"/>
  <c r="R31" i="20"/>
  <c r="J52" i="44"/>
  <c r="J43" i="44"/>
  <c r="R31" i="19"/>
  <c r="J41" i="44"/>
  <c r="J32" i="44"/>
  <c r="R31" i="18"/>
  <c r="J30" i="44"/>
  <c r="J21" i="44"/>
  <c r="R31" i="4"/>
  <c r="J19" i="44"/>
  <c r="R30" i="20"/>
  <c r="J51" i="44"/>
  <c r="R30" i="19"/>
  <c r="J40" i="44"/>
  <c r="R30" i="18"/>
  <c r="J29" i="44"/>
  <c r="R30" i="4"/>
  <c r="J18" i="44"/>
  <c r="D51" i="44"/>
  <c r="D50" i="44"/>
  <c r="D40" i="44"/>
  <c r="D39" i="44"/>
  <c r="D29" i="44"/>
  <c r="D28" i="44"/>
  <c r="D18" i="44"/>
  <c r="D17" i="44"/>
  <c r="R25" i="20"/>
  <c r="R24" i="20"/>
  <c r="H54" i="44"/>
  <c r="R19" i="20"/>
  <c r="R18" i="20"/>
  <c r="F54" i="44"/>
  <c r="H52" i="44"/>
  <c r="F52" i="44"/>
  <c r="H51" i="44"/>
  <c r="F51" i="44"/>
  <c r="R25" i="19"/>
  <c r="R24" i="19"/>
  <c r="H43" i="44"/>
  <c r="H41" i="44"/>
  <c r="F41" i="44"/>
  <c r="H40" i="44"/>
  <c r="F40" i="44"/>
  <c r="R25" i="18"/>
  <c r="R24" i="18"/>
  <c r="H32" i="44"/>
  <c r="H30" i="44"/>
  <c r="H29" i="44"/>
  <c r="R19" i="18"/>
  <c r="R18" i="18"/>
  <c r="F32" i="44"/>
  <c r="F30" i="44"/>
  <c r="F29" i="44"/>
  <c r="R25" i="4"/>
  <c r="R24" i="4"/>
  <c r="H21" i="44"/>
  <c r="H19" i="44"/>
  <c r="H18" i="44"/>
  <c r="R19" i="4"/>
  <c r="R18" i="4"/>
  <c r="F21" i="44"/>
  <c r="F19" i="44"/>
  <c r="F18" i="44"/>
  <c r="R7" i="5"/>
  <c r="S7" i="5"/>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53" i="31"/>
  <c r="K54" i="31"/>
  <c r="K55" i="31"/>
  <c r="K56" i="31"/>
  <c r="K57" i="31"/>
  <c r="K58" i="31"/>
  <c r="K59" i="31"/>
  <c r="K60" i="31"/>
  <c r="K61" i="31"/>
  <c r="J62" i="31"/>
  <c r="K62" i="31"/>
  <c r="J63" i="31"/>
  <c r="K63" i="31"/>
  <c r="J64" i="31"/>
  <c r="K64" i="31"/>
  <c r="J65" i="31"/>
  <c r="K65" i="31"/>
  <c r="J66" i="31"/>
  <c r="K66" i="31"/>
  <c r="J67" i="31"/>
  <c r="K67" i="31"/>
  <c r="J68" i="31"/>
  <c r="K68" i="31"/>
  <c r="J69" i="31"/>
  <c r="K69" i="31"/>
  <c r="J70" i="31"/>
  <c r="K70" i="31"/>
  <c r="J71" i="31"/>
  <c r="K71" i="31"/>
  <c r="J72" i="31"/>
  <c r="K72" i="31"/>
  <c r="J73" i="31"/>
  <c r="K73" i="31"/>
  <c r="J74" i="31"/>
  <c r="K74" i="31"/>
  <c r="J75" i="31"/>
  <c r="K75" i="31"/>
  <c r="J76" i="31"/>
  <c r="K76" i="31"/>
  <c r="J77" i="31"/>
  <c r="K77" i="31"/>
  <c r="J78" i="31"/>
  <c r="K78" i="31"/>
  <c r="J79" i="31"/>
  <c r="K79" i="31"/>
  <c r="J80" i="31"/>
  <c r="K80" i="31"/>
  <c r="J81" i="31"/>
  <c r="K81" i="31"/>
  <c r="K14" i="31"/>
  <c r="K13" i="31"/>
  <c r="K12" i="31"/>
  <c r="K7" i="31"/>
  <c r="K8" i="31"/>
  <c r="K9" i="31"/>
  <c r="K10" i="31"/>
  <c r="K11" i="31"/>
  <c r="K6" i="31"/>
  <c r="J3" i="41"/>
  <c r="J4" i="41"/>
  <c r="U9" i="13"/>
  <c r="U22" i="13"/>
  <c r="V9" i="13"/>
  <c r="V22" i="13"/>
  <c r="W9" i="13"/>
  <c r="W22" i="13"/>
  <c r="X9" i="13"/>
  <c r="X22" i="13"/>
  <c r="U23" i="13"/>
  <c r="V23" i="13"/>
  <c r="W23" i="13"/>
  <c r="X23" i="13"/>
  <c r="L24" i="13"/>
  <c r="U24" i="13"/>
  <c r="V24" i="13"/>
  <c r="W24" i="13"/>
  <c r="X24" i="13"/>
  <c r="L25" i="13"/>
  <c r="U25" i="13"/>
  <c r="V25" i="13"/>
  <c r="W25" i="13"/>
  <c r="X25" i="13"/>
  <c r="L26" i="13"/>
  <c r="U26" i="13"/>
  <c r="V26" i="13"/>
  <c r="W26" i="13"/>
  <c r="X26" i="13"/>
  <c r="L27" i="13"/>
  <c r="U27" i="13"/>
  <c r="V27" i="13"/>
  <c r="W27" i="13"/>
  <c r="X27" i="13"/>
  <c r="L28" i="13"/>
  <c r="U28" i="13"/>
  <c r="V28" i="13"/>
  <c r="W28" i="13"/>
  <c r="X28" i="13"/>
  <c r="L29" i="13"/>
  <c r="U29" i="13"/>
  <c r="V29" i="13"/>
  <c r="W29" i="13"/>
  <c r="X29" i="13"/>
  <c r="T23" i="13"/>
  <c r="T24" i="13"/>
  <c r="T25" i="13"/>
  <c r="T26" i="13"/>
  <c r="T27" i="13"/>
  <c r="T28" i="13"/>
  <c r="T29" i="13"/>
  <c r="W11" i="27" s="1"/>
  <c r="AF11" i="27" s="1"/>
  <c r="T22" i="13"/>
  <c r="S23" i="13"/>
  <c r="S24" i="13"/>
  <c r="S25" i="13"/>
  <c r="S26" i="13"/>
  <c r="S27" i="13"/>
  <c r="S28" i="13"/>
  <c r="S29" i="13"/>
  <c r="S22" i="13"/>
  <c r="K23" i="13"/>
  <c r="K24" i="13"/>
  <c r="K25" i="13"/>
  <c r="K26" i="13"/>
  <c r="K27" i="13"/>
  <c r="K28" i="13"/>
  <c r="K29" i="13"/>
  <c r="K22" i="13"/>
  <c r="N22" i="13"/>
  <c r="O22" i="13"/>
  <c r="P22" i="13"/>
  <c r="Q22" i="13"/>
  <c r="P23" i="13"/>
  <c r="N24" i="13"/>
  <c r="O24" i="13"/>
  <c r="P24" i="13"/>
  <c r="Q24" i="13"/>
  <c r="N25" i="13"/>
  <c r="O25" i="13"/>
  <c r="P25" i="13"/>
  <c r="Q25" i="13"/>
  <c r="N26" i="13"/>
  <c r="R10" i="27" s="1"/>
  <c r="AK10" i="27" s="1"/>
  <c r="O26" i="13"/>
  <c r="P26" i="13"/>
  <c r="Q26" i="13"/>
  <c r="N27" i="13"/>
  <c r="O27" i="13"/>
  <c r="P27" i="13"/>
  <c r="Q27" i="13"/>
  <c r="N28" i="13"/>
  <c r="O28" i="13"/>
  <c r="P28" i="13"/>
  <c r="Q28" i="13"/>
  <c r="N29" i="13"/>
  <c r="O29" i="13"/>
  <c r="P29" i="13"/>
  <c r="Q29" i="13"/>
  <c r="M24" i="13"/>
  <c r="M25" i="13"/>
  <c r="M26" i="13"/>
  <c r="M27" i="13"/>
  <c r="M28" i="13"/>
  <c r="M29" i="13"/>
  <c r="M22" i="13"/>
  <c r="L13" i="13"/>
  <c r="T13" i="13"/>
  <c r="U13" i="13"/>
  <c r="V13" i="13"/>
  <c r="W13" i="13"/>
  <c r="X13" i="13"/>
  <c r="L14" i="13"/>
  <c r="T14" i="13"/>
  <c r="U14" i="13"/>
  <c r="V14" i="13"/>
  <c r="W14" i="13"/>
  <c r="X14" i="13"/>
  <c r="L15" i="13"/>
  <c r="T15" i="13"/>
  <c r="U15" i="13"/>
  <c r="V15" i="13"/>
  <c r="W15" i="13"/>
  <c r="X15" i="13"/>
  <c r="L16" i="13"/>
  <c r="T16" i="13"/>
  <c r="U16" i="13"/>
  <c r="V16" i="13"/>
  <c r="W16" i="13"/>
  <c r="X16" i="13"/>
  <c r="L17" i="13"/>
  <c r="T17" i="13"/>
  <c r="U17" i="13"/>
  <c r="V17" i="13"/>
  <c r="W17" i="13"/>
  <c r="X17" i="13"/>
  <c r="L18" i="13"/>
  <c r="T18" i="13"/>
  <c r="U18" i="13"/>
  <c r="V18" i="13"/>
  <c r="W18" i="13"/>
  <c r="X18" i="13"/>
  <c r="U11" i="13"/>
  <c r="V11" i="13"/>
  <c r="W11" i="13"/>
  <c r="X11" i="13"/>
  <c r="U12" i="13"/>
  <c r="V12" i="13"/>
  <c r="W12" i="13"/>
  <c r="X12" i="13"/>
  <c r="T12" i="13"/>
  <c r="T11" i="13"/>
  <c r="S12" i="13"/>
  <c r="S13" i="13"/>
  <c r="S14" i="13"/>
  <c r="S15" i="13"/>
  <c r="S16" i="13"/>
  <c r="S17" i="13"/>
  <c r="S18" i="13"/>
  <c r="S11" i="13"/>
  <c r="P12" i="13"/>
  <c r="N13" i="13"/>
  <c r="O13" i="13"/>
  <c r="P13" i="13"/>
  <c r="Q13" i="13"/>
  <c r="N14" i="13"/>
  <c r="O14" i="13"/>
  <c r="P14" i="13"/>
  <c r="Q14" i="13"/>
  <c r="N15" i="13"/>
  <c r="O15" i="13"/>
  <c r="P15" i="13"/>
  <c r="Q15" i="13"/>
  <c r="N16" i="13"/>
  <c r="O16" i="13"/>
  <c r="P16" i="13"/>
  <c r="Q16" i="13"/>
  <c r="N17" i="13"/>
  <c r="O17" i="13"/>
  <c r="P17" i="13"/>
  <c r="Q17" i="13"/>
  <c r="N18" i="13"/>
  <c r="O18" i="13"/>
  <c r="P18" i="13"/>
  <c r="Q18" i="13"/>
  <c r="N11" i="13"/>
  <c r="O11" i="13"/>
  <c r="P11" i="13"/>
  <c r="Q11" i="13"/>
  <c r="M13" i="13"/>
  <c r="M14" i="13"/>
  <c r="M15" i="13"/>
  <c r="M16" i="13"/>
  <c r="M17" i="13"/>
  <c r="M18" i="13"/>
  <c r="M11" i="13"/>
  <c r="K12" i="13"/>
  <c r="K13" i="13"/>
  <c r="K14" i="13"/>
  <c r="K15" i="13"/>
  <c r="K16" i="13"/>
  <c r="K17" i="13"/>
  <c r="K18" i="13"/>
  <c r="K11" i="13"/>
  <c r="C18" i="9"/>
  <c r="C19" i="9"/>
  <c r="C20" i="9"/>
  <c r="C21" i="9"/>
  <c r="C22" i="9"/>
  <c r="C23" i="9"/>
  <c r="C24" i="9"/>
  <c r="C25" i="9"/>
  <c r="C26" i="9"/>
  <c r="C27" i="9"/>
  <c r="C28" i="9"/>
  <c r="C29" i="9"/>
  <c r="C30" i="9"/>
  <c r="C31" i="9"/>
  <c r="C32" i="9"/>
  <c r="C33" i="9"/>
  <c r="C34" i="9"/>
  <c r="C35" i="9"/>
  <c r="C36" i="9"/>
  <c r="C17" i="9"/>
  <c r="X10" i="22"/>
  <c r="O66" i="9"/>
  <c r="K66" i="9"/>
  <c r="G66" i="9"/>
  <c r="I12" i="43"/>
  <c r="M12" i="43"/>
  <c r="O12" i="43"/>
  <c r="E12" i="43"/>
  <c r="H12" i="43"/>
  <c r="J12" i="43"/>
  <c r="L12" i="43"/>
  <c r="N12" i="43"/>
  <c r="D66" i="9"/>
  <c r="C42" i="9"/>
  <c r="C40" i="9"/>
  <c r="F12" i="9"/>
  <c r="D12" i="9"/>
  <c r="S7" i="31"/>
  <c r="S9" i="31"/>
  <c r="B9" i="28"/>
  <c r="F9" i="28"/>
  <c r="G9" i="28"/>
  <c r="B10" i="28"/>
  <c r="F10" i="28"/>
  <c r="G10" i="28"/>
  <c r="B11" i="28"/>
  <c r="F11" i="28"/>
  <c r="G11" i="28"/>
  <c r="B12" i="28"/>
  <c r="F12" i="28"/>
  <c r="G12" i="28"/>
  <c r="B13" i="28"/>
  <c r="F13" i="28"/>
  <c r="G13" i="28"/>
  <c r="B14" i="28"/>
  <c r="F14" i="28"/>
  <c r="G14" i="28"/>
  <c r="B15" i="28"/>
  <c r="F15" i="28"/>
  <c r="G15" i="28"/>
  <c r="AI4" i="27"/>
  <c r="AO4" i="27"/>
  <c r="AU4" i="27"/>
  <c r="BA4" i="27"/>
  <c r="BA6" i="27"/>
  <c r="AD4" i="27"/>
  <c r="AE4" i="27"/>
  <c r="AF4" i="27"/>
  <c r="AL4" i="27"/>
  <c r="AR4" i="27"/>
  <c r="AX4" i="27"/>
  <c r="BD4" i="27"/>
  <c r="AK4" i="27"/>
  <c r="AQ4" i="27"/>
  <c r="AW4" i="27"/>
  <c r="BC4" i="27"/>
  <c r="AJ4" i="27"/>
  <c r="AP4" i="27"/>
  <c r="AV4" i="27"/>
  <c r="BB4" i="27"/>
  <c r="BB11" i="27"/>
  <c r="BA11" i="27"/>
  <c r="BB10" i="27"/>
  <c r="BA10" i="27"/>
  <c r="BB9" i="27"/>
  <c r="BA9" i="27"/>
  <c r="AA8" i="27"/>
  <c r="BD8" i="27"/>
  <c r="U8" i="27"/>
  <c r="BC8" i="27"/>
  <c r="BB8" i="27"/>
  <c r="BA8" i="27"/>
  <c r="AA7" i="27"/>
  <c r="BD7" i="27"/>
  <c r="U7" i="27"/>
  <c r="BC7" i="27"/>
  <c r="BB7" i="27"/>
  <c r="BA7" i="27"/>
  <c r="AA6" i="27"/>
  <c r="BD6" i="27"/>
  <c r="U6" i="27"/>
  <c r="BC6" i="27"/>
  <c r="BB6" i="27"/>
  <c r="AV11" i="27"/>
  <c r="AU11" i="27"/>
  <c r="AV10" i="27"/>
  <c r="AU10" i="27"/>
  <c r="AV9" i="27"/>
  <c r="AU9" i="27"/>
  <c r="Z8" i="27"/>
  <c r="AX8" i="27"/>
  <c r="T8" i="27"/>
  <c r="AW8" i="27"/>
  <c r="AV8" i="27"/>
  <c r="AU8" i="27"/>
  <c r="Z7" i="27"/>
  <c r="AX7" i="27"/>
  <c r="T7" i="27"/>
  <c r="AW7" i="27"/>
  <c r="AV7" i="27"/>
  <c r="AU7" i="27"/>
  <c r="Z6" i="27"/>
  <c r="AX6" i="27"/>
  <c r="T6" i="27"/>
  <c r="AW6" i="27"/>
  <c r="AV6" i="27"/>
  <c r="AU6" i="27"/>
  <c r="AP11" i="27"/>
  <c r="AO11" i="27"/>
  <c r="AP10" i="27"/>
  <c r="AO10" i="27"/>
  <c r="AP9" i="27"/>
  <c r="AO9" i="27"/>
  <c r="Y8" i="27"/>
  <c r="AR8" i="27"/>
  <c r="S8" i="27"/>
  <c r="AQ8" i="27"/>
  <c r="AP8" i="27"/>
  <c r="AO8" i="27"/>
  <c r="Y7" i="27"/>
  <c r="AR7" i="27"/>
  <c r="S7" i="27"/>
  <c r="AQ7" i="27"/>
  <c r="AP7" i="27"/>
  <c r="AO7" i="27"/>
  <c r="Y6" i="27"/>
  <c r="AR6" i="27"/>
  <c r="S6" i="27"/>
  <c r="AQ6" i="27"/>
  <c r="AP6" i="27"/>
  <c r="AO6" i="27"/>
  <c r="AI7" i="27"/>
  <c r="AJ7" i="27"/>
  <c r="R7" i="27"/>
  <c r="AK7" i="27"/>
  <c r="X7" i="27"/>
  <c r="AL7" i="27"/>
  <c r="AI8" i="27"/>
  <c r="AJ8" i="27"/>
  <c r="R8" i="27"/>
  <c r="AK8" i="27"/>
  <c r="X8" i="27"/>
  <c r="AL8" i="27"/>
  <c r="AI9" i="27"/>
  <c r="AJ9" i="27"/>
  <c r="AI10" i="27"/>
  <c r="AJ10" i="27"/>
  <c r="AI11" i="27"/>
  <c r="AJ11" i="27"/>
  <c r="X6" i="27"/>
  <c r="AL6" i="27"/>
  <c r="R6" i="27"/>
  <c r="AK6" i="27"/>
  <c r="AJ6" i="27"/>
  <c r="AI6" i="27"/>
  <c r="AC7" i="27"/>
  <c r="AD7" i="27"/>
  <c r="Q7" i="27"/>
  <c r="AE7" i="27"/>
  <c r="W7" i="27"/>
  <c r="AF7" i="27"/>
  <c r="AC8" i="27"/>
  <c r="AD8" i="27"/>
  <c r="Q8" i="27"/>
  <c r="AE8" i="27"/>
  <c r="W8" i="27"/>
  <c r="AF8" i="27"/>
  <c r="AC9" i="27"/>
  <c r="AD9" i="27"/>
  <c r="AC10" i="27"/>
  <c r="AD10" i="27"/>
  <c r="AC11" i="27"/>
  <c r="AD11" i="27"/>
  <c r="AD6" i="27"/>
  <c r="Q6" i="27"/>
  <c r="AE6" i="27"/>
  <c r="W6" i="27"/>
  <c r="AF6" i="27"/>
  <c r="AC6" i="27"/>
  <c r="X17" i="6"/>
  <c r="X18" i="6"/>
  <c r="X19" i="6"/>
  <c r="X20" i="6"/>
  <c r="J5" i="41"/>
  <c r="J6" i="41"/>
  <c r="AB17" i="6"/>
  <c r="AB18" i="6"/>
  <c r="AB19" i="6"/>
  <c r="AB20" i="6"/>
  <c r="AB21" i="6"/>
  <c r="AB22" i="6"/>
  <c r="AB23" i="6"/>
  <c r="S14" i="6"/>
  <c r="M10" i="31"/>
  <c r="M9" i="31"/>
  <c r="M7" i="31"/>
  <c r="G9" i="31"/>
  <c r="F11"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40" i="31"/>
  <c r="M41" i="31"/>
  <c r="M42" i="31"/>
  <c r="M43" i="31"/>
  <c r="M44" i="31"/>
  <c r="M45" i="31"/>
  <c r="X21" i="6"/>
  <c r="X22" i="6"/>
  <c r="X23" i="6"/>
  <c r="E75" i="18"/>
  <c r="E76" i="18"/>
  <c r="F75" i="18"/>
  <c r="F76" i="18"/>
  <c r="G75" i="18"/>
  <c r="G76" i="18"/>
  <c r="H75" i="18"/>
  <c r="H76" i="18"/>
  <c r="I75" i="18"/>
  <c r="I76" i="18"/>
  <c r="J75" i="18"/>
  <c r="J76" i="18"/>
  <c r="K75" i="18"/>
  <c r="K76" i="18"/>
  <c r="L75" i="18"/>
  <c r="L76" i="18"/>
  <c r="M75" i="18"/>
  <c r="M76" i="18"/>
  <c r="N75" i="18"/>
  <c r="N76" i="18"/>
  <c r="O75" i="18"/>
  <c r="O76" i="18"/>
  <c r="P75" i="18"/>
  <c r="P76" i="18"/>
  <c r="U75" i="18"/>
  <c r="U76" i="18"/>
  <c r="V75" i="18"/>
  <c r="V76" i="18"/>
  <c r="W75" i="18"/>
  <c r="W76" i="18"/>
  <c r="X75" i="18"/>
  <c r="X76" i="18"/>
  <c r="Y75" i="18"/>
  <c r="Y76" i="18"/>
  <c r="Z75" i="18"/>
  <c r="Z76" i="18"/>
  <c r="AA75" i="18"/>
  <c r="AA76" i="18"/>
  <c r="AB75" i="18"/>
  <c r="AB76" i="18"/>
  <c r="AC75" i="18"/>
  <c r="AC76" i="18"/>
  <c r="AD75" i="18"/>
  <c r="AD76" i="18"/>
  <c r="AE75" i="18"/>
  <c r="AE76" i="18"/>
  <c r="AF75" i="18"/>
  <c r="AF76" i="18"/>
  <c r="AK75" i="18"/>
  <c r="AK76" i="18"/>
  <c r="AL75" i="18"/>
  <c r="AL76" i="18"/>
  <c r="AM75" i="18"/>
  <c r="AM76" i="18"/>
  <c r="AN75" i="18"/>
  <c r="AN76" i="18"/>
  <c r="AO75" i="18"/>
  <c r="AO76" i="18"/>
  <c r="AP75" i="18"/>
  <c r="AP76" i="18"/>
  <c r="AQ75" i="18"/>
  <c r="AQ76" i="18"/>
  <c r="AR75" i="18"/>
  <c r="AR76" i="18"/>
  <c r="AS75" i="18"/>
  <c r="AS76" i="18"/>
  <c r="AT75" i="18"/>
  <c r="AT76" i="18"/>
  <c r="AU75" i="18"/>
  <c r="AU76" i="18"/>
  <c r="AV75" i="18"/>
  <c r="AV76" i="18"/>
  <c r="AW76" i="18"/>
  <c r="AX76" i="18"/>
  <c r="AY76" i="18"/>
  <c r="AZ76" i="18"/>
  <c r="BA75" i="18"/>
  <c r="BA76" i="18"/>
  <c r="BB75" i="18"/>
  <c r="BB76" i="18"/>
  <c r="BC75" i="18"/>
  <c r="BC76" i="18"/>
  <c r="BD75" i="18"/>
  <c r="BD76" i="18"/>
  <c r="BE75" i="18"/>
  <c r="BE76" i="18"/>
  <c r="BF75" i="18"/>
  <c r="BF76" i="18"/>
  <c r="BG75" i="18"/>
  <c r="BG76" i="18"/>
  <c r="BH75" i="18"/>
  <c r="BH76" i="18"/>
  <c r="BI75" i="18"/>
  <c r="BI76" i="18"/>
  <c r="BJ75" i="18"/>
  <c r="BJ76" i="18"/>
  <c r="BK75" i="18"/>
  <c r="BK76" i="18"/>
  <c r="BL75" i="18"/>
  <c r="BL76" i="18"/>
  <c r="BQ75" i="18"/>
  <c r="BQ76" i="18"/>
  <c r="BR75" i="18"/>
  <c r="BR76" i="18"/>
  <c r="BS75" i="18"/>
  <c r="BS76" i="18"/>
  <c r="BT75" i="18"/>
  <c r="BT76" i="18"/>
  <c r="BU75" i="18"/>
  <c r="BU76" i="18"/>
  <c r="BV75" i="18"/>
  <c r="BV76" i="18"/>
  <c r="BW75" i="18"/>
  <c r="BW76" i="18"/>
  <c r="BX75" i="18"/>
  <c r="BX76" i="18"/>
  <c r="BY75" i="18"/>
  <c r="BY76" i="18"/>
  <c r="BZ75" i="18"/>
  <c r="BZ76" i="18"/>
  <c r="CA75" i="18"/>
  <c r="CA76" i="18"/>
  <c r="CB75" i="18"/>
  <c r="CB76" i="18"/>
  <c r="E75" i="19"/>
  <c r="E76" i="19"/>
  <c r="F75" i="19"/>
  <c r="F76" i="19"/>
  <c r="G75" i="19"/>
  <c r="G76" i="19"/>
  <c r="H75" i="19"/>
  <c r="H76" i="19"/>
  <c r="I75" i="19"/>
  <c r="I76" i="19"/>
  <c r="J75" i="19"/>
  <c r="J76" i="19"/>
  <c r="K75" i="19"/>
  <c r="K76" i="19"/>
  <c r="L75" i="19"/>
  <c r="L76" i="19"/>
  <c r="M75" i="19"/>
  <c r="M76" i="19"/>
  <c r="N75" i="19"/>
  <c r="N76" i="19"/>
  <c r="O75" i="19"/>
  <c r="O76" i="19"/>
  <c r="P75" i="19"/>
  <c r="P76" i="19"/>
  <c r="U75" i="19"/>
  <c r="U76" i="19"/>
  <c r="V75" i="19"/>
  <c r="V76" i="19"/>
  <c r="W75" i="19"/>
  <c r="W76" i="19"/>
  <c r="X75" i="19"/>
  <c r="X76" i="19"/>
  <c r="Y75" i="19"/>
  <c r="Y76" i="19"/>
  <c r="Z75" i="19"/>
  <c r="Z76" i="19"/>
  <c r="AA75" i="19"/>
  <c r="AA76" i="19"/>
  <c r="AB75" i="19"/>
  <c r="AB76" i="19"/>
  <c r="AC75" i="19"/>
  <c r="AC76" i="19"/>
  <c r="AD75" i="19"/>
  <c r="AD76" i="19"/>
  <c r="AE75" i="19"/>
  <c r="AE76" i="19"/>
  <c r="AF75" i="19"/>
  <c r="AF76" i="19"/>
  <c r="AK75" i="19"/>
  <c r="AK76" i="19"/>
  <c r="AL75" i="19"/>
  <c r="AL76" i="19"/>
  <c r="AM75" i="19"/>
  <c r="AM76" i="19"/>
  <c r="AN75" i="19"/>
  <c r="AN76" i="19"/>
  <c r="AO75" i="19"/>
  <c r="AO76" i="19"/>
  <c r="AP75" i="19"/>
  <c r="AP76" i="19"/>
  <c r="AQ75" i="19"/>
  <c r="AQ76" i="19"/>
  <c r="AR75" i="19"/>
  <c r="AR76" i="19"/>
  <c r="AS75" i="19"/>
  <c r="AS76" i="19"/>
  <c r="AT75" i="19"/>
  <c r="AT76" i="19"/>
  <c r="AU75" i="19"/>
  <c r="AU76" i="19"/>
  <c r="AV75" i="19"/>
  <c r="AV76" i="19"/>
  <c r="AW76" i="19"/>
  <c r="AX76" i="19"/>
  <c r="AY76" i="19"/>
  <c r="AZ76" i="19"/>
  <c r="BA75" i="19"/>
  <c r="BA76" i="19"/>
  <c r="BB75" i="19"/>
  <c r="BB76" i="19"/>
  <c r="BC75" i="19"/>
  <c r="BC76" i="19"/>
  <c r="BD75" i="19"/>
  <c r="BD76" i="19"/>
  <c r="BE75" i="19"/>
  <c r="BE76" i="19"/>
  <c r="BF75" i="19"/>
  <c r="BF76" i="19"/>
  <c r="BG75" i="19"/>
  <c r="BG76" i="19"/>
  <c r="BH75" i="19"/>
  <c r="BH76" i="19"/>
  <c r="BI75" i="19"/>
  <c r="BI76" i="19"/>
  <c r="BJ75" i="19"/>
  <c r="BJ76" i="19"/>
  <c r="BK75" i="19"/>
  <c r="BK76" i="19"/>
  <c r="BL75" i="19"/>
  <c r="BL76" i="19"/>
  <c r="BQ75" i="19"/>
  <c r="BQ76" i="19"/>
  <c r="BR75" i="19"/>
  <c r="BR76" i="19"/>
  <c r="BS75" i="19"/>
  <c r="BS76" i="19"/>
  <c r="BT75" i="19"/>
  <c r="BT76" i="19"/>
  <c r="BU75" i="19"/>
  <c r="BU76" i="19"/>
  <c r="BV75" i="19"/>
  <c r="BV76" i="19"/>
  <c r="BW75" i="19"/>
  <c r="BW76" i="19"/>
  <c r="BX75" i="19"/>
  <c r="BX76" i="19"/>
  <c r="BY75" i="19"/>
  <c r="BY76" i="19"/>
  <c r="BZ75" i="19"/>
  <c r="BZ76" i="19"/>
  <c r="CA75" i="19"/>
  <c r="CA76" i="19"/>
  <c r="CB75" i="19"/>
  <c r="CB76" i="19"/>
  <c r="E75" i="20"/>
  <c r="E76" i="20"/>
  <c r="F75" i="20"/>
  <c r="F76" i="20"/>
  <c r="G75" i="20"/>
  <c r="G76" i="20"/>
  <c r="H75" i="20"/>
  <c r="H76" i="20"/>
  <c r="I75" i="20"/>
  <c r="I76" i="20"/>
  <c r="J75" i="20"/>
  <c r="J76" i="20"/>
  <c r="K75" i="20"/>
  <c r="K76" i="20"/>
  <c r="L75" i="20"/>
  <c r="L76" i="20"/>
  <c r="M75" i="20"/>
  <c r="M76" i="20"/>
  <c r="N75" i="20"/>
  <c r="N76" i="20"/>
  <c r="O75" i="20"/>
  <c r="O76" i="20"/>
  <c r="P75" i="20"/>
  <c r="P76" i="20"/>
  <c r="U75" i="20"/>
  <c r="U76" i="20"/>
  <c r="V75" i="20"/>
  <c r="V76" i="20"/>
  <c r="W75" i="20"/>
  <c r="W76" i="20"/>
  <c r="X75" i="20"/>
  <c r="X76" i="20"/>
  <c r="Y75" i="20"/>
  <c r="Y76" i="20"/>
  <c r="Z75" i="20"/>
  <c r="Z76" i="20"/>
  <c r="AA75" i="20"/>
  <c r="AA76" i="20"/>
  <c r="AB75" i="20"/>
  <c r="AB76" i="20"/>
  <c r="AC75" i="20"/>
  <c r="AC76" i="20"/>
  <c r="AD75" i="20"/>
  <c r="AD76" i="20"/>
  <c r="AE75" i="20"/>
  <c r="AE76" i="20"/>
  <c r="AF75" i="20"/>
  <c r="AF76" i="20"/>
  <c r="AK75" i="20"/>
  <c r="AK76" i="20"/>
  <c r="AL75" i="20"/>
  <c r="AL76" i="20"/>
  <c r="AM75" i="20"/>
  <c r="AM76" i="20"/>
  <c r="AN75" i="20"/>
  <c r="AN76" i="20"/>
  <c r="AO75" i="20"/>
  <c r="AO76" i="20"/>
  <c r="AP75" i="20"/>
  <c r="AP76" i="20"/>
  <c r="AQ75" i="20"/>
  <c r="AQ76" i="20"/>
  <c r="AR75" i="20"/>
  <c r="AR76" i="20"/>
  <c r="AS75" i="20"/>
  <c r="AS76" i="20"/>
  <c r="AT75" i="20"/>
  <c r="AT76" i="20"/>
  <c r="AU75" i="20"/>
  <c r="AU76" i="20"/>
  <c r="AV75" i="20"/>
  <c r="AV76" i="20"/>
  <c r="AW76" i="20"/>
  <c r="AX76" i="20"/>
  <c r="AY76" i="20"/>
  <c r="AZ76" i="20"/>
  <c r="BA75" i="20"/>
  <c r="BA76" i="20"/>
  <c r="BB75" i="20"/>
  <c r="BB76" i="20"/>
  <c r="BC75" i="20"/>
  <c r="BC76" i="20"/>
  <c r="BD75" i="20"/>
  <c r="BD76" i="20"/>
  <c r="BE75" i="20"/>
  <c r="BE76" i="20"/>
  <c r="BF75" i="20"/>
  <c r="BF76" i="20"/>
  <c r="BG75" i="20"/>
  <c r="BG76" i="20"/>
  <c r="BH75" i="20"/>
  <c r="BH76" i="20"/>
  <c r="BI75" i="20"/>
  <c r="BI76" i="20"/>
  <c r="BJ75" i="20"/>
  <c r="BJ76" i="20"/>
  <c r="BK75" i="20"/>
  <c r="BK76" i="20"/>
  <c r="BL75" i="20"/>
  <c r="BL76" i="20"/>
  <c r="BQ75" i="20"/>
  <c r="BQ76" i="20"/>
  <c r="BR75" i="20"/>
  <c r="BR76" i="20"/>
  <c r="BS75" i="20"/>
  <c r="BS76" i="20"/>
  <c r="BT75" i="20"/>
  <c r="BT76" i="20"/>
  <c r="BU75" i="20"/>
  <c r="BU76" i="20"/>
  <c r="BV75" i="20"/>
  <c r="BV76" i="20"/>
  <c r="BW75" i="20"/>
  <c r="BW76" i="20"/>
  <c r="BX75" i="20"/>
  <c r="BX76" i="20"/>
  <c r="BY75" i="20"/>
  <c r="BY76" i="20"/>
  <c r="BZ75" i="20"/>
  <c r="BZ76" i="20"/>
  <c r="CA75" i="20"/>
  <c r="CA76" i="20"/>
  <c r="CB75" i="20"/>
  <c r="CB76" i="20"/>
  <c r="M7" i="21"/>
  <c r="M8" i="21"/>
  <c r="M9" i="21"/>
  <c r="M10" i="21"/>
  <c r="M11" i="21"/>
  <c r="M12" i="21"/>
  <c r="M13" i="21"/>
  <c r="M14" i="21"/>
  <c r="M15" i="21"/>
  <c r="M16" i="21"/>
  <c r="M17" i="21"/>
  <c r="M18" i="21"/>
  <c r="M19" i="21"/>
  <c r="M20" i="21"/>
  <c r="M21" i="21"/>
  <c r="M22" i="21"/>
  <c r="M23" i="21"/>
  <c r="M24" i="21"/>
  <c r="M25" i="21"/>
  <c r="M26" i="21"/>
  <c r="M27" i="21"/>
  <c r="M28" i="21"/>
  <c r="M29" i="21"/>
  <c r="M30" i="21"/>
  <c r="M31" i="21"/>
  <c r="M32" i="21"/>
  <c r="M33" i="21"/>
  <c r="M34" i="21"/>
  <c r="M35" i="21"/>
  <c r="M36" i="21"/>
  <c r="M37" i="21"/>
  <c r="M38" i="21"/>
  <c r="M39" i="21"/>
  <c r="M40" i="21"/>
  <c r="M41" i="21"/>
  <c r="M42" i="21"/>
  <c r="M43" i="21"/>
  <c r="M44" i="21"/>
  <c r="M45" i="21"/>
  <c r="M46" i="21"/>
  <c r="M47" i="21"/>
  <c r="M48" i="21"/>
  <c r="M49" i="21"/>
  <c r="M50" i="21"/>
  <c r="M51" i="21"/>
  <c r="M52" i="21"/>
  <c r="M53" i="21"/>
  <c r="M54" i="21"/>
  <c r="M55" i="21"/>
  <c r="M56" i="21"/>
  <c r="M57" i="21"/>
  <c r="M58" i="21"/>
  <c r="M59" i="21"/>
  <c r="M60" i="21"/>
  <c r="M61" i="21"/>
  <c r="M62" i="21"/>
  <c r="M63" i="21"/>
  <c r="M64" i="21"/>
  <c r="M65" i="21"/>
  <c r="M66" i="21"/>
  <c r="M67" i="21"/>
  <c r="M68" i="21"/>
  <c r="M69" i="21"/>
  <c r="M70" i="21"/>
  <c r="M71" i="21"/>
  <c r="M72" i="21"/>
  <c r="M73" i="21"/>
  <c r="M74" i="21"/>
  <c r="M75" i="21"/>
  <c r="M76" i="21"/>
  <c r="M77" i="21"/>
  <c r="M78" i="21"/>
  <c r="M79" i="21"/>
  <c r="M80" i="21"/>
  <c r="M81" i="21"/>
  <c r="M7" i="22"/>
  <c r="M8" i="22"/>
  <c r="M9" i="22"/>
  <c r="M10" i="22"/>
  <c r="M11" i="22"/>
  <c r="M12" i="22"/>
  <c r="M13" i="22"/>
  <c r="M14" i="22"/>
  <c r="M15" i="22"/>
  <c r="M16" i="22"/>
  <c r="M17" i="22"/>
  <c r="M18" i="22"/>
  <c r="M19" i="22"/>
  <c r="M20" i="22"/>
  <c r="M21" i="22"/>
  <c r="M22" i="22"/>
  <c r="M23" i="22"/>
  <c r="M24" i="22"/>
  <c r="M25" i="22"/>
  <c r="M26" i="22"/>
  <c r="M27" i="22"/>
  <c r="M28" i="22"/>
  <c r="M29" i="22"/>
  <c r="M30" i="22"/>
  <c r="M31" i="22"/>
  <c r="M32" i="22"/>
  <c r="M33" i="22"/>
  <c r="M34" i="22"/>
  <c r="M35" i="22"/>
  <c r="M36" i="22"/>
  <c r="M37" i="22"/>
  <c r="M38" i="22"/>
  <c r="M39" i="22"/>
  <c r="M40" i="22"/>
  <c r="M41" i="22"/>
  <c r="M42" i="22"/>
  <c r="M43" i="22"/>
  <c r="M44" i="22"/>
  <c r="M45" i="22"/>
  <c r="M46" i="22"/>
  <c r="M47" i="22"/>
  <c r="M48" i="22"/>
  <c r="M49" i="22"/>
  <c r="M50" i="22"/>
  <c r="M51" i="22"/>
  <c r="M52" i="22"/>
  <c r="M53" i="22"/>
  <c r="M54" i="22"/>
  <c r="M55" i="22"/>
  <c r="M56" i="22"/>
  <c r="M57" i="22"/>
  <c r="M58" i="22"/>
  <c r="M59" i="22"/>
  <c r="M60" i="22"/>
  <c r="M61" i="22"/>
  <c r="M62" i="22"/>
  <c r="M63" i="22"/>
  <c r="M64" i="22"/>
  <c r="M65" i="22"/>
  <c r="M66" i="22"/>
  <c r="M67" i="22"/>
  <c r="M68" i="22"/>
  <c r="M69" i="22"/>
  <c r="M70" i="22"/>
  <c r="M71" i="22"/>
  <c r="M72" i="22"/>
  <c r="M73" i="22"/>
  <c r="M74" i="22"/>
  <c r="M75" i="22"/>
  <c r="M76" i="22"/>
  <c r="M77" i="22"/>
  <c r="M78" i="22"/>
  <c r="M79" i="22"/>
  <c r="M80" i="22"/>
  <c r="M81" i="22"/>
  <c r="M7" i="23"/>
  <c r="M8" i="23"/>
  <c r="M9" i="23"/>
  <c r="M10" i="23"/>
  <c r="M11" i="23"/>
  <c r="M12" i="23"/>
  <c r="M13" i="23"/>
  <c r="M14" i="23"/>
  <c r="M15" i="23"/>
  <c r="M16" i="23"/>
  <c r="M17" i="23"/>
  <c r="M18" i="23"/>
  <c r="M19" i="23"/>
  <c r="M20" i="23"/>
  <c r="M21" i="23"/>
  <c r="M22" i="23"/>
  <c r="M23" i="23"/>
  <c r="M24" i="23"/>
  <c r="M25" i="23"/>
  <c r="M26" i="23"/>
  <c r="M27" i="23"/>
  <c r="M28" i="23"/>
  <c r="M29" i="23"/>
  <c r="M30" i="23"/>
  <c r="M31" i="23"/>
  <c r="M32" i="23"/>
  <c r="M33" i="23"/>
  <c r="M34" i="23"/>
  <c r="M35" i="23"/>
  <c r="M36" i="23"/>
  <c r="M37" i="23"/>
  <c r="M38" i="23"/>
  <c r="M39" i="23"/>
  <c r="M40" i="23"/>
  <c r="M41" i="23"/>
  <c r="M42" i="23"/>
  <c r="M43" i="23"/>
  <c r="M44" i="23"/>
  <c r="M45" i="23"/>
  <c r="M46" i="23"/>
  <c r="M47" i="23"/>
  <c r="M48" i="23"/>
  <c r="M49" i="23"/>
  <c r="M50" i="23"/>
  <c r="M51" i="23"/>
  <c r="M52" i="23"/>
  <c r="M53" i="23"/>
  <c r="M54" i="23"/>
  <c r="M55" i="23"/>
  <c r="M56" i="23"/>
  <c r="M57" i="23"/>
  <c r="M58" i="23"/>
  <c r="M59" i="23"/>
  <c r="M60" i="23"/>
  <c r="M61" i="23"/>
  <c r="M62" i="23"/>
  <c r="M63" i="23"/>
  <c r="M64" i="23"/>
  <c r="M65" i="23"/>
  <c r="M66" i="23"/>
  <c r="M67" i="23"/>
  <c r="M68" i="23"/>
  <c r="M69" i="23"/>
  <c r="M70" i="23"/>
  <c r="M71" i="23"/>
  <c r="M72" i="23"/>
  <c r="M73" i="23"/>
  <c r="M74" i="23"/>
  <c r="M75" i="23"/>
  <c r="M76" i="23"/>
  <c r="M77" i="23"/>
  <c r="M78" i="23"/>
  <c r="M79" i="23"/>
  <c r="M80" i="23"/>
  <c r="M81" i="23"/>
  <c r="M7" i="5"/>
  <c r="M8" i="5"/>
  <c r="M9" i="5"/>
  <c r="M10" i="5"/>
  <c r="M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E92" i="4"/>
  <c r="D92" i="4"/>
  <c r="D258" i="21"/>
  <c r="E93" i="4"/>
  <c r="D93" i="4"/>
  <c r="D259" i="21"/>
  <c r="E94" i="4"/>
  <c r="D94" i="4"/>
  <c r="D260" i="21"/>
  <c r="D261" i="21"/>
  <c r="D262" i="21"/>
  <c r="D258" i="22"/>
  <c r="D259" i="22"/>
  <c r="D260" i="22"/>
  <c r="D261" i="22"/>
  <c r="D262" i="22"/>
  <c r="D258" i="23"/>
  <c r="D259" i="23"/>
  <c r="D260" i="23"/>
  <c r="D261" i="23"/>
  <c r="D262" i="23"/>
  <c r="D258" i="5"/>
  <c r="D259" i="5"/>
  <c r="D260" i="5"/>
  <c r="D261" i="5"/>
  <c r="D262" i="5"/>
  <c r="E91" i="4"/>
  <c r="D91" i="4"/>
  <c r="D257" i="21"/>
  <c r="D257" i="22"/>
  <c r="D257" i="23"/>
  <c r="D257" i="5"/>
  <c r="E92" i="18"/>
  <c r="D92" i="18"/>
  <c r="E93" i="18"/>
  <c r="D93" i="18"/>
  <c r="E94" i="18"/>
  <c r="D94" i="18"/>
  <c r="E92" i="19"/>
  <c r="D92" i="19"/>
  <c r="E93" i="19"/>
  <c r="D93" i="19"/>
  <c r="E94" i="19"/>
  <c r="D94" i="19"/>
  <c r="E92" i="20"/>
  <c r="D92" i="20"/>
  <c r="E93" i="20"/>
  <c r="D93" i="20"/>
  <c r="E94" i="20"/>
  <c r="D94" i="20"/>
  <c r="E91" i="18"/>
  <c r="D91" i="18"/>
  <c r="E91" i="19"/>
  <c r="D91" i="19"/>
  <c r="E91" i="20"/>
  <c r="D91" i="20"/>
  <c r="AF6" i="5"/>
  <c r="AA5" i="5"/>
  <c r="AA6" i="5"/>
  <c r="AG5" i="5"/>
  <c r="B56" i="20"/>
  <c r="B55" i="20"/>
  <c r="B54" i="20"/>
  <c r="B53" i="20"/>
  <c r="B52" i="20"/>
  <c r="B50" i="20"/>
  <c r="B49" i="20"/>
  <c r="B48" i="20"/>
  <c r="B47" i="20"/>
  <c r="B46" i="20"/>
  <c r="B44" i="20"/>
  <c r="B43" i="20"/>
  <c r="B42" i="20"/>
  <c r="B41" i="20"/>
  <c r="B40" i="20"/>
  <c r="B38" i="20"/>
  <c r="B37" i="20"/>
  <c r="B36" i="20"/>
  <c r="B35" i="20"/>
  <c r="B34" i="20"/>
  <c r="B32" i="20"/>
  <c r="B31" i="20"/>
  <c r="B30" i="20"/>
  <c r="B29" i="20"/>
  <c r="B28" i="20"/>
  <c r="B26" i="20"/>
  <c r="B25" i="20"/>
  <c r="B24" i="20"/>
  <c r="B23" i="20"/>
  <c r="B22" i="20"/>
  <c r="B20" i="20"/>
  <c r="B19" i="20"/>
  <c r="B18" i="20"/>
  <c r="B17" i="20"/>
  <c r="B16" i="20"/>
  <c r="B56" i="19"/>
  <c r="B55" i="19"/>
  <c r="B54" i="19"/>
  <c r="B53" i="19"/>
  <c r="B52" i="19"/>
  <c r="B50" i="19"/>
  <c r="B49" i="19"/>
  <c r="B48" i="19"/>
  <c r="B47" i="19"/>
  <c r="B46" i="19"/>
  <c r="B44" i="19"/>
  <c r="B43" i="19"/>
  <c r="B42" i="19"/>
  <c r="B41" i="19"/>
  <c r="B40" i="19"/>
  <c r="B38" i="19"/>
  <c r="B37" i="19"/>
  <c r="B36" i="19"/>
  <c r="B35" i="19"/>
  <c r="B34" i="19"/>
  <c r="B32" i="19"/>
  <c r="B31" i="19"/>
  <c r="B30" i="19"/>
  <c r="B29" i="19"/>
  <c r="B28" i="19"/>
  <c r="B26" i="19"/>
  <c r="B25" i="19"/>
  <c r="B24" i="19"/>
  <c r="B23" i="19"/>
  <c r="B22" i="19"/>
  <c r="B17" i="19"/>
  <c r="B18" i="19"/>
  <c r="B19" i="19"/>
  <c r="B20" i="19"/>
  <c r="B16" i="19"/>
  <c r="BA32" i="4"/>
  <c r="BA33" i="4"/>
  <c r="BB32" i="4"/>
  <c r="BB33" i="4"/>
  <c r="BC32" i="4"/>
  <c r="BC33" i="4"/>
  <c r="BD32" i="4"/>
  <c r="BD33" i="4"/>
  <c r="BE32" i="4"/>
  <c r="BE33" i="4"/>
  <c r="BF32" i="4"/>
  <c r="BF33" i="4"/>
  <c r="BG32" i="4"/>
  <c r="BG33" i="4"/>
  <c r="BH32" i="4"/>
  <c r="BH33" i="4"/>
  <c r="BI32" i="4"/>
  <c r="BI33" i="4"/>
  <c r="BJ32" i="4"/>
  <c r="BJ33" i="4"/>
  <c r="BK32" i="4"/>
  <c r="BK33" i="4"/>
  <c r="BL32" i="4"/>
  <c r="BL33" i="4"/>
  <c r="BM33" i="4"/>
  <c r="BN31" i="4"/>
  <c r="BN30" i="4"/>
  <c r="BN32" i="4"/>
  <c r="BN33" i="4"/>
  <c r="BA32" i="20"/>
  <c r="BA33" i="20"/>
  <c r="BB32" i="20"/>
  <c r="BB33" i="20"/>
  <c r="BC32" i="20"/>
  <c r="BC33" i="20"/>
  <c r="BD32" i="20"/>
  <c r="BD33" i="20"/>
  <c r="BE32" i="20"/>
  <c r="BE33" i="20"/>
  <c r="BF32" i="20"/>
  <c r="BF33" i="20"/>
  <c r="BG32" i="20"/>
  <c r="BG33" i="20"/>
  <c r="BH32" i="20"/>
  <c r="BH33" i="20"/>
  <c r="BI32" i="20"/>
  <c r="BI33" i="20"/>
  <c r="BJ32" i="20"/>
  <c r="BJ33" i="20"/>
  <c r="BK32" i="20"/>
  <c r="BK33" i="20"/>
  <c r="BL32" i="20"/>
  <c r="BL33" i="20"/>
  <c r="BM33" i="20"/>
  <c r="BN31" i="20"/>
  <c r="BN30" i="20"/>
  <c r="BN32" i="20"/>
  <c r="BN33" i="20"/>
  <c r="BA32" i="19"/>
  <c r="BA33" i="19"/>
  <c r="BB32" i="19"/>
  <c r="BB33" i="19"/>
  <c r="BC32" i="19"/>
  <c r="BC33" i="19"/>
  <c r="BD32" i="19"/>
  <c r="BD33" i="19"/>
  <c r="BE32" i="19"/>
  <c r="BE33" i="19"/>
  <c r="BF32" i="19"/>
  <c r="BF33" i="19"/>
  <c r="BG32" i="19"/>
  <c r="BG33" i="19"/>
  <c r="BH32" i="19"/>
  <c r="BH33" i="19"/>
  <c r="BI32" i="19"/>
  <c r="BI33" i="19"/>
  <c r="BJ32" i="19"/>
  <c r="BJ33" i="19"/>
  <c r="BK32" i="19"/>
  <c r="BK33" i="19"/>
  <c r="BL32" i="19"/>
  <c r="BL33" i="19"/>
  <c r="BM33" i="19"/>
  <c r="BN31" i="19"/>
  <c r="BN30" i="19"/>
  <c r="BN32" i="19"/>
  <c r="BN33" i="19"/>
  <c r="BA32" i="18"/>
  <c r="BA33" i="18"/>
  <c r="BB32" i="18"/>
  <c r="BB33" i="18"/>
  <c r="BC32" i="18"/>
  <c r="BC33" i="18"/>
  <c r="BD32" i="18"/>
  <c r="BD33" i="18"/>
  <c r="BE32" i="18"/>
  <c r="BE33" i="18"/>
  <c r="BF32" i="18"/>
  <c r="BF33" i="18"/>
  <c r="BG32" i="18"/>
  <c r="BG33" i="18"/>
  <c r="BH32" i="18"/>
  <c r="BH33" i="18"/>
  <c r="BI32" i="18"/>
  <c r="BI33" i="18"/>
  <c r="BJ32" i="18"/>
  <c r="BJ33" i="18"/>
  <c r="BK32" i="18"/>
  <c r="BK33" i="18"/>
  <c r="BL32" i="18"/>
  <c r="BL33" i="18"/>
  <c r="BM33" i="18"/>
  <c r="BN31" i="18"/>
  <c r="BN30" i="18"/>
  <c r="BN32" i="18"/>
  <c r="BN33" i="18"/>
  <c r="E14" i="18"/>
  <c r="E14" i="19"/>
  <c r="E14" i="20"/>
  <c r="E20" i="20"/>
  <c r="CD13" i="18"/>
  <c r="CD12" i="18"/>
  <c r="CD14" i="18"/>
  <c r="CB14" i="18"/>
  <c r="CA14" i="18"/>
  <c r="BZ14" i="18"/>
  <c r="BY14" i="18"/>
  <c r="BX14" i="18"/>
  <c r="BW14" i="18"/>
  <c r="BV14" i="18"/>
  <c r="BU14" i="18"/>
  <c r="BT14" i="18"/>
  <c r="BS14" i="18"/>
  <c r="BR14" i="18"/>
  <c r="BQ14" i="18"/>
  <c r="BN13" i="18"/>
  <c r="BN12" i="18"/>
  <c r="BN14" i="18"/>
  <c r="BL14" i="18"/>
  <c r="BK14" i="18"/>
  <c r="BJ14" i="18"/>
  <c r="BI14" i="18"/>
  <c r="BH14" i="18"/>
  <c r="BG14" i="18"/>
  <c r="BF14" i="18"/>
  <c r="BE14" i="18"/>
  <c r="BD14" i="18"/>
  <c r="BC14" i="18"/>
  <c r="BB14" i="18"/>
  <c r="BA14" i="18"/>
  <c r="AX13" i="18"/>
  <c r="AX12" i="18"/>
  <c r="AX14" i="18"/>
  <c r="AV14" i="18"/>
  <c r="AU14" i="18"/>
  <c r="AT14" i="18"/>
  <c r="AS14" i="18"/>
  <c r="AR14" i="18"/>
  <c r="AQ14" i="18"/>
  <c r="AP14" i="18"/>
  <c r="AO14" i="18"/>
  <c r="AN14" i="18"/>
  <c r="AM14" i="18"/>
  <c r="AL14" i="18"/>
  <c r="AK14" i="18"/>
  <c r="AH13" i="18"/>
  <c r="AH12" i="18"/>
  <c r="AH14" i="18"/>
  <c r="AF14" i="18"/>
  <c r="AE14" i="18"/>
  <c r="AD14" i="18"/>
  <c r="AC14" i="18"/>
  <c r="AB14" i="18"/>
  <c r="AA14" i="18"/>
  <c r="Z14" i="18"/>
  <c r="Y14" i="18"/>
  <c r="X14" i="18"/>
  <c r="W14" i="18"/>
  <c r="V14" i="18"/>
  <c r="U14" i="18"/>
  <c r="CD13" i="19"/>
  <c r="CD12" i="19"/>
  <c r="CD14" i="19"/>
  <c r="CB14" i="19"/>
  <c r="CA14" i="19"/>
  <c r="BZ14" i="19"/>
  <c r="BY14" i="19"/>
  <c r="BX14" i="19"/>
  <c r="BW14" i="19"/>
  <c r="BV14" i="19"/>
  <c r="BU14" i="19"/>
  <c r="BT14" i="19"/>
  <c r="BS14" i="19"/>
  <c r="BR14" i="19"/>
  <c r="BQ14" i="19"/>
  <c r="BN13" i="19"/>
  <c r="BN12" i="19"/>
  <c r="BN14" i="19"/>
  <c r="BL14" i="19"/>
  <c r="BK14" i="19"/>
  <c r="BJ14" i="19"/>
  <c r="BI14" i="19"/>
  <c r="BH14" i="19"/>
  <c r="BG14" i="19"/>
  <c r="BF14" i="19"/>
  <c r="BE14" i="19"/>
  <c r="BD14" i="19"/>
  <c r="BC14" i="19"/>
  <c r="BB14" i="19"/>
  <c r="BA14" i="19"/>
  <c r="AX13" i="19"/>
  <c r="AX12" i="19"/>
  <c r="AX14" i="19"/>
  <c r="AV14" i="19"/>
  <c r="AU14" i="19"/>
  <c r="AT14" i="19"/>
  <c r="AS14" i="19"/>
  <c r="AR14" i="19"/>
  <c r="AQ14" i="19"/>
  <c r="AP14" i="19"/>
  <c r="AO14" i="19"/>
  <c r="AN14" i="19"/>
  <c r="AM14" i="19"/>
  <c r="AL14" i="19"/>
  <c r="AK14" i="19"/>
  <c r="AH13" i="19"/>
  <c r="AH12" i="19"/>
  <c r="AH14" i="19"/>
  <c r="AF14" i="19"/>
  <c r="AE14" i="19"/>
  <c r="AD14" i="19"/>
  <c r="AC14" i="19"/>
  <c r="AB14" i="19"/>
  <c r="AA14" i="19"/>
  <c r="Z14" i="19"/>
  <c r="Y14" i="19"/>
  <c r="X14" i="19"/>
  <c r="W14" i="19"/>
  <c r="V14" i="19"/>
  <c r="U14" i="19"/>
  <c r="CD19" i="20"/>
  <c r="CD18" i="20"/>
  <c r="CD20" i="20"/>
  <c r="CB20" i="20"/>
  <c r="CA20" i="20"/>
  <c r="BZ20" i="20"/>
  <c r="BY20" i="20"/>
  <c r="BX20" i="20"/>
  <c r="BW20" i="20"/>
  <c r="BV20" i="20"/>
  <c r="BU20" i="20"/>
  <c r="BT20" i="20"/>
  <c r="BS20" i="20"/>
  <c r="BR20" i="20"/>
  <c r="BQ20" i="20"/>
  <c r="CD13" i="20"/>
  <c r="CD12" i="20"/>
  <c r="CD14" i="20"/>
  <c r="CB14" i="20"/>
  <c r="CA14" i="20"/>
  <c r="BZ14" i="20"/>
  <c r="BY14" i="20"/>
  <c r="BX14" i="20"/>
  <c r="BW14" i="20"/>
  <c r="BV14" i="20"/>
  <c r="BU14" i="20"/>
  <c r="BT14" i="20"/>
  <c r="BS14" i="20"/>
  <c r="BR14" i="20"/>
  <c r="BQ14" i="20"/>
  <c r="BN13" i="20"/>
  <c r="BN12" i="20"/>
  <c r="BN14" i="20"/>
  <c r="BL14" i="20"/>
  <c r="BK14" i="20"/>
  <c r="BJ14" i="20"/>
  <c r="BI14" i="20"/>
  <c r="BH14" i="20"/>
  <c r="BG14" i="20"/>
  <c r="BF14" i="20"/>
  <c r="BE14" i="20"/>
  <c r="BD14" i="20"/>
  <c r="BC14" i="20"/>
  <c r="BB14" i="20"/>
  <c r="BA14" i="20"/>
  <c r="BN19" i="20"/>
  <c r="BN18" i="20"/>
  <c r="BN20" i="20"/>
  <c r="BL20" i="20"/>
  <c r="BK20" i="20"/>
  <c r="BJ20" i="20"/>
  <c r="BI20" i="20"/>
  <c r="BH20" i="20"/>
  <c r="BG20" i="20"/>
  <c r="BF20" i="20"/>
  <c r="BE20" i="20"/>
  <c r="BD20" i="20"/>
  <c r="BC20" i="20"/>
  <c r="BB20" i="20"/>
  <c r="BA20" i="20"/>
  <c r="AX19" i="20"/>
  <c r="AX18" i="20"/>
  <c r="AX20" i="20"/>
  <c r="AV20" i="20"/>
  <c r="AU20" i="20"/>
  <c r="AT20" i="20"/>
  <c r="AS20" i="20"/>
  <c r="AR20" i="20"/>
  <c r="AQ20" i="20"/>
  <c r="AP20" i="20"/>
  <c r="AO20" i="20"/>
  <c r="AN20" i="20"/>
  <c r="AM20" i="20"/>
  <c r="AL20" i="20"/>
  <c r="AK20" i="20"/>
  <c r="AX13" i="20"/>
  <c r="AX12" i="20"/>
  <c r="AX14" i="20"/>
  <c r="AV14" i="20"/>
  <c r="AU14" i="20"/>
  <c r="AT14" i="20"/>
  <c r="AS14" i="20"/>
  <c r="AR14" i="20"/>
  <c r="AQ14" i="20"/>
  <c r="AP14" i="20"/>
  <c r="AO14" i="20"/>
  <c r="AN14" i="20"/>
  <c r="AM14" i="20"/>
  <c r="AL14" i="20"/>
  <c r="AK14" i="20"/>
  <c r="AH13" i="20"/>
  <c r="AH12" i="20"/>
  <c r="AH14" i="20"/>
  <c r="AF14" i="20"/>
  <c r="AE14" i="20"/>
  <c r="AD14" i="20"/>
  <c r="AC14" i="20"/>
  <c r="AB14" i="20"/>
  <c r="AA14" i="20"/>
  <c r="Z14" i="20"/>
  <c r="Y14" i="20"/>
  <c r="X14" i="20"/>
  <c r="W14" i="20"/>
  <c r="V14" i="20"/>
  <c r="U14" i="20"/>
  <c r="AH19" i="20"/>
  <c r="AH18" i="20"/>
  <c r="AH20" i="20"/>
  <c r="AF20" i="20"/>
  <c r="AE20" i="20"/>
  <c r="AD20" i="20"/>
  <c r="AC20" i="20"/>
  <c r="AB20" i="20"/>
  <c r="AA20" i="20"/>
  <c r="Z20" i="20"/>
  <c r="Y20" i="20"/>
  <c r="X20" i="20"/>
  <c r="W20" i="20"/>
  <c r="V20" i="20"/>
  <c r="U20" i="20"/>
  <c r="P20" i="20"/>
  <c r="O20" i="20"/>
  <c r="N20" i="20"/>
  <c r="M20" i="20"/>
  <c r="L20" i="20"/>
  <c r="K20" i="20"/>
  <c r="J20" i="20"/>
  <c r="I20" i="20"/>
  <c r="H20" i="20"/>
  <c r="G20" i="20"/>
  <c r="F20" i="20"/>
  <c r="F14" i="18"/>
  <c r="G14" i="18"/>
  <c r="H14" i="18"/>
  <c r="I14" i="18"/>
  <c r="J14" i="18"/>
  <c r="K14" i="18"/>
  <c r="L14" i="18"/>
  <c r="M14" i="18"/>
  <c r="N14" i="18"/>
  <c r="O14" i="18"/>
  <c r="P14" i="18"/>
  <c r="F14" i="19"/>
  <c r="G14" i="19"/>
  <c r="H14" i="19"/>
  <c r="I14" i="19"/>
  <c r="J14" i="19"/>
  <c r="K14" i="19"/>
  <c r="L14" i="19"/>
  <c r="M14" i="19"/>
  <c r="N14" i="19"/>
  <c r="O14" i="19"/>
  <c r="P14" i="19"/>
  <c r="F14" i="20"/>
  <c r="G14" i="20"/>
  <c r="H14" i="20"/>
  <c r="I14" i="20"/>
  <c r="J14" i="20"/>
  <c r="K14" i="20"/>
  <c r="L14" i="20"/>
  <c r="M14" i="20"/>
  <c r="N14" i="20"/>
  <c r="O14" i="20"/>
  <c r="P14" i="20"/>
  <c r="AA9" i="13"/>
  <c r="AA12" i="13"/>
  <c r="AA11" i="13"/>
  <c r="T10" i="3"/>
  <c r="X20" i="22"/>
  <c r="Y20" i="22" s="1"/>
  <c r="X27" i="22"/>
  <c r="X30" i="22"/>
  <c r="W30" i="22" s="1"/>
  <c r="X44" i="22"/>
  <c r="Y44" i="22" s="1"/>
  <c r="X50" i="22"/>
  <c r="Y50" i="22" s="1"/>
  <c r="X52" i="22"/>
  <c r="Y52" i="22" s="1"/>
  <c r="X67" i="22"/>
  <c r="X70" i="22"/>
  <c r="X73" i="22"/>
  <c r="Y73" i="22" s="1"/>
  <c r="X84" i="22"/>
  <c r="X90" i="22"/>
  <c r="Y90" i="22" s="1"/>
  <c r="X96" i="22"/>
  <c r="X108" i="22"/>
  <c r="Y108" i="22" s="1"/>
  <c r="X112" i="22"/>
  <c r="Y112" i="22" s="1"/>
  <c r="X116" i="22"/>
  <c r="Y116" i="22" s="1"/>
  <c r="X127" i="22"/>
  <c r="Y127" i="22" s="1"/>
  <c r="X132" i="22"/>
  <c r="Y132" i="22" s="1"/>
  <c r="X134" i="22"/>
  <c r="Y134" i="22" s="1"/>
  <c r="X147" i="22"/>
  <c r="Y147" i="22" s="1"/>
  <c r="X152" i="22"/>
  <c r="Y152" i="22" s="1"/>
  <c r="X154" i="22"/>
  <c r="X167" i="22"/>
  <c r="Y167" i="22" s="1"/>
  <c r="X172" i="22"/>
  <c r="Y172" i="22" s="1"/>
  <c r="X174" i="22"/>
  <c r="Y174" i="22" s="1"/>
  <c r="X187" i="22"/>
  <c r="Y187" i="22" s="1"/>
  <c r="X192" i="22"/>
  <c r="Y192" i="22" s="1"/>
  <c r="X195" i="22"/>
  <c r="Y195" i="22" s="1"/>
  <c r="X208" i="22"/>
  <c r="X212" i="22"/>
  <c r="Y212" i="22" s="1"/>
  <c r="X214" i="22"/>
  <c r="Y214" i="22" s="1"/>
  <c r="X227" i="22"/>
  <c r="Y227" i="22" s="1"/>
  <c r="X230" i="22"/>
  <c r="Y230" i="22" s="1"/>
  <c r="X232" i="22"/>
  <c r="W232" i="22" s="1"/>
  <c r="X241" i="22"/>
  <c r="Y241" i="22" s="1"/>
  <c r="X244" i="22"/>
  <c r="Y244" i="22" s="1"/>
  <c r="X246" i="22"/>
  <c r="Y246" i="22" s="1"/>
  <c r="X255" i="22"/>
  <c r="Y255" i="22" s="1"/>
  <c r="T11" i="3"/>
  <c r="T9" i="3"/>
  <c r="S6" i="31"/>
  <c r="R6" i="31"/>
  <c r="Q6" i="31"/>
  <c r="P6" i="31"/>
  <c r="I26" i="31"/>
  <c r="I27" i="31"/>
  <c r="I28" i="31"/>
  <c r="I29" i="31"/>
  <c r="I30" i="31"/>
  <c r="I31" i="31"/>
  <c r="I32" i="31"/>
  <c r="I33" i="31"/>
  <c r="I34" i="31"/>
  <c r="I35" i="31"/>
  <c r="I36" i="31"/>
  <c r="I37" i="31"/>
  <c r="I38" i="31"/>
  <c r="I39" i="31"/>
  <c r="I40" i="31"/>
  <c r="I41" i="31"/>
  <c r="I42" i="31"/>
  <c r="I43" i="31"/>
  <c r="I44" i="31"/>
  <c r="I45" i="31"/>
  <c r="I15" i="31"/>
  <c r="I16" i="31"/>
  <c r="I17" i="31"/>
  <c r="I18" i="31"/>
  <c r="I19" i="31"/>
  <c r="I20" i="31"/>
  <c r="I21" i="31"/>
  <c r="I22" i="31"/>
  <c r="I23" i="31"/>
  <c r="I24" i="31"/>
  <c r="I25" i="31"/>
  <c r="C12" i="31"/>
  <c r="C11" i="31"/>
  <c r="C10" i="31"/>
  <c r="C9" i="31"/>
  <c r="F44" i="30"/>
  <c r="F45" i="30"/>
  <c r="F46" i="30"/>
  <c r="F47" i="30"/>
  <c r="F48" i="30"/>
  <c r="F49" i="30"/>
  <c r="F50" i="30"/>
  <c r="F51" i="30"/>
  <c r="F52" i="30"/>
  <c r="F53" i="30"/>
  <c r="F54" i="30"/>
  <c r="F55" i="30"/>
  <c r="F56" i="30"/>
  <c r="F57" i="30"/>
  <c r="F58" i="30"/>
  <c r="F59" i="30"/>
  <c r="F60" i="30"/>
  <c r="F61" i="30"/>
  <c r="F62" i="30"/>
  <c r="F63" i="30"/>
  <c r="F64" i="30"/>
  <c r="F65" i="30"/>
  <c r="F66" i="30"/>
  <c r="F67" i="30"/>
  <c r="F68" i="30"/>
  <c r="F69" i="30"/>
  <c r="F70" i="30"/>
  <c r="F71" i="30"/>
  <c r="F72" i="30"/>
  <c r="F73" i="30"/>
  <c r="F74" i="30"/>
  <c r="F75" i="30"/>
  <c r="F76" i="30"/>
  <c r="F77" i="30"/>
  <c r="F78" i="30"/>
  <c r="F79" i="30"/>
  <c r="F80" i="30"/>
  <c r="F81" i="30"/>
  <c r="F6" i="30"/>
  <c r="M6" i="21"/>
  <c r="M6" i="22"/>
  <c r="M6" i="23"/>
  <c r="M6" i="5"/>
  <c r="C9" i="7"/>
  <c r="AA51" i="5"/>
  <c r="P77" i="18"/>
  <c r="P78" i="18"/>
  <c r="G77" i="18"/>
  <c r="G78" i="18"/>
  <c r="H77" i="18"/>
  <c r="H78" i="18"/>
  <c r="K77" i="18"/>
  <c r="K78" i="18"/>
  <c r="L77" i="18"/>
  <c r="L78" i="18"/>
  <c r="BA77" i="4"/>
  <c r="BA78" i="4"/>
  <c r="BJ79" i="4"/>
  <c r="BJ80" i="4"/>
  <c r="BD81" i="4"/>
  <c r="BD82" i="4"/>
  <c r="G83" i="4"/>
  <c r="G84" i="4"/>
  <c r="AD83" i="4"/>
  <c r="AD84" i="4"/>
  <c r="BV83" i="4"/>
  <c r="BV84" i="4"/>
  <c r="BG85" i="4"/>
  <c r="BG86" i="4"/>
  <c r="BJ89" i="4"/>
  <c r="BJ90" i="4"/>
  <c r="U75" i="4"/>
  <c r="U76" i="4"/>
  <c r="X75" i="4"/>
  <c r="X76" i="4"/>
  <c r="Z75" i="4"/>
  <c r="Z76" i="4"/>
  <c r="AB75" i="4"/>
  <c r="AB76" i="4"/>
  <c r="AC75" i="4"/>
  <c r="AC76" i="4"/>
  <c r="AD75" i="4"/>
  <c r="AD76" i="4"/>
  <c r="AF75" i="4"/>
  <c r="AF76" i="4"/>
  <c r="AK75" i="4"/>
  <c r="AK76" i="4"/>
  <c r="AO75" i="4"/>
  <c r="AO76" i="4"/>
  <c r="AS75" i="4"/>
  <c r="AS76" i="4"/>
  <c r="BA75" i="4"/>
  <c r="BA76" i="4"/>
  <c r="BC75" i="4"/>
  <c r="BC76" i="4"/>
  <c r="BD75" i="4"/>
  <c r="BD76" i="4"/>
  <c r="BF75" i="4"/>
  <c r="BF76" i="4"/>
  <c r="BG75" i="4"/>
  <c r="BG76" i="4"/>
  <c r="BH75" i="4"/>
  <c r="BH76" i="4"/>
  <c r="BI75" i="4"/>
  <c r="BI76" i="4"/>
  <c r="BJ75" i="4"/>
  <c r="BJ76" i="4"/>
  <c r="BL75" i="4"/>
  <c r="BL76" i="4"/>
  <c r="BT75" i="4"/>
  <c r="BT76" i="4"/>
  <c r="BX75" i="4"/>
  <c r="BX76" i="4"/>
  <c r="CB75" i="4"/>
  <c r="CB76" i="4"/>
  <c r="AW76" i="4"/>
  <c r="AX76" i="4"/>
  <c r="AY76" i="4"/>
  <c r="AZ76" i="4"/>
  <c r="BE75" i="4"/>
  <c r="BE76" i="4"/>
  <c r="AW77" i="4"/>
  <c r="AW78" i="4"/>
  <c r="AX77" i="4"/>
  <c r="AX78" i="4"/>
  <c r="AY77" i="4"/>
  <c r="AY78" i="4"/>
  <c r="AZ77" i="4"/>
  <c r="AZ78" i="4"/>
  <c r="AW79" i="4"/>
  <c r="AW80" i="4"/>
  <c r="AX79" i="4"/>
  <c r="AX80" i="4"/>
  <c r="AY79" i="4"/>
  <c r="AY80" i="4"/>
  <c r="AZ79" i="4"/>
  <c r="AZ80" i="4"/>
  <c r="H87" i="20"/>
  <c r="H88" i="20"/>
  <c r="J87" i="20"/>
  <c r="J88" i="20"/>
  <c r="L87" i="20"/>
  <c r="L88" i="20"/>
  <c r="N87" i="20"/>
  <c r="N88" i="20"/>
  <c r="P87" i="20"/>
  <c r="P88" i="20"/>
  <c r="AN87" i="20"/>
  <c r="AN88" i="20"/>
  <c r="AP87" i="20"/>
  <c r="AP88" i="20"/>
  <c r="AR87" i="20"/>
  <c r="AR88" i="20"/>
  <c r="AT87" i="20"/>
  <c r="AT88" i="20"/>
  <c r="AV87" i="20"/>
  <c r="AV88" i="20"/>
  <c r="BT87" i="20"/>
  <c r="BT88" i="20"/>
  <c r="BV87" i="20"/>
  <c r="BV88" i="20"/>
  <c r="BX87" i="20"/>
  <c r="BX88" i="20"/>
  <c r="BZ87" i="20"/>
  <c r="BZ88" i="20"/>
  <c r="CB87" i="20"/>
  <c r="CB88" i="20"/>
  <c r="O77" i="20"/>
  <c r="O78" i="20"/>
  <c r="H89" i="19"/>
  <c r="H90" i="19"/>
  <c r="J89" i="19"/>
  <c r="J90" i="19"/>
  <c r="L89" i="19"/>
  <c r="L90" i="19"/>
  <c r="N89" i="19"/>
  <c r="N90" i="19"/>
  <c r="P89" i="19"/>
  <c r="P90" i="19"/>
  <c r="X89" i="19"/>
  <c r="X90" i="19"/>
  <c r="Z89" i="19"/>
  <c r="Z90" i="19"/>
  <c r="AB89" i="19"/>
  <c r="AB90" i="19"/>
  <c r="AD89" i="19"/>
  <c r="AD90" i="19"/>
  <c r="AF89" i="19"/>
  <c r="AF90" i="19"/>
  <c r="AK89" i="19"/>
  <c r="AK90" i="19"/>
  <c r="AM89" i="19"/>
  <c r="AM90" i="19"/>
  <c r="AO89" i="19"/>
  <c r="AO90" i="19"/>
  <c r="AQ89" i="19"/>
  <c r="AQ90" i="19"/>
  <c r="AS89" i="19"/>
  <c r="AS90" i="19"/>
  <c r="AU89" i="19"/>
  <c r="AU90" i="19"/>
  <c r="BD89" i="19"/>
  <c r="BD90" i="19"/>
  <c r="BF89" i="19"/>
  <c r="BF90" i="19"/>
  <c r="BH89" i="19"/>
  <c r="BH90" i="19"/>
  <c r="BJ89" i="19"/>
  <c r="BJ90" i="19"/>
  <c r="BL89" i="19"/>
  <c r="BL90" i="19"/>
  <c r="BQ89" i="19"/>
  <c r="BQ90" i="19"/>
  <c r="BS89" i="19"/>
  <c r="BS90" i="19"/>
  <c r="BU89" i="19"/>
  <c r="BU90" i="19"/>
  <c r="BW89" i="19"/>
  <c r="BW90" i="19"/>
  <c r="BY89" i="19"/>
  <c r="BY90" i="19"/>
  <c r="CA89" i="19"/>
  <c r="CA90" i="19"/>
  <c r="U87" i="19"/>
  <c r="U88" i="19"/>
  <c r="W87" i="19"/>
  <c r="W88" i="19"/>
  <c r="Y87" i="19"/>
  <c r="Y88" i="19"/>
  <c r="AA87" i="19"/>
  <c r="AA88" i="19"/>
  <c r="AC87" i="19"/>
  <c r="AC88" i="19"/>
  <c r="AE87" i="19"/>
  <c r="AE88" i="19"/>
  <c r="BA87" i="19"/>
  <c r="BA88" i="19"/>
  <c r="BC87" i="19"/>
  <c r="BC88" i="19"/>
  <c r="BE87" i="19"/>
  <c r="BE88" i="19"/>
  <c r="BG87" i="19"/>
  <c r="BG88" i="19"/>
  <c r="BI87" i="19"/>
  <c r="BI88" i="19"/>
  <c r="BK87" i="19"/>
  <c r="BK88" i="19"/>
  <c r="E85" i="19"/>
  <c r="E86" i="19"/>
  <c r="G85" i="19"/>
  <c r="G86" i="19"/>
  <c r="I85" i="19"/>
  <c r="I86" i="19"/>
  <c r="K85" i="19"/>
  <c r="K86" i="19"/>
  <c r="M85" i="19"/>
  <c r="M86" i="19"/>
  <c r="O85" i="19"/>
  <c r="O86" i="19"/>
  <c r="X85" i="19"/>
  <c r="X86" i="19"/>
  <c r="Z85" i="19"/>
  <c r="Z86" i="19"/>
  <c r="AB85" i="19"/>
  <c r="AB86" i="19"/>
  <c r="AD85" i="19"/>
  <c r="AD86" i="19"/>
  <c r="AF85" i="19"/>
  <c r="AF86" i="19"/>
  <c r="AK85" i="19"/>
  <c r="AK86" i="19"/>
  <c r="AM85" i="19"/>
  <c r="AM86" i="19"/>
  <c r="AO85" i="19"/>
  <c r="AO86" i="19"/>
  <c r="AQ85" i="19"/>
  <c r="AQ86" i="19"/>
  <c r="AS85" i="19"/>
  <c r="AS86" i="19"/>
  <c r="AU85" i="19"/>
  <c r="AU86" i="19"/>
  <c r="BD85" i="19"/>
  <c r="BD86" i="19"/>
  <c r="BF85" i="19"/>
  <c r="BF86" i="19"/>
  <c r="BH85" i="19"/>
  <c r="BH86" i="19"/>
  <c r="BJ85" i="19"/>
  <c r="BJ86" i="19"/>
  <c r="BL85" i="19"/>
  <c r="BL86" i="19"/>
  <c r="BQ85" i="19"/>
  <c r="BQ86" i="19"/>
  <c r="BS85" i="19"/>
  <c r="BS86" i="19"/>
  <c r="BU85" i="19"/>
  <c r="BU86" i="19"/>
  <c r="BW85" i="19"/>
  <c r="BW86" i="19"/>
  <c r="BY85" i="19"/>
  <c r="BY86" i="19"/>
  <c r="CA85" i="19"/>
  <c r="CA86" i="19"/>
  <c r="H83" i="19"/>
  <c r="H84" i="19"/>
  <c r="J83" i="19"/>
  <c r="J84" i="19"/>
  <c r="L83" i="19"/>
  <c r="L84" i="19"/>
  <c r="N83" i="19"/>
  <c r="N84" i="19"/>
  <c r="P83" i="19"/>
  <c r="P84" i="19"/>
  <c r="U83" i="19"/>
  <c r="U84" i="19"/>
  <c r="W83" i="19"/>
  <c r="W84" i="19"/>
  <c r="Y83" i="19"/>
  <c r="Y84" i="19"/>
  <c r="AA83" i="19"/>
  <c r="AA84" i="19"/>
  <c r="AC83" i="19"/>
  <c r="AC84" i="19"/>
  <c r="AE83" i="19"/>
  <c r="AE84" i="19"/>
  <c r="AN83" i="19"/>
  <c r="AN84" i="19"/>
  <c r="AP83" i="19"/>
  <c r="AP84" i="19"/>
  <c r="AR83" i="19"/>
  <c r="AR84" i="19"/>
  <c r="AT83" i="19"/>
  <c r="AT84" i="19"/>
  <c r="AV83" i="19"/>
  <c r="AV84" i="19"/>
  <c r="BA83" i="19"/>
  <c r="BA84" i="19"/>
  <c r="BC83" i="19"/>
  <c r="BC84" i="19"/>
  <c r="BE83" i="19"/>
  <c r="BE84" i="19"/>
  <c r="BG83" i="19"/>
  <c r="BG84" i="19"/>
  <c r="BI83" i="19"/>
  <c r="BI84" i="19"/>
  <c r="BK83" i="19"/>
  <c r="BK84" i="19"/>
  <c r="BT83" i="19"/>
  <c r="BT84" i="19"/>
  <c r="BV83" i="19"/>
  <c r="BV84" i="19"/>
  <c r="BX83" i="19"/>
  <c r="BX84" i="19"/>
  <c r="BZ83" i="19"/>
  <c r="BZ84" i="19"/>
  <c r="CB83" i="19"/>
  <c r="CB84" i="19"/>
  <c r="E81" i="19"/>
  <c r="E82" i="19"/>
  <c r="G81" i="19"/>
  <c r="I81" i="19"/>
  <c r="I82" i="19"/>
  <c r="K81" i="19"/>
  <c r="M81" i="19"/>
  <c r="M82" i="19"/>
  <c r="O81" i="19"/>
  <c r="X81" i="19"/>
  <c r="Z81" i="19"/>
  <c r="Z82" i="19"/>
  <c r="AB81" i="19"/>
  <c r="AD81" i="19"/>
  <c r="AD82" i="19"/>
  <c r="AF81" i="19"/>
  <c r="AF82" i="19"/>
  <c r="AK81" i="19"/>
  <c r="AK82" i="19"/>
  <c r="AM81" i="19"/>
  <c r="AM82" i="19"/>
  <c r="AO81" i="19"/>
  <c r="AO82" i="19"/>
  <c r="AQ81" i="19"/>
  <c r="AQ82" i="19"/>
  <c r="AS81" i="19"/>
  <c r="AS82" i="19"/>
  <c r="AU81" i="19"/>
  <c r="AU82" i="19"/>
  <c r="BD81" i="19"/>
  <c r="BD82" i="19"/>
  <c r="BF81" i="19"/>
  <c r="BF82" i="19"/>
  <c r="BH81" i="19"/>
  <c r="BH82" i="19"/>
  <c r="BJ81" i="19"/>
  <c r="BJ82" i="19"/>
  <c r="BL81" i="19"/>
  <c r="BL82" i="19"/>
  <c r="BQ81" i="19"/>
  <c r="BQ82" i="19"/>
  <c r="BS81" i="19"/>
  <c r="BS82" i="19"/>
  <c r="BU81" i="19"/>
  <c r="BU82" i="19"/>
  <c r="BW81" i="19"/>
  <c r="BW82" i="19"/>
  <c r="BY81" i="19"/>
  <c r="BY82" i="19"/>
  <c r="CA81" i="19"/>
  <c r="CA82" i="19"/>
  <c r="H79" i="19"/>
  <c r="J79" i="19"/>
  <c r="L79" i="19"/>
  <c r="N79" i="19"/>
  <c r="P79" i="19"/>
  <c r="U79" i="19"/>
  <c r="W79" i="19"/>
  <c r="Y79" i="19"/>
  <c r="AA79" i="19"/>
  <c r="AC79" i="19"/>
  <c r="AE79" i="19"/>
  <c r="AN79" i="19"/>
  <c r="AP79" i="19"/>
  <c r="AR79" i="19"/>
  <c r="AT79" i="19"/>
  <c r="AV79" i="19"/>
  <c r="BA79" i="19"/>
  <c r="BA80" i="19"/>
  <c r="BC79" i="19"/>
  <c r="BC80" i="19"/>
  <c r="BE79" i="19"/>
  <c r="BE80" i="19"/>
  <c r="BG79" i="19"/>
  <c r="BG80" i="19"/>
  <c r="BI79" i="19"/>
  <c r="BI80" i="19"/>
  <c r="BK79" i="19"/>
  <c r="BK80" i="19"/>
  <c r="BT79" i="19"/>
  <c r="BV79" i="19"/>
  <c r="BX79" i="19"/>
  <c r="BZ79" i="19"/>
  <c r="CB79" i="19"/>
  <c r="G77" i="19"/>
  <c r="I77" i="19"/>
  <c r="K77" i="19"/>
  <c r="M77" i="19"/>
  <c r="O77" i="19"/>
  <c r="X77" i="19"/>
  <c r="Z77" i="19"/>
  <c r="AB77" i="19"/>
  <c r="AD77" i="19"/>
  <c r="AF77" i="19"/>
  <c r="AK77" i="19"/>
  <c r="AK78" i="19"/>
  <c r="AM77" i="19"/>
  <c r="AM78" i="19"/>
  <c r="AO77" i="19"/>
  <c r="AO78" i="19"/>
  <c r="AQ77" i="19"/>
  <c r="AQ78" i="19"/>
  <c r="AS77" i="19"/>
  <c r="AS78" i="19"/>
  <c r="AU77" i="19"/>
  <c r="AU78" i="19"/>
  <c r="BD77" i="19"/>
  <c r="BF77" i="19"/>
  <c r="BH77" i="19"/>
  <c r="BJ77" i="19"/>
  <c r="BL77" i="19"/>
  <c r="BQ77" i="19"/>
  <c r="BS77" i="19"/>
  <c r="BU77" i="19"/>
  <c r="BW77" i="19"/>
  <c r="BY77" i="19"/>
  <c r="CA77" i="19"/>
  <c r="E77" i="20"/>
  <c r="E78" i="20"/>
  <c r="H77" i="20"/>
  <c r="H78" i="20"/>
  <c r="L77" i="20"/>
  <c r="L78" i="20"/>
  <c r="E89" i="19"/>
  <c r="E90" i="19"/>
  <c r="G89" i="19"/>
  <c r="G90" i="19"/>
  <c r="I89" i="19"/>
  <c r="I90" i="19"/>
  <c r="K89" i="19"/>
  <c r="K90" i="19"/>
  <c r="M89" i="19"/>
  <c r="M90" i="19"/>
  <c r="O89" i="19"/>
  <c r="O90" i="19"/>
  <c r="U89" i="19"/>
  <c r="U90" i="19"/>
  <c r="W89" i="19"/>
  <c r="W90" i="19"/>
  <c r="Y89" i="19"/>
  <c r="Y90" i="19"/>
  <c r="AA89" i="19"/>
  <c r="AA90" i="19"/>
  <c r="AC89" i="19"/>
  <c r="AC90" i="19"/>
  <c r="AE89" i="19"/>
  <c r="AE90" i="19"/>
  <c r="AN89" i="19"/>
  <c r="AN90" i="19"/>
  <c r="AP89" i="19"/>
  <c r="AP90" i="19"/>
  <c r="AR89" i="19"/>
  <c r="AR90" i="19"/>
  <c r="AT89" i="19"/>
  <c r="AT90" i="19"/>
  <c r="AV89" i="19"/>
  <c r="AV90" i="19"/>
  <c r="BA89" i="19"/>
  <c r="BA90" i="19"/>
  <c r="BC89" i="19"/>
  <c r="BC90" i="19"/>
  <c r="BE89" i="19"/>
  <c r="BE90" i="19"/>
  <c r="BG89" i="19"/>
  <c r="BG90" i="19"/>
  <c r="BI89" i="19"/>
  <c r="BI90" i="19"/>
  <c r="BK89" i="19"/>
  <c r="BK90" i="19"/>
  <c r="BT89" i="19"/>
  <c r="BT90" i="19"/>
  <c r="BV89" i="19"/>
  <c r="BV90" i="19"/>
  <c r="BX89" i="19"/>
  <c r="BX90" i="19"/>
  <c r="BZ89" i="19"/>
  <c r="BZ90" i="19"/>
  <c r="CB89" i="19"/>
  <c r="CB90" i="19"/>
  <c r="E79" i="19"/>
  <c r="G79" i="19"/>
  <c r="I79" i="19"/>
  <c r="K79" i="19"/>
  <c r="M79" i="19"/>
  <c r="O79" i="19"/>
  <c r="X79" i="19"/>
  <c r="Z79" i="19"/>
  <c r="AB79" i="19"/>
  <c r="AD79" i="19"/>
  <c r="AF79" i="19"/>
  <c r="AK79" i="19"/>
  <c r="AK80" i="19"/>
  <c r="AM79" i="19"/>
  <c r="AM80" i="19"/>
  <c r="AO79" i="19"/>
  <c r="AO80" i="19"/>
  <c r="AQ79" i="19"/>
  <c r="AQ80" i="19"/>
  <c r="AS79" i="19"/>
  <c r="AS80" i="19"/>
  <c r="AU79" i="19"/>
  <c r="AU80" i="19"/>
  <c r="BD79" i="19"/>
  <c r="BF79" i="19"/>
  <c r="BH79" i="19"/>
  <c r="BJ79" i="19"/>
  <c r="BL79" i="19"/>
  <c r="BQ79" i="19"/>
  <c r="BS79" i="19"/>
  <c r="BU79" i="19"/>
  <c r="BW79" i="19"/>
  <c r="BY79" i="19"/>
  <c r="CA79" i="19"/>
  <c r="H77" i="19"/>
  <c r="J77" i="19"/>
  <c r="L77" i="19"/>
  <c r="N77" i="19"/>
  <c r="P77" i="19"/>
  <c r="U77" i="19"/>
  <c r="U78" i="19"/>
  <c r="W77" i="19"/>
  <c r="W78" i="19"/>
  <c r="Y77" i="19"/>
  <c r="Y78" i="19"/>
  <c r="AA77" i="19"/>
  <c r="AA78" i="19"/>
  <c r="AC77" i="19"/>
  <c r="AC78" i="19"/>
  <c r="AE77" i="19"/>
  <c r="AE78" i="19"/>
  <c r="AN77" i="19"/>
  <c r="AP77" i="19"/>
  <c r="AR77" i="19"/>
  <c r="AT77" i="19"/>
  <c r="AV77" i="19"/>
  <c r="BA77" i="19"/>
  <c r="BC77" i="19"/>
  <c r="BE77" i="19"/>
  <c r="BG77" i="19"/>
  <c r="BI77" i="19"/>
  <c r="BK77" i="19"/>
  <c r="BT77" i="19"/>
  <c r="BV77" i="19"/>
  <c r="BX77" i="19"/>
  <c r="BZ77" i="19"/>
  <c r="CB77" i="19"/>
  <c r="AW89" i="4"/>
  <c r="AW90" i="4"/>
  <c r="AX89" i="4"/>
  <c r="AX90" i="4"/>
  <c r="AY89" i="4"/>
  <c r="AY90" i="4"/>
  <c r="AZ89" i="4"/>
  <c r="AZ90" i="4"/>
  <c r="BE89" i="4"/>
  <c r="BE90" i="4"/>
  <c r="AW88" i="4"/>
  <c r="AX88" i="4"/>
  <c r="AY88" i="4"/>
  <c r="AZ88" i="4"/>
  <c r="AW85" i="4"/>
  <c r="AW86" i="4"/>
  <c r="AX85" i="4"/>
  <c r="AX86" i="4"/>
  <c r="AY85" i="4"/>
  <c r="AY86" i="4"/>
  <c r="AZ85" i="4"/>
  <c r="AZ86" i="4"/>
  <c r="V83" i="4"/>
  <c r="V84" i="4"/>
  <c r="AT83" i="4"/>
  <c r="AT84" i="4"/>
  <c r="AW83" i="4"/>
  <c r="AW84" i="4"/>
  <c r="AX83" i="4"/>
  <c r="AX84" i="4"/>
  <c r="AY83" i="4"/>
  <c r="AY84" i="4"/>
  <c r="AZ83" i="4"/>
  <c r="AZ84" i="4"/>
  <c r="BR83" i="4"/>
  <c r="BR84" i="4"/>
  <c r="AB81" i="4"/>
  <c r="AB82" i="4"/>
  <c r="AF81" i="4"/>
  <c r="AF82" i="4"/>
  <c r="AR81" i="4"/>
  <c r="AR82" i="4"/>
  <c r="AW82" i="4"/>
  <c r="AX82" i="4"/>
  <c r="AY82" i="4"/>
  <c r="AZ82" i="4"/>
  <c r="CB81" i="4"/>
  <c r="CB82" i="4"/>
  <c r="C258" i="23"/>
  <c r="C259" i="23"/>
  <c r="C260" i="23"/>
  <c r="C262" i="23"/>
  <c r="C263" i="23"/>
  <c r="C264" i="23"/>
  <c r="C258" i="22"/>
  <c r="C259" i="22"/>
  <c r="C260" i="22"/>
  <c r="C262" i="22"/>
  <c r="C263" i="22"/>
  <c r="C264" i="22"/>
  <c r="C257" i="21"/>
  <c r="C258" i="21"/>
  <c r="C259" i="21"/>
  <c r="C260" i="21"/>
  <c r="C261" i="21"/>
  <c r="C262" i="21"/>
  <c r="C263" i="21"/>
  <c r="C264" i="21"/>
  <c r="CB89" i="20"/>
  <c r="CB90" i="20"/>
  <c r="CA89" i="20"/>
  <c r="CA90" i="20"/>
  <c r="BZ89" i="20"/>
  <c r="BZ90" i="20"/>
  <c r="BY89" i="20"/>
  <c r="BY90" i="20"/>
  <c r="BX89" i="20"/>
  <c r="BX90" i="20"/>
  <c r="BW89" i="20"/>
  <c r="BW90" i="20"/>
  <c r="BV89" i="20"/>
  <c r="BV90" i="20"/>
  <c r="BU89" i="20"/>
  <c r="BU90" i="20"/>
  <c r="BT89" i="20"/>
  <c r="BT90" i="20"/>
  <c r="BS89" i="20"/>
  <c r="BS90" i="20"/>
  <c r="BR89" i="20"/>
  <c r="BR90" i="20"/>
  <c r="BQ89" i="20"/>
  <c r="BQ90" i="20"/>
  <c r="BL89" i="20"/>
  <c r="BL90" i="20"/>
  <c r="BK89" i="20"/>
  <c r="BK90" i="20"/>
  <c r="BJ89" i="20"/>
  <c r="BJ90" i="20"/>
  <c r="BI89" i="20"/>
  <c r="BI90" i="20"/>
  <c r="BH89" i="20"/>
  <c r="BH90" i="20"/>
  <c r="BG89" i="20"/>
  <c r="BG90" i="20"/>
  <c r="BF89" i="20"/>
  <c r="BF90" i="20"/>
  <c r="BE89" i="20"/>
  <c r="BE90" i="20"/>
  <c r="BD89" i="20"/>
  <c r="BD90" i="20"/>
  <c r="BC89" i="20"/>
  <c r="BC90" i="20"/>
  <c r="BB89" i="20"/>
  <c r="BB90" i="20"/>
  <c r="BA89" i="20"/>
  <c r="BA90" i="20"/>
  <c r="AZ89" i="20"/>
  <c r="AZ90" i="20"/>
  <c r="AY89" i="20"/>
  <c r="AY90" i="20"/>
  <c r="AX89" i="20"/>
  <c r="AX90" i="20"/>
  <c r="AW89" i="20"/>
  <c r="AW90" i="20"/>
  <c r="AV89" i="20"/>
  <c r="AV90" i="20"/>
  <c r="AU89" i="20"/>
  <c r="AU90" i="20"/>
  <c r="AT89" i="20"/>
  <c r="AT90" i="20"/>
  <c r="AS89" i="20"/>
  <c r="AS90" i="20"/>
  <c r="AR89" i="20"/>
  <c r="AR90" i="20"/>
  <c r="AQ89" i="20"/>
  <c r="AQ90" i="20"/>
  <c r="AP89" i="20"/>
  <c r="AP90" i="20"/>
  <c r="AO89" i="20"/>
  <c r="AO90" i="20"/>
  <c r="AN89" i="20"/>
  <c r="AN90" i="20"/>
  <c r="AM89" i="20"/>
  <c r="AM90" i="20"/>
  <c r="AL89" i="20"/>
  <c r="AL90" i="20"/>
  <c r="AK89" i="20"/>
  <c r="AK90" i="20"/>
  <c r="AF89" i="20"/>
  <c r="AF90" i="20"/>
  <c r="AE89" i="20"/>
  <c r="AE90" i="20"/>
  <c r="AD89" i="20"/>
  <c r="AD90" i="20"/>
  <c r="AC89" i="20"/>
  <c r="AC90" i="20"/>
  <c r="AB89" i="20"/>
  <c r="AB90" i="20"/>
  <c r="AA89" i="20"/>
  <c r="AA90" i="20"/>
  <c r="Z89" i="20"/>
  <c r="Z90" i="20"/>
  <c r="Y89" i="20"/>
  <c r="Y90" i="20"/>
  <c r="X89" i="20"/>
  <c r="X90" i="20"/>
  <c r="W89" i="20"/>
  <c r="W90" i="20"/>
  <c r="V89" i="20"/>
  <c r="V90" i="20"/>
  <c r="U89" i="20"/>
  <c r="U90" i="20"/>
  <c r="P89" i="20"/>
  <c r="P90" i="20"/>
  <c r="O89" i="20"/>
  <c r="O90" i="20"/>
  <c r="N89" i="20"/>
  <c r="N90" i="20"/>
  <c r="M89" i="20"/>
  <c r="M90" i="20"/>
  <c r="L89" i="20"/>
  <c r="L90" i="20"/>
  <c r="K89" i="20"/>
  <c r="K90" i="20"/>
  <c r="J89" i="20"/>
  <c r="J90" i="20"/>
  <c r="I89" i="20"/>
  <c r="I90" i="20"/>
  <c r="H89" i="20"/>
  <c r="H90" i="20"/>
  <c r="G89" i="20"/>
  <c r="G90" i="20"/>
  <c r="F89" i="20"/>
  <c r="F90" i="20"/>
  <c r="E89" i="20"/>
  <c r="E90" i="20"/>
  <c r="CA87" i="20"/>
  <c r="CA88" i="20"/>
  <c r="BY87" i="20"/>
  <c r="BY88" i="20"/>
  <c r="BW87" i="20"/>
  <c r="BW88" i="20"/>
  <c r="BU87" i="20"/>
  <c r="BU88" i="20"/>
  <c r="BS87" i="20"/>
  <c r="BS88" i="20"/>
  <c r="BQ87" i="20"/>
  <c r="BQ88" i="20"/>
  <c r="BL87" i="20"/>
  <c r="BL88" i="20"/>
  <c r="BK87" i="20"/>
  <c r="BK88" i="20"/>
  <c r="BJ87" i="20"/>
  <c r="BJ88" i="20"/>
  <c r="BI87" i="20"/>
  <c r="BI88" i="20"/>
  <c r="BH87" i="20"/>
  <c r="BH88" i="20"/>
  <c r="BG87" i="20"/>
  <c r="BG88" i="20"/>
  <c r="BF87" i="20"/>
  <c r="BF88" i="20"/>
  <c r="BE87" i="20"/>
  <c r="BE88" i="20"/>
  <c r="BD87" i="20"/>
  <c r="BD88" i="20"/>
  <c r="BC87" i="20"/>
  <c r="BC88" i="20"/>
  <c r="BB87" i="20"/>
  <c r="BB88" i="20"/>
  <c r="BA87" i="20"/>
  <c r="BA88" i="20"/>
  <c r="AZ88" i="20"/>
  <c r="AY88" i="20"/>
  <c r="AX88" i="20"/>
  <c r="AW88" i="20"/>
  <c r="AU87" i="20"/>
  <c r="AU88" i="20"/>
  <c r="AS87" i="20"/>
  <c r="AS88" i="20"/>
  <c r="AQ87" i="20"/>
  <c r="AQ88" i="20"/>
  <c r="AO87" i="20"/>
  <c r="AO88" i="20"/>
  <c r="AM87" i="20"/>
  <c r="AM88" i="20"/>
  <c r="AK87" i="20"/>
  <c r="AK88" i="20"/>
  <c r="AF87" i="20"/>
  <c r="AF88" i="20"/>
  <c r="AE87" i="20"/>
  <c r="AE88" i="20"/>
  <c r="AD87" i="20"/>
  <c r="AD88" i="20"/>
  <c r="AC87" i="20"/>
  <c r="AC88" i="20"/>
  <c r="AB87" i="20"/>
  <c r="AB88" i="20"/>
  <c r="AA87" i="20"/>
  <c r="AA88" i="20"/>
  <c r="Z87" i="20"/>
  <c r="Z88" i="20"/>
  <c r="Y87" i="20"/>
  <c r="Y88" i="20"/>
  <c r="X87" i="20"/>
  <c r="X88" i="20"/>
  <c r="W87" i="20"/>
  <c r="W88" i="20"/>
  <c r="V87" i="20"/>
  <c r="V88" i="20"/>
  <c r="U87" i="20"/>
  <c r="U88" i="20"/>
  <c r="O87" i="20"/>
  <c r="O88" i="20"/>
  <c r="M87" i="20"/>
  <c r="M88" i="20"/>
  <c r="K87" i="20"/>
  <c r="K88" i="20"/>
  <c r="I87" i="20"/>
  <c r="I88" i="20"/>
  <c r="G87" i="20"/>
  <c r="G88" i="20"/>
  <c r="E87" i="20"/>
  <c r="E88" i="20"/>
  <c r="CB85" i="20"/>
  <c r="CB86" i="20"/>
  <c r="CA85" i="20"/>
  <c r="CA86" i="20"/>
  <c r="BZ85" i="20"/>
  <c r="BZ86" i="20"/>
  <c r="BY85" i="20"/>
  <c r="BY86" i="20"/>
  <c r="BX85" i="20"/>
  <c r="BX86" i="20"/>
  <c r="BW85" i="20"/>
  <c r="BW86" i="20"/>
  <c r="BV85" i="20"/>
  <c r="BV86" i="20"/>
  <c r="BU85" i="20"/>
  <c r="BU86" i="20"/>
  <c r="BT85" i="20"/>
  <c r="BT86" i="20"/>
  <c r="BS85" i="20"/>
  <c r="BS86" i="20"/>
  <c r="BR85" i="20"/>
  <c r="BR86" i="20"/>
  <c r="BQ85" i="20"/>
  <c r="BQ86" i="20"/>
  <c r="BL85" i="20"/>
  <c r="BL86" i="20"/>
  <c r="BK85" i="20"/>
  <c r="BK86" i="20"/>
  <c r="BJ85" i="20"/>
  <c r="BJ86" i="20"/>
  <c r="BI85" i="20"/>
  <c r="BI86" i="20"/>
  <c r="BH85" i="20"/>
  <c r="BH86" i="20"/>
  <c r="BG85" i="20"/>
  <c r="BG86" i="20"/>
  <c r="BF85" i="20"/>
  <c r="BF86" i="20"/>
  <c r="BE85" i="20"/>
  <c r="BE86" i="20"/>
  <c r="BD85" i="20"/>
  <c r="BD86" i="20"/>
  <c r="BC85" i="20"/>
  <c r="BC86" i="20"/>
  <c r="BB85" i="20"/>
  <c r="BB86" i="20"/>
  <c r="BA85" i="20"/>
  <c r="BA86" i="20"/>
  <c r="AZ85" i="20"/>
  <c r="AZ86" i="20"/>
  <c r="AY85" i="20"/>
  <c r="AY86" i="20"/>
  <c r="AX85" i="20"/>
  <c r="AX86" i="20"/>
  <c r="AW85" i="20"/>
  <c r="AW86" i="20"/>
  <c r="AV85" i="20"/>
  <c r="AV86" i="20"/>
  <c r="AU85" i="20"/>
  <c r="AU86" i="20"/>
  <c r="AT85" i="20"/>
  <c r="AT86" i="20"/>
  <c r="AS85" i="20"/>
  <c r="AS86" i="20"/>
  <c r="AR85" i="20"/>
  <c r="AR86" i="20"/>
  <c r="AQ85" i="20"/>
  <c r="AQ86" i="20"/>
  <c r="AP85" i="20"/>
  <c r="AP86" i="20"/>
  <c r="AO85" i="20"/>
  <c r="AO86" i="20"/>
  <c r="AN85" i="20"/>
  <c r="AN86" i="20"/>
  <c r="AM85" i="20"/>
  <c r="AM86" i="20"/>
  <c r="AL85" i="20"/>
  <c r="AL86" i="20"/>
  <c r="AK85" i="20"/>
  <c r="AK86" i="20"/>
  <c r="AF85" i="20"/>
  <c r="AF86" i="20"/>
  <c r="AE85" i="20"/>
  <c r="AE86" i="20"/>
  <c r="AD85" i="20"/>
  <c r="AD86" i="20"/>
  <c r="AC85" i="20"/>
  <c r="AC86" i="20"/>
  <c r="AB85" i="20"/>
  <c r="AB86" i="20"/>
  <c r="AA85" i="20"/>
  <c r="AA86" i="20"/>
  <c r="Z85" i="20"/>
  <c r="Z86" i="20"/>
  <c r="Y85" i="20"/>
  <c r="Y86" i="20"/>
  <c r="X85" i="20"/>
  <c r="X86" i="20"/>
  <c r="W85" i="20"/>
  <c r="W86" i="20"/>
  <c r="V85" i="20"/>
  <c r="V86" i="20"/>
  <c r="U85" i="20"/>
  <c r="U86" i="20"/>
  <c r="P85" i="20"/>
  <c r="P86" i="20"/>
  <c r="O85" i="20"/>
  <c r="O86" i="20"/>
  <c r="N85" i="20"/>
  <c r="N86" i="20"/>
  <c r="M85" i="20"/>
  <c r="M86" i="20"/>
  <c r="L85" i="20"/>
  <c r="L86" i="20"/>
  <c r="K85" i="20"/>
  <c r="K86" i="20"/>
  <c r="J85" i="20"/>
  <c r="J86" i="20"/>
  <c r="I85" i="20"/>
  <c r="I86" i="20"/>
  <c r="H85" i="20"/>
  <c r="H86" i="20"/>
  <c r="G85" i="20"/>
  <c r="G86" i="20"/>
  <c r="F85" i="20"/>
  <c r="F86" i="20"/>
  <c r="E85" i="20"/>
  <c r="E86" i="20"/>
  <c r="CB83" i="20"/>
  <c r="CB84" i="20"/>
  <c r="CA83" i="20"/>
  <c r="CA84" i="20"/>
  <c r="BZ83" i="20"/>
  <c r="BZ84" i="20"/>
  <c r="BY83" i="20"/>
  <c r="BY84" i="20"/>
  <c r="BX83" i="20"/>
  <c r="BX84" i="20"/>
  <c r="BW83" i="20"/>
  <c r="BW84" i="20"/>
  <c r="BV83" i="20"/>
  <c r="BV84" i="20"/>
  <c r="BU83" i="20"/>
  <c r="BU84" i="20"/>
  <c r="BT83" i="20"/>
  <c r="BT84" i="20"/>
  <c r="BS83" i="20"/>
  <c r="BS84" i="20"/>
  <c r="BR83" i="20"/>
  <c r="BR84" i="20"/>
  <c r="BQ83" i="20"/>
  <c r="BQ84" i="20"/>
  <c r="BL83" i="20"/>
  <c r="BL84" i="20"/>
  <c r="BK83" i="20"/>
  <c r="BK84" i="20"/>
  <c r="BJ83" i="20"/>
  <c r="BJ84" i="20"/>
  <c r="BI83" i="20"/>
  <c r="BI84" i="20"/>
  <c r="BH83" i="20"/>
  <c r="BH84" i="20"/>
  <c r="BG83" i="20"/>
  <c r="BG84" i="20"/>
  <c r="BF83" i="20"/>
  <c r="BF84" i="20"/>
  <c r="BE83" i="20"/>
  <c r="BE84" i="20"/>
  <c r="BD83" i="20"/>
  <c r="BD84" i="20"/>
  <c r="BC83" i="20"/>
  <c r="BC84" i="20"/>
  <c r="BB83" i="20"/>
  <c r="BB84" i="20"/>
  <c r="BA83" i="20"/>
  <c r="BA84" i="20"/>
  <c r="AZ83" i="20"/>
  <c r="AZ84" i="20"/>
  <c r="AY83" i="20"/>
  <c r="AY84" i="20"/>
  <c r="AX83" i="20"/>
  <c r="AX84" i="20"/>
  <c r="AW83" i="20"/>
  <c r="AW84" i="20"/>
  <c r="AV83" i="20"/>
  <c r="AV84" i="20"/>
  <c r="AU83" i="20"/>
  <c r="AU84" i="20"/>
  <c r="AT83" i="20"/>
  <c r="AT84" i="20"/>
  <c r="AS83" i="20"/>
  <c r="AS84" i="20"/>
  <c r="AR83" i="20"/>
  <c r="AR84" i="20"/>
  <c r="AQ83" i="20"/>
  <c r="AQ84" i="20"/>
  <c r="AP83" i="20"/>
  <c r="AP84" i="20"/>
  <c r="AO83" i="20"/>
  <c r="AO84" i="20"/>
  <c r="AN83" i="20"/>
  <c r="AN84" i="20"/>
  <c r="AM83" i="20"/>
  <c r="AM84" i="20"/>
  <c r="AL83" i="20"/>
  <c r="AL84" i="20"/>
  <c r="AK83" i="20"/>
  <c r="AK84" i="20"/>
  <c r="AF83" i="20"/>
  <c r="AF84" i="20"/>
  <c r="AE83" i="20"/>
  <c r="AE84" i="20"/>
  <c r="AD83" i="20"/>
  <c r="AD84" i="20"/>
  <c r="AC83" i="20"/>
  <c r="AC84" i="20"/>
  <c r="AB83" i="20"/>
  <c r="AB84" i="20"/>
  <c r="AA83" i="20"/>
  <c r="AA84" i="20"/>
  <c r="Z83" i="20"/>
  <c r="Z84" i="20"/>
  <c r="Y83" i="20"/>
  <c r="Y84" i="20"/>
  <c r="X83" i="20"/>
  <c r="X84" i="20"/>
  <c r="W83" i="20"/>
  <c r="W84" i="20"/>
  <c r="V83" i="20"/>
  <c r="V84" i="20"/>
  <c r="U83" i="20"/>
  <c r="U84" i="20"/>
  <c r="P83" i="20"/>
  <c r="P84" i="20"/>
  <c r="O83" i="20"/>
  <c r="O84" i="20"/>
  <c r="N83" i="20"/>
  <c r="N84" i="20"/>
  <c r="M83" i="20"/>
  <c r="M84" i="20"/>
  <c r="L83" i="20"/>
  <c r="L84" i="20"/>
  <c r="K83" i="20"/>
  <c r="K84" i="20"/>
  <c r="J83" i="20"/>
  <c r="J84" i="20"/>
  <c r="I83" i="20"/>
  <c r="I84" i="20"/>
  <c r="H83" i="20"/>
  <c r="H84" i="20"/>
  <c r="G83" i="20"/>
  <c r="G84" i="20"/>
  <c r="F83" i="20"/>
  <c r="F84" i="20"/>
  <c r="E83" i="20"/>
  <c r="E84" i="20"/>
  <c r="CB81" i="20"/>
  <c r="CB82" i="20"/>
  <c r="CA81" i="20"/>
  <c r="CA82" i="20"/>
  <c r="BZ81" i="20"/>
  <c r="BZ82" i="20"/>
  <c r="BY81" i="20"/>
  <c r="BY82" i="20"/>
  <c r="BX81" i="20"/>
  <c r="BX82" i="20"/>
  <c r="BW81" i="20"/>
  <c r="BW82" i="20"/>
  <c r="BV81" i="20"/>
  <c r="BV82" i="20"/>
  <c r="BU81" i="20"/>
  <c r="BU82" i="20"/>
  <c r="BT81" i="20"/>
  <c r="BT82" i="20"/>
  <c r="BS81" i="20"/>
  <c r="BS82" i="20"/>
  <c r="BR81" i="20"/>
  <c r="BR82" i="20"/>
  <c r="BQ81" i="20"/>
  <c r="BQ82" i="20"/>
  <c r="BL81" i="20"/>
  <c r="BL82" i="20"/>
  <c r="BK81" i="20"/>
  <c r="BK82" i="20"/>
  <c r="BJ81" i="20"/>
  <c r="BJ82" i="20"/>
  <c r="BI81" i="20"/>
  <c r="BI82" i="20"/>
  <c r="BH81" i="20"/>
  <c r="BH82" i="20"/>
  <c r="BG81" i="20"/>
  <c r="BG82" i="20"/>
  <c r="BF81" i="20"/>
  <c r="BF82" i="20"/>
  <c r="BE81" i="20"/>
  <c r="BE82" i="20"/>
  <c r="BD81" i="20"/>
  <c r="BD82" i="20"/>
  <c r="BC81" i="20"/>
  <c r="BC82" i="20"/>
  <c r="BB81" i="20"/>
  <c r="BB82" i="20"/>
  <c r="BA81" i="20"/>
  <c r="BA82" i="20"/>
  <c r="AZ82" i="20"/>
  <c r="AY82" i="20"/>
  <c r="AX82" i="20"/>
  <c r="AW82" i="20"/>
  <c r="AV81" i="20"/>
  <c r="AV82" i="20"/>
  <c r="AU81" i="20"/>
  <c r="AU82" i="20"/>
  <c r="AT81" i="20"/>
  <c r="AT82" i="20"/>
  <c r="AS81" i="20"/>
  <c r="AS82" i="20"/>
  <c r="AR81" i="20"/>
  <c r="AR82" i="20"/>
  <c r="AQ81" i="20"/>
  <c r="AQ82" i="20"/>
  <c r="AP81" i="20"/>
  <c r="AP82" i="20"/>
  <c r="AO81" i="20"/>
  <c r="AO82" i="20"/>
  <c r="AN81" i="20"/>
  <c r="AN82" i="20"/>
  <c r="AM81" i="20"/>
  <c r="AM82" i="20"/>
  <c r="AL81" i="20"/>
  <c r="AL82" i="20"/>
  <c r="AK81" i="20"/>
  <c r="AK82" i="20"/>
  <c r="AF81" i="20"/>
  <c r="AF82" i="20"/>
  <c r="AE81" i="20"/>
  <c r="AE82" i="20"/>
  <c r="AD81" i="20"/>
  <c r="AD82" i="20"/>
  <c r="AC81" i="20"/>
  <c r="AC82" i="20"/>
  <c r="AB81" i="20"/>
  <c r="AB82" i="20"/>
  <c r="AA81" i="20"/>
  <c r="AA82" i="20"/>
  <c r="Z81" i="20"/>
  <c r="Z82" i="20"/>
  <c r="Y81" i="20"/>
  <c r="Y82" i="20"/>
  <c r="X81" i="20"/>
  <c r="X82" i="20"/>
  <c r="W81" i="20"/>
  <c r="W82" i="20"/>
  <c r="V81" i="20"/>
  <c r="V82" i="20"/>
  <c r="U81" i="20"/>
  <c r="U82" i="20"/>
  <c r="P81" i="20"/>
  <c r="P82" i="20"/>
  <c r="O81" i="20"/>
  <c r="O82" i="20"/>
  <c r="N81" i="20"/>
  <c r="N82" i="20"/>
  <c r="M81" i="20"/>
  <c r="M82" i="20"/>
  <c r="L81" i="20"/>
  <c r="L82" i="20"/>
  <c r="K81" i="20"/>
  <c r="K82" i="20"/>
  <c r="J81" i="20"/>
  <c r="J82" i="20"/>
  <c r="I81" i="20"/>
  <c r="I82" i="20"/>
  <c r="H81" i="20"/>
  <c r="H82" i="20"/>
  <c r="G81" i="20"/>
  <c r="G82" i="20"/>
  <c r="F81" i="20"/>
  <c r="F82" i="20"/>
  <c r="E81" i="20"/>
  <c r="E82" i="20"/>
  <c r="CB79" i="20"/>
  <c r="CB80" i="20"/>
  <c r="CA79" i="20"/>
  <c r="CA80" i="20"/>
  <c r="BZ79" i="20"/>
  <c r="BZ80" i="20"/>
  <c r="BY79" i="20"/>
  <c r="BY80" i="20"/>
  <c r="BX79" i="20"/>
  <c r="BX80" i="20"/>
  <c r="BW79" i="20"/>
  <c r="BW80" i="20"/>
  <c r="BV79" i="20"/>
  <c r="BV80" i="20"/>
  <c r="BU79" i="20"/>
  <c r="BU80" i="20"/>
  <c r="BT79" i="20"/>
  <c r="BT80" i="20"/>
  <c r="BS79" i="20"/>
  <c r="BS80" i="20"/>
  <c r="BR79" i="20"/>
  <c r="BR80" i="20"/>
  <c r="BQ79" i="20"/>
  <c r="BQ80" i="20"/>
  <c r="BL79" i="20"/>
  <c r="BL80" i="20"/>
  <c r="BK79" i="20"/>
  <c r="BK80" i="20"/>
  <c r="BJ79" i="20"/>
  <c r="BJ80" i="20"/>
  <c r="BI79" i="20"/>
  <c r="BI80" i="20"/>
  <c r="BH79" i="20"/>
  <c r="BH80" i="20"/>
  <c r="BG79" i="20"/>
  <c r="BG80" i="20"/>
  <c r="BF79" i="20"/>
  <c r="BF80" i="20"/>
  <c r="BE79" i="20"/>
  <c r="BE80" i="20"/>
  <c r="BD79" i="20"/>
  <c r="BD80" i="20"/>
  <c r="BC79" i="20"/>
  <c r="BC80" i="20"/>
  <c r="BB79" i="20"/>
  <c r="BB80" i="20"/>
  <c r="BA79" i="20"/>
  <c r="BA80" i="20"/>
  <c r="AZ79" i="20"/>
  <c r="AZ80" i="20"/>
  <c r="AY79" i="20"/>
  <c r="AY80" i="20"/>
  <c r="AX79" i="20"/>
  <c r="AX80" i="20"/>
  <c r="AW79" i="20"/>
  <c r="AW80" i="20"/>
  <c r="AV79" i="20"/>
  <c r="AV80" i="20"/>
  <c r="AU79" i="20"/>
  <c r="AU80" i="20"/>
  <c r="AT79" i="20"/>
  <c r="AT80" i="20"/>
  <c r="AS79" i="20"/>
  <c r="AS80" i="20"/>
  <c r="AR79" i="20"/>
  <c r="AR80" i="20"/>
  <c r="AQ79" i="20"/>
  <c r="AQ80" i="20"/>
  <c r="AP79" i="20"/>
  <c r="AP80" i="20"/>
  <c r="AO79" i="20"/>
  <c r="AO80" i="20"/>
  <c r="AN79" i="20"/>
  <c r="AN80" i="20"/>
  <c r="AM79" i="20"/>
  <c r="AM80" i="20"/>
  <c r="AL79" i="20"/>
  <c r="AL80" i="20"/>
  <c r="AK79" i="20"/>
  <c r="AK80" i="20"/>
  <c r="AF79" i="20"/>
  <c r="AF80" i="20"/>
  <c r="AE79" i="20"/>
  <c r="AE80" i="20"/>
  <c r="AD79" i="20"/>
  <c r="AD80" i="20"/>
  <c r="AC79" i="20"/>
  <c r="AC80" i="20"/>
  <c r="AB79" i="20"/>
  <c r="AB80" i="20"/>
  <c r="AA79" i="20"/>
  <c r="AA80" i="20"/>
  <c r="Z79" i="20"/>
  <c r="Z80" i="20"/>
  <c r="Y79" i="20"/>
  <c r="Y80" i="20"/>
  <c r="X79" i="20"/>
  <c r="X80" i="20"/>
  <c r="W79" i="20"/>
  <c r="W80" i="20"/>
  <c r="V79" i="20"/>
  <c r="V80" i="20"/>
  <c r="U79" i="20"/>
  <c r="U80" i="20"/>
  <c r="P79" i="20"/>
  <c r="P80" i="20"/>
  <c r="O79" i="20"/>
  <c r="O80" i="20"/>
  <c r="N79" i="20"/>
  <c r="N80" i="20"/>
  <c r="M79" i="20"/>
  <c r="M80" i="20"/>
  <c r="L79" i="20"/>
  <c r="L80" i="20"/>
  <c r="K79" i="20"/>
  <c r="K80" i="20"/>
  <c r="J79" i="20"/>
  <c r="J80" i="20"/>
  <c r="I79" i="20"/>
  <c r="I80" i="20"/>
  <c r="H79" i="20"/>
  <c r="H80" i="20"/>
  <c r="G79" i="20"/>
  <c r="G80" i="20"/>
  <c r="F79" i="20"/>
  <c r="F80" i="20"/>
  <c r="E79" i="20"/>
  <c r="E80" i="20"/>
  <c r="CB77" i="20"/>
  <c r="CB78" i="20"/>
  <c r="CA77" i="20"/>
  <c r="CA78" i="20"/>
  <c r="BZ77" i="20"/>
  <c r="BZ78" i="20"/>
  <c r="BY77" i="20"/>
  <c r="BY78" i="20"/>
  <c r="BX77" i="20"/>
  <c r="BX78" i="20"/>
  <c r="BW77" i="20"/>
  <c r="BW78" i="20"/>
  <c r="BV77" i="20"/>
  <c r="BV78" i="20"/>
  <c r="BU77" i="20"/>
  <c r="BU78" i="20"/>
  <c r="BT77" i="20"/>
  <c r="BT78" i="20"/>
  <c r="BS77" i="20"/>
  <c r="BS78" i="20"/>
  <c r="BR77" i="20"/>
  <c r="BR78" i="20"/>
  <c r="BQ77" i="20"/>
  <c r="BQ78" i="20"/>
  <c r="BL77" i="20"/>
  <c r="BL78" i="20"/>
  <c r="BK77" i="20"/>
  <c r="BK78" i="20"/>
  <c r="BJ77" i="20"/>
  <c r="BJ78" i="20"/>
  <c r="BI77" i="20"/>
  <c r="BI78" i="20"/>
  <c r="BH77" i="20"/>
  <c r="BH78" i="20"/>
  <c r="BG77" i="20"/>
  <c r="BG78" i="20"/>
  <c r="BF77" i="20"/>
  <c r="BF78" i="20"/>
  <c r="BE77" i="20"/>
  <c r="BE78" i="20"/>
  <c r="BD77" i="20"/>
  <c r="BD78" i="20"/>
  <c r="BC77" i="20"/>
  <c r="BC78" i="20"/>
  <c r="BB77" i="20"/>
  <c r="BB78" i="20"/>
  <c r="BA77" i="20"/>
  <c r="BA78" i="20"/>
  <c r="AZ77" i="20"/>
  <c r="AZ78" i="20"/>
  <c r="AY77" i="20"/>
  <c r="AY78" i="20"/>
  <c r="AX77" i="20"/>
  <c r="AX78" i="20"/>
  <c r="AW77" i="20"/>
  <c r="AW78" i="20"/>
  <c r="AV77" i="20"/>
  <c r="AV78" i="20"/>
  <c r="AU77" i="20"/>
  <c r="AU78" i="20"/>
  <c r="AT77" i="20"/>
  <c r="AT78" i="20"/>
  <c r="AS77" i="20"/>
  <c r="AS78" i="20"/>
  <c r="AR77" i="20"/>
  <c r="AR78" i="20"/>
  <c r="AQ77" i="20"/>
  <c r="AQ78" i="20"/>
  <c r="AP77" i="20"/>
  <c r="AP78" i="20"/>
  <c r="AO77" i="20"/>
  <c r="AO78" i="20"/>
  <c r="AN77" i="20"/>
  <c r="AN78" i="20"/>
  <c r="AM77" i="20"/>
  <c r="AM78" i="20"/>
  <c r="AL77" i="20"/>
  <c r="AL78" i="20"/>
  <c r="AK77" i="20"/>
  <c r="AK78" i="20"/>
  <c r="AF77" i="20"/>
  <c r="AF78" i="20"/>
  <c r="AE77" i="20"/>
  <c r="AE78" i="20"/>
  <c r="AD77" i="20"/>
  <c r="AD78" i="20"/>
  <c r="AC77" i="20"/>
  <c r="AC78" i="20"/>
  <c r="AB77" i="20"/>
  <c r="AB78" i="20"/>
  <c r="AA77" i="20"/>
  <c r="AA78" i="20"/>
  <c r="Z77" i="20"/>
  <c r="Z78" i="20"/>
  <c r="Y77" i="20"/>
  <c r="Y78" i="20"/>
  <c r="X77" i="20"/>
  <c r="X78" i="20"/>
  <c r="W77" i="20"/>
  <c r="W78" i="20"/>
  <c r="V77" i="20"/>
  <c r="V78" i="20"/>
  <c r="U77" i="20"/>
  <c r="U78" i="20"/>
  <c r="P77" i="20"/>
  <c r="P78" i="20"/>
  <c r="N77" i="20"/>
  <c r="N78" i="20"/>
  <c r="M77" i="20"/>
  <c r="M78" i="20"/>
  <c r="J77" i="20"/>
  <c r="J78" i="20"/>
  <c r="I77" i="20"/>
  <c r="I78" i="20"/>
  <c r="G77" i="20"/>
  <c r="G78" i="20"/>
  <c r="F77" i="20"/>
  <c r="F78" i="20"/>
  <c r="CD55" i="20"/>
  <c r="CD54" i="20"/>
  <c r="BN55" i="20"/>
  <c r="BN54" i="20"/>
  <c r="AX55" i="20"/>
  <c r="AX54" i="20"/>
  <c r="AH55" i="20"/>
  <c r="AH54" i="20"/>
  <c r="CD53" i="20"/>
  <c r="BN53" i="20"/>
  <c r="AX53" i="20"/>
  <c r="AH53" i="20"/>
  <c r="R53" i="20"/>
  <c r="CD49" i="20"/>
  <c r="CD48" i="20"/>
  <c r="BN49" i="20"/>
  <c r="BN48" i="20"/>
  <c r="AX49" i="20"/>
  <c r="AX48" i="20"/>
  <c r="AH49" i="20"/>
  <c r="AH48" i="20"/>
  <c r="CD47" i="20"/>
  <c r="BN47" i="20"/>
  <c r="AX47" i="20"/>
  <c r="AH47" i="20"/>
  <c r="R47" i="20"/>
  <c r="CD43" i="20"/>
  <c r="CD42" i="20"/>
  <c r="BN43" i="20"/>
  <c r="BN42" i="20"/>
  <c r="AX43" i="20"/>
  <c r="AX42" i="20"/>
  <c r="AH43" i="20"/>
  <c r="AH42" i="20"/>
  <c r="CD41" i="20"/>
  <c r="BN41" i="20"/>
  <c r="AX41" i="20"/>
  <c r="AH41" i="20"/>
  <c r="R41" i="20"/>
  <c r="CD37" i="20"/>
  <c r="CD36" i="20"/>
  <c r="BN37" i="20"/>
  <c r="BN36" i="20"/>
  <c r="AX37" i="20"/>
  <c r="AX36" i="20"/>
  <c r="AH37" i="20"/>
  <c r="AH36" i="20"/>
  <c r="CD35" i="20"/>
  <c r="BN35" i="20"/>
  <c r="AX35" i="20"/>
  <c r="AH35" i="20"/>
  <c r="R35" i="20"/>
  <c r="CD31" i="20"/>
  <c r="CD30" i="20"/>
  <c r="AX31" i="20"/>
  <c r="AX30" i="20"/>
  <c r="AH31" i="20"/>
  <c r="AH30" i="20"/>
  <c r="CD29" i="20"/>
  <c r="BN29" i="20"/>
  <c r="AX29" i="20"/>
  <c r="AH29" i="20"/>
  <c r="R29" i="20"/>
  <c r="CD25" i="20"/>
  <c r="CD24" i="20"/>
  <c r="BN25" i="20"/>
  <c r="BN24" i="20"/>
  <c r="AX25" i="20"/>
  <c r="AX24" i="20"/>
  <c r="AH25" i="20"/>
  <c r="AH24" i="20"/>
  <c r="CD23" i="20"/>
  <c r="BN23" i="20"/>
  <c r="AX23" i="20"/>
  <c r="AH23" i="20"/>
  <c r="R23" i="20"/>
  <c r="CD17" i="20"/>
  <c r="BN17" i="20"/>
  <c r="AX17" i="20"/>
  <c r="AH17" i="20"/>
  <c r="R17" i="20"/>
  <c r="R14" i="20"/>
  <c r="CD11" i="20"/>
  <c r="BN11" i="20"/>
  <c r="AX11" i="20"/>
  <c r="AH11" i="20"/>
  <c r="R11" i="20"/>
  <c r="AZ89" i="19"/>
  <c r="AZ90" i="19"/>
  <c r="AY89" i="19"/>
  <c r="AY90" i="19"/>
  <c r="AX89" i="19"/>
  <c r="AX90" i="19"/>
  <c r="AW89" i="19"/>
  <c r="AW90" i="19"/>
  <c r="CB87" i="19"/>
  <c r="CB88" i="19"/>
  <c r="CA87" i="19"/>
  <c r="CA88" i="19"/>
  <c r="BZ87" i="19"/>
  <c r="BZ88" i="19"/>
  <c r="BY87" i="19"/>
  <c r="BY88" i="19"/>
  <c r="BX87" i="19"/>
  <c r="BX88" i="19"/>
  <c r="BW87" i="19"/>
  <c r="BW88" i="19"/>
  <c r="BV87" i="19"/>
  <c r="BV88" i="19"/>
  <c r="BU87" i="19"/>
  <c r="BU88" i="19"/>
  <c r="BT87" i="19"/>
  <c r="BT88" i="19"/>
  <c r="BS87" i="19"/>
  <c r="BS88" i="19"/>
  <c r="BR87" i="19"/>
  <c r="BR88" i="19"/>
  <c r="BQ87" i="19"/>
  <c r="BQ88" i="19"/>
  <c r="BL87" i="19"/>
  <c r="BL88" i="19"/>
  <c r="BJ87" i="19"/>
  <c r="BJ88" i="19"/>
  <c r="BH87" i="19"/>
  <c r="BH88" i="19"/>
  <c r="BF87" i="19"/>
  <c r="BF88" i="19"/>
  <c r="BD87" i="19"/>
  <c r="BD88" i="19"/>
  <c r="BB87" i="19"/>
  <c r="BB88" i="19"/>
  <c r="AZ88" i="19"/>
  <c r="AY88" i="19"/>
  <c r="AX88" i="19"/>
  <c r="AW88" i="19"/>
  <c r="AV87" i="19"/>
  <c r="AV88" i="19"/>
  <c r="AU87" i="19"/>
  <c r="AU88" i="19"/>
  <c r="AT87" i="19"/>
  <c r="AT88" i="19"/>
  <c r="AS87" i="19"/>
  <c r="AS88" i="19"/>
  <c r="AR87" i="19"/>
  <c r="AR88" i="19"/>
  <c r="AQ87" i="19"/>
  <c r="AQ88" i="19"/>
  <c r="AP87" i="19"/>
  <c r="AP88" i="19"/>
  <c r="AO87" i="19"/>
  <c r="AO88" i="19"/>
  <c r="AN87" i="19"/>
  <c r="AN88" i="19"/>
  <c r="AM87" i="19"/>
  <c r="AM88" i="19"/>
  <c r="AL87" i="19"/>
  <c r="AL88" i="19"/>
  <c r="AK87" i="19"/>
  <c r="AK88" i="19"/>
  <c r="AF87" i="19"/>
  <c r="AF88" i="19"/>
  <c r="AD87" i="19"/>
  <c r="AD88" i="19"/>
  <c r="AB87" i="19"/>
  <c r="AB88" i="19"/>
  <c r="Z87" i="19"/>
  <c r="Z88" i="19"/>
  <c r="X87" i="19"/>
  <c r="X88" i="19"/>
  <c r="V87" i="19"/>
  <c r="V88" i="19"/>
  <c r="P87" i="19"/>
  <c r="P88" i="19"/>
  <c r="O87" i="19"/>
  <c r="O88" i="19"/>
  <c r="N87" i="19"/>
  <c r="N88" i="19"/>
  <c r="M87" i="19"/>
  <c r="M88" i="19"/>
  <c r="L87" i="19"/>
  <c r="L88" i="19"/>
  <c r="K87" i="19"/>
  <c r="K88" i="19"/>
  <c r="J87" i="19"/>
  <c r="J88" i="19"/>
  <c r="I87" i="19"/>
  <c r="I88" i="19"/>
  <c r="H87" i="19"/>
  <c r="H88" i="19"/>
  <c r="G87" i="19"/>
  <c r="G88" i="19"/>
  <c r="F87" i="19"/>
  <c r="F88" i="19"/>
  <c r="E87" i="19"/>
  <c r="E88" i="19"/>
  <c r="CB85" i="19"/>
  <c r="CB86" i="19"/>
  <c r="BZ85" i="19"/>
  <c r="BZ86" i="19"/>
  <c r="BX85" i="19"/>
  <c r="BX86" i="19"/>
  <c r="BV85" i="19"/>
  <c r="BV86" i="19"/>
  <c r="BT85" i="19"/>
  <c r="BT86" i="19"/>
  <c r="BR85" i="19"/>
  <c r="BR86" i="19"/>
  <c r="BK85" i="19"/>
  <c r="BK86" i="19"/>
  <c r="BI85" i="19"/>
  <c r="BI86" i="19"/>
  <c r="BG85" i="19"/>
  <c r="BG86" i="19"/>
  <c r="BE85" i="19"/>
  <c r="BE86" i="19"/>
  <c r="BC85" i="19"/>
  <c r="BC86" i="19"/>
  <c r="BA85" i="19"/>
  <c r="BA86" i="19"/>
  <c r="AZ85" i="19"/>
  <c r="AZ86" i="19"/>
  <c r="AY85" i="19"/>
  <c r="AY86" i="19"/>
  <c r="AX85" i="19"/>
  <c r="AX86" i="19"/>
  <c r="AW85" i="19"/>
  <c r="AW86" i="19"/>
  <c r="AV85" i="19"/>
  <c r="AV86" i="19"/>
  <c r="AT85" i="19"/>
  <c r="AT86" i="19"/>
  <c r="AR85" i="19"/>
  <c r="AR86" i="19"/>
  <c r="AP85" i="19"/>
  <c r="AP86" i="19"/>
  <c r="AN85" i="19"/>
  <c r="AN86" i="19"/>
  <c r="AL85" i="19"/>
  <c r="AL86" i="19"/>
  <c r="AE85" i="19"/>
  <c r="AE86" i="19"/>
  <c r="AC85" i="19"/>
  <c r="AC86" i="19"/>
  <c r="AA85" i="19"/>
  <c r="AA86" i="19"/>
  <c r="Y85" i="19"/>
  <c r="Y86" i="19"/>
  <c r="W85" i="19"/>
  <c r="W86" i="19"/>
  <c r="U85" i="19"/>
  <c r="U86" i="19"/>
  <c r="P85" i="19"/>
  <c r="P86" i="19"/>
  <c r="N85" i="19"/>
  <c r="N86" i="19"/>
  <c r="L85" i="19"/>
  <c r="L86" i="19"/>
  <c r="J85" i="19"/>
  <c r="J86" i="19"/>
  <c r="H85" i="19"/>
  <c r="H86" i="19"/>
  <c r="F85" i="19"/>
  <c r="F86" i="19"/>
  <c r="CA83" i="19"/>
  <c r="CA84" i="19"/>
  <c r="BY83" i="19"/>
  <c r="BY84" i="19"/>
  <c r="BW83" i="19"/>
  <c r="BW84" i="19"/>
  <c r="BU83" i="19"/>
  <c r="BU84" i="19"/>
  <c r="BS83" i="19"/>
  <c r="BS84" i="19"/>
  <c r="BQ83" i="19"/>
  <c r="BQ84" i="19"/>
  <c r="BL83" i="19"/>
  <c r="BL84" i="19"/>
  <c r="BJ83" i="19"/>
  <c r="BJ84" i="19"/>
  <c r="BH83" i="19"/>
  <c r="BH84" i="19"/>
  <c r="BF83" i="19"/>
  <c r="BF84" i="19"/>
  <c r="BD83" i="19"/>
  <c r="BD84" i="19"/>
  <c r="BB83" i="19"/>
  <c r="BB84" i="19"/>
  <c r="AZ83" i="19"/>
  <c r="AZ84" i="19"/>
  <c r="AY83" i="19"/>
  <c r="AY84" i="19"/>
  <c r="AX83" i="19"/>
  <c r="AX84" i="19"/>
  <c r="AW83" i="19"/>
  <c r="AW84" i="19"/>
  <c r="AU83" i="19"/>
  <c r="AU84" i="19"/>
  <c r="AS83" i="19"/>
  <c r="AS84" i="19"/>
  <c r="AQ83" i="19"/>
  <c r="AQ84" i="19"/>
  <c r="AO83" i="19"/>
  <c r="AO84" i="19"/>
  <c r="AM83" i="19"/>
  <c r="AM84" i="19"/>
  <c r="AK83" i="19"/>
  <c r="AK84" i="19"/>
  <c r="AF83" i="19"/>
  <c r="AF84" i="19"/>
  <c r="AD83" i="19"/>
  <c r="AD84" i="19"/>
  <c r="AB83" i="19"/>
  <c r="AB84" i="19"/>
  <c r="Z83" i="19"/>
  <c r="Z84" i="19"/>
  <c r="X83" i="19"/>
  <c r="X84" i="19"/>
  <c r="V83" i="19"/>
  <c r="V84" i="19"/>
  <c r="O83" i="19"/>
  <c r="O84" i="19"/>
  <c r="M83" i="19"/>
  <c r="M84" i="19"/>
  <c r="K83" i="19"/>
  <c r="K84" i="19"/>
  <c r="I83" i="19"/>
  <c r="I84" i="19"/>
  <c r="G83" i="19"/>
  <c r="G84" i="19"/>
  <c r="E83" i="19"/>
  <c r="E84" i="19"/>
  <c r="CB81" i="19"/>
  <c r="CB82" i="19"/>
  <c r="BZ81" i="19"/>
  <c r="BZ82" i="19"/>
  <c r="BX81" i="19"/>
  <c r="BX82" i="19"/>
  <c r="BV81" i="19"/>
  <c r="BV82" i="19"/>
  <c r="BT81" i="19"/>
  <c r="BT82" i="19"/>
  <c r="BR81" i="19"/>
  <c r="BR82" i="19"/>
  <c r="BK81" i="19"/>
  <c r="BK82" i="19"/>
  <c r="BI81" i="19"/>
  <c r="BI82" i="19"/>
  <c r="BG81" i="19"/>
  <c r="BG82" i="19"/>
  <c r="BE81" i="19"/>
  <c r="BE82" i="19"/>
  <c r="BC81" i="19"/>
  <c r="BC82" i="19"/>
  <c r="BA81" i="19"/>
  <c r="BA82" i="19"/>
  <c r="AZ82" i="19"/>
  <c r="AY82" i="19"/>
  <c r="AX82" i="19"/>
  <c r="AW82" i="19"/>
  <c r="AV81" i="19"/>
  <c r="AV82" i="19"/>
  <c r="AT81" i="19"/>
  <c r="AT82" i="19"/>
  <c r="AR81" i="19"/>
  <c r="AR82" i="19"/>
  <c r="AP81" i="19"/>
  <c r="AP82" i="19"/>
  <c r="AN81" i="19"/>
  <c r="AN82" i="19"/>
  <c r="AL81" i="19"/>
  <c r="AL82" i="19"/>
  <c r="AE81" i="19"/>
  <c r="AE82" i="19"/>
  <c r="AC81" i="19"/>
  <c r="AC82" i="19"/>
  <c r="AB82" i="19"/>
  <c r="AA81" i="19"/>
  <c r="AA82" i="19"/>
  <c r="Y81" i="19"/>
  <c r="Y82" i="19"/>
  <c r="X82" i="19"/>
  <c r="W81" i="19"/>
  <c r="W82" i="19"/>
  <c r="U81" i="19"/>
  <c r="U82" i="19"/>
  <c r="P81" i="19"/>
  <c r="P82" i="19"/>
  <c r="O82" i="19"/>
  <c r="N81" i="19"/>
  <c r="N82" i="19"/>
  <c r="L81" i="19"/>
  <c r="L82" i="19"/>
  <c r="K82" i="19"/>
  <c r="J81" i="19"/>
  <c r="J82" i="19"/>
  <c r="H81" i="19"/>
  <c r="H82" i="19"/>
  <c r="G82" i="19"/>
  <c r="F81" i="19"/>
  <c r="F82" i="19"/>
  <c r="CB80" i="19"/>
  <c r="CA80" i="19"/>
  <c r="BZ80" i="19"/>
  <c r="BY80" i="19"/>
  <c r="BX80" i="19"/>
  <c r="BW80" i="19"/>
  <c r="BV80" i="19"/>
  <c r="BU80" i="19"/>
  <c r="BT80" i="19"/>
  <c r="BS80" i="19"/>
  <c r="BQ80" i="19"/>
  <c r="BL80" i="19"/>
  <c r="BJ80" i="19"/>
  <c r="BH80" i="19"/>
  <c r="BF80" i="19"/>
  <c r="BD80" i="19"/>
  <c r="AZ79" i="19"/>
  <c r="AZ80" i="19"/>
  <c r="AY79" i="19"/>
  <c r="AY80" i="19"/>
  <c r="AX79" i="19"/>
  <c r="AX80" i="19"/>
  <c r="AW79" i="19"/>
  <c r="AW80" i="19"/>
  <c r="AV80" i="19"/>
  <c r="AT80" i="19"/>
  <c r="AR80" i="19"/>
  <c r="AP80" i="19"/>
  <c r="AN80" i="19"/>
  <c r="AF80" i="19"/>
  <c r="AE80" i="19"/>
  <c r="AD80" i="19"/>
  <c r="AC80" i="19"/>
  <c r="AB80" i="19"/>
  <c r="AA80" i="19"/>
  <c r="Z80" i="19"/>
  <c r="Y80" i="19"/>
  <c r="X80" i="19"/>
  <c r="W80" i="19"/>
  <c r="U80" i="19"/>
  <c r="P80" i="19"/>
  <c r="O80" i="19"/>
  <c r="N80" i="19"/>
  <c r="M80" i="19"/>
  <c r="L80" i="19"/>
  <c r="K80" i="19"/>
  <c r="J80" i="19"/>
  <c r="I80" i="19"/>
  <c r="H80" i="19"/>
  <c r="G80" i="19"/>
  <c r="E80" i="19"/>
  <c r="CB78" i="19"/>
  <c r="CA78" i="19"/>
  <c r="BZ78" i="19"/>
  <c r="BY78" i="19"/>
  <c r="BX78" i="19"/>
  <c r="BW78" i="19"/>
  <c r="BV78" i="19"/>
  <c r="BU78" i="19"/>
  <c r="BT78" i="19"/>
  <c r="BS78" i="19"/>
  <c r="BQ78" i="19"/>
  <c r="BL78" i="19"/>
  <c r="BK78" i="19"/>
  <c r="BJ78" i="19"/>
  <c r="BI78" i="19"/>
  <c r="BH78" i="19"/>
  <c r="BG78" i="19"/>
  <c r="BF78" i="19"/>
  <c r="BE78" i="19"/>
  <c r="BD78" i="19"/>
  <c r="BC78" i="19"/>
  <c r="BA78" i="19"/>
  <c r="AZ77" i="19"/>
  <c r="AZ78" i="19"/>
  <c r="AY77" i="19"/>
  <c r="AY78" i="19"/>
  <c r="AX77" i="19"/>
  <c r="AX78" i="19"/>
  <c r="AW77" i="19"/>
  <c r="AW78" i="19"/>
  <c r="AV78" i="19"/>
  <c r="AT78" i="19"/>
  <c r="AR78" i="19"/>
  <c r="AP78" i="19"/>
  <c r="AN78" i="19"/>
  <c r="AF78" i="19"/>
  <c r="AD78" i="19"/>
  <c r="AB78" i="19"/>
  <c r="Z78" i="19"/>
  <c r="X78" i="19"/>
  <c r="P78" i="19"/>
  <c r="O78" i="19"/>
  <c r="N78" i="19"/>
  <c r="M78" i="19"/>
  <c r="L78" i="19"/>
  <c r="K78" i="19"/>
  <c r="J78" i="19"/>
  <c r="I78" i="19"/>
  <c r="H78" i="19"/>
  <c r="G78" i="19"/>
  <c r="CD55" i="19"/>
  <c r="CD54" i="19"/>
  <c r="BN55" i="19"/>
  <c r="BN54" i="19"/>
  <c r="AX55" i="19"/>
  <c r="AX54" i="19"/>
  <c r="AH55" i="19"/>
  <c r="AH54" i="19"/>
  <c r="CD53" i="19"/>
  <c r="BN53" i="19"/>
  <c r="AX53" i="19"/>
  <c r="AH53" i="19"/>
  <c r="R53" i="19"/>
  <c r="CD49" i="19"/>
  <c r="CD48" i="19"/>
  <c r="BN49" i="19"/>
  <c r="BN48" i="19"/>
  <c r="AX49" i="19"/>
  <c r="AX48" i="19"/>
  <c r="AH49" i="19"/>
  <c r="AH48" i="19"/>
  <c r="CD47" i="19"/>
  <c r="BN47" i="19"/>
  <c r="AX47" i="19"/>
  <c r="AH47" i="19"/>
  <c r="R47" i="19"/>
  <c r="CD43" i="19"/>
  <c r="CD42" i="19"/>
  <c r="BN43" i="19"/>
  <c r="BN42" i="19"/>
  <c r="AX43" i="19"/>
  <c r="AX42" i="19"/>
  <c r="AH43" i="19"/>
  <c r="AH42" i="19"/>
  <c r="CD41" i="19"/>
  <c r="BN41" i="19"/>
  <c r="AX41" i="19"/>
  <c r="AH41" i="19"/>
  <c r="R41" i="19"/>
  <c r="CD37" i="19"/>
  <c r="CD36" i="19"/>
  <c r="BN37" i="19"/>
  <c r="BN36" i="19"/>
  <c r="AX37" i="19"/>
  <c r="AX36" i="19"/>
  <c r="AH37" i="19"/>
  <c r="AH36" i="19"/>
  <c r="CD35" i="19"/>
  <c r="BN35" i="19"/>
  <c r="AX35" i="19"/>
  <c r="AH35" i="19"/>
  <c r="R35" i="19"/>
  <c r="CD31" i="19"/>
  <c r="CD30" i="19"/>
  <c r="AX31" i="19"/>
  <c r="AX30" i="19"/>
  <c r="AH31" i="19"/>
  <c r="AH30" i="19"/>
  <c r="CD29" i="19"/>
  <c r="BN29" i="19"/>
  <c r="AX29" i="19"/>
  <c r="AH29" i="19"/>
  <c r="R29" i="19"/>
  <c r="CD25" i="19"/>
  <c r="CD24" i="19"/>
  <c r="BN25" i="19"/>
  <c r="BN24" i="19"/>
  <c r="AX25" i="19"/>
  <c r="AX24" i="19"/>
  <c r="AH25" i="19"/>
  <c r="AH24" i="19"/>
  <c r="CD23" i="19"/>
  <c r="BN23" i="19"/>
  <c r="AX23" i="19"/>
  <c r="AH23" i="19"/>
  <c r="R23" i="19"/>
  <c r="CD19" i="19"/>
  <c r="CD18" i="19"/>
  <c r="BN19" i="19"/>
  <c r="BN18" i="19"/>
  <c r="AX19" i="19"/>
  <c r="AX18" i="19"/>
  <c r="AH19" i="19"/>
  <c r="AH18" i="19"/>
  <c r="CD17" i="19"/>
  <c r="BN17" i="19"/>
  <c r="AX17" i="19"/>
  <c r="AH17" i="19"/>
  <c r="R17" i="19"/>
  <c r="CD11" i="19"/>
  <c r="BN11" i="19"/>
  <c r="AX11" i="19"/>
  <c r="AH11" i="19"/>
  <c r="R11" i="19"/>
  <c r="CB89" i="18"/>
  <c r="CB90" i="18"/>
  <c r="CA89" i="18"/>
  <c r="CA90" i="18"/>
  <c r="BZ89" i="18"/>
  <c r="BZ90" i="18"/>
  <c r="BY89" i="18"/>
  <c r="BY90" i="18"/>
  <c r="BX89" i="18"/>
  <c r="BX90" i="18"/>
  <c r="BW89" i="18"/>
  <c r="BW90" i="18"/>
  <c r="BV89" i="18"/>
  <c r="BV90" i="18"/>
  <c r="BU89" i="18"/>
  <c r="BU90" i="18"/>
  <c r="BT89" i="18"/>
  <c r="BT90" i="18"/>
  <c r="BS89" i="18"/>
  <c r="BS90" i="18"/>
  <c r="BR89" i="18"/>
  <c r="BR90" i="18"/>
  <c r="BQ89" i="18"/>
  <c r="BQ90" i="18"/>
  <c r="BL89" i="18"/>
  <c r="BL90" i="18"/>
  <c r="BK89" i="18"/>
  <c r="BK90" i="18"/>
  <c r="BJ89" i="18"/>
  <c r="BJ90" i="18"/>
  <c r="BI89" i="18"/>
  <c r="BI90" i="18"/>
  <c r="BH89" i="18"/>
  <c r="BH90" i="18"/>
  <c r="BG89" i="18"/>
  <c r="BG90" i="18"/>
  <c r="BF89" i="18"/>
  <c r="BF90" i="18"/>
  <c r="BE89" i="18"/>
  <c r="BE90" i="18"/>
  <c r="BD89" i="18"/>
  <c r="BD90" i="18"/>
  <c r="BC89" i="18"/>
  <c r="BC90" i="18"/>
  <c r="BB89" i="18"/>
  <c r="BB90" i="18"/>
  <c r="BA89" i="18"/>
  <c r="BA90" i="18"/>
  <c r="AZ89" i="18"/>
  <c r="AZ90" i="18"/>
  <c r="AY89" i="18"/>
  <c r="AY90" i="18"/>
  <c r="AX89" i="18"/>
  <c r="AX90" i="18"/>
  <c r="AW89" i="18"/>
  <c r="AW90" i="18"/>
  <c r="AV89" i="18"/>
  <c r="AV90" i="18"/>
  <c r="AU89" i="18"/>
  <c r="AU90" i="18"/>
  <c r="AT89" i="18"/>
  <c r="AT90" i="18"/>
  <c r="AS89" i="18"/>
  <c r="AS90" i="18"/>
  <c r="AR89" i="18"/>
  <c r="AR90" i="18"/>
  <c r="AQ89" i="18"/>
  <c r="AQ90" i="18"/>
  <c r="AP89" i="18"/>
  <c r="AP90" i="18"/>
  <c r="AO89" i="18"/>
  <c r="AO90" i="18"/>
  <c r="AN89" i="18"/>
  <c r="AN90" i="18"/>
  <c r="AM89" i="18"/>
  <c r="AM90" i="18"/>
  <c r="AL89" i="18"/>
  <c r="AL90" i="18"/>
  <c r="AK89" i="18"/>
  <c r="AK90" i="18"/>
  <c r="AF89" i="18"/>
  <c r="AF90" i="18"/>
  <c r="AE89" i="18"/>
  <c r="AE90" i="18"/>
  <c r="AD89" i="18"/>
  <c r="AD90" i="18"/>
  <c r="AC89" i="18"/>
  <c r="AC90" i="18"/>
  <c r="AB89" i="18"/>
  <c r="AB90" i="18"/>
  <c r="AA89" i="18"/>
  <c r="AA90" i="18"/>
  <c r="Z89" i="18"/>
  <c r="Z90" i="18"/>
  <c r="Y89" i="18"/>
  <c r="Y90" i="18"/>
  <c r="X89" i="18"/>
  <c r="X90" i="18"/>
  <c r="W89" i="18"/>
  <c r="W90" i="18"/>
  <c r="V89" i="18"/>
  <c r="V90" i="18"/>
  <c r="U89" i="18"/>
  <c r="U90" i="18"/>
  <c r="P89" i="18"/>
  <c r="P90" i="18"/>
  <c r="O89" i="18"/>
  <c r="O90" i="18"/>
  <c r="N89" i="18"/>
  <c r="N90" i="18"/>
  <c r="M89" i="18"/>
  <c r="M90" i="18"/>
  <c r="L89" i="18"/>
  <c r="L90" i="18"/>
  <c r="K89" i="18"/>
  <c r="K90" i="18"/>
  <c r="J89" i="18"/>
  <c r="J90" i="18"/>
  <c r="I89" i="18"/>
  <c r="I90" i="18"/>
  <c r="H89" i="18"/>
  <c r="H90" i="18"/>
  <c r="G89" i="18"/>
  <c r="G90" i="18"/>
  <c r="F89" i="18"/>
  <c r="F90" i="18"/>
  <c r="E89" i="18"/>
  <c r="E90" i="18"/>
  <c r="CB87" i="18"/>
  <c r="CB88" i="18"/>
  <c r="CA87" i="18"/>
  <c r="CA88" i="18"/>
  <c r="BZ87" i="18"/>
  <c r="BZ88" i="18"/>
  <c r="BY87" i="18"/>
  <c r="BY88" i="18"/>
  <c r="BX87" i="18"/>
  <c r="BX88" i="18"/>
  <c r="BW87" i="18"/>
  <c r="BW88" i="18"/>
  <c r="BV87" i="18"/>
  <c r="BV88" i="18"/>
  <c r="BU87" i="18"/>
  <c r="BU88" i="18"/>
  <c r="BT87" i="18"/>
  <c r="BT88" i="18"/>
  <c r="BS87" i="18"/>
  <c r="BS88" i="18"/>
  <c r="BR87" i="18"/>
  <c r="BR88" i="18"/>
  <c r="BQ87" i="18"/>
  <c r="BQ88" i="18"/>
  <c r="BL87" i="18"/>
  <c r="BL88" i="18"/>
  <c r="BK87" i="18"/>
  <c r="BK88" i="18"/>
  <c r="BJ87" i="18"/>
  <c r="BJ88" i="18"/>
  <c r="BI87" i="18"/>
  <c r="BI88" i="18"/>
  <c r="BH87" i="18"/>
  <c r="BH88" i="18"/>
  <c r="BG87" i="18"/>
  <c r="BG88" i="18"/>
  <c r="BF87" i="18"/>
  <c r="BF88" i="18"/>
  <c r="BE87" i="18"/>
  <c r="BE88" i="18"/>
  <c r="BD87" i="18"/>
  <c r="BD88" i="18"/>
  <c r="BC87" i="18"/>
  <c r="BC88" i="18"/>
  <c r="BB87" i="18"/>
  <c r="BB88" i="18"/>
  <c r="BA87" i="18"/>
  <c r="BA88" i="18"/>
  <c r="AZ88" i="18"/>
  <c r="AY88" i="18"/>
  <c r="AX88" i="18"/>
  <c r="AW88" i="18"/>
  <c r="AV87" i="18"/>
  <c r="AV88" i="18"/>
  <c r="AU87" i="18"/>
  <c r="AU88" i="18"/>
  <c r="AT87" i="18"/>
  <c r="AT88" i="18"/>
  <c r="AS87" i="18"/>
  <c r="AS88" i="18"/>
  <c r="AR87" i="18"/>
  <c r="AR88" i="18"/>
  <c r="AQ87" i="18"/>
  <c r="AQ88" i="18"/>
  <c r="AP87" i="18"/>
  <c r="AP88" i="18"/>
  <c r="AO87" i="18"/>
  <c r="AO88" i="18"/>
  <c r="AN87" i="18"/>
  <c r="AN88" i="18"/>
  <c r="AM87" i="18"/>
  <c r="AM88" i="18"/>
  <c r="AL87" i="18"/>
  <c r="AL88" i="18"/>
  <c r="AK87" i="18"/>
  <c r="AK88" i="18"/>
  <c r="AF87" i="18"/>
  <c r="AF88" i="18"/>
  <c r="AE87" i="18"/>
  <c r="AE88" i="18"/>
  <c r="AD87" i="18"/>
  <c r="AD88" i="18"/>
  <c r="AC87" i="18"/>
  <c r="AC88" i="18"/>
  <c r="AB87" i="18"/>
  <c r="AB88" i="18"/>
  <c r="AA87" i="18"/>
  <c r="AA88" i="18"/>
  <c r="Z87" i="18"/>
  <c r="Z88" i="18"/>
  <c r="Y87" i="18"/>
  <c r="Y88" i="18"/>
  <c r="X87" i="18"/>
  <c r="X88" i="18"/>
  <c r="W87" i="18"/>
  <c r="W88" i="18"/>
  <c r="V87" i="18"/>
  <c r="V88" i="18"/>
  <c r="U87" i="18"/>
  <c r="U88" i="18"/>
  <c r="P87" i="18"/>
  <c r="P88" i="18"/>
  <c r="O87" i="18"/>
  <c r="O88" i="18"/>
  <c r="N87" i="18"/>
  <c r="N88" i="18"/>
  <c r="M87" i="18"/>
  <c r="M88" i="18"/>
  <c r="L87" i="18"/>
  <c r="L88" i="18"/>
  <c r="K87" i="18"/>
  <c r="K88" i="18"/>
  <c r="J87" i="18"/>
  <c r="J88" i="18"/>
  <c r="I87" i="18"/>
  <c r="I88" i="18"/>
  <c r="H87" i="18"/>
  <c r="H88" i="18"/>
  <c r="G87" i="18"/>
  <c r="G88" i="18"/>
  <c r="F87" i="18"/>
  <c r="F88" i="18"/>
  <c r="E87" i="18"/>
  <c r="E88" i="18"/>
  <c r="CB85" i="18"/>
  <c r="CB86" i="18"/>
  <c r="CA85" i="18"/>
  <c r="CA86" i="18"/>
  <c r="BZ85" i="18"/>
  <c r="BZ86" i="18"/>
  <c r="BY85" i="18"/>
  <c r="BY86" i="18"/>
  <c r="BX85" i="18"/>
  <c r="BX86" i="18"/>
  <c r="BW85" i="18"/>
  <c r="BW86" i="18"/>
  <c r="BV85" i="18"/>
  <c r="BV86" i="18"/>
  <c r="BU85" i="18"/>
  <c r="BU86" i="18"/>
  <c r="BT85" i="18"/>
  <c r="BT86" i="18"/>
  <c r="BS85" i="18"/>
  <c r="BS86" i="18"/>
  <c r="BR85" i="18"/>
  <c r="BR86" i="18"/>
  <c r="BQ85" i="18"/>
  <c r="BQ86" i="18"/>
  <c r="BL85" i="18"/>
  <c r="BL86" i="18"/>
  <c r="BK85" i="18"/>
  <c r="BK86" i="18"/>
  <c r="BJ85" i="18"/>
  <c r="BJ86" i="18"/>
  <c r="BI85" i="18"/>
  <c r="BI86" i="18"/>
  <c r="BH85" i="18"/>
  <c r="BH86" i="18"/>
  <c r="BG85" i="18"/>
  <c r="BG86" i="18"/>
  <c r="BF85" i="18"/>
  <c r="BF86" i="18"/>
  <c r="BE85" i="18"/>
  <c r="BE86" i="18"/>
  <c r="BD85" i="18"/>
  <c r="BD86" i="18"/>
  <c r="BC85" i="18"/>
  <c r="BC86" i="18"/>
  <c r="BB85" i="18"/>
  <c r="BB86" i="18"/>
  <c r="BA85" i="18"/>
  <c r="BA86" i="18"/>
  <c r="AZ85" i="18"/>
  <c r="AZ86" i="18"/>
  <c r="AY85" i="18"/>
  <c r="AY86" i="18"/>
  <c r="AX85" i="18"/>
  <c r="AX86" i="18"/>
  <c r="AW85" i="18"/>
  <c r="AW86" i="18"/>
  <c r="AV85" i="18"/>
  <c r="AV86" i="18"/>
  <c r="AU85" i="18"/>
  <c r="AU86" i="18"/>
  <c r="AT85" i="18"/>
  <c r="AT86" i="18"/>
  <c r="AS85" i="18"/>
  <c r="AS86" i="18"/>
  <c r="AR85" i="18"/>
  <c r="AR86" i="18"/>
  <c r="AQ85" i="18"/>
  <c r="AQ86" i="18"/>
  <c r="AP85" i="18"/>
  <c r="AP86" i="18"/>
  <c r="AO85" i="18"/>
  <c r="AO86" i="18"/>
  <c r="AN85" i="18"/>
  <c r="AN86" i="18"/>
  <c r="AM85" i="18"/>
  <c r="AM86" i="18"/>
  <c r="AL85" i="18"/>
  <c r="AL86" i="18"/>
  <c r="AK85" i="18"/>
  <c r="AK86" i="18"/>
  <c r="AF85" i="18"/>
  <c r="AF86" i="18"/>
  <c r="AE85" i="18"/>
  <c r="AE86" i="18"/>
  <c r="AD85" i="18"/>
  <c r="AD86" i="18"/>
  <c r="AC85" i="18"/>
  <c r="AC86" i="18"/>
  <c r="AB85" i="18"/>
  <c r="AB86" i="18"/>
  <c r="AA85" i="18"/>
  <c r="AA86" i="18"/>
  <c r="Z85" i="18"/>
  <c r="Z86" i="18"/>
  <c r="Y85" i="18"/>
  <c r="Y86" i="18"/>
  <c r="X85" i="18"/>
  <c r="X86" i="18"/>
  <c r="W85" i="18"/>
  <c r="W86" i="18"/>
  <c r="V85" i="18"/>
  <c r="V86" i="18"/>
  <c r="U85" i="18"/>
  <c r="U86" i="18"/>
  <c r="P85" i="18"/>
  <c r="P86" i="18"/>
  <c r="O85" i="18"/>
  <c r="O86" i="18"/>
  <c r="N85" i="18"/>
  <c r="N86" i="18"/>
  <c r="M85" i="18"/>
  <c r="M86" i="18"/>
  <c r="L85" i="18"/>
  <c r="L86" i="18"/>
  <c r="K85" i="18"/>
  <c r="K86" i="18"/>
  <c r="J85" i="18"/>
  <c r="J86" i="18"/>
  <c r="I85" i="18"/>
  <c r="I86" i="18"/>
  <c r="H85" i="18"/>
  <c r="H86" i="18"/>
  <c r="G85" i="18"/>
  <c r="G86" i="18"/>
  <c r="F85" i="18"/>
  <c r="F86" i="18"/>
  <c r="E85" i="18"/>
  <c r="E86" i="18"/>
  <c r="CB83" i="18"/>
  <c r="CB84" i="18"/>
  <c r="CA83" i="18"/>
  <c r="CA84" i="18"/>
  <c r="BZ83" i="18"/>
  <c r="BZ84" i="18"/>
  <c r="BY83" i="18"/>
  <c r="BY84" i="18"/>
  <c r="BX83" i="18"/>
  <c r="BX84" i="18"/>
  <c r="BW83" i="18"/>
  <c r="BW84" i="18"/>
  <c r="BV83" i="18"/>
  <c r="BV84" i="18"/>
  <c r="BU83" i="18"/>
  <c r="BU84" i="18"/>
  <c r="BT83" i="18"/>
  <c r="BT84" i="18"/>
  <c r="BS83" i="18"/>
  <c r="BS84" i="18"/>
  <c r="BR83" i="18"/>
  <c r="BR84" i="18"/>
  <c r="BQ83" i="18"/>
  <c r="BQ84" i="18"/>
  <c r="BL83" i="18"/>
  <c r="BL84" i="18"/>
  <c r="BK83" i="18"/>
  <c r="BK84" i="18"/>
  <c r="BJ83" i="18"/>
  <c r="BJ84" i="18"/>
  <c r="BI83" i="18"/>
  <c r="BI84" i="18"/>
  <c r="BH83" i="18"/>
  <c r="BH84" i="18"/>
  <c r="BG83" i="18"/>
  <c r="BG84" i="18"/>
  <c r="BF83" i="18"/>
  <c r="BF84" i="18"/>
  <c r="BE83" i="18"/>
  <c r="BE84" i="18"/>
  <c r="BD83" i="18"/>
  <c r="BD84" i="18"/>
  <c r="BC83" i="18"/>
  <c r="BC84" i="18"/>
  <c r="BB83" i="18"/>
  <c r="BB84" i="18"/>
  <c r="BA83" i="18"/>
  <c r="BA84" i="18"/>
  <c r="AZ83" i="18"/>
  <c r="AZ84" i="18"/>
  <c r="AY83" i="18"/>
  <c r="AY84" i="18"/>
  <c r="AX83" i="18"/>
  <c r="AX84" i="18"/>
  <c r="AW83" i="18"/>
  <c r="AW84" i="18"/>
  <c r="AV83" i="18"/>
  <c r="AV84" i="18"/>
  <c r="AU83" i="18"/>
  <c r="AU84" i="18"/>
  <c r="AT83" i="18"/>
  <c r="AT84" i="18"/>
  <c r="AS83" i="18"/>
  <c r="AS84" i="18"/>
  <c r="AR83" i="18"/>
  <c r="AR84" i="18"/>
  <c r="AQ83" i="18"/>
  <c r="AQ84" i="18"/>
  <c r="AP83" i="18"/>
  <c r="AP84" i="18"/>
  <c r="AO83" i="18"/>
  <c r="AO84" i="18"/>
  <c r="AN83" i="18"/>
  <c r="AN84" i="18"/>
  <c r="AM83" i="18"/>
  <c r="AM84" i="18"/>
  <c r="AL83" i="18"/>
  <c r="AL84" i="18"/>
  <c r="AK83" i="18"/>
  <c r="AK84" i="18"/>
  <c r="AF83" i="18"/>
  <c r="AF84" i="18"/>
  <c r="AE83" i="18"/>
  <c r="AE84" i="18"/>
  <c r="AD83" i="18"/>
  <c r="AD84" i="18"/>
  <c r="AC83" i="18"/>
  <c r="AC84" i="18"/>
  <c r="AB83" i="18"/>
  <c r="AB84" i="18"/>
  <c r="AA83" i="18"/>
  <c r="AA84" i="18"/>
  <c r="Z83" i="18"/>
  <c r="Z84" i="18"/>
  <c r="Y83" i="18"/>
  <c r="Y84" i="18"/>
  <c r="X83" i="18"/>
  <c r="X84" i="18"/>
  <c r="W83" i="18"/>
  <c r="W84" i="18"/>
  <c r="V83" i="18"/>
  <c r="V84" i="18"/>
  <c r="U83" i="18"/>
  <c r="U84" i="18"/>
  <c r="P83" i="18"/>
  <c r="P84" i="18"/>
  <c r="O83" i="18"/>
  <c r="O84" i="18"/>
  <c r="N83" i="18"/>
  <c r="N84" i="18"/>
  <c r="M83" i="18"/>
  <c r="M84" i="18"/>
  <c r="L83" i="18"/>
  <c r="L84" i="18"/>
  <c r="K83" i="18"/>
  <c r="K84" i="18"/>
  <c r="J83" i="18"/>
  <c r="J84" i="18"/>
  <c r="I83" i="18"/>
  <c r="I84" i="18"/>
  <c r="H83" i="18"/>
  <c r="H84" i="18"/>
  <c r="G83" i="18"/>
  <c r="G84" i="18"/>
  <c r="F83" i="18"/>
  <c r="F84" i="18"/>
  <c r="E83" i="18"/>
  <c r="E84" i="18"/>
  <c r="CB81" i="18"/>
  <c r="CB82" i="18"/>
  <c r="CA81" i="18"/>
  <c r="CA82" i="18"/>
  <c r="BZ81" i="18"/>
  <c r="BZ82" i="18"/>
  <c r="BY81" i="18"/>
  <c r="BY82" i="18"/>
  <c r="BX81" i="18"/>
  <c r="BX82" i="18"/>
  <c r="BW81" i="18"/>
  <c r="BW82" i="18"/>
  <c r="BV81" i="18"/>
  <c r="BV82" i="18"/>
  <c r="BU81" i="18"/>
  <c r="BU82" i="18"/>
  <c r="BT81" i="18"/>
  <c r="BT82" i="18"/>
  <c r="BS81" i="18"/>
  <c r="BS82" i="18"/>
  <c r="BR81" i="18"/>
  <c r="BR82" i="18"/>
  <c r="BQ81" i="18"/>
  <c r="BQ82" i="18"/>
  <c r="BL81" i="18"/>
  <c r="BL82" i="18"/>
  <c r="BK81" i="18"/>
  <c r="BK82" i="18"/>
  <c r="BJ81" i="18"/>
  <c r="BJ82" i="18"/>
  <c r="BI81" i="18"/>
  <c r="BI82" i="18"/>
  <c r="BH81" i="18"/>
  <c r="BH82" i="18"/>
  <c r="BG81" i="18"/>
  <c r="BG82" i="18"/>
  <c r="BF81" i="18"/>
  <c r="BF82" i="18"/>
  <c r="BE81" i="18"/>
  <c r="BE82" i="18"/>
  <c r="BD81" i="18"/>
  <c r="BD82" i="18"/>
  <c r="BC81" i="18"/>
  <c r="BC82" i="18"/>
  <c r="BB81" i="18"/>
  <c r="BB82" i="18"/>
  <c r="BA81" i="18"/>
  <c r="BA82" i="18"/>
  <c r="AZ82" i="18"/>
  <c r="AY82" i="18"/>
  <c r="AX82" i="18"/>
  <c r="AW82" i="18"/>
  <c r="AV81" i="18"/>
  <c r="AV82" i="18"/>
  <c r="AU81" i="18"/>
  <c r="AU82" i="18"/>
  <c r="AT81" i="18"/>
  <c r="AT82" i="18"/>
  <c r="AS81" i="18"/>
  <c r="AS82" i="18"/>
  <c r="AR81" i="18"/>
  <c r="AR82" i="18"/>
  <c r="AQ81" i="18"/>
  <c r="AQ82" i="18"/>
  <c r="AP81" i="18"/>
  <c r="AP82" i="18"/>
  <c r="AO81" i="18"/>
  <c r="AO82" i="18"/>
  <c r="AN81" i="18"/>
  <c r="AN82" i="18"/>
  <c r="AM81" i="18"/>
  <c r="AM82" i="18"/>
  <c r="AL81" i="18"/>
  <c r="AL82" i="18"/>
  <c r="AK81" i="18"/>
  <c r="AK82" i="18"/>
  <c r="AF81" i="18"/>
  <c r="AF82" i="18"/>
  <c r="AE81" i="18"/>
  <c r="AE82" i="18"/>
  <c r="AD81" i="18"/>
  <c r="AD82" i="18"/>
  <c r="AC81" i="18"/>
  <c r="AC82" i="18"/>
  <c r="AB81" i="18"/>
  <c r="AB82" i="18"/>
  <c r="AA81" i="18"/>
  <c r="AA82" i="18"/>
  <c r="Z81" i="18"/>
  <c r="Z82" i="18"/>
  <c r="Y81" i="18"/>
  <c r="Y82" i="18"/>
  <c r="X81" i="18"/>
  <c r="X82" i="18"/>
  <c r="W81" i="18"/>
  <c r="W82" i="18"/>
  <c r="V81" i="18"/>
  <c r="V82" i="18"/>
  <c r="U81" i="18"/>
  <c r="U82" i="18"/>
  <c r="P81" i="18"/>
  <c r="P82" i="18"/>
  <c r="O81" i="18"/>
  <c r="O82" i="18"/>
  <c r="N81" i="18"/>
  <c r="N82" i="18"/>
  <c r="M81" i="18"/>
  <c r="M82" i="18"/>
  <c r="L81" i="18"/>
  <c r="L82" i="18"/>
  <c r="K81" i="18"/>
  <c r="K82" i="18"/>
  <c r="J81" i="18"/>
  <c r="J82" i="18"/>
  <c r="I81" i="18"/>
  <c r="I82" i="18"/>
  <c r="H81" i="18"/>
  <c r="H82" i="18"/>
  <c r="G81" i="18"/>
  <c r="G82" i="18"/>
  <c r="F81" i="18"/>
  <c r="F82" i="18"/>
  <c r="E81" i="18"/>
  <c r="E82" i="18"/>
  <c r="CB79" i="18"/>
  <c r="CB80" i="18"/>
  <c r="CA79" i="18"/>
  <c r="CA80" i="18"/>
  <c r="BZ79" i="18"/>
  <c r="BZ80" i="18"/>
  <c r="BY79" i="18"/>
  <c r="BY80" i="18"/>
  <c r="BX79" i="18"/>
  <c r="BX80" i="18"/>
  <c r="BW79" i="18"/>
  <c r="BW80" i="18"/>
  <c r="BV79" i="18"/>
  <c r="BV80" i="18"/>
  <c r="BU79" i="18"/>
  <c r="BU80" i="18"/>
  <c r="BT79" i="18"/>
  <c r="BT80" i="18"/>
  <c r="BS79" i="18"/>
  <c r="BS80" i="18"/>
  <c r="BR79" i="18"/>
  <c r="BR80" i="18"/>
  <c r="BQ79" i="18"/>
  <c r="BQ80" i="18"/>
  <c r="BL79" i="18"/>
  <c r="BL80" i="18"/>
  <c r="BK79" i="18"/>
  <c r="BK80" i="18"/>
  <c r="BJ79" i="18"/>
  <c r="BJ80" i="18"/>
  <c r="BI79" i="18"/>
  <c r="BI80" i="18"/>
  <c r="BH79" i="18"/>
  <c r="BH80" i="18"/>
  <c r="BG79" i="18"/>
  <c r="BG80" i="18"/>
  <c r="BF79" i="18"/>
  <c r="BF80" i="18"/>
  <c r="BE79" i="18"/>
  <c r="BE80" i="18"/>
  <c r="BD79" i="18"/>
  <c r="BD80" i="18"/>
  <c r="BC79" i="18"/>
  <c r="BC80" i="18"/>
  <c r="BB79" i="18"/>
  <c r="BB80" i="18"/>
  <c r="BA79" i="18"/>
  <c r="BA80" i="18"/>
  <c r="AZ79" i="18"/>
  <c r="AZ80" i="18"/>
  <c r="AY79" i="18"/>
  <c r="AY80" i="18"/>
  <c r="AX79" i="18"/>
  <c r="AX80" i="18"/>
  <c r="AW79" i="18"/>
  <c r="AW80" i="18"/>
  <c r="AV79" i="18"/>
  <c r="AV80" i="18"/>
  <c r="AU79" i="18"/>
  <c r="AU80" i="18"/>
  <c r="AT79" i="18"/>
  <c r="AT80" i="18"/>
  <c r="AS79" i="18"/>
  <c r="AS80" i="18"/>
  <c r="AR79" i="18"/>
  <c r="AR80" i="18"/>
  <c r="AQ79" i="18"/>
  <c r="AQ80" i="18"/>
  <c r="AP79" i="18"/>
  <c r="AP80" i="18"/>
  <c r="AO79" i="18"/>
  <c r="AO80" i="18"/>
  <c r="AN79" i="18"/>
  <c r="AN80" i="18"/>
  <c r="AM79" i="18"/>
  <c r="AM80" i="18"/>
  <c r="AL79" i="18"/>
  <c r="AL80" i="18"/>
  <c r="AK79" i="18"/>
  <c r="AK80" i="18"/>
  <c r="AF79" i="18"/>
  <c r="AF80" i="18"/>
  <c r="AE79" i="18"/>
  <c r="AE80" i="18"/>
  <c r="AD79" i="18"/>
  <c r="AD80" i="18"/>
  <c r="AC79" i="18"/>
  <c r="AC80" i="18"/>
  <c r="AB79" i="18"/>
  <c r="AB80" i="18"/>
  <c r="AA79" i="18"/>
  <c r="AA80" i="18"/>
  <c r="Z79" i="18"/>
  <c r="Z80" i="18"/>
  <c r="Y79" i="18"/>
  <c r="Y80" i="18"/>
  <c r="X79" i="18"/>
  <c r="X80" i="18"/>
  <c r="W79" i="18"/>
  <c r="W80" i="18"/>
  <c r="V79" i="18"/>
  <c r="V80" i="18"/>
  <c r="U79" i="18"/>
  <c r="U80" i="18"/>
  <c r="P79" i="18"/>
  <c r="P80" i="18"/>
  <c r="O79" i="18"/>
  <c r="O80" i="18"/>
  <c r="N79" i="18"/>
  <c r="N80" i="18"/>
  <c r="M79" i="18"/>
  <c r="M80" i="18"/>
  <c r="L79" i="18"/>
  <c r="L80" i="18"/>
  <c r="K79" i="18"/>
  <c r="K80" i="18"/>
  <c r="J79" i="18"/>
  <c r="J80" i="18"/>
  <c r="I79" i="18"/>
  <c r="I80" i="18"/>
  <c r="H79" i="18"/>
  <c r="H80" i="18"/>
  <c r="G79" i="18"/>
  <c r="G80" i="18"/>
  <c r="F79" i="18"/>
  <c r="F80" i="18"/>
  <c r="E79" i="18"/>
  <c r="E80" i="18"/>
  <c r="CB77" i="18"/>
  <c r="CB78" i="18"/>
  <c r="CA77" i="18"/>
  <c r="CA78" i="18"/>
  <c r="BZ77" i="18"/>
  <c r="BZ78" i="18"/>
  <c r="BY77" i="18"/>
  <c r="BY78" i="18"/>
  <c r="BX77" i="18"/>
  <c r="BX78" i="18"/>
  <c r="BW77" i="18"/>
  <c r="BW78" i="18"/>
  <c r="BV77" i="18"/>
  <c r="BV78" i="18"/>
  <c r="BU77" i="18"/>
  <c r="BU78" i="18"/>
  <c r="BT77" i="18"/>
  <c r="BT78" i="18"/>
  <c r="BS77" i="18"/>
  <c r="BS78" i="18"/>
  <c r="BR77" i="18"/>
  <c r="BR78" i="18"/>
  <c r="BQ77" i="18"/>
  <c r="BQ78" i="18"/>
  <c r="BL77" i="18"/>
  <c r="BL78" i="18"/>
  <c r="BK77" i="18"/>
  <c r="BK78" i="18"/>
  <c r="BJ77" i="18"/>
  <c r="BJ78" i="18"/>
  <c r="BI77" i="18"/>
  <c r="BI78" i="18"/>
  <c r="BH77" i="18"/>
  <c r="BH78" i="18"/>
  <c r="BG77" i="18"/>
  <c r="BG78" i="18"/>
  <c r="BF77" i="18"/>
  <c r="BF78" i="18"/>
  <c r="BE77" i="18"/>
  <c r="BE78" i="18"/>
  <c r="BD77" i="18"/>
  <c r="BD78" i="18"/>
  <c r="BC77" i="18"/>
  <c r="BC78" i="18"/>
  <c r="BB77" i="18"/>
  <c r="BB78" i="18"/>
  <c r="BA77" i="18"/>
  <c r="BA78" i="18"/>
  <c r="AZ77" i="18"/>
  <c r="AZ78" i="18"/>
  <c r="AY77" i="18"/>
  <c r="AY78" i="18"/>
  <c r="AX77" i="18"/>
  <c r="AX78" i="18"/>
  <c r="AW77" i="18"/>
  <c r="AW78" i="18"/>
  <c r="AV77" i="18"/>
  <c r="AV78" i="18"/>
  <c r="AU77" i="18"/>
  <c r="AU78" i="18"/>
  <c r="AT77" i="18"/>
  <c r="AT78" i="18"/>
  <c r="AS77" i="18"/>
  <c r="AS78" i="18"/>
  <c r="AR77" i="18"/>
  <c r="AR78" i="18"/>
  <c r="AQ77" i="18"/>
  <c r="AQ78" i="18"/>
  <c r="AP77" i="18"/>
  <c r="AP78" i="18"/>
  <c r="AO77" i="18"/>
  <c r="AO78" i="18"/>
  <c r="AN77" i="18"/>
  <c r="AN78" i="18"/>
  <c r="AM77" i="18"/>
  <c r="AM78" i="18"/>
  <c r="AL77" i="18"/>
  <c r="AL78" i="18"/>
  <c r="AK77" i="18"/>
  <c r="AK78" i="18"/>
  <c r="AF77" i="18"/>
  <c r="AF78" i="18"/>
  <c r="AE77" i="18"/>
  <c r="AE78" i="18"/>
  <c r="AD77" i="18"/>
  <c r="AD78" i="18"/>
  <c r="AC77" i="18"/>
  <c r="AC78" i="18"/>
  <c r="AB77" i="18"/>
  <c r="AB78" i="18"/>
  <c r="AA77" i="18"/>
  <c r="AA78" i="18"/>
  <c r="Z77" i="18"/>
  <c r="Z78" i="18"/>
  <c r="Y77" i="18"/>
  <c r="Y78" i="18"/>
  <c r="X77" i="18"/>
  <c r="X78" i="18"/>
  <c r="W77" i="18"/>
  <c r="W78" i="18"/>
  <c r="V77" i="18"/>
  <c r="V78" i="18"/>
  <c r="U77" i="18"/>
  <c r="U78" i="18"/>
  <c r="O77" i="18"/>
  <c r="O78" i="18"/>
  <c r="N77" i="18"/>
  <c r="N78" i="18"/>
  <c r="M77" i="18"/>
  <c r="M78" i="18"/>
  <c r="J77" i="18"/>
  <c r="J78" i="18"/>
  <c r="I77" i="18"/>
  <c r="I78" i="18"/>
  <c r="F77" i="18"/>
  <c r="F78" i="18"/>
  <c r="E77" i="18"/>
  <c r="E78" i="18"/>
  <c r="CD55" i="18"/>
  <c r="CD54" i="18"/>
  <c r="BN55" i="18"/>
  <c r="BN54" i="18"/>
  <c r="AX55" i="18"/>
  <c r="AX54" i="18"/>
  <c r="AH55" i="18"/>
  <c r="AH54" i="18"/>
  <c r="CD53" i="18"/>
  <c r="BN53" i="18"/>
  <c r="AX53" i="18"/>
  <c r="AH53" i="18"/>
  <c r="R53" i="18"/>
  <c r="CD49" i="18"/>
  <c r="CD48" i="18"/>
  <c r="BN49" i="18"/>
  <c r="BN48" i="18"/>
  <c r="AX49" i="18"/>
  <c r="AX48" i="18"/>
  <c r="AH49" i="18"/>
  <c r="AH48" i="18"/>
  <c r="CD47" i="18"/>
  <c r="BN47" i="18"/>
  <c r="AX47" i="18"/>
  <c r="AH47" i="18"/>
  <c r="R47" i="18"/>
  <c r="CD43" i="18"/>
  <c r="CD42" i="18"/>
  <c r="BN43" i="18"/>
  <c r="BN42" i="18"/>
  <c r="AX43" i="18"/>
  <c r="AX42" i="18"/>
  <c r="AH43" i="18"/>
  <c r="AH42" i="18"/>
  <c r="CD41" i="18"/>
  <c r="BN41" i="18"/>
  <c r="AX41" i="18"/>
  <c r="AH41" i="18"/>
  <c r="R41" i="18"/>
  <c r="CD37" i="18"/>
  <c r="CD36" i="18"/>
  <c r="BN37" i="18"/>
  <c r="BN36" i="18"/>
  <c r="AX37" i="18"/>
  <c r="AX36" i="18"/>
  <c r="AH37" i="18"/>
  <c r="AH36" i="18"/>
  <c r="CD35" i="18"/>
  <c r="BN35" i="18"/>
  <c r="AX35" i="18"/>
  <c r="AH35" i="18"/>
  <c r="R35" i="18"/>
  <c r="CD31" i="18"/>
  <c r="CD30" i="18"/>
  <c r="AX31" i="18"/>
  <c r="AX30" i="18"/>
  <c r="AH31" i="18"/>
  <c r="AH30" i="18"/>
  <c r="CD29" i="18"/>
  <c r="BN29" i="18"/>
  <c r="AX29" i="18"/>
  <c r="AH29" i="18"/>
  <c r="R29" i="18"/>
  <c r="CD25" i="18"/>
  <c r="CD24" i="18"/>
  <c r="BN25" i="18"/>
  <c r="BN24" i="18"/>
  <c r="AX25" i="18"/>
  <c r="AX24" i="18"/>
  <c r="AH25" i="18"/>
  <c r="AH24" i="18"/>
  <c r="CD23" i="18"/>
  <c r="BN23" i="18"/>
  <c r="AX23" i="18"/>
  <c r="AH23" i="18"/>
  <c r="R23" i="18"/>
  <c r="CD19" i="18"/>
  <c r="CD18" i="18"/>
  <c r="BN19" i="18"/>
  <c r="BN18" i="18"/>
  <c r="AX19" i="18"/>
  <c r="AX18" i="18"/>
  <c r="AH19" i="18"/>
  <c r="AH18" i="18"/>
  <c r="CD17" i="18"/>
  <c r="BN17" i="18"/>
  <c r="AX17" i="18"/>
  <c r="AH17" i="18"/>
  <c r="R17" i="18"/>
  <c r="R14" i="18"/>
  <c r="CD11" i="18"/>
  <c r="BN11" i="18"/>
  <c r="AX11" i="18"/>
  <c r="AH11" i="18"/>
  <c r="R11" i="18"/>
  <c r="CD55" i="4"/>
  <c r="CD54" i="4"/>
  <c r="CD53" i="4"/>
  <c r="CD49" i="4"/>
  <c r="CD48" i="4"/>
  <c r="CD47" i="4"/>
  <c r="CD43" i="4"/>
  <c r="CD42" i="4"/>
  <c r="CD41" i="4"/>
  <c r="CD37" i="4"/>
  <c r="CD36" i="4"/>
  <c r="CD35" i="4"/>
  <c r="CD31" i="4"/>
  <c r="CD30" i="4"/>
  <c r="CD29" i="4"/>
  <c r="CD25" i="4"/>
  <c r="CD24" i="4"/>
  <c r="CD23" i="4"/>
  <c r="CD19" i="4"/>
  <c r="CD18" i="4"/>
  <c r="CD17" i="4"/>
  <c r="CD13" i="4"/>
  <c r="CD12" i="4"/>
  <c r="CD11" i="4"/>
  <c r="BN55" i="4"/>
  <c r="BN54" i="4"/>
  <c r="BN53" i="4"/>
  <c r="BN49" i="4"/>
  <c r="BN48" i="4"/>
  <c r="BN47" i="4"/>
  <c r="BN43" i="4"/>
  <c r="BN42" i="4"/>
  <c r="BN41" i="4"/>
  <c r="BN37" i="4"/>
  <c r="BN36" i="4"/>
  <c r="BN35" i="4"/>
  <c r="BN29" i="4"/>
  <c r="BN25" i="4"/>
  <c r="BN24" i="4"/>
  <c r="BN23" i="4"/>
  <c r="BN19" i="4"/>
  <c r="BN18" i="4"/>
  <c r="BN17" i="4"/>
  <c r="BN13" i="4"/>
  <c r="BN12" i="4"/>
  <c r="BN11" i="4"/>
  <c r="AX55" i="4"/>
  <c r="AX54" i="4"/>
  <c r="AX53" i="4"/>
  <c r="AX49" i="4"/>
  <c r="AX48" i="4"/>
  <c r="AX47" i="4"/>
  <c r="AX43" i="4"/>
  <c r="AX42" i="4"/>
  <c r="AX41" i="4"/>
  <c r="AX37" i="4"/>
  <c r="AX36" i="4"/>
  <c r="AX35" i="4"/>
  <c r="AX31" i="4"/>
  <c r="AX30" i="4"/>
  <c r="AX29" i="4"/>
  <c r="AX25" i="4"/>
  <c r="AX24" i="4"/>
  <c r="AX23" i="4"/>
  <c r="AX19" i="4"/>
  <c r="AX18" i="4"/>
  <c r="AX17" i="4"/>
  <c r="AX13" i="4"/>
  <c r="AX12" i="4"/>
  <c r="AX11" i="4"/>
  <c r="AH55" i="4"/>
  <c r="AH54" i="4"/>
  <c r="AH53" i="4"/>
  <c r="AH49" i="4"/>
  <c r="AH48" i="4"/>
  <c r="AH47" i="4"/>
  <c r="AH43" i="4"/>
  <c r="AH42" i="4"/>
  <c r="AH41" i="4"/>
  <c r="AH37" i="4"/>
  <c r="AH36" i="4"/>
  <c r="AH35" i="4"/>
  <c r="AH31" i="4"/>
  <c r="AH30" i="4"/>
  <c r="AH29" i="4"/>
  <c r="AH25" i="4"/>
  <c r="AH24" i="4"/>
  <c r="AH23" i="4"/>
  <c r="AH19" i="4"/>
  <c r="AH18" i="4"/>
  <c r="AH17" i="4"/>
  <c r="AH13" i="4"/>
  <c r="AH12" i="4"/>
  <c r="AH11" i="4"/>
  <c r="C258" i="5"/>
  <c r="C259" i="5"/>
  <c r="C260" i="5"/>
  <c r="C261" i="5"/>
  <c r="C262" i="5"/>
  <c r="C263" i="5"/>
  <c r="C264" i="5"/>
  <c r="C257" i="5"/>
  <c r="R53" i="4"/>
  <c r="R47" i="4"/>
  <c r="R41" i="4"/>
  <c r="R35" i="4"/>
  <c r="R29" i="4"/>
  <c r="R23" i="4"/>
  <c r="R17" i="4"/>
  <c r="R11" i="4"/>
  <c r="C9" i="4"/>
  <c r="S9" i="4"/>
  <c r="AI9" i="4"/>
  <c r="AY9" i="4"/>
  <c r="BO9" i="4"/>
  <c r="BI10" i="7"/>
  <c r="BJ10" i="7"/>
  <c r="BK10" i="7"/>
  <c r="BL10" i="7"/>
  <c r="BM10" i="7"/>
  <c r="BN10" i="7"/>
  <c r="BO10" i="7"/>
  <c r="BP10" i="7"/>
  <c r="BQ10" i="7"/>
  <c r="BR10" i="7"/>
  <c r="BS10" i="7"/>
  <c r="BH10" i="7"/>
  <c r="CG10" i="7"/>
  <c r="CH10" i="7"/>
  <c r="AC15" i="7"/>
  <c r="CI10" i="7"/>
  <c r="AC16" i="7"/>
  <c r="CJ10" i="7"/>
  <c r="AC17" i="7"/>
  <c r="CK10" i="7"/>
  <c r="AC18" i="7"/>
  <c r="CL10" i="7"/>
  <c r="AC19" i="7"/>
  <c r="CM10" i="7"/>
  <c r="AC20" i="7"/>
  <c r="CN10" i="7"/>
  <c r="AC21" i="7"/>
  <c r="CO10" i="7"/>
  <c r="AC22" i="7"/>
  <c r="CP10" i="7"/>
  <c r="AC23" i="7"/>
  <c r="CQ10" i="7"/>
  <c r="CF10" i="7"/>
  <c r="CE10" i="7"/>
  <c r="BU10" i="7"/>
  <c r="BV10" i="7"/>
  <c r="BW10" i="7"/>
  <c r="BX10" i="7"/>
  <c r="BY10" i="7"/>
  <c r="BZ10" i="7"/>
  <c r="CA10" i="7"/>
  <c r="CC10" i="7"/>
  <c r="CD10" i="7"/>
  <c r="BT10" i="7"/>
  <c r="AW10" i="7"/>
  <c r="AX10" i="7"/>
  <c r="AY10" i="7"/>
  <c r="AZ10" i="7"/>
  <c r="BA10" i="7"/>
  <c r="BB10" i="7"/>
  <c r="BC10" i="7"/>
  <c r="BD10" i="7"/>
  <c r="BE10" i="7"/>
  <c r="BF10" i="7"/>
  <c r="BG10" i="7"/>
  <c r="AV10" i="7"/>
  <c r="CB10" i="7"/>
  <c r="C9" i="19"/>
  <c r="S9" i="19"/>
  <c r="AI9" i="19"/>
  <c r="AY9" i="19"/>
  <c r="BO9" i="19"/>
  <c r="C9" i="20"/>
  <c r="S9" i="20"/>
  <c r="AI9" i="20"/>
  <c r="AY9" i="20"/>
  <c r="BO9" i="20"/>
  <c r="C9" i="18"/>
  <c r="S9" i="18"/>
  <c r="AI9" i="18"/>
  <c r="AY9" i="18"/>
  <c r="BO9" i="18"/>
  <c r="AK13" i="7"/>
  <c r="AK11" i="7"/>
  <c r="AJ13" i="7"/>
  <c r="AJ11" i="7"/>
  <c r="AJ6" i="7"/>
  <c r="AH5" i="7"/>
  <c r="CG6" i="7"/>
  <c r="CH6" i="7"/>
  <c r="CI6" i="7"/>
  <c r="CJ6" i="7"/>
  <c r="CK6" i="7"/>
  <c r="CL6" i="7"/>
  <c r="CM6" i="7"/>
  <c r="CN6" i="7"/>
  <c r="CO6" i="7"/>
  <c r="CP6" i="7"/>
  <c r="CQ6" i="7"/>
  <c r="CF6" i="7"/>
  <c r="BU6" i="7"/>
  <c r="BV6" i="7"/>
  <c r="BW6" i="7"/>
  <c r="BX6" i="7"/>
  <c r="BY6" i="7"/>
  <c r="BZ6" i="7"/>
  <c r="CA6" i="7"/>
  <c r="CB6" i="7"/>
  <c r="CC6" i="7"/>
  <c r="CD6" i="7"/>
  <c r="CE6" i="7"/>
  <c r="BT6" i="7"/>
  <c r="BI6" i="7"/>
  <c r="BJ6" i="7"/>
  <c r="BK6" i="7"/>
  <c r="BL6" i="7"/>
  <c r="BM6" i="7"/>
  <c r="BN6" i="7"/>
  <c r="BO6" i="7"/>
  <c r="BP6" i="7"/>
  <c r="BQ6" i="7"/>
  <c r="BR6" i="7"/>
  <c r="BS6" i="7"/>
  <c r="BH6" i="7"/>
  <c r="AW6" i="7"/>
  <c r="AX6" i="7"/>
  <c r="AY6" i="7"/>
  <c r="AZ6" i="7"/>
  <c r="BA6" i="7"/>
  <c r="BB6" i="7"/>
  <c r="BC6" i="7"/>
  <c r="BD6" i="7"/>
  <c r="BE6" i="7"/>
  <c r="BF6" i="7"/>
  <c r="BG6" i="7"/>
  <c r="AV6" i="7"/>
  <c r="AK6" i="7"/>
  <c r="AL6" i="7"/>
  <c r="AM6" i="7"/>
  <c r="AN6" i="7"/>
  <c r="AO6" i="7"/>
  <c r="AP6" i="7"/>
  <c r="AQ6" i="7"/>
  <c r="AR6" i="7"/>
  <c r="AS6" i="7"/>
  <c r="AT6" i="7"/>
  <c r="AU6" i="7"/>
  <c r="AT11" i="7"/>
  <c r="AL13" i="7"/>
  <c r="AM13" i="7"/>
  <c r="AN13" i="7"/>
  <c r="AO13" i="7"/>
  <c r="AP13" i="7"/>
  <c r="AQ13" i="7"/>
  <c r="AR13" i="7"/>
  <c r="AS13" i="7"/>
  <c r="AT13" i="7"/>
  <c r="AU13" i="7"/>
  <c r="BB13" i="7"/>
  <c r="AL11" i="7"/>
  <c r="AM11" i="7"/>
  <c r="AN11" i="7"/>
  <c r="AO11" i="7"/>
  <c r="AP11" i="7"/>
  <c r="AQ11" i="7"/>
  <c r="AR11" i="7"/>
  <c r="AS11" i="7"/>
  <c r="AU11" i="7"/>
  <c r="BF11" i="7"/>
  <c r="AH10" i="7"/>
  <c r="AG10" i="7"/>
  <c r="AU10" i="7"/>
  <c r="AC13" i="7"/>
  <c r="AL10" i="7"/>
  <c r="AC14" i="7"/>
  <c r="AM10" i="7"/>
  <c r="AN10" i="7"/>
  <c r="AO10" i="7"/>
  <c r="AP10" i="7"/>
  <c r="AQ10" i="7"/>
  <c r="AR10" i="7"/>
  <c r="AS10" i="7"/>
  <c r="AT10" i="7"/>
  <c r="AC11" i="7"/>
  <c r="AK10" i="7"/>
  <c r="AC10" i="7"/>
  <c r="AJ10" i="7"/>
  <c r="I257" i="23"/>
  <c r="I258" i="5"/>
  <c r="I257" i="5"/>
  <c r="I257" i="21"/>
  <c r="I258" i="22"/>
  <c r="I257" i="22"/>
  <c r="I258" i="21"/>
  <c r="C6" i="20"/>
  <c r="C6" i="19"/>
  <c r="C6" i="18"/>
  <c r="C6" i="4"/>
  <c r="I258" i="23"/>
  <c r="I259" i="23"/>
  <c r="I260" i="23"/>
  <c r="I261" i="23"/>
  <c r="AA5" i="22"/>
  <c r="AA5" i="23"/>
  <c r="AA5" i="21"/>
  <c r="AB5" i="21"/>
  <c r="AC5" i="21"/>
  <c r="K77" i="20"/>
  <c r="K78" i="20"/>
  <c r="R20" i="20"/>
  <c r="R21" i="20"/>
  <c r="R14" i="19"/>
  <c r="R20" i="4"/>
  <c r="CD20" i="4"/>
  <c r="CB20" i="4"/>
  <c r="CB21" i="4"/>
  <c r="BZ20" i="4"/>
  <c r="BX20" i="4"/>
  <c r="BX21" i="4"/>
  <c r="BV20" i="4"/>
  <c r="BT20" i="4"/>
  <c r="BT21" i="4"/>
  <c r="BR20" i="4"/>
  <c r="BN20" i="4"/>
  <c r="BN21" i="4"/>
  <c r="BL20" i="4"/>
  <c r="BJ20" i="4"/>
  <c r="BJ21" i="4"/>
  <c r="BH20" i="4"/>
  <c r="BF20" i="4"/>
  <c r="BD20" i="4"/>
  <c r="BB20" i="4"/>
  <c r="AX20" i="4"/>
  <c r="AV20" i="4"/>
  <c r="AT20" i="4"/>
  <c r="AR20" i="4"/>
  <c r="AR21" i="4"/>
  <c r="AP20" i="4"/>
  <c r="AN20" i="4"/>
  <c r="AN21" i="4"/>
  <c r="AL20" i="4"/>
  <c r="AH20" i="4"/>
  <c r="AH21" i="4"/>
  <c r="AF20" i="4"/>
  <c r="AD20" i="4"/>
  <c r="AD21" i="4"/>
  <c r="AB20" i="4"/>
  <c r="Z20" i="4"/>
  <c r="Z21" i="4"/>
  <c r="X20" i="4"/>
  <c r="V20" i="4"/>
  <c r="V21" i="4"/>
  <c r="P20" i="4"/>
  <c r="N20" i="4"/>
  <c r="L20" i="4"/>
  <c r="J20" i="4"/>
  <c r="J21" i="4"/>
  <c r="H20" i="4"/>
  <c r="F20" i="4"/>
  <c r="F21" i="4"/>
  <c r="E20" i="4"/>
  <c r="CA20" i="4"/>
  <c r="BY20" i="4"/>
  <c r="BY21" i="4"/>
  <c r="BW20" i="4"/>
  <c r="BU20" i="4"/>
  <c r="BS20" i="4"/>
  <c r="BQ20" i="4"/>
  <c r="BQ21" i="4"/>
  <c r="BK20" i="4"/>
  <c r="BK21" i="4"/>
  <c r="BI20" i="4"/>
  <c r="BG20" i="4"/>
  <c r="BG21" i="4"/>
  <c r="BE20" i="4"/>
  <c r="BC20" i="4"/>
  <c r="BA20" i="4"/>
  <c r="AU20" i="4"/>
  <c r="AS20" i="4"/>
  <c r="AS21" i="4"/>
  <c r="AQ20" i="4"/>
  <c r="AO20" i="4"/>
  <c r="AO21" i="4"/>
  <c r="AM20" i="4"/>
  <c r="AK20" i="4"/>
  <c r="AE20" i="4"/>
  <c r="AE21" i="4"/>
  <c r="AC20" i="4"/>
  <c r="AA20" i="4"/>
  <c r="AA21" i="4"/>
  <c r="Y20" i="4"/>
  <c r="W20" i="4"/>
  <c r="U20" i="4"/>
  <c r="O20" i="4"/>
  <c r="O21" i="4"/>
  <c r="M20" i="4"/>
  <c r="K20" i="4"/>
  <c r="K21" i="4"/>
  <c r="I20" i="4"/>
  <c r="G20" i="4"/>
  <c r="CA14" i="4"/>
  <c r="CA15" i="4"/>
  <c r="BY14" i="4"/>
  <c r="BW14" i="4"/>
  <c r="BW15" i="4"/>
  <c r="BU14" i="4"/>
  <c r="BS14" i="4"/>
  <c r="BQ14" i="4"/>
  <c r="BK14" i="4"/>
  <c r="BI14" i="4"/>
  <c r="BI15" i="4"/>
  <c r="BG14" i="4"/>
  <c r="BE14" i="4"/>
  <c r="BE15" i="4"/>
  <c r="BC14" i="4"/>
  <c r="BA14" i="4"/>
  <c r="AU14" i="4"/>
  <c r="AU15" i="4"/>
  <c r="AS14" i="4"/>
  <c r="AQ14" i="4"/>
  <c r="AO14" i="4"/>
  <c r="AM14" i="4"/>
  <c r="AM15" i="4"/>
  <c r="AK14" i="4"/>
  <c r="AE14" i="4"/>
  <c r="AC14" i="4"/>
  <c r="AA14" i="4"/>
  <c r="Y14" i="4"/>
  <c r="Y15" i="4"/>
  <c r="W14" i="4"/>
  <c r="U14" i="4"/>
  <c r="U15" i="4"/>
  <c r="G14" i="4"/>
  <c r="I14" i="4"/>
  <c r="I15" i="4"/>
  <c r="K14" i="4"/>
  <c r="M14" i="4"/>
  <c r="M15" i="4"/>
  <c r="O14" i="4"/>
  <c r="E14" i="4"/>
  <c r="CD14" i="4"/>
  <c r="CB14" i="4"/>
  <c r="BZ14" i="4"/>
  <c r="BX14" i="4"/>
  <c r="BX15" i="4"/>
  <c r="BV14" i="4"/>
  <c r="BT14" i="4"/>
  <c r="BT15" i="4"/>
  <c r="BR14" i="4"/>
  <c r="BN14" i="4"/>
  <c r="BL14" i="4"/>
  <c r="BJ14" i="4"/>
  <c r="BJ15" i="4"/>
  <c r="BH14" i="4"/>
  <c r="BF14" i="4"/>
  <c r="BF15" i="4"/>
  <c r="BD14" i="4"/>
  <c r="BB14" i="4"/>
  <c r="BB15" i="4"/>
  <c r="AX14" i="4"/>
  <c r="AV14" i="4"/>
  <c r="AV15" i="4"/>
  <c r="AT14" i="4"/>
  <c r="AR14" i="4"/>
  <c r="AR15" i="4"/>
  <c r="AP14" i="4"/>
  <c r="AN14" i="4"/>
  <c r="AN15" i="4"/>
  <c r="AL14" i="4"/>
  <c r="AH14" i="4"/>
  <c r="AH15" i="4"/>
  <c r="AF14" i="4"/>
  <c r="AD14" i="4"/>
  <c r="AD15" i="4"/>
  <c r="AB14" i="4"/>
  <c r="Z14" i="4"/>
  <c r="Z15" i="4"/>
  <c r="X14" i="4"/>
  <c r="V14" i="4"/>
  <c r="F14" i="4"/>
  <c r="H14" i="4"/>
  <c r="H15" i="4"/>
  <c r="J14" i="4"/>
  <c r="L14" i="4"/>
  <c r="L15" i="4"/>
  <c r="N14" i="4"/>
  <c r="P14" i="4"/>
  <c r="P15" i="4"/>
  <c r="R14" i="4"/>
  <c r="CA26" i="4"/>
  <c r="BY26" i="4"/>
  <c r="BW26" i="4"/>
  <c r="BW27" i="4"/>
  <c r="BU26" i="4"/>
  <c r="BS26" i="4"/>
  <c r="BQ26" i="4"/>
  <c r="BM27" i="4"/>
  <c r="BK26" i="4"/>
  <c r="BI26" i="4"/>
  <c r="BG26" i="4"/>
  <c r="BE26" i="4"/>
  <c r="BE27" i="4"/>
  <c r="BC26" i="4"/>
  <c r="BA26" i="4"/>
  <c r="CD26" i="4"/>
  <c r="BZ26" i="4"/>
  <c r="BV26" i="4"/>
  <c r="BR26" i="4"/>
  <c r="BL26" i="4"/>
  <c r="BH26" i="4"/>
  <c r="BD26" i="4"/>
  <c r="AX26" i="4"/>
  <c r="AV26" i="4"/>
  <c r="AT26" i="4"/>
  <c r="AT27" i="4"/>
  <c r="AR26" i="4"/>
  <c r="AP26" i="4"/>
  <c r="AN26" i="4"/>
  <c r="AL26" i="4"/>
  <c r="AL27" i="4"/>
  <c r="AH26" i="4"/>
  <c r="AF26" i="4"/>
  <c r="AD26" i="4"/>
  <c r="AB26" i="4"/>
  <c r="AB27" i="4"/>
  <c r="Z26" i="4"/>
  <c r="X26" i="4"/>
  <c r="V26" i="4"/>
  <c r="R26" i="4"/>
  <c r="P26" i="4"/>
  <c r="N26" i="4"/>
  <c r="L26" i="4"/>
  <c r="J26" i="4"/>
  <c r="J27" i="4"/>
  <c r="H26" i="4"/>
  <c r="F26" i="4"/>
  <c r="F27" i="4"/>
  <c r="CB26" i="4"/>
  <c r="BT26" i="4"/>
  <c r="BJ26" i="4"/>
  <c r="BB26" i="4"/>
  <c r="AU26" i="4"/>
  <c r="AQ26" i="4"/>
  <c r="AM26" i="4"/>
  <c r="AC26" i="4"/>
  <c r="Y26" i="4"/>
  <c r="U26" i="4"/>
  <c r="O26" i="4"/>
  <c r="O27" i="4"/>
  <c r="K26" i="4"/>
  <c r="G26" i="4"/>
  <c r="G27" i="4"/>
  <c r="BX26" i="4"/>
  <c r="BN26" i="4"/>
  <c r="BN27" i="4"/>
  <c r="BF26" i="4"/>
  <c r="AS26" i="4"/>
  <c r="AO26" i="4"/>
  <c r="AO27" i="4"/>
  <c r="AK26" i="4"/>
  <c r="AE26" i="4"/>
  <c r="AA26" i="4"/>
  <c r="W26" i="4"/>
  <c r="M26" i="4"/>
  <c r="M27" i="4"/>
  <c r="I26" i="4"/>
  <c r="E26" i="4"/>
  <c r="E27" i="4"/>
  <c r="CA38" i="4"/>
  <c r="CA39" i="4"/>
  <c r="BY38" i="4"/>
  <c r="BW38" i="4"/>
  <c r="BU38" i="4"/>
  <c r="BS38" i="4"/>
  <c r="BS39" i="4"/>
  <c r="BQ38" i="4"/>
  <c r="BK38" i="4"/>
  <c r="BI38" i="4"/>
  <c r="BI39" i="4"/>
  <c r="BG38" i="4"/>
  <c r="BE38" i="4"/>
  <c r="BC38" i="4"/>
  <c r="BA38" i="4"/>
  <c r="BA39" i="4"/>
  <c r="CD38" i="4"/>
  <c r="BZ38" i="4"/>
  <c r="BV38" i="4"/>
  <c r="BR38" i="4"/>
  <c r="BL38" i="4"/>
  <c r="BH38" i="4"/>
  <c r="BD38" i="4"/>
  <c r="AX38" i="4"/>
  <c r="AV38" i="4"/>
  <c r="AT38" i="4"/>
  <c r="AT39" i="4"/>
  <c r="AR38" i="4"/>
  <c r="AP38" i="4"/>
  <c r="AN38" i="4"/>
  <c r="AL38" i="4"/>
  <c r="AL39" i="4"/>
  <c r="AH38" i="4"/>
  <c r="AF38" i="4"/>
  <c r="AD38" i="4"/>
  <c r="AB38" i="4"/>
  <c r="AB39" i="4"/>
  <c r="Z38" i="4"/>
  <c r="X38" i="4"/>
  <c r="V38" i="4"/>
  <c r="R38" i="4"/>
  <c r="P38" i="4"/>
  <c r="N38" i="4"/>
  <c r="N39" i="4"/>
  <c r="L38" i="4"/>
  <c r="J38" i="4"/>
  <c r="H38" i="4"/>
  <c r="F38" i="4"/>
  <c r="F39" i="4"/>
  <c r="BX38" i="4"/>
  <c r="BN38" i="4"/>
  <c r="BF38" i="4"/>
  <c r="AU38" i="4"/>
  <c r="AQ38" i="4"/>
  <c r="AM38" i="4"/>
  <c r="AC38" i="4"/>
  <c r="Y38" i="4"/>
  <c r="U38" i="4"/>
  <c r="O38" i="4"/>
  <c r="K38" i="4"/>
  <c r="G38" i="4"/>
  <c r="CB38" i="4"/>
  <c r="CB39" i="4"/>
  <c r="BT38" i="4"/>
  <c r="BJ38" i="4"/>
  <c r="BJ39" i="4"/>
  <c r="BB38" i="4"/>
  <c r="AW39" i="4"/>
  <c r="AS38" i="4"/>
  <c r="AO38" i="4"/>
  <c r="AO39" i="4"/>
  <c r="AK38" i="4"/>
  <c r="AE38" i="4"/>
  <c r="AA38" i="4"/>
  <c r="W38" i="4"/>
  <c r="M38" i="4"/>
  <c r="I38" i="4"/>
  <c r="E38" i="4"/>
  <c r="CA32" i="4"/>
  <c r="CA33" i="4"/>
  <c r="BY32" i="4"/>
  <c r="BW32" i="4"/>
  <c r="BW33" i="4"/>
  <c r="BU32" i="4"/>
  <c r="BS32" i="4"/>
  <c r="BQ32" i="4"/>
  <c r="CB32" i="4"/>
  <c r="BX32" i="4"/>
  <c r="BX33" i="4"/>
  <c r="BT32" i="4"/>
  <c r="AX32" i="4"/>
  <c r="AX33" i="4"/>
  <c r="AV32" i="4"/>
  <c r="AT32" i="4"/>
  <c r="AR32" i="4"/>
  <c r="AP32" i="4"/>
  <c r="AP33" i="4"/>
  <c r="AN32" i="4"/>
  <c r="AL32" i="4"/>
  <c r="AH32" i="4"/>
  <c r="AF32" i="4"/>
  <c r="AF33" i="4"/>
  <c r="AD32" i="4"/>
  <c r="AB32" i="4"/>
  <c r="Z32" i="4"/>
  <c r="X32" i="4"/>
  <c r="X33" i="4"/>
  <c r="V32" i="4"/>
  <c r="R32" i="4"/>
  <c r="P32" i="4"/>
  <c r="N32" i="4"/>
  <c r="N33" i="4"/>
  <c r="L32" i="4"/>
  <c r="J32" i="4"/>
  <c r="J33" i="4"/>
  <c r="H32" i="4"/>
  <c r="F32" i="4"/>
  <c r="CD32" i="4"/>
  <c r="BV32" i="4"/>
  <c r="AW33" i="4"/>
  <c r="AS32" i="4"/>
  <c r="AO32" i="4"/>
  <c r="AO33" i="4"/>
  <c r="AK32" i="4"/>
  <c r="AE32" i="4"/>
  <c r="AE33" i="4"/>
  <c r="AA32" i="4"/>
  <c r="W32" i="4"/>
  <c r="W33" i="4"/>
  <c r="M32" i="4"/>
  <c r="I32" i="4"/>
  <c r="E32" i="4"/>
  <c r="BZ32" i="4"/>
  <c r="BR32" i="4"/>
  <c r="BR33" i="4"/>
  <c r="AU32" i="4"/>
  <c r="AQ32" i="4"/>
  <c r="AM32" i="4"/>
  <c r="AG33" i="4"/>
  <c r="AC32" i="4"/>
  <c r="Y32" i="4"/>
  <c r="Y33" i="4"/>
  <c r="U32" i="4"/>
  <c r="O32" i="4"/>
  <c r="K32" i="4"/>
  <c r="G32" i="4"/>
  <c r="CA44" i="4"/>
  <c r="CA45" i="4"/>
  <c r="BY44" i="4"/>
  <c r="BW44" i="4"/>
  <c r="BU44" i="4"/>
  <c r="BS44" i="4"/>
  <c r="BS45" i="4"/>
  <c r="BQ44" i="4"/>
  <c r="BK44" i="4"/>
  <c r="BI44" i="4"/>
  <c r="BG44" i="4"/>
  <c r="BE44" i="4"/>
  <c r="BE45" i="4"/>
  <c r="BC44" i="4"/>
  <c r="BA44" i="4"/>
  <c r="CB44" i="4"/>
  <c r="BX44" i="4"/>
  <c r="BX45" i="4"/>
  <c r="BT44" i="4"/>
  <c r="BN44" i="4"/>
  <c r="BN45" i="4"/>
  <c r="BJ44" i="4"/>
  <c r="BF44" i="4"/>
  <c r="BF45" i="4"/>
  <c r="BB44" i="4"/>
  <c r="AX44" i="4"/>
  <c r="AX45" i="4"/>
  <c r="AV44" i="4"/>
  <c r="AT44" i="4"/>
  <c r="AR44" i="4"/>
  <c r="AP44" i="4"/>
  <c r="AP45" i="4"/>
  <c r="AN44" i="4"/>
  <c r="AL44" i="4"/>
  <c r="AH44" i="4"/>
  <c r="AF44" i="4"/>
  <c r="AF45" i="4"/>
  <c r="AD44" i="4"/>
  <c r="AB44" i="4"/>
  <c r="Z44" i="4"/>
  <c r="X44" i="4"/>
  <c r="X45" i="4"/>
  <c r="V44" i="4"/>
  <c r="R44" i="4"/>
  <c r="P44" i="4"/>
  <c r="N44" i="4"/>
  <c r="N45" i="4"/>
  <c r="L44" i="4"/>
  <c r="J44" i="4"/>
  <c r="H44" i="4"/>
  <c r="F44" i="4"/>
  <c r="F45" i="4"/>
  <c r="BZ44" i="4"/>
  <c r="BR44" i="4"/>
  <c r="BR45" i="4"/>
  <c r="BL44" i="4"/>
  <c r="BD44" i="4"/>
  <c r="AS44" i="4"/>
  <c r="AO44" i="4"/>
  <c r="AK44" i="4"/>
  <c r="AE44" i="4"/>
  <c r="AA44" i="4"/>
  <c r="W44" i="4"/>
  <c r="Q45" i="4"/>
  <c r="M44" i="4"/>
  <c r="I44" i="4"/>
  <c r="I45" i="4"/>
  <c r="E44" i="4"/>
  <c r="CD44" i="4"/>
  <c r="BV44" i="4"/>
  <c r="BH44" i="4"/>
  <c r="BH45" i="4"/>
  <c r="AU44" i="4"/>
  <c r="AQ44" i="4"/>
  <c r="AQ45" i="4"/>
  <c r="AM44" i="4"/>
  <c r="AC44" i="4"/>
  <c r="Y44" i="4"/>
  <c r="U44" i="4"/>
  <c r="O44" i="4"/>
  <c r="O45" i="4"/>
  <c r="K44" i="4"/>
  <c r="G44" i="4"/>
  <c r="G45" i="4"/>
  <c r="CA50" i="4"/>
  <c r="BY50" i="4"/>
  <c r="BW50" i="4"/>
  <c r="BW51" i="4"/>
  <c r="BU50" i="4"/>
  <c r="BS50" i="4"/>
  <c r="BQ50" i="4"/>
  <c r="BM51" i="4"/>
  <c r="BK50" i="4"/>
  <c r="BI50" i="4"/>
  <c r="BG50" i="4"/>
  <c r="BE50" i="4"/>
  <c r="BE51" i="4"/>
  <c r="BC50" i="4"/>
  <c r="BA50" i="4"/>
  <c r="CD50" i="4"/>
  <c r="BZ50" i="4"/>
  <c r="BZ51" i="4"/>
  <c r="BV50" i="4"/>
  <c r="BR50" i="4"/>
  <c r="BR51" i="4"/>
  <c r="BL50" i="4"/>
  <c r="BH50" i="4"/>
  <c r="BH51" i="4"/>
  <c r="BD50" i="4"/>
  <c r="AX50" i="4"/>
  <c r="AX51" i="4"/>
  <c r="AV50" i="4"/>
  <c r="AT50" i="4"/>
  <c r="AR50" i="4"/>
  <c r="AP50" i="4"/>
  <c r="AP51" i="4"/>
  <c r="AN50" i="4"/>
  <c r="AL50" i="4"/>
  <c r="AH50" i="4"/>
  <c r="AF50" i="4"/>
  <c r="AF51" i="4"/>
  <c r="AD50" i="4"/>
  <c r="AB50" i="4"/>
  <c r="Z50" i="4"/>
  <c r="X50" i="4"/>
  <c r="X51" i="4"/>
  <c r="V50" i="4"/>
  <c r="R50" i="4"/>
  <c r="P50" i="4"/>
  <c r="N50" i="4"/>
  <c r="L50" i="4"/>
  <c r="J50" i="4"/>
  <c r="H50" i="4"/>
  <c r="F50" i="4"/>
  <c r="CB50" i="4"/>
  <c r="BT50" i="4"/>
  <c r="BJ50" i="4"/>
  <c r="BB50" i="4"/>
  <c r="AU50" i="4"/>
  <c r="AQ50" i="4"/>
  <c r="AM50" i="4"/>
  <c r="AC50" i="4"/>
  <c r="Y50" i="4"/>
  <c r="U50" i="4"/>
  <c r="O50" i="4"/>
  <c r="K50" i="4"/>
  <c r="G50" i="4"/>
  <c r="BX50" i="4"/>
  <c r="BN50" i="4"/>
  <c r="BN51" i="4"/>
  <c r="BF50" i="4"/>
  <c r="AW51" i="4"/>
  <c r="AS50" i="4"/>
  <c r="AO50" i="4"/>
  <c r="AO51" i="4"/>
  <c r="AK50" i="4"/>
  <c r="AE50" i="4"/>
  <c r="AA50" i="4"/>
  <c r="W50" i="4"/>
  <c r="W51" i="4"/>
  <c r="M50" i="4"/>
  <c r="I50" i="4"/>
  <c r="E50" i="4"/>
  <c r="CA56" i="4"/>
  <c r="CA57" i="4"/>
  <c r="BY56" i="4"/>
  <c r="BW56" i="4"/>
  <c r="BU56" i="4"/>
  <c r="BS56" i="4"/>
  <c r="BQ56" i="4"/>
  <c r="BM57" i="4"/>
  <c r="BK56" i="4"/>
  <c r="BI56" i="4"/>
  <c r="BG56" i="4"/>
  <c r="BE56" i="4"/>
  <c r="BE57" i="4"/>
  <c r="BC56" i="4"/>
  <c r="BA56" i="4"/>
  <c r="BA57" i="4"/>
  <c r="CB56" i="4"/>
  <c r="CB57" i="4"/>
  <c r="BX56" i="4"/>
  <c r="BT56" i="4"/>
  <c r="BT57" i="4"/>
  <c r="BN56" i="4"/>
  <c r="BJ56" i="4"/>
  <c r="BJ57" i="4"/>
  <c r="BF56" i="4"/>
  <c r="BB56" i="4"/>
  <c r="BB57" i="4"/>
  <c r="AV56" i="4"/>
  <c r="AT56" i="4"/>
  <c r="AR56" i="4"/>
  <c r="AP56" i="4"/>
  <c r="AP57" i="4"/>
  <c r="AN56" i="4"/>
  <c r="AL56" i="4"/>
  <c r="AH56" i="4"/>
  <c r="AF56" i="4"/>
  <c r="AF57" i="4"/>
  <c r="AD56" i="4"/>
  <c r="AB56" i="4"/>
  <c r="Z56" i="4"/>
  <c r="X56" i="4"/>
  <c r="X57" i="4"/>
  <c r="V56" i="4"/>
  <c r="R56" i="4"/>
  <c r="P56" i="4"/>
  <c r="N56" i="4"/>
  <c r="L56" i="4"/>
  <c r="J56" i="4"/>
  <c r="H56" i="4"/>
  <c r="F56" i="4"/>
  <c r="F57" i="4"/>
  <c r="CD56" i="4"/>
  <c r="BZ56" i="4"/>
  <c r="BZ57" i="4"/>
  <c r="BV56" i="4"/>
  <c r="BH56" i="4"/>
  <c r="BH57" i="4"/>
  <c r="AX56" i="4"/>
  <c r="AS56" i="4"/>
  <c r="AS57" i="4"/>
  <c r="AO56" i="4"/>
  <c r="AK56" i="4"/>
  <c r="AK57" i="4"/>
  <c r="AE56" i="4"/>
  <c r="AA56" i="4"/>
  <c r="AA57" i="4"/>
  <c r="W56" i="4"/>
  <c r="M56" i="4"/>
  <c r="I56" i="4"/>
  <c r="I57" i="4"/>
  <c r="E56" i="4"/>
  <c r="BR56" i="4"/>
  <c r="BR57" i="4"/>
  <c r="BL56" i="4"/>
  <c r="BD56" i="4"/>
  <c r="AU56" i="4"/>
  <c r="AQ56" i="4"/>
  <c r="AM56" i="4"/>
  <c r="AC56" i="4"/>
  <c r="Y56" i="4"/>
  <c r="U56" i="4"/>
  <c r="O56" i="4"/>
  <c r="O57" i="4"/>
  <c r="K56" i="4"/>
  <c r="G56" i="4"/>
  <c r="G57" i="4"/>
  <c r="CA32" i="18"/>
  <c r="BY32" i="18"/>
  <c r="BW32" i="18"/>
  <c r="BU32" i="18"/>
  <c r="BS32" i="18"/>
  <c r="BQ32" i="18"/>
  <c r="CD32" i="18"/>
  <c r="CD33" i="18"/>
  <c r="BZ32" i="18"/>
  <c r="BV32" i="18"/>
  <c r="BV33" i="18"/>
  <c r="BR32" i="18"/>
  <c r="AU32" i="18"/>
  <c r="AU33" i="18"/>
  <c r="AS32" i="18"/>
  <c r="AQ32" i="18"/>
  <c r="AQ33" i="18"/>
  <c r="AO32" i="18"/>
  <c r="AM32" i="18"/>
  <c r="AM33" i="18"/>
  <c r="AK32" i="18"/>
  <c r="BX32" i="18"/>
  <c r="AX32" i="18"/>
  <c r="AT32" i="18"/>
  <c r="AT33" i="18"/>
  <c r="AP32" i="18"/>
  <c r="AL32" i="18"/>
  <c r="AL33" i="18"/>
  <c r="AE32" i="18"/>
  <c r="AC32" i="18"/>
  <c r="AA32" i="18"/>
  <c r="Y32" i="18"/>
  <c r="W32" i="18"/>
  <c r="U32" i="18"/>
  <c r="O32" i="18"/>
  <c r="M32" i="18"/>
  <c r="K32" i="18"/>
  <c r="I32" i="18"/>
  <c r="G32" i="18"/>
  <c r="E32" i="18"/>
  <c r="CB32" i="18"/>
  <c r="BT32" i="18"/>
  <c r="AV32" i="18"/>
  <c r="AR32" i="18"/>
  <c r="AN32" i="18"/>
  <c r="AF32" i="18"/>
  <c r="AB32" i="18"/>
  <c r="X32" i="18"/>
  <c r="R32" i="18"/>
  <c r="N32" i="18"/>
  <c r="J32" i="18"/>
  <c r="F32" i="18"/>
  <c r="AH32" i="18"/>
  <c r="AD32" i="18"/>
  <c r="AD33" i="18"/>
  <c r="Z32" i="18"/>
  <c r="V32" i="18"/>
  <c r="V33" i="18"/>
  <c r="P32" i="18"/>
  <c r="L32" i="18"/>
  <c r="L33" i="18"/>
  <c r="H32" i="18"/>
  <c r="CA38" i="18"/>
  <c r="BY38" i="18"/>
  <c r="BW38" i="18"/>
  <c r="BU38" i="18"/>
  <c r="BS38" i="18"/>
  <c r="BQ38" i="18"/>
  <c r="BK38" i="18"/>
  <c r="BI38" i="18"/>
  <c r="BG38" i="18"/>
  <c r="BE38" i="18"/>
  <c r="BC38" i="18"/>
  <c r="BA38" i="18"/>
  <c r="CB38" i="18"/>
  <c r="BX38" i="18"/>
  <c r="BT38" i="18"/>
  <c r="BN38" i="18"/>
  <c r="BJ38" i="18"/>
  <c r="BF38" i="18"/>
  <c r="BB38" i="18"/>
  <c r="AU38" i="18"/>
  <c r="AU39" i="18"/>
  <c r="AS38" i="18"/>
  <c r="AQ38" i="18"/>
  <c r="AQ39" i="18"/>
  <c r="AO38" i="18"/>
  <c r="AM38" i="18"/>
  <c r="AM39" i="18"/>
  <c r="AK38" i="18"/>
  <c r="BZ38" i="18"/>
  <c r="BZ39" i="18"/>
  <c r="BR38" i="18"/>
  <c r="BH38" i="18"/>
  <c r="BH39" i="18"/>
  <c r="AV38" i="18"/>
  <c r="AR38" i="18"/>
  <c r="AN38" i="18"/>
  <c r="AG39" i="18"/>
  <c r="AE38" i="18"/>
  <c r="AC38" i="18"/>
  <c r="AC39" i="18"/>
  <c r="AA38" i="18"/>
  <c r="Y38" i="18"/>
  <c r="Y39" i="18"/>
  <c r="W38" i="18"/>
  <c r="U38" i="18"/>
  <c r="U39" i="18"/>
  <c r="O38" i="18"/>
  <c r="O39" i="18"/>
  <c r="M38" i="18"/>
  <c r="K38" i="18"/>
  <c r="K39" i="18"/>
  <c r="I38" i="18"/>
  <c r="G38" i="18"/>
  <c r="G39" i="18"/>
  <c r="E38" i="18"/>
  <c r="CD38" i="18"/>
  <c r="CD39" i="18"/>
  <c r="BV38" i="18"/>
  <c r="BL38" i="18"/>
  <c r="BL39" i="18"/>
  <c r="BD38" i="18"/>
  <c r="AX38" i="18"/>
  <c r="AX39" i="18"/>
  <c r="AT38" i="18"/>
  <c r="AP38" i="18"/>
  <c r="AP39" i="18"/>
  <c r="AL38" i="18"/>
  <c r="AH38" i="18"/>
  <c r="AH39" i="18"/>
  <c r="AD38" i="18"/>
  <c r="Z38" i="18"/>
  <c r="Z39" i="18"/>
  <c r="V38" i="18"/>
  <c r="P38" i="18"/>
  <c r="P39" i="18"/>
  <c r="L38" i="18"/>
  <c r="H38" i="18"/>
  <c r="H39" i="18"/>
  <c r="AF38" i="18"/>
  <c r="AB38" i="18"/>
  <c r="X38" i="18"/>
  <c r="R38" i="18"/>
  <c r="N38" i="18"/>
  <c r="J38" i="18"/>
  <c r="F38" i="18"/>
  <c r="CC45" i="18"/>
  <c r="CA44" i="18"/>
  <c r="BY44" i="18"/>
  <c r="BY45" i="18"/>
  <c r="BW44" i="18"/>
  <c r="BU44" i="18"/>
  <c r="BU45" i="18"/>
  <c r="BS44" i="18"/>
  <c r="BQ44" i="18"/>
  <c r="BQ45" i="18"/>
  <c r="BK44" i="18"/>
  <c r="BK45" i="18"/>
  <c r="BI44" i="18"/>
  <c r="BG44" i="18"/>
  <c r="BG45" i="18"/>
  <c r="BE44" i="18"/>
  <c r="BC44" i="18"/>
  <c r="BC45" i="18"/>
  <c r="BA44" i="18"/>
  <c r="CD44" i="18"/>
  <c r="CD45" i="18"/>
  <c r="BZ44" i="18"/>
  <c r="BV44" i="18"/>
  <c r="BV45" i="18"/>
  <c r="BR44" i="18"/>
  <c r="BL44" i="18"/>
  <c r="BL45" i="18"/>
  <c r="BH44" i="18"/>
  <c r="BD44" i="18"/>
  <c r="BD45" i="18"/>
  <c r="AU44" i="18"/>
  <c r="AS44" i="18"/>
  <c r="AQ44" i="18"/>
  <c r="AO44" i="18"/>
  <c r="AM44" i="18"/>
  <c r="AK44" i="18"/>
  <c r="CB44" i="18"/>
  <c r="BT44" i="18"/>
  <c r="BN44" i="18"/>
  <c r="BF44" i="18"/>
  <c r="AX44" i="18"/>
  <c r="AX45" i="18"/>
  <c r="AT44" i="18"/>
  <c r="AP44" i="18"/>
  <c r="AP45" i="18"/>
  <c r="AL44" i="18"/>
  <c r="AE44" i="18"/>
  <c r="AC44" i="18"/>
  <c r="AA44" i="18"/>
  <c r="Y44" i="18"/>
  <c r="W44" i="18"/>
  <c r="U44" i="18"/>
  <c r="O44" i="18"/>
  <c r="O45" i="18"/>
  <c r="M44" i="18"/>
  <c r="K44" i="18"/>
  <c r="K45" i="18"/>
  <c r="I44" i="18"/>
  <c r="G44" i="18"/>
  <c r="G45" i="18"/>
  <c r="E44" i="18"/>
  <c r="BX44" i="18"/>
  <c r="BJ44" i="18"/>
  <c r="BB44" i="18"/>
  <c r="AV44" i="18"/>
  <c r="AR44" i="18"/>
  <c r="AN44" i="18"/>
  <c r="AF44" i="18"/>
  <c r="AB44" i="18"/>
  <c r="X44" i="18"/>
  <c r="R44" i="18"/>
  <c r="N44" i="18"/>
  <c r="N45" i="18"/>
  <c r="J44" i="18"/>
  <c r="F44" i="18"/>
  <c r="F45" i="18"/>
  <c r="AH44" i="18"/>
  <c r="AD44" i="18"/>
  <c r="AD45" i="18"/>
  <c r="Z44" i="18"/>
  <c r="V44" i="18"/>
  <c r="V45" i="18"/>
  <c r="P44" i="18"/>
  <c r="L44" i="18"/>
  <c r="H44" i="18"/>
  <c r="CC51" i="18"/>
  <c r="CA50" i="18"/>
  <c r="BY50" i="18"/>
  <c r="BY51" i="18"/>
  <c r="BW50" i="18"/>
  <c r="BU50" i="18"/>
  <c r="BU51" i="18"/>
  <c r="BS50" i="18"/>
  <c r="BQ50" i="18"/>
  <c r="BQ51" i="18"/>
  <c r="BK50" i="18"/>
  <c r="BK51" i="18"/>
  <c r="BI50" i="18"/>
  <c r="BG50" i="18"/>
  <c r="BG51" i="18"/>
  <c r="BE50" i="18"/>
  <c r="BC50" i="18"/>
  <c r="BC51" i="18"/>
  <c r="BA50" i="18"/>
  <c r="CB50" i="18"/>
  <c r="BX50" i="18"/>
  <c r="BT50" i="18"/>
  <c r="BN50" i="18"/>
  <c r="BJ50" i="18"/>
  <c r="BF50" i="18"/>
  <c r="BB50" i="18"/>
  <c r="AU50" i="18"/>
  <c r="AS50" i="18"/>
  <c r="AQ50" i="18"/>
  <c r="AO50" i="18"/>
  <c r="AM50" i="18"/>
  <c r="AK50" i="18"/>
  <c r="CD50" i="18"/>
  <c r="CD51" i="18"/>
  <c r="BV50" i="18"/>
  <c r="BL50" i="18"/>
  <c r="BL51" i="18"/>
  <c r="BD50" i="18"/>
  <c r="AV50" i="18"/>
  <c r="AR50" i="18"/>
  <c r="AN50" i="18"/>
  <c r="AE50" i="18"/>
  <c r="AE51" i="18"/>
  <c r="AC50" i="18"/>
  <c r="AA50" i="18"/>
  <c r="AA51" i="18"/>
  <c r="Y50" i="18"/>
  <c r="W50" i="18"/>
  <c r="W51" i="18"/>
  <c r="U50" i="18"/>
  <c r="O50" i="18"/>
  <c r="M50" i="18"/>
  <c r="K50" i="18"/>
  <c r="I50" i="18"/>
  <c r="G50" i="18"/>
  <c r="E50" i="18"/>
  <c r="BZ50" i="18"/>
  <c r="BR50" i="18"/>
  <c r="BR51" i="18"/>
  <c r="BH50" i="18"/>
  <c r="AX50" i="18"/>
  <c r="AX51" i="18"/>
  <c r="AT50" i="18"/>
  <c r="AP50" i="18"/>
  <c r="AP51" i="18"/>
  <c r="AL50" i="18"/>
  <c r="AH50" i="18"/>
  <c r="AD50" i="18"/>
  <c r="Z50" i="18"/>
  <c r="V50" i="18"/>
  <c r="P50" i="18"/>
  <c r="L50" i="18"/>
  <c r="H50" i="18"/>
  <c r="AF50" i="18"/>
  <c r="AB50" i="18"/>
  <c r="AB51" i="18"/>
  <c r="X50" i="18"/>
  <c r="R50" i="18"/>
  <c r="R51" i="18"/>
  <c r="N50" i="18"/>
  <c r="J50" i="18"/>
  <c r="J51" i="18"/>
  <c r="F50" i="18"/>
  <c r="CC57" i="18"/>
  <c r="CA56" i="18"/>
  <c r="BY56" i="18"/>
  <c r="BY57" i="18"/>
  <c r="BW56" i="18"/>
  <c r="BU56" i="18"/>
  <c r="BU57" i="18"/>
  <c r="BS56" i="18"/>
  <c r="BQ56" i="18"/>
  <c r="BQ57" i="18"/>
  <c r="BK56" i="18"/>
  <c r="BK57" i="18"/>
  <c r="BI56" i="18"/>
  <c r="BG56" i="18"/>
  <c r="BG57" i="18"/>
  <c r="BE56" i="18"/>
  <c r="BC56" i="18"/>
  <c r="BC57" i="18"/>
  <c r="BA56" i="18"/>
  <c r="AW57" i="18"/>
  <c r="CD56" i="18"/>
  <c r="BZ56" i="18"/>
  <c r="BZ57" i="18"/>
  <c r="BV56" i="18"/>
  <c r="BR56" i="18"/>
  <c r="BR57" i="18"/>
  <c r="BL56" i="18"/>
  <c r="BH56" i="18"/>
  <c r="BH57" i="18"/>
  <c r="BD56" i="18"/>
  <c r="AX56" i="18"/>
  <c r="AX57" i="18"/>
  <c r="AU56" i="18"/>
  <c r="AS56" i="18"/>
  <c r="AS57" i="18"/>
  <c r="AQ56" i="18"/>
  <c r="AO56" i="18"/>
  <c r="AO57" i="18"/>
  <c r="AM56" i="18"/>
  <c r="AK56" i="18"/>
  <c r="AK57" i="18"/>
  <c r="BX56" i="18"/>
  <c r="BJ56" i="18"/>
  <c r="BB56" i="18"/>
  <c r="AT56" i="18"/>
  <c r="AT57" i="18"/>
  <c r="AP56" i="18"/>
  <c r="AL56" i="18"/>
  <c r="AL57" i="18"/>
  <c r="AE56" i="18"/>
  <c r="AE57" i="18"/>
  <c r="AC56" i="18"/>
  <c r="AA56" i="18"/>
  <c r="AA57" i="18"/>
  <c r="Y56" i="18"/>
  <c r="W56" i="18"/>
  <c r="W57" i="18"/>
  <c r="U56" i="18"/>
  <c r="O56" i="18"/>
  <c r="M56" i="18"/>
  <c r="K56" i="18"/>
  <c r="I56" i="18"/>
  <c r="G56" i="18"/>
  <c r="E56" i="18"/>
  <c r="CB56" i="18"/>
  <c r="BT56" i="18"/>
  <c r="BN56" i="18"/>
  <c r="BF56" i="18"/>
  <c r="AV56" i="18"/>
  <c r="AR56" i="18"/>
  <c r="AN56" i="18"/>
  <c r="AF56" i="18"/>
  <c r="AF57" i="18"/>
  <c r="AB56" i="18"/>
  <c r="X56" i="18"/>
  <c r="X57" i="18"/>
  <c r="R56" i="18"/>
  <c r="N56" i="18"/>
  <c r="N57" i="18"/>
  <c r="J56" i="18"/>
  <c r="F56" i="18"/>
  <c r="F57" i="18"/>
  <c r="AH56" i="18"/>
  <c r="AD56" i="18"/>
  <c r="Z56" i="18"/>
  <c r="V56" i="18"/>
  <c r="P56" i="18"/>
  <c r="L56" i="18"/>
  <c r="H56" i="18"/>
  <c r="CA26" i="19"/>
  <c r="CA27" i="19"/>
  <c r="BY26" i="19"/>
  <c r="BW26" i="19"/>
  <c r="BW27" i="19"/>
  <c r="BU26" i="19"/>
  <c r="BS26" i="19"/>
  <c r="BS27" i="19"/>
  <c r="BQ26" i="19"/>
  <c r="BM27" i="19"/>
  <c r="BK26" i="19"/>
  <c r="BI26" i="19"/>
  <c r="BI27" i="19"/>
  <c r="BG26" i="19"/>
  <c r="BE26" i="19"/>
  <c r="BE27" i="19"/>
  <c r="BC26" i="19"/>
  <c r="BA26" i="19"/>
  <c r="BA27" i="19"/>
  <c r="CB26" i="19"/>
  <c r="BX26" i="19"/>
  <c r="BT26" i="19"/>
  <c r="BN26" i="19"/>
  <c r="BN27" i="19"/>
  <c r="BJ26" i="19"/>
  <c r="BF26" i="19"/>
  <c r="BF27" i="19"/>
  <c r="BB26" i="19"/>
  <c r="AX26" i="19"/>
  <c r="AX27" i="19"/>
  <c r="AV26" i="19"/>
  <c r="AT26" i="19"/>
  <c r="AR26" i="19"/>
  <c r="AP26" i="19"/>
  <c r="AP27" i="19"/>
  <c r="AN26" i="19"/>
  <c r="AL26" i="19"/>
  <c r="AH26" i="19"/>
  <c r="AF26" i="19"/>
  <c r="AF27" i="19"/>
  <c r="AD26" i="19"/>
  <c r="AB26" i="19"/>
  <c r="Z26" i="19"/>
  <c r="X26" i="19"/>
  <c r="X27" i="19"/>
  <c r="V26" i="19"/>
  <c r="BZ26" i="19"/>
  <c r="BZ27" i="19"/>
  <c r="BR26" i="19"/>
  <c r="BL26" i="19"/>
  <c r="BD26" i="19"/>
  <c r="AU26" i="19"/>
  <c r="AU27" i="19"/>
  <c r="AQ26" i="19"/>
  <c r="AM26" i="19"/>
  <c r="AM27" i="19"/>
  <c r="AC26" i="19"/>
  <c r="AC27" i="19"/>
  <c r="Y26" i="19"/>
  <c r="U26" i="19"/>
  <c r="U27" i="19"/>
  <c r="R26" i="19"/>
  <c r="P26" i="19"/>
  <c r="P27" i="19"/>
  <c r="N26" i="19"/>
  <c r="L26" i="19"/>
  <c r="L27" i="19"/>
  <c r="J26" i="19"/>
  <c r="H26" i="19"/>
  <c r="H27" i="19"/>
  <c r="F26" i="19"/>
  <c r="CD26" i="19"/>
  <c r="CD27" i="19"/>
  <c r="BV26" i="19"/>
  <c r="BH26" i="19"/>
  <c r="BH27" i="19"/>
  <c r="AS26" i="19"/>
  <c r="AO26" i="19"/>
  <c r="AK26" i="19"/>
  <c r="AE26" i="19"/>
  <c r="AA26" i="19"/>
  <c r="W26" i="19"/>
  <c r="O26" i="19"/>
  <c r="M26" i="19"/>
  <c r="M27" i="19"/>
  <c r="K26" i="19"/>
  <c r="I26" i="19"/>
  <c r="G26" i="19"/>
  <c r="E26" i="19"/>
  <c r="E27" i="19"/>
  <c r="CA32" i="19"/>
  <c r="BY32" i="19"/>
  <c r="BW32" i="19"/>
  <c r="BU32" i="19"/>
  <c r="BS32" i="19"/>
  <c r="BQ32" i="19"/>
  <c r="CD32" i="19"/>
  <c r="BZ32" i="19"/>
  <c r="BV32" i="19"/>
  <c r="BR32" i="19"/>
  <c r="AX32" i="19"/>
  <c r="AV32" i="19"/>
  <c r="AT32" i="19"/>
  <c r="AT33" i="19"/>
  <c r="AR32" i="19"/>
  <c r="AP32" i="19"/>
  <c r="AN32" i="19"/>
  <c r="AL32" i="19"/>
  <c r="AL33" i="19"/>
  <c r="AH32" i="19"/>
  <c r="AF32" i="19"/>
  <c r="AD32" i="19"/>
  <c r="AB32" i="19"/>
  <c r="AB33" i="19"/>
  <c r="Z32" i="19"/>
  <c r="X32" i="19"/>
  <c r="V32" i="19"/>
  <c r="CB32" i="19"/>
  <c r="CB33" i="19"/>
  <c r="BT32" i="19"/>
  <c r="AW33" i="19"/>
  <c r="AS32" i="19"/>
  <c r="AO32" i="19"/>
  <c r="AO33" i="19"/>
  <c r="AK32" i="19"/>
  <c r="AE32" i="19"/>
  <c r="AE33" i="19"/>
  <c r="AA32" i="19"/>
  <c r="W32" i="19"/>
  <c r="W33" i="19"/>
  <c r="R32" i="19"/>
  <c r="P32" i="19"/>
  <c r="N32" i="19"/>
  <c r="L32" i="19"/>
  <c r="J32" i="19"/>
  <c r="H32" i="19"/>
  <c r="F32" i="19"/>
  <c r="BX32" i="19"/>
  <c r="BX33" i="19"/>
  <c r="AU32" i="19"/>
  <c r="AQ32" i="19"/>
  <c r="AM32" i="19"/>
  <c r="AC32" i="19"/>
  <c r="Y32" i="19"/>
  <c r="U32" i="19"/>
  <c r="O32" i="19"/>
  <c r="M32" i="19"/>
  <c r="K32" i="19"/>
  <c r="I32" i="19"/>
  <c r="I33" i="19"/>
  <c r="G32" i="19"/>
  <c r="E32" i="19"/>
  <c r="CA38" i="19"/>
  <c r="CA39" i="19"/>
  <c r="BY38" i="19"/>
  <c r="BW38" i="19"/>
  <c r="BW39" i="19"/>
  <c r="BU38" i="19"/>
  <c r="BS38" i="19"/>
  <c r="BS39" i="19"/>
  <c r="BQ38" i="19"/>
  <c r="BM39" i="19"/>
  <c r="BK38" i="19"/>
  <c r="BI38" i="19"/>
  <c r="BI39" i="19"/>
  <c r="BG38" i="19"/>
  <c r="BE38" i="19"/>
  <c r="BE39" i="19"/>
  <c r="BC38" i="19"/>
  <c r="BA38" i="19"/>
  <c r="BA39" i="19"/>
  <c r="CB38" i="19"/>
  <c r="BX38" i="19"/>
  <c r="BT38" i="19"/>
  <c r="BN38" i="19"/>
  <c r="BN39" i="19"/>
  <c r="BJ38" i="19"/>
  <c r="BF38" i="19"/>
  <c r="BF39" i="19"/>
  <c r="BB38" i="19"/>
  <c r="AX38" i="19"/>
  <c r="AX39" i="19"/>
  <c r="AV38" i="19"/>
  <c r="AT38" i="19"/>
  <c r="AR38" i="19"/>
  <c r="AP38" i="19"/>
  <c r="AP39" i="19"/>
  <c r="AN38" i="19"/>
  <c r="AL38" i="19"/>
  <c r="AH38" i="19"/>
  <c r="AF38" i="19"/>
  <c r="AF39" i="19"/>
  <c r="AD38" i="19"/>
  <c r="AB38" i="19"/>
  <c r="Z38" i="19"/>
  <c r="X38" i="19"/>
  <c r="X39" i="19"/>
  <c r="V38" i="19"/>
  <c r="CD38" i="19"/>
  <c r="CD39" i="19"/>
  <c r="BV38" i="19"/>
  <c r="BH38" i="19"/>
  <c r="BH39" i="19"/>
  <c r="AU38" i="19"/>
  <c r="AQ38" i="19"/>
  <c r="AQ39" i="19"/>
  <c r="AM38" i="19"/>
  <c r="AG39" i="19"/>
  <c r="AC38" i="19"/>
  <c r="Y38" i="19"/>
  <c r="Y39" i="19"/>
  <c r="U38" i="19"/>
  <c r="R38" i="19"/>
  <c r="P38" i="19"/>
  <c r="N38" i="19"/>
  <c r="L38" i="19"/>
  <c r="J38" i="19"/>
  <c r="H38" i="19"/>
  <c r="F38" i="19"/>
  <c r="BZ38" i="19"/>
  <c r="BR38" i="19"/>
  <c r="BR39" i="19"/>
  <c r="BL38" i="19"/>
  <c r="BD38" i="19"/>
  <c r="AS38" i="19"/>
  <c r="AO38" i="19"/>
  <c r="AK38" i="19"/>
  <c r="AE38" i="19"/>
  <c r="AA38" i="19"/>
  <c r="W38" i="19"/>
  <c r="O38" i="19"/>
  <c r="M38" i="19"/>
  <c r="M39" i="19"/>
  <c r="K38" i="19"/>
  <c r="I38" i="19"/>
  <c r="G38" i="19"/>
  <c r="E38" i="19"/>
  <c r="E39" i="19"/>
  <c r="CA44" i="19"/>
  <c r="CA45" i="19"/>
  <c r="BY44" i="19"/>
  <c r="BW44" i="19"/>
  <c r="BW45" i="19"/>
  <c r="BU44" i="19"/>
  <c r="BS44" i="19"/>
  <c r="BS45" i="19"/>
  <c r="BQ44" i="19"/>
  <c r="BM45" i="19"/>
  <c r="BK44" i="19"/>
  <c r="BI44" i="19"/>
  <c r="BI45" i="19"/>
  <c r="BG44" i="19"/>
  <c r="BE44" i="19"/>
  <c r="BE45" i="19"/>
  <c r="BC44" i="19"/>
  <c r="BA44" i="19"/>
  <c r="BA45" i="19"/>
  <c r="CD44" i="19"/>
  <c r="BZ44" i="19"/>
  <c r="BZ45" i="19"/>
  <c r="BV44" i="19"/>
  <c r="BR44" i="19"/>
  <c r="BR45" i="19"/>
  <c r="BL44" i="19"/>
  <c r="BH44" i="19"/>
  <c r="BD44" i="19"/>
  <c r="AX44" i="19"/>
  <c r="AV44" i="19"/>
  <c r="AT44" i="19"/>
  <c r="AT45" i="19"/>
  <c r="AR44" i="19"/>
  <c r="AP44" i="19"/>
  <c r="AN44" i="19"/>
  <c r="AL44" i="19"/>
  <c r="AL45" i="19"/>
  <c r="AH44" i="19"/>
  <c r="AF44" i="19"/>
  <c r="AD44" i="19"/>
  <c r="AB44" i="19"/>
  <c r="AB45" i="19"/>
  <c r="Z44" i="19"/>
  <c r="X44" i="19"/>
  <c r="V44" i="19"/>
  <c r="R44" i="19"/>
  <c r="P44" i="19"/>
  <c r="BX44" i="19"/>
  <c r="BN44" i="19"/>
  <c r="BF44" i="19"/>
  <c r="AS44" i="19"/>
  <c r="AO44" i="19"/>
  <c r="AK44" i="19"/>
  <c r="AE44" i="19"/>
  <c r="AA44" i="19"/>
  <c r="W44" i="19"/>
  <c r="Q45" i="19"/>
  <c r="N44" i="19"/>
  <c r="L44" i="19"/>
  <c r="L45" i="19"/>
  <c r="J44" i="19"/>
  <c r="H44" i="19"/>
  <c r="H45" i="19"/>
  <c r="F44" i="19"/>
  <c r="CB44" i="19"/>
  <c r="BT44" i="19"/>
  <c r="BJ44" i="19"/>
  <c r="BJ45" i="19"/>
  <c r="BB44" i="19"/>
  <c r="AU44" i="19"/>
  <c r="AU45" i="19"/>
  <c r="AQ44" i="19"/>
  <c r="AM44" i="19"/>
  <c r="AM45" i="19"/>
  <c r="AC44" i="19"/>
  <c r="AC45" i="19"/>
  <c r="Y44" i="19"/>
  <c r="U44" i="19"/>
  <c r="U45" i="19"/>
  <c r="O44" i="19"/>
  <c r="M44" i="19"/>
  <c r="K44" i="19"/>
  <c r="I44" i="19"/>
  <c r="I45" i="19"/>
  <c r="G44" i="19"/>
  <c r="E44" i="19"/>
  <c r="CA50" i="19"/>
  <c r="CA51" i="19"/>
  <c r="BY50" i="19"/>
  <c r="BW50" i="19"/>
  <c r="BW51" i="19"/>
  <c r="BU50" i="19"/>
  <c r="BS50" i="19"/>
  <c r="BS51" i="19"/>
  <c r="BQ50" i="19"/>
  <c r="CB50" i="19"/>
  <c r="BX50" i="19"/>
  <c r="BT50" i="19"/>
  <c r="BN50" i="19"/>
  <c r="BL50" i="19"/>
  <c r="BJ50" i="19"/>
  <c r="BH50" i="19"/>
  <c r="BH51" i="19"/>
  <c r="BF50" i="19"/>
  <c r="BD50" i="19"/>
  <c r="BB50" i="19"/>
  <c r="AX50" i="19"/>
  <c r="AX51" i="19"/>
  <c r="AV50" i="19"/>
  <c r="AT50" i="19"/>
  <c r="AR50" i="19"/>
  <c r="AP50" i="19"/>
  <c r="AP51" i="19"/>
  <c r="AN50" i="19"/>
  <c r="AL50" i="19"/>
  <c r="AH50" i="19"/>
  <c r="AF50" i="19"/>
  <c r="AF51" i="19"/>
  <c r="AD50" i="19"/>
  <c r="AB50" i="19"/>
  <c r="Z50" i="19"/>
  <c r="X50" i="19"/>
  <c r="X51" i="19"/>
  <c r="V50" i="19"/>
  <c r="R50" i="19"/>
  <c r="P50" i="19"/>
  <c r="N50" i="19"/>
  <c r="L50" i="19"/>
  <c r="J50" i="19"/>
  <c r="H50" i="19"/>
  <c r="F50" i="19"/>
  <c r="BZ50" i="19"/>
  <c r="BR50" i="19"/>
  <c r="BR51" i="19"/>
  <c r="BI50" i="19"/>
  <c r="BI51" i="19"/>
  <c r="BE50" i="19"/>
  <c r="BA50" i="19"/>
  <c r="BA51" i="19"/>
  <c r="AU50" i="19"/>
  <c r="AQ50" i="19"/>
  <c r="AQ51" i="19"/>
  <c r="AM50" i="19"/>
  <c r="AG51" i="19"/>
  <c r="AC50" i="19"/>
  <c r="Y50" i="19"/>
  <c r="Y51" i="19"/>
  <c r="U50" i="19"/>
  <c r="O50" i="19"/>
  <c r="K50" i="19"/>
  <c r="G50" i="19"/>
  <c r="CD50" i="19"/>
  <c r="BV50" i="19"/>
  <c r="BV51" i="19"/>
  <c r="BK50" i="19"/>
  <c r="BG50" i="19"/>
  <c r="BC50" i="19"/>
  <c r="AS50" i="19"/>
  <c r="AO50" i="19"/>
  <c r="AK50" i="19"/>
  <c r="AE50" i="19"/>
  <c r="AA50" i="19"/>
  <c r="W50" i="19"/>
  <c r="M50" i="19"/>
  <c r="M51" i="19"/>
  <c r="I50" i="19"/>
  <c r="E50" i="19"/>
  <c r="E51" i="19"/>
  <c r="CA56" i="19"/>
  <c r="CA57" i="19"/>
  <c r="BY56" i="19"/>
  <c r="BW56" i="19"/>
  <c r="BW57" i="19"/>
  <c r="BU56" i="19"/>
  <c r="BS56" i="19"/>
  <c r="BS57" i="19"/>
  <c r="BQ56" i="19"/>
  <c r="CD56" i="19"/>
  <c r="CD57" i="19"/>
  <c r="BZ56" i="19"/>
  <c r="BV56" i="19"/>
  <c r="BV57" i="19"/>
  <c r="BR56" i="19"/>
  <c r="BN56" i="19"/>
  <c r="BL56" i="19"/>
  <c r="BJ56" i="19"/>
  <c r="BH56" i="19"/>
  <c r="BF56" i="19"/>
  <c r="BD56" i="19"/>
  <c r="BB56" i="19"/>
  <c r="BB57" i="19"/>
  <c r="AX56" i="19"/>
  <c r="AV56" i="19"/>
  <c r="AT56" i="19"/>
  <c r="AR56" i="19"/>
  <c r="AR57" i="19"/>
  <c r="AP56" i="19"/>
  <c r="AN56" i="19"/>
  <c r="AL56" i="19"/>
  <c r="AH56" i="19"/>
  <c r="AH57" i="19"/>
  <c r="AF56" i="19"/>
  <c r="AD56" i="19"/>
  <c r="AB56" i="19"/>
  <c r="Z56" i="19"/>
  <c r="Z57" i="19"/>
  <c r="X56" i="19"/>
  <c r="V56" i="19"/>
  <c r="R56" i="19"/>
  <c r="P56" i="19"/>
  <c r="P57" i="19"/>
  <c r="N56" i="19"/>
  <c r="L56" i="19"/>
  <c r="L57" i="19"/>
  <c r="J56" i="19"/>
  <c r="H56" i="19"/>
  <c r="H57" i="19"/>
  <c r="F56" i="19"/>
  <c r="CB56" i="19"/>
  <c r="BT56" i="19"/>
  <c r="BK56" i="19"/>
  <c r="BG56" i="19"/>
  <c r="BC56" i="19"/>
  <c r="AS56" i="19"/>
  <c r="AO56" i="19"/>
  <c r="AK56" i="19"/>
  <c r="AE56" i="19"/>
  <c r="AA56" i="19"/>
  <c r="W56" i="19"/>
  <c r="Q57" i="19"/>
  <c r="M56" i="19"/>
  <c r="I56" i="19"/>
  <c r="I57" i="19"/>
  <c r="E56" i="19"/>
  <c r="BX56" i="19"/>
  <c r="BI56" i="19"/>
  <c r="BI57" i="19"/>
  <c r="BE56" i="19"/>
  <c r="BA56" i="19"/>
  <c r="BA57" i="19"/>
  <c r="AU56" i="19"/>
  <c r="AQ56" i="19"/>
  <c r="AQ57" i="19"/>
  <c r="AM56" i="19"/>
  <c r="AG57" i="19"/>
  <c r="AC56" i="19"/>
  <c r="Y56" i="19"/>
  <c r="Y57" i="19"/>
  <c r="U56" i="19"/>
  <c r="O56" i="19"/>
  <c r="O57" i="19"/>
  <c r="K56" i="19"/>
  <c r="G56" i="19"/>
  <c r="G57" i="19"/>
  <c r="CD32" i="20"/>
  <c r="CB32" i="20"/>
  <c r="BZ32" i="20"/>
  <c r="BX32" i="20"/>
  <c r="BV32" i="20"/>
  <c r="BT32" i="20"/>
  <c r="BR32" i="20"/>
  <c r="CA32" i="20"/>
  <c r="CA33" i="20"/>
  <c r="BW32" i="20"/>
  <c r="BS32" i="20"/>
  <c r="BS33" i="20"/>
  <c r="AX32" i="20"/>
  <c r="AV32" i="20"/>
  <c r="AV33" i="20"/>
  <c r="AT32" i="20"/>
  <c r="AR32" i="20"/>
  <c r="AP32" i="20"/>
  <c r="AN32" i="20"/>
  <c r="AN33" i="20"/>
  <c r="AL32" i="20"/>
  <c r="AH32" i="20"/>
  <c r="AF32" i="20"/>
  <c r="AD32" i="20"/>
  <c r="AB32" i="20"/>
  <c r="Z32" i="20"/>
  <c r="Z33" i="20"/>
  <c r="X32" i="20"/>
  <c r="V32" i="20"/>
  <c r="V33" i="20"/>
  <c r="BU32" i="20"/>
  <c r="AS32" i="20"/>
  <c r="AS33" i="20"/>
  <c r="AO32" i="20"/>
  <c r="AK32" i="20"/>
  <c r="AK33" i="20"/>
  <c r="AE32" i="20"/>
  <c r="AA32" i="20"/>
  <c r="AA33" i="20"/>
  <c r="W32" i="20"/>
  <c r="R32" i="20"/>
  <c r="R33" i="20"/>
  <c r="P32" i="20"/>
  <c r="N32" i="20"/>
  <c r="N33" i="20"/>
  <c r="L32" i="20"/>
  <c r="J32" i="20"/>
  <c r="J33" i="20"/>
  <c r="H32" i="20"/>
  <c r="F32" i="20"/>
  <c r="F33" i="20"/>
  <c r="BY32" i="20"/>
  <c r="BQ32" i="20"/>
  <c r="AU32" i="20"/>
  <c r="AQ32" i="20"/>
  <c r="AM32" i="20"/>
  <c r="AC32" i="20"/>
  <c r="Y32" i="20"/>
  <c r="U32" i="20"/>
  <c r="M32" i="20"/>
  <c r="I32" i="20"/>
  <c r="E32" i="20"/>
  <c r="O32" i="20"/>
  <c r="K32" i="20"/>
  <c r="G32" i="20"/>
  <c r="CD38" i="20"/>
  <c r="CB38" i="20"/>
  <c r="BZ38" i="20"/>
  <c r="BX38" i="20"/>
  <c r="BV38" i="20"/>
  <c r="BT38" i="20"/>
  <c r="BR38" i="20"/>
  <c r="BN38" i="20"/>
  <c r="BL38" i="20"/>
  <c r="BL39" i="20"/>
  <c r="BJ38" i="20"/>
  <c r="BH38" i="20"/>
  <c r="BF38" i="20"/>
  <c r="BD38" i="20"/>
  <c r="BD39" i="20"/>
  <c r="BB38" i="20"/>
  <c r="CC39" i="20"/>
  <c r="BY38" i="20"/>
  <c r="BU38" i="20"/>
  <c r="BU39" i="20"/>
  <c r="BQ38" i="20"/>
  <c r="BK38" i="20"/>
  <c r="BK39" i="20"/>
  <c r="BG38" i="20"/>
  <c r="BC38" i="20"/>
  <c r="BC39" i="20"/>
  <c r="AX38" i="20"/>
  <c r="AV38" i="20"/>
  <c r="AV39" i="20"/>
  <c r="AT38" i="20"/>
  <c r="AR38" i="20"/>
  <c r="AP38" i="20"/>
  <c r="AN38" i="20"/>
  <c r="AN39" i="20"/>
  <c r="AL38" i="20"/>
  <c r="AH38" i="20"/>
  <c r="AF38" i="20"/>
  <c r="AD38" i="20"/>
  <c r="AD39" i="20"/>
  <c r="AB38" i="20"/>
  <c r="Z38" i="20"/>
  <c r="X38" i="20"/>
  <c r="V38" i="20"/>
  <c r="V39" i="20"/>
  <c r="BW38" i="20"/>
  <c r="BI38" i="20"/>
  <c r="BA38" i="20"/>
  <c r="AU38" i="20"/>
  <c r="AQ38" i="20"/>
  <c r="AM38" i="20"/>
  <c r="AC38" i="20"/>
  <c r="Y38" i="20"/>
  <c r="U38" i="20"/>
  <c r="R38" i="20"/>
  <c r="P38" i="20"/>
  <c r="N38" i="20"/>
  <c r="L38" i="20"/>
  <c r="J38" i="20"/>
  <c r="H38" i="20"/>
  <c r="F38" i="20"/>
  <c r="CA38" i="20"/>
  <c r="BS38" i="20"/>
  <c r="BE38" i="20"/>
  <c r="AW39" i="20"/>
  <c r="AS38" i="20"/>
  <c r="AO38" i="20"/>
  <c r="AO39" i="20"/>
  <c r="AK38" i="20"/>
  <c r="AE38" i="20"/>
  <c r="AE39" i="20"/>
  <c r="AA38" i="20"/>
  <c r="W38" i="20"/>
  <c r="W39" i="20"/>
  <c r="O38" i="20"/>
  <c r="M38" i="20"/>
  <c r="K38" i="20"/>
  <c r="K39" i="20"/>
  <c r="G38" i="20"/>
  <c r="I38" i="20"/>
  <c r="E38" i="20"/>
  <c r="CD44" i="20"/>
  <c r="CB44" i="20"/>
  <c r="BZ44" i="20"/>
  <c r="BX44" i="20"/>
  <c r="BV44" i="20"/>
  <c r="BT44" i="20"/>
  <c r="BR44" i="20"/>
  <c r="BN44" i="20"/>
  <c r="BL44" i="20"/>
  <c r="BL45" i="20"/>
  <c r="BJ44" i="20"/>
  <c r="BH44" i="20"/>
  <c r="BF44" i="20"/>
  <c r="BD44" i="20"/>
  <c r="BD45" i="20"/>
  <c r="BB44" i="20"/>
  <c r="AX44" i="20"/>
  <c r="CA44" i="20"/>
  <c r="BW44" i="20"/>
  <c r="BS44" i="20"/>
  <c r="BI44" i="20"/>
  <c r="BE44" i="20"/>
  <c r="BA44" i="20"/>
  <c r="AV44" i="20"/>
  <c r="AV45" i="20"/>
  <c r="AT44" i="20"/>
  <c r="AR44" i="20"/>
  <c r="AP44" i="20"/>
  <c r="AN44" i="20"/>
  <c r="AN45" i="20"/>
  <c r="AL44" i="20"/>
  <c r="AH44" i="20"/>
  <c r="AF44" i="20"/>
  <c r="AD44" i="20"/>
  <c r="AD45" i="20"/>
  <c r="AB44" i="20"/>
  <c r="Z44" i="20"/>
  <c r="X44" i="20"/>
  <c r="V44" i="20"/>
  <c r="V45" i="20"/>
  <c r="BY44" i="20"/>
  <c r="BQ44" i="20"/>
  <c r="BQ45" i="20"/>
  <c r="BG44" i="20"/>
  <c r="AW45" i="20"/>
  <c r="AS44" i="20"/>
  <c r="AO44" i="20"/>
  <c r="AO45" i="20"/>
  <c r="AK44" i="20"/>
  <c r="AE44" i="20"/>
  <c r="AE45" i="20"/>
  <c r="AA44" i="20"/>
  <c r="W44" i="20"/>
  <c r="W45" i="20"/>
  <c r="R44" i="20"/>
  <c r="P44" i="20"/>
  <c r="N44" i="20"/>
  <c r="L44" i="20"/>
  <c r="J44" i="20"/>
  <c r="H44" i="20"/>
  <c r="F44" i="20"/>
  <c r="CC45" i="20"/>
  <c r="BU44" i="20"/>
  <c r="BK44" i="20"/>
  <c r="BK45" i="20"/>
  <c r="BC44" i="20"/>
  <c r="AU44" i="20"/>
  <c r="AQ44" i="20"/>
  <c r="AM44" i="20"/>
  <c r="AC44" i="20"/>
  <c r="Y44" i="20"/>
  <c r="U44" i="20"/>
  <c r="O44" i="20"/>
  <c r="O45" i="20"/>
  <c r="M44" i="20"/>
  <c r="K44" i="20"/>
  <c r="I44" i="20"/>
  <c r="G44" i="20"/>
  <c r="E44" i="20"/>
  <c r="CD50" i="20"/>
  <c r="CB50" i="20"/>
  <c r="BZ50" i="20"/>
  <c r="BX50" i="20"/>
  <c r="BV50" i="20"/>
  <c r="BT50" i="20"/>
  <c r="BR50" i="20"/>
  <c r="BN50" i="20"/>
  <c r="BL50" i="20"/>
  <c r="BL51" i="20"/>
  <c r="BJ50" i="20"/>
  <c r="BH50" i="20"/>
  <c r="BF50" i="20"/>
  <c r="BD50" i="20"/>
  <c r="BD51" i="20"/>
  <c r="BB50" i="20"/>
  <c r="AX50" i="20"/>
  <c r="AV50" i="20"/>
  <c r="AT50" i="20"/>
  <c r="AT51" i="20"/>
  <c r="AR50" i="20"/>
  <c r="AP50" i="20"/>
  <c r="AN50" i="20"/>
  <c r="AL50" i="20"/>
  <c r="AL51" i="20"/>
  <c r="BY50" i="20"/>
  <c r="BY51" i="20"/>
  <c r="BU50" i="20"/>
  <c r="BQ50" i="20"/>
  <c r="BQ51" i="20"/>
  <c r="BK50" i="20"/>
  <c r="BG50" i="20"/>
  <c r="BG51" i="20"/>
  <c r="BC50" i="20"/>
  <c r="AW51" i="20"/>
  <c r="AS50" i="20"/>
  <c r="AO50" i="20"/>
  <c r="AO51" i="20"/>
  <c r="AK50" i="20"/>
  <c r="AH50" i="20"/>
  <c r="AF50" i="20"/>
  <c r="CA50" i="20"/>
  <c r="BS50" i="20"/>
  <c r="BE50" i="20"/>
  <c r="AQ50" i="20"/>
  <c r="AD50" i="20"/>
  <c r="AD51" i="20"/>
  <c r="AB50" i="20"/>
  <c r="Z50" i="20"/>
  <c r="X50" i="20"/>
  <c r="V50" i="20"/>
  <c r="V51" i="20"/>
  <c r="R50" i="20"/>
  <c r="P50" i="20"/>
  <c r="N50" i="20"/>
  <c r="L50" i="20"/>
  <c r="J50" i="20"/>
  <c r="H50" i="20"/>
  <c r="F50" i="20"/>
  <c r="BW50" i="20"/>
  <c r="BI50" i="20"/>
  <c r="BA50" i="20"/>
  <c r="AU50" i="20"/>
  <c r="AM50" i="20"/>
  <c r="AE50" i="20"/>
  <c r="AC50" i="20"/>
  <c r="AA50" i="20"/>
  <c r="Y50" i="20"/>
  <c r="W50" i="20"/>
  <c r="U50" i="20"/>
  <c r="O50" i="20"/>
  <c r="M50" i="20"/>
  <c r="K50" i="20"/>
  <c r="K51" i="20"/>
  <c r="I50" i="20"/>
  <c r="G50" i="20"/>
  <c r="E50" i="20"/>
  <c r="CD56" i="20"/>
  <c r="CB56" i="20"/>
  <c r="BZ56" i="20"/>
  <c r="BX56" i="20"/>
  <c r="BV56" i="20"/>
  <c r="BT56" i="20"/>
  <c r="BR56" i="20"/>
  <c r="BN56" i="20"/>
  <c r="BL56" i="20"/>
  <c r="BJ56" i="20"/>
  <c r="BH56" i="20"/>
  <c r="BF56" i="20"/>
  <c r="BD56" i="20"/>
  <c r="BD57" i="20"/>
  <c r="BB56" i="20"/>
  <c r="AX56" i="20"/>
  <c r="AV56" i="20"/>
  <c r="AT56" i="20"/>
  <c r="AT57" i="20"/>
  <c r="AR56" i="20"/>
  <c r="AP56" i="20"/>
  <c r="AN56" i="20"/>
  <c r="AL56" i="20"/>
  <c r="AL57" i="20"/>
  <c r="CA56" i="20"/>
  <c r="BW56" i="20"/>
  <c r="BS56" i="20"/>
  <c r="BI56" i="20"/>
  <c r="BE56" i="20"/>
  <c r="BA56" i="20"/>
  <c r="AU56" i="20"/>
  <c r="AQ56" i="20"/>
  <c r="AM56" i="20"/>
  <c r="BU56" i="20"/>
  <c r="BU57" i="20"/>
  <c r="BK56" i="20"/>
  <c r="BC56" i="20"/>
  <c r="BC57" i="20"/>
  <c r="AS56" i="20"/>
  <c r="AK56" i="20"/>
  <c r="AK57" i="20"/>
  <c r="AH56" i="20"/>
  <c r="AF56" i="20"/>
  <c r="AD56" i="20"/>
  <c r="AB56" i="20"/>
  <c r="AB57" i="20"/>
  <c r="Z56" i="20"/>
  <c r="X56" i="20"/>
  <c r="V56" i="20"/>
  <c r="R56" i="20"/>
  <c r="R57" i="20"/>
  <c r="P56" i="20"/>
  <c r="N56" i="20"/>
  <c r="N57" i="20"/>
  <c r="L56" i="20"/>
  <c r="J56" i="20"/>
  <c r="J57" i="20"/>
  <c r="H56" i="20"/>
  <c r="F56" i="20"/>
  <c r="F57" i="20"/>
  <c r="BY56" i="20"/>
  <c r="BQ56" i="20"/>
  <c r="BQ57" i="20"/>
  <c r="BG56" i="20"/>
  <c r="AW57" i="20"/>
  <c r="AO56" i="20"/>
  <c r="AE56" i="20"/>
  <c r="AC56" i="20"/>
  <c r="AA56" i="20"/>
  <c r="Y56" i="20"/>
  <c r="W56" i="20"/>
  <c r="U56" i="20"/>
  <c r="O56" i="20"/>
  <c r="M56" i="20"/>
  <c r="K56" i="20"/>
  <c r="I56" i="20"/>
  <c r="G56" i="20"/>
  <c r="G57" i="20"/>
  <c r="E56" i="20"/>
  <c r="CD26" i="20"/>
  <c r="CD27" i="20"/>
  <c r="CB26" i="20"/>
  <c r="CB27" i="20"/>
  <c r="BZ26" i="20"/>
  <c r="BX26" i="20"/>
  <c r="BX27" i="20"/>
  <c r="BV26" i="20"/>
  <c r="BV27" i="20"/>
  <c r="BT26" i="20"/>
  <c r="BT27" i="20"/>
  <c r="BR26" i="20"/>
  <c r="BN26" i="20"/>
  <c r="BN27" i="20"/>
  <c r="BL26" i="20"/>
  <c r="BL27" i="20"/>
  <c r="BJ26" i="20"/>
  <c r="BH26" i="20"/>
  <c r="BF26" i="20"/>
  <c r="BF27" i="20"/>
  <c r="BD26" i="20"/>
  <c r="BD27" i="20"/>
  <c r="BB26" i="20"/>
  <c r="AX26" i="20"/>
  <c r="CC27" i="20"/>
  <c r="CA26" i="20"/>
  <c r="BY26" i="20"/>
  <c r="BY27" i="20"/>
  <c r="BW26" i="20"/>
  <c r="BW27" i="20"/>
  <c r="BU26" i="20"/>
  <c r="BU27" i="20"/>
  <c r="BS26" i="20"/>
  <c r="BQ26" i="20"/>
  <c r="BQ27" i="20"/>
  <c r="BM27" i="20"/>
  <c r="BK26" i="20"/>
  <c r="BK27" i="20"/>
  <c r="BI26" i="20"/>
  <c r="BG26" i="20"/>
  <c r="BG27" i="20"/>
  <c r="BE26" i="20"/>
  <c r="BE27" i="20"/>
  <c r="BC26" i="20"/>
  <c r="BC27" i="20"/>
  <c r="BA26" i="20"/>
  <c r="AW27" i="20"/>
  <c r="AU26" i="20"/>
  <c r="AU27" i="20"/>
  <c r="AS26" i="20"/>
  <c r="AS27" i="20"/>
  <c r="AQ26" i="20"/>
  <c r="AO26" i="20"/>
  <c r="AO27" i="20"/>
  <c r="AM26" i="20"/>
  <c r="AM27" i="20"/>
  <c r="AK26" i="20"/>
  <c r="AK27" i="20"/>
  <c r="AE26" i="20"/>
  <c r="AE27" i="20"/>
  <c r="AC26" i="20"/>
  <c r="AC27" i="20"/>
  <c r="AA26" i="20"/>
  <c r="AA27" i="20"/>
  <c r="Y26" i="20"/>
  <c r="W26" i="20"/>
  <c r="W27" i="20"/>
  <c r="U26" i="20"/>
  <c r="U27" i="20"/>
  <c r="Q27" i="20"/>
  <c r="O26" i="20"/>
  <c r="M26" i="20"/>
  <c r="M27" i="20"/>
  <c r="K26" i="20"/>
  <c r="K27" i="20"/>
  <c r="I26" i="20"/>
  <c r="G26" i="20"/>
  <c r="E26" i="20"/>
  <c r="AV26" i="20"/>
  <c r="AV27" i="20"/>
  <c r="AT26" i="20"/>
  <c r="AT27" i="20"/>
  <c r="AR26" i="20"/>
  <c r="AP26" i="20"/>
  <c r="AN26" i="20"/>
  <c r="AN27" i="20"/>
  <c r="AL26" i="20"/>
  <c r="AL27" i="20"/>
  <c r="AH26" i="20"/>
  <c r="AF26" i="20"/>
  <c r="AF27" i="20"/>
  <c r="AD26" i="20"/>
  <c r="AD27" i="20"/>
  <c r="AB26" i="20"/>
  <c r="Z26" i="20"/>
  <c r="X26" i="20"/>
  <c r="V26" i="20"/>
  <c r="V27" i="20"/>
  <c r="R26" i="20"/>
  <c r="R27" i="20"/>
  <c r="P26" i="20"/>
  <c r="N26" i="20"/>
  <c r="N27" i="20"/>
  <c r="L26" i="20"/>
  <c r="L27" i="20"/>
  <c r="J26" i="20"/>
  <c r="J27" i="20"/>
  <c r="H26" i="20"/>
  <c r="F26" i="20"/>
  <c r="F27" i="20"/>
  <c r="E77" i="19"/>
  <c r="E78" i="19"/>
  <c r="CA21" i="4"/>
  <c r="BW21" i="4"/>
  <c r="BS21" i="4"/>
  <c r="BM21" i="4"/>
  <c r="BI21" i="4"/>
  <c r="BE21" i="4"/>
  <c r="BA21" i="4"/>
  <c r="AU21" i="4"/>
  <c r="AQ21" i="4"/>
  <c r="AM21" i="4"/>
  <c r="W21" i="4"/>
  <c r="U21" i="4"/>
  <c r="I21" i="4"/>
  <c r="M21" i="4"/>
  <c r="E21" i="4"/>
  <c r="BF21" i="4"/>
  <c r="H21" i="4"/>
  <c r="CD21" i="4"/>
  <c r="BZ21" i="4"/>
  <c r="BV21" i="4"/>
  <c r="BR21" i="4"/>
  <c r="BL21" i="4"/>
  <c r="BH21" i="4"/>
  <c r="BD21" i="4"/>
  <c r="AX21" i="4"/>
  <c r="AT21" i="4"/>
  <c r="AP21" i="4"/>
  <c r="AL21" i="4"/>
  <c r="X21" i="4"/>
  <c r="AB21" i="4"/>
  <c r="AF21" i="4"/>
  <c r="N21" i="4"/>
  <c r="BB21" i="4"/>
  <c r="L21" i="4"/>
  <c r="BU21" i="4"/>
  <c r="BC21" i="4"/>
  <c r="AK21" i="4"/>
  <c r="Y21" i="4"/>
  <c r="AC21" i="4"/>
  <c r="AG21" i="4"/>
  <c r="G21" i="4"/>
  <c r="AV21" i="4"/>
  <c r="P21" i="4"/>
  <c r="E15" i="4"/>
  <c r="F15" i="4"/>
  <c r="J15" i="4"/>
  <c r="N15" i="4"/>
  <c r="R15" i="4"/>
  <c r="BL15" i="4"/>
  <c r="BH15" i="4"/>
  <c r="BD15" i="4"/>
  <c r="BZ15" i="4"/>
  <c r="BV15" i="4"/>
  <c r="BR15" i="4"/>
  <c r="V15" i="4"/>
  <c r="AE15" i="4"/>
  <c r="AW15" i="4"/>
  <c r="G15" i="4"/>
  <c r="K15" i="4"/>
  <c r="O15" i="4"/>
  <c r="BK15" i="4"/>
  <c r="BG15" i="4"/>
  <c r="BC15" i="4"/>
  <c r="BY15" i="4"/>
  <c r="BU15" i="4"/>
  <c r="BQ15" i="4"/>
  <c r="AQ15" i="4"/>
  <c r="W15" i="4"/>
  <c r="AA15" i="4"/>
  <c r="BS15" i="4"/>
  <c r="AO15" i="4"/>
  <c r="AC15" i="4"/>
  <c r="BN15" i="4"/>
  <c r="CB15" i="4"/>
  <c r="AX15" i="4"/>
  <c r="AT15" i="4"/>
  <c r="AP15" i="4"/>
  <c r="AL15" i="4"/>
  <c r="X15" i="4"/>
  <c r="AB15" i="4"/>
  <c r="AF15" i="4"/>
  <c r="BA15" i="4"/>
  <c r="AS15" i="4"/>
  <c r="AK15" i="4"/>
  <c r="BX39" i="4"/>
  <c r="BT39" i="4"/>
  <c r="BN39" i="4"/>
  <c r="BF39" i="4"/>
  <c r="BB39" i="4"/>
  <c r="AV39" i="4"/>
  <c r="AR39" i="4"/>
  <c r="AN39" i="4"/>
  <c r="AH39" i="4"/>
  <c r="AD39" i="4"/>
  <c r="Z39" i="4"/>
  <c r="V39" i="4"/>
  <c r="BW39" i="4"/>
  <c r="BM39" i="4"/>
  <c r="BE39" i="4"/>
  <c r="AU39" i="4"/>
  <c r="AQ39" i="4"/>
  <c r="AM39" i="4"/>
  <c r="AG39" i="4"/>
  <c r="AC39" i="4"/>
  <c r="Y39" i="4"/>
  <c r="U39" i="4"/>
  <c r="CD39" i="4"/>
  <c r="BZ39" i="4"/>
  <c r="BV39" i="4"/>
  <c r="BR39" i="4"/>
  <c r="BL39" i="4"/>
  <c r="BH39" i="4"/>
  <c r="BD39" i="4"/>
  <c r="AX39" i="4"/>
  <c r="AP39" i="4"/>
  <c r="AF39" i="4"/>
  <c r="X39" i="4"/>
  <c r="BU39" i="4"/>
  <c r="BC39" i="4"/>
  <c r="AE39" i="4"/>
  <c r="Q39" i="4"/>
  <c r="M39" i="4"/>
  <c r="I39" i="4"/>
  <c r="E39" i="4"/>
  <c r="P39" i="4"/>
  <c r="H39" i="4"/>
  <c r="BG39" i="4"/>
  <c r="AK39" i="4"/>
  <c r="BQ39" i="4"/>
  <c r="AS39" i="4"/>
  <c r="AA39" i="4"/>
  <c r="L39" i="4"/>
  <c r="J39" i="4"/>
  <c r="CC39" i="4"/>
  <c r="BK39" i="4"/>
  <c r="W39" i="4"/>
  <c r="O39" i="4"/>
  <c r="K39" i="4"/>
  <c r="G39" i="4"/>
  <c r="BY39" i="4"/>
  <c r="CD57" i="4"/>
  <c r="BV57" i="4"/>
  <c r="BL57" i="4"/>
  <c r="BD57" i="4"/>
  <c r="AX57" i="4"/>
  <c r="AT57" i="4"/>
  <c r="AL57" i="4"/>
  <c r="AB57" i="4"/>
  <c r="Q57" i="4"/>
  <c r="CC57" i="4"/>
  <c r="BY57" i="4"/>
  <c r="BU57" i="4"/>
  <c r="BQ57" i="4"/>
  <c r="BK57" i="4"/>
  <c r="BG57" i="4"/>
  <c r="BC57" i="4"/>
  <c r="AW57" i="4"/>
  <c r="AO57" i="4"/>
  <c r="AE57" i="4"/>
  <c r="W57" i="4"/>
  <c r="BX57" i="4"/>
  <c r="BN57" i="4"/>
  <c r="BF57" i="4"/>
  <c r="AV57" i="4"/>
  <c r="AR57" i="4"/>
  <c r="AN57" i="4"/>
  <c r="AH57" i="4"/>
  <c r="AD57" i="4"/>
  <c r="Z57" i="4"/>
  <c r="V57" i="4"/>
  <c r="K57" i="4"/>
  <c r="BI57" i="4"/>
  <c r="AM57" i="4"/>
  <c r="U57" i="4"/>
  <c r="L57" i="4"/>
  <c r="AQ57" i="4"/>
  <c r="H57" i="4"/>
  <c r="BW57" i="4"/>
  <c r="AG57" i="4"/>
  <c r="P57" i="4"/>
  <c r="J57" i="4"/>
  <c r="BS57" i="4"/>
  <c r="AU57" i="4"/>
  <c r="AC57" i="4"/>
  <c r="N57" i="4"/>
  <c r="E57" i="4"/>
  <c r="Y57" i="4"/>
  <c r="M57" i="4"/>
  <c r="CD45" i="4"/>
  <c r="BZ45" i="4"/>
  <c r="BV45" i="4"/>
  <c r="BL45" i="4"/>
  <c r="BD45" i="4"/>
  <c r="AT45" i="4"/>
  <c r="AL45" i="4"/>
  <c r="AB45" i="4"/>
  <c r="CC45" i="4"/>
  <c r="BY45" i="4"/>
  <c r="BU45" i="4"/>
  <c r="BQ45" i="4"/>
  <c r="BK45" i="4"/>
  <c r="BG45" i="4"/>
  <c r="BC45" i="4"/>
  <c r="AW45" i="4"/>
  <c r="AS45" i="4"/>
  <c r="AO45" i="4"/>
  <c r="AK45" i="4"/>
  <c r="AE45" i="4"/>
  <c r="AA45" i="4"/>
  <c r="W45" i="4"/>
  <c r="CB45" i="4"/>
  <c r="BT45" i="4"/>
  <c r="BJ45" i="4"/>
  <c r="BB45" i="4"/>
  <c r="AV45" i="4"/>
  <c r="AR45" i="4"/>
  <c r="AN45" i="4"/>
  <c r="AH45" i="4"/>
  <c r="AD45" i="4"/>
  <c r="Z45" i="4"/>
  <c r="V45" i="4"/>
  <c r="BW45" i="4"/>
  <c r="AG45" i="4"/>
  <c r="K45" i="4"/>
  <c r="L45" i="4"/>
  <c r="BA45" i="4"/>
  <c r="AU45" i="4"/>
  <c r="AC45" i="4"/>
  <c r="J45" i="4"/>
  <c r="U45" i="4"/>
  <c r="H45" i="4"/>
  <c r="BM45" i="4"/>
  <c r="Y45" i="4"/>
  <c r="M45" i="4"/>
  <c r="E45" i="4"/>
  <c r="BI45" i="4"/>
  <c r="AM45" i="4"/>
  <c r="P45" i="4"/>
  <c r="U27" i="4"/>
  <c r="CB27" i="4"/>
  <c r="BX27" i="4"/>
  <c r="BT27" i="4"/>
  <c r="BJ27" i="4"/>
  <c r="BF27" i="4"/>
  <c r="BB27" i="4"/>
  <c r="AV27" i="4"/>
  <c r="AR27" i="4"/>
  <c r="AN27" i="4"/>
  <c r="AH27" i="4"/>
  <c r="AD27" i="4"/>
  <c r="Z27" i="4"/>
  <c r="V27" i="4"/>
  <c r="CA27" i="4"/>
  <c r="BS27" i="4"/>
  <c r="BI27" i="4"/>
  <c r="BA27" i="4"/>
  <c r="AU27" i="4"/>
  <c r="AQ27" i="4"/>
  <c r="AM27" i="4"/>
  <c r="AG27" i="4"/>
  <c r="AC27" i="4"/>
  <c r="Y27" i="4"/>
  <c r="CD27" i="4"/>
  <c r="BZ27" i="4"/>
  <c r="BV27" i="4"/>
  <c r="BR27" i="4"/>
  <c r="BL27" i="4"/>
  <c r="BH27" i="4"/>
  <c r="BD27" i="4"/>
  <c r="AX27" i="4"/>
  <c r="AP27" i="4"/>
  <c r="AF27" i="4"/>
  <c r="X27" i="4"/>
  <c r="BQ27" i="4"/>
  <c r="AS27" i="4"/>
  <c r="AA27" i="4"/>
  <c r="Q27" i="4"/>
  <c r="I27" i="4"/>
  <c r="L27" i="4"/>
  <c r="H27" i="4"/>
  <c r="N27" i="4"/>
  <c r="CC27" i="4"/>
  <c r="BK27" i="4"/>
  <c r="W27" i="4"/>
  <c r="P27" i="4"/>
  <c r="AE27" i="4"/>
  <c r="BY27" i="4"/>
  <c r="BG27" i="4"/>
  <c r="AK27" i="4"/>
  <c r="K27" i="4"/>
  <c r="BU27" i="4"/>
  <c r="BC27" i="4"/>
  <c r="AW27" i="4"/>
  <c r="CD33" i="4"/>
  <c r="BZ33" i="4"/>
  <c r="BV33" i="4"/>
  <c r="AT33" i="4"/>
  <c r="AL33" i="4"/>
  <c r="AB33" i="4"/>
  <c r="CC33" i="4"/>
  <c r="BY33" i="4"/>
  <c r="BU33" i="4"/>
  <c r="BQ33" i="4"/>
  <c r="AS33" i="4"/>
  <c r="AK33" i="4"/>
  <c r="AA33" i="4"/>
  <c r="CB33" i="4"/>
  <c r="BT33" i="4"/>
  <c r="AV33" i="4"/>
  <c r="AR33" i="4"/>
  <c r="AN33" i="4"/>
  <c r="AH33" i="4"/>
  <c r="AD33" i="4"/>
  <c r="Z33" i="4"/>
  <c r="V33" i="4"/>
  <c r="BS33" i="4"/>
  <c r="AU33" i="4"/>
  <c r="AC33" i="4"/>
  <c r="O33" i="4"/>
  <c r="K33" i="4"/>
  <c r="G33" i="4"/>
  <c r="F33" i="4"/>
  <c r="H33" i="4"/>
  <c r="AQ33" i="4"/>
  <c r="L33" i="4"/>
  <c r="AM33" i="4"/>
  <c r="U33" i="4"/>
  <c r="Q33" i="4"/>
  <c r="M33" i="4"/>
  <c r="I33" i="4"/>
  <c r="E33" i="4"/>
  <c r="P33" i="4"/>
  <c r="CB51" i="4"/>
  <c r="BX51" i="4"/>
  <c r="BT51" i="4"/>
  <c r="BJ51" i="4"/>
  <c r="BF51" i="4"/>
  <c r="BB51" i="4"/>
  <c r="AV51" i="4"/>
  <c r="AR51" i="4"/>
  <c r="AN51" i="4"/>
  <c r="AH51" i="4"/>
  <c r="AD51" i="4"/>
  <c r="Z51" i="4"/>
  <c r="V51" i="4"/>
  <c r="CA51" i="4"/>
  <c r="BS51" i="4"/>
  <c r="BI51" i="4"/>
  <c r="BA51" i="4"/>
  <c r="AU51" i="4"/>
  <c r="AQ51" i="4"/>
  <c r="AM51" i="4"/>
  <c r="AG51" i="4"/>
  <c r="AC51" i="4"/>
  <c r="Y51" i="4"/>
  <c r="U51" i="4"/>
  <c r="CD51" i="4"/>
  <c r="BV51" i="4"/>
  <c r="BL51" i="4"/>
  <c r="BD51" i="4"/>
  <c r="AT51" i="4"/>
  <c r="AL51" i="4"/>
  <c r="AB51" i="4"/>
  <c r="BY51" i="4"/>
  <c r="BG51" i="4"/>
  <c r="AK51" i="4"/>
  <c r="Q51" i="4"/>
  <c r="M51" i="4"/>
  <c r="I51" i="4"/>
  <c r="E51" i="4"/>
  <c r="J51" i="4"/>
  <c r="BU51" i="4"/>
  <c r="BC51" i="4"/>
  <c r="AE51" i="4"/>
  <c r="P51" i="4"/>
  <c r="L51" i="4"/>
  <c r="H51" i="4"/>
  <c r="BK51" i="4"/>
  <c r="F51" i="4"/>
  <c r="BQ51" i="4"/>
  <c r="AS51" i="4"/>
  <c r="AA51" i="4"/>
  <c r="O51" i="4"/>
  <c r="K51" i="4"/>
  <c r="G51" i="4"/>
  <c r="CC51" i="4"/>
  <c r="N51" i="4"/>
  <c r="I259" i="21"/>
  <c r="I260" i="21"/>
  <c r="I261" i="21"/>
  <c r="CD15" i="4"/>
  <c r="BM15" i="20"/>
  <c r="BK15" i="20"/>
  <c r="BI15" i="20"/>
  <c r="BG15" i="20"/>
  <c r="BE15" i="20"/>
  <c r="BC15" i="20"/>
  <c r="BA15" i="20"/>
  <c r="CD15" i="20"/>
  <c r="CB15" i="20"/>
  <c r="BZ15" i="20"/>
  <c r="BX15" i="20"/>
  <c r="BV15" i="20"/>
  <c r="BT15" i="20"/>
  <c r="BR15" i="20"/>
  <c r="AX15" i="20"/>
  <c r="AV15" i="20"/>
  <c r="AT15" i="20"/>
  <c r="AR15" i="20"/>
  <c r="AP15" i="20"/>
  <c r="AN15" i="20"/>
  <c r="AL15" i="20"/>
  <c r="V15" i="20"/>
  <c r="X15" i="20"/>
  <c r="Z15" i="20"/>
  <c r="AB15" i="20"/>
  <c r="AD15" i="20"/>
  <c r="AF15" i="20"/>
  <c r="AH15" i="20"/>
  <c r="U15" i="20"/>
  <c r="F15" i="20"/>
  <c r="H15" i="20"/>
  <c r="J15" i="20"/>
  <c r="L15" i="20"/>
  <c r="N15" i="20"/>
  <c r="P15" i="20"/>
  <c r="BN15" i="20"/>
  <c r="BL15" i="20"/>
  <c r="BJ15" i="20"/>
  <c r="BH15" i="20"/>
  <c r="BF15" i="20"/>
  <c r="BD15" i="20"/>
  <c r="BB15" i="20"/>
  <c r="CC15" i="20"/>
  <c r="BY15" i="20"/>
  <c r="BU15" i="20"/>
  <c r="BQ15" i="20"/>
  <c r="AU15" i="20"/>
  <c r="AQ15" i="20"/>
  <c r="AM15" i="20"/>
  <c r="W15" i="20"/>
  <c r="AA15" i="20"/>
  <c r="AE15" i="20"/>
  <c r="G15" i="20"/>
  <c r="K15" i="20"/>
  <c r="O15" i="20"/>
  <c r="CA15" i="20"/>
  <c r="BS15" i="20"/>
  <c r="AS15" i="20"/>
  <c r="AK15" i="20"/>
  <c r="AC15" i="20"/>
  <c r="I15" i="20"/>
  <c r="E15" i="20"/>
  <c r="BW15" i="20"/>
  <c r="AW15" i="20"/>
  <c r="AO15" i="20"/>
  <c r="Y15" i="20"/>
  <c r="AG15" i="20"/>
  <c r="M15" i="20"/>
  <c r="CC21" i="20"/>
  <c r="CA21" i="20"/>
  <c r="BY21" i="20"/>
  <c r="BW21" i="20"/>
  <c r="BU21" i="20"/>
  <c r="BS21" i="20"/>
  <c r="BQ21" i="20"/>
  <c r="BM21" i="20"/>
  <c r="BK21" i="20"/>
  <c r="BI21" i="20"/>
  <c r="BG21" i="20"/>
  <c r="BE21" i="20"/>
  <c r="BC21" i="20"/>
  <c r="BA21" i="20"/>
  <c r="AW21" i="20"/>
  <c r="AU21" i="20"/>
  <c r="AS21" i="20"/>
  <c r="AQ21" i="20"/>
  <c r="AO21" i="20"/>
  <c r="AM21" i="20"/>
  <c r="AK21" i="20"/>
  <c r="V21" i="20"/>
  <c r="X21" i="20"/>
  <c r="Z21" i="20"/>
  <c r="AB21" i="20"/>
  <c r="AD21" i="20"/>
  <c r="AF21" i="20"/>
  <c r="AH21" i="20"/>
  <c r="U21" i="20"/>
  <c r="F21" i="20"/>
  <c r="H21" i="20"/>
  <c r="J21" i="20"/>
  <c r="L21" i="20"/>
  <c r="N21" i="20"/>
  <c r="P21" i="20"/>
  <c r="E21" i="20"/>
  <c r="CD21" i="20"/>
  <c r="CB21" i="20"/>
  <c r="BZ21" i="20"/>
  <c r="BX21" i="20"/>
  <c r="BV21" i="20"/>
  <c r="BT21" i="20"/>
  <c r="BR21" i="20"/>
  <c r="BL21" i="20"/>
  <c r="BH21" i="20"/>
  <c r="BD21" i="20"/>
  <c r="AX21" i="20"/>
  <c r="AT21" i="20"/>
  <c r="AP21" i="20"/>
  <c r="AL21" i="20"/>
  <c r="W21" i="20"/>
  <c r="AA21" i="20"/>
  <c r="AE21" i="20"/>
  <c r="G21" i="20"/>
  <c r="K21" i="20"/>
  <c r="O21" i="20"/>
  <c r="BN21" i="20"/>
  <c r="BJ21" i="20"/>
  <c r="BF21" i="20"/>
  <c r="BB21" i="20"/>
  <c r="AV21" i="20"/>
  <c r="AR21" i="20"/>
  <c r="AN21" i="20"/>
  <c r="AC21" i="20"/>
  <c r="M21" i="20"/>
  <c r="Y21" i="20"/>
  <c r="AG21" i="20"/>
  <c r="I21" i="20"/>
  <c r="CA27" i="20"/>
  <c r="BS27" i="20"/>
  <c r="BI27" i="20"/>
  <c r="BA27" i="20"/>
  <c r="AQ27" i="20"/>
  <c r="AG27" i="20"/>
  <c r="Y27" i="20"/>
  <c r="P27" i="20"/>
  <c r="H27" i="20"/>
  <c r="BZ27" i="20"/>
  <c r="BR27" i="20"/>
  <c r="BJ27" i="20"/>
  <c r="BB27" i="20"/>
  <c r="AR27" i="20"/>
  <c r="AH27" i="20"/>
  <c r="Z27" i="20"/>
  <c r="O27" i="20"/>
  <c r="G27" i="20"/>
  <c r="BH27" i="20"/>
  <c r="AX27" i="20"/>
  <c r="AP27" i="20"/>
  <c r="AB27" i="20"/>
  <c r="E27" i="20"/>
  <c r="X27" i="20"/>
  <c r="I27" i="20"/>
  <c r="CC33" i="20"/>
  <c r="BY33" i="20"/>
  <c r="BW33" i="20"/>
  <c r="BU33" i="20"/>
  <c r="BQ33" i="20"/>
  <c r="AU33" i="20"/>
  <c r="AQ33" i="20"/>
  <c r="AO33" i="20"/>
  <c r="AM33" i="20"/>
  <c r="AG33" i="20"/>
  <c r="AE33" i="20"/>
  <c r="AC33" i="20"/>
  <c r="Y33" i="20"/>
  <c r="W33" i="20"/>
  <c r="U33" i="20"/>
  <c r="P33" i="20"/>
  <c r="L33" i="20"/>
  <c r="H33" i="20"/>
  <c r="CD33" i="20"/>
  <c r="CB33" i="20"/>
  <c r="BZ33" i="20"/>
  <c r="BX33" i="20"/>
  <c r="BV33" i="20"/>
  <c r="BT33" i="20"/>
  <c r="BR33" i="20"/>
  <c r="AX33" i="20"/>
  <c r="AT33" i="20"/>
  <c r="AP33" i="20"/>
  <c r="AL33" i="20"/>
  <c r="AF33" i="20"/>
  <c r="AB33" i="20"/>
  <c r="X33" i="20"/>
  <c r="Q33" i="20"/>
  <c r="M33" i="20"/>
  <c r="I33" i="20"/>
  <c r="E33" i="20"/>
  <c r="AR33" i="20"/>
  <c r="AD33" i="20"/>
  <c r="O33" i="20"/>
  <c r="G33" i="20"/>
  <c r="AH33" i="20"/>
  <c r="K33" i="20"/>
  <c r="CA39" i="20"/>
  <c r="BY39" i="20"/>
  <c r="BW39" i="20"/>
  <c r="BS39" i="20"/>
  <c r="BQ39" i="20"/>
  <c r="BM39" i="20"/>
  <c r="BI39" i="20"/>
  <c r="BG39" i="20"/>
  <c r="BE39" i="20"/>
  <c r="BA39" i="20"/>
  <c r="AU39" i="20"/>
  <c r="AS39" i="20"/>
  <c r="AQ39" i="20"/>
  <c r="AM39" i="20"/>
  <c r="AK39" i="20"/>
  <c r="AG39" i="20"/>
  <c r="AC39" i="20"/>
  <c r="AA39" i="20"/>
  <c r="Y39" i="20"/>
  <c r="U39" i="20"/>
  <c r="R39" i="20"/>
  <c r="P39" i="20"/>
  <c r="N39" i="20"/>
  <c r="L39" i="20"/>
  <c r="J39" i="20"/>
  <c r="H39" i="20"/>
  <c r="F39" i="20"/>
  <c r="CD39" i="20"/>
  <c r="CB39" i="20"/>
  <c r="BZ39" i="20"/>
  <c r="BX39" i="20"/>
  <c r="BV39" i="20"/>
  <c r="BT39" i="20"/>
  <c r="BR39" i="20"/>
  <c r="BN39" i="20"/>
  <c r="BJ39" i="20"/>
  <c r="BF39" i="20"/>
  <c r="BB39" i="20"/>
  <c r="AR39" i="20"/>
  <c r="AH39" i="20"/>
  <c r="Z39" i="20"/>
  <c r="O39" i="20"/>
  <c r="G39" i="20"/>
  <c r="BH39" i="20"/>
  <c r="AX39" i="20"/>
  <c r="AT39" i="20"/>
  <c r="AP39" i="20"/>
  <c r="AL39" i="20"/>
  <c r="AF39" i="20"/>
  <c r="AB39" i="20"/>
  <c r="X39" i="20"/>
  <c r="Q39" i="20"/>
  <c r="I39" i="20"/>
  <c r="M39" i="20"/>
  <c r="E39" i="20"/>
  <c r="CA45" i="20"/>
  <c r="BY45" i="20"/>
  <c r="BW45" i="20"/>
  <c r="BU45" i="20"/>
  <c r="BS45" i="20"/>
  <c r="BM45" i="20"/>
  <c r="BI45" i="20"/>
  <c r="BG45" i="20"/>
  <c r="BE45" i="20"/>
  <c r="BC45" i="20"/>
  <c r="BA45" i="20"/>
  <c r="AU45" i="20"/>
  <c r="AS45" i="20"/>
  <c r="AQ45" i="20"/>
  <c r="AM45" i="20"/>
  <c r="AK45" i="20"/>
  <c r="AG45" i="20"/>
  <c r="AC45" i="20"/>
  <c r="AA45" i="20"/>
  <c r="Y45" i="20"/>
  <c r="U45" i="20"/>
  <c r="R45" i="20"/>
  <c r="P45" i="20"/>
  <c r="N45" i="20"/>
  <c r="L45" i="20"/>
  <c r="J45" i="20"/>
  <c r="H45" i="20"/>
  <c r="F45" i="20"/>
  <c r="CD45" i="20"/>
  <c r="CB45" i="20"/>
  <c r="BZ45" i="20"/>
  <c r="BX45" i="20"/>
  <c r="BV45" i="20"/>
  <c r="BT45" i="20"/>
  <c r="BR45" i="20"/>
  <c r="BH45" i="20"/>
  <c r="AX45" i="20"/>
  <c r="AT45" i="20"/>
  <c r="AP45" i="20"/>
  <c r="AL45" i="20"/>
  <c r="AF45" i="20"/>
  <c r="AB45" i="20"/>
  <c r="X45" i="20"/>
  <c r="Q45" i="20"/>
  <c r="M45" i="20"/>
  <c r="I45" i="20"/>
  <c r="E45" i="20"/>
  <c r="BN45" i="20"/>
  <c r="BJ45" i="20"/>
  <c r="BF45" i="20"/>
  <c r="BB45" i="20"/>
  <c r="AR45" i="20"/>
  <c r="AH45" i="20"/>
  <c r="Z45" i="20"/>
  <c r="K45" i="20"/>
  <c r="G45" i="20"/>
  <c r="CC51" i="20"/>
  <c r="CA51" i="20"/>
  <c r="BW51" i="20"/>
  <c r="BU51" i="20"/>
  <c r="BS51" i="20"/>
  <c r="BM51" i="20"/>
  <c r="BK51" i="20"/>
  <c r="BI51" i="20"/>
  <c r="BE51" i="20"/>
  <c r="BC51" i="20"/>
  <c r="BA51" i="20"/>
  <c r="AU51" i="20"/>
  <c r="AS51" i="20"/>
  <c r="AQ51" i="20"/>
  <c r="AM51" i="20"/>
  <c r="AK51" i="20"/>
  <c r="AG51" i="20"/>
  <c r="AE51" i="20"/>
  <c r="AC51" i="20"/>
  <c r="AA51" i="20"/>
  <c r="Y51" i="20"/>
  <c r="W51" i="20"/>
  <c r="U51" i="20"/>
  <c r="R51" i="20"/>
  <c r="P51" i="20"/>
  <c r="N51" i="20"/>
  <c r="L51" i="20"/>
  <c r="J51" i="20"/>
  <c r="H51" i="20"/>
  <c r="F51" i="20"/>
  <c r="CD51" i="20"/>
  <c r="CB51" i="20"/>
  <c r="BZ51" i="20"/>
  <c r="BX51" i="20"/>
  <c r="BV51" i="20"/>
  <c r="BT51" i="20"/>
  <c r="BR51" i="20"/>
  <c r="BN51" i="20"/>
  <c r="BJ51" i="20"/>
  <c r="BF51" i="20"/>
  <c r="BB51" i="20"/>
  <c r="AV51" i="20"/>
  <c r="AR51" i="20"/>
  <c r="AN51" i="20"/>
  <c r="AH51" i="20"/>
  <c r="Z51" i="20"/>
  <c r="O51" i="20"/>
  <c r="G51" i="20"/>
  <c r="BH51" i="20"/>
  <c r="AX51" i="20"/>
  <c r="AP51" i="20"/>
  <c r="AF51" i="20"/>
  <c r="AB51" i="20"/>
  <c r="X51" i="20"/>
  <c r="M51" i="20"/>
  <c r="E51" i="20"/>
  <c r="Q51" i="20"/>
  <c r="I51" i="20"/>
  <c r="CC57" i="20"/>
  <c r="CA57" i="20"/>
  <c r="BY57" i="20"/>
  <c r="BW57" i="20"/>
  <c r="BS57" i="20"/>
  <c r="BM57" i="20"/>
  <c r="BK57" i="20"/>
  <c r="BI57" i="20"/>
  <c r="BG57" i="20"/>
  <c r="BE57" i="20"/>
  <c r="BA57" i="20"/>
  <c r="AU57" i="20"/>
  <c r="AS57" i="20"/>
  <c r="AQ57" i="20"/>
  <c r="AO57" i="20"/>
  <c r="AM57" i="20"/>
  <c r="AG57" i="20"/>
  <c r="AE57" i="20"/>
  <c r="AC57" i="20"/>
  <c r="AA57" i="20"/>
  <c r="Y57" i="20"/>
  <c r="W57" i="20"/>
  <c r="U57" i="20"/>
  <c r="P57" i="20"/>
  <c r="L57" i="20"/>
  <c r="H57" i="20"/>
  <c r="CD57" i="20"/>
  <c r="CB57" i="20"/>
  <c r="BZ57" i="20"/>
  <c r="BX57" i="20"/>
  <c r="BV57" i="20"/>
  <c r="BT57" i="20"/>
  <c r="BR57" i="20"/>
  <c r="BN57" i="20"/>
  <c r="BL57" i="20"/>
  <c r="BJ57" i="20"/>
  <c r="BH57" i="20"/>
  <c r="AX57" i="20"/>
  <c r="AP57" i="20"/>
  <c r="AF57" i="20"/>
  <c r="X57" i="20"/>
  <c r="Q57" i="20"/>
  <c r="M57" i="20"/>
  <c r="I57" i="20"/>
  <c r="E57" i="20"/>
  <c r="BF57" i="20"/>
  <c r="BB57" i="20"/>
  <c r="AV57" i="20"/>
  <c r="AR57" i="20"/>
  <c r="AN57" i="20"/>
  <c r="AH57" i="20"/>
  <c r="AD57" i="20"/>
  <c r="Z57" i="20"/>
  <c r="V57" i="20"/>
  <c r="O57" i="20"/>
  <c r="K57" i="20"/>
  <c r="F87" i="20"/>
  <c r="F88" i="20"/>
  <c r="AL87" i="20"/>
  <c r="AL88" i="20"/>
  <c r="BR87" i="20"/>
  <c r="BR88" i="20"/>
  <c r="AW33" i="20"/>
  <c r="CC27" i="19"/>
  <c r="BY27" i="19"/>
  <c r="BU27" i="19"/>
  <c r="BQ27" i="19"/>
  <c r="BK27" i="19"/>
  <c r="BG27" i="19"/>
  <c r="BC27" i="19"/>
  <c r="AW27" i="19"/>
  <c r="AS27" i="19"/>
  <c r="AQ27" i="19"/>
  <c r="AO27" i="19"/>
  <c r="AK27" i="19"/>
  <c r="AG27" i="19"/>
  <c r="AE27" i="19"/>
  <c r="AA27" i="19"/>
  <c r="Y27" i="19"/>
  <c r="W27" i="19"/>
  <c r="R27" i="19"/>
  <c r="N27" i="19"/>
  <c r="J27" i="19"/>
  <c r="F27" i="19"/>
  <c r="CB27" i="19"/>
  <c r="BX27" i="19"/>
  <c r="BV27" i="19"/>
  <c r="BT27" i="19"/>
  <c r="BR27" i="19"/>
  <c r="BL27" i="19"/>
  <c r="BD27" i="19"/>
  <c r="AT27" i="19"/>
  <c r="AL27" i="19"/>
  <c r="AB27" i="19"/>
  <c r="O27" i="19"/>
  <c r="K27" i="19"/>
  <c r="G27" i="19"/>
  <c r="BJ27" i="19"/>
  <c r="BB27" i="19"/>
  <c r="AV27" i="19"/>
  <c r="AR27" i="19"/>
  <c r="AN27" i="19"/>
  <c r="AH27" i="19"/>
  <c r="AD27" i="19"/>
  <c r="Z27" i="19"/>
  <c r="V27" i="19"/>
  <c r="Q27" i="19"/>
  <c r="I27" i="19"/>
  <c r="CA33" i="19"/>
  <c r="BY33" i="19"/>
  <c r="BW33" i="19"/>
  <c r="BU33" i="19"/>
  <c r="BS33" i="19"/>
  <c r="BQ33" i="19"/>
  <c r="AU33" i="19"/>
  <c r="AS33" i="19"/>
  <c r="AQ33" i="19"/>
  <c r="AM33" i="19"/>
  <c r="AK33" i="19"/>
  <c r="AG33" i="19"/>
  <c r="AC33" i="19"/>
  <c r="AA33" i="19"/>
  <c r="Y33" i="19"/>
  <c r="U33" i="19"/>
  <c r="R33" i="19"/>
  <c r="P33" i="19"/>
  <c r="N33" i="19"/>
  <c r="L33" i="19"/>
  <c r="J33" i="19"/>
  <c r="H33" i="19"/>
  <c r="F33" i="19"/>
  <c r="CD33" i="19"/>
  <c r="BZ33" i="19"/>
  <c r="BV33" i="19"/>
  <c r="BT33" i="19"/>
  <c r="BR33" i="19"/>
  <c r="AV33" i="19"/>
  <c r="AR33" i="19"/>
  <c r="AN33" i="19"/>
  <c r="AH33" i="19"/>
  <c r="AD33" i="19"/>
  <c r="Z33" i="19"/>
  <c r="V33" i="19"/>
  <c r="M33" i="19"/>
  <c r="E33" i="19"/>
  <c r="AX33" i="19"/>
  <c r="AP33" i="19"/>
  <c r="AF33" i="19"/>
  <c r="X33" i="19"/>
  <c r="O33" i="19"/>
  <c r="K33" i="19"/>
  <c r="G33" i="19"/>
  <c r="CC39" i="19"/>
  <c r="BY39" i="19"/>
  <c r="BU39" i="19"/>
  <c r="BQ39" i="19"/>
  <c r="BK39" i="19"/>
  <c r="BG39" i="19"/>
  <c r="BC39" i="19"/>
  <c r="AW39" i="19"/>
  <c r="AU39" i="19"/>
  <c r="AS39" i="19"/>
  <c r="AO39" i="19"/>
  <c r="AM39" i="19"/>
  <c r="AK39" i="19"/>
  <c r="AE39" i="19"/>
  <c r="AC39" i="19"/>
  <c r="AA39" i="19"/>
  <c r="W39" i="19"/>
  <c r="U39" i="19"/>
  <c r="R39" i="19"/>
  <c r="P39" i="19"/>
  <c r="N39" i="19"/>
  <c r="L39" i="19"/>
  <c r="J39" i="19"/>
  <c r="H39" i="19"/>
  <c r="F39" i="19"/>
  <c r="CB39" i="19"/>
  <c r="BZ39" i="19"/>
  <c r="BX39" i="19"/>
  <c r="BV39" i="19"/>
  <c r="BT39" i="19"/>
  <c r="BL39" i="19"/>
  <c r="BD39" i="19"/>
  <c r="AT39" i="19"/>
  <c r="AL39" i="19"/>
  <c r="AB39" i="19"/>
  <c r="O39" i="19"/>
  <c r="K39" i="19"/>
  <c r="G39" i="19"/>
  <c r="BJ39" i="19"/>
  <c r="BB39" i="19"/>
  <c r="AV39" i="19"/>
  <c r="AR39" i="19"/>
  <c r="AN39" i="19"/>
  <c r="AH39" i="19"/>
  <c r="AD39" i="19"/>
  <c r="Z39" i="19"/>
  <c r="V39" i="19"/>
  <c r="Q39" i="19"/>
  <c r="I39" i="19"/>
  <c r="CC45" i="19"/>
  <c r="BY45" i="19"/>
  <c r="BU45" i="19"/>
  <c r="BQ45" i="19"/>
  <c r="BK45" i="19"/>
  <c r="BG45" i="19"/>
  <c r="BC45" i="19"/>
  <c r="AW45" i="19"/>
  <c r="AS45" i="19"/>
  <c r="AQ45" i="19"/>
  <c r="AO45" i="19"/>
  <c r="AK45" i="19"/>
  <c r="AG45" i="19"/>
  <c r="AE45" i="19"/>
  <c r="AA45" i="19"/>
  <c r="Y45" i="19"/>
  <c r="W45" i="19"/>
  <c r="R45" i="19"/>
  <c r="P45" i="19"/>
  <c r="N45" i="19"/>
  <c r="J45" i="19"/>
  <c r="F45" i="19"/>
  <c r="CD45" i="19"/>
  <c r="CB45" i="19"/>
  <c r="BX45" i="19"/>
  <c r="BV45" i="19"/>
  <c r="BT45" i="19"/>
  <c r="BN45" i="19"/>
  <c r="BF45" i="19"/>
  <c r="BB45" i="19"/>
  <c r="AV45" i="19"/>
  <c r="AR45" i="19"/>
  <c r="AN45" i="19"/>
  <c r="AH45" i="19"/>
  <c r="AD45" i="19"/>
  <c r="Z45" i="19"/>
  <c r="V45" i="19"/>
  <c r="M45" i="19"/>
  <c r="E45" i="19"/>
  <c r="BL45" i="19"/>
  <c r="BH45" i="19"/>
  <c r="BD45" i="19"/>
  <c r="AX45" i="19"/>
  <c r="AP45" i="19"/>
  <c r="AF45" i="19"/>
  <c r="X45" i="19"/>
  <c r="O45" i="19"/>
  <c r="K45" i="19"/>
  <c r="G45" i="19"/>
  <c r="CC51" i="19"/>
  <c r="BY51" i="19"/>
  <c r="BU51" i="19"/>
  <c r="BQ51" i="19"/>
  <c r="BM51" i="19"/>
  <c r="BK51" i="19"/>
  <c r="BG51" i="19"/>
  <c r="BE51" i="19"/>
  <c r="BC51" i="19"/>
  <c r="AW51" i="19"/>
  <c r="AU51" i="19"/>
  <c r="AS51" i="19"/>
  <c r="AO51" i="19"/>
  <c r="AM51" i="19"/>
  <c r="AK51" i="19"/>
  <c r="AE51" i="19"/>
  <c r="AC51" i="19"/>
  <c r="AA51" i="19"/>
  <c r="W51" i="19"/>
  <c r="U51" i="19"/>
  <c r="R51" i="19"/>
  <c r="P51" i="19"/>
  <c r="N51" i="19"/>
  <c r="L51" i="19"/>
  <c r="J51" i="19"/>
  <c r="H51" i="19"/>
  <c r="F51" i="19"/>
  <c r="CD51" i="19"/>
  <c r="CB51" i="19"/>
  <c r="BZ51" i="19"/>
  <c r="BX51" i="19"/>
  <c r="BT51" i="19"/>
  <c r="BL51" i="19"/>
  <c r="BD51" i="19"/>
  <c r="AT51" i="19"/>
  <c r="AL51" i="19"/>
  <c r="AB51" i="19"/>
  <c r="O51" i="19"/>
  <c r="K51" i="19"/>
  <c r="G51" i="19"/>
  <c r="BN51" i="19"/>
  <c r="BJ51" i="19"/>
  <c r="BF51" i="19"/>
  <c r="BB51" i="19"/>
  <c r="AV51" i="19"/>
  <c r="AR51" i="19"/>
  <c r="AN51" i="19"/>
  <c r="AH51" i="19"/>
  <c r="AD51" i="19"/>
  <c r="Z51" i="19"/>
  <c r="V51" i="19"/>
  <c r="Q51" i="19"/>
  <c r="I51" i="19"/>
  <c r="CC57" i="19"/>
  <c r="BY57" i="19"/>
  <c r="BU57" i="19"/>
  <c r="BQ57" i="19"/>
  <c r="BM57" i="19"/>
  <c r="BK57" i="19"/>
  <c r="BG57" i="19"/>
  <c r="BE57" i="19"/>
  <c r="BC57" i="19"/>
  <c r="AW57" i="19"/>
  <c r="AU57" i="19"/>
  <c r="AS57" i="19"/>
  <c r="AO57" i="19"/>
  <c r="AM57" i="19"/>
  <c r="AK57" i="19"/>
  <c r="AE57" i="19"/>
  <c r="AC57" i="19"/>
  <c r="AA57" i="19"/>
  <c r="W57" i="19"/>
  <c r="U57" i="19"/>
  <c r="R57" i="19"/>
  <c r="N57" i="19"/>
  <c r="J57" i="19"/>
  <c r="F57" i="19"/>
  <c r="CB57" i="19"/>
  <c r="BZ57" i="19"/>
  <c r="BX57" i="19"/>
  <c r="BT57" i="19"/>
  <c r="BR57" i="19"/>
  <c r="BN57" i="19"/>
  <c r="BL57" i="19"/>
  <c r="BJ57" i="19"/>
  <c r="BH57" i="19"/>
  <c r="BF57" i="19"/>
  <c r="AV57" i="19"/>
  <c r="AN57" i="19"/>
  <c r="AD57" i="19"/>
  <c r="V57" i="19"/>
  <c r="M57" i="19"/>
  <c r="E57" i="19"/>
  <c r="BD57" i="19"/>
  <c r="AX57" i="19"/>
  <c r="AT57" i="19"/>
  <c r="AP57" i="19"/>
  <c r="AL57" i="19"/>
  <c r="AF57" i="19"/>
  <c r="AB57" i="19"/>
  <c r="X57" i="19"/>
  <c r="K57" i="19"/>
  <c r="F77" i="19"/>
  <c r="F78" i="19"/>
  <c r="V77" i="19"/>
  <c r="V78" i="19"/>
  <c r="AL77" i="19"/>
  <c r="AL78" i="19"/>
  <c r="BB77" i="19"/>
  <c r="BB78" i="19"/>
  <c r="BR77" i="19"/>
  <c r="BR78" i="19"/>
  <c r="F79" i="19"/>
  <c r="F80" i="19"/>
  <c r="V79" i="19"/>
  <c r="V80" i="19"/>
  <c r="AL79" i="19"/>
  <c r="AL80" i="19"/>
  <c r="BB79" i="19"/>
  <c r="BB80" i="19"/>
  <c r="BR79" i="19"/>
  <c r="BR80" i="19"/>
  <c r="V81" i="19"/>
  <c r="V82" i="19"/>
  <c r="BB81" i="19"/>
  <c r="BB82" i="19"/>
  <c r="F83" i="19"/>
  <c r="F84" i="19"/>
  <c r="AL83" i="19"/>
  <c r="AL84" i="19"/>
  <c r="BR83" i="19"/>
  <c r="BR84" i="19"/>
  <c r="V85" i="19"/>
  <c r="V86" i="19"/>
  <c r="BB85" i="19"/>
  <c r="BB86" i="19"/>
  <c r="F89" i="19"/>
  <c r="F90" i="19"/>
  <c r="V89" i="19"/>
  <c r="V90" i="19"/>
  <c r="AL89" i="19"/>
  <c r="AL90" i="19"/>
  <c r="BB89" i="19"/>
  <c r="BB90" i="19"/>
  <c r="BR89" i="19"/>
  <c r="BR90" i="19"/>
  <c r="CC33" i="19"/>
  <c r="CB33" i="18"/>
  <c r="BZ33" i="18"/>
  <c r="BX33" i="18"/>
  <c r="BT33" i="18"/>
  <c r="BR33" i="18"/>
  <c r="AX33" i="18"/>
  <c r="AV33" i="18"/>
  <c r="AR33" i="18"/>
  <c r="AP33" i="18"/>
  <c r="AN33" i="18"/>
  <c r="CC33" i="18"/>
  <c r="CA33" i="18"/>
  <c r="BY33" i="18"/>
  <c r="BW33" i="18"/>
  <c r="BU33" i="18"/>
  <c r="BS33" i="18"/>
  <c r="BQ33" i="18"/>
  <c r="AW33" i="18"/>
  <c r="AS33" i="18"/>
  <c r="AO33" i="18"/>
  <c r="AK33" i="18"/>
  <c r="AG33" i="18"/>
  <c r="AE33" i="18"/>
  <c r="AC33" i="18"/>
  <c r="AA33" i="18"/>
  <c r="Y33" i="18"/>
  <c r="W33" i="18"/>
  <c r="U33" i="18"/>
  <c r="R33" i="18"/>
  <c r="P33" i="18"/>
  <c r="N33" i="18"/>
  <c r="J33" i="18"/>
  <c r="H33" i="18"/>
  <c r="F33" i="18"/>
  <c r="AH33" i="18"/>
  <c r="AF33" i="18"/>
  <c r="AB33" i="18"/>
  <c r="Z33" i="18"/>
  <c r="X33" i="18"/>
  <c r="Q33" i="18"/>
  <c r="O33" i="18"/>
  <c r="M33" i="18"/>
  <c r="K33" i="18"/>
  <c r="I33" i="18"/>
  <c r="G33" i="18"/>
  <c r="E33" i="18"/>
  <c r="CB39" i="18"/>
  <c r="BX39" i="18"/>
  <c r="BV39" i="18"/>
  <c r="BT39" i="18"/>
  <c r="BR39" i="18"/>
  <c r="BN39" i="18"/>
  <c r="BJ39" i="18"/>
  <c r="BF39" i="18"/>
  <c r="BD39" i="18"/>
  <c r="BB39" i="18"/>
  <c r="AV39" i="18"/>
  <c r="AT39" i="18"/>
  <c r="AR39" i="18"/>
  <c r="AN39" i="18"/>
  <c r="AL39" i="18"/>
  <c r="CC39" i="18"/>
  <c r="CA39" i="18"/>
  <c r="BY39" i="18"/>
  <c r="BW39" i="18"/>
  <c r="BU39" i="18"/>
  <c r="BS39" i="18"/>
  <c r="BQ39" i="18"/>
  <c r="BM39" i="18"/>
  <c r="BK39" i="18"/>
  <c r="BI39" i="18"/>
  <c r="BG39" i="18"/>
  <c r="BE39" i="18"/>
  <c r="BC39" i="18"/>
  <c r="BA39" i="18"/>
  <c r="AW39" i="18"/>
  <c r="AS39" i="18"/>
  <c r="AO39" i="18"/>
  <c r="AK39" i="18"/>
  <c r="AE39" i="18"/>
  <c r="AA39" i="18"/>
  <c r="W39" i="18"/>
  <c r="R39" i="18"/>
  <c r="N39" i="18"/>
  <c r="L39" i="18"/>
  <c r="J39" i="18"/>
  <c r="F39" i="18"/>
  <c r="AF39" i="18"/>
  <c r="AD39" i="18"/>
  <c r="AB39" i="18"/>
  <c r="X39" i="18"/>
  <c r="V39" i="18"/>
  <c r="Q39" i="18"/>
  <c r="M39" i="18"/>
  <c r="I39" i="18"/>
  <c r="E39" i="18"/>
  <c r="CB45" i="18"/>
  <c r="BZ45" i="18"/>
  <c r="BX45" i="18"/>
  <c r="BT45" i="18"/>
  <c r="BR45" i="18"/>
  <c r="BN45" i="18"/>
  <c r="BJ45" i="18"/>
  <c r="BH45" i="18"/>
  <c r="BF45" i="18"/>
  <c r="BB45" i="18"/>
  <c r="AV45" i="18"/>
  <c r="AT45" i="18"/>
  <c r="AR45" i="18"/>
  <c r="AN45" i="18"/>
  <c r="AL45" i="18"/>
  <c r="AH45" i="18"/>
  <c r="CA45" i="18"/>
  <c r="BW45" i="18"/>
  <c r="BS45" i="18"/>
  <c r="BM45" i="18"/>
  <c r="BI45" i="18"/>
  <c r="BE45" i="18"/>
  <c r="BA45" i="18"/>
  <c r="AW45" i="18"/>
  <c r="AU45" i="18"/>
  <c r="AS45" i="18"/>
  <c r="AQ45" i="18"/>
  <c r="AO45" i="18"/>
  <c r="AM45" i="18"/>
  <c r="AK45" i="18"/>
  <c r="AG45" i="18"/>
  <c r="AE45" i="18"/>
  <c r="AC45" i="18"/>
  <c r="AA45" i="18"/>
  <c r="Y45" i="18"/>
  <c r="W45" i="18"/>
  <c r="U45" i="18"/>
  <c r="R45" i="18"/>
  <c r="P45" i="18"/>
  <c r="L45" i="18"/>
  <c r="J45" i="18"/>
  <c r="H45" i="18"/>
  <c r="AF45" i="18"/>
  <c r="AB45" i="18"/>
  <c r="Z45" i="18"/>
  <c r="X45" i="18"/>
  <c r="Q45" i="18"/>
  <c r="M45" i="18"/>
  <c r="I45" i="18"/>
  <c r="E45" i="18"/>
  <c r="CB51" i="18"/>
  <c r="BZ51" i="18"/>
  <c r="BX51" i="18"/>
  <c r="BV51" i="18"/>
  <c r="BT51" i="18"/>
  <c r="BN51" i="18"/>
  <c r="BJ51" i="18"/>
  <c r="BH51" i="18"/>
  <c r="BF51" i="18"/>
  <c r="BD51" i="18"/>
  <c r="BB51" i="18"/>
  <c r="AV51" i="18"/>
  <c r="AT51" i="18"/>
  <c r="AR51" i="18"/>
  <c r="AN51" i="18"/>
  <c r="AL51" i="18"/>
  <c r="AH51" i="18"/>
  <c r="AF51" i="18"/>
  <c r="AD51" i="18"/>
  <c r="Z51" i="18"/>
  <c r="X51" i="18"/>
  <c r="V51" i="18"/>
  <c r="CA51" i="18"/>
  <c r="BW51" i="18"/>
  <c r="BS51" i="18"/>
  <c r="BM51" i="18"/>
  <c r="BI51" i="18"/>
  <c r="BE51" i="18"/>
  <c r="BA51" i="18"/>
  <c r="AW51" i="18"/>
  <c r="AU51" i="18"/>
  <c r="AS51" i="18"/>
  <c r="AQ51" i="18"/>
  <c r="AO51" i="18"/>
  <c r="AM51" i="18"/>
  <c r="AK51" i="18"/>
  <c r="AG51" i="18"/>
  <c r="AC51" i="18"/>
  <c r="Y51" i="18"/>
  <c r="U51" i="18"/>
  <c r="P51" i="18"/>
  <c r="N51" i="18"/>
  <c r="L51" i="18"/>
  <c r="H51" i="18"/>
  <c r="F51" i="18"/>
  <c r="Q51" i="18"/>
  <c r="O51" i="18"/>
  <c r="M51" i="18"/>
  <c r="K51" i="18"/>
  <c r="I51" i="18"/>
  <c r="G51" i="18"/>
  <c r="E51" i="18"/>
  <c r="CD57" i="18"/>
  <c r="CB57" i="18"/>
  <c r="BX57" i="18"/>
  <c r="BV57" i="18"/>
  <c r="BT57" i="18"/>
  <c r="BN57" i="18"/>
  <c r="BL57" i="18"/>
  <c r="BJ57" i="18"/>
  <c r="BF57" i="18"/>
  <c r="BD57" i="18"/>
  <c r="BB57" i="18"/>
  <c r="AV57" i="18"/>
  <c r="AR57" i="18"/>
  <c r="AP57" i="18"/>
  <c r="AN57" i="18"/>
  <c r="AH57" i="18"/>
  <c r="AD57" i="18"/>
  <c r="AB57" i="18"/>
  <c r="Z57" i="18"/>
  <c r="V57" i="18"/>
  <c r="CA57" i="18"/>
  <c r="BW57" i="18"/>
  <c r="BS57" i="18"/>
  <c r="BM57" i="18"/>
  <c r="BI57" i="18"/>
  <c r="BE57" i="18"/>
  <c r="BA57" i="18"/>
  <c r="AU57" i="18"/>
  <c r="AQ57" i="18"/>
  <c r="AM57" i="18"/>
  <c r="AG57" i="18"/>
  <c r="AC57" i="18"/>
  <c r="Y57" i="18"/>
  <c r="U57" i="18"/>
  <c r="R57" i="18"/>
  <c r="P57" i="18"/>
  <c r="L57" i="18"/>
  <c r="J57" i="18"/>
  <c r="H57" i="18"/>
  <c r="Q57" i="18"/>
  <c r="O57" i="18"/>
  <c r="M57" i="18"/>
  <c r="K57" i="18"/>
  <c r="I57" i="18"/>
  <c r="G57" i="18"/>
  <c r="E57" i="18"/>
  <c r="R15" i="20"/>
  <c r="Q15" i="20"/>
  <c r="U6" i="22"/>
  <c r="AA254" i="5"/>
  <c r="AA246" i="5"/>
  <c r="AA238" i="5"/>
  <c r="AA230" i="5"/>
  <c r="AA226" i="5"/>
  <c r="AA218" i="5"/>
  <c r="AA210" i="5"/>
  <c r="AA202" i="5"/>
  <c r="AA194" i="5"/>
  <c r="AA186" i="5"/>
  <c r="AA178" i="5"/>
  <c r="AA174" i="5"/>
  <c r="AA166" i="5"/>
  <c r="AA158" i="5"/>
  <c r="AA150" i="5"/>
  <c r="AA146" i="5"/>
  <c r="AA138" i="5"/>
  <c r="AA130" i="5"/>
  <c r="AA122" i="5"/>
  <c r="AA118" i="5"/>
  <c r="AA110" i="5"/>
  <c r="AA102" i="5"/>
  <c r="AA98" i="5"/>
  <c r="AA90" i="5"/>
  <c r="AA82" i="5"/>
  <c r="AA78" i="5"/>
  <c r="AG5" i="21"/>
  <c r="AA6" i="21"/>
  <c r="AB5" i="5"/>
  <c r="AA252" i="5"/>
  <c r="AA248" i="5"/>
  <c r="AA244" i="5"/>
  <c r="AA240" i="5"/>
  <c r="AA236" i="5"/>
  <c r="AA232" i="5"/>
  <c r="AA228" i="5"/>
  <c r="AA224" i="5"/>
  <c r="AA220" i="5"/>
  <c r="AA216" i="5"/>
  <c r="AA212" i="5"/>
  <c r="AA208" i="5"/>
  <c r="AA204" i="5"/>
  <c r="AA200" i="5"/>
  <c r="AA196" i="5"/>
  <c r="AA192" i="5"/>
  <c r="AA188" i="5"/>
  <c r="AA184" i="5"/>
  <c r="AA180" i="5"/>
  <c r="AA176" i="5"/>
  <c r="AA172" i="5"/>
  <c r="AA168" i="5"/>
  <c r="AA164" i="5"/>
  <c r="AA160" i="5"/>
  <c r="AA156" i="5"/>
  <c r="AA152" i="5"/>
  <c r="AA148" i="5"/>
  <c r="AA144" i="5"/>
  <c r="AA140" i="5"/>
  <c r="AA136" i="5"/>
  <c r="AA132" i="5"/>
  <c r="AA128" i="5"/>
  <c r="AA124" i="5"/>
  <c r="AA120" i="5"/>
  <c r="AA116" i="5"/>
  <c r="AA112" i="5"/>
  <c r="AA108" i="5"/>
  <c r="AA104" i="5"/>
  <c r="AA100" i="5"/>
  <c r="AA96" i="5"/>
  <c r="AA92" i="5"/>
  <c r="AA88" i="5"/>
  <c r="AA84" i="5"/>
  <c r="AA80" i="5"/>
  <c r="AA76" i="5"/>
  <c r="AA72" i="5"/>
  <c r="AA250" i="5"/>
  <c r="AA242" i="5"/>
  <c r="AA234" i="5"/>
  <c r="AA222" i="5"/>
  <c r="AA214" i="5"/>
  <c r="AA206" i="5"/>
  <c r="AA198" i="5"/>
  <c r="AA190" i="5"/>
  <c r="AA182" i="5"/>
  <c r="AA170" i="5"/>
  <c r="AA162" i="5"/>
  <c r="AA154" i="5"/>
  <c r="AA142" i="5"/>
  <c r="AA134" i="5"/>
  <c r="AA126" i="5"/>
  <c r="AA114" i="5"/>
  <c r="AA106" i="5"/>
  <c r="AA94" i="5"/>
  <c r="AA86" i="5"/>
  <c r="AA74" i="5"/>
  <c r="AC5" i="5"/>
  <c r="AC217" i="5"/>
  <c r="AB165" i="5"/>
  <c r="AB101" i="5"/>
  <c r="AA26" i="23"/>
  <c r="AA35" i="23"/>
  <c r="AA58" i="23"/>
  <c r="AA67" i="23"/>
  <c r="AA10" i="23"/>
  <c r="AA51" i="23"/>
  <c r="AA19" i="23"/>
  <c r="AB108" i="21"/>
  <c r="AB7" i="21"/>
  <c r="AA253" i="23"/>
  <c r="AA249" i="23"/>
  <c r="AA245" i="23"/>
  <c r="AA241" i="23"/>
  <c r="AA237" i="23"/>
  <c r="AA233" i="23"/>
  <c r="AA229" i="23"/>
  <c r="AA225" i="23"/>
  <c r="AA221" i="23"/>
  <c r="AA217" i="23"/>
  <c r="AA213" i="23"/>
  <c r="AA209" i="23"/>
  <c r="AA205" i="23"/>
  <c r="AA201" i="23"/>
  <c r="AA197" i="23"/>
  <c r="AA193" i="23"/>
  <c r="AA189" i="23"/>
  <c r="AA185" i="23"/>
  <c r="AA181" i="23"/>
  <c r="AA177" i="23"/>
  <c r="AA173" i="23"/>
  <c r="AB254" i="5"/>
  <c r="AB149" i="5"/>
  <c r="AB85" i="5"/>
  <c r="AB6" i="21"/>
  <c r="AB8" i="5"/>
  <c r="AB15" i="5"/>
  <c r="AB33" i="5"/>
  <c r="AB49" i="5"/>
  <c r="AB65" i="5"/>
  <c r="AB16" i="5"/>
  <c r="AB29" i="5"/>
  <c r="AB34" i="5"/>
  <c r="AB37" i="5"/>
  <c r="AB38" i="5"/>
  <c r="AB41" i="5"/>
  <c r="AB42" i="5"/>
  <c r="AB50" i="5"/>
  <c r="AB53" i="5"/>
  <c r="AB54" i="5"/>
  <c r="AB57" i="5"/>
  <c r="AB58" i="5"/>
  <c r="AB66" i="5"/>
  <c r="AB69" i="5"/>
  <c r="AB70" i="5"/>
  <c r="AB72" i="5"/>
  <c r="AB74" i="5"/>
  <c r="AB76" i="5"/>
  <c r="AB78" i="5"/>
  <c r="AB80" i="5"/>
  <c r="AB82" i="5"/>
  <c r="AB84" i="5"/>
  <c r="AB86" i="5"/>
  <c r="AB88" i="5"/>
  <c r="AB90" i="5"/>
  <c r="AB92" i="5"/>
  <c r="AB94" i="5"/>
  <c r="AB96" i="5"/>
  <c r="AB98" i="5"/>
  <c r="AB100" i="5"/>
  <c r="AB102" i="5"/>
  <c r="AB104" i="5"/>
  <c r="AB106" i="5"/>
  <c r="AB108" i="5"/>
  <c r="AB110" i="5"/>
  <c r="AB112" i="5"/>
  <c r="AB114" i="5"/>
  <c r="AB116" i="5"/>
  <c r="AB118" i="5"/>
  <c r="AB120" i="5"/>
  <c r="AB122" i="5"/>
  <c r="AB124" i="5"/>
  <c r="AB126" i="5"/>
  <c r="AB128" i="5"/>
  <c r="AB130" i="5"/>
  <c r="AB132" i="5"/>
  <c r="AB134" i="5"/>
  <c r="AB136" i="5"/>
  <c r="AB138" i="5"/>
  <c r="AB140" i="5"/>
  <c r="AB142" i="5"/>
  <c r="AB144" i="5"/>
  <c r="AB146" i="5"/>
  <c r="AB148" i="5"/>
  <c r="AB150" i="5"/>
  <c r="AB152" i="5"/>
  <c r="AB154" i="5"/>
  <c r="AB156" i="5"/>
  <c r="AB158" i="5"/>
  <c r="AB160" i="5"/>
  <c r="AB162" i="5"/>
  <c r="AB164" i="5"/>
  <c r="AB166" i="5"/>
  <c r="AB168" i="5"/>
  <c r="AB19" i="5"/>
  <c r="AB30" i="5"/>
  <c r="AB62" i="5"/>
  <c r="AB71" i="5"/>
  <c r="AB75" i="5"/>
  <c r="AB79" i="5"/>
  <c r="AB83" i="5"/>
  <c r="AB87" i="5"/>
  <c r="AB91" i="5"/>
  <c r="AB95" i="5"/>
  <c r="AB99" i="5"/>
  <c r="AB103" i="5"/>
  <c r="AB107" i="5"/>
  <c r="AB111" i="5"/>
  <c r="AB115" i="5"/>
  <c r="AB119" i="5"/>
  <c r="AB123" i="5"/>
  <c r="AB127" i="5"/>
  <c r="AB131" i="5"/>
  <c r="AB135" i="5"/>
  <c r="AB139" i="5"/>
  <c r="AB143" i="5"/>
  <c r="AB147" i="5"/>
  <c r="AB151" i="5"/>
  <c r="AB155" i="5"/>
  <c r="AB159" i="5"/>
  <c r="AB163" i="5"/>
  <c r="AB167" i="5"/>
  <c r="AB20" i="5"/>
  <c r="AB45" i="5"/>
  <c r="AB170" i="5"/>
  <c r="AB172" i="5"/>
  <c r="AB174" i="5"/>
  <c r="AB176" i="5"/>
  <c r="AB178" i="5"/>
  <c r="AB180" i="5"/>
  <c r="AB182" i="5"/>
  <c r="AB184" i="5"/>
  <c r="AB186" i="5"/>
  <c r="AB188" i="5"/>
  <c r="AB190" i="5"/>
  <c r="AB192" i="5"/>
  <c r="AB194" i="5"/>
  <c r="AB196" i="5"/>
  <c r="AB198" i="5"/>
  <c r="AB200" i="5"/>
  <c r="AB202" i="5"/>
  <c r="AB204" i="5"/>
  <c r="AB206" i="5"/>
  <c r="AB208" i="5"/>
  <c r="AB210" i="5"/>
  <c r="AB212" i="5"/>
  <c r="AB214" i="5"/>
  <c r="AB216" i="5"/>
  <c r="AB218" i="5"/>
  <c r="AB220" i="5"/>
  <c r="AB222" i="5"/>
  <c r="AB224" i="5"/>
  <c r="AB226" i="5"/>
  <c r="AB228" i="5"/>
  <c r="AB230" i="5"/>
  <c r="AB232" i="5"/>
  <c r="AB234" i="5"/>
  <c r="AB236" i="5"/>
  <c r="AB238" i="5"/>
  <c r="AB240" i="5"/>
  <c r="AB242" i="5"/>
  <c r="AB244" i="5"/>
  <c r="AB246" i="5"/>
  <c r="AB248" i="5"/>
  <c r="AB250" i="5"/>
  <c r="AB252" i="5"/>
  <c r="AB46" i="5"/>
  <c r="AB73" i="5"/>
  <c r="AB81" i="5"/>
  <c r="AB89" i="5"/>
  <c r="AB97" i="5"/>
  <c r="AB105" i="5"/>
  <c r="AB113" i="5"/>
  <c r="AB121" i="5"/>
  <c r="AB129" i="5"/>
  <c r="AB137" i="5"/>
  <c r="AB145" i="5"/>
  <c r="AB153" i="5"/>
  <c r="AB161" i="5"/>
  <c r="AB255" i="5"/>
  <c r="AB23" i="5"/>
  <c r="AB61" i="5"/>
  <c r="AB171" i="5"/>
  <c r="AB175" i="5"/>
  <c r="AB179" i="5"/>
  <c r="AB183" i="5"/>
  <c r="AB187" i="5"/>
  <c r="AB191" i="5"/>
  <c r="AB195" i="5"/>
  <c r="AB199" i="5"/>
  <c r="AB203" i="5"/>
  <c r="AB207" i="5"/>
  <c r="AB211" i="5"/>
  <c r="AB215" i="5"/>
  <c r="AB219" i="5"/>
  <c r="AB223" i="5"/>
  <c r="AB227" i="5"/>
  <c r="AB231" i="5"/>
  <c r="AB235" i="5"/>
  <c r="AB239" i="5"/>
  <c r="AB243" i="5"/>
  <c r="AB247" i="5"/>
  <c r="AB251" i="5"/>
  <c r="AB173" i="5"/>
  <c r="AB181" i="5"/>
  <c r="AB189" i="5"/>
  <c r="AB197" i="5"/>
  <c r="AB205" i="5"/>
  <c r="AB213" i="5"/>
  <c r="AB221" i="5"/>
  <c r="AB229" i="5"/>
  <c r="AB237" i="5"/>
  <c r="AB245" i="5"/>
  <c r="AB253" i="5"/>
  <c r="AB169" i="5"/>
  <c r="AB177" i="5"/>
  <c r="AB185" i="5"/>
  <c r="AB193" i="5"/>
  <c r="AB201" i="5"/>
  <c r="AB209" i="5"/>
  <c r="AB217" i="5"/>
  <c r="AB225" i="5"/>
  <c r="AB233" i="5"/>
  <c r="AB241" i="5"/>
  <c r="AB249" i="5"/>
  <c r="AB77" i="5"/>
  <c r="AB93" i="5"/>
  <c r="AB109" i="5"/>
  <c r="AB125" i="5"/>
  <c r="AB141" i="5"/>
  <c r="AB157" i="5"/>
  <c r="AB5" i="23"/>
  <c r="AB104" i="23"/>
  <c r="AA13" i="5"/>
  <c r="AA17" i="5"/>
  <c r="AA22" i="5"/>
  <c r="AA25" i="5"/>
  <c r="AA28" i="5"/>
  <c r="AA30" i="5"/>
  <c r="AA46" i="5"/>
  <c r="AA62" i="5"/>
  <c r="AA8" i="5"/>
  <c r="AA31" i="5"/>
  <c r="AA47" i="5"/>
  <c r="AA63" i="5"/>
  <c r="AA9" i="5"/>
  <c r="AA35" i="5"/>
  <c r="AA39" i="5"/>
  <c r="AA43" i="5"/>
  <c r="AA67" i="5"/>
  <c r="AA26" i="5"/>
  <c r="AA50" i="5"/>
  <c r="AA54" i="5"/>
  <c r="AA58" i="5"/>
  <c r="AA55" i="5"/>
  <c r="AA34" i="5"/>
  <c r="AA42" i="5"/>
  <c r="AA70" i="5"/>
  <c r="AA29" i="5"/>
  <c r="AA66" i="5"/>
  <c r="AA16" i="5"/>
  <c r="AA38" i="5"/>
  <c r="AA59" i="5"/>
  <c r="AB133" i="5"/>
  <c r="AA42" i="23"/>
  <c r="AA207" i="5"/>
  <c r="AA203" i="5"/>
  <c r="AA199" i="5"/>
  <c r="AA195" i="5"/>
  <c r="AA191" i="5"/>
  <c r="AA187" i="5"/>
  <c r="AA183" i="5"/>
  <c r="AA179" i="5"/>
  <c r="AA175" i="5"/>
  <c r="AA171" i="5"/>
  <c r="AA167" i="5"/>
  <c r="AA163" i="5"/>
  <c r="AA159" i="5"/>
  <c r="AA155" i="5"/>
  <c r="AA151" i="5"/>
  <c r="AA147" i="5"/>
  <c r="AA143" i="5"/>
  <c r="AA139" i="5"/>
  <c r="AA135" i="5"/>
  <c r="AA131" i="5"/>
  <c r="AA127" i="5"/>
  <c r="AA123" i="5"/>
  <c r="AA119" i="5"/>
  <c r="AA115" i="5"/>
  <c r="AA111" i="5"/>
  <c r="AA107" i="5"/>
  <c r="AA103" i="5"/>
  <c r="AA99" i="5"/>
  <c r="AA95" i="5"/>
  <c r="AA91" i="5"/>
  <c r="AA87" i="5"/>
  <c r="AA83" i="5"/>
  <c r="AA79" i="5"/>
  <c r="AA75" i="5"/>
  <c r="AA71" i="5"/>
  <c r="AA252" i="23"/>
  <c r="AA248" i="23"/>
  <c r="AA244" i="23"/>
  <c r="AA240" i="23"/>
  <c r="AA236" i="23"/>
  <c r="AA232" i="23"/>
  <c r="AA228" i="23"/>
  <c r="AA224" i="23"/>
  <c r="AA220" i="23"/>
  <c r="AA216" i="23"/>
  <c r="AA212" i="23"/>
  <c r="AA208" i="23"/>
  <c r="AA204" i="23"/>
  <c r="AA200" i="23"/>
  <c r="AA196" i="23"/>
  <c r="AA192" i="23"/>
  <c r="AF6" i="22"/>
  <c r="AF256" i="22"/>
  <c r="AF6" i="23"/>
  <c r="BK89" i="4"/>
  <c r="BK90" i="4"/>
  <c r="H89" i="4"/>
  <c r="H90" i="4"/>
  <c r="K85" i="4"/>
  <c r="K86" i="4"/>
  <c r="BR81" i="4"/>
  <c r="BR82" i="4"/>
  <c r="BQ79" i="4"/>
  <c r="BQ80" i="4"/>
  <c r="AS79" i="4"/>
  <c r="AS80" i="4"/>
  <c r="BJ81" i="4"/>
  <c r="BJ82" i="4"/>
  <c r="G81" i="4"/>
  <c r="G82" i="4"/>
  <c r="BU79" i="4"/>
  <c r="BU80" i="4"/>
  <c r="AK79" i="4"/>
  <c r="AK80" i="4"/>
  <c r="U79" i="4"/>
  <c r="U80" i="4"/>
  <c r="AR89" i="4"/>
  <c r="AR90" i="4"/>
  <c r="AU85" i="4"/>
  <c r="AU86" i="4"/>
  <c r="AA85" i="4"/>
  <c r="AA86" i="4"/>
  <c r="O87" i="4"/>
  <c r="O88" i="4"/>
  <c r="K87" i="4"/>
  <c r="K88" i="4"/>
  <c r="G87" i="4"/>
  <c r="G88" i="4"/>
  <c r="M87" i="4"/>
  <c r="M88" i="4"/>
  <c r="BZ87" i="4"/>
  <c r="BZ88" i="4"/>
  <c r="BV87" i="4"/>
  <c r="BV88" i="4"/>
  <c r="BR87" i="4"/>
  <c r="BR88" i="4"/>
  <c r="BF87" i="4"/>
  <c r="BF88" i="4"/>
  <c r="AT87" i="4"/>
  <c r="AT88" i="4"/>
  <c r="AL87" i="4"/>
  <c r="AL88" i="4"/>
  <c r="AD87" i="4"/>
  <c r="AD88" i="4"/>
  <c r="CB87" i="4"/>
  <c r="CB88" i="4"/>
  <c r="BI89" i="4"/>
  <c r="BI90" i="4"/>
  <c r="AD89" i="4"/>
  <c r="AD90" i="4"/>
  <c r="G89" i="4"/>
  <c r="G90" i="4"/>
  <c r="BX85" i="4"/>
  <c r="BX86" i="4"/>
  <c r="BT85" i="4"/>
  <c r="BT86" i="4"/>
  <c r="E85" i="4"/>
  <c r="E86" i="4"/>
  <c r="BZ83" i="4"/>
  <c r="BZ84" i="4"/>
  <c r="AP83" i="4"/>
  <c r="AP84" i="4"/>
  <c r="AL83" i="4"/>
  <c r="AL84" i="4"/>
  <c r="Z83" i="4"/>
  <c r="Z84" i="4"/>
  <c r="O83" i="4"/>
  <c r="O84" i="4"/>
  <c r="CA83" i="4"/>
  <c r="CA84" i="4"/>
  <c r="BS83" i="4"/>
  <c r="BS84" i="4"/>
  <c r="BG83" i="4"/>
  <c r="BG84" i="4"/>
  <c r="BX81" i="4"/>
  <c r="BX82" i="4"/>
  <c r="AV81" i="4"/>
  <c r="AV82" i="4"/>
  <c r="AN81" i="4"/>
  <c r="AN82" i="4"/>
  <c r="X81" i="4"/>
  <c r="X82" i="4"/>
  <c r="BA81" i="4"/>
  <c r="BA82" i="4"/>
  <c r="AO81" i="4"/>
  <c r="AO82" i="4"/>
  <c r="AC81" i="4"/>
  <c r="AC82" i="4"/>
  <c r="U81" i="4"/>
  <c r="U82" i="4"/>
  <c r="L79" i="4"/>
  <c r="L80" i="4"/>
  <c r="BY77" i="4"/>
  <c r="BY78" i="4"/>
  <c r="BI77" i="4"/>
  <c r="BI78" i="4"/>
  <c r="AO77" i="4"/>
  <c r="AO78" i="4"/>
  <c r="BF89" i="4"/>
  <c r="BF90" i="4"/>
  <c r="AL89" i="4"/>
  <c r="AL90" i="4"/>
  <c r="V89" i="4"/>
  <c r="V90" i="4"/>
  <c r="BY85" i="4"/>
  <c r="BY86" i="4"/>
  <c r="BU85" i="4"/>
  <c r="BU86" i="4"/>
  <c r="BQ85" i="4"/>
  <c r="BQ86" i="4"/>
  <c r="BI85" i="4"/>
  <c r="BI86" i="4"/>
  <c r="BE85" i="4"/>
  <c r="BE86" i="4"/>
  <c r="BA85" i="4"/>
  <c r="BA86" i="4"/>
  <c r="AS85" i="4"/>
  <c r="AS86" i="4"/>
  <c r="AO85" i="4"/>
  <c r="AO86" i="4"/>
  <c r="AK85" i="4"/>
  <c r="AK86" i="4"/>
  <c r="Y85" i="4"/>
  <c r="Y86" i="4"/>
  <c r="U85" i="4"/>
  <c r="U86" i="4"/>
  <c r="N85" i="4"/>
  <c r="N86" i="4"/>
  <c r="J85" i="4"/>
  <c r="J86" i="4"/>
  <c r="F85" i="4"/>
  <c r="F86" i="4"/>
  <c r="BW83" i="4"/>
  <c r="BW84" i="4"/>
  <c r="BK83" i="4"/>
  <c r="BK84" i="4"/>
  <c r="BC83" i="4"/>
  <c r="BC84" i="4"/>
  <c r="P83" i="4"/>
  <c r="P84" i="4"/>
  <c r="L83" i="4"/>
  <c r="L84" i="4"/>
  <c r="BI81" i="4"/>
  <c r="BI82" i="4"/>
  <c r="BE81" i="4"/>
  <c r="BE82" i="4"/>
  <c r="AS81" i="4"/>
  <c r="AS82" i="4"/>
  <c r="AK81" i="4"/>
  <c r="AK82" i="4"/>
  <c r="Y81" i="4"/>
  <c r="Y82" i="4"/>
  <c r="N81" i="4"/>
  <c r="N82" i="4"/>
  <c r="J81" i="4"/>
  <c r="J82" i="4"/>
  <c r="F81" i="4"/>
  <c r="F82" i="4"/>
  <c r="O77" i="4"/>
  <c r="O78" i="4"/>
  <c r="K77" i="4"/>
  <c r="K78" i="4"/>
  <c r="W87" i="4"/>
  <c r="W88" i="4"/>
  <c r="BC89" i="4"/>
  <c r="BC90" i="4"/>
  <c r="AU89" i="4"/>
  <c r="AU90" i="4"/>
  <c r="AQ89" i="4"/>
  <c r="AQ90" i="4"/>
  <c r="AM89" i="4"/>
  <c r="AM90" i="4"/>
  <c r="P89" i="4"/>
  <c r="P90" i="4"/>
  <c r="CB89" i="4"/>
  <c r="CB90" i="4"/>
  <c r="BX89" i="4"/>
  <c r="BX90" i="4"/>
  <c r="AV89" i="4"/>
  <c r="AV90" i="4"/>
  <c r="AF89" i="4"/>
  <c r="AF90" i="4"/>
  <c r="M89" i="4"/>
  <c r="M90" i="4"/>
  <c r="I89" i="4"/>
  <c r="I90" i="4"/>
  <c r="E89" i="4"/>
  <c r="E90" i="4"/>
  <c r="BY87" i="4"/>
  <c r="BY88" i="4"/>
  <c r="BE87" i="4"/>
  <c r="BE88" i="4"/>
  <c r="BA87" i="4"/>
  <c r="BA88" i="4"/>
  <c r="AT85" i="4"/>
  <c r="AT86" i="4"/>
  <c r="Z85" i="4"/>
  <c r="Z86" i="4"/>
  <c r="CA85" i="4"/>
  <c r="CA86" i="4"/>
  <c r="BW85" i="4"/>
  <c r="BW86" i="4"/>
  <c r="BS85" i="4"/>
  <c r="BS86" i="4"/>
  <c r="BK85" i="4"/>
  <c r="BK86" i="4"/>
  <c r="BC85" i="4"/>
  <c r="BC86" i="4"/>
  <c r="AQ85" i="4"/>
  <c r="AQ86" i="4"/>
  <c r="AM85" i="4"/>
  <c r="AM86" i="4"/>
  <c r="AE85" i="4"/>
  <c r="AE86" i="4"/>
  <c r="W85" i="4"/>
  <c r="W86" i="4"/>
  <c r="AN83" i="4"/>
  <c r="AN84" i="4"/>
  <c r="AF83" i="4"/>
  <c r="AF84" i="4"/>
  <c r="AB83" i="4"/>
  <c r="AB84" i="4"/>
  <c r="X83" i="4"/>
  <c r="X84" i="4"/>
  <c r="M83" i="4"/>
  <c r="M84" i="4"/>
  <c r="I83" i="4"/>
  <c r="I84" i="4"/>
  <c r="E83" i="4"/>
  <c r="E84" i="4"/>
  <c r="BI83" i="4"/>
  <c r="BI84" i="4"/>
  <c r="BE83" i="4"/>
  <c r="BE84" i="4"/>
  <c r="BA83" i="4"/>
  <c r="BA84" i="4"/>
  <c r="AS83" i="4"/>
  <c r="AS84" i="4"/>
  <c r="AO83" i="4"/>
  <c r="AO84" i="4"/>
  <c r="AK83" i="4"/>
  <c r="AK84" i="4"/>
  <c r="AC83" i="4"/>
  <c r="AC84" i="4"/>
  <c r="Y83" i="4"/>
  <c r="Y84" i="4"/>
  <c r="U83" i="4"/>
  <c r="U84" i="4"/>
  <c r="N83" i="4"/>
  <c r="N84" i="4"/>
  <c r="J83" i="4"/>
  <c r="J84" i="4"/>
  <c r="F83" i="4"/>
  <c r="F84" i="4"/>
  <c r="BZ81" i="4"/>
  <c r="BZ82" i="4"/>
  <c r="BV81" i="4"/>
  <c r="BV82" i="4"/>
  <c r="BF81" i="4"/>
  <c r="BF82" i="4"/>
  <c r="BB81" i="4"/>
  <c r="BB82" i="4"/>
  <c r="AT81" i="4"/>
  <c r="AT82" i="4"/>
  <c r="AL81" i="4"/>
  <c r="AL82" i="4"/>
  <c r="Z81" i="4"/>
  <c r="Z82" i="4"/>
  <c r="CA81" i="4"/>
  <c r="CA82" i="4"/>
  <c r="BW81" i="4"/>
  <c r="BW82" i="4"/>
  <c r="BS81" i="4"/>
  <c r="BS82" i="4"/>
  <c r="BK81" i="4"/>
  <c r="BK82" i="4"/>
  <c r="BG81" i="4"/>
  <c r="BG82" i="4"/>
  <c r="BC81" i="4"/>
  <c r="BC82" i="4"/>
  <c r="AM81" i="4"/>
  <c r="AM82" i="4"/>
  <c r="AA81" i="4"/>
  <c r="AA82" i="4"/>
  <c r="L81" i="4"/>
  <c r="L82" i="4"/>
  <c r="BE79" i="4"/>
  <c r="BE80" i="4"/>
  <c r="AT79" i="4"/>
  <c r="AT80" i="4"/>
  <c r="AP79" i="4"/>
  <c r="AP80" i="4"/>
  <c r="AD79" i="4"/>
  <c r="AD80" i="4"/>
  <c r="Z79" i="4"/>
  <c r="Z80" i="4"/>
  <c r="G79" i="4"/>
  <c r="G80" i="4"/>
  <c r="CB77" i="4"/>
  <c r="CB78" i="4"/>
  <c r="BA89" i="4"/>
  <c r="BA90" i="4"/>
  <c r="AS89" i="4"/>
  <c r="AS90" i="4"/>
  <c r="AO89" i="4"/>
  <c r="AO90" i="4"/>
  <c r="AK89" i="4"/>
  <c r="AK90" i="4"/>
  <c r="CB85" i="4"/>
  <c r="CB86" i="4"/>
  <c r="BT81" i="4"/>
  <c r="BT82" i="4"/>
  <c r="BL81" i="4"/>
  <c r="BL82" i="4"/>
  <c r="BH81" i="4"/>
  <c r="BH82" i="4"/>
  <c r="BF13" i="7"/>
  <c r="F87" i="4"/>
  <c r="F88" i="4"/>
  <c r="BG89" i="4"/>
  <c r="BG90" i="4"/>
  <c r="BZ85" i="4"/>
  <c r="BZ86" i="4"/>
  <c r="BV85" i="4"/>
  <c r="BV86" i="4"/>
  <c r="BJ85" i="4"/>
  <c r="BJ86" i="4"/>
  <c r="BF85" i="4"/>
  <c r="BF86" i="4"/>
  <c r="O85" i="4"/>
  <c r="O86" i="4"/>
  <c r="CB83" i="4"/>
  <c r="CB84" i="4"/>
  <c r="BT83" i="4"/>
  <c r="BT84" i="4"/>
  <c r="BH83" i="4"/>
  <c r="BH84" i="4"/>
  <c r="AV83" i="4"/>
  <c r="AV84" i="4"/>
  <c r="BY79" i="4"/>
  <c r="BY80" i="4"/>
  <c r="BA79" i="4"/>
  <c r="BA80" i="4"/>
  <c r="AO79" i="4"/>
  <c r="AO80" i="4"/>
  <c r="AC79" i="4"/>
  <c r="AC80" i="4"/>
  <c r="J79" i="4"/>
  <c r="J80" i="4"/>
  <c r="BW77" i="4"/>
  <c r="BW78" i="4"/>
  <c r="BC77" i="4"/>
  <c r="BC78" i="4"/>
  <c r="AA77" i="4"/>
  <c r="AA78" i="4"/>
  <c r="P77" i="4"/>
  <c r="P78" i="4"/>
  <c r="L77" i="4"/>
  <c r="L78" i="4"/>
  <c r="BB11" i="7"/>
  <c r="BB14" i="7" s="1"/>
  <c r="BL87" i="4"/>
  <c r="BL88" i="4"/>
  <c r="BH87" i="4"/>
  <c r="BH88" i="4"/>
  <c r="BD87" i="4"/>
  <c r="BD88" i="4"/>
  <c r="N87" i="4"/>
  <c r="N88" i="4"/>
  <c r="BU87" i="4"/>
  <c r="BU88" i="4"/>
  <c r="BB85" i="4"/>
  <c r="BB86" i="4"/>
  <c r="AP85" i="4"/>
  <c r="AP86" i="4"/>
  <c r="AD85" i="4"/>
  <c r="AD86" i="4"/>
  <c r="V85" i="4"/>
  <c r="V86" i="4"/>
  <c r="G85" i="4"/>
  <c r="G86" i="4"/>
  <c r="BX83" i="4"/>
  <c r="BX84" i="4"/>
  <c r="BL83" i="4"/>
  <c r="BL84" i="4"/>
  <c r="BD83" i="4"/>
  <c r="BD84" i="4"/>
  <c r="AR83" i="4"/>
  <c r="AR84" i="4"/>
  <c r="O81" i="4"/>
  <c r="O82" i="4"/>
  <c r="BI79" i="4"/>
  <c r="BI80" i="4"/>
  <c r="Y79" i="4"/>
  <c r="Y80" i="4"/>
  <c r="N79" i="4"/>
  <c r="N80" i="4"/>
  <c r="F79" i="4"/>
  <c r="F80" i="4"/>
  <c r="CA77" i="4"/>
  <c r="CA78" i="4"/>
  <c r="BS77" i="4"/>
  <c r="BS78" i="4"/>
  <c r="BG77" i="4"/>
  <c r="BG78" i="4"/>
  <c r="AQ77" i="4"/>
  <c r="AQ78" i="4"/>
  <c r="AE77" i="4"/>
  <c r="AE78" i="4"/>
  <c r="W77" i="4"/>
  <c r="W78" i="4"/>
  <c r="H77" i="4"/>
  <c r="H78" i="4"/>
  <c r="AS87" i="4"/>
  <c r="AS88" i="4"/>
  <c r="AO87" i="4"/>
  <c r="AO88" i="4"/>
  <c r="AK87" i="4"/>
  <c r="AK88" i="4"/>
  <c r="AC87" i="4"/>
  <c r="AC88" i="4"/>
  <c r="Y87" i="4"/>
  <c r="Y88" i="4"/>
  <c r="U87" i="4"/>
  <c r="U88" i="4"/>
  <c r="BX87" i="4"/>
  <c r="BX88" i="4"/>
  <c r="BT87" i="4"/>
  <c r="BT88" i="4"/>
  <c r="BQ87" i="4"/>
  <c r="BQ88" i="4"/>
  <c r="BI87" i="4"/>
  <c r="BI88" i="4"/>
  <c r="BB87" i="4"/>
  <c r="BB88" i="4"/>
  <c r="J87" i="4"/>
  <c r="J88" i="4"/>
  <c r="BT89" i="4"/>
  <c r="BT90" i="4"/>
  <c r="BH89" i="4"/>
  <c r="BH90" i="4"/>
  <c r="AN89" i="4"/>
  <c r="AN90" i="4"/>
  <c r="AC89" i="4"/>
  <c r="AC90" i="4"/>
  <c r="Y89" i="4"/>
  <c r="Y90" i="4"/>
  <c r="U89" i="4"/>
  <c r="U90" i="4"/>
  <c r="BZ89" i="4"/>
  <c r="BZ90" i="4"/>
  <c r="BV89" i="4"/>
  <c r="BV90" i="4"/>
  <c r="BR89" i="4"/>
  <c r="BR90" i="4"/>
  <c r="BB89" i="4"/>
  <c r="BB90" i="4"/>
  <c r="AT89" i="4"/>
  <c r="AT90" i="4"/>
  <c r="AP89" i="4"/>
  <c r="AP90" i="4"/>
  <c r="Z89" i="4"/>
  <c r="Z90" i="4"/>
  <c r="O89" i="4"/>
  <c r="O90" i="4"/>
  <c r="K89" i="4"/>
  <c r="K90" i="4"/>
  <c r="AE87" i="4"/>
  <c r="AE88" i="4"/>
  <c r="BL85" i="4"/>
  <c r="BL86" i="4"/>
  <c r="BH85" i="4"/>
  <c r="BH86" i="4"/>
  <c r="BD85" i="4"/>
  <c r="BD86" i="4"/>
  <c r="AV85" i="4"/>
  <c r="AV86" i="4"/>
  <c r="AR85" i="4"/>
  <c r="AR86" i="4"/>
  <c r="AN85" i="4"/>
  <c r="AN86" i="4"/>
  <c r="M85" i="4"/>
  <c r="M86" i="4"/>
  <c r="I85" i="4"/>
  <c r="I86" i="4"/>
  <c r="K83" i="4"/>
  <c r="K84" i="4"/>
  <c r="P79" i="4"/>
  <c r="P80" i="4"/>
  <c r="CB79" i="4"/>
  <c r="CB80" i="4"/>
  <c r="BX79" i="4"/>
  <c r="BX80" i="4"/>
  <c r="BT79" i="4"/>
  <c r="BT80" i="4"/>
  <c r="AV79" i="4"/>
  <c r="AV80" i="4"/>
  <c r="AR79" i="4"/>
  <c r="AR80" i="4"/>
  <c r="AN79" i="4"/>
  <c r="AN80" i="4"/>
  <c r="AF79" i="4"/>
  <c r="AF80" i="4"/>
  <c r="AB79" i="4"/>
  <c r="AB80" i="4"/>
  <c r="X79" i="4"/>
  <c r="X80" i="4"/>
  <c r="M79" i="4"/>
  <c r="M80" i="4"/>
  <c r="I79" i="4"/>
  <c r="I80" i="4"/>
  <c r="E79" i="4"/>
  <c r="E80" i="4"/>
  <c r="BU77" i="4"/>
  <c r="BU78" i="4"/>
  <c r="BQ77" i="4"/>
  <c r="BQ78" i="4"/>
  <c r="BE77" i="4"/>
  <c r="BE78" i="4"/>
  <c r="AS77" i="4"/>
  <c r="AS78" i="4"/>
  <c r="AK77" i="4"/>
  <c r="AK78" i="4"/>
  <c r="AC77" i="4"/>
  <c r="AC78" i="4"/>
  <c r="Y77" i="4"/>
  <c r="Y78" i="4"/>
  <c r="U77" i="4"/>
  <c r="U78" i="4"/>
  <c r="BZ79" i="4"/>
  <c r="BZ80" i="4"/>
  <c r="BV79" i="4"/>
  <c r="BV80" i="4"/>
  <c r="BF79" i="4"/>
  <c r="BF80" i="4"/>
  <c r="BB79" i="4"/>
  <c r="BB80" i="4"/>
  <c r="V79" i="4"/>
  <c r="V80" i="4"/>
  <c r="O79" i="4"/>
  <c r="O80" i="4"/>
  <c r="K79" i="4"/>
  <c r="K80" i="4"/>
  <c r="AK14" i="7"/>
  <c r="BE11" i="7"/>
  <c r="AV11" i="7"/>
  <c r="BG11" i="7"/>
  <c r="BL11" i="7" s="1"/>
  <c r="BC79" i="4"/>
  <c r="BC80" i="4"/>
  <c r="G77" i="4"/>
  <c r="G78" i="4"/>
  <c r="CA79" i="4"/>
  <c r="CA80" i="4"/>
  <c r="BG79" i="4"/>
  <c r="BG80" i="4"/>
  <c r="AA87" i="4"/>
  <c r="AA88" i="4"/>
  <c r="E87" i="4"/>
  <c r="E88" i="4"/>
  <c r="AU77" i="4"/>
  <c r="AU78" i="4"/>
  <c r="I87" i="4"/>
  <c r="I88" i="4"/>
  <c r="AL85" i="4"/>
  <c r="AL86" i="4"/>
  <c r="BW79" i="4"/>
  <c r="BW80" i="4"/>
  <c r="BS79" i="4"/>
  <c r="BS80" i="4"/>
  <c r="BK79" i="4"/>
  <c r="BK80" i="4"/>
  <c r="AU79" i="4"/>
  <c r="AU80" i="4"/>
  <c r="AQ79" i="4"/>
  <c r="AQ80" i="4"/>
  <c r="AM79" i="4"/>
  <c r="AM80" i="4"/>
  <c r="AE79" i="4"/>
  <c r="AE80" i="4"/>
  <c r="AA79" i="4"/>
  <c r="AA80" i="4"/>
  <c r="W79" i="4"/>
  <c r="W80" i="4"/>
  <c r="H79" i="4"/>
  <c r="H80" i="4"/>
  <c r="AT77" i="4"/>
  <c r="AT78" i="4"/>
  <c r="AP77" i="4"/>
  <c r="AP78" i="4"/>
  <c r="AL77" i="4"/>
  <c r="AL78" i="4"/>
  <c r="BR85" i="4"/>
  <c r="BR86" i="4"/>
  <c r="BR79" i="4"/>
  <c r="BR80" i="4"/>
  <c r="AL79" i="4"/>
  <c r="AL80" i="4"/>
  <c r="BK75" i="4"/>
  <c r="BK76" i="4"/>
  <c r="BJ87" i="4"/>
  <c r="BJ88" i="4"/>
  <c r="AP87" i="4"/>
  <c r="AP88" i="4"/>
  <c r="V87" i="4"/>
  <c r="V88" i="4"/>
  <c r="AC85" i="4"/>
  <c r="AC86" i="4"/>
  <c r="H83" i="4"/>
  <c r="H84" i="4"/>
  <c r="Z87" i="4"/>
  <c r="Z88" i="4"/>
  <c r="P87" i="4"/>
  <c r="P88" i="4"/>
  <c r="L87" i="4"/>
  <c r="L88" i="4"/>
  <c r="H87" i="4"/>
  <c r="H88" i="4"/>
  <c r="AE89" i="4"/>
  <c r="AE90" i="4"/>
  <c r="AA89" i="4"/>
  <c r="AA90" i="4"/>
  <c r="W89" i="4"/>
  <c r="W90" i="4"/>
  <c r="L89" i="4"/>
  <c r="L90" i="4"/>
  <c r="M81" i="4"/>
  <c r="M82" i="4"/>
  <c r="I81" i="4"/>
  <c r="I82" i="4"/>
  <c r="E81" i="4"/>
  <c r="E82" i="4"/>
  <c r="BC13" i="7"/>
  <c r="BC14" i="7" s="1"/>
  <c r="BG13" i="7"/>
  <c r="BS13" i="7" s="1"/>
  <c r="BW13" i="7" s="1"/>
  <c r="AZ13" i="7"/>
  <c r="AQ14" i="7"/>
  <c r="AM14" i="7"/>
  <c r="AT14" i="7"/>
  <c r="AW13" i="7"/>
  <c r="AY13" i="7"/>
  <c r="AR14" i="7"/>
  <c r="BZ75" i="4"/>
  <c r="BZ76" i="4"/>
  <c r="BV75" i="4"/>
  <c r="BV76" i="4"/>
  <c r="BR75" i="4"/>
  <c r="BR76" i="4"/>
  <c r="CA87" i="4"/>
  <c r="CA88" i="4"/>
  <c r="BW87" i="4"/>
  <c r="BW88" i="4"/>
  <c r="BS87" i="4"/>
  <c r="BS88" i="4"/>
  <c r="BK87" i="4"/>
  <c r="BK88" i="4"/>
  <c r="BG87" i="4"/>
  <c r="BG88" i="4"/>
  <c r="BC87" i="4"/>
  <c r="BC88" i="4"/>
  <c r="AU87" i="4"/>
  <c r="AU88" i="4"/>
  <c r="AQ87" i="4"/>
  <c r="AQ88" i="4"/>
  <c r="AU83" i="4"/>
  <c r="AU84" i="4"/>
  <c r="AQ83" i="4"/>
  <c r="AQ84" i="4"/>
  <c r="AM83" i="4"/>
  <c r="AM84" i="4"/>
  <c r="AE83" i="4"/>
  <c r="AE84" i="4"/>
  <c r="AA83" i="4"/>
  <c r="AA84" i="4"/>
  <c r="W83" i="4"/>
  <c r="W84" i="4"/>
  <c r="K81" i="4"/>
  <c r="K82" i="4"/>
  <c r="AV77" i="4"/>
  <c r="AV78" i="4"/>
  <c r="AR77" i="4"/>
  <c r="AR78" i="4"/>
  <c r="AN77" i="4"/>
  <c r="AN78" i="4"/>
  <c r="N77" i="4"/>
  <c r="N78" i="4"/>
  <c r="J77" i="4"/>
  <c r="J78" i="4"/>
  <c r="M77" i="4"/>
  <c r="M78" i="4"/>
  <c r="I77" i="4"/>
  <c r="I78" i="4"/>
  <c r="E77" i="4"/>
  <c r="E78" i="4"/>
  <c r="BU75" i="4"/>
  <c r="BU76" i="4"/>
  <c r="Y75" i="4"/>
  <c r="Y76" i="4"/>
  <c r="BL89" i="4"/>
  <c r="BL90" i="4"/>
  <c r="BD89" i="4"/>
  <c r="BD90" i="4"/>
  <c r="N89" i="4"/>
  <c r="N90" i="4"/>
  <c r="J89" i="4"/>
  <c r="J90" i="4"/>
  <c r="BJ83" i="4"/>
  <c r="BJ84" i="4"/>
  <c r="BF83" i="4"/>
  <c r="BF84" i="4"/>
  <c r="BB83" i="4"/>
  <c r="BB84" i="4"/>
  <c r="AU81" i="4"/>
  <c r="AU82" i="4"/>
  <c r="AQ81" i="4"/>
  <c r="AQ82" i="4"/>
  <c r="AE81" i="4"/>
  <c r="AE82" i="4"/>
  <c r="W81" i="4"/>
  <c r="W82" i="4"/>
  <c r="BY81" i="4"/>
  <c r="BY82" i="4"/>
  <c r="BU81" i="4"/>
  <c r="BU82" i="4"/>
  <c r="BQ81" i="4"/>
  <c r="BQ82" i="4"/>
  <c r="BL79" i="4"/>
  <c r="BL80" i="4"/>
  <c r="BH79" i="4"/>
  <c r="BH80" i="4"/>
  <c r="BK77" i="4"/>
  <c r="BK78" i="4"/>
  <c r="AF77" i="4"/>
  <c r="AF78" i="4"/>
  <c r="AB77" i="4"/>
  <c r="AB78" i="4"/>
  <c r="X77" i="4"/>
  <c r="X78" i="4"/>
  <c r="AD77" i="4"/>
  <c r="AD78" i="4"/>
  <c r="Z77" i="4"/>
  <c r="Z78" i="4"/>
  <c r="CA75" i="4"/>
  <c r="CA76" i="4"/>
  <c r="BW75" i="4"/>
  <c r="BW76" i="4"/>
  <c r="AU75" i="4"/>
  <c r="AU76" i="4"/>
  <c r="AQ75" i="4"/>
  <c r="AQ76" i="4"/>
  <c r="AE75" i="4"/>
  <c r="AE76" i="4"/>
  <c r="AA75" i="4"/>
  <c r="AA76" i="4"/>
  <c r="W75" i="4"/>
  <c r="W76" i="4"/>
  <c r="AV75" i="4"/>
  <c r="AV76" i="4"/>
  <c r="AR75" i="4"/>
  <c r="AR76" i="4"/>
  <c r="AN75" i="4"/>
  <c r="AN76" i="4"/>
  <c r="BY89" i="4"/>
  <c r="BY90" i="4"/>
  <c r="BU89" i="4"/>
  <c r="BU90" i="4"/>
  <c r="BQ89" i="4"/>
  <c r="BQ90" i="4"/>
  <c r="CA89" i="4"/>
  <c r="CA90" i="4"/>
  <c r="BW89" i="4"/>
  <c r="BW90" i="4"/>
  <c r="AB89" i="4"/>
  <c r="AB90" i="4"/>
  <c r="X89" i="4"/>
  <c r="X90" i="4"/>
  <c r="AF85" i="4"/>
  <c r="AF86" i="4"/>
  <c r="AB85" i="4"/>
  <c r="AB86" i="4"/>
  <c r="X85" i="4"/>
  <c r="X86" i="4"/>
  <c r="P85" i="4"/>
  <c r="P86" i="4"/>
  <c r="L85" i="4"/>
  <c r="L86" i="4"/>
  <c r="H85" i="4"/>
  <c r="H86" i="4"/>
  <c r="BY83" i="4"/>
  <c r="BY84" i="4"/>
  <c r="BU83" i="4"/>
  <c r="BU84" i="4"/>
  <c r="BQ83" i="4"/>
  <c r="BQ84" i="4"/>
  <c r="AP81" i="4"/>
  <c r="AP82" i="4"/>
  <c r="AD81" i="4"/>
  <c r="AD82" i="4"/>
  <c r="P81" i="4"/>
  <c r="P82" i="4"/>
  <c r="H81" i="4"/>
  <c r="H82" i="4"/>
  <c r="BZ77" i="4"/>
  <c r="BZ78" i="4"/>
  <c r="BV77" i="4"/>
  <c r="BV78" i="4"/>
  <c r="BR77" i="4"/>
  <c r="BR78" i="4"/>
  <c r="BJ77" i="4"/>
  <c r="BJ78" i="4"/>
  <c r="BF77" i="4"/>
  <c r="BF78" i="4"/>
  <c r="BX77" i="4"/>
  <c r="BX78" i="4"/>
  <c r="BT77" i="4"/>
  <c r="BT78" i="4"/>
  <c r="BL77" i="4"/>
  <c r="BL78" i="4"/>
  <c r="BH77" i="4"/>
  <c r="BH78" i="4"/>
  <c r="BD77" i="4"/>
  <c r="BD78" i="4"/>
  <c r="BB75" i="4"/>
  <c r="BB76" i="4"/>
  <c r="BC11" i="7"/>
  <c r="AU14" i="7"/>
  <c r="AV87" i="4"/>
  <c r="AV88" i="4"/>
  <c r="AR87" i="4"/>
  <c r="AR88" i="4"/>
  <c r="AN87" i="4"/>
  <c r="AN88" i="4"/>
  <c r="F77" i="4"/>
  <c r="F78" i="4"/>
  <c r="BS75" i="4"/>
  <c r="BS76" i="4"/>
  <c r="BS89" i="4"/>
  <c r="BS90" i="4"/>
  <c r="AM77" i="4"/>
  <c r="AM78" i="4"/>
  <c r="BE13" i="7"/>
  <c r="BE14" i="7" s="1"/>
  <c r="AV13" i="7"/>
  <c r="AP14" i="7"/>
  <c r="AL14" i="7"/>
  <c r="V81" i="4"/>
  <c r="V82" i="4"/>
  <c r="F89" i="4"/>
  <c r="F90" i="4"/>
  <c r="BD79" i="4"/>
  <c r="BD80" i="4"/>
  <c r="AM75" i="4"/>
  <c r="AM76" i="4"/>
  <c r="AM87" i="4"/>
  <c r="AM88" i="4"/>
  <c r="AF87" i="4"/>
  <c r="AF88" i="4"/>
  <c r="AB87" i="4"/>
  <c r="AB88" i="4"/>
  <c r="X87" i="4"/>
  <c r="X88" i="4"/>
  <c r="BY75" i="4"/>
  <c r="BY76" i="4"/>
  <c r="BQ75" i="4"/>
  <c r="BQ76" i="4"/>
  <c r="AT75" i="4"/>
  <c r="AT76" i="4"/>
  <c r="AP75" i="4"/>
  <c r="AP76" i="4"/>
  <c r="AL75" i="4"/>
  <c r="AL76" i="4"/>
  <c r="V75" i="4"/>
  <c r="V76" i="4"/>
  <c r="BB77" i="4"/>
  <c r="BB78" i="4"/>
  <c r="V77" i="4"/>
  <c r="V78" i="4"/>
  <c r="AN14" i="7"/>
  <c r="AJ14" i="7"/>
  <c r="AS14" i="7"/>
  <c r="AO14" i="7"/>
  <c r="I259" i="22"/>
  <c r="I260" i="22"/>
  <c r="I261" i="22"/>
  <c r="I259" i="5"/>
  <c r="I260" i="5"/>
  <c r="I261" i="5"/>
  <c r="AC7" i="21"/>
  <c r="AC11" i="21"/>
  <c r="AC8" i="21"/>
  <c r="AC12" i="21"/>
  <c r="AC16" i="21"/>
  <c r="AC20" i="21"/>
  <c r="AC24" i="21"/>
  <c r="AC28" i="21"/>
  <c r="AC32" i="21"/>
  <c r="AC36" i="21"/>
  <c r="AC40" i="21"/>
  <c r="AC44" i="21"/>
  <c r="AC9" i="21"/>
  <c r="AC15" i="21"/>
  <c r="AC18" i="21"/>
  <c r="AC21" i="21"/>
  <c r="AC31" i="21"/>
  <c r="AC34" i="21"/>
  <c r="AC37" i="21"/>
  <c r="AC46" i="21"/>
  <c r="AC50" i="21"/>
  <c r="AC54" i="21"/>
  <c r="AC10" i="21"/>
  <c r="AC17" i="21"/>
  <c r="AC27" i="21"/>
  <c r="AC30" i="21"/>
  <c r="AC33" i="21"/>
  <c r="AC43" i="21"/>
  <c r="AC47" i="21"/>
  <c r="AC13" i="21"/>
  <c r="AC23" i="21"/>
  <c r="AC29" i="21"/>
  <c r="AC42" i="21"/>
  <c r="AC53" i="21"/>
  <c r="AC56" i="21"/>
  <c r="AC60" i="21"/>
  <c r="AC64" i="21"/>
  <c r="AC68" i="21"/>
  <c r="AC22" i="21"/>
  <c r="AC35" i="21"/>
  <c r="AC41" i="21"/>
  <c r="AC49" i="21"/>
  <c r="AC52" i="21"/>
  <c r="AC55" i="21"/>
  <c r="AC57" i="21"/>
  <c r="AC61" i="21"/>
  <c r="AC65" i="21"/>
  <c r="AC69" i="21"/>
  <c r="AC39" i="21"/>
  <c r="AC51" i="21"/>
  <c r="AC62"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4" i="21"/>
  <c r="AC106" i="21"/>
  <c r="AC108" i="21"/>
  <c r="AC110" i="21"/>
  <c r="AC112" i="21"/>
  <c r="AC114" i="21"/>
  <c r="AC25" i="21"/>
  <c r="AC63"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26" i="21"/>
  <c r="AC48" i="21"/>
  <c r="AC66" i="21"/>
  <c r="AC103" i="21"/>
  <c r="AC107" i="21"/>
  <c r="AC111" i="21"/>
  <c r="AC115" i="21"/>
  <c r="AC155" i="21"/>
  <c r="AC157" i="21"/>
  <c r="AC159" i="21"/>
  <c r="AC161" i="21"/>
  <c r="AC163" i="21"/>
  <c r="AC165" i="21"/>
  <c r="AC45" i="21"/>
  <c r="AC59" i="21"/>
  <c r="AC58" i="21"/>
  <c r="AC109" i="21"/>
  <c r="AC156" i="21"/>
  <c r="AC160" i="21"/>
  <c r="AC164" i="21"/>
  <c r="AC14" i="21"/>
  <c r="AC105" i="21"/>
  <c r="AC158" i="21"/>
  <c r="AC166" i="21"/>
  <c r="AC168" i="21"/>
  <c r="AC170" i="21"/>
  <c r="AC172" i="21"/>
  <c r="AC174" i="21"/>
  <c r="AC176" i="21"/>
  <c r="AC178" i="21"/>
  <c r="AC180" i="21"/>
  <c r="AC182" i="21"/>
  <c r="AC184" i="21"/>
  <c r="AC186" i="21"/>
  <c r="AC188" i="21"/>
  <c r="AC190" i="21"/>
  <c r="AC192" i="21"/>
  <c r="AC194" i="21"/>
  <c r="AC196" i="21"/>
  <c r="AC198" i="21"/>
  <c r="AC200" i="21"/>
  <c r="AC202" i="21"/>
  <c r="AC204" i="21"/>
  <c r="AC206" i="21"/>
  <c r="AC208" i="21"/>
  <c r="AC210" i="21"/>
  <c r="AC212" i="21"/>
  <c r="AC214" i="21"/>
  <c r="AC216" i="21"/>
  <c r="AC218" i="21"/>
  <c r="AC220" i="21"/>
  <c r="AC222" i="21"/>
  <c r="AC224" i="21"/>
  <c r="AC226" i="21"/>
  <c r="AC228" i="21"/>
  <c r="AC230" i="21"/>
  <c r="AC232" i="21"/>
  <c r="AC234" i="21"/>
  <c r="AC236" i="21"/>
  <c r="AC238" i="21"/>
  <c r="AC240" i="21"/>
  <c r="AC242" i="21"/>
  <c r="AC244" i="21"/>
  <c r="AC246" i="21"/>
  <c r="AC248" i="21"/>
  <c r="AC250" i="21"/>
  <c r="AC252" i="21"/>
  <c r="AC254" i="21"/>
  <c r="AC19" i="21"/>
  <c r="AC38" i="21"/>
  <c r="AC67" i="21"/>
  <c r="AC113" i="21"/>
  <c r="AC169" i="21"/>
  <c r="AC173" i="21"/>
  <c r="AC177" i="21"/>
  <c r="AC181" i="21"/>
  <c r="AC185" i="21"/>
  <c r="AC189" i="21"/>
  <c r="AC193" i="21"/>
  <c r="AC197" i="21"/>
  <c r="AC201" i="21"/>
  <c r="AC205" i="21"/>
  <c r="AC209" i="21"/>
  <c r="AC213" i="21"/>
  <c r="AC217" i="21"/>
  <c r="AC221" i="21"/>
  <c r="AC225" i="21"/>
  <c r="AC229" i="21"/>
  <c r="AC233" i="21"/>
  <c r="AC237" i="21"/>
  <c r="AC241" i="21"/>
  <c r="AC245" i="21"/>
  <c r="AC249" i="21"/>
  <c r="AC253" i="21"/>
  <c r="AC167" i="21"/>
  <c r="AC175" i="21"/>
  <c r="AC183" i="21"/>
  <c r="AC191" i="21"/>
  <c r="AC199" i="21"/>
  <c r="AC207" i="21"/>
  <c r="AC215" i="21"/>
  <c r="AC223" i="21"/>
  <c r="AC231" i="21"/>
  <c r="AC239" i="21"/>
  <c r="AC247" i="21"/>
  <c r="AC255" i="21"/>
  <c r="AI5" i="21"/>
  <c r="AC6" i="21"/>
  <c r="AC162" i="21"/>
  <c r="AC171" i="21"/>
  <c r="AC179" i="21"/>
  <c r="AC187" i="21"/>
  <c r="AC195" i="21"/>
  <c r="AC203" i="21"/>
  <c r="AC211" i="21"/>
  <c r="AC219" i="21"/>
  <c r="AC227" i="21"/>
  <c r="AC235" i="21"/>
  <c r="AC243" i="21"/>
  <c r="AC251" i="21"/>
  <c r="AD5" i="21"/>
  <c r="AA10" i="22"/>
  <c r="AA14" i="22"/>
  <c r="AA18" i="22"/>
  <c r="AA22" i="22"/>
  <c r="AA26" i="22"/>
  <c r="AA30" i="22"/>
  <c r="AA7" i="22"/>
  <c r="AA11" i="22"/>
  <c r="AA15" i="22"/>
  <c r="AA19" i="22"/>
  <c r="AA23" i="22"/>
  <c r="AA12" i="22"/>
  <c r="AA20" i="22"/>
  <c r="AA24" i="22"/>
  <c r="AA27" i="22"/>
  <c r="AA37" i="22"/>
  <c r="AA41" i="22"/>
  <c r="AA45" i="22"/>
  <c r="AA49" i="22"/>
  <c r="AA53" i="22"/>
  <c r="AA57" i="22"/>
  <c r="AA61" i="22"/>
  <c r="AA65" i="22"/>
  <c r="AA69" i="22"/>
  <c r="AA13" i="22"/>
  <c r="AA21" i="22"/>
  <c r="AA33" i="22"/>
  <c r="AA34" i="22"/>
  <c r="AA38" i="22"/>
  <c r="AA42" i="22"/>
  <c r="AA46" i="22"/>
  <c r="AA50" i="22"/>
  <c r="AA54" i="22"/>
  <c r="AA58" i="22"/>
  <c r="AA62" i="22"/>
  <c r="AA66" i="22"/>
  <c r="AA70" i="22"/>
  <c r="AA16" i="22"/>
  <c r="AA29" i="22"/>
  <c r="AA39" i="22"/>
  <c r="AA47" i="22"/>
  <c r="AA55" i="22"/>
  <c r="AA63" i="22"/>
  <c r="AA9" i="22"/>
  <c r="AA28" i="22"/>
  <c r="AA40" i="22"/>
  <c r="AA48" i="22"/>
  <c r="AA56" i="22"/>
  <c r="AA64" i="22"/>
  <c r="AA8" i="22"/>
  <c r="AA32" i="22"/>
  <c r="AA43" i="22"/>
  <c r="AA59" i="22"/>
  <c r="AA25" i="22"/>
  <c r="AA36" i="22"/>
  <c r="AA52" i="22"/>
  <c r="AA68" i="22"/>
  <c r="AA35" i="22"/>
  <c r="AA67" i="22"/>
  <c r="AB5" i="22"/>
  <c r="AG5" i="22"/>
  <c r="AA17" i="22"/>
  <c r="AA44" i="22"/>
  <c r="AA31" i="22"/>
  <c r="AA60" i="22"/>
  <c r="AA6" i="22"/>
  <c r="AA51" i="22"/>
  <c r="AA9" i="21"/>
  <c r="AA13" i="21"/>
  <c r="AA10" i="21"/>
  <c r="AA14" i="21"/>
  <c r="AA18" i="21"/>
  <c r="AA22" i="21"/>
  <c r="AA26" i="21"/>
  <c r="AA30" i="21"/>
  <c r="AA34" i="21"/>
  <c r="AA38" i="21"/>
  <c r="AA42" i="21"/>
  <c r="AA11" i="21"/>
  <c r="AA17" i="21"/>
  <c r="AA20" i="21"/>
  <c r="AA23" i="21"/>
  <c r="AA33" i="21"/>
  <c r="AA36" i="21"/>
  <c r="AA39" i="21"/>
  <c r="AA48" i="21"/>
  <c r="AA52" i="21"/>
  <c r="AA56" i="21"/>
  <c r="AA12" i="21"/>
  <c r="AA16" i="21"/>
  <c r="AA19" i="21"/>
  <c r="AA29" i="21"/>
  <c r="AA32" i="21"/>
  <c r="AA35" i="21"/>
  <c r="AA45" i="21"/>
  <c r="AA15" i="21"/>
  <c r="AA28" i="21"/>
  <c r="AA41" i="21"/>
  <c r="AA55" i="21"/>
  <c r="AA58" i="21"/>
  <c r="AA62" i="21"/>
  <c r="AA66" i="21"/>
  <c r="AA70" i="21"/>
  <c r="AA8" i="21"/>
  <c r="AA21" i="21"/>
  <c r="AA27" i="21"/>
  <c r="AA40" i="21"/>
  <c r="AA51" i="21"/>
  <c r="AA54" i="21"/>
  <c r="AA59" i="21"/>
  <c r="AA63" i="21"/>
  <c r="AA67" i="21"/>
  <c r="AA25" i="21"/>
  <c r="AA44" i="21"/>
  <c r="AA46" i="21"/>
  <c r="AA50" i="21"/>
  <c r="AA64" i="21"/>
  <c r="AA37" i="21"/>
  <c r="AA49" i="21"/>
  <c r="AA57" i="21"/>
  <c r="AA65" i="21"/>
  <c r="AA31" i="21"/>
  <c r="AA53" i="21"/>
  <c r="AA68" i="21"/>
  <c r="AA61" i="21"/>
  <c r="AA24" i="21"/>
  <c r="AA43" i="21"/>
  <c r="AA69" i="21"/>
  <c r="AA60" i="21"/>
  <c r="AA7" i="21"/>
  <c r="AB16" i="23"/>
  <c r="AB88" i="23"/>
  <c r="AB171" i="23"/>
  <c r="AB219" i="23"/>
  <c r="AA8" i="23"/>
  <c r="AA12" i="23"/>
  <c r="AA16" i="23"/>
  <c r="AA20" i="23"/>
  <c r="AA24" i="23"/>
  <c r="AA28" i="23"/>
  <c r="AA32" i="23"/>
  <c r="AA36" i="23"/>
  <c r="AA40" i="23"/>
  <c r="AA44" i="23"/>
  <c r="AA48" i="23"/>
  <c r="AA52" i="23"/>
  <c r="AA56" i="23"/>
  <c r="AA60" i="23"/>
  <c r="AA64" i="23"/>
  <c r="AA68" i="23"/>
  <c r="AA9" i="23"/>
  <c r="AA13" i="23"/>
  <c r="AA17" i="23"/>
  <c r="AA21" i="23"/>
  <c r="AA25" i="23"/>
  <c r="AA29" i="23"/>
  <c r="AA33" i="23"/>
  <c r="AA37" i="23"/>
  <c r="AA41" i="23"/>
  <c r="AA45" i="23"/>
  <c r="AA49" i="23"/>
  <c r="AA53" i="23"/>
  <c r="AA57" i="23"/>
  <c r="AA61" i="23"/>
  <c r="AA65" i="23"/>
  <c r="AA69" i="23"/>
  <c r="AA14" i="23"/>
  <c r="AA22" i="23"/>
  <c r="AA30" i="23"/>
  <c r="AA38" i="23"/>
  <c r="AA46" i="23"/>
  <c r="AA54" i="23"/>
  <c r="AA62" i="23"/>
  <c r="AA70" i="23"/>
  <c r="AA7" i="23"/>
  <c r="AA15" i="23"/>
  <c r="AA23" i="23"/>
  <c r="AA31" i="23"/>
  <c r="AA39" i="23"/>
  <c r="AA47" i="23"/>
  <c r="AA55" i="23"/>
  <c r="AA63" i="23"/>
  <c r="AB9" i="5"/>
  <c r="AB13" i="5"/>
  <c r="AB17" i="5"/>
  <c r="AB10" i="5"/>
  <c r="AB14" i="5"/>
  <c r="AB18" i="5"/>
  <c r="AB22" i="5"/>
  <c r="AB26" i="5"/>
  <c r="AA255" i="23"/>
  <c r="AA251" i="23"/>
  <c r="AA247" i="23"/>
  <c r="AA243" i="23"/>
  <c r="AA239" i="23"/>
  <c r="AA235" i="23"/>
  <c r="AA231" i="23"/>
  <c r="AA227" i="23"/>
  <c r="AA223" i="23"/>
  <c r="AA219" i="23"/>
  <c r="AA215" i="23"/>
  <c r="AA211" i="23"/>
  <c r="AA207" i="23"/>
  <c r="AA203" i="23"/>
  <c r="AA199" i="23"/>
  <c r="AA195" i="23"/>
  <c r="AA191" i="23"/>
  <c r="AA187" i="23"/>
  <c r="AA183" i="23"/>
  <c r="AA179" i="23"/>
  <c r="AA175" i="23"/>
  <c r="AA171" i="23"/>
  <c r="AA167" i="23"/>
  <c r="AA163" i="23"/>
  <c r="AA69" i="5"/>
  <c r="AB68" i="5"/>
  <c r="AA65" i="5"/>
  <c r="AB64" i="5"/>
  <c r="AA61" i="5"/>
  <c r="AB60" i="5"/>
  <c r="AA57" i="5"/>
  <c r="AB56" i="5"/>
  <c r="AA53" i="5"/>
  <c r="AB52" i="5"/>
  <c r="AA49" i="5"/>
  <c r="AB48" i="5"/>
  <c r="AA45" i="5"/>
  <c r="AB44" i="5"/>
  <c r="AA41" i="5"/>
  <c r="AB40" i="5"/>
  <c r="AA37" i="5"/>
  <c r="AB36" i="5"/>
  <c r="AA33" i="5"/>
  <c r="AB32" i="5"/>
  <c r="AB27" i="5"/>
  <c r="AB24" i="5"/>
  <c r="AB21" i="5"/>
  <c r="AA20" i="5"/>
  <c r="AB12" i="5"/>
  <c r="AA59" i="23"/>
  <c r="AA43" i="23"/>
  <c r="AA27" i="23"/>
  <c r="AA11" i="23"/>
  <c r="AA47" i="21"/>
  <c r="AB8" i="21"/>
  <c r="AB12" i="21"/>
  <c r="AB9" i="21"/>
  <c r="AB13" i="21"/>
  <c r="AB17" i="21"/>
  <c r="AB21" i="21"/>
  <c r="AB25" i="21"/>
  <c r="AB29" i="21"/>
  <c r="AB33" i="21"/>
  <c r="AB37" i="21"/>
  <c r="AB41" i="21"/>
  <c r="AB10" i="21"/>
  <c r="AB24" i="21"/>
  <c r="AB27" i="21"/>
  <c r="AB30" i="21"/>
  <c r="AB40" i="21"/>
  <c r="AB43" i="21"/>
  <c r="AB47" i="21"/>
  <c r="AB51" i="21"/>
  <c r="AB55" i="21"/>
  <c r="AB11" i="21"/>
  <c r="AB20" i="21"/>
  <c r="AB23" i="21"/>
  <c r="AB26" i="21"/>
  <c r="AB36" i="21"/>
  <c r="AB39" i="21"/>
  <c r="AB42" i="21"/>
  <c r="AB16" i="21"/>
  <c r="AB22" i="21"/>
  <c r="AB35" i="21"/>
  <c r="AB49" i="21"/>
  <c r="AB52" i="21"/>
  <c r="AB57" i="21"/>
  <c r="AB61" i="21"/>
  <c r="AB65" i="21"/>
  <c r="AB69" i="21"/>
  <c r="AB15" i="21"/>
  <c r="AB28" i="21"/>
  <c r="AB34" i="21"/>
  <c r="AB48" i="21"/>
  <c r="AB58" i="21"/>
  <c r="AB62" i="21"/>
  <c r="AB66"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32" i="21"/>
  <c r="AB63"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8" i="21"/>
  <c r="AB44" i="21"/>
  <c r="AB46" i="21"/>
  <c r="AB50" i="21"/>
  <c r="AB56" i="21"/>
  <c r="AB64" i="21"/>
  <c r="AB103" i="21"/>
  <c r="AB105" i="21"/>
  <c r="AB107" i="21"/>
  <c r="AB109" i="21"/>
  <c r="AB111" i="21"/>
  <c r="AB113" i="21"/>
  <c r="AB115" i="21"/>
  <c r="AB45" i="21"/>
  <c r="AB59" i="21"/>
  <c r="AB31" i="21"/>
  <c r="AB53" i="21"/>
  <c r="AB68" i="21"/>
  <c r="AB106" i="21"/>
  <c r="AB110" i="21"/>
  <c r="AB114"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14" i="21"/>
  <c r="AB54" i="21"/>
  <c r="AB104" i="21"/>
  <c r="AB112" i="21"/>
  <c r="AB19" i="21"/>
  <c r="AB38" i="21"/>
  <c r="AB67" i="21"/>
  <c r="AB60" i="21"/>
  <c r="AA6" i="23"/>
  <c r="AH5" i="21"/>
  <c r="AG5" i="23"/>
  <c r="AA10" i="5"/>
  <c r="AA14" i="5"/>
  <c r="AA7" i="5"/>
  <c r="AA11" i="5"/>
  <c r="AA15" i="5"/>
  <c r="AA19" i="5"/>
  <c r="AA23" i="5"/>
  <c r="AA27" i="5"/>
  <c r="AA253" i="5"/>
  <c r="AA249" i="5"/>
  <c r="AA245" i="5"/>
  <c r="AA241" i="5"/>
  <c r="AA237" i="5"/>
  <c r="AA233" i="5"/>
  <c r="AA229" i="5"/>
  <c r="AA225" i="5"/>
  <c r="AA221" i="5"/>
  <c r="AA217" i="5"/>
  <c r="AA213" i="5"/>
  <c r="AA209" i="5"/>
  <c r="AA205" i="5"/>
  <c r="AA201" i="5"/>
  <c r="AA197" i="5"/>
  <c r="AA193" i="5"/>
  <c r="AA189" i="5"/>
  <c r="AA185" i="5"/>
  <c r="AA181" i="5"/>
  <c r="AA177" i="5"/>
  <c r="AA173" i="5"/>
  <c r="AA169" i="5"/>
  <c r="AA165" i="5"/>
  <c r="AA161" i="5"/>
  <c r="AA157" i="5"/>
  <c r="AA153" i="5"/>
  <c r="AA149" i="5"/>
  <c r="AA145" i="5"/>
  <c r="AA141" i="5"/>
  <c r="AA137" i="5"/>
  <c r="AA133" i="5"/>
  <c r="AA129" i="5"/>
  <c r="AA125" i="5"/>
  <c r="AA121" i="5"/>
  <c r="AA117" i="5"/>
  <c r="AA113" i="5"/>
  <c r="AA109" i="5"/>
  <c r="AA105" i="5"/>
  <c r="AA101" i="5"/>
  <c r="AA97" i="5"/>
  <c r="AA93" i="5"/>
  <c r="AA89" i="5"/>
  <c r="AA85" i="5"/>
  <c r="AA81" i="5"/>
  <c r="AA77" i="5"/>
  <c r="AA73" i="5"/>
  <c r="AA254" i="23"/>
  <c r="AA250" i="23"/>
  <c r="AA246" i="23"/>
  <c r="AA242" i="23"/>
  <c r="AC89" i="5"/>
  <c r="AA68" i="5"/>
  <c r="AB67" i="5"/>
  <c r="AA64" i="5"/>
  <c r="AB63" i="5"/>
  <c r="AA60" i="5"/>
  <c r="AB59" i="5"/>
  <c r="AA56" i="5"/>
  <c r="AB55" i="5"/>
  <c r="AA52" i="5"/>
  <c r="AB51" i="5"/>
  <c r="AA48" i="5"/>
  <c r="AB47" i="5"/>
  <c r="AA44" i="5"/>
  <c r="AB43" i="5"/>
  <c r="AA40" i="5"/>
  <c r="AB39" i="5"/>
  <c r="AA36" i="5"/>
  <c r="AB35" i="5"/>
  <c r="AA32" i="5"/>
  <c r="AB31" i="5"/>
  <c r="AB28" i="5"/>
  <c r="AB25" i="5"/>
  <c r="AA24" i="5"/>
  <c r="AA21" i="5"/>
  <c r="AA18" i="5"/>
  <c r="AA12" i="5"/>
  <c r="AB11" i="5"/>
  <c r="AA66" i="23"/>
  <c r="AA50" i="23"/>
  <c r="AA34" i="23"/>
  <c r="AA18" i="23"/>
  <c r="AF256" i="23"/>
  <c r="AF6" i="21"/>
  <c r="AF8" i="22"/>
  <c r="AF10" i="22"/>
  <c r="AF12" i="22"/>
  <c r="AF14" i="22"/>
  <c r="AF16" i="22"/>
  <c r="AF18" i="22"/>
  <c r="AF20" i="22"/>
  <c r="AF22" i="22"/>
  <c r="AF24" i="22"/>
  <c r="AF26" i="22"/>
  <c r="AF28" i="22"/>
  <c r="AF30" i="22"/>
  <c r="AF32" i="22"/>
  <c r="AF34" i="22"/>
  <c r="AF36" i="22"/>
  <c r="AF38" i="22"/>
  <c r="AF40" i="22"/>
  <c r="AF42" i="22"/>
  <c r="AF44" i="22"/>
  <c r="AF46" i="22"/>
  <c r="AF48" i="22"/>
  <c r="AF50" i="22"/>
  <c r="AF52" i="22"/>
  <c r="AF54" i="22"/>
  <c r="AF56" i="22"/>
  <c r="AF58" i="22"/>
  <c r="AF60" i="22"/>
  <c r="AF62" i="22"/>
  <c r="AF64" i="22"/>
  <c r="AF66" i="22"/>
  <c r="AF68" i="22"/>
  <c r="AF70" i="22"/>
  <c r="AF74" i="22"/>
  <c r="AF78" i="22"/>
  <c r="AF82" i="22"/>
  <c r="AF86" i="22"/>
  <c r="AF90" i="22"/>
  <c r="AF94" i="22"/>
  <c r="AF7" i="22"/>
  <c r="AF9" i="22"/>
  <c r="AF11" i="22"/>
  <c r="AF13" i="22"/>
  <c r="AF15" i="22"/>
  <c r="AF17" i="22"/>
  <c r="AF19" i="22"/>
  <c r="AF21" i="22"/>
  <c r="AF23" i="22"/>
  <c r="AF25" i="22"/>
  <c r="AF27" i="22"/>
  <c r="AF29" i="22"/>
  <c r="AF31" i="22"/>
  <c r="AF33" i="22"/>
  <c r="AF35" i="22"/>
  <c r="AF37" i="22"/>
  <c r="AF39" i="22"/>
  <c r="AF41" i="22"/>
  <c r="AF43" i="22"/>
  <c r="AF45" i="22"/>
  <c r="AF47" i="22"/>
  <c r="AF49" i="22"/>
  <c r="AF51" i="22"/>
  <c r="AF53" i="22"/>
  <c r="AF55" i="22"/>
  <c r="AF57" i="22"/>
  <c r="AF59" i="22"/>
  <c r="AF61" i="22"/>
  <c r="AF63" i="22"/>
  <c r="AF65" i="22"/>
  <c r="AF67" i="22"/>
  <c r="AF69" i="22"/>
  <c r="AF72" i="22"/>
  <c r="AF76" i="22"/>
  <c r="AF80" i="22"/>
  <c r="AF84" i="22"/>
  <c r="AF88" i="22"/>
  <c r="AF92" i="22"/>
  <c r="AF73" i="22"/>
  <c r="AF81" i="22"/>
  <c r="AF89" i="22"/>
  <c r="AF96" i="22"/>
  <c r="AF100" i="22"/>
  <c r="AF104" i="22"/>
  <c r="AF108" i="22"/>
  <c r="AF112" i="22"/>
  <c r="AF116" i="22"/>
  <c r="AF120" i="22"/>
  <c r="AF124" i="22"/>
  <c r="AF128" i="22"/>
  <c r="AF132" i="22"/>
  <c r="AF136" i="22"/>
  <c r="AF140" i="22"/>
  <c r="AF144" i="22"/>
  <c r="AF148" i="22"/>
  <c r="AF152" i="22"/>
  <c r="AF156" i="22"/>
  <c r="AF160" i="22"/>
  <c r="AF164" i="22"/>
  <c r="AF168" i="22"/>
  <c r="AF172" i="22"/>
  <c r="AF176" i="22"/>
  <c r="AF180" i="22"/>
  <c r="AF184" i="22"/>
  <c r="AF188" i="22"/>
  <c r="AF192" i="22"/>
  <c r="AF196" i="22"/>
  <c r="AF200" i="22"/>
  <c r="AF75" i="22"/>
  <c r="AF83" i="22"/>
  <c r="AF91" i="22"/>
  <c r="AF97" i="22"/>
  <c r="AF101" i="22"/>
  <c r="AF105" i="22"/>
  <c r="AF109" i="22"/>
  <c r="AF113" i="22"/>
  <c r="AF117" i="22"/>
  <c r="AF121" i="22"/>
  <c r="AF125" i="22"/>
  <c r="AF129" i="22"/>
  <c r="AF133" i="22"/>
  <c r="AF137" i="22"/>
  <c r="AF141" i="22"/>
  <c r="AF145" i="22"/>
  <c r="AF149" i="22"/>
  <c r="AF153" i="22"/>
  <c r="AF157" i="22"/>
  <c r="AF161" i="22"/>
  <c r="AF165" i="22"/>
  <c r="AF169" i="22"/>
  <c r="AF173" i="22"/>
  <c r="AF177" i="22"/>
  <c r="AF181" i="22"/>
  <c r="AF185" i="22"/>
  <c r="AF189" i="22"/>
  <c r="AF193" i="22"/>
  <c r="AF197" i="22"/>
  <c r="AF201" i="22"/>
  <c r="AF205" i="22"/>
  <c r="AF209" i="22"/>
  <c r="AF213" i="22"/>
  <c r="AF217" i="22"/>
  <c r="AF221" i="22"/>
  <c r="AF225" i="22"/>
  <c r="AF229" i="22"/>
  <c r="AF233" i="22"/>
  <c r="AF237" i="22"/>
  <c r="AF241" i="22"/>
  <c r="AF245" i="22"/>
  <c r="AF249" i="22"/>
  <c r="AF253" i="22"/>
  <c r="AF79" i="22"/>
  <c r="AF95" i="22"/>
  <c r="AF103" i="22"/>
  <c r="AF111" i="22"/>
  <c r="AF119" i="22"/>
  <c r="AF127" i="22"/>
  <c r="AF135" i="22"/>
  <c r="AF143" i="22"/>
  <c r="AF151" i="22"/>
  <c r="AF159" i="22"/>
  <c r="AF167" i="22"/>
  <c r="AF175" i="22"/>
  <c r="AF183" i="22"/>
  <c r="AF191" i="22"/>
  <c r="AF199" i="22"/>
  <c r="AF206" i="22"/>
  <c r="AF211" i="22"/>
  <c r="AF216" i="22"/>
  <c r="AF222" i="22"/>
  <c r="AF227" i="22"/>
  <c r="AF232" i="22"/>
  <c r="AF238" i="22"/>
  <c r="AF243" i="22"/>
  <c r="AF248" i="22"/>
  <c r="AF254" i="22"/>
  <c r="AF71" i="22"/>
  <c r="AF87" i="22"/>
  <c r="AF99" i="22"/>
  <c r="AF107" i="22"/>
  <c r="AF115" i="22"/>
  <c r="AF123" i="22"/>
  <c r="AF131" i="22"/>
  <c r="AF139" i="22"/>
  <c r="AF147" i="22"/>
  <c r="AF155" i="22"/>
  <c r="AF163" i="22"/>
  <c r="AF171" i="22"/>
  <c r="AF179" i="22"/>
  <c r="AF187" i="22"/>
  <c r="AF195" i="22"/>
  <c r="AF203" i="22"/>
  <c r="AF208" i="22"/>
  <c r="AF214" i="22"/>
  <c r="AF219" i="22"/>
  <c r="AF224" i="22"/>
  <c r="AF230" i="22"/>
  <c r="AF235" i="22"/>
  <c r="AF240" i="22"/>
  <c r="AF246" i="22"/>
  <c r="AF251" i="22"/>
  <c r="AF85" i="22"/>
  <c r="AF106" i="22"/>
  <c r="AF122" i="22"/>
  <c r="AF138" i="22"/>
  <c r="AF154" i="22"/>
  <c r="AF170" i="22"/>
  <c r="AF186" i="22"/>
  <c r="AF202" i="22"/>
  <c r="AF212" i="22"/>
  <c r="AF223" i="22"/>
  <c r="AF234" i="22"/>
  <c r="AF244" i="22"/>
  <c r="AF255" i="22"/>
  <c r="AF93" i="22"/>
  <c r="AF110" i="22"/>
  <c r="AF126" i="22"/>
  <c r="AF142" i="22"/>
  <c r="AF158" i="22"/>
  <c r="AF174" i="22"/>
  <c r="AF190" i="22"/>
  <c r="AF204" i="22"/>
  <c r="AF215" i="22"/>
  <c r="AF226" i="22"/>
  <c r="AF236" i="22"/>
  <c r="AF247" i="22"/>
  <c r="AF98" i="22"/>
  <c r="AF114" i="22"/>
  <c r="AF130" i="22"/>
  <c r="AF146" i="22"/>
  <c r="AF162" i="22"/>
  <c r="AF178" i="22"/>
  <c r="AF194" i="22"/>
  <c r="AF207" i="22"/>
  <c r="AF218" i="22"/>
  <c r="AF228" i="22"/>
  <c r="AF239" i="22"/>
  <c r="AF250" i="22"/>
  <c r="AF77" i="22"/>
  <c r="AF150" i="22"/>
  <c r="AF210" i="22"/>
  <c r="AF252" i="22"/>
  <c r="AF102" i="22"/>
  <c r="AF166" i="22"/>
  <c r="AF220" i="22"/>
  <c r="AF118" i="22"/>
  <c r="AF182" i="22"/>
  <c r="AF231" i="22"/>
  <c r="AF134" i="22"/>
  <c r="AF198" i="22"/>
  <c r="AF242" i="22"/>
  <c r="R15" i="19"/>
  <c r="AF71" i="21"/>
  <c r="AF75" i="21"/>
  <c r="AF79" i="21"/>
  <c r="AF83" i="21"/>
  <c r="AF87" i="21"/>
  <c r="AF91" i="21"/>
  <c r="AF95" i="21"/>
  <c r="AF99" i="21"/>
  <c r="AF103" i="21"/>
  <c r="AF107" i="21"/>
  <c r="AF111" i="21"/>
  <c r="AF115" i="21"/>
  <c r="AF119" i="21"/>
  <c r="AF123" i="21"/>
  <c r="AF127" i="21"/>
  <c r="AF131" i="21"/>
  <c r="AF135" i="21"/>
  <c r="AF139" i="21"/>
  <c r="AF143" i="21"/>
  <c r="AF147" i="21"/>
  <c r="AF151" i="21"/>
  <c r="AF155" i="21"/>
  <c r="AF159" i="21"/>
  <c r="AF163" i="21"/>
  <c r="AF167" i="21"/>
  <c r="AF171" i="21"/>
  <c r="AF175" i="21"/>
  <c r="AF179" i="21"/>
  <c r="AF183" i="21"/>
  <c r="AF187" i="21"/>
  <c r="AF191" i="21"/>
  <c r="AF195" i="21"/>
  <c r="AF199" i="21"/>
  <c r="AF203" i="21"/>
  <c r="AF207" i="21"/>
  <c r="AF211" i="21"/>
  <c r="AF215" i="21"/>
  <c r="AF219" i="21"/>
  <c r="AF223" i="21"/>
  <c r="AF227" i="21"/>
  <c r="AF231" i="21"/>
  <c r="AF235" i="21"/>
  <c r="AF239" i="21"/>
  <c r="AF243" i="21"/>
  <c r="AF247" i="21"/>
  <c r="AF251" i="21"/>
  <c r="AF255" i="21"/>
  <c r="AF73" i="21"/>
  <c r="AF77" i="21"/>
  <c r="AF81" i="21"/>
  <c r="AF85" i="21"/>
  <c r="AF89" i="21"/>
  <c r="AF93" i="21"/>
  <c r="AF97" i="21"/>
  <c r="AF101" i="21"/>
  <c r="AF105" i="21"/>
  <c r="AF109" i="21"/>
  <c r="AF113" i="21"/>
  <c r="AF117" i="21"/>
  <c r="AF121" i="21"/>
  <c r="AF125" i="21"/>
  <c r="AF129" i="21"/>
  <c r="AF133" i="21"/>
  <c r="AF137" i="21"/>
  <c r="AF141" i="21"/>
  <c r="AF145" i="21"/>
  <c r="AF149" i="21"/>
  <c r="AF153" i="21"/>
  <c r="AF157" i="21"/>
  <c r="AF161" i="21"/>
  <c r="AF165" i="21"/>
  <c r="AF169" i="21"/>
  <c r="AF173" i="21"/>
  <c r="AF177" i="21"/>
  <c r="AF181" i="21"/>
  <c r="AF185" i="21"/>
  <c r="AF189" i="21"/>
  <c r="AF193" i="21"/>
  <c r="AF197" i="21"/>
  <c r="AF201" i="21"/>
  <c r="AF205" i="21"/>
  <c r="AF209" i="21"/>
  <c r="AF213" i="21"/>
  <c r="AF217" i="21"/>
  <c r="AF221" i="21"/>
  <c r="AF225" i="21"/>
  <c r="AF229" i="21"/>
  <c r="AF233" i="21"/>
  <c r="AF237" i="21"/>
  <c r="AF241" i="21"/>
  <c r="AF245" i="21"/>
  <c r="AF249" i="21"/>
  <c r="AF253" i="21"/>
  <c r="AF7" i="21"/>
  <c r="AF9" i="21"/>
  <c r="AF11" i="21"/>
  <c r="AF13" i="21"/>
  <c r="AF15" i="21"/>
  <c r="AF17" i="21"/>
  <c r="AF19" i="21"/>
  <c r="AF21" i="21"/>
  <c r="AF23" i="21"/>
  <c r="AF25" i="21"/>
  <c r="AF27" i="21"/>
  <c r="AF29" i="21"/>
  <c r="AF31" i="21"/>
  <c r="AF33" i="21"/>
  <c r="AF35" i="21"/>
  <c r="AF37" i="21"/>
  <c r="AF39" i="21"/>
  <c r="AF41" i="21"/>
  <c r="AF43" i="21"/>
  <c r="AF45" i="21"/>
  <c r="AF47" i="21"/>
  <c r="AF49" i="21"/>
  <c r="AF51" i="21"/>
  <c r="AF53" i="21"/>
  <c r="AF55" i="21"/>
  <c r="AF57" i="21"/>
  <c r="AF59" i="21"/>
  <c r="AF61" i="21"/>
  <c r="AF63" i="21"/>
  <c r="AF65" i="21"/>
  <c r="AF67" i="21"/>
  <c r="AF69" i="21"/>
  <c r="AF74" i="21"/>
  <c r="AF82" i="21"/>
  <c r="AF90" i="21"/>
  <c r="AF98" i="21"/>
  <c r="AF106" i="21"/>
  <c r="AF114" i="21"/>
  <c r="AF122" i="21"/>
  <c r="AF130" i="21"/>
  <c r="AF138" i="21"/>
  <c r="AF146" i="21"/>
  <c r="AF154" i="21"/>
  <c r="AF162" i="21"/>
  <c r="AF170" i="21"/>
  <c r="AF178" i="21"/>
  <c r="AF186" i="21"/>
  <c r="AF194" i="21"/>
  <c r="AF202" i="21"/>
  <c r="AF210" i="21"/>
  <c r="AF218" i="21"/>
  <c r="AF226" i="21"/>
  <c r="AF234" i="21"/>
  <c r="AF242" i="21"/>
  <c r="AF250" i="21"/>
  <c r="AF76" i="21"/>
  <c r="AF84" i="21"/>
  <c r="AF92" i="21"/>
  <c r="AF100" i="21"/>
  <c r="AF108" i="21"/>
  <c r="AF116" i="21"/>
  <c r="AF124" i="21"/>
  <c r="AF132" i="21"/>
  <c r="AF140" i="21"/>
  <c r="AF148" i="21"/>
  <c r="AF156" i="21"/>
  <c r="AF164" i="21"/>
  <c r="AF172" i="21"/>
  <c r="AF180" i="21"/>
  <c r="AF188" i="21"/>
  <c r="AF196" i="21"/>
  <c r="AF204" i="21"/>
  <c r="AF212" i="21"/>
  <c r="AF220" i="21"/>
  <c r="AF228" i="21"/>
  <c r="AF236" i="21"/>
  <c r="AF244" i="21"/>
  <c r="AF252" i="21"/>
  <c r="AF12" i="21"/>
  <c r="AF20" i="21"/>
  <c r="AF28" i="21"/>
  <c r="AF36" i="21"/>
  <c r="AF44" i="21"/>
  <c r="AF52" i="21"/>
  <c r="AF60" i="21"/>
  <c r="AF68" i="21"/>
  <c r="AF72" i="21"/>
  <c r="AF88" i="21"/>
  <c r="AF104" i="21"/>
  <c r="AF120" i="21"/>
  <c r="AF136" i="21"/>
  <c r="AF152" i="21"/>
  <c r="AF168" i="21"/>
  <c r="AF184" i="21"/>
  <c r="AF200" i="21"/>
  <c r="AF216" i="21"/>
  <c r="AF232" i="21"/>
  <c r="AF248" i="21"/>
  <c r="AF10" i="21"/>
  <c r="AF18" i="21"/>
  <c r="AF26" i="21"/>
  <c r="AF34" i="21"/>
  <c r="AF42" i="21"/>
  <c r="AF50" i="21"/>
  <c r="AF58" i="21"/>
  <c r="AF66" i="21"/>
  <c r="AF78" i="21"/>
  <c r="AF94" i="21"/>
  <c r="AF110" i="21"/>
  <c r="AF126" i="21"/>
  <c r="AF142" i="21"/>
  <c r="AF158" i="21"/>
  <c r="AF174" i="21"/>
  <c r="AF190" i="21"/>
  <c r="AF206" i="21"/>
  <c r="AF222" i="21"/>
  <c r="AF238" i="21"/>
  <c r="AF254" i="21"/>
  <c r="AF8" i="21"/>
  <c r="AF16" i="21"/>
  <c r="AF24" i="21"/>
  <c r="AF32" i="21"/>
  <c r="AF40" i="21"/>
  <c r="AF48" i="21"/>
  <c r="AF56" i="21"/>
  <c r="AF64" i="21"/>
  <c r="AF80" i="21"/>
  <c r="AF96" i="21"/>
  <c r="AF112" i="21"/>
  <c r="AF128" i="21"/>
  <c r="AF144" i="21"/>
  <c r="AF160" i="21"/>
  <c r="AF176" i="21"/>
  <c r="AF192" i="21"/>
  <c r="AF208" i="21"/>
  <c r="AF224" i="21"/>
  <c r="AF240" i="21"/>
  <c r="AF14" i="21"/>
  <c r="AF46" i="21"/>
  <c r="AF86" i="21"/>
  <c r="AF150" i="21"/>
  <c r="AF214" i="21"/>
  <c r="AF22" i="21"/>
  <c r="AF54" i="21"/>
  <c r="AF102" i="21"/>
  <c r="AF166" i="21"/>
  <c r="AF230" i="21"/>
  <c r="AF30" i="21"/>
  <c r="AF62" i="21"/>
  <c r="AF118" i="21"/>
  <c r="AF182" i="21"/>
  <c r="AF246" i="21"/>
  <c r="AF38" i="21"/>
  <c r="AF70" i="21"/>
  <c r="AF134" i="21"/>
  <c r="AF198" i="21"/>
  <c r="AF8" i="5"/>
  <c r="AF10" i="5"/>
  <c r="AF12" i="5"/>
  <c r="AF14" i="5"/>
  <c r="AF16" i="5"/>
  <c r="AF18" i="5"/>
  <c r="AF20" i="5"/>
  <c r="AF22" i="5"/>
  <c r="AF24" i="5"/>
  <c r="AF26" i="5"/>
  <c r="AF28" i="5"/>
  <c r="AF30" i="5"/>
  <c r="AF32" i="5"/>
  <c r="AF34" i="5"/>
  <c r="AF36" i="5"/>
  <c r="AF38" i="5"/>
  <c r="AF40" i="5"/>
  <c r="AF42" i="5"/>
  <c r="AF44" i="5"/>
  <c r="AF46" i="5"/>
  <c r="AF48" i="5"/>
  <c r="AF50" i="5"/>
  <c r="AF52" i="5"/>
  <c r="AF54" i="5"/>
  <c r="AF56" i="5"/>
  <c r="AF58" i="5"/>
  <c r="AF60" i="5"/>
  <c r="AF62" i="5"/>
  <c r="AF64" i="5"/>
  <c r="AF66" i="5"/>
  <c r="AF68" i="5"/>
  <c r="AF70" i="5"/>
  <c r="AF74" i="5"/>
  <c r="AF78" i="5"/>
  <c r="AF82" i="5"/>
  <c r="AF86" i="5"/>
  <c r="AF90" i="5"/>
  <c r="AF94" i="5"/>
  <c r="AF98" i="5"/>
  <c r="AF102" i="5"/>
  <c r="AF106" i="5"/>
  <c r="AF110" i="5"/>
  <c r="AF114" i="5"/>
  <c r="AF118" i="5"/>
  <c r="AF122" i="5"/>
  <c r="AF126" i="5"/>
  <c r="AF130" i="5"/>
  <c r="AF134" i="5"/>
  <c r="AF138" i="5"/>
  <c r="AF142" i="5"/>
  <c r="AF146" i="5"/>
  <c r="AF150" i="5"/>
  <c r="AF154" i="5"/>
  <c r="AF158" i="5"/>
  <c r="AF162" i="5"/>
  <c r="AF166" i="5"/>
  <c r="AF170" i="5"/>
  <c r="AF174" i="5"/>
  <c r="AF178" i="5"/>
  <c r="AF182" i="5"/>
  <c r="AF186" i="5"/>
  <c r="AF190" i="5"/>
  <c r="AF194" i="5"/>
  <c r="AF198" i="5"/>
  <c r="AF202" i="5"/>
  <c r="AF206" i="5"/>
  <c r="AF210" i="5"/>
  <c r="AF214" i="5"/>
  <c r="AF218" i="5"/>
  <c r="AF222" i="5"/>
  <c r="AF226" i="5"/>
  <c r="AF230" i="5"/>
  <c r="AF234" i="5"/>
  <c r="AF238" i="5"/>
  <c r="AF242" i="5"/>
  <c r="AF246" i="5"/>
  <c r="AF250" i="5"/>
  <c r="AF254" i="5"/>
  <c r="AF71" i="5"/>
  <c r="AF75" i="5"/>
  <c r="AF79" i="5"/>
  <c r="AF83" i="5"/>
  <c r="AF87" i="5"/>
  <c r="AF91" i="5"/>
  <c r="AF95" i="5"/>
  <c r="AF99" i="5"/>
  <c r="AF103" i="5"/>
  <c r="AF107" i="5"/>
  <c r="AF111" i="5"/>
  <c r="AF115" i="5"/>
  <c r="AF119" i="5"/>
  <c r="AF123" i="5"/>
  <c r="AF127" i="5"/>
  <c r="AF131" i="5"/>
  <c r="AF135" i="5"/>
  <c r="AF139" i="5"/>
  <c r="AF143" i="5"/>
  <c r="AF147" i="5"/>
  <c r="AF151" i="5"/>
  <c r="AF155" i="5"/>
  <c r="AF159" i="5"/>
  <c r="AF163" i="5"/>
  <c r="AF167" i="5"/>
  <c r="AF171" i="5"/>
  <c r="AF175" i="5"/>
  <c r="AF179" i="5"/>
  <c r="AF183" i="5"/>
  <c r="AF187" i="5"/>
  <c r="AF191" i="5"/>
  <c r="AF195" i="5"/>
  <c r="AF199" i="5"/>
  <c r="AF203" i="5"/>
  <c r="AF207" i="5"/>
  <c r="AF211" i="5"/>
  <c r="AF215" i="5"/>
  <c r="AF219" i="5"/>
  <c r="AF223" i="5"/>
  <c r="AF227" i="5"/>
  <c r="AF231" i="5"/>
  <c r="AF235" i="5"/>
  <c r="AF239" i="5"/>
  <c r="AF243" i="5"/>
  <c r="AF247" i="5"/>
  <c r="AF251" i="5"/>
  <c r="AF255" i="5"/>
  <c r="AF7" i="5"/>
  <c r="AF9" i="5"/>
  <c r="AF11" i="5"/>
  <c r="AF13" i="5"/>
  <c r="AF15" i="5"/>
  <c r="AF17" i="5"/>
  <c r="AF19" i="5"/>
  <c r="AF21" i="5"/>
  <c r="AF23" i="5"/>
  <c r="AF25" i="5"/>
  <c r="AF27" i="5"/>
  <c r="AF29" i="5"/>
  <c r="AF31" i="5"/>
  <c r="AF33" i="5"/>
  <c r="AF35" i="5"/>
  <c r="AF37" i="5"/>
  <c r="AF39" i="5"/>
  <c r="AF41" i="5"/>
  <c r="AF43" i="5"/>
  <c r="AF45" i="5"/>
  <c r="AF47" i="5"/>
  <c r="AF49" i="5"/>
  <c r="AF51" i="5"/>
  <c r="AF53" i="5"/>
  <c r="AF55" i="5"/>
  <c r="AF57" i="5"/>
  <c r="AF59" i="5"/>
  <c r="AF61" i="5"/>
  <c r="AF63" i="5"/>
  <c r="AF65" i="5"/>
  <c r="AF67" i="5"/>
  <c r="AF69" i="5"/>
  <c r="AF72" i="5"/>
  <c r="AF76" i="5"/>
  <c r="AF80" i="5"/>
  <c r="AF84" i="5"/>
  <c r="AF88" i="5"/>
  <c r="AF92" i="5"/>
  <c r="AF96" i="5"/>
  <c r="AF100" i="5"/>
  <c r="AF104" i="5"/>
  <c r="AF108" i="5"/>
  <c r="AF112" i="5"/>
  <c r="AF116" i="5"/>
  <c r="AF120" i="5"/>
  <c r="AF124" i="5"/>
  <c r="AF128" i="5"/>
  <c r="AF132" i="5"/>
  <c r="AF136" i="5"/>
  <c r="AF140" i="5"/>
  <c r="AF144" i="5"/>
  <c r="AF148" i="5"/>
  <c r="AF152" i="5"/>
  <c r="AF156" i="5"/>
  <c r="AF160" i="5"/>
  <c r="AF164" i="5"/>
  <c r="AF168" i="5"/>
  <c r="AF172" i="5"/>
  <c r="AF176" i="5"/>
  <c r="AF180" i="5"/>
  <c r="AF184" i="5"/>
  <c r="AF188" i="5"/>
  <c r="AF192" i="5"/>
  <c r="AF196" i="5"/>
  <c r="AF200" i="5"/>
  <c r="AF204" i="5"/>
  <c r="AF208" i="5"/>
  <c r="AF212" i="5"/>
  <c r="AF216" i="5"/>
  <c r="AF220" i="5"/>
  <c r="AF224" i="5"/>
  <c r="AF228" i="5"/>
  <c r="AF232" i="5"/>
  <c r="AF236" i="5"/>
  <c r="AF240" i="5"/>
  <c r="AF244" i="5"/>
  <c r="AF248" i="5"/>
  <c r="AF252" i="5"/>
  <c r="AF77" i="5"/>
  <c r="AF93" i="5"/>
  <c r="AF109" i="5"/>
  <c r="AF125" i="5"/>
  <c r="AF141" i="5"/>
  <c r="AF157" i="5"/>
  <c r="AF173" i="5"/>
  <c r="AF189" i="5"/>
  <c r="AF205" i="5"/>
  <c r="AF221" i="5"/>
  <c r="AF237" i="5"/>
  <c r="AF253" i="5"/>
  <c r="AF81" i="5"/>
  <c r="AF97" i="5"/>
  <c r="AF113" i="5"/>
  <c r="AF129" i="5"/>
  <c r="AF145" i="5"/>
  <c r="AF161" i="5"/>
  <c r="AF177" i="5"/>
  <c r="AF193" i="5"/>
  <c r="AF209" i="5"/>
  <c r="AF225" i="5"/>
  <c r="AF241" i="5"/>
  <c r="AF85" i="5"/>
  <c r="AF101" i="5"/>
  <c r="AF117" i="5"/>
  <c r="AF133" i="5"/>
  <c r="AF149" i="5"/>
  <c r="AF165" i="5"/>
  <c r="AF181" i="5"/>
  <c r="AF197" i="5"/>
  <c r="AF213" i="5"/>
  <c r="AF229" i="5"/>
  <c r="AF245" i="5"/>
  <c r="AF73" i="5"/>
  <c r="AF89" i="5"/>
  <c r="AF105" i="5"/>
  <c r="AF121" i="5"/>
  <c r="AF137" i="5"/>
  <c r="AF153" i="5"/>
  <c r="AF169" i="5"/>
  <c r="AF185" i="5"/>
  <c r="AF201" i="5"/>
  <c r="AF217" i="5"/>
  <c r="AF233" i="5"/>
  <c r="AF249" i="5"/>
  <c r="AF73" i="23"/>
  <c r="AF77" i="23"/>
  <c r="AF81" i="23"/>
  <c r="AF85" i="23"/>
  <c r="AF89" i="23"/>
  <c r="AF93" i="23"/>
  <c r="AF97" i="23"/>
  <c r="AF101" i="23"/>
  <c r="AF105" i="23"/>
  <c r="AF109" i="23"/>
  <c r="AF113" i="23"/>
  <c r="AF117" i="23"/>
  <c r="AF121" i="23"/>
  <c r="AF125" i="23"/>
  <c r="AF129" i="23"/>
  <c r="AF133" i="23"/>
  <c r="AF137" i="23"/>
  <c r="AF141" i="23"/>
  <c r="AF145" i="23"/>
  <c r="AF149" i="23"/>
  <c r="AF153" i="23"/>
  <c r="AF157" i="23"/>
  <c r="AF161" i="23"/>
  <c r="AF165" i="23"/>
  <c r="AF169" i="23"/>
  <c r="AF173" i="23"/>
  <c r="AF177" i="23"/>
  <c r="AF181" i="23"/>
  <c r="AF185" i="23"/>
  <c r="AF189" i="23"/>
  <c r="AF193" i="23"/>
  <c r="AF197" i="23"/>
  <c r="AF201" i="23"/>
  <c r="AF205" i="23"/>
  <c r="AF209" i="23"/>
  <c r="AF213" i="23"/>
  <c r="AF217" i="23"/>
  <c r="AF221" i="23"/>
  <c r="AF225" i="23"/>
  <c r="AF229" i="23"/>
  <c r="AF71" i="23"/>
  <c r="AF75" i="23"/>
  <c r="AF79" i="23"/>
  <c r="AF83" i="23"/>
  <c r="AF87" i="23"/>
  <c r="AF91" i="23"/>
  <c r="AF95" i="23"/>
  <c r="AF99" i="23"/>
  <c r="AF103" i="23"/>
  <c r="AF107" i="23"/>
  <c r="AF111" i="23"/>
  <c r="AF115" i="23"/>
  <c r="AF119" i="23"/>
  <c r="AF123" i="23"/>
  <c r="AF127" i="23"/>
  <c r="AF131" i="23"/>
  <c r="AF135" i="23"/>
  <c r="AF139" i="23"/>
  <c r="AF143" i="23"/>
  <c r="AF147" i="23"/>
  <c r="AF151" i="23"/>
  <c r="AF155" i="23"/>
  <c r="AF159" i="23"/>
  <c r="AF163" i="23"/>
  <c r="AF167" i="23"/>
  <c r="AF171" i="23"/>
  <c r="AF175" i="23"/>
  <c r="AF179" i="23"/>
  <c r="AF183" i="23"/>
  <c r="AF187" i="23"/>
  <c r="AF191" i="23"/>
  <c r="AF195" i="23"/>
  <c r="AF199" i="23"/>
  <c r="AF203" i="23"/>
  <c r="AF207" i="23"/>
  <c r="AF211" i="23"/>
  <c r="AF215" i="23"/>
  <c r="AF219" i="23"/>
  <c r="AF223" i="23"/>
  <c r="AF227" i="23"/>
  <c r="AF231" i="23"/>
  <c r="AF8" i="23"/>
  <c r="AF10" i="23"/>
  <c r="AF12" i="23"/>
  <c r="AF14" i="23"/>
  <c r="AF16" i="23"/>
  <c r="AF18" i="23"/>
  <c r="AF20" i="23"/>
  <c r="AF22" i="23"/>
  <c r="AF24" i="23"/>
  <c r="AF26" i="23"/>
  <c r="AF28" i="23"/>
  <c r="AF30" i="23"/>
  <c r="AF32" i="23"/>
  <c r="AF34" i="23"/>
  <c r="AF36" i="23"/>
  <c r="AF38" i="23"/>
  <c r="AF40" i="23"/>
  <c r="AF42" i="23"/>
  <c r="AF44" i="23"/>
  <c r="AF46" i="23"/>
  <c r="AF48" i="23"/>
  <c r="AF50" i="23"/>
  <c r="AF52" i="23"/>
  <c r="AF54" i="23"/>
  <c r="AF56" i="23"/>
  <c r="AF58" i="23"/>
  <c r="AF60" i="23"/>
  <c r="AF62" i="23"/>
  <c r="AF64" i="23"/>
  <c r="AF66" i="23"/>
  <c r="AF68" i="23"/>
  <c r="AF70" i="23"/>
  <c r="AF78" i="23"/>
  <c r="AF86" i="23"/>
  <c r="AF94" i="23"/>
  <c r="AF102" i="23"/>
  <c r="AF110" i="23"/>
  <c r="AF118" i="23"/>
  <c r="AF126" i="23"/>
  <c r="AF134" i="23"/>
  <c r="AF142" i="23"/>
  <c r="AF150" i="23"/>
  <c r="AF158" i="23"/>
  <c r="AF166" i="23"/>
  <c r="AF174" i="23"/>
  <c r="AF182" i="23"/>
  <c r="AF190" i="23"/>
  <c r="AF198" i="23"/>
  <c r="AF206" i="23"/>
  <c r="AF214" i="23"/>
  <c r="AF222" i="23"/>
  <c r="AF230" i="23"/>
  <c r="AF235" i="23"/>
  <c r="AF239" i="23"/>
  <c r="AF243" i="23"/>
  <c r="AF247" i="23"/>
  <c r="AF251" i="23"/>
  <c r="AF255" i="23"/>
  <c r="AF72" i="23"/>
  <c r="AF80" i="23"/>
  <c r="AF88" i="23"/>
  <c r="AF96" i="23"/>
  <c r="AF104" i="23"/>
  <c r="AF112" i="23"/>
  <c r="AF120" i="23"/>
  <c r="AF128" i="23"/>
  <c r="AF136" i="23"/>
  <c r="AF144" i="23"/>
  <c r="AF152" i="23"/>
  <c r="AF160" i="23"/>
  <c r="AF168" i="23"/>
  <c r="AF176" i="23"/>
  <c r="AF184" i="23"/>
  <c r="AF192" i="23"/>
  <c r="AF200" i="23"/>
  <c r="AF208" i="23"/>
  <c r="AF216" i="23"/>
  <c r="AF224" i="23"/>
  <c r="AF232" i="23"/>
  <c r="AF236" i="23"/>
  <c r="AF240" i="23"/>
  <c r="AF244" i="23"/>
  <c r="AF248" i="23"/>
  <c r="AF252" i="23"/>
  <c r="AF7" i="23"/>
  <c r="AF9" i="23"/>
  <c r="AF11" i="23"/>
  <c r="AF13" i="23"/>
  <c r="AF15" i="23"/>
  <c r="AF17" i="23"/>
  <c r="AF19" i="23"/>
  <c r="AF21" i="23"/>
  <c r="AF23" i="23"/>
  <c r="AF25" i="23"/>
  <c r="AF27" i="23"/>
  <c r="AF29" i="23"/>
  <c r="AF31" i="23"/>
  <c r="AF33" i="23"/>
  <c r="AF35" i="23"/>
  <c r="AF37" i="23"/>
  <c r="AF39" i="23"/>
  <c r="AF41" i="23"/>
  <c r="AF43" i="23"/>
  <c r="AF45" i="23"/>
  <c r="AF47" i="23"/>
  <c r="AF49" i="23"/>
  <c r="AF51" i="23"/>
  <c r="AF53" i="23"/>
  <c r="AF55" i="23"/>
  <c r="AF57" i="23"/>
  <c r="AF59" i="23"/>
  <c r="AF61" i="23"/>
  <c r="AF63" i="23"/>
  <c r="AF65" i="23"/>
  <c r="AF67" i="23"/>
  <c r="AF69" i="23"/>
  <c r="AF74" i="23"/>
  <c r="AF82" i="23"/>
  <c r="AF90" i="23"/>
  <c r="AF98" i="23"/>
  <c r="AF106" i="23"/>
  <c r="AF114" i="23"/>
  <c r="AF122" i="23"/>
  <c r="AF130" i="23"/>
  <c r="AF138" i="23"/>
  <c r="AF146" i="23"/>
  <c r="AF154" i="23"/>
  <c r="AF162" i="23"/>
  <c r="AF170" i="23"/>
  <c r="AF178" i="23"/>
  <c r="AF186" i="23"/>
  <c r="AF194" i="23"/>
  <c r="AF202" i="23"/>
  <c r="AF210" i="23"/>
  <c r="AF218" i="23"/>
  <c r="AF226" i="23"/>
  <c r="AF233" i="23"/>
  <c r="AF237" i="23"/>
  <c r="AF241" i="23"/>
  <c r="AF245" i="23"/>
  <c r="AF249" i="23"/>
  <c r="AF253" i="23"/>
  <c r="AF100" i="23"/>
  <c r="AF132" i="23"/>
  <c r="AF164" i="23"/>
  <c r="AF196" i="23"/>
  <c r="AF228" i="23"/>
  <c r="AF246" i="23"/>
  <c r="AF76" i="23"/>
  <c r="AF108" i="23"/>
  <c r="AF140" i="23"/>
  <c r="AF172" i="23"/>
  <c r="AF204" i="23"/>
  <c r="AF234" i="23"/>
  <c r="AF250" i="23"/>
  <c r="AF84" i="23"/>
  <c r="AF116" i="23"/>
  <c r="AF148" i="23"/>
  <c r="AF180" i="23"/>
  <c r="AF212" i="23"/>
  <c r="AF238" i="23"/>
  <c r="AF254" i="23"/>
  <c r="AF92" i="23"/>
  <c r="AF124" i="23"/>
  <c r="AF156" i="23"/>
  <c r="AF188" i="23"/>
  <c r="AF220" i="23"/>
  <c r="AF242" i="23"/>
  <c r="C257" i="22"/>
  <c r="C257" i="23"/>
  <c r="C261" i="22"/>
  <c r="C261" i="23"/>
  <c r="AZ11" i="7"/>
  <c r="AX11" i="7"/>
  <c r="BD11" i="7"/>
  <c r="AY11" i="7"/>
  <c r="AW11" i="7"/>
  <c r="BA11" i="7"/>
  <c r="AX13" i="7"/>
  <c r="BD13" i="7"/>
  <c r="BA13" i="7"/>
  <c r="AH11" i="7"/>
  <c r="AH13" i="7"/>
  <c r="AA255" i="5"/>
  <c r="AA251" i="5"/>
  <c r="AA247" i="5"/>
  <c r="AA243" i="5"/>
  <c r="AA239" i="5"/>
  <c r="AA235" i="5"/>
  <c r="AA231" i="5"/>
  <c r="AA227" i="5"/>
  <c r="AA223" i="5"/>
  <c r="AA219" i="5"/>
  <c r="AA215" i="5"/>
  <c r="AA211" i="5"/>
  <c r="AA159" i="23"/>
  <c r="AA155" i="23"/>
  <c r="AA151" i="23"/>
  <c r="AA147" i="23"/>
  <c r="AA143" i="23"/>
  <c r="AA139" i="23"/>
  <c r="AA135" i="23"/>
  <c r="AA131" i="23"/>
  <c r="AA127" i="23"/>
  <c r="AA123" i="23"/>
  <c r="AA119" i="23"/>
  <c r="AA115" i="23"/>
  <c r="AA111" i="23"/>
  <c r="AA107" i="23"/>
  <c r="AA103" i="23"/>
  <c r="AA99" i="23"/>
  <c r="AA95" i="23"/>
  <c r="AA91" i="23"/>
  <c r="AA87" i="23"/>
  <c r="AA83" i="23"/>
  <c r="AA79" i="23"/>
  <c r="AA75" i="23"/>
  <c r="AA71" i="23"/>
  <c r="AA252" i="22"/>
  <c r="AA248" i="22"/>
  <c r="AA244" i="22"/>
  <c r="AA240" i="22"/>
  <c r="AA236" i="22"/>
  <c r="AA232" i="22"/>
  <c r="AA228" i="22"/>
  <c r="AA224" i="22"/>
  <c r="AA220" i="22"/>
  <c r="AA216" i="22"/>
  <c r="AA212" i="22"/>
  <c r="AA208" i="22"/>
  <c r="AA204" i="22"/>
  <c r="AA200" i="22"/>
  <c r="AA196" i="22"/>
  <c r="AA192" i="22"/>
  <c r="AA188" i="22"/>
  <c r="AA184" i="22"/>
  <c r="AA180" i="22"/>
  <c r="AA176" i="22"/>
  <c r="AA172" i="22"/>
  <c r="AA168" i="22"/>
  <c r="AA164" i="22"/>
  <c r="AA160" i="22"/>
  <c r="AA156" i="22"/>
  <c r="AA152" i="22"/>
  <c r="AA148" i="22"/>
  <c r="AA144" i="22"/>
  <c r="AA140" i="22"/>
  <c r="AA136" i="22"/>
  <c r="AA132" i="22"/>
  <c r="AA128" i="22"/>
  <c r="AA124" i="22"/>
  <c r="AA120" i="22"/>
  <c r="AA116" i="22"/>
  <c r="AA112" i="22"/>
  <c r="AA108" i="22"/>
  <c r="AA104" i="22"/>
  <c r="AA100" i="22"/>
  <c r="AA96" i="22"/>
  <c r="AA92" i="22"/>
  <c r="AA88" i="22"/>
  <c r="AA84" i="22"/>
  <c r="AA80" i="22"/>
  <c r="AA76" i="22"/>
  <c r="AA72" i="22"/>
  <c r="AA253" i="21"/>
  <c r="AA249" i="21"/>
  <c r="AA245" i="21"/>
  <c r="AA241" i="21"/>
  <c r="AA237" i="21"/>
  <c r="AA233" i="21"/>
  <c r="AA229" i="21"/>
  <c r="AA225" i="21"/>
  <c r="AA221" i="21"/>
  <c r="AA217" i="21"/>
  <c r="AA213" i="21"/>
  <c r="AA209" i="21"/>
  <c r="AA205" i="21"/>
  <c r="AA201" i="21"/>
  <c r="AA197" i="21"/>
  <c r="AA193" i="21"/>
  <c r="AA189" i="21"/>
  <c r="AA185" i="21"/>
  <c r="AA181" i="21"/>
  <c r="AA177" i="21"/>
  <c r="AA173" i="21"/>
  <c r="AA169" i="21"/>
  <c r="AA165" i="21"/>
  <c r="AA161" i="21"/>
  <c r="AA157" i="21"/>
  <c r="AA153" i="21"/>
  <c r="AA149" i="21"/>
  <c r="AA145" i="21"/>
  <c r="AA141" i="21"/>
  <c r="AA137" i="21"/>
  <c r="AA133" i="21"/>
  <c r="AA129" i="21"/>
  <c r="AA125" i="21"/>
  <c r="AA121" i="21"/>
  <c r="AA117" i="21"/>
  <c r="AA113" i="21"/>
  <c r="AA109" i="21"/>
  <c r="AA105" i="21"/>
  <c r="AA101" i="21"/>
  <c r="AA97" i="21"/>
  <c r="AA93" i="21"/>
  <c r="AA89" i="21"/>
  <c r="AA85" i="21"/>
  <c r="AA81" i="21"/>
  <c r="AA77" i="21"/>
  <c r="AA73" i="21"/>
  <c r="AA238" i="23"/>
  <c r="AA234" i="23"/>
  <c r="AA230" i="23"/>
  <c r="AA226" i="23"/>
  <c r="AA222" i="23"/>
  <c r="AA218" i="23"/>
  <c r="AA214" i="23"/>
  <c r="AA210" i="23"/>
  <c r="AA206" i="23"/>
  <c r="AA202" i="23"/>
  <c r="AA198" i="23"/>
  <c r="AA194" i="23"/>
  <c r="AA190" i="23"/>
  <c r="AA186" i="23"/>
  <c r="AA182" i="23"/>
  <c r="AA178" i="23"/>
  <c r="AA174" i="23"/>
  <c r="AA170" i="23"/>
  <c r="AA166" i="23"/>
  <c r="AA162" i="23"/>
  <c r="AA158" i="23"/>
  <c r="AA154" i="23"/>
  <c r="AA150" i="23"/>
  <c r="AA146" i="23"/>
  <c r="AA142" i="23"/>
  <c r="AA138" i="23"/>
  <c r="AA134" i="23"/>
  <c r="AA130" i="23"/>
  <c r="AA126" i="23"/>
  <c r="AA122" i="23"/>
  <c r="AA118" i="23"/>
  <c r="AA114" i="23"/>
  <c r="AA110" i="23"/>
  <c r="AA106" i="23"/>
  <c r="AA102" i="23"/>
  <c r="AA98" i="23"/>
  <c r="AA94" i="23"/>
  <c r="AA90" i="23"/>
  <c r="AA86" i="23"/>
  <c r="AA82" i="23"/>
  <c r="AA78" i="23"/>
  <c r="AA74" i="23"/>
  <c r="AA255" i="22"/>
  <c r="AA251" i="22"/>
  <c r="AA247" i="22"/>
  <c r="AA243" i="22"/>
  <c r="AA239" i="22"/>
  <c r="AA235" i="22"/>
  <c r="AA231" i="22"/>
  <c r="AA227" i="22"/>
  <c r="AA223" i="22"/>
  <c r="AA219" i="22"/>
  <c r="AA215" i="22"/>
  <c r="AA211" i="22"/>
  <c r="AA207" i="22"/>
  <c r="AA203" i="22"/>
  <c r="AA199" i="22"/>
  <c r="AA195" i="22"/>
  <c r="AA191" i="22"/>
  <c r="AA187" i="22"/>
  <c r="AA183" i="22"/>
  <c r="AA179" i="22"/>
  <c r="AA175" i="22"/>
  <c r="AA171" i="22"/>
  <c r="AA167" i="22"/>
  <c r="AA163" i="22"/>
  <c r="AA159" i="22"/>
  <c r="AA155" i="22"/>
  <c r="AA151" i="22"/>
  <c r="AA147" i="22"/>
  <c r="AA143" i="22"/>
  <c r="AA139" i="22"/>
  <c r="AA135" i="22"/>
  <c r="AA131" i="22"/>
  <c r="AA127" i="22"/>
  <c r="AA123" i="22"/>
  <c r="AA119" i="22"/>
  <c r="AA115" i="22"/>
  <c r="AA111" i="22"/>
  <c r="AA107" i="22"/>
  <c r="AA103" i="22"/>
  <c r="AA99" i="22"/>
  <c r="AA95" i="22"/>
  <c r="AA91" i="22"/>
  <c r="AA87" i="22"/>
  <c r="AA83" i="22"/>
  <c r="AA79" i="22"/>
  <c r="AA75" i="22"/>
  <c r="AA71" i="22"/>
  <c r="AA252" i="21"/>
  <c r="AA248" i="21"/>
  <c r="AA244" i="21"/>
  <c r="AA240" i="21"/>
  <c r="AA236" i="21"/>
  <c r="AA232" i="21"/>
  <c r="AA228" i="21"/>
  <c r="AA224" i="21"/>
  <c r="AA220" i="21"/>
  <c r="AA216" i="21"/>
  <c r="AA212" i="21"/>
  <c r="AA208" i="21"/>
  <c r="AA204" i="21"/>
  <c r="AA200" i="21"/>
  <c r="AA196" i="21"/>
  <c r="AA192" i="21"/>
  <c r="AA188" i="21"/>
  <c r="AA184" i="21"/>
  <c r="AA180" i="21"/>
  <c r="AA176" i="21"/>
  <c r="AA172" i="21"/>
  <c r="AA168" i="21"/>
  <c r="AA164" i="21"/>
  <c r="AA160" i="21"/>
  <c r="AA156" i="21"/>
  <c r="AA152" i="21"/>
  <c r="AA148" i="21"/>
  <c r="AA144" i="21"/>
  <c r="AA140" i="21"/>
  <c r="AA136" i="21"/>
  <c r="AA132" i="21"/>
  <c r="AA128" i="21"/>
  <c r="AA124" i="21"/>
  <c r="AA120" i="21"/>
  <c r="AA116" i="21"/>
  <c r="AA112" i="21"/>
  <c r="AA108" i="21"/>
  <c r="AA104" i="21"/>
  <c r="AA100" i="21"/>
  <c r="AA96" i="21"/>
  <c r="AA92" i="21"/>
  <c r="AA88" i="21"/>
  <c r="AA84" i="21"/>
  <c r="AA80" i="21"/>
  <c r="AA76" i="21"/>
  <c r="AA72" i="21"/>
  <c r="AA169" i="23"/>
  <c r="AA165" i="23"/>
  <c r="AA161" i="23"/>
  <c r="AA157" i="23"/>
  <c r="AA153" i="23"/>
  <c r="AA149" i="23"/>
  <c r="AA145" i="23"/>
  <c r="AA141" i="23"/>
  <c r="AA137" i="23"/>
  <c r="AA133" i="23"/>
  <c r="AA129" i="23"/>
  <c r="AA125" i="23"/>
  <c r="AA121" i="23"/>
  <c r="AA117" i="23"/>
  <c r="AA113" i="23"/>
  <c r="AA109" i="23"/>
  <c r="AA105" i="23"/>
  <c r="AA101" i="23"/>
  <c r="AA97" i="23"/>
  <c r="AA93" i="23"/>
  <c r="AA89" i="23"/>
  <c r="AA85" i="23"/>
  <c r="AA81" i="23"/>
  <c r="AA77" i="23"/>
  <c r="AA73" i="23"/>
  <c r="AA254" i="22"/>
  <c r="AA250" i="22"/>
  <c r="AA246" i="22"/>
  <c r="AA242" i="22"/>
  <c r="AA238" i="22"/>
  <c r="AA234" i="22"/>
  <c r="AA230" i="22"/>
  <c r="AA226" i="22"/>
  <c r="AA222" i="22"/>
  <c r="AA218" i="22"/>
  <c r="AA214" i="22"/>
  <c r="AA210" i="22"/>
  <c r="AA206" i="22"/>
  <c r="AA202" i="22"/>
  <c r="AA198" i="22"/>
  <c r="AA194" i="22"/>
  <c r="AA190" i="22"/>
  <c r="AA186" i="22"/>
  <c r="AA182" i="22"/>
  <c r="AA178" i="22"/>
  <c r="AA174" i="22"/>
  <c r="AA170" i="22"/>
  <c r="AA166" i="22"/>
  <c r="AA162" i="22"/>
  <c r="AA158" i="22"/>
  <c r="AA154" i="22"/>
  <c r="AA150" i="22"/>
  <c r="AA146" i="22"/>
  <c r="AA142" i="22"/>
  <c r="AA138" i="22"/>
  <c r="AA134" i="22"/>
  <c r="AA130" i="22"/>
  <c r="AA126" i="22"/>
  <c r="AA122" i="22"/>
  <c r="AA118" i="22"/>
  <c r="AA114" i="22"/>
  <c r="AA110" i="22"/>
  <c r="AA106" i="22"/>
  <c r="AA102" i="22"/>
  <c r="AA98" i="22"/>
  <c r="AA94" i="22"/>
  <c r="AA90" i="22"/>
  <c r="AA86" i="22"/>
  <c r="AA82" i="22"/>
  <c r="AA78" i="22"/>
  <c r="AA74" i="22"/>
  <c r="AA255" i="21"/>
  <c r="AA251" i="21"/>
  <c r="AA247" i="21"/>
  <c r="AA243" i="21"/>
  <c r="AA239" i="21"/>
  <c r="AA235" i="21"/>
  <c r="AA231" i="21"/>
  <c r="AA227" i="21"/>
  <c r="AA223" i="21"/>
  <c r="AA219" i="21"/>
  <c r="AA215" i="21"/>
  <c r="AA211" i="21"/>
  <c r="AA207" i="21"/>
  <c r="AA203" i="21"/>
  <c r="AA199" i="21"/>
  <c r="AA195" i="21"/>
  <c r="AA191" i="21"/>
  <c r="AA187" i="21"/>
  <c r="AA183" i="21"/>
  <c r="AA179" i="21"/>
  <c r="AA175" i="21"/>
  <c r="AA171" i="21"/>
  <c r="AA167" i="21"/>
  <c r="AA163" i="21"/>
  <c r="AA159" i="21"/>
  <c r="AA155" i="21"/>
  <c r="AA151" i="21"/>
  <c r="AA147" i="21"/>
  <c r="AA143" i="21"/>
  <c r="AA139" i="21"/>
  <c r="AA135" i="21"/>
  <c r="AA131" i="21"/>
  <c r="AA127" i="21"/>
  <c r="AA123" i="21"/>
  <c r="AA119" i="21"/>
  <c r="AA115" i="21"/>
  <c r="AA111" i="21"/>
  <c r="AA107" i="21"/>
  <c r="AA103" i="21"/>
  <c r="AA99" i="21"/>
  <c r="AA95" i="21"/>
  <c r="AA91" i="21"/>
  <c r="AA87" i="21"/>
  <c r="AA83" i="21"/>
  <c r="AA79" i="21"/>
  <c r="AA75" i="21"/>
  <c r="AA71" i="21"/>
  <c r="AA188" i="23"/>
  <c r="AA184" i="23"/>
  <c r="AA180" i="23"/>
  <c r="AA176" i="23"/>
  <c r="AA172" i="23"/>
  <c r="AA168" i="23"/>
  <c r="AA164" i="23"/>
  <c r="AA160" i="23"/>
  <c r="AA156" i="23"/>
  <c r="AA152" i="23"/>
  <c r="AA148" i="23"/>
  <c r="AA144" i="23"/>
  <c r="AA140" i="23"/>
  <c r="AA136" i="23"/>
  <c r="AA132" i="23"/>
  <c r="AA128" i="23"/>
  <c r="AA124" i="23"/>
  <c r="AA120" i="23"/>
  <c r="AA116" i="23"/>
  <c r="AA112" i="23"/>
  <c r="AA108" i="23"/>
  <c r="AA104" i="23"/>
  <c r="AA100" i="23"/>
  <c r="AA96" i="23"/>
  <c r="AA92" i="23"/>
  <c r="AA88" i="23"/>
  <c r="AA84" i="23"/>
  <c r="AA80" i="23"/>
  <c r="AA76" i="23"/>
  <c r="AA72" i="23"/>
  <c r="AA253" i="22"/>
  <c r="AA249" i="22"/>
  <c r="AA245" i="22"/>
  <c r="AA241" i="22"/>
  <c r="AA237" i="22"/>
  <c r="AA233" i="22"/>
  <c r="AA229" i="22"/>
  <c r="AA225" i="22"/>
  <c r="AA221" i="22"/>
  <c r="AA217" i="22"/>
  <c r="AA213" i="22"/>
  <c r="AA209" i="22"/>
  <c r="AA205" i="22"/>
  <c r="AA201" i="22"/>
  <c r="AA197" i="22"/>
  <c r="AA193" i="22"/>
  <c r="AA189" i="22"/>
  <c r="AA185" i="22"/>
  <c r="AA181" i="22"/>
  <c r="AA177" i="22"/>
  <c r="AA173" i="22"/>
  <c r="AA169" i="22"/>
  <c r="AA165" i="22"/>
  <c r="AA161" i="22"/>
  <c r="AA157" i="22"/>
  <c r="AA153" i="22"/>
  <c r="AA149" i="22"/>
  <c r="AA145" i="22"/>
  <c r="AA141" i="22"/>
  <c r="AA137" i="22"/>
  <c r="AA133" i="22"/>
  <c r="AA129" i="22"/>
  <c r="AA125" i="22"/>
  <c r="AA121" i="22"/>
  <c r="AA117" i="22"/>
  <c r="AA113" i="22"/>
  <c r="AA109" i="22"/>
  <c r="AA105" i="22"/>
  <c r="AA101" i="22"/>
  <c r="AA97" i="22"/>
  <c r="AA93" i="22"/>
  <c r="AA89" i="22"/>
  <c r="AA85" i="22"/>
  <c r="AA81" i="22"/>
  <c r="AA77" i="22"/>
  <c r="AA73" i="22"/>
  <c r="AA254" i="21"/>
  <c r="AA250" i="21"/>
  <c r="AA246" i="21"/>
  <c r="AA242" i="21"/>
  <c r="AA238" i="21"/>
  <c r="AA234" i="21"/>
  <c r="AA230" i="21"/>
  <c r="AA226" i="21"/>
  <c r="AA222" i="21"/>
  <c r="AA218" i="21"/>
  <c r="AA214" i="21"/>
  <c r="AA210" i="21"/>
  <c r="AA206" i="21"/>
  <c r="AA202" i="21"/>
  <c r="AA198" i="21"/>
  <c r="AA194" i="21"/>
  <c r="AA190" i="21"/>
  <c r="AA186" i="21"/>
  <c r="AA182" i="21"/>
  <c r="AA178" i="21"/>
  <c r="AA174" i="21"/>
  <c r="AA170" i="21"/>
  <c r="AA166" i="21"/>
  <c r="AA162" i="21"/>
  <c r="AA158" i="21"/>
  <c r="AA154" i="21"/>
  <c r="AA150" i="21"/>
  <c r="AA146" i="21"/>
  <c r="AA142" i="21"/>
  <c r="AA138" i="21"/>
  <c r="AA134" i="21"/>
  <c r="AA130" i="21"/>
  <c r="AA126" i="21"/>
  <c r="AA122" i="21"/>
  <c r="AA118" i="21"/>
  <c r="AA114" i="21"/>
  <c r="AA110" i="21"/>
  <c r="AA106" i="21"/>
  <c r="AA102" i="21"/>
  <c r="AA98" i="21"/>
  <c r="AA94" i="21"/>
  <c r="AA90" i="21"/>
  <c r="AA86" i="21"/>
  <c r="AA82" i="21"/>
  <c r="AA78" i="21"/>
  <c r="AA74" i="21"/>
  <c r="AG256" i="22"/>
  <c r="AG6" i="23"/>
  <c r="Q21" i="20"/>
  <c r="CE57" i="19"/>
  <c r="CC21" i="4"/>
  <c r="Q21" i="18"/>
  <c r="E20" i="18"/>
  <c r="CA20" i="18"/>
  <c r="BY20" i="18"/>
  <c r="BW20" i="18"/>
  <c r="BU20" i="18"/>
  <c r="BS20" i="18"/>
  <c r="BQ20" i="18"/>
  <c r="BK20" i="18"/>
  <c r="BI20" i="18"/>
  <c r="BG20" i="18"/>
  <c r="BE20" i="18"/>
  <c r="BC20" i="18"/>
  <c r="BA20" i="18"/>
  <c r="AU20" i="18"/>
  <c r="AS20" i="18"/>
  <c r="AQ20" i="18"/>
  <c r="AO20" i="18"/>
  <c r="AM20" i="18"/>
  <c r="AK20" i="18"/>
  <c r="AE20" i="18"/>
  <c r="AC20" i="18"/>
  <c r="AA20" i="18"/>
  <c r="Y20" i="18"/>
  <c r="W20" i="18"/>
  <c r="U20" i="18"/>
  <c r="O20" i="18"/>
  <c r="M20" i="18"/>
  <c r="M21" i="18"/>
  <c r="K20" i="18"/>
  <c r="I20" i="18"/>
  <c r="G20" i="18"/>
  <c r="CD20" i="18"/>
  <c r="CB20" i="18"/>
  <c r="BZ20" i="18"/>
  <c r="BX20" i="18"/>
  <c r="BV20" i="18"/>
  <c r="BT20" i="18"/>
  <c r="BR20" i="18"/>
  <c r="BN20" i="18"/>
  <c r="BL20" i="18"/>
  <c r="BJ20" i="18"/>
  <c r="BH20" i="18"/>
  <c r="BF20" i="18"/>
  <c r="BD20" i="18"/>
  <c r="BB20" i="18"/>
  <c r="AX20" i="18"/>
  <c r="AV20" i="18"/>
  <c r="AT20" i="18"/>
  <c r="AR20" i="18"/>
  <c r="AP20" i="18"/>
  <c r="AN20" i="18"/>
  <c r="AL20" i="18"/>
  <c r="AH20" i="18"/>
  <c r="AF20" i="18"/>
  <c r="AD20" i="18"/>
  <c r="AB20" i="18"/>
  <c r="Z20" i="18"/>
  <c r="X20" i="18"/>
  <c r="V20" i="18"/>
  <c r="P20" i="18"/>
  <c r="P21" i="18"/>
  <c r="N20" i="18"/>
  <c r="L20" i="18"/>
  <c r="J20" i="18"/>
  <c r="H20" i="18"/>
  <c r="H21" i="18"/>
  <c r="F20" i="18"/>
  <c r="R20" i="18"/>
  <c r="AG15" i="4"/>
  <c r="AW21" i="4"/>
  <c r="BM15" i="4"/>
  <c r="CA26" i="18"/>
  <c r="BY26" i="18"/>
  <c r="BW26" i="18"/>
  <c r="BU26" i="18"/>
  <c r="BS26" i="18"/>
  <c r="BQ26" i="18"/>
  <c r="BK26" i="18"/>
  <c r="BI26" i="18"/>
  <c r="BG26" i="18"/>
  <c r="BE26" i="18"/>
  <c r="BC26" i="18"/>
  <c r="BA26" i="18"/>
  <c r="CB26" i="18"/>
  <c r="BX26" i="18"/>
  <c r="BT26" i="18"/>
  <c r="BN26" i="18"/>
  <c r="BJ26" i="18"/>
  <c r="BF26" i="18"/>
  <c r="BB26" i="18"/>
  <c r="AU26" i="18"/>
  <c r="AS26" i="18"/>
  <c r="AQ26" i="18"/>
  <c r="AO26" i="18"/>
  <c r="AM26" i="18"/>
  <c r="AK26" i="18"/>
  <c r="CD26" i="18"/>
  <c r="BV26" i="18"/>
  <c r="BL26" i="18"/>
  <c r="BD26" i="18"/>
  <c r="AV26" i="18"/>
  <c r="AR26" i="18"/>
  <c r="AN26" i="18"/>
  <c r="AH26" i="18"/>
  <c r="AE26" i="18"/>
  <c r="AC26" i="18"/>
  <c r="AA26" i="18"/>
  <c r="Y26" i="18"/>
  <c r="W26" i="18"/>
  <c r="U26" i="18"/>
  <c r="O26" i="18"/>
  <c r="M26" i="18"/>
  <c r="K26" i="18"/>
  <c r="I26" i="18"/>
  <c r="G26" i="18"/>
  <c r="E26" i="18"/>
  <c r="BZ26" i="18"/>
  <c r="BR26" i="18"/>
  <c r="BH26" i="18"/>
  <c r="AX26" i="18"/>
  <c r="AT26" i="18"/>
  <c r="AP26" i="18"/>
  <c r="AL26" i="18"/>
  <c r="AF26" i="18"/>
  <c r="AD26" i="18"/>
  <c r="AB26" i="18"/>
  <c r="Z26" i="18"/>
  <c r="V26" i="18"/>
  <c r="P26" i="18"/>
  <c r="L26" i="18"/>
  <c r="H26" i="18"/>
  <c r="X26" i="18"/>
  <c r="R26" i="18"/>
  <c r="N26" i="18"/>
  <c r="J26" i="18"/>
  <c r="F26" i="18"/>
  <c r="E20" i="19"/>
  <c r="E21" i="19"/>
  <c r="CA20" i="19"/>
  <c r="CA21" i="19"/>
  <c r="BY20" i="19"/>
  <c r="BW20" i="19"/>
  <c r="BW21" i="19"/>
  <c r="BU20" i="19"/>
  <c r="BS20" i="19"/>
  <c r="BS21" i="19"/>
  <c r="BQ20" i="19"/>
  <c r="BM21" i="19"/>
  <c r="BK20" i="19"/>
  <c r="BI20" i="19"/>
  <c r="BI21" i="19"/>
  <c r="BG20" i="19"/>
  <c r="BE20" i="19"/>
  <c r="BE21" i="19"/>
  <c r="BC20" i="19"/>
  <c r="BA20" i="19"/>
  <c r="BA21" i="19"/>
  <c r="CD20" i="19"/>
  <c r="BZ20" i="19"/>
  <c r="BZ21" i="19"/>
  <c r="BV20" i="19"/>
  <c r="BR20" i="19"/>
  <c r="BR21" i="19"/>
  <c r="BL20" i="19"/>
  <c r="BH20" i="19"/>
  <c r="BH21" i="19"/>
  <c r="BD20" i="19"/>
  <c r="AX20" i="19"/>
  <c r="AX21" i="19"/>
  <c r="AV20" i="19"/>
  <c r="AT20" i="19"/>
  <c r="AR20" i="19"/>
  <c r="AP20" i="19"/>
  <c r="AP21" i="19"/>
  <c r="AN20" i="19"/>
  <c r="AL20" i="19"/>
  <c r="AH20" i="19"/>
  <c r="AF20" i="19"/>
  <c r="AD20" i="19"/>
  <c r="AB20" i="19"/>
  <c r="Z20" i="19"/>
  <c r="X20" i="19"/>
  <c r="V20" i="19"/>
  <c r="BX20" i="19"/>
  <c r="BN20" i="19"/>
  <c r="BF20" i="19"/>
  <c r="AS20" i="19"/>
  <c r="AO20" i="19"/>
  <c r="AK20" i="19"/>
  <c r="AE20" i="19"/>
  <c r="AA20" i="19"/>
  <c r="W20" i="19"/>
  <c r="P20" i="19"/>
  <c r="P21" i="19"/>
  <c r="N20" i="19"/>
  <c r="L20" i="19"/>
  <c r="L21" i="19"/>
  <c r="J20" i="19"/>
  <c r="H20" i="19"/>
  <c r="H21" i="19"/>
  <c r="F20" i="19"/>
  <c r="CB20" i="19"/>
  <c r="BT20" i="19"/>
  <c r="BJ20" i="19"/>
  <c r="BJ21" i="19"/>
  <c r="BB20" i="19"/>
  <c r="AU20" i="19"/>
  <c r="AU21" i="19"/>
  <c r="AQ20" i="19"/>
  <c r="AM20" i="19"/>
  <c r="AM21" i="19"/>
  <c r="AC20" i="19"/>
  <c r="Y20" i="19"/>
  <c r="U20" i="19"/>
  <c r="O20" i="19"/>
  <c r="M20" i="19"/>
  <c r="K20" i="19"/>
  <c r="I20" i="19"/>
  <c r="I21" i="19"/>
  <c r="G20" i="19"/>
  <c r="Q21" i="19"/>
  <c r="R20" i="19"/>
  <c r="Q15" i="4"/>
  <c r="Q21" i="4"/>
  <c r="R21" i="4"/>
  <c r="R15" i="18"/>
  <c r="E15" i="18"/>
  <c r="R57" i="4"/>
  <c r="R51" i="4"/>
  <c r="R27" i="4"/>
  <c r="R39" i="4"/>
  <c r="R45" i="4"/>
  <c r="R33" i="4"/>
  <c r="CC15" i="4"/>
  <c r="BM15" i="19"/>
  <c r="BK15" i="19"/>
  <c r="BI15" i="19"/>
  <c r="BG15" i="19"/>
  <c r="BE15" i="19"/>
  <c r="BC15" i="19"/>
  <c r="BA15" i="19"/>
  <c r="CD15" i="19"/>
  <c r="CB15" i="19"/>
  <c r="BZ15" i="19"/>
  <c r="BX15" i="19"/>
  <c r="BV15" i="19"/>
  <c r="BT15" i="19"/>
  <c r="BR15" i="19"/>
  <c r="AX15" i="19"/>
  <c r="AV15" i="19"/>
  <c r="AT15" i="19"/>
  <c r="AR15" i="19"/>
  <c r="AP15" i="19"/>
  <c r="AN15" i="19"/>
  <c r="AL15" i="19"/>
  <c r="V15" i="19"/>
  <c r="X15" i="19"/>
  <c r="Z15" i="19"/>
  <c r="AB15" i="19"/>
  <c r="AD15" i="19"/>
  <c r="AF15" i="19"/>
  <c r="AH15" i="19"/>
  <c r="F15" i="19"/>
  <c r="H15" i="19"/>
  <c r="J15" i="19"/>
  <c r="L15" i="19"/>
  <c r="N15" i="19"/>
  <c r="P15" i="19"/>
  <c r="E15" i="19"/>
  <c r="BN15" i="19"/>
  <c r="BL15" i="19"/>
  <c r="BJ15" i="19"/>
  <c r="BH15" i="19"/>
  <c r="BF15" i="19"/>
  <c r="BD15" i="19"/>
  <c r="BB15" i="19"/>
  <c r="CA15" i="19"/>
  <c r="BW15" i="19"/>
  <c r="BS15" i="19"/>
  <c r="AW15" i="19"/>
  <c r="AS15" i="19"/>
  <c r="AO15" i="19"/>
  <c r="AK15" i="19"/>
  <c r="Y15" i="19"/>
  <c r="AC15" i="19"/>
  <c r="AG15" i="19"/>
  <c r="G15" i="19"/>
  <c r="K15" i="19"/>
  <c r="O15" i="19"/>
  <c r="CC15" i="19"/>
  <c r="BY15" i="19"/>
  <c r="BU15" i="19"/>
  <c r="BQ15" i="19"/>
  <c r="AU15" i="19"/>
  <c r="AQ15" i="19"/>
  <c r="AM15" i="19"/>
  <c r="W15" i="19"/>
  <c r="AA15" i="19"/>
  <c r="AE15" i="19"/>
  <c r="U15" i="19"/>
  <c r="I15" i="19"/>
  <c r="M15" i="19"/>
  <c r="CC21" i="19"/>
  <c r="BY21" i="19"/>
  <c r="BU21" i="19"/>
  <c r="BQ21" i="19"/>
  <c r="BK21" i="19"/>
  <c r="BG21" i="19"/>
  <c r="BC21" i="19"/>
  <c r="AW21" i="19"/>
  <c r="AS21" i="19"/>
  <c r="AQ21" i="19"/>
  <c r="AO21" i="19"/>
  <c r="AK21" i="19"/>
  <c r="V21" i="19"/>
  <c r="X21" i="19"/>
  <c r="Z21" i="19"/>
  <c r="AB21" i="19"/>
  <c r="AD21" i="19"/>
  <c r="AF21" i="19"/>
  <c r="AH21" i="19"/>
  <c r="F21" i="19"/>
  <c r="J21" i="19"/>
  <c r="N21" i="19"/>
  <c r="R21" i="19"/>
  <c r="CD21" i="19"/>
  <c r="CB21" i="19"/>
  <c r="BX21" i="19"/>
  <c r="BV21" i="19"/>
  <c r="BT21" i="19"/>
  <c r="BN21" i="19"/>
  <c r="BF21" i="19"/>
  <c r="BB21" i="19"/>
  <c r="AV21" i="19"/>
  <c r="AR21" i="19"/>
  <c r="AN21" i="19"/>
  <c r="Y21" i="19"/>
  <c r="AC21" i="19"/>
  <c r="AG21" i="19"/>
  <c r="G21" i="19"/>
  <c r="K21" i="19"/>
  <c r="O21" i="19"/>
  <c r="BL21" i="19"/>
  <c r="BD21" i="19"/>
  <c r="AT21" i="19"/>
  <c r="AL21" i="19"/>
  <c r="W21" i="19"/>
  <c r="AA21" i="19"/>
  <c r="AE21" i="19"/>
  <c r="U21" i="19"/>
  <c r="M21" i="19"/>
  <c r="Q15" i="19"/>
  <c r="CD21" i="18"/>
  <c r="CB21" i="18"/>
  <c r="BZ21" i="18"/>
  <c r="BX21" i="18"/>
  <c r="BV21" i="18"/>
  <c r="BT21" i="18"/>
  <c r="BR21" i="18"/>
  <c r="BN21" i="18"/>
  <c r="BL21" i="18"/>
  <c r="BJ21" i="18"/>
  <c r="BH21" i="18"/>
  <c r="BF21" i="18"/>
  <c r="BD21" i="18"/>
  <c r="BB21" i="18"/>
  <c r="AX21" i="18"/>
  <c r="AV21" i="18"/>
  <c r="AT21" i="18"/>
  <c r="AR21" i="18"/>
  <c r="AP21" i="18"/>
  <c r="AN21" i="18"/>
  <c r="AL21" i="18"/>
  <c r="CC21" i="18"/>
  <c r="CA21" i="18"/>
  <c r="BY21" i="18"/>
  <c r="BW21" i="18"/>
  <c r="BU21" i="18"/>
  <c r="BS21" i="18"/>
  <c r="BQ21" i="18"/>
  <c r="BM21" i="18"/>
  <c r="BK21" i="18"/>
  <c r="BI21" i="18"/>
  <c r="BG21" i="18"/>
  <c r="BE21" i="18"/>
  <c r="BC21" i="18"/>
  <c r="BA21" i="18"/>
  <c r="AW21" i="18"/>
  <c r="AU21" i="18"/>
  <c r="AS21" i="18"/>
  <c r="AQ21" i="18"/>
  <c r="AO21" i="18"/>
  <c r="AM21" i="18"/>
  <c r="AK21" i="18"/>
  <c r="V21" i="18"/>
  <c r="X21" i="18"/>
  <c r="Z21" i="18"/>
  <c r="AB21" i="18"/>
  <c r="AD21" i="18"/>
  <c r="AF21" i="18"/>
  <c r="AH21" i="18"/>
  <c r="U21" i="18"/>
  <c r="F21" i="18"/>
  <c r="J21" i="18"/>
  <c r="L21" i="18"/>
  <c r="N21" i="18"/>
  <c r="R21" i="18"/>
  <c r="E21" i="18"/>
  <c r="W21" i="18"/>
  <c r="Y21" i="18"/>
  <c r="AA21" i="18"/>
  <c r="AC21" i="18"/>
  <c r="AE21" i="18"/>
  <c r="AG21" i="18"/>
  <c r="G21" i="18"/>
  <c r="I21" i="18"/>
  <c r="K21" i="18"/>
  <c r="O21" i="18"/>
  <c r="BN15" i="18"/>
  <c r="BL15" i="18"/>
  <c r="BJ15" i="18"/>
  <c r="BH15" i="18"/>
  <c r="BF15" i="18"/>
  <c r="BD15" i="18"/>
  <c r="BB15" i="18"/>
  <c r="BM15" i="18"/>
  <c r="BK15" i="18"/>
  <c r="BI15" i="18"/>
  <c r="BG15" i="18"/>
  <c r="BE15" i="18"/>
  <c r="BC15" i="18"/>
  <c r="BA15" i="18"/>
  <c r="CD15" i="18"/>
  <c r="CB15" i="18"/>
  <c r="BZ15" i="18"/>
  <c r="BX15" i="18"/>
  <c r="BT15" i="18"/>
  <c r="BR15" i="18"/>
  <c r="AX15" i="18"/>
  <c r="AV15" i="18"/>
  <c r="AT15" i="18"/>
  <c r="AR15" i="18"/>
  <c r="AP15" i="18"/>
  <c r="AL15" i="18"/>
  <c r="V15" i="18"/>
  <c r="X15" i="18"/>
  <c r="AB15" i="18"/>
  <c r="AD15" i="18"/>
  <c r="AF15" i="18"/>
  <c r="AH15" i="18"/>
  <c r="U15" i="18"/>
  <c r="F15" i="18"/>
  <c r="H15" i="18"/>
  <c r="L15" i="18"/>
  <c r="N15" i="18"/>
  <c r="CC15" i="18"/>
  <c r="CA15" i="18"/>
  <c r="BY15" i="18"/>
  <c r="BW15" i="18"/>
  <c r="BU15" i="18"/>
  <c r="BS15" i="18"/>
  <c r="BQ15" i="18"/>
  <c r="AW15" i="18"/>
  <c r="AU15" i="18"/>
  <c r="AS15" i="18"/>
  <c r="AQ15" i="18"/>
  <c r="AO15" i="18"/>
  <c r="AM15" i="18"/>
  <c r="AK15" i="18"/>
  <c r="W15" i="18"/>
  <c r="Y15" i="18"/>
  <c r="AA15" i="18"/>
  <c r="AC15" i="18"/>
  <c r="AE15" i="18"/>
  <c r="AG15" i="18"/>
  <c r="G15" i="18"/>
  <c r="I15" i="18"/>
  <c r="K15" i="18"/>
  <c r="M15" i="18"/>
  <c r="O15" i="18"/>
  <c r="CD27" i="18"/>
  <c r="BZ27" i="18"/>
  <c r="BX27" i="18"/>
  <c r="BV27" i="18"/>
  <c r="BT27" i="18"/>
  <c r="BR27" i="18"/>
  <c r="BN27" i="18"/>
  <c r="BL27" i="18"/>
  <c r="BJ27" i="18"/>
  <c r="BH27" i="18"/>
  <c r="BF27" i="18"/>
  <c r="BD27" i="18"/>
  <c r="BB27" i="18"/>
  <c r="AX27" i="18"/>
  <c r="AV27" i="18"/>
  <c r="AT27" i="18"/>
  <c r="AR27" i="18"/>
  <c r="AP27" i="18"/>
  <c r="AN27" i="18"/>
  <c r="AL27" i="18"/>
  <c r="CC27" i="18"/>
  <c r="CA27" i="18"/>
  <c r="BY27" i="18"/>
  <c r="BW27" i="18"/>
  <c r="BU27" i="18"/>
  <c r="BS27" i="18"/>
  <c r="BQ27" i="18"/>
  <c r="BM27" i="18"/>
  <c r="BK27" i="18"/>
  <c r="BI27" i="18"/>
  <c r="BG27" i="18"/>
  <c r="BE27" i="18"/>
  <c r="BC27" i="18"/>
  <c r="BA27" i="18"/>
  <c r="AW27" i="18"/>
  <c r="AU27" i="18"/>
  <c r="AS27" i="18"/>
  <c r="AQ27" i="18"/>
  <c r="AO27" i="18"/>
  <c r="AM27" i="18"/>
  <c r="AK27" i="18"/>
  <c r="AG27" i="18"/>
  <c r="AE27" i="18"/>
  <c r="AC27" i="18"/>
  <c r="AA27" i="18"/>
  <c r="Y27" i="18"/>
  <c r="W27" i="18"/>
  <c r="U27" i="18"/>
  <c r="R27" i="18"/>
  <c r="P27" i="18"/>
  <c r="N27" i="18"/>
  <c r="L27" i="18"/>
  <c r="J27" i="18"/>
  <c r="H27" i="18"/>
  <c r="F27" i="18"/>
  <c r="AH27" i="18"/>
  <c r="AF27" i="18"/>
  <c r="AD27" i="18"/>
  <c r="AB27" i="18"/>
  <c r="Z27" i="18"/>
  <c r="X27" i="18"/>
  <c r="V27" i="18"/>
  <c r="Q27" i="18"/>
  <c r="O27" i="18"/>
  <c r="M27" i="18"/>
  <c r="K27" i="18"/>
  <c r="I27" i="18"/>
  <c r="G27" i="18"/>
  <c r="E27" i="18"/>
  <c r="Q15" i="18"/>
  <c r="W20" i="22"/>
  <c r="AC131" i="5"/>
  <c r="AC174" i="5"/>
  <c r="AB155" i="23"/>
  <c r="AB15" i="23"/>
  <c r="AB235" i="23"/>
  <c r="AC9" i="5"/>
  <c r="AC211" i="5"/>
  <c r="AC190" i="5"/>
  <c r="AC169" i="5"/>
  <c r="AC147" i="5"/>
  <c r="AC126" i="5"/>
  <c r="AC105" i="5"/>
  <c r="AC83" i="5"/>
  <c r="AC18" i="5"/>
  <c r="AC241" i="5"/>
  <c r="AC206" i="5"/>
  <c r="AC185" i="5"/>
  <c r="AC163" i="5"/>
  <c r="AC142" i="5"/>
  <c r="AC121" i="5"/>
  <c r="AC99" i="5"/>
  <c r="AC78" i="5"/>
  <c r="AC94" i="5"/>
  <c r="AC179" i="5"/>
  <c r="AC110" i="5"/>
  <c r="AC153" i="5"/>
  <c r="AC195" i="5"/>
  <c r="AB47" i="23"/>
  <c r="AB29" i="23"/>
  <c r="AB123" i="23"/>
  <c r="AB187" i="23"/>
  <c r="AB251" i="23"/>
  <c r="AB66" i="23"/>
  <c r="AB72" i="23"/>
  <c r="AB139" i="23"/>
  <c r="AB203" i="23"/>
  <c r="AB109" i="23"/>
  <c r="AB25" i="23"/>
  <c r="AC137" i="5"/>
  <c r="AC225" i="5"/>
  <c r="AC73" i="5"/>
  <c r="AC115" i="5"/>
  <c r="AC158" i="5"/>
  <c r="AC201" i="5"/>
  <c r="AC25" i="5"/>
  <c r="AB7" i="5"/>
  <c r="AH5" i="5"/>
  <c r="AB6" i="5"/>
  <c r="AB117" i="5"/>
  <c r="AB9" i="23"/>
  <c r="AB57" i="23"/>
  <c r="AC74" i="5"/>
  <c r="AC79" i="5"/>
  <c r="AC85" i="5"/>
  <c r="AC90" i="5"/>
  <c r="AC95" i="5"/>
  <c r="AC101" i="5"/>
  <c r="AC106" i="5"/>
  <c r="AC111" i="5"/>
  <c r="AC117" i="5"/>
  <c r="AC122" i="5"/>
  <c r="AC127" i="5"/>
  <c r="AC133" i="5"/>
  <c r="AC138" i="5"/>
  <c r="AC143" i="5"/>
  <c r="AC149" i="5"/>
  <c r="AC154" i="5"/>
  <c r="AC159" i="5"/>
  <c r="AC165" i="5"/>
  <c r="AC170" i="5"/>
  <c r="AC175" i="5"/>
  <c r="AC181" i="5"/>
  <c r="AC186" i="5"/>
  <c r="AC191" i="5"/>
  <c r="AC197" i="5"/>
  <c r="AC202" i="5"/>
  <c r="AC207" i="5"/>
  <c r="AC213" i="5"/>
  <c r="AC218" i="5"/>
  <c r="AC229" i="5"/>
  <c r="AC245" i="5"/>
  <c r="AC44" i="5"/>
  <c r="AB247" i="23"/>
  <c r="AB231" i="23"/>
  <c r="AB215" i="23"/>
  <c r="AB199" i="23"/>
  <c r="AB183" i="23"/>
  <c r="AB167" i="23"/>
  <c r="AB151" i="23"/>
  <c r="AB135" i="23"/>
  <c r="AB119" i="23"/>
  <c r="AB100" i="23"/>
  <c r="AB84" i="23"/>
  <c r="AB54" i="23"/>
  <c r="AB64" i="23"/>
  <c r="AB63" i="23"/>
  <c r="AC37" i="5"/>
  <c r="AC41" i="5"/>
  <c r="AC53" i="5"/>
  <c r="AC57" i="5"/>
  <c r="AC69" i="5"/>
  <c r="AC20" i="5"/>
  <c r="AC23" i="5"/>
  <c r="AC26" i="5"/>
  <c r="AC45" i="5"/>
  <c r="AC61" i="5"/>
  <c r="AC49" i="5"/>
  <c r="AC15" i="5"/>
  <c r="AC65" i="5"/>
  <c r="AC7" i="5"/>
  <c r="AC6" i="5"/>
  <c r="AD5" i="5"/>
  <c r="AC33" i="5"/>
  <c r="AI5" i="5"/>
  <c r="AC8" i="5"/>
  <c r="AC13" i="5"/>
  <c r="AC29" i="5"/>
  <c r="AC27" i="5"/>
  <c r="AC28" i="5"/>
  <c r="AC64" i="5"/>
  <c r="AC52" i="5"/>
  <c r="AC36" i="5"/>
  <c r="AC24" i="5"/>
  <c r="AC252" i="5"/>
  <c r="AC248" i="5"/>
  <c r="AC244" i="5"/>
  <c r="AC240" i="5"/>
  <c r="AC236" i="5"/>
  <c r="AC232" i="5"/>
  <c r="AC228" i="5"/>
  <c r="AC224" i="5"/>
  <c r="AC220" i="5"/>
  <c r="AC216" i="5"/>
  <c r="AC212" i="5"/>
  <c r="AC208" i="5"/>
  <c r="AC204" i="5"/>
  <c r="AC200" i="5"/>
  <c r="AC196" i="5"/>
  <c r="AC192" i="5"/>
  <c r="AC188" i="5"/>
  <c r="AC184" i="5"/>
  <c r="AC180" i="5"/>
  <c r="AC176" i="5"/>
  <c r="AC172" i="5"/>
  <c r="AC168" i="5"/>
  <c r="AC164" i="5"/>
  <c r="AC160" i="5"/>
  <c r="AC156" i="5"/>
  <c r="AC152" i="5"/>
  <c r="AC148" i="5"/>
  <c r="AC144" i="5"/>
  <c r="AC140" i="5"/>
  <c r="AC136" i="5"/>
  <c r="AC132" i="5"/>
  <c r="AC128" i="5"/>
  <c r="AC124" i="5"/>
  <c r="AC120" i="5"/>
  <c r="AC116" i="5"/>
  <c r="AC112" i="5"/>
  <c r="AC108" i="5"/>
  <c r="AC104" i="5"/>
  <c r="AC100" i="5"/>
  <c r="AC96" i="5"/>
  <c r="AC92" i="5"/>
  <c r="AC88" i="5"/>
  <c r="AC84" i="5"/>
  <c r="AC80" i="5"/>
  <c r="AC76" i="5"/>
  <c r="AC72" i="5"/>
  <c r="AC22" i="5"/>
  <c r="AC10" i="5"/>
  <c r="AC12" i="5"/>
  <c r="AC17" i="5"/>
  <c r="AC48" i="5"/>
  <c r="AC255" i="5"/>
  <c r="AC251" i="5"/>
  <c r="AC247" i="5"/>
  <c r="AC243" i="5"/>
  <c r="AC239" i="5"/>
  <c r="AC235" i="5"/>
  <c r="AC231" i="5"/>
  <c r="AC227" i="5"/>
  <c r="AC223" i="5"/>
  <c r="AC16" i="5"/>
  <c r="AC21" i="5"/>
  <c r="AC60" i="5"/>
  <c r="AC40" i="5"/>
  <c r="AC14" i="5"/>
  <c r="AC11" i="5"/>
  <c r="AC32" i="5"/>
  <c r="AC254" i="5"/>
  <c r="AC250" i="5"/>
  <c r="AC246" i="5"/>
  <c r="AC242" i="5"/>
  <c r="AC238" i="5"/>
  <c r="AC234" i="5"/>
  <c r="AC230" i="5"/>
  <c r="AC226" i="5"/>
  <c r="AC222" i="5"/>
  <c r="AC19" i="5"/>
  <c r="AC30" i="5"/>
  <c r="AC34" i="5"/>
  <c r="AC38" i="5"/>
  <c r="AC42" i="5"/>
  <c r="AC46" i="5"/>
  <c r="AC50" i="5"/>
  <c r="AC54" i="5"/>
  <c r="AC58" i="5"/>
  <c r="AC62" i="5"/>
  <c r="AC66" i="5"/>
  <c r="AC70" i="5"/>
  <c r="AC75" i="5"/>
  <c r="AC81" i="5"/>
  <c r="AC86" i="5"/>
  <c r="AC91" i="5"/>
  <c r="AC97" i="5"/>
  <c r="AC102" i="5"/>
  <c r="AC107" i="5"/>
  <c r="AC113" i="5"/>
  <c r="AC118" i="5"/>
  <c r="AC123" i="5"/>
  <c r="AC129" i="5"/>
  <c r="AC134" i="5"/>
  <c r="AC139" i="5"/>
  <c r="AC145" i="5"/>
  <c r="AC150" i="5"/>
  <c r="AC155" i="5"/>
  <c r="AC161" i="5"/>
  <c r="AC166" i="5"/>
  <c r="AC171" i="5"/>
  <c r="AC177" i="5"/>
  <c r="AC182" i="5"/>
  <c r="AC187" i="5"/>
  <c r="AC193" i="5"/>
  <c r="AC198" i="5"/>
  <c r="AC203" i="5"/>
  <c r="AC209" i="5"/>
  <c r="AC214" i="5"/>
  <c r="AC219" i="5"/>
  <c r="AC233" i="5"/>
  <c r="AC249" i="5"/>
  <c r="AC68" i="5"/>
  <c r="AB243" i="23"/>
  <c r="AB227" i="23"/>
  <c r="AB211" i="23"/>
  <c r="AB195" i="23"/>
  <c r="AB179" i="23"/>
  <c r="AB163" i="23"/>
  <c r="AB147" i="23"/>
  <c r="AB131" i="23"/>
  <c r="AB115" i="23"/>
  <c r="AB96" i="23"/>
  <c r="AB80" i="23"/>
  <c r="AB22" i="23"/>
  <c r="AB48" i="23"/>
  <c r="AB17" i="23"/>
  <c r="AB26" i="23"/>
  <c r="AB49" i="23"/>
  <c r="AB58" i="23"/>
  <c r="AB111" i="23"/>
  <c r="AB10" i="23"/>
  <c r="AB33" i="23"/>
  <c r="AB42" i="23"/>
  <c r="AB65" i="23"/>
  <c r="AH5" i="23"/>
  <c r="AB6" i="23"/>
  <c r="AB19" i="23"/>
  <c r="AB35" i="23"/>
  <c r="AB51" i="23"/>
  <c r="AB67" i="23"/>
  <c r="AB20" i="23"/>
  <c r="AB36" i="23"/>
  <c r="AB52" i="23"/>
  <c r="AB68" i="23"/>
  <c r="AB37" i="23"/>
  <c r="AB69" i="23"/>
  <c r="AB30" i="23"/>
  <c r="AB62" i="23"/>
  <c r="AB73" i="23"/>
  <c r="AB77" i="23"/>
  <c r="AB81" i="23"/>
  <c r="AB85" i="23"/>
  <c r="AB89" i="23"/>
  <c r="AB93" i="23"/>
  <c r="AB97" i="23"/>
  <c r="AB101" i="23"/>
  <c r="AB105" i="23"/>
  <c r="AB112" i="23"/>
  <c r="AB116" i="23"/>
  <c r="AB120" i="23"/>
  <c r="AB124" i="23"/>
  <c r="AB128" i="23"/>
  <c r="AB132" i="23"/>
  <c r="AB136" i="23"/>
  <c r="AB140" i="23"/>
  <c r="AB144" i="23"/>
  <c r="AB148" i="23"/>
  <c r="AB152" i="23"/>
  <c r="AB156" i="23"/>
  <c r="AB160" i="23"/>
  <c r="AB164" i="23"/>
  <c r="AB168" i="23"/>
  <c r="AB172" i="23"/>
  <c r="AB176" i="23"/>
  <c r="AB180" i="23"/>
  <c r="AB184" i="23"/>
  <c r="AB188" i="23"/>
  <c r="AB192" i="23"/>
  <c r="AB196" i="23"/>
  <c r="AB200" i="23"/>
  <c r="AB204" i="23"/>
  <c r="AB208" i="23"/>
  <c r="AB212" i="23"/>
  <c r="AB216" i="23"/>
  <c r="AB220" i="23"/>
  <c r="AB224" i="23"/>
  <c r="AB228" i="23"/>
  <c r="AB232" i="23"/>
  <c r="AB236" i="23"/>
  <c r="AB240" i="23"/>
  <c r="AB244" i="23"/>
  <c r="AB248" i="23"/>
  <c r="AB252" i="23"/>
  <c r="AB18" i="23"/>
  <c r="AB41" i="23"/>
  <c r="AB7" i="23"/>
  <c r="AB23" i="23"/>
  <c r="AB39" i="23"/>
  <c r="AB55" i="23"/>
  <c r="AB8" i="23"/>
  <c r="AB24" i="23"/>
  <c r="AB40" i="23"/>
  <c r="AB56" i="23"/>
  <c r="AB13" i="23"/>
  <c r="AB45" i="23"/>
  <c r="AB110" i="23"/>
  <c r="AB38" i="23"/>
  <c r="AB70" i="23"/>
  <c r="AB74" i="23"/>
  <c r="AB78" i="23"/>
  <c r="AB82" i="23"/>
  <c r="AB86" i="23"/>
  <c r="AB90" i="23"/>
  <c r="AB94" i="23"/>
  <c r="AB98" i="23"/>
  <c r="AB102" i="23"/>
  <c r="AB106" i="23"/>
  <c r="AB113" i="23"/>
  <c r="AB117" i="23"/>
  <c r="AB121" i="23"/>
  <c r="AB125" i="23"/>
  <c r="AB129" i="23"/>
  <c r="AB133" i="23"/>
  <c r="AB137" i="23"/>
  <c r="AB141" i="23"/>
  <c r="AB145" i="23"/>
  <c r="AB149" i="23"/>
  <c r="AB153" i="23"/>
  <c r="AB157" i="23"/>
  <c r="AB161" i="23"/>
  <c r="AB165" i="23"/>
  <c r="AB169" i="23"/>
  <c r="AB173" i="23"/>
  <c r="AB177" i="23"/>
  <c r="AB181" i="23"/>
  <c r="AB185" i="23"/>
  <c r="AB189" i="23"/>
  <c r="AB193" i="23"/>
  <c r="AB197" i="23"/>
  <c r="AB201" i="23"/>
  <c r="AB205" i="23"/>
  <c r="AB209" i="23"/>
  <c r="AB213" i="23"/>
  <c r="AB217" i="23"/>
  <c r="AB221" i="23"/>
  <c r="AB225" i="23"/>
  <c r="AB229" i="23"/>
  <c r="AB233" i="23"/>
  <c r="AB237" i="23"/>
  <c r="AB241" i="23"/>
  <c r="AB245" i="23"/>
  <c r="AB249" i="23"/>
  <c r="AB253" i="23"/>
  <c r="AB34" i="23"/>
  <c r="AB11" i="23"/>
  <c r="AB27" i="23"/>
  <c r="AB43" i="23"/>
  <c r="AB59" i="23"/>
  <c r="AB12" i="23"/>
  <c r="AB28" i="23"/>
  <c r="AB44" i="23"/>
  <c r="AB60" i="23"/>
  <c r="AB21" i="23"/>
  <c r="AB53" i="23"/>
  <c r="AB14" i="23"/>
  <c r="AB46" i="23"/>
  <c r="AB71" i="23"/>
  <c r="AB75" i="23"/>
  <c r="AB79" i="23"/>
  <c r="AB83" i="23"/>
  <c r="AB87" i="23"/>
  <c r="AB91" i="23"/>
  <c r="AB95" i="23"/>
  <c r="AB99" i="23"/>
  <c r="AB103" i="23"/>
  <c r="AB107" i="23"/>
  <c r="AB114" i="23"/>
  <c r="AB118" i="23"/>
  <c r="AB122" i="23"/>
  <c r="AB126" i="23"/>
  <c r="AB130" i="23"/>
  <c r="AB134" i="23"/>
  <c r="AB138" i="23"/>
  <c r="AB142" i="23"/>
  <c r="AB146" i="23"/>
  <c r="AB150" i="23"/>
  <c r="AB154" i="23"/>
  <c r="AB158" i="23"/>
  <c r="AB162" i="23"/>
  <c r="AB166" i="23"/>
  <c r="AB170" i="23"/>
  <c r="AB174" i="23"/>
  <c r="AB178" i="23"/>
  <c r="AB182" i="23"/>
  <c r="AB186" i="23"/>
  <c r="AB190" i="23"/>
  <c r="AB194" i="23"/>
  <c r="AB198" i="23"/>
  <c r="AB202" i="23"/>
  <c r="AB206" i="23"/>
  <c r="AB210" i="23"/>
  <c r="AB214" i="23"/>
  <c r="AB218" i="23"/>
  <c r="AB222" i="23"/>
  <c r="AB226" i="23"/>
  <c r="AB230" i="23"/>
  <c r="AB234" i="23"/>
  <c r="AB238" i="23"/>
  <c r="AB242" i="23"/>
  <c r="AB246" i="23"/>
  <c r="AB250" i="23"/>
  <c r="AB254" i="23"/>
  <c r="AB50" i="23"/>
  <c r="AC5" i="23"/>
  <c r="AC22" i="23"/>
  <c r="AC71" i="5"/>
  <c r="AC77" i="5"/>
  <c r="AC82" i="5"/>
  <c r="AC87" i="5"/>
  <c r="AC93" i="5"/>
  <c r="AC98" i="5"/>
  <c r="AC103" i="5"/>
  <c r="AC109" i="5"/>
  <c r="AC114" i="5"/>
  <c r="AC119" i="5"/>
  <c r="AC125" i="5"/>
  <c r="AC130" i="5"/>
  <c r="AC135" i="5"/>
  <c r="AC141" i="5"/>
  <c r="AC146" i="5"/>
  <c r="AC151" i="5"/>
  <c r="AC157" i="5"/>
  <c r="AC162" i="5"/>
  <c r="AC167" i="5"/>
  <c r="AC173" i="5"/>
  <c r="AC178" i="5"/>
  <c r="AC183" i="5"/>
  <c r="AC189" i="5"/>
  <c r="AC194" i="5"/>
  <c r="AC199" i="5"/>
  <c r="AC205" i="5"/>
  <c r="AC210" i="5"/>
  <c r="AC215" i="5"/>
  <c r="AC221" i="5"/>
  <c r="AC237" i="5"/>
  <c r="AC253" i="5"/>
  <c r="AC56" i="5"/>
  <c r="AC31" i="5"/>
  <c r="AC35" i="5"/>
  <c r="AC39" i="5"/>
  <c r="AC43" i="5"/>
  <c r="AC47" i="5"/>
  <c r="AC51" i="5"/>
  <c r="AC55" i="5"/>
  <c r="AC59" i="5"/>
  <c r="AC63" i="5"/>
  <c r="AC67" i="5"/>
  <c r="AB255" i="23"/>
  <c r="AB239" i="23"/>
  <c r="AB223" i="23"/>
  <c r="AB207" i="23"/>
  <c r="AB191" i="23"/>
  <c r="AB175" i="23"/>
  <c r="AB159" i="23"/>
  <c r="AB143" i="23"/>
  <c r="AB127" i="23"/>
  <c r="AB108" i="23"/>
  <c r="AB92" i="23"/>
  <c r="AB76" i="23"/>
  <c r="AB61" i="23"/>
  <c r="AB32" i="23"/>
  <c r="AB31" i="23"/>
  <c r="O21" i="6"/>
  <c r="AV14" i="7"/>
  <c r="O20" i="6"/>
  <c r="O19" i="6"/>
  <c r="O22" i="6"/>
  <c r="O23" i="6"/>
  <c r="AH8" i="21"/>
  <c r="AH12" i="21"/>
  <c r="AH9" i="21"/>
  <c r="AH13" i="21"/>
  <c r="AH17" i="21"/>
  <c r="AH21" i="21"/>
  <c r="AH25" i="21"/>
  <c r="AH29" i="21"/>
  <c r="AH33" i="21"/>
  <c r="AH37" i="21"/>
  <c r="AH41" i="21"/>
  <c r="AH14" i="21"/>
  <c r="AH20" i="21"/>
  <c r="AH23" i="21"/>
  <c r="AH26" i="21"/>
  <c r="AH36" i="21"/>
  <c r="AH39" i="21"/>
  <c r="AH42" i="21"/>
  <c r="AH47" i="21"/>
  <c r="AH51" i="21"/>
  <c r="AH55" i="21"/>
  <c r="AH16" i="21"/>
  <c r="AH19" i="21"/>
  <c r="AH22" i="21"/>
  <c r="AH32" i="21"/>
  <c r="AH35" i="21"/>
  <c r="AH38" i="21"/>
  <c r="AH18" i="21"/>
  <c r="AH31" i="21"/>
  <c r="AH44" i="21"/>
  <c r="AH45" i="21"/>
  <c r="AH48" i="21"/>
  <c r="AH57" i="21"/>
  <c r="AH61" i="21"/>
  <c r="AH65" i="21"/>
  <c r="AH69" i="21"/>
  <c r="AH11" i="21"/>
  <c r="AH24" i="21"/>
  <c r="AH30" i="21"/>
  <c r="AH43" i="21"/>
  <c r="AH46" i="21"/>
  <c r="AH54" i="21"/>
  <c r="AH58" i="21"/>
  <c r="AH62" i="21"/>
  <c r="AH66" i="21"/>
  <c r="AH70" i="21"/>
  <c r="AH71" i="21"/>
  <c r="AH72" i="21"/>
  <c r="AH73" i="21"/>
  <c r="AH74" i="21"/>
  <c r="AH75" i="21"/>
  <c r="AH76" i="21"/>
  <c r="AH77" i="21"/>
  <c r="AH78" i="21"/>
  <c r="AH79" i="21"/>
  <c r="AH80" i="21"/>
  <c r="AH81" i="21"/>
  <c r="AH82" i="21"/>
  <c r="AH83" i="21"/>
  <c r="AH84" i="21"/>
  <c r="AH85" i="21"/>
  <c r="AH86" i="21"/>
  <c r="AH87" i="21"/>
  <c r="AH88" i="21"/>
  <c r="AH89" i="21"/>
  <c r="AH90" i="21"/>
  <c r="AH91" i="21"/>
  <c r="AH92" i="21"/>
  <c r="AH93" i="21"/>
  <c r="AH94" i="21"/>
  <c r="AH95" i="21"/>
  <c r="AH96" i="21"/>
  <c r="AH97" i="21"/>
  <c r="AH98" i="21"/>
  <c r="AH99" i="21"/>
  <c r="AH100" i="21"/>
  <c r="AH101" i="21"/>
  <c r="AH15" i="21"/>
  <c r="AH34" i="21"/>
  <c r="AH53" i="21"/>
  <c r="AH59" i="21"/>
  <c r="AH67" i="21"/>
  <c r="AH103" i="21"/>
  <c r="AH105" i="21"/>
  <c r="AH107" i="21"/>
  <c r="AH109" i="21"/>
  <c r="AH111" i="21"/>
  <c r="AH113" i="21"/>
  <c r="AH115" i="21"/>
  <c r="AH116" i="21"/>
  <c r="AH117" i="21"/>
  <c r="AH118" i="21"/>
  <c r="AH119" i="21"/>
  <c r="AH120" i="21"/>
  <c r="AH121" i="21"/>
  <c r="AH122" i="21"/>
  <c r="AH123" i="21"/>
  <c r="AH124" i="21"/>
  <c r="AH125" i="21"/>
  <c r="AH126" i="21"/>
  <c r="AH127" i="21"/>
  <c r="AH128" i="21"/>
  <c r="AH129" i="21"/>
  <c r="AH130" i="21"/>
  <c r="AH131" i="21"/>
  <c r="AH132" i="21"/>
  <c r="AH133" i="21"/>
  <c r="AH134" i="21"/>
  <c r="AH135" i="21"/>
  <c r="AH136" i="21"/>
  <c r="AH137" i="21"/>
  <c r="AH138" i="21"/>
  <c r="AH139" i="21"/>
  <c r="AH140" i="21"/>
  <c r="AH141" i="21"/>
  <c r="AH142" i="21"/>
  <c r="AH143" i="21"/>
  <c r="AH144" i="21"/>
  <c r="AH145" i="21"/>
  <c r="AH146" i="21"/>
  <c r="AH147" i="21"/>
  <c r="AH148" i="21"/>
  <c r="AH149" i="21"/>
  <c r="AH150" i="21"/>
  <c r="AH151" i="21"/>
  <c r="AH152" i="21"/>
  <c r="AH153" i="21"/>
  <c r="AH154" i="21"/>
  <c r="AH155" i="21"/>
  <c r="AH156" i="21"/>
  <c r="AH157" i="21"/>
  <c r="AH158" i="21"/>
  <c r="AH159" i="21"/>
  <c r="AH160" i="21"/>
  <c r="AH161" i="21"/>
  <c r="AH162" i="21"/>
  <c r="AH163" i="21"/>
  <c r="AH164" i="21"/>
  <c r="AH165" i="21"/>
  <c r="AH27" i="21"/>
  <c r="AH52" i="21"/>
  <c r="AH60" i="21"/>
  <c r="AH68" i="21"/>
  <c r="AH10" i="21"/>
  <c r="AH50" i="21"/>
  <c r="AH104" i="21"/>
  <c r="AH108" i="21"/>
  <c r="AH112" i="21"/>
  <c r="AH40" i="21"/>
  <c r="AH64" i="21"/>
  <c r="AH166" i="21"/>
  <c r="AH167" i="21"/>
  <c r="AH168" i="21"/>
  <c r="AH169" i="21"/>
  <c r="AH170" i="21"/>
  <c r="AH171" i="21"/>
  <c r="AH172" i="21"/>
  <c r="AH173" i="21"/>
  <c r="AH174" i="21"/>
  <c r="AH175" i="21"/>
  <c r="AH176" i="21"/>
  <c r="AH177" i="21"/>
  <c r="AH178" i="21"/>
  <c r="AH179" i="21"/>
  <c r="AH180" i="21"/>
  <c r="AH181" i="21"/>
  <c r="AH182" i="21"/>
  <c r="AH183" i="21"/>
  <c r="AH184" i="21"/>
  <c r="AH185" i="21"/>
  <c r="AH186" i="21"/>
  <c r="AH187" i="21"/>
  <c r="AH188" i="21"/>
  <c r="AH189" i="21"/>
  <c r="AH190" i="21"/>
  <c r="AH191" i="21"/>
  <c r="AH192" i="21"/>
  <c r="AH193" i="21"/>
  <c r="AH194" i="21"/>
  <c r="AH195" i="21"/>
  <c r="AH196" i="21"/>
  <c r="AH197" i="21"/>
  <c r="AH198" i="21"/>
  <c r="AH199" i="21"/>
  <c r="AH200" i="21"/>
  <c r="AH201" i="21"/>
  <c r="AH202" i="21"/>
  <c r="AH203" i="21"/>
  <c r="AH204" i="21"/>
  <c r="AH205" i="21"/>
  <c r="AH206" i="21"/>
  <c r="AH207" i="21"/>
  <c r="AH208" i="21"/>
  <c r="AH209" i="21"/>
  <c r="AH210" i="21"/>
  <c r="AH211" i="21"/>
  <c r="AH212" i="21"/>
  <c r="AH213" i="21"/>
  <c r="AH214" i="21"/>
  <c r="AH215" i="21"/>
  <c r="AH216" i="21"/>
  <c r="AH217" i="21"/>
  <c r="AH218" i="21"/>
  <c r="AH219" i="21"/>
  <c r="AH220" i="21"/>
  <c r="AH221" i="21"/>
  <c r="AH222" i="21"/>
  <c r="AH223" i="21"/>
  <c r="AH224" i="21"/>
  <c r="AH225" i="21"/>
  <c r="AH226" i="21"/>
  <c r="AH227" i="21"/>
  <c r="AH228" i="21"/>
  <c r="AH229" i="21"/>
  <c r="AH230" i="21"/>
  <c r="AH231" i="21"/>
  <c r="AH232" i="21"/>
  <c r="AH233" i="21"/>
  <c r="AH234" i="21"/>
  <c r="AH235" i="21"/>
  <c r="AH236" i="21"/>
  <c r="AH237" i="21"/>
  <c r="AH238" i="21"/>
  <c r="AH239" i="21"/>
  <c r="AH240" i="21"/>
  <c r="AH241" i="21"/>
  <c r="AH242" i="21"/>
  <c r="AH243" i="21"/>
  <c r="AH244" i="21"/>
  <c r="AH245" i="21"/>
  <c r="AH246" i="21"/>
  <c r="AH247" i="21"/>
  <c r="AH248" i="21"/>
  <c r="AH249" i="21"/>
  <c r="AH250" i="21"/>
  <c r="AH251" i="21"/>
  <c r="AH252" i="21"/>
  <c r="AH253" i="21"/>
  <c r="AH254" i="21"/>
  <c r="AH255" i="21"/>
  <c r="AH106" i="21"/>
  <c r="AH114" i="21"/>
  <c r="AH49" i="21"/>
  <c r="AH110" i="21"/>
  <c r="AH28" i="21"/>
  <c r="AH102" i="21"/>
  <c r="AH56" i="21"/>
  <c r="AH63" i="21"/>
  <c r="AD10" i="21"/>
  <c r="AD14" i="21"/>
  <c r="AD7" i="21"/>
  <c r="AD11" i="21"/>
  <c r="AD15" i="21"/>
  <c r="AD19" i="21"/>
  <c r="AD23" i="21"/>
  <c r="AD27" i="21"/>
  <c r="AD31" i="21"/>
  <c r="AD35" i="21"/>
  <c r="AD39" i="21"/>
  <c r="AD43" i="21"/>
  <c r="AD8" i="21"/>
  <c r="AD22" i="21"/>
  <c r="AD25" i="21"/>
  <c r="AD28" i="21"/>
  <c r="AD38" i="21"/>
  <c r="AD41" i="21"/>
  <c r="AD44" i="21"/>
  <c r="AD45" i="21"/>
  <c r="AD49" i="21"/>
  <c r="AD53" i="21"/>
  <c r="AD9" i="21"/>
  <c r="AD18" i="21"/>
  <c r="AD21" i="21"/>
  <c r="AD24" i="21"/>
  <c r="AD34" i="21"/>
  <c r="AD37" i="21"/>
  <c r="AD40" i="21"/>
  <c r="AD46" i="21"/>
  <c r="AD17" i="21"/>
  <c r="AD30" i="21"/>
  <c r="AD36" i="21"/>
  <c r="AD47" i="21"/>
  <c r="AD50" i="21"/>
  <c r="AD59" i="21"/>
  <c r="AD63" i="21"/>
  <c r="AD67" i="21"/>
  <c r="AD13" i="21"/>
  <c r="AD16" i="21"/>
  <c r="AD29" i="21"/>
  <c r="AD42" i="21"/>
  <c r="AD56" i="21"/>
  <c r="AD60" i="21"/>
  <c r="AD64" i="21"/>
  <c r="AD68" i="21"/>
  <c r="AD12" i="21"/>
  <c r="AD20" i="21"/>
  <c r="AD52" i="21"/>
  <c r="AD61" i="21"/>
  <c r="AD69" i="21"/>
  <c r="AD32" i="21"/>
  <c r="AD51" i="21"/>
  <c r="AD62"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4" i="21"/>
  <c r="AD106" i="21"/>
  <c r="AD108" i="21"/>
  <c r="AD110" i="21"/>
  <c r="AD112" i="21"/>
  <c r="AD114" i="21"/>
  <c r="AD55" i="21"/>
  <c r="AD57"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26" i="21"/>
  <c r="AD48" i="21"/>
  <c r="AD66" i="21"/>
  <c r="AD103" i="21"/>
  <c r="AD107" i="21"/>
  <c r="AD111" i="21"/>
  <c r="AD115" i="21"/>
  <c r="AD155" i="21"/>
  <c r="AD157" i="21"/>
  <c r="AD159" i="21"/>
  <c r="AD161" i="21"/>
  <c r="AD163" i="21"/>
  <c r="AD165" i="21"/>
  <c r="AD33" i="21"/>
  <c r="AD65" i="21"/>
  <c r="AD54" i="21"/>
  <c r="AD58" i="21"/>
  <c r="AD109" i="21"/>
  <c r="AD156" i="21"/>
  <c r="AD160" i="21"/>
  <c r="AD164" i="21"/>
  <c r="AD105" i="21"/>
  <c r="AD158" i="21"/>
  <c r="AD166" i="21"/>
  <c r="AD168" i="21"/>
  <c r="AD170" i="21"/>
  <c r="AD172" i="21"/>
  <c r="AD174" i="21"/>
  <c r="AD176" i="21"/>
  <c r="AD178" i="21"/>
  <c r="AD180" i="21"/>
  <c r="AD182" i="21"/>
  <c r="AD184" i="21"/>
  <c r="AD186" i="21"/>
  <c r="AD188" i="21"/>
  <c r="AD190" i="21"/>
  <c r="AD192" i="21"/>
  <c r="AD194" i="21"/>
  <c r="AD196" i="21"/>
  <c r="AD198" i="21"/>
  <c r="AD200" i="21"/>
  <c r="AD202" i="21"/>
  <c r="AD204" i="21"/>
  <c r="AD206" i="21"/>
  <c r="AD208" i="21"/>
  <c r="AD210" i="21"/>
  <c r="AD212" i="21"/>
  <c r="AD214" i="21"/>
  <c r="AD216" i="21"/>
  <c r="AD218" i="21"/>
  <c r="AD220" i="21"/>
  <c r="AD222" i="21"/>
  <c r="AD224" i="21"/>
  <c r="AD226" i="21"/>
  <c r="AD228" i="21"/>
  <c r="AD230" i="21"/>
  <c r="AD232" i="21"/>
  <c r="AD234" i="21"/>
  <c r="AD236" i="21"/>
  <c r="AD238" i="21"/>
  <c r="AD240" i="21"/>
  <c r="AD242" i="21"/>
  <c r="AD244" i="21"/>
  <c r="AD246" i="21"/>
  <c r="AD248" i="21"/>
  <c r="AD250" i="21"/>
  <c r="AD252" i="21"/>
  <c r="AD254" i="21"/>
  <c r="AD113" i="21"/>
  <c r="AD169" i="21"/>
  <c r="AD173" i="21"/>
  <c r="AD177" i="21"/>
  <c r="AD181" i="21"/>
  <c r="AD185" i="21"/>
  <c r="AD189" i="21"/>
  <c r="AD193" i="21"/>
  <c r="AD197" i="21"/>
  <c r="AD201" i="21"/>
  <c r="AD205" i="21"/>
  <c r="AD209" i="21"/>
  <c r="AD213" i="21"/>
  <c r="AD217" i="21"/>
  <c r="AD221" i="21"/>
  <c r="AD225" i="21"/>
  <c r="AD229" i="21"/>
  <c r="AD233" i="21"/>
  <c r="AD237" i="21"/>
  <c r="AD241" i="21"/>
  <c r="AD245" i="21"/>
  <c r="AD249" i="21"/>
  <c r="AD253" i="21"/>
  <c r="AD6" i="21"/>
  <c r="AJ5" i="21"/>
  <c r="AD171" i="21"/>
  <c r="AD187" i="21"/>
  <c r="AD203" i="21"/>
  <c r="AD219" i="21"/>
  <c r="AD235" i="21"/>
  <c r="AD251" i="21"/>
  <c r="AD167" i="21"/>
  <c r="AD175" i="21"/>
  <c r="AD183" i="21"/>
  <c r="AD191" i="21"/>
  <c r="AD199" i="21"/>
  <c r="AD207" i="21"/>
  <c r="AD215" i="21"/>
  <c r="AD223" i="21"/>
  <c r="AD231" i="21"/>
  <c r="AD239" i="21"/>
  <c r="AD247" i="21"/>
  <c r="AD255" i="21"/>
  <c r="AD162" i="21"/>
  <c r="AD179" i="21"/>
  <c r="AD195" i="21"/>
  <c r="AD211" i="21"/>
  <c r="AD227" i="21"/>
  <c r="AD243" i="21"/>
  <c r="AE5" i="21"/>
  <c r="AB9" i="22"/>
  <c r="AB13" i="22"/>
  <c r="AB17" i="22"/>
  <c r="AB21" i="22"/>
  <c r="AB25" i="22"/>
  <c r="AB29" i="22"/>
  <c r="AB33" i="22"/>
  <c r="AB10" i="22"/>
  <c r="AB14" i="22"/>
  <c r="AB18" i="22"/>
  <c r="AB22" i="22"/>
  <c r="AB11" i="22"/>
  <c r="AB19" i="22"/>
  <c r="AB28" i="22"/>
  <c r="AB31" i="22"/>
  <c r="AB36" i="22"/>
  <c r="AB40" i="22"/>
  <c r="AB44" i="22"/>
  <c r="AB48" i="22"/>
  <c r="AB52" i="22"/>
  <c r="AB56" i="22"/>
  <c r="AB60" i="22"/>
  <c r="AB64" i="22"/>
  <c r="AB68" i="22"/>
  <c r="AB12" i="22"/>
  <c r="AB20" i="22"/>
  <c r="AB24" i="22"/>
  <c r="AB27" i="22"/>
  <c r="AB30" i="22"/>
  <c r="AB37" i="22"/>
  <c r="AB41" i="22"/>
  <c r="AB45" i="22"/>
  <c r="AB49" i="22"/>
  <c r="AB53" i="22"/>
  <c r="AB57" i="22"/>
  <c r="AB61" i="22"/>
  <c r="AB65" i="22"/>
  <c r="AB69" i="22"/>
  <c r="AB7" i="22"/>
  <c r="AB23" i="22"/>
  <c r="AB38" i="22"/>
  <c r="AB46" i="22"/>
  <c r="AB54" i="22"/>
  <c r="AB62" i="22"/>
  <c r="AB70" i="22"/>
  <c r="AB71" i="22"/>
  <c r="AB72" i="22"/>
  <c r="AB73" i="22"/>
  <c r="AB74" i="22"/>
  <c r="AB75" i="22"/>
  <c r="AB76" i="22"/>
  <c r="AB77" i="22"/>
  <c r="AB78" i="22"/>
  <c r="AB79" i="22"/>
  <c r="AB80" i="22"/>
  <c r="AB81" i="22"/>
  <c r="AB82" i="22"/>
  <c r="AB83" i="22"/>
  <c r="AB84" i="22"/>
  <c r="AB85" i="22"/>
  <c r="AB86" i="22"/>
  <c r="AB87" i="22"/>
  <c r="AB88" i="22"/>
  <c r="AB89" i="22"/>
  <c r="AB90" i="22"/>
  <c r="AB91" i="22"/>
  <c r="AB92" i="22"/>
  <c r="AB93" i="22"/>
  <c r="AB94" i="22"/>
  <c r="AB95" i="22"/>
  <c r="AB96" i="22"/>
  <c r="AB97" i="22"/>
  <c r="AB98" i="22"/>
  <c r="AB99" i="22"/>
  <c r="AB100" i="22"/>
  <c r="AB101" i="22"/>
  <c r="AB102" i="22"/>
  <c r="AB103" i="22"/>
  <c r="AB104" i="22"/>
  <c r="AB105" i="22"/>
  <c r="AB106" i="22"/>
  <c r="AB107" i="22"/>
  <c r="AB108" i="22"/>
  <c r="AB109" i="22"/>
  <c r="AB110" i="22"/>
  <c r="AB111" i="22"/>
  <c r="AB113" i="22"/>
  <c r="AB115" i="22"/>
  <c r="AB117" i="22"/>
  <c r="AB16" i="22"/>
  <c r="AB39" i="22"/>
  <c r="AB47" i="22"/>
  <c r="AB55" i="22"/>
  <c r="AB63" i="22"/>
  <c r="AB15" i="22"/>
  <c r="AB34" i="22"/>
  <c r="AB50" i="22"/>
  <c r="AB66" i="22"/>
  <c r="AB114" i="22"/>
  <c r="AB8" i="22"/>
  <c r="AB32" i="22"/>
  <c r="AB43" i="22"/>
  <c r="AB59" i="22"/>
  <c r="AB118" i="22"/>
  <c r="AB119" i="22"/>
  <c r="AB120" i="22"/>
  <c r="AB121" i="22"/>
  <c r="AB122" i="22"/>
  <c r="AB123" i="22"/>
  <c r="AB124" i="22"/>
  <c r="AB125" i="22"/>
  <c r="AB126" i="22"/>
  <c r="AB127" i="22"/>
  <c r="AB128" i="22"/>
  <c r="AB129" i="22"/>
  <c r="AB130" i="22"/>
  <c r="AB131" i="22"/>
  <c r="AB132" i="22"/>
  <c r="AB133" i="22"/>
  <c r="AB134" i="22"/>
  <c r="AB135" i="22"/>
  <c r="AB136" i="22"/>
  <c r="AB137" i="22"/>
  <c r="AB138" i="22"/>
  <c r="AB139" i="22"/>
  <c r="AB140" i="22"/>
  <c r="AB141" i="22"/>
  <c r="AB142" i="22"/>
  <c r="AB143" i="22"/>
  <c r="AB144" i="22"/>
  <c r="AB145" i="22"/>
  <c r="AB146" i="22"/>
  <c r="AB147" i="22"/>
  <c r="AB148" i="22"/>
  <c r="AB149" i="22"/>
  <c r="AB150" i="22"/>
  <c r="AB151" i="22"/>
  <c r="AB152" i="22"/>
  <c r="AB153" i="22"/>
  <c r="AB154" i="22"/>
  <c r="AB155" i="22"/>
  <c r="AB156" i="22"/>
  <c r="AB157" i="22"/>
  <c r="AB158" i="22"/>
  <c r="AB159" i="22"/>
  <c r="AB160" i="22"/>
  <c r="AB161" i="22"/>
  <c r="AB162" i="22"/>
  <c r="AB163" i="22"/>
  <c r="AB164" i="22"/>
  <c r="AB165" i="22"/>
  <c r="AB166" i="22"/>
  <c r="AB167" i="22"/>
  <c r="AB168" i="22"/>
  <c r="AB169" i="22"/>
  <c r="AB170" i="22"/>
  <c r="AB171" i="22"/>
  <c r="AB172" i="22"/>
  <c r="AB173" i="22"/>
  <c r="AB174" i="22"/>
  <c r="AB175" i="22"/>
  <c r="AB176" i="22"/>
  <c r="AB177" i="22"/>
  <c r="AB178" i="22"/>
  <c r="AB179" i="22"/>
  <c r="AB180" i="22"/>
  <c r="AB181" i="22"/>
  <c r="AB182" i="22"/>
  <c r="AB183" i="22"/>
  <c r="AB184" i="22"/>
  <c r="AB185" i="22"/>
  <c r="AB186" i="22"/>
  <c r="AB187" i="22"/>
  <c r="AB188" i="22"/>
  <c r="AB189" i="22"/>
  <c r="AB190" i="22"/>
  <c r="AB191" i="22"/>
  <c r="AB192" i="22"/>
  <c r="AB193" i="22"/>
  <c r="AB194" i="22"/>
  <c r="AB195" i="22"/>
  <c r="AB196" i="22"/>
  <c r="AB197" i="22"/>
  <c r="AB198" i="22"/>
  <c r="AB199" i="22"/>
  <c r="AB200" i="22"/>
  <c r="AB201" i="22"/>
  <c r="AB202" i="22"/>
  <c r="AB203" i="22"/>
  <c r="AB204" i="22"/>
  <c r="AB205" i="22"/>
  <c r="AB206" i="22"/>
  <c r="AB207" i="22"/>
  <c r="AB208" i="22"/>
  <c r="AB209" i="22"/>
  <c r="AB210" i="22"/>
  <c r="AB211" i="22"/>
  <c r="AB212" i="22"/>
  <c r="AB213" i="22"/>
  <c r="AB214" i="22"/>
  <c r="AB215" i="22"/>
  <c r="AB216" i="22"/>
  <c r="AB217" i="22"/>
  <c r="AB218" i="22"/>
  <c r="AB219" i="22"/>
  <c r="AB220" i="22"/>
  <c r="AB221" i="22"/>
  <c r="AB222" i="22"/>
  <c r="AB223" i="22"/>
  <c r="AB224" i="22"/>
  <c r="AB225" i="22"/>
  <c r="AB226" i="22"/>
  <c r="AB227" i="22"/>
  <c r="AB228" i="22"/>
  <c r="AB229" i="22"/>
  <c r="AB230" i="22"/>
  <c r="AB231" i="22"/>
  <c r="AB232" i="22"/>
  <c r="AB233" i="22"/>
  <c r="AB234" i="22"/>
  <c r="AB235" i="22"/>
  <c r="AB236" i="22"/>
  <c r="AB237" i="22"/>
  <c r="AB238" i="22"/>
  <c r="AB239" i="22"/>
  <c r="AB240" i="22"/>
  <c r="AB241" i="22"/>
  <c r="AB242" i="22"/>
  <c r="AB243" i="22"/>
  <c r="AB244" i="22"/>
  <c r="AB245" i="22"/>
  <c r="AB246" i="22"/>
  <c r="AB247" i="22"/>
  <c r="AB248" i="22"/>
  <c r="AB249" i="22"/>
  <c r="AB250" i="22"/>
  <c r="AB251" i="22"/>
  <c r="AB252" i="22"/>
  <c r="AB253" i="22"/>
  <c r="AB254" i="22"/>
  <c r="AB255" i="22"/>
  <c r="AB26" i="22"/>
  <c r="AB42" i="22"/>
  <c r="AB116" i="22"/>
  <c r="AB6" i="22"/>
  <c r="AC5" i="22"/>
  <c r="AB51" i="22"/>
  <c r="AB35" i="22"/>
  <c r="AB67" i="22"/>
  <c r="AH5" i="22"/>
  <c r="AB58" i="22"/>
  <c r="AB112" i="22"/>
  <c r="AC18" i="23"/>
  <c r="AC50" i="23"/>
  <c r="AC73" i="23"/>
  <c r="AC81" i="23"/>
  <c r="AC89" i="23"/>
  <c r="AC97" i="23"/>
  <c r="AC105" i="23"/>
  <c r="AC11" i="23"/>
  <c r="AC43" i="23"/>
  <c r="AC20" i="23"/>
  <c r="AC21" i="23"/>
  <c r="AC32" i="23"/>
  <c r="AC129" i="23"/>
  <c r="AC145" i="23"/>
  <c r="AC160" i="23"/>
  <c r="AC173" i="23"/>
  <c r="AC189" i="23"/>
  <c r="AC204" i="23"/>
  <c r="AC220" i="23"/>
  <c r="AC235" i="23"/>
  <c r="AC251" i="23"/>
  <c r="AC8" i="23"/>
  <c r="AC116" i="23"/>
  <c r="AC128" i="23"/>
  <c r="AC144" i="23"/>
  <c r="AC162" i="23"/>
  <c r="AC180" i="23"/>
  <c r="AC196" i="23"/>
  <c r="AC213" i="23"/>
  <c r="AC229" i="23"/>
  <c r="AC246" i="23"/>
  <c r="AC33" i="23"/>
  <c r="AI11" i="21"/>
  <c r="AI8" i="21"/>
  <c r="AI12" i="21"/>
  <c r="AI16" i="21"/>
  <c r="AI20" i="21"/>
  <c r="AI24" i="21"/>
  <c r="AI28" i="21"/>
  <c r="AI32" i="21"/>
  <c r="AI36" i="21"/>
  <c r="AI40" i="21"/>
  <c r="AI44" i="21"/>
  <c r="AI13" i="21"/>
  <c r="AI17" i="21"/>
  <c r="AI27" i="21"/>
  <c r="AI30" i="21"/>
  <c r="AI33" i="21"/>
  <c r="AI43" i="21"/>
  <c r="AI46" i="21"/>
  <c r="AI50" i="21"/>
  <c r="AI54" i="21"/>
  <c r="AI14" i="21"/>
  <c r="AI23" i="21"/>
  <c r="AI26" i="21"/>
  <c r="AI29" i="21"/>
  <c r="AI39" i="21"/>
  <c r="AI42" i="21"/>
  <c r="AI9" i="21"/>
  <c r="AI19" i="21"/>
  <c r="AI25" i="21"/>
  <c r="AI38" i="21"/>
  <c r="AI49" i="21"/>
  <c r="AI52" i="21"/>
  <c r="AI55" i="21"/>
  <c r="AI56" i="21"/>
  <c r="AI60" i="21"/>
  <c r="AI64" i="21"/>
  <c r="AI68" i="21"/>
  <c r="AI18" i="21"/>
  <c r="AI31" i="21"/>
  <c r="AI37" i="21"/>
  <c r="AI45" i="21"/>
  <c r="AI48" i="21"/>
  <c r="AI51" i="21"/>
  <c r="AI57" i="21"/>
  <c r="AI61" i="21"/>
  <c r="AI65" i="21"/>
  <c r="AI69" i="21"/>
  <c r="AI22" i="21"/>
  <c r="AI41" i="21"/>
  <c r="AI47" i="21"/>
  <c r="AI58" i="21"/>
  <c r="AI66" i="21"/>
  <c r="AI15" i="21"/>
  <c r="AI34" i="21"/>
  <c r="AI53" i="21"/>
  <c r="AI59" i="21"/>
  <c r="AI67" i="21"/>
  <c r="AI103" i="21"/>
  <c r="AI105" i="21"/>
  <c r="AI107" i="21"/>
  <c r="AI109" i="21"/>
  <c r="AI111" i="21"/>
  <c r="AI113" i="21"/>
  <c r="AI115" i="21"/>
  <c r="AI116" i="21"/>
  <c r="AI117" i="21"/>
  <c r="AI118" i="21"/>
  <c r="AI119" i="21"/>
  <c r="AI120" i="21"/>
  <c r="AI121" i="21"/>
  <c r="AI122" i="21"/>
  <c r="AI123" i="21"/>
  <c r="AI124" i="21"/>
  <c r="AI125" i="21"/>
  <c r="AI126" i="21"/>
  <c r="AI127" i="21"/>
  <c r="AI128" i="21"/>
  <c r="AI129" i="21"/>
  <c r="AI130" i="21"/>
  <c r="AI131" i="21"/>
  <c r="AI132" i="21"/>
  <c r="AI133" i="21"/>
  <c r="AI134" i="21"/>
  <c r="AI135" i="21"/>
  <c r="AI136" i="21"/>
  <c r="AI137" i="21"/>
  <c r="AI138" i="21"/>
  <c r="AI139" i="21"/>
  <c r="AI140" i="21"/>
  <c r="AI141" i="21"/>
  <c r="AI142" i="21"/>
  <c r="AI143" i="21"/>
  <c r="AI144" i="21"/>
  <c r="AI145" i="21"/>
  <c r="AI146" i="21"/>
  <c r="AI147" i="21"/>
  <c r="AI148" i="21"/>
  <c r="AI149" i="21"/>
  <c r="AI150" i="21"/>
  <c r="AI151" i="21"/>
  <c r="AI152" i="21"/>
  <c r="AI153" i="21"/>
  <c r="AI154" i="21"/>
  <c r="AI35" i="21"/>
  <c r="AI62" i="21"/>
  <c r="AI71" i="21"/>
  <c r="AI73" i="21"/>
  <c r="AI75" i="21"/>
  <c r="AI77" i="21"/>
  <c r="AI79" i="21"/>
  <c r="AI81" i="21"/>
  <c r="AI83" i="21"/>
  <c r="AI85" i="21"/>
  <c r="AI87" i="21"/>
  <c r="AI89" i="21"/>
  <c r="AI91" i="21"/>
  <c r="AI93" i="21"/>
  <c r="AI95" i="21"/>
  <c r="AI97" i="21"/>
  <c r="AI99" i="21"/>
  <c r="AI101" i="21"/>
  <c r="AI10" i="21"/>
  <c r="AI21" i="21"/>
  <c r="AI104" i="21"/>
  <c r="AI108" i="21"/>
  <c r="AI112" i="21"/>
  <c r="AI156" i="21"/>
  <c r="AI158" i="21"/>
  <c r="AI160" i="21"/>
  <c r="AI162" i="21"/>
  <c r="AI164" i="21"/>
  <c r="AI72" i="21"/>
  <c r="AI76" i="21"/>
  <c r="AI80" i="21"/>
  <c r="AI84" i="21"/>
  <c r="AI88" i="21"/>
  <c r="AI92" i="21"/>
  <c r="AI96" i="21"/>
  <c r="AI100" i="21"/>
  <c r="AI166" i="21"/>
  <c r="AI167" i="21"/>
  <c r="AI168" i="21"/>
  <c r="AI169" i="21"/>
  <c r="AI170" i="21"/>
  <c r="AI171" i="21"/>
  <c r="AI172" i="21"/>
  <c r="AI173" i="21"/>
  <c r="AI174" i="21"/>
  <c r="AI175" i="21"/>
  <c r="AI176" i="21"/>
  <c r="AI177" i="21"/>
  <c r="AI178" i="21"/>
  <c r="AI179" i="21"/>
  <c r="AI180" i="21"/>
  <c r="AI181" i="21"/>
  <c r="AI182" i="21"/>
  <c r="AI183" i="21"/>
  <c r="AI184" i="21"/>
  <c r="AI185" i="21"/>
  <c r="AI186" i="21"/>
  <c r="AI187" i="21"/>
  <c r="AI188" i="21"/>
  <c r="AI189" i="21"/>
  <c r="AI190" i="21"/>
  <c r="AI191" i="21"/>
  <c r="AI192" i="21"/>
  <c r="AI193" i="21"/>
  <c r="AI194" i="21"/>
  <c r="AI195" i="21"/>
  <c r="AI196" i="21"/>
  <c r="AI197" i="21"/>
  <c r="AI198" i="21"/>
  <c r="AI199" i="21"/>
  <c r="AI200" i="21"/>
  <c r="AI201" i="21"/>
  <c r="AI202" i="21"/>
  <c r="AI203" i="21"/>
  <c r="AI204" i="21"/>
  <c r="AI205" i="21"/>
  <c r="AI206" i="21"/>
  <c r="AI207" i="21"/>
  <c r="AI208" i="21"/>
  <c r="AI209" i="21"/>
  <c r="AI210" i="21"/>
  <c r="AI211" i="21"/>
  <c r="AI212" i="21"/>
  <c r="AI213" i="21"/>
  <c r="AI214" i="21"/>
  <c r="AI215" i="21"/>
  <c r="AI216" i="21"/>
  <c r="AI217" i="21"/>
  <c r="AI218" i="21"/>
  <c r="AI219" i="21"/>
  <c r="AI220" i="21"/>
  <c r="AI221" i="21"/>
  <c r="AI222" i="21"/>
  <c r="AI223" i="21"/>
  <c r="AI224" i="21"/>
  <c r="AI225" i="21"/>
  <c r="AI226" i="21"/>
  <c r="AI227" i="21"/>
  <c r="AI228" i="21"/>
  <c r="AI229" i="21"/>
  <c r="AI230" i="21"/>
  <c r="AI231" i="21"/>
  <c r="AI232" i="21"/>
  <c r="AI233" i="21"/>
  <c r="AI234" i="21"/>
  <c r="AI235" i="21"/>
  <c r="AI236" i="21"/>
  <c r="AI237" i="21"/>
  <c r="AI238" i="21"/>
  <c r="AI239" i="21"/>
  <c r="AI240" i="21"/>
  <c r="AI241" i="21"/>
  <c r="AI242" i="21"/>
  <c r="AI243" i="21"/>
  <c r="AI244" i="21"/>
  <c r="AI245" i="21"/>
  <c r="AI246" i="21"/>
  <c r="AI247" i="21"/>
  <c r="AI248" i="21"/>
  <c r="AI249" i="21"/>
  <c r="AI250" i="21"/>
  <c r="AI251" i="21"/>
  <c r="AI252" i="21"/>
  <c r="AI253" i="21"/>
  <c r="AI254" i="21"/>
  <c r="AI255" i="21"/>
  <c r="AI106" i="21"/>
  <c r="AI114" i="21"/>
  <c r="AI157" i="21"/>
  <c r="AI161" i="21"/>
  <c r="AI165" i="21"/>
  <c r="AI74" i="21"/>
  <c r="AI82" i="21"/>
  <c r="AI90" i="21"/>
  <c r="AI98" i="21"/>
  <c r="AI110" i="21"/>
  <c r="AI155" i="21"/>
  <c r="AI163" i="21"/>
  <c r="AI70" i="21"/>
  <c r="AI86" i="21"/>
  <c r="AI102" i="21"/>
  <c r="AI159" i="21"/>
  <c r="AI78" i="21"/>
  <c r="AI63" i="21"/>
  <c r="AI94" i="21"/>
  <c r="W108" i="22"/>
  <c r="W212" i="22"/>
  <c r="W167" i="22"/>
  <c r="W134" i="22"/>
  <c r="AI7" i="21"/>
  <c r="AH6" i="21"/>
  <c r="AH7" i="21"/>
  <c r="AI6" i="21"/>
  <c r="CE57" i="18"/>
  <c r="CE57" i="4"/>
  <c r="D9" i="7"/>
  <c r="Q33" i="19"/>
  <c r="CB27" i="18"/>
  <c r="J15" i="18"/>
  <c r="Z15" i="18"/>
  <c r="AN15" i="18"/>
  <c r="BV15" i="18"/>
  <c r="P15" i="18"/>
  <c r="D11" i="7"/>
  <c r="AC244" i="23"/>
  <c r="AC211" i="23"/>
  <c r="AC178" i="23"/>
  <c r="AC126" i="23"/>
  <c r="AC249" i="23"/>
  <c r="AC202" i="23"/>
  <c r="AC171" i="23"/>
  <c r="AC143" i="23"/>
  <c r="AC13" i="23"/>
  <c r="AC39" i="23"/>
  <c r="AC96" i="23"/>
  <c r="AC46" i="23"/>
  <c r="AC254" i="23"/>
  <c r="AC238" i="23"/>
  <c r="AC221" i="23"/>
  <c r="AC205" i="23"/>
  <c r="AC188" i="23"/>
  <c r="AC172" i="23"/>
  <c r="AC152" i="23"/>
  <c r="AC136" i="23"/>
  <c r="AC121" i="23"/>
  <c r="AC112" i="23"/>
  <c r="AC9" i="23"/>
  <c r="AC243" i="23"/>
  <c r="AC228" i="23"/>
  <c r="AC212" i="23"/>
  <c r="AC197" i="23"/>
  <c r="AC181" i="23"/>
  <c r="AC166" i="23"/>
  <c r="AC153" i="23"/>
  <c r="AC137" i="23"/>
  <c r="AC120" i="23"/>
  <c r="AC53" i="23"/>
  <c r="AC52" i="23"/>
  <c r="AC59" i="23"/>
  <c r="AC27" i="23"/>
  <c r="AC109" i="23"/>
  <c r="AC101" i="23"/>
  <c r="AC93" i="23"/>
  <c r="AC85" i="23"/>
  <c r="AC77" i="23"/>
  <c r="AC66" i="23"/>
  <c r="AC34" i="23"/>
  <c r="AC17" i="23"/>
  <c r="AC227" i="23"/>
  <c r="AC194" i="23"/>
  <c r="AC159" i="23"/>
  <c r="AC142" i="23"/>
  <c r="AC115" i="23"/>
  <c r="AC57" i="23"/>
  <c r="AC234" i="23"/>
  <c r="AC218" i="23"/>
  <c r="AC187" i="23"/>
  <c r="AC158" i="23"/>
  <c r="AC127" i="23"/>
  <c r="AC16" i="23"/>
  <c r="AC12" i="23"/>
  <c r="AC7" i="23"/>
  <c r="AC104" i="23"/>
  <c r="AC88" i="23"/>
  <c r="AC80" i="23"/>
  <c r="AC72" i="23"/>
  <c r="AC14" i="23"/>
  <c r="AC252" i="23"/>
  <c r="AC236" i="23"/>
  <c r="AC219" i="23"/>
  <c r="AC203" i="23"/>
  <c r="AC186" i="23"/>
  <c r="AC169" i="23"/>
  <c r="AC150" i="23"/>
  <c r="AC134" i="23"/>
  <c r="AC119" i="23"/>
  <c r="AC56" i="23"/>
  <c r="AI5" i="23"/>
  <c r="AC241" i="23"/>
  <c r="AC226" i="23"/>
  <c r="AC210" i="23"/>
  <c r="AC195" i="23"/>
  <c r="AC179" i="23"/>
  <c r="AC165" i="23"/>
  <c r="AC151" i="23"/>
  <c r="AC135" i="23"/>
  <c r="AD5" i="23"/>
  <c r="AC45" i="23"/>
  <c r="AC44" i="23"/>
  <c r="AC55" i="23"/>
  <c r="AC23" i="23"/>
  <c r="AC108" i="23"/>
  <c r="AC100" i="23"/>
  <c r="AC92" i="23"/>
  <c r="AC84" i="23"/>
  <c r="AC76" i="23"/>
  <c r="AC62" i="23"/>
  <c r="AC30" i="23"/>
  <c r="AC6" i="23"/>
  <c r="AC250" i="23"/>
  <c r="AC242" i="23"/>
  <c r="AC233" i="23"/>
  <c r="AC225" i="23"/>
  <c r="AC217" i="23"/>
  <c r="AC209" i="23"/>
  <c r="AC201" i="23"/>
  <c r="AC192" i="23"/>
  <c r="AC184" i="23"/>
  <c r="AC176" i="23"/>
  <c r="AC167" i="23"/>
  <c r="AC157" i="23"/>
  <c r="AC148" i="23"/>
  <c r="AC140" i="23"/>
  <c r="AC132" i="23"/>
  <c r="AC124" i="23"/>
  <c r="AC118" i="23"/>
  <c r="AC114" i="23"/>
  <c r="AC40" i="23"/>
  <c r="AC41" i="23"/>
  <c r="AC255" i="23"/>
  <c r="AC247" i="23"/>
  <c r="AC239" i="23"/>
  <c r="AC232" i="23"/>
  <c r="AC224" i="23"/>
  <c r="AC216" i="23"/>
  <c r="AC208" i="23"/>
  <c r="AC200" i="23"/>
  <c r="AC193" i="23"/>
  <c r="AC185" i="23"/>
  <c r="AC177" i="23"/>
  <c r="AC170" i="23"/>
  <c r="AC163" i="23"/>
  <c r="AC156" i="23"/>
  <c r="AC149" i="23"/>
  <c r="AC141" i="23"/>
  <c r="AC133" i="23"/>
  <c r="AC125" i="23"/>
  <c r="AC64" i="23"/>
  <c r="AC69" i="23"/>
  <c r="AC37" i="23"/>
  <c r="AC68" i="23"/>
  <c r="AC36" i="23"/>
  <c r="AC67" i="23"/>
  <c r="AC51" i="23"/>
  <c r="AC35" i="23"/>
  <c r="AC19" i="23"/>
  <c r="AC111" i="23"/>
  <c r="AC107" i="23"/>
  <c r="AC103" i="23"/>
  <c r="AC99" i="23"/>
  <c r="AC95" i="23"/>
  <c r="AC91" i="23"/>
  <c r="AC87" i="23"/>
  <c r="AC83" i="23"/>
  <c r="AC79" i="23"/>
  <c r="AC75" i="23"/>
  <c r="AC71" i="23"/>
  <c r="AC58" i="23"/>
  <c r="AC42" i="23"/>
  <c r="AC26" i="23"/>
  <c r="AC10" i="23"/>
  <c r="AH190" i="5"/>
  <c r="AH238" i="5"/>
  <c r="AH174" i="5"/>
  <c r="AH206" i="5"/>
  <c r="AH230" i="5"/>
  <c r="AH34" i="5"/>
  <c r="AH54" i="5"/>
  <c r="AH72" i="5"/>
  <c r="AH80" i="5"/>
  <c r="AH88" i="5"/>
  <c r="AH96" i="5"/>
  <c r="AH104" i="5"/>
  <c r="AH112" i="5"/>
  <c r="AH120" i="5"/>
  <c r="AH128" i="5"/>
  <c r="AH136" i="5"/>
  <c r="AH144" i="5"/>
  <c r="AH152" i="5"/>
  <c r="AH160" i="5"/>
  <c r="AH25" i="5"/>
  <c r="AH175" i="5"/>
  <c r="AH183" i="5"/>
  <c r="AH191" i="5"/>
  <c r="AH199" i="5"/>
  <c r="AH207" i="5"/>
  <c r="AH215" i="5"/>
  <c r="AH223" i="5"/>
  <c r="AH231" i="5"/>
  <c r="AH239" i="5"/>
  <c r="AH247" i="5"/>
  <c r="AH12" i="5"/>
  <c r="AH75" i="5"/>
  <c r="AH91" i="5"/>
  <c r="AH107" i="5"/>
  <c r="AH123" i="5"/>
  <c r="AH139" i="5"/>
  <c r="AH155" i="5"/>
  <c r="AH28" i="5"/>
  <c r="AH180" i="5"/>
  <c r="AH196" i="5"/>
  <c r="AH212" i="5"/>
  <c r="AH228" i="5"/>
  <c r="AH244" i="5"/>
  <c r="AH85" i="5"/>
  <c r="AH117" i="5"/>
  <c r="AH149" i="5"/>
  <c r="AH46" i="5"/>
  <c r="AH129" i="5"/>
  <c r="AH89" i="5"/>
  <c r="AH153" i="5"/>
  <c r="AH186" i="5"/>
  <c r="AH218" i="5"/>
  <c r="AH250" i="5"/>
  <c r="AH182" i="5"/>
  <c r="AH65" i="5"/>
  <c r="AH37" i="5"/>
  <c r="AH60" i="5"/>
  <c r="AH44" i="5"/>
  <c r="AH9" i="5"/>
  <c r="AH14" i="5"/>
  <c r="AH69" i="5"/>
  <c r="AH33" i="5"/>
  <c r="AH67" i="5"/>
  <c r="AH51" i="5"/>
  <c r="AH35" i="5"/>
  <c r="AH24" i="5"/>
  <c r="AH198" i="5"/>
  <c r="AH38" i="5"/>
  <c r="AH58" i="5"/>
  <c r="AH74" i="5"/>
  <c r="AH82" i="5"/>
  <c r="AH90" i="5"/>
  <c r="AH98" i="5"/>
  <c r="AH106" i="5"/>
  <c r="AH114" i="5"/>
  <c r="AH122" i="5"/>
  <c r="AH130" i="5"/>
  <c r="AH138" i="5"/>
  <c r="AH146" i="5"/>
  <c r="AH154" i="5"/>
  <c r="AH162" i="5"/>
  <c r="AH169" i="5"/>
  <c r="AH177" i="5"/>
  <c r="AH185" i="5"/>
  <c r="AH193" i="5"/>
  <c r="AH201" i="5"/>
  <c r="AH209" i="5"/>
  <c r="AH217" i="5"/>
  <c r="AH225" i="5"/>
  <c r="AH233" i="5"/>
  <c r="AH241" i="5"/>
  <c r="AH249" i="5"/>
  <c r="AH30" i="5"/>
  <c r="AH79" i="5"/>
  <c r="AH95" i="5"/>
  <c r="AH111" i="5"/>
  <c r="AH127" i="5"/>
  <c r="AH143" i="5"/>
  <c r="AH159" i="5"/>
  <c r="AH168" i="5"/>
  <c r="AH184" i="5"/>
  <c r="AH200" i="5"/>
  <c r="AH216" i="5"/>
  <c r="AH232" i="5"/>
  <c r="AH248" i="5"/>
  <c r="AH93" i="5"/>
  <c r="AH125" i="5"/>
  <c r="AH157" i="5"/>
  <c r="AH81" i="5"/>
  <c r="AH145" i="5"/>
  <c r="AH105" i="5"/>
  <c r="AH255" i="5"/>
  <c r="AH194" i="5"/>
  <c r="AH226" i="5"/>
  <c r="AH53" i="5"/>
  <c r="AH19" i="5"/>
  <c r="AH64" i="5"/>
  <c r="AH48" i="5"/>
  <c r="AH32" i="5"/>
  <c r="AH23" i="5"/>
  <c r="AH13" i="5"/>
  <c r="AH18" i="5"/>
  <c r="AH61" i="5"/>
  <c r="AH29" i="5"/>
  <c r="AH55" i="5"/>
  <c r="AH39" i="5"/>
  <c r="AH15" i="5"/>
  <c r="AH42" i="5"/>
  <c r="AH66" i="5"/>
  <c r="AH76" i="5"/>
  <c r="AH84" i="5"/>
  <c r="AH92" i="5"/>
  <c r="AH100" i="5"/>
  <c r="AH108" i="5"/>
  <c r="AH116" i="5"/>
  <c r="AH124" i="5"/>
  <c r="AH78" i="5"/>
  <c r="AH110" i="5"/>
  <c r="AH134" i="5"/>
  <c r="AH150" i="5"/>
  <c r="AH166" i="5"/>
  <c r="AH181" i="5"/>
  <c r="AH197" i="5"/>
  <c r="AH213" i="5"/>
  <c r="AH229" i="5"/>
  <c r="AH245" i="5"/>
  <c r="AH71" i="5"/>
  <c r="AH103" i="5"/>
  <c r="AH135" i="5"/>
  <c r="AH167" i="5"/>
  <c r="AH192" i="5"/>
  <c r="AH224" i="5"/>
  <c r="AH77" i="5"/>
  <c r="AH141" i="5"/>
  <c r="AH113" i="5"/>
  <c r="AH137" i="5"/>
  <c r="AH210" i="5"/>
  <c r="AH246" i="5"/>
  <c r="AH40" i="5"/>
  <c r="AH16" i="5"/>
  <c r="AH26" i="5"/>
  <c r="AH63" i="5"/>
  <c r="AH31" i="5"/>
  <c r="AH41" i="5"/>
  <c r="AH56" i="5"/>
  <c r="AH20" i="5"/>
  <c r="AH10" i="5"/>
  <c r="AH21" i="5"/>
  <c r="AH102" i="5"/>
  <c r="AH148" i="5"/>
  <c r="AH179" i="5"/>
  <c r="AH211" i="5"/>
  <c r="AH243" i="5"/>
  <c r="AH99" i="5"/>
  <c r="AH163" i="5"/>
  <c r="AH220" i="5"/>
  <c r="AH133" i="5"/>
  <c r="AH121" i="5"/>
  <c r="AH68" i="5"/>
  <c r="AH22" i="5"/>
  <c r="AH222" i="5"/>
  <c r="AH8" i="5"/>
  <c r="AH86" i="5"/>
  <c r="AH118" i="5"/>
  <c r="AH140" i="5"/>
  <c r="AH156" i="5"/>
  <c r="AH171" i="5"/>
  <c r="AH187" i="5"/>
  <c r="AH203" i="5"/>
  <c r="AH219" i="5"/>
  <c r="AH235" i="5"/>
  <c r="AH251" i="5"/>
  <c r="AH83" i="5"/>
  <c r="AH115" i="5"/>
  <c r="AH147" i="5"/>
  <c r="AH172" i="5"/>
  <c r="AH204" i="5"/>
  <c r="AH236" i="5"/>
  <c r="AH101" i="5"/>
  <c r="AH165" i="5"/>
  <c r="AH161" i="5"/>
  <c r="AH170" i="5"/>
  <c r="AH234" i="5"/>
  <c r="AH214" i="5"/>
  <c r="AH49" i="5"/>
  <c r="AH52" i="5"/>
  <c r="AH17" i="5"/>
  <c r="AH57" i="5"/>
  <c r="AH43" i="5"/>
  <c r="AH50" i="5"/>
  <c r="AH94" i="5"/>
  <c r="AH126" i="5"/>
  <c r="AH142" i="5"/>
  <c r="AH158" i="5"/>
  <c r="AH173" i="5"/>
  <c r="AH189" i="5"/>
  <c r="AH205" i="5"/>
  <c r="AH221" i="5"/>
  <c r="AH237" i="5"/>
  <c r="AH253" i="5"/>
  <c r="AH87" i="5"/>
  <c r="AH119" i="5"/>
  <c r="AH151" i="5"/>
  <c r="AH176" i="5"/>
  <c r="AH208" i="5"/>
  <c r="AH240" i="5"/>
  <c r="AH109" i="5"/>
  <c r="AH254" i="5"/>
  <c r="AH73" i="5"/>
  <c r="AH178" i="5"/>
  <c r="AH242" i="5"/>
  <c r="AH45" i="5"/>
  <c r="AH47" i="5"/>
  <c r="AH70" i="5"/>
  <c r="AH132" i="5"/>
  <c r="AH164" i="5"/>
  <c r="AH195" i="5"/>
  <c r="AH227" i="5"/>
  <c r="AH62" i="5"/>
  <c r="AH131" i="5"/>
  <c r="AH188" i="5"/>
  <c r="AH252" i="5"/>
  <c r="AH97" i="5"/>
  <c r="AH202" i="5"/>
  <c r="AH11" i="5"/>
  <c r="AH36" i="5"/>
  <c r="AH59" i="5"/>
  <c r="AH27" i="5"/>
  <c r="AC65" i="23"/>
  <c r="AC49" i="23"/>
  <c r="AC248" i="23"/>
  <c r="AC240" i="23"/>
  <c r="AC231" i="23"/>
  <c r="AC223" i="23"/>
  <c r="AC215" i="23"/>
  <c r="AC207" i="23"/>
  <c r="AC198" i="23"/>
  <c r="AC190" i="23"/>
  <c r="AC182" i="23"/>
  <c r="AC174" i="23"/>
  <c r="AC164" i="23"/>
  <c r="AC155" i="23"/>
  <c r="AC146" i="23"/>
  <c r="AC138" i="23"/>
  <c r="AC130" i="23"/>
  <c r="AC122" i="23"/>
  <c r="AC117" i="23"/>
  <c r="AC113" i="23"/>
  <c r="AC24" i="23"/>
  <c r="AC25" i="23"/>
  <c r="AC253" i="23"/>
  <c r="AC245" i="23"/>
  <c r="AC237" i="23"/>
  <c r="AC230" i="23"/>
  <c r="AC222" i="23"/>
  <c r="AC214" i="23"/>
  <c r="AC206" i="23"/>
  <c r="AC199" i="23"/>
  <c r="AC191" i="23"/>
  <c r="AC183" i="23"/>
  <c r="AC175" i="23"/>
  <c r="AC168" i="23"/>
  <c r="AC161" i="23"/>
  <c r="AC154" i="23"/>
  <c r="AC147" i="23"/>
  <c r="AC139" i="23"/>
  <c r="AC131" i="23"/>
  <c r="AC123" i="23"/>
  <c r="AC48" i="23"/>
  <c r="AC61" i="23"/>
  <c r="AC29" i="23"/>
  <c r="AC60" i="23"/>
  <c r="AC28" i="23"/>
  <c r="AC63" i="23"/>
  <c r="AC47" i="23"/>
  <c r="AC31" i="23"/>
  <c r="AC15" i="23"/>
  <c r="AC110" i="23"/>
  <c r="AC106" i="23"/>
  <c r="AC102" i="23"/>
  <c r="AC98" i="23"/>
  <c r="AC94" i="23"/>
  <c r="AC90" i="23"/>
  <c r="AC86" i="23"/>
  <c r="AC82" i="23"/>
  <c r="AC78" i="23"/>
  <c r="AC74" i="23"/>
  <c r="AC70" i="23"/>
  <c r="AC54" i="23"/>
  <c r="AC38" i="23"/>
  <c r="AH38" i="23"/>
  <c r="AH70" i="23"/>
  <c r="AH78" i="23"/>
  <c r="AH86" i="23"/>
  <c r="AH94" i="23"/>
  <c r="AH102" i="23"/>
  <c r="AH13" i="23"/>
  <c r="AH45" i="23"/>
  <c r="AH76" i="23"/>
  <c r="AH84" i="23"/>
  <c r="AH92" i="23"/>
  <c r="AH100" i="23"/>
  <c r="AH108" i="23"/>
  <c r="AH29" i="23"/>
  <c r="AH72" i="23"/>
  <c r="AH88" i="23"/>
  <c r="AH104" i="23"/>
  <c r="AH54" i="23"/>
  <c r="AH74" i="23"/>
  <c r="AH90" i="23"/>
  <c r="AH106" i="23"/>
  <c r="AH61" i="23"/>
  <c r="AH96" i="23"/>
  <c r="AH82" i="23"/>
  <c r="AH22" i="23"/>
  <c r="AH98" i="23"/>
  <c r="AH80" i="23"/>
  <c r="AH256" i="23"/>
  <c r="AH11" i="23"/>
  <c r="AH27" i="23"/>
  <c r="AH43" i="23"/>
  <c r="AH59" i="23"/>
  <c r="AH12" i="23"/>
  <c r="AH28" i="23"/>
  <c r="AH44" i="23"/>
  <c r="AH60" i="23"/>
  <c r="AH17" i="23"/>
  <c r="AH49" i="23"/>
  <c r="AH18" i="23"/>
  <c r="AH50" i="23"/>
  <c r="AH111" i="23"/>
  <c r="AH115" i="23"/>
  <c r="AH119" i="23"/>
  <c r="AH123" i="23"/>
  <c r="AH127" i="23"/>
  <c r="AH131" i="23"/>
  <c r="AH135" i="23"/>
  <c r="AH139" i="23"/>
  <c r="AH143" i="23"/>
  <c r="AH147" i="23"/>
  <c r="AH151" i="23"/>
  <c r="AH155" i="23"/>
  <c r="AH159" i="23"/>
  <c r="AH163" i="23"/>
  <c r="AH167" i="23"/>
  <c r="AH171" i="23"/>
  <c r="AH175" i="23"/>
  <c r="AH179" i="23"/>
  <c r="AH183" i="23"/>
  <c r="AH187" i="23"/>
  <c r="AH191" i="23"/>
  <c r="AH195" i="23"/>
  <c r="AH199" i="23"/>
  <c r="AH203" i="23"/>
  <c r="AH207" i="23"/>
  <c r="AH211" i="23"/>
  <c r="AH215" i="23"/>
  <c r="AH219" i="23"/>
  <c r="AH223" i="23"/>
  <c r="AH227" i="23"/>
  <c r="AH231" i="23"/>
  <c r="AH235" i="23"/>
  <c r="AH239" i="23"/>
  <c r="AH243" i="23"/>
  <c r="AH247" i="23"/>
  <c r="AH251" i="23"/>
  <c r="AH255" i="23"/>
  <c r="AH107" i="23"/>
  <c r="AH99" i="23"/>
  <c r="AH91" i="23"/>
  <c r="AH83" i="23"/>
  <c r="AH75" i="23"/>
  <c r="AH62" i="23"/>
  <c r="AH15" i="23"/>
  <c r="AH31" i="23"/>
  <c r="AH47" i="23"/>
  <c r="AH63" i="23"/>
  <c r="AH16" i="23"/>
  <c r="AH32" i="23"/>
  <c r="AH48" i="23"/>
  <c r="AH64" i="23"/>
  <c r="AH25" i="23"/>
  <c r="AH57" i="23"/>
  <c r="AH26" i="23"/>
  <c r="AH58" i="23"/>
  <c r="AH112" i="23"/>
  <c r="AH116" i="23"/>
  <c r="AH120" i="23"/>
  <c r="AH124" i="23"/>
  <c r="AH128" i="23"/>
  <c r="AH132" i="23"/>
  <c r="AH136" i="23"/>
  <c r="AH140" i="23"/>
  <c r="AH144" i="23"/>
  <c r="AH148" i="23"/>
  <c r="AH152" i="23"/>
  <c r="AH156" i="23"/>
  <c r="AH160" i="23"/>
  <c r="AH164" i="23"/>
  <c r="AH168" i="23"/>
  <c r="AH172" i="23"/>
  <c r="AH176" i="23"/>
  <c r="AH180" i="23"/>
  <c r="AH184" i="23"/>
  <c r="AH188" i="23"/>
  <c r="AH192" i="23"/>
  <c r="AH196" i="23"/>
  <c r="AH200" i="23"/>
  <c r="AH204" i="23"/>
  <c r="AH208" i="23"/>
  <c r="AH212" i="23"/>
  <c r="AH216" i="23"/>
  <c r="AH220" i="23"/>
  <c r="AH224" i="23"/>
  <c r="AH228" i="23"/>
  <c r="AH232" i="23"/>
  <c r="AH236" i="23"/>
  <c r="AH240" i="23"/>
  <c r="AH244" i="23"/>
  <c r="AH248" i="23"/>
  <c r="AH252" i="23"/>
  <c r="AH105" i="23"/>
  <c r="AH97" i="23"/>
  <c r="AH89" i="23"/>
  <c r="AH81" i="23"/>
  <c r="AH73" i="23"/>
  <c r="AH14" i="23"/>
  <c r="AH19" i="23"/>
  <c r="AH35" i="23"/>
  <c r="AH51" i="23"/>
  <c r="AH67" i="23"/>
  <c r="AH20" i="23"/>
  <c r="AH36" i="23"/>
  <c r="AH52" i="23"/>
  <c r="AH68" i="23"/>
  <c r="AH33" i="23"/>
  <c r="AH65" i="23"/>
  <c r="AH34" i="23"/>
  <c r="AH66" i="23"/>
  <c r="AH113" i="23"/>
  <c r="AH117" i="23"/>
  <c r="AH121" i="23"/>
  <c r="AH125" i="23"/>
  <c r="AH129" i="23"/>
  <c r="AH133" i="23"/>
  <c r="AH137" i="23"/>
  <c r="AH141" i="23"/>
  <c r="AH145" i="23"/>
  <c r="AH149" i="23"/>
  <c r="AH153" i="23"/>
  <c r="AH157" i="23"/>
  <c r="AH161" i="23"/>
  <c r="AH165" i="23"/>
  <c r="AH169" i="23"/>
  <c r="AH173" i="23"/>
  <c r="AH177" i="23"/>
  <c r="AH181" i="23"/>
  <c r="AH185" i="23"/>
  <c r="AH189" i="23"/>
  <c r="AH193" i="23"/>
  <c r="AH197" i="23"/>
  <c r="AH201" i="23"/>
  <c r="AH205" i="23"/>
  <c r="AH209" i="23"/>
  <c r="AH213" i="23"/>
  <c r="AH217" i="23"/>
  <c r="AH221" i="23"/>
  <c r="AH225" i="23"/>
  <c r="AH229" i="23"/>
  <c r="AH233" i="23"/>
  <c r="AH237" i="23"/>
  <c r="AH241" i="23"/>
  <c r="AH245" i="23"/>
  <c r="AH249" i="23"/>
  <c r="AH253" i="23"/>
  <c r="AH103" i="23"/>
  <c r="AH95" i="23"/>
  <c r="AH87" i="23"/>
  <c r="AH79" i="23"/>
  <c r="AH71" i="23"/>
  <c r="AH30" i="23"/>
  <c r="AH39" i="23"/>
  <c r="AH40" i="23"/>
  <c r="AH10" i="23"/>
  <c r="AH118" i="23"/>
  <c r="AH134" i="23"/>
  <c r="AH150" i="23"/>
  <c r="AH166" i="23"/>
  <c r="AH182" i="23"/>
  <c r="AH198" i="23"/>
  <c r="AH214" i="23"/>
  <c r="AH230" i="23"/>
  <c r="AH246" i="23"/>
  <c r="AH93" i="23"/>
  <c r="AH69" i="23"/>
  <c r="AH21" i="23"/>
  <c r="AH24" i="23"/>
  <c r="AH178" i="23"/>
  <c r="AH226" i="23"/>
  <c r="AH53" i="23"/>
  <c r="AH55" i="23"/>
  <c r="AH56" i="23"/>
  <c r="AH42" i="23"/>
  <c r="AH122" i="23"/>
  <c r="AH138" i="23"/>
  <c r="AH154" i="23"/>
  <c r="AH170" i="23"/>
  <c r="AH186" i="23"/>
  <c r="AH202" i="23"/>
  <c r="AH218" i="23"/>
  <c r="AH234" i="23"/>
  <c r="AH250" i="23"/>
  <c r="AH85" i="23"/>
  <c r="AH46" i="23"/>
  <c r="AH37" i="23"/>
  <c r="AH23" i="23"/>
  <c r="AH41" i="23"/>
  <c r="AH130" i="23"/>
  <c r="AH146" i="23"/>
  <c r="AH194" i="23"/>
  <c r="AH242" i="23"/>
  <c r="AH9" i="23"/>
  <c r="AH109" i="23"/>
  <c r="AH126" i="23"/>
  <c r="AH142" i="23"/>
  <c r="AH158" i="23"/>
  <c r="AH174" i="23"/>
  <c r="AH190" i="23"/>
  <c r="AH206" i="23"/>
  <c r="AH222" i="23"/>
  <c r="AH238" i="23"/>
  <c r="AH254" i="23"/>
  <c r="AH110" i="23"/>
  <c r="AH77" i="23"/>
  <c r="AH114" i="23"/>
  <c r="AH162" i="23"/>
  <c r="AH210" i="23"/>
  <c r="AH101" i="23"/>
  <c r="AD27" i="5"/>
  <c r="AD14" i="5"/>
  <c r="AD36" i="5"/>
  <c r="AD40" i="5"/>
  <c r="AD68" i="5"/>
  <c r="AD52" i="5"/>
  <c r="AD56" i="5"/>
  <c r="AD64" i="5"/>
  <c r="AD32" i="5"/>
  <c r="AD8" i="5"/>
  <c r="AD24" i="5"/>
  <c r="AD23" i="5"/>
  <c r="AD37" i="5"/>
  <c r="AD53" i="5"/>
  <c r="AD69" i="5"/>
  <c r="AD13" i="5"/>
  <c r="AD39" i="5"/>
  <c r="AD67" i="5"/>
  <c r="AD25" i="5"/>
  <c r="AD42" i="5"/>
  <c r="AD58" i="5"/>
  <c r="AD71" i="5"/>
  <c r="AD75" i="5"/>
  <c r="AD79" i="5"/>
  <c r="AD83" i="5"/>
  <c r="AD87" i="5"/>
  <c r="AD91" i="5"/>
  <c r="AD95" i="5"/>
  <c r="AD99" i="5"/>
  <c r="AD103" i="5"/>
  <c r="AD107" i="5"/>
  <c r="AD111" i="5"/>
  <c r="AD115" i="5"/>
  <c r="AD119" i="5"/>
  <c r="AD123" i="5"/>
  <c r="AD127" i="5"/>
  <c r="AD131" i="5"/>
  <c r="AD135" i="5"/>
  <c r="AD139" i="5"/>
  <c r="AD143" i="5"/>
  <c r="AD147" i="5"/>
  <c r="AD151" i="5"/>
  <c r="AD155" i="5"/>
  <c r="AD159" i="5"/>
  <c r="AD163" i="5"/>
  <c r="AD167" i="5"/>
  <c r="AD171" i="5"/>
  <c r="AD175" i="5"/>
  <c r="AD179" i="5"/>
  <c r="AD183" i="5"/>
  <c r="AD187" i="5"/>
  <c r="AD191" i="5"/>
  <c r="AD195" i="5"/>
  <c r="AD199" i="5"/>
  <c r="AD203" i="5"/>
  <c r="AD207" i="5"/>
  <c r="AD211" i="5"/>
  <c r="AD215" i="5"/>
  <c r="AD219" i="5"/>
  <c r="AD223" i="5"/>
  <c r="AD227" i="5"/>
  <c r="AD231" i="5"/>
  <c r="AD235" i="5"/>
  <c r="AD239" i="5"/>
  <c r="AD243" i="5"/>
  <c r="AD247" i="5"/>
  <c r="AD251" i="5"/>
  <c r="AD255" i="5"/>
  <c r="AD59" i="5"/>
  <c r="AD44" i="5"/>
  <c r="AD7" i="5"/>
  <c r="AD12" i="5"/>
  <c r="AD28" i="5"/>
  <c r="AD26" i="5"/>
  <c r="AD41" i="5"/>
  <c r="AD57" i="5"/>
  <c r="AE5" i="5"/>
  <c r="AD18" i="5"/>
  <c r="AD43" i="5"/>
  <c r="AD10" i="5"/>
  <c r="AD30" i="5"/>
  <c r="AD46" i="5"/>
  <c r="AD62" i="5"/>
  <c r="AD72" i="5"/>
  <c r="AD76" i="5"/>
  <c r="AD80" i="5"/>
  <c r="AD84" i="5"/>
  <c r="AD88" i="5"/>
  <c r="AD92" i="5"/>
  <c r="AD96" i="5"/>
  <c r="AD100" i="5"/>
  <c r="AD104" i="5"/>
  <c r="AD108" i="5"/>
  <c r="AD112" i="5"/>
  <c r="AD116" i="5"/>
  <c r="AD120" i="5"/>
  <c r="AD124" i="5"/>
  <c r="AD128" i="5"/>
  <c r="AD132" i="5"/>
  <c r="AD136" i="5"/>
  <c r="AD140" i="5"/>
  <c r="AD144" i="5"/>
  <c r="AD148" i="5"/>
  <c r="AD152" i="5"/>
  <c r="AD156" i="5"/>
  <c r="AD160" i="5"/>
  <c r="AD164" i="5"/>
  <c r="AD168" i="5"/>
  <c r="AD172" i="5"/>
  <c r="AD176" i="5"/>
  <c r="AD180" i="5"/>
  <c r="AD184" i="5"/>
  <c r="AD188" i="5"/>
  <c r="AD192" i="5"/>
  <c r="AD196" i="5"/>
  <c r="AD200" i="5"/>
  <c r="AD204" i="5"/>
  <c r="AD208" i="5"/>
  <c r="AD212" i="5"/>
  <c r="AD216" i="5"/>
  <c r="AD220" i="5"/>
  <c r="AD224" i="5"/>
  <c r="AD228" i="5"/>
  <c r="AD232" i="5"/>
  <c r="AD236" i="5"/>
  <c r="AD240" i="5"/>
  <c r="AD244" i="5"/>
  <c r="AD248" i="5"/>
  <c r="AD252" i="5"/>
  <c r="AD21" i="5"/>
  <c r="AD48" i="5"/>
  <c r="AD11" i="5"/>
  <c r="AD16" i="5"/>
  <c r="AD9" i="5"/>
  <c r="AD29" i="5"/>
  <c r="AD45" i="5"/>
  <c r="AD61" i="5"/>
  <c r="AJ5" i="5"/>
  <c r="AD31" i="5"/>
  <c r="AD55" i="5"/>
  <c r="AD19" i="5"/>
  <c r="AD34" i="5"/>
  <c r="AD50" i="5"/>
  <c r="AD66" i="5"/>
  <c r="AD73" i="5"/>
  <c r="AD77" i="5"/>
  <c r="AD81" i="5"/>
  <c r="AD85" i="5"/>
  <c r="AD89" i="5"/>
  <c r="AD93" i="5"/>
  <c r="AD97" i="5"/>
  <c r="AD101" i="5"/>
  <c r="AD105" i="5"/>
  <c r="AD109" i="5"/>
  <c r="AD113" i="5"/>
  <c r="AD17" i="5"/>
  <c r="AD6" i="5"/>
  <c r="AD38" i="5"/>
  <c r="AD78" i="5"/>
  <c r="AD94" i="5"/>
  <c r="AD110" i="5"/>
  <c r="AD121" i="5"/>
  <c r="AD129" i="5"/>
  <c r="AD137" i="5"/>
  <c r="AD145" i="5"/>
  <c r="AD153" i="5"/>
  <c r="AD161" i="5"/>
  <c r="AD169" i="5"/>
  <c r="AD177" i="5"/>
  <c r="AD185" i="5"/>
  <c r="AD193" i="5"/>
  <c r="AD201" i="5"/>
  <c r="AD209" i="5"/>
  <c r="AD217" i="5"/>
  <c r="AD225" i="5"/>
  <c r="AD233" i="5"/>
  <c r="AD241" i="5"/>
  <c r="AD249" i="5"/>
  <c r="AD47" i="5"/>
  <c r="AD33" i="5"/>
  <c r="AD35" i="5"/>
  <c r="AD54" i="5"/>
  <c r="AD82" i="5"/>
  <c r="AD98" i="5"/>
  <c r="AD114" i="5"/>
  <c r="AD122" i="5"/>
  <c r="AD130" i="5"/>
  <c r="AD138" i="5"/>
  <c r="AD146" i="5"/>
  <c r="AD154" i="5"/>
  <c r="AD162" i="5"/>
  <c r="AD170" i="5"/>
  <c r="AD178" i="5"/>
  <c r="AD186" i="5"/>
  <c r="AD194" i="5"/>
  <c r="AD202" i="5"/>
  <c r="AD210" i="5"/>
  <c r="AD218" i="5"/>
  <c r="AD226" i="5"/>
  <c r="AD234" i="5"/>
  <c r="AD242" i="5"/>
  <c r="AD250" i="5"/>
  <c r="AD51" i="5"/>
  <c r="AD15" i="5"/>
  <c r="AD49" i="5"/>
  <c r="AD63" i="5"/>
  <c r="AD70" i="5"/>
  <c r="AD86" i="5"/>
  <c r="AD102" i="5"/>
  <c r="AD117" i="5"/>
  <c r="AD125" i="5"/>
  <c r="AD133" i="5"/>
  <c r="AD141" i="5"/>
  <c r="AD149" i="5"/>
  <c r="AD157" i="5"/>
  <c r="AD165" i="5"/>
  <c r="AD173" i="5"/>
  <c r="AD181" i="5"/>
  <c r="AD189" i="5"/>
  <c r="AD197" i="5"/>
  <c r="AD205" i="5"/>
  <c r="AD213" i="5"/>
  <c r="AD221" i="5"/>
  <c r="AD229" i="5"/>
  <c r="AD237" i="5"/>
  <c r="AD245" i="5"/>
  <c r="AD253" i="5"/>
  <c r="AD60" i="5"/>
  <c r="AD74" i="5"/>
  <c r="AD126" i="5"/>
  <c r="AD158" i="5"/>
  <c r="AD190" i="5"/>
  <c r="AD222" i="5"/>
  <c r="AD254" i="5"/>
  <c r="AD20" i="5"/>
  <c r="AD90" i="5"/>
  <c r="AD134" i="5"/>
  <c r="AD166" i="5"/>
  <c r="AD198" i="5"/>
  <c r="AD230" i="5"/>
  <c r="AD118" i="5"/>
  <c r="AD182" i="5"/>
  <c r="AD246" i="5"/>
  <c r="AD65" i="5"/>
  <c r="AD106" i="5"/>
  <c r="AD142" i="5"/>
  <c r="AD174" i="5"/>
  <c r="AD206" i="5"/>
  <c r="AD238" i="5"/>
  <c r="AD22" i="5"/>
  <c r="AD150" i="5"/>
  <c r="AD214" i="5"/>
  <c r="AI53" i="5"/>
  <c r="AI57" i="5"/>
  <c r="AI37" i="5"/>
  <c r="AI22" i="5"/>
  <c r="AI41" i="5"/>
  <c r="AI69" i="5"/>
  <c r="AI12" i="5"/>
  <c r="AI17" i="5"/>
  <c r="AI18" i="5"/>
  <c r="AI38" i="5"/>
  <c r="AI54" i="5"/>
  <c r="AI70" i="5"/>
  <c r="AI74" i="5"/>
  <c r="AI78" i="5"/>
  <c r="AI82" i="5"/>
  <c r="AI86" i="5"/>
  <c r="AI90" i="5"/>
  <c r="AI94" i="5"/>
  <c r="AI98" i="5"/>
  <c r="AI102" i="5"/>
  <c r="AI106" i="5"/>
  <c r="AI110" i="5"/>
  <c r="AI114" i="5"/>
  <c r="AI118" i="5"/>
  <c r="AI122" i="5"/>
  <c r="AI126" i="5"/>
  <c r="AI130" i="5"/>
  <c r="AI134" i="5"/>
  <c r="AI138" i="5"/>
  <c r="AI142" i="5"/>
  <c r="AI146" i="5"/>
  <c r="AI150" i="5"/>
  <c r="AI154" i="5"/>
  <c r="AI158" i="5"/>
  <c r="AI162" i="5"/>
  <c r="AI166" i="5"/>
  <c r="AI170" i="5"/>
  <c r="AI174" i="5"/>
  <c r="AI178" i="5"/>
  <c r="AI182" i="5"/>
  <c r="AI186" i="5"/>
  <c r="AI190" i="5"/>
  <c r="AI194" i="5"/>
  <c r="AI198" i="5"/>
  <c r="AI202" i="5"/>
  <c r="AI206" i="5"/>
  <c r="AI210" i="5"/>
  <c r="AI214" i="5"/>
  <c r="AI218" i="5"/>
  <c r="AI222" i="5"/>
  <c r="AI226" i="5"/>
  <c r="AI230" i="5"/>
  <c r="AI234" i="5"/>
  <c r="AI238" i="5"/>
  <c r="AI242" i="5"/>
  <c r="AI246" i="5"/>
  <c r="AI250" i="5"/>
  <c r="AI254" i="5"/>
  <c r="AI32" i="5"/>
  <c r="AI60" i="5"/>
  <c r="AI24" i="5"/>
  <c r="AI39" i="5"/>
  <c r="AI55" i="5"/>
  <c r="AI48" i="5"/>
  <c r="AI16" i="5"/>
  <c r="AI21" i="5"/>
  <c r="AI28" i="5"/>
  <c r="AI42" i="5"/>
  <c r="AI58" i="5"/>
  <c r="AI71" i="5"/>
  <c r="AI75" i="5"/>
  <c r="AI79" i="5"/>
  <c r="AI83" i="5"/>
  <c r="AI87" i="5"/>
  <c r="AI91" i="5"/>
  <c r="AI95" i="5"/>
  <c r="AI99" i="5"/>
  <c r="AI103" i="5"/>
  <c r="AI107" i="5"/>
  <c r="AI111" i="5"/>
  <c r="AI115" i="5"/>
  <c r="AI119" i="5"/>
  <c r="AI123" i="5"/>
  <c r="AI127" i="5"/>
  <c r="AI131" i="5"/>
  <c r="AI135" i="5"/>
  <c r="AI139" i="5"/>
  <c r="AI143" i="5"/>
  <c r="AI147" i="5"/>
  <c r="AI151" i="5"/>
  <c r="AI155" i="5"/>
  <c r="AI159" i="5"/>
  <c r="AI163" i="5"/>
  <c r="AI167" i="5"/>
  <c r="AI171" i="5"/>
  <c r="AI175" i="5"/>
  <c r="AI179" i="5"/>
  <c r="AI183" i="5"/>
  <c r="AI187" i="5"/>
  <c r="AI191" i="5"/>
  <c r="AI195" i="5"/>
  <c r="AI199" i="5"/>
  <c r="AI203" i="5"/>
  <c r="AI207" i="5"/>
  <c r="AI211" i="5"/>
  <c r="AI215" i="5"/>
  <c r="AI219" i="5"/>
  <c r="AI223" i="5"/>
  <c r="AI227" i="5"/>
  <c r="AI231" i="5"/>
  <c r="AI235" i="5"/>
  <c r="AI239" i="5"/>
  <c r="AI243" i="5"/>
  <c r="AI247" i="5"/>
  <c r="AI251" i="5"/>
  <c r="AI255" i="5"/>
  <c r="AI40" i="5"/>
  <c r="AI68" i="5"/>
  <c r="AI27" i="5"/>
  <c r="AI43" i="5"/>
  <c r="AI59" i="5"/>
  <c r="AI20" i="5"/>
  <c r="AI52" i="5"/>
  <c r="AI49" i="5"/>
  <c r="AI19" i="5"/>
  <c r="AI61" i="5"/>
  <c r="AI29" i="5"/>
  <c r="AI9" i="5"/>
  <c r="AI25" i="5"/>
  <c r="AI30" i="5"/>
  <c r="AI46" i="5"/>
  <c r="AI62" i="5"/>
  <c r="AI72" i="5"/>
  <c r="AI76" i="5"/>
  <c r="AI80" i="5"/>
  <c r="AI84" i="5"/>
  <c r="AI88" i="5"/>
  <c r="AI92" i="5"/>
  <c r="AI96" i="5"/>
  <c r="AI100" i="5"/>
  <c r="AI104" i="5"/>
  <c r="AI108" i="5"/>
  <c r="AI112" i="5"/>
  <c r="AI116" i="5"/>
  <c r="AI120" i="5"/>
  <c r="AI124" i="5"/>
  <c r="AI128" i="5"/>
  <c r="AI132" i="5"/>
  <c r="AI136" i="5"/>
  <c r="AI140" i="5"/>
  <c r="AI144" i="5"/>
  <c r="AI148" i="5"/>
  <c r="AI152" i="5"/>
  <c r="AI156" i="5"/>
  <c r="AI160" i="5"/>
  <c r="AI164" i="5"/>
  <c r="AI168" i="5"/>
  <c r="AI172" i="5"/>
  <c r="AI176" i="5"/>
  <c r="AI180" i="5"/>
  <c r="AI184" i="5"/>
  <c r="AI188" i="5"/>
  <c r="AI192" i="5"/>
  <c r="AI196" i="5"/>
  <c r="AI200" i="5"/>
  <c r="AI204" i="5"/>
  <c r="AI208" i="5"/>
  <c r="AI212" i="5"/>
  <c r="AI216" i="5"/>
  <c r="AI220" i="5"/>
  <c r="AI224" i="5"/>
  <c r="AI228" i="5"/>
  <c r="AI232" i="5"/>
  <c r="AI236" i="5"/>
  <c r="AI240" i="5"/>
  <c r="AI244" i="5"/>
  <c r="AI248" i="5"/>
  <c r="AI252" i="5"/>
  <c r="AI10" i="5"/>
  <c r="AI44" i="5"/>
  <c r="AI31" i="5"/>
  <c r="AI47" i="5"/>
  <c r="AI63" i="5"/>
  <c r="AI26" i="5"/>
  <c r="AI64" i="5"/>
  <c r="AI11" i="5"/>
  <c r="AI13" i="5"/>
  <c r="AI66" i="5"/>
  <c r="AI85" i="5"/>
  <c r="AI101" i="5"/>
  <c r="AI117" i="5"/>
  <c r="AI133" i="5"/>
  <c r="AI149" i="5"/>
  <c r="AI165" i="5"/>
  <c r="AI181" i="5"/>
  <c r="AI197" i="5"/>
  <c r="AI213" i="5"/>
  <c r="AI229" i="5"/>
  <c r="AI245" i="5"/>
  <c r="AI56" i="5"/>
  <c r="AI67" i="5"/>
  <c r="AI14" i="5"/>
  <c r="AI73" i="5"/>
  <c r="AI89" i="5"/>
  <c r="AI105" i="5"/>
  <c r="AI121" i="5"/>
  <c r="AI137" i="5"/>
  <c r="AI153" i="5"/>
  <c r="AI169" i="5"/>
  <c r="AI185" i="5"/>
  <c r="AI201" i="5"/>
  <c r="AI217" i="5"/>
  <c r="AI233" i="5"/>
  <c r="AI249" i="5"/>
  <c r="AI15" i="5"/>
  <c r="AI36" i="5"/>
  <c r="AI34" i="5"/>
  <c r="AI77" i="5"/>
  <c r="AI93" i="5"/>
  <c r="AI109" i="5"/>
  <c r="AI125" i="5"/>
  <c r="AI141" i="5"/>
  <c r="AI157" i="5"/>
  <c r="AI173" i="5"/>
  <c r="AI189" i="5"/>
  <c r="AI205" i="5"/>
  <c r="AI221" i="5"/>
  <c r="AI237" i="5"/>
  <c r="AI253" i="5"/>
  <c r="AI35" i="5"/>
  <c r="AI65" i="5"/>
  <c r="AI50" i="5"/>
  <c r="AI129" i="5"/>
  <c r="AI193" i="5"/>
  <c r="AI23" i="5"/>
  <c r="AI81" i="5"/>
  <c r="AI145" i="5"/>
  <c r="AI209" i="5"/>
  <c r="AI51" i="5"/>
  <c r="AI45" i="5"/>
  <c r="AI113" i="5"/>
  <c r="AI241" i="5"/>
  <c r="AI97" i="5"/>
  <c r="AI161" i="5"/>
  <c r="AI225" i="5"/>
  <c r="AI33" i="5"/>
  <c r="AI8" i="5"/>
  <c r="AI177" i="5"/>
  <c r="L8" i="6"/>
  <c r="AJ10" i="21"/>
  <c r="AJ14" i="21"/>
  <c r="AJ11" i="21"/>
  <c r="AJ15" i="21"/>
  <c r="AJ19" i="21"/>
  <c r="AJ23" i="21"/>
  <c r="AJ27" i="21"/>
  <c r="AJ31" i="21"/>
  <c r="AJ35" i="21"/>
  <c r="AJ39" i="21"/>
  <c r="AJ43" i="21"/>
  <c r="AJ12" i="21"/>
  <c r="AJ18" i="21"/>
  <c r="AJ21" i="21"/>
  <c r="AJ24" i="21"/>
  <c r="AJ34" i="21"/>
  <c r="AJ37" i="21"/>
  <c r="AJ40" i="21"/>
  <c r="AJ45" i="21"/>
  <c r="AJ49" i="21"/>
  <c r="AJ53" i="21"/>
  <c r="AJ13" i="21"/>
  <c r="AJ17" i="21"/>
  <c r="AJ20" i="21"/>
  <c r="AJ30" i="21"/>
  <c r="AJ33" i="21"/>
  <c r="AJ36" i="21"/>
  <c r="AJ46" i="21"/>
  <c r="AJ26" i="21"/>
  <c r="AJ32" i="21"/>
  <c r="AJ59" i="21"/>
  <c r="AJ63" i="21"/>
  <c r="AJ67" i="21"/>
  <c r="AJ9" i="21"/>
  <c r="AJ25" i="21"/>
  <c r="AJ38" i="21"/>
  <c r="AJ44" i="21"/>
  <c r="AJ52" i="21"/>
  <c r="AJ55" i="21"/>
  <c r="AJ56" i="21"/>
  <c r="AJ60" i="21"/>
  <c r="AJ64" i="21"/>
  <c r="AJ68" i="21"/>
  <c r="AJ8" i="21"/>
  <c r="AJ29" i="21"/>
  <c r="AJ48" i="21"/>
  <c r="AJ54" i="21"/>
  <c r="AJ57" i="21"/>
  <c r="AJ65" i="21"/>
  <c r="AJ102" i="21"/>
  <c r="AJ104" i="21"/>
  <c r="AJ106" i="21"/>
  <c r="AJ108" i="21"/>
  <c r="AJ110" i="21"/>
  <c r="AJ112" i="21"/>
  <c r="AJ114" i="21"/>
  <c r="AJ22" i="21"/>
  <c r="AJ41" i="21"/>
  <c r="AJ47" i="21"/>
  <c r="AJ58" i="21"/>
  <c r="AJ66" i="21"/>
  <c r="AJ16" i="21"/>
  <c r="AJ69" i="21"/>
  <c r="AJ105" i="21"/>
  <c r="AJ109" i="21"/>
  <c r="AJ113" i="21"/>
  <c r="AJ155" i="21"/>
  <c r="AJ157" i="21"/>
  <c r="AJ159" i="21"/>
  <c r="AJ161" i="21"/>
  <c r="AJ163" i="21"/>
  <c r="AJ165" i="21"/>
  <c r="AJ50" i="21"/>
  <c r="AJ62" i="21"/>
  <c r="AJ71" i="21"/>
  <c r="AJ73" i="21"/>
  <c r="AJ75" i="21"/>
  <c r="AJ77" i="21"/>
  <c r="AJ79" i="21"/>
  <c r="AJ81" i="21"/>
  <c r="AJ83" i="21"/>
  <c r="AJ85" i="21"/>
  <c r="AJ87" i="21"/>
  <c r="AJ89" i="21"/>
  <c r="AJ91" i="21"/>
  <c r="AJ93" i="21"/>
  <c r="AJ95" i="21"/>
  <c r="AJ97" i="21"/>
  <c r="AJ99" i="21"/>
  <c r="AJ101" i="21"/>
  <c r="AJ42" i="21"/>
  <c r="AJ61" i="21"/>
  <c r="AJ103" i="21"/>
  <c r="AJ111" i="21"/>
  <c r="AJ116" i="21"/>
  <c r="AJ118" i="21"/>
  <c r="AJ120" i="21"/>
  <c r="AJ122" i="21"/>
  <c r="AJ124" i="21"/>
  <c r="AJ126" i="21"/>
  <c r="AJ128" i="21"/>
  <c r="AJ130" i="21"/>
  <c r="AJ132" i="21"/>
  <c r="AJ134" i="21"/>
  <c r="AJ136" i="21"/>
  <c r="AJ138" i="21"/>
  <c r="AJ140" i="21"/>
  <c r="AJ142" i="21"/>
  <c r="AJ144" i="21"/>
  <c r="AJ146" i="21"/>
  <c r="AJ148" i="21"/>
  <c r="AJ150" i="21"/>
  <c r="AJ152" i="21"/>
  <c r="AJ154" i="21"/>
  <c r="AJ158" i="21"/>
  <c r="AJ162" i="21"/>
  <c r="AJ72" i="21"/>
  <c r="AJ76" i="21"/>
  <c r="AJ80" i="21"/>
  <c r="AJ84" i="21"/>
  <c r="AJ88" i="21"/>
  <c r="AJ92" i="21"/>
  <c r="AJ96" i="21"/>
  <c r="AJ100" i="21"/>
  <c r="AJ166" i="21"/>
  <c r="AJ167" i="21"/>
  <c r="AJ168" i="21"/>
  <c r="AJ169" i="21"/>
  <c r="AJ170" i="21"/>
  <c r="AJ171" i="21"/>
  <c r="AJ172" i="21"/>
  <c r="AJ173" i="21"/>
  <c r="AJ174" i="21"/>
  <c r="AJ175" i="21"/>
  <c r="AJ176" i="21"/>
  <c r="AJ177" i="21"/>
  <c r="AJ178" i="21"/>
  <c r="AJ179" i="21"/>
  <c r="AJ180" i="21"/>
  <c r="AJ181" i="21"/>
  <c r="AJ182" i="21"/>
  <c r="AJ183" i="21"/>
  <c r="AJ184" i="21"/>
  <c r="AJ185" i="21"/>
  <c r="AJ186" i="21"/>
  <c r="AJ187" i="21"/>
  <c r="AJ188" i="21"/>
  <c r="AJ189" i="21"/>
  <c r="AJ190" i="21"/>
  <c r="AJ191" i="21"/>
  <c r="AJ192" i="21"/>
  <c r="AJ193" i="21"/>
  <c r="AJ194" i="21"/>
  <c r="AJ195" i="21"/>
  <c r="AJ196" i="21"/>
  <c r="AJ197" i="21"/>
  <c r="AJ198" i="21"/>
  <c r="AJ199" i="21"/>
  <c r="AJ200" i="21"/>
  <c r="AJ201" i="21"/>
  <c r="AJ202" i="21"/>
  <c r="AJ203" i="21"/>
  <c r="AJ204" i="21"/>
  <c r="AJ205" i="21"/>
  <c r="AJ206" i="21"/>
  <c r="AJ207" i="21"/>
  <c r="AJ208" i="21"/>
  <c r="AJ209" i="21"/>
  <c r="AJ210" i="21"/>
  <c r="AJ211" i="21"/>
  <c r="AJ212" i="21"/>
  <c r="AJ213" i="21"/>
  <c r="AJ214" i="21"/>
  <c r="AJ215" i="21"/>
  <c r="AJ216" i="21"/>
  <c r="AJ217" i="21"/>
  <c r="AJ218" i="21"/>
  <c r="AJ219" i="21"/>
  <c r="AJ220" i="21"/>
  <c r="AJ221" i="21"/>
  <c r="AJ222" i="21"/>
  <c r="AJ223" i="21"/>
  <c r="AJ224" i="21"/>
  <c r="AJ225" i="21"/>
  <c r="AJ226" i="21"/>
  <c r="AJ227" i="21"/>
  <c r="AJ228" i="21"/>
  <c r="AJ229" i="21"/>
  <c r="AJ230" i="21"/>
  <c r="AJ231" i="21"/>
  <c r="AJ232" i="21"/>
  <c r="AJ233" i="21"/>
  <c r="AJ234" i="21"/>
  <c r="AJ235" i="21"/>
  <c r="AJ236" i="21"/>
  <c r="AJ237" i="21"/>
  <c r="AJ238" i="21"/>
  <c r="AJ239" i="21"/>
  <c r="AJ240" i="21"/>
  <c r="AJ241" i="21"/>
  <c r="AJ242" i="21"/>
  <c r="AJ243" i="21"/>
  <c r="AJ244" i="21"/>
  <c r="AJ245" i="21"/>
  <c r="AJ246" i="21"/>
  <c r="AJ247" i="21"/>
  <c r="AJ248" i="21"/>
  <c r="AJ249" i="21"/>
  <c r="AJ250" i="21"/>
  <c r="AJ251" i="21"/>
  <c r="AJ252" i="21"/>
  <c r="AJ253" i="21"/>
  <c r="AJ254" i="21"/>
  <c r="AJ255" i="21"/>
  <c r="AJ51" i="21"/>
  <c r="AJ115" i="21"/>
  <c r="AJ119" i="21"/>
  <c r="AJ123" i="21"/>
  <c r="AJ127" i="21"/>
  <c r="AJ131" i="21"/>
  <c r="AJ135" i="21"/>
  <c r="AJ139" i="21"/>
  <c r="AJ143" i="21"/>
  <c r="AJ147" i="21"/>
  <c r="AJ151" i="21"/>
  <c r="AJ160" i="21"/>
  <c r="AJ74" i="21"/>
  <c r="AJ82" i="21"/>
  <c r="AJ90" i="21"/>
  <c r="AJ98" i="21"/>
  <c r="AJ121" i="21"/>
  <c r="AJ129" i="21"/>
  <c r="AJ137" i="21"/>
  <c r="AJ145" i="21"/>
  <c r="AJ153" i="21"/>
  <c r="AJ164" i="21"/>
  <c r="AJ28" i="21"/>
  <c r="AJ70" i="21"/>
  <c r="AJ86" i="21"/>
  <c r="AJ107" i="21"/>
  <c r="AJ125" i="21"/>
  <c r="AJ141" i="21"/>
  <c r="AJ156" i="21"/>
  <c r="AJ94" i="21"/>
  <c r="AJ78" i="21"/>
  <c r="AJ117" i="21"/>
  <c r="AJ133" i="21"/>
  <c r="AJ149" i="21"/>
  <c r="AH9" i="22"/>
  <c r="AH13" i="22"/>
  <c r="AH17" i="22"/>
  <c r="AH21" i="22"/>
  <c r="AH25" i="22"/>
  <c r="AH29" i="22"/>
  <c r="AH10" i="22"/>
  <c r="AH14" i="22"/>
  <c r="AH18" i="22"/>
  <c r="AH22" i="22"/>
  <c r="AH7" i="22"/>
  <c r="AH15" i="22"/>
  <c r="AH24" i="22"/>
  <c r="AH27" i="22"/>
  <c r="AH30" i="22"/>
  <c r="AH36" i="22"/>
  <c r="AH40" i="22"/>
  <c r="AH44" i="22"/>
  <c r="AH48" i="22"/>
  <c r="AH52" i="22"/>
  <c r="AH56" i="22"/>
  <c r="AH60" i="22"/>
  <c r="AH64" i="22"/>
  <c r="AH68" i="22"/>
  <c r="AH8" i="22"/>
  <c r="AH16" i="22"/>
  <c r="AH23" i="22"/>
  <c r="AH26" i="22"/>
  <c r="AH33" i="22"/>
  <c r="AH37" i="22"/>
  <c r="AH41" i="22"/>
  <c r="AH45" i="22"/>
  <c r="AH49" i="22"/>
  <c r="AH53" i="22"/>
  <c r="AH57" i="22"/>
  <c r="AH61" i="22"/>
  <c r="AH65" i="22"/>
  <c r="AH69" i="22"/>
  <c r="AH19" i="22"/>
  <c r="AH32" i="22"/>
  <c r="AH34" i="22"/>
  <c r="AH42" i="22"/>
  <c r="AH50" i="22"/>
  <c r="AH58" i="22"/>
  <c r="AH66" i="22"/>
  <c r="AH12" i="22"/>
  <c r="AH31" i="22"/>
  <c r="AH35" i="22"/>
  <c r="AH43" i="22"/>
  <c r="AH51" i="22"/>
  <c r="AH59" i="22"/>
  <c r="AH67" i="22"/>
  <c r="AH112" i="22"/>
  <c r="AH114" i="22"/>
  <c r="AH116" i="22"/>
  <c r="AH11" i="22"/>
  <c r="AH46" i="22"/>
  <c r="AH62" i="22"/>
  <c r="AH71" i="22"/>
  <c r="AH73" i="22"/>
  <c r="AH75" i="22"/>
  <c r="AH77" i="22"/>
  <c r="AH79" i="22"/>
  <c r="AH81" i="22"/>
  <c r="AH83" i="22"/>
  <c r="AH85" i="22"/>
  <c r="AH87" i="22"/>
  <c r="AH89" i="22"/>
  <c r="AH91" i="22"/>
  <c r="AH93" i="22"/>
  <c r="AH95" i="22"/>
  <c r="AH97" i="22"/>
  <c r="AH99" i="22"/>
  <c r="AH101" i="22"/>
  <c r="AH103" i="22"/>
  <c r="AH105" i="22"/>
  <c r="AH107" i="22"/>
  <c r="AH109" i="22"/>
  <c r="AH39" i="22"/>
  <c r="AH55" i="22"/>
  <c r="AH111" i="22"/>
  <c r="AH115" i="22"/>
  <c r="AH38" i="22"/>
  <c r="AH70" i="22"/>
  <c r="AH74" i="22"/>
  <c r="AH78" i="22"/>
  <c r="AH82" i="22"/>
  <c r="AH86" i="22"/>
  <c r="AH90" i="22"/>
  <c r="AH94" i="22"/>
  <c r="AH98" i="22"/>
  <c r="AH102" i="22"/>
  <c r="AH106" i="22"/>
  <c r="AH110" i="22"/>
  <c r="AH28" i="22"/>
  <c r="AH121" i="22"/>
  <c r="AH125" i="22"/>
  <c r="AH129" i="22"/>
  <c r="AH133" i="22"/>
  <c r="AH139" i="22"/>
  <c r="AH143" i="22"/>
  <c r="AH147" i="22"/>
  <c r="AH151" i="22"/>
  <c r="AH155" i="22"/>
  <c r="AH159" i="22"/>
  <c r="AH163" i="22"/>
  <c r="AH167" i="22"/>
  <c r="AH171" i="22"/>
  <c r="AH173" i="22"/>
  <c r="AH177" i="22"/>
  <c r="AH181" i="22"/>
  <c r="AH185" i="22"/>
  <c r="AH189" i="22"/>
  <c r="AH193" i="22"/>
  <c r="AH20" i="22"/>
  <c r="AH63" i="22"/>
  <c r="AH113" i="22"/>
  <c r="AH118" i="22"/>
  <c r="AH120" i="22"/>
  <c r="AH122" i="22"/>
  <c r="AH124" i="22"/>
  <c r="AH126" i="22"/>
  <c r="AH128" i="22"/>
  <c r="AH130" i="22"/>
  <c r="AH132" i="22"/>
  <c r="AH134" i="22"/>
  <c r="AH136" i="22"/>
  <c r="AH138" i="22"/>
  <c r="AH140" i="22"/>
  <c r="AH142" i="22"/>
  <c r="AH144" i="22"/>
  <c r="AH146" i="22"/>
  <c r="AH148" i="22"/>
  <c r="AH150" i="22"/>
  <c r="AH152" i="22"/>
  <c r="AH154" i="22"/>
  <c r="AH156" i="22"/>
  <c r="AH158" i="22"/>
  <c r="AH160" i="22"/>
  <c r="AH162" i="22"/>
  <c r="AH164" i="22"/>
  <c r="AH166" i="22"/>
  <c r="AH168" i="22"/>
  <c r="AH170" i="22"/>
  <c r="AH172" i="22"/>
  <c r="AH174" i="22"/>
  <c r="AH176" i="22"/>
  <c r="AH178" i="22"/>
  <c r="AH180" i="22"/>
  <c r="AH182" i="22"/>
  <c r="AH184" i="22"/>
  <c r="AH186" i="22"/>
  <c r="AH188" i="22"/>
  <c r="AH190" i="22"/>
  <c r="AH192" i="22"/>
  <c r="AH194" i="22"/>
  <c r="AH196" i="22"/>
  <c r="AH198" i="22"/>
  <c r="AH200" i="22"/>
  <c r="AH202" i="22"/>
  <c r="AH204" i="22"/>
  <c r="AH206" i="22"/>
  <c r="AH208" i="22"/>
  <c r="AH210" i="22"/>
  <c r="AH212" i="22"/>
  <c r="AH214" i="22"/>
  <c r="AH216" i="22"/>
  <c r="AH218" i="22"/>
  <c r="AH220" i="22"/>
  <c r="AH222" i="22"/>
  <c r="AH224" i="22"/>
  <c r="AH226" i="22"/>
  <c r="AH228" i="22"/>
  <c r="AH230" i="22"/>
  <c r="AH232" i="22"/>
  <c r="AH234" i="22"/>
  <c r="AH236" i="22"/>
  <c r="AH238" i="22"/>
  <c r="AH240" i="22"/>
  <c r="AH242" i="22"/>
  <c r="AH244" i="22"/>
  <c r="AH246" i="22"/>
  <c r="AH248" i="22"/>
  <c r="AH250" i="22"/>
  <c r="AH252" i="22"/>
  <c r="AH254" i="22"/>
  <c r="AH54" i="22"/>
  <c r="AH72" i="22"/>
  <c r="AH76" i="22"/>
  <c r="AH80" i="22"/>
  <c r="AH84" i="22"/>
  <c r="AH88" i="22"/>
  <c r="AH92" i="22"/>
  <c r="AH96" i="22"/>
  <c r="AH100" i="22"/>
  <c r="AH104" i="22"/>
  <c r="AH108" i="22"/>
  <c r="AH47" i="22"/>
  <c r="AH117" i="22"/>
  <c r="AH119" i="22"/>
  <c r="AH123" i="22"/>
  <c r="AH127" i="22"/>
  <c r="AH131" i="22"/>
  <c r="AH135" i="22"/>
  <c r="AH137" i="22"/>
  <c r="AH141" i="22"/>
  <c r="AH145" i="22"/>
  <c r="AH149" i="22"/>
  <c r="AH153" i="22"/>
  <c r="AH157" i="22"/>
  <c r="AH161" i="22"/>
  <c r="AH165" i="22"/>
  <c r="AH169" i="22"/>
  <c r="AH175" i="22"/>
  <c r="AH179" i="22"/>
  <c r="AH183" i="22"/>
  <c r="AH187" i="22"/>
  <c r="AH191" i="22"/>
  <c r="AH197" i="22"/>
  <c r="AH205" i="22"/>
  <c r="AH213" i="22"/>
  <c r="AH221" i="22"/>
  <c r="AH229" i="22"/>
  <c r="AH237" i="22"/>
  <c r="AH245" i="22"/>
  <c r="AH253" i="22"/>
  <c r="AH199" i="22"/>
  <c r="AH207" i="22"/>
  <c r="AH215" i="22"/>
  <c r="AH223" i="22"/>
  <c r="AH231" i="22"/>
  <c r="AH239" i="22"/>
  <c r="AH247" i="22"/>
  <c r="AH255" i="22"/>
  <c r="AH195" i="22"/>
  <c r="AH203" i="22"/>
  <c r="AH211" i="22"/>
  <c r="AH219" i="22"/>
  <c r="AH227" i="22"/>
  <c r="AH235" i="22"/>
  <c r="AH243" i="22"/>
  <c r="AH251" i="22"/>
  <c r="AH209" i="22"/>
  <c r="AH241" i="22"/>
  <c r="AH256" i="22"/>
  <c r="AH233" i="22"/>
  <c r="AH217" i="22"/>
  <c r="AH249" i="22"/>
  <c r="AH225" i="22"/>
  <c r="AH201" i="22"/>
  <c r="AI10" i="23"/>
  <c r="AI14" i="23"/>
  <c r="AI30" i="23"/>
  <c r="AI34" i="23"/>
  <c r="AI50" i="23"/>
  <c r="AI58" i="23"/>
  <c r="AI71" i="23"/>
  <c r="AI72" i="23"/>
  <c r="AI76" i="23"/>
  <c r="AI77" i="23"/>
  <c r="AI81" i="23"/>
  <c r="AI83" i="23"/>
  <c r="AI87" i="23"/>
  <c r="AI88" i="23"/>
  <c r="AI92" i="23"/>
  <c r="AI93" i="23"/>
  <c r="AI97" i="23"/>
  <c r="AI99" i="23"/>
  <c r="AI103" i="23"/>
  <c r="AI104" i="23"/>
  <c r="AI107" i="23"/>
  <c r="AI108" i="23"/>
  <c r="AI109" i="23"/>
  <c r="AI11" i="23"/>
  <c r="AI15" i="23"/>
  <c r="AI23" i="23"/>
  <c r="AI31" i="23"/>
  <c r="AI39" i="23"/>
  <c r="AI43" i="23"/>
  <c r="AI55" i="23"/>
  <c r="AI59" i="23"/>
  <c r="AI63" i="23"/>
  <c r="AI16" i="23"/>
  <c r="AI24" i="23"/>
  <c r="AI40" i="23"/>
  <c r="AI56" i="23"/>
  <c r="AI9" i="23"/>
  <c r="AI17" i="23"/>
  <c r="AI41" i="23"/>
  <c r="AI49" i="23"/>
  <c r="AI57" i="23"/>
  <c r="AI28" i="23"/>
  <c r="AI44" i="23"/>
  <c r="AI111" i="23"/>
  <c r="AI113" i="23"/>
  <c r="AI115" i="23"/>
  <c r="AI116" i="23"/>
  <c r="AI119" i="23"/>
  <c r="AI120" i="23"/>
  <c r="AI121" i="23"/>
  <c r="AI124" i="23"/>
  <c r="AI125" i="23"/>
  <c r="AI127" i="23"/>
  <c r="AI129" i="23"/>
  <c r="AI131" i="23"/>
  <c r="AI132" i="23"/>
  <c r="AI135" i="23"/>
  <c r="AI136" i="23"/>
  <c r="AI137" i="23"/>
  <c r="AI140" i="23"/>
  <c r="AI141" i="23"/>
  <c r="AI143" i="23"/>
  <c r="AI145" i="23"/>
  <c r="AI147" i="23"/>
  <c r="AI148" i="23"/>
  <c r="AI151" i="23"/>
  <c r="AI152" i="23"/>
  <c r="AI153" i="23"/>
  <c r="AI156" i="23"/>
  <c r="AI157" i="23"/>
  <c r="AI159" i="23"/>
  <c r="AI161" i="23"/>
  <c r="AI163" i="23"/>
  <c r="AI164" i="23"/>
  <c r="AI167" i="23"/>
  <c r="AI168" i="23"/>
  <c r="AI169" i="23"/>
  <c r="AI172" i="23"/>
  <c r="AI173" i="23"/>
  <c r="AI175" i="23"/>
  <c r="AI177" i="23"/>
  <c r="AI179" i="23"/>
  <c r="AI180" i="23"/>
  <c r="AI183" i="23"/>
  <c r="AI184" i="23"/>
  <c r="AI185" i="23"/>
  <c r="AI188" i="23"/>
  <c r="AI189" i="23"/>
  <c r="AI191" i="23"/>
  <c r="AI193" i="23"/>
  <c r="AI195" i="23"/>
  <c r="AI196" i="23"/>
  <c r="AI199" i="23"/>
  <c r="AI200" i="23"/>
  <c r="AI201" i="23"/>
  <c r="AI204" i="23"/>
  <c r="AI205" i="23"/>
  <c r="AI207" i="23"/>
  <c r="AI209" i="23"/>
  <c r="AI211" i="23"/>
  <c r="AI212" i="23"/>
  <c r="AI215" i="23"/>
  <c r="AI216" i="23"/>
  <c r="AI217" i="23"/>
  <c r="AI220" i="23"/>
  <c r="AI221" i="23"/>
  <c r="AI223" i="23"/>
  <c r="AI225" i="23"/>
  <c r="AI227" i="23"/>
  <c r="AI228" i="23"/>
  <c r="AI231" i="23"/>
  <c r="AI232" i="23"/>
  <c r="AI233" i="23"/>
  <c r="AI236" i="23"/>
  <c r="AI237" i="23"/>
  <c r="AI239" i="23"/>
  <c r="AI241" i="23"/>
  <c r="AI243" i="23"/>
  <c r="AI244" i="23"/>
  <c r="AI247" i="23"/>
  <c r="AI248" i="23"/>
  <c r="AI249" i="23"/>
  <c r="AI252" i="23"/>
  <c r="AI253" i="23"/>
  <c r="AI255" i="23"/>
  <c r="AI37" i="23"/>
  <c r="AI53" i="23"/>
  <c r="AI36" i="23"/>
  <c r="AI52" i="23"/>
  <c r="AI68" i="23"/>
  <c r="AI45" i="23"/>
  <c r="AI61" i="23"/>
  <c r="AD13" i="23"/>
  <c r="AD21" i="23"/>
  <c r="AD45" i="23"/>
  <c r="AD49" i="23"/>
  <c r="AD69" i="23"/>
  <c r="AD14" i="23"/>
  <c r="AD34" i="23"/>
  <c r="AD46" i="23"/>
  <c r="AD66" i="23"/>
  <c r="AD70" i="23"/>
  <c r="AD76" i="23"/>
  <c r="AD77" i="23"/>
  <c r="AD82" i="23"/>
  <c r="AD85" i="23"/>
  <c r="AD90" i="23"/>
  <c r="AD92" i="23"/>
  <c r="AD97" i="23"/>
  <c r="AD98" i="23"/>
  <c r="AD104" i="23"/>
  <c r="AD106" i="23"/>
  <c r="AD35" i="23"/>
  <c r="AD43" i="23"/>
  <c r="AD20" i="23"/>
  <c r="AD36" i="23"/>
  <c r="AD110" i="23"/>
  <c r="AD39" i="23"/>
  <c r="AD32" i="23"/>
  <c r="AD48" i="23"/>
  <c r="AD15" i="23"/>
  <c r="AD31" i="23"/>
  <c r="AD116" i="23"/>
  <c r="AD124" i="23"/>
  <c r="AD140" i="23"/>
  <c r="AD144" i="23"/>
  <c r="AD160" i="23"/>
  <c r="AD164" i="23"/>
  <c r="AD180" i="23"/>
  <c r="AD188" i="23"/>
  <c r="AD204" i="23"/>
  <c r="AD208" i="23"/>
  <c r="AD224" i="23"/>
  <c r="AD228" i="23"/>
  <c r="AD244" i="23"/>
  <c r="AD252" i="23"/>
  <c r="AD129" i="23"/>
  <c r="AD137" i="23"/>
  <c r="AD165" i="23"/>
  <c r="AD173" i="23"/>
  <c r="AD123" i="23"/>
  <c r="AD131" i="23"/>
  <c r="AD147" i="23"/>
  <c r="AD151" i="23"/>
  <c r="AD167" i="23"/>
  <c r="AD171" i="23"/>
  <c r="AD187" i="23"/>
  <c r="AD195" i="23"/>
  <c r="AD211" i="23"/>
  <c r="AD215" i="23"/>
  <c r="AD227" i="23"/>
  <c r="AD231" i="23"/>
  <c r="AD243" i="23"/>
  <c r="AD247" i="23"/>
  <c r="AD113" i="23"/>
  <c r="AD125" i="23"/>
  <c r="AD153" i="23"/>
  <c r="AD161" i="23"/>
  <c r="AD138" i="23"/>
  <c r="AD154" i="23"/>
  <c r="AD189" i="23"/>
  <c r="AD197" i="23"/>
  <c r="AD221" i="23"/>
  <c r="AD229" i="23"/>
  <c r="AD253" i="23"/>
  <c r="AD177" i="23"/>
  <c r="AD233" i="23"/>
  <c r="AD249" i="23"/>
  <c r="AD178" i="23"/>
  <c r="AD194" i="23"/>
  <c r="AD250" i="23"/>
  <c r="AD126" i="23"/>
  <c r="AD174" i="23"/>
  <c r="AD182" i="23"/>
  <c r="AD206" i="23"/>
  <c r="AD214" i="23"/>
  <c r="AD238" i="23"/>
  <c r="AD246" i="23"/>
  <c r="AD24" i="23"/>
  <c r="AD40" i="23"/>
  <c r="AD130" i="23"/>
  <c r="AD146" i="23"/>
  <c r="AD193" i="23"/>
  <c r="AD209" i="23"/>
  <c r="AD134" i="23"/>
  <c r="AD166" i="23"/>
  <c r="AD210" i="23"/>
  <c r="AD226" i="23"/>
  <c r="AC8" i="22"/>
  <c r="AC12" i="22"/>
  <c r="AC16" i="22"/>
  <c r="AC20" i="22"/>
  <c r="AC24" i="22"/>
  <c r="AC28" i="22"/>
  <c r="AC32" i="22"/>
  <c r="AC9" i="22"/>
  <c r="AC13" i="22"/>
  <c r="AC17" i="22"/>
  <c r="AC21" i="22"/>
  <c r="AC10" i="22"/>
  <c r="AC18" i="22"/>
  <c r="AC25" i="22"/>
  <c r="AC35" i="22"/>
  <c r="AC39" i="22"/>
  <c r="AC43" i="22"/>
  <c r="AC47" i="22"/>
  <c r="AC51" i="22"/>
  <c r="AC55" i="22"/>
  <c r="AC59" i="22"/>
  <c r="AC63" i="22"/>
  <c r="AC67" i="22"/>
  <c r="AC11" i="22"/>
  <c r="AC19" i="22"/>
  <c r="AC31" i="22"/>
  <c r="AC36" i="22"/>
  <c r="AC40" i="22"/>
  <c r="AC44" i="22"/>
  <c r="AC48" i="22"/>
  <c r="AC52" i="22"/>
  <c r="AC56" i="22"/>
  <c r="AC60" i="22"/>
  <c r="AC64" i="22"/>
  <c r="AC68" i="22"/>
  <c r="AC14" i="22"/>
  <c r="AC30" i="22"/>
  <c r="AC37" i="22"/>
  <c r="AC45" i="22"/>
  <c r="AC53" i="22"/>
  <c r="AC61" i="22"/>
  <c r="AC69" i="22"/>
  <c r="AC118" i="22"/>
  <c r="AC119" i="22"/>
  <c r="AC120" i="22"/>
  <c r="AC121" i="22"/>
  <c r="AC122" i="22"/>
  <c r="AC123" i="22"/>
  <c r="AC124" i="22"/>
  <c r="AC125" i="22"/>
  <c r="AC126" i="22"/>
  <c r="AC127" i="22"/>
  <c r="AC128" i="22"/>
  <c r="AC129" i="22"/>
  <c r="AC130" i="22"/>
  <c r="AC131" i="22"/>
  <c r="AC132" i="22"/>
  <c r="AC133" i="22"/>
  <c r="AC134" i="22"/>
  <c r="AC135" i="22"/>
  <c r="AC136" i="22"/>
  <c r="AC137" i="22"/>
  <c r="AC138" i="22"/>
  <c r="AC139" i="22"/>
  <c r="AC140" i="22"/>
  <c r="AC141" i="22"/>
  <c r="AC142" i="22"/>
  <c r="AC143" i="22"/>
  <c r="AC144" i="22"/>
  <c r="AC145" i="22"/>
  <c r="AC146" i="22"/>
  <c r="AC147" i="22"/>
  <c r="AC148" i="22"/>
  <c r="AC149" i="22"/>
  <c r="AC150" i="22"/>
  <c r="AC151" i="22"/>
  <c r="AC152" i="22"/>
  <c r="AC153" i="22"/>
  <c r="AC154" i="22"/>
  <c r="AC155" i="22"/>
  <c r="AC156" i="22"/>
  <c r="AC157" i="22"/>
  <c r="AC158" i="22"/>
  <c r="AC159" i="22"/>
  <c r="AC160" i="22"/>
  <c r="AC161" i="22"/>
  <c r="AC162" i="22"/>
  <c r="AC163" i="22"/>
  <c r="AC164" i="22"/>
  <c r="AC165" i="22"/>
  <c r="AC166" i="22"/>
  <c r="AC167" i="22"/>
  <c r="AC168" i="22"/>
  <c r="AC169" i="22"/>
  <c r="AC170" i="22"/>
  <c r="AC171" i="22"/>
  <c r="AC172" i="22"/>
  <c r="AC173" i="22"/>
  <c r="AC174" i="22"/>
  <c r="AC175" i="22"/>
  <c r="AC176" i="22"/>
  <c r="AC177" i="22"/>
  <c r="AC178" i="22"/>
  <c r="AC179" i="22"/>
  <c r="AC180" i="22"/>
  <c r="AC181" i="22"/>
  <c r="AC182" i="22"/>
  <c r="AC183" i="22"/>
  <c r="AC184" i="22"/>
  <c r="AC185" i="22"/>
  <c r="AC186" i="22"/>
  <c r="AC187" i="22"/>
  <c r="AC188" i="22"/>
  <c r="AC189" i="22"/>
  <c r="AC190" i="22"/>
  <c r="AC191" i="22"/>
  <c r="AC192" i="22"/>
  <c r="AC193" i="22"/>
  <c r="AC194" i="22"/>
  <c r="AC195" i="22"/>
  <c r="AC196" i="22"/>
  <c r="AC197" i="22"/>
  <c r="AC198" i="22"/>
  <c r="AC199" i="22"/>
  <c r="AC200" i="22"/>
  <c r="AC201" i="22"/>
  <c r="AC202" i="22"/>
  <c r="AC203" i="22"/>
  <c r="AC204" i="22"/>
  <c r="AC205" i="22"/>
  <c r="AC206" i="22"/>
  <c r="AC207" i="22"/>
  <c r="AC208" i="22"/>
  <c r="AC209" i="22"/>
  <c r="AC210" i="22"/>
  <c r="AC211" i="22"/>
  <c r="AC212" i="22"/>
  <c r="AC213" i="22"/>
  <c r="AC214" i="22"/>
  <c r="AC215" i="22"/>
  <c r="AC216" i="22"/>
  <c r="AC217" i="22"/>
  <c r="AC218" i="22"/>
  <c r="AC219" i="22"/>
  <c r="AC220" i="22"/>
  <c r="AC221" i="22"/>
  <c r="AC222" i="22"/>
  <c r="AC223" i="22"/>
  <c r="AC224" i="22"/>
  <c r="AC225" i="22"/>
  <c r="AC226" i="22"/>
  <c r="AC227" i="22"/>
  <c r="AC228" i="22"/>
  <c r="AC229" i="22"/>
  <c r="AC230" i="22"/>
  <c r="AC231" i="22"/>
  <c r="AC232" i="22"/>
  <c r="AC233" i="22"/>
  <c r="AC234" i="22"/>
  <c r="AC235" i="22"/>
  <c r="AC236" i="22"/>
  <c r="AC237" i="22"/>
  <c r="AC238" i="22"/>
  <c r="AC239" i="22"/>
  <c r="AC240" i="22"/>
  <c r="AC241" i="22"/>
  <c r="AC242" i="22"/>
  <c r="AC243" i="22"/>
  <c r="AC244" i="22"/>
  <c r="AC245" i="22"/>
  <c r="AC246" i="22"/>
  <c r="AC247" i="22"/>
  <c r="AC248" i="22"/>
  <c r="AC249" i="22"/>
  <c r="AC250" i="22"/>
  <c r="AC251" i="22"/>
  <c r="AC252" i="22"/>
  <c r="AC253" i="22"/>
  <c r="AC254" i="22"/>
  <c r="AC255" i="22"/>
  <c r="AC7" i="22"/>
  <c r="AC23" i="22"/>
  <c r="AC29" i="22"/>
  <c r="AC38" i="22"/>
  <c r="AC46" i="22"/>
  <c r="AC54" i="22"/>
  <c r="AC62" i="22"/>
  <c r="AC70" i="22"/>
  <c r="AC71" i="22"/>
  <c r="AC72" i="22"/>
  <c r="AC73" i="22"/>
  <c r="AC74" i="22"/>
  <c r="AC75" i="22"/>
  <c r="AC76" i="22"/>
  <c r="AC77" i="22"/>
  <c r="AC78" i="22"/>
  <c r="AC79" i="22"/>
  <c r="AC80" i="22"/>
  <c r="AC81" i="22"/>
  <c r="AC82" i="22"/>
  <c r="AC83" i="22"/>
  <c r="AC84" i="22"/>
  <c r="AC85" i="22"/>
  <c r="AC86" i="22"/>
  <c r="AC87" i="22"/>
  <c r="AC88" i="22"/>
  <c r="AC89" i="22"/>
  <c r="AC90" i="22"/>
  <c r="AC91" i="22"/>
  <c r="AC92" i="22"/>
  <c r="AC93" i="22"/>
  <c r="AC94" i="22"/>
  <c r="AC95" i="22"/>
  <c r="AC96" i="22"/>
  <c r="AC97" i="22"/>
  <c r="AC98" i="22"/>
  <c r="AC99" i="22"/>
  <c r="AC100" i="22"/>
  <c r="AC101" i="22"/>
  <c r="AC102" i="22"/>
  <c r="AC103" i="22"/>
  <c r="AC104" i="22"/>
  <c r="AC105" i="22"/>
  <c r="AC106" i="22"/>
  <c r="AC107" i="22"/>
  <c r="AC108" i="22"/>
  <c r="AC109" i="22"/>
  <c r="AC110" i="22"/>
  <c r="AC111" i="22"/>
  <c r="AC113" i="22"/>
  <c r="AC115" i="22"/>
  <c r="AC117" i="22"/>
  <c r="AC22" i="22"/>
  <c r="AC27" i="22"/>
  <c r="AC41" i="22"/>
  <c r="AC57" i="22"/>
  <c r="AC15" i="22"/>
  <c r="AC34" i="22"/>
  <c r="AC50" i="22"/>
  <c r="AC66" i="22"/>
  <c r="AC114" i="22"/>
  <c r="AC49" i="22"/>
  <c r="AD5" i="22"/>
  <c r="AC6" i="22"/>
  <c r="AC26" i="22"/>
  <c r="AC42" i="22"/>
  <c r="AC116" i="22"/>
  <c r="AC33" i="22"/>
  <c r="AC65" i="22"/>
  <c r="AC58" i="22"/>
  <c r="AC112" i="22"/>
  <c r="AI5" i="22"/>
  <c r="AE9" i="21"/>
  <c r="AE13" i="21"/>
  <c r="AE10" i="21"/>
  <c r="AE14" i="21"/>
  <c r="AE18" i="21"/>
  <c r="AE22" i="21"/>
  <c r="AE26" i="21"/>
  <c r="AE30" i="21"/>
  <c r="AE34" i="21"/>
  <c r="AE38" i="21"/>
  <c r="AE42" i="21"/>
  <c r="AE7" i="21"/>
  <c r="AE16" i="21"/>
  <c r="AE19" i="21"/>
  <c r="AE29" i="21"/>
  <c r="AE32" i="21"/>
  <c r="AE35" i="21"/>
  <c r="AE48" i="21"/>
  <c r="AE52" i="21"/>
  <c r="AE8" i="21"/>
  <c r="AE15" i="21"/>
  <c r="AE25" i="21"/>
  <c r="AE28" i="21"/>
  <c r="AE31" i="21"/>
  <c r="AE41" i="21"/>
  <c r="AE44" i="21"/>
  <c r="AE45" i="21"/>
  <c r="AE11" i="21"/>
  <c r="AE24" i="21"/>
  <c r="AE37" i="21"/>
  <c r="AE43" i="21"/>
  <c r="AE46" i="21"/>
  <c r="AE51" i="21"/>
  <c r="AE54" i="21"/>
  <c r="AE58" i="21"/>
  <c r="AE62" i="21"/>
  <c r="AE66" i="21"/>
  <c r="AE70" i="21"/>
  <c r="AE71" i="21"/>
  <c r="AE72" i="21"/>
  <c r="AE73" i="21"/>
  <c r="AE74" i="21"/>
  <c r="AE75" i="21"/>
  <c r="AE76" i="21"/>
  <c r="AE77" i="21"/>
  <c r="AE78" i="21"/>
  <c r="AE79" i="21"/>
  <c r="AE80" i="21"/>
  <c r="AE81" i="21"/>
  <c r="AE82" i="21"/>
  <c r="AE83" i="21"/>
  <c r="AE84" i="21"/>
  <c r="AE85" i="21"/>
  <c r="AE86" i="21"/>
  <c r="AE87" i="21"/>
  <c r="AE88" i="21"/>
  <c r="AE89" i="21"/>
  <c r="AE90" i="21"/>
  <c r="AE91" i="21"/>
  <c r="AE92" i="21"/>
  <c r="AE93" i="21"/>
  <c r="AE94" i="21"/>
  <c r="AE95" i="21"/>
  <c r="AE96" i="21"/>
  <c r="AE97" i="21"/>
  <c r="AE98" i="21"/>
  <c r="AE99" i="21"/>
  <c r="AE100" i="21"/>
  <c r="AE101" i="21"/>
  <c r="AE102" i="21"/>
  <c r="AE103" i="21"/>
  <c r="AE104" i="21"/>
  <c r="AE105" i="21"/>
  <c r="AE106" i="21"/>
  <c r="AE107" i="21"/>
  <c r="AE108" i="21"/>
  <c r="AE109" i="21"/>
  <c r="AE110" i="21"/>
  <c r="AE111" i="21"/>
  <c r="AE112" i="21"/>
  <c r="AE113" i="21"/>
  <c r="AE114" i="21"/>
  <c r="AE115" i="21"/>
  <c r="AE17" i="21"/>
  <c r="AE23" i="21"/>
  <c r="AE36" i="21"/>
  <c r="AE47" i="21"/>
  <c r="AE50" i="21"/>
  <c r="AE53" i="21"/>
  <c r="AE59" i="21"/>
  <c r="AE63" i="21"/>
  <c r="AE67" i="21"/>
  <c r="AE27" i="21"/>
  <c r="AE60" i="21"/>
  <c r="AE68" i="21"/>
  <c r="AE12" i="21"/>
  <c r="AE20" i="21"/>
  <c r="AE39" i="21"/>
  <c r="AE61" i="21"/>
  <c r="AE69" i="21"/>
  <c r="AE21" i="21"/>
  <c r="AE40" i="21"/>
  <c r="AE64" i="21"/>
  <c r="AE156" i="21"/>
  <c r="AE158" i="21"/>
  <c r="AE160" i="21"/>
  <c r="AE162" i="21"/>
  <c r="AE164" i="21"/>
  <c r="AE166" i="21"/>
  <c r="AE167" i="21"/>
  <c r="AE168" i="21"/>
  <c r="AE169" i="21"/>
  <c r="AE170" i="21"/>
  <c r="AE171" i="21"/>
  <c r="AE172" i="21"/>
  <c r="AE173" i="21"/>
  <c r="AE174" i="21"/>
  <c r="AE175" i="21"/>
  <c r="AE176" i="21"/>
  <c r="AE177" i="21"/>
  <c r="AE178" i="21"/>
  <c r="AE179" i="21"/>
  <c r="AE180" i="21"/>
  <c r="AE181" i="21"/>
  <c r="AE182" i="21"/>
  <c r="AE183" i="21"/>
  <c r="AE184" i="21"/>
  <c r="AE185" i="21"/>
  <c r="AE186" i="21"/>
  <c r="AE187" i="21"/>
  <c r="AE188" i="21"/>
  <c r="AE189" i="21"/>
  <c r="AE190" i="21"/>
  <c r="AE191" i="21"/>
  <c r="AE192" i="21"/>
  <c r="AE193" i="21"/>
  <c r="AE194" i="21"/>
  <c r="AE195" i="21"/>
  <c r="AE196" i="21"/>
  <c r="AE197" i="21"/>
  <c r="AE198" i="21"/>
  <c r="AE199" i="21"/>
  <c r="AE200" i="21"/>
  <c r="AE201" i="21"/>
  <c r="AE202" i="21"/>
  <c r="AE203" i="21"/>
  <c r="AE204" i="21"/>
  <c r="AE205" i="21"/>
  <c r="AE206" i="21"/>
  <c r="AE207" i="21"/>
  <c r="AE208" i="21"/>
  <c r="AE209" i="21"/>
  <c r="AE210" i="21"/>
  <c r="AE211" i="21"/>
  <c r="AE212" i="21"/>
  <c r="AE213" i="21"/>
  <c r="AE214" i="21"/>
  <c r="AE215" i="21"/>
  <c r="AE216" i="21"/>
  <c r="AE217" i="21"/>
  <c r="AE218" i="21"/>
  <c r="AE219" i="21"/>
  <c r="AE220" i="21"/>
  <c r="AE221" i="21"/>
  <c r="AE222" i="21"/>
  <c r="AE223" i="21"/>
  <c r="AE224" i="21"/>
  <c r="AE225" i="21"/>
  <c r="AE226" i="21"/>
  <c r="AE227" i="21"/>
  <c r="AE228" i="21"/>
  <c r="AE229" i="21"/>
  <c r="AE230" i="21"/>
  <c r="AE231" i="21"/>
  <c r="AE232" i="21"/>
  <c r="AE233" i="21"/>
  <c r="AE234" i="21"/>
  <c r="AE235" i="21"/>
  <c r="AE236" i="21"/>
  <c r="AE237" i="21"/>
  <c r="AE238" i="21"/>
  <c r="AE239" i="21"/>
  <c r="AE240" i="21"/>
  <c r="AE241" i="21"/>
  <c r="AE242" i="21"/>
  <c r="AE243" i="21"/>
  <c r="AE244" i="21"/>
  <c r="AE245" i="21"/>
  <c r="AE246" i="21"/>
  <c r="AE247" i="21"/>
  <c r="AE248" i="21"/>
  <c r="AE249" i="21"/>
  <c r="AE250" i="21"/>
  <c r="AE251" i="21"/>
  <c r="AE252" i="21"/>
  <c r="AE253" i="21"/>
  <c r="AE254" i="21"/>
  <c r="AE255" i="21"/>
  <c r="AE55" i="21"/>
  <c r="AE57" i="21"/>
  <c r="AE116" i="21"/>
  <c r="AE117" i="21"/>
  <c r="AE118" i="21"/>
  <c r="AE119" i="21"/>
  <c r="AE120" i="21"/>
  <c r="AE121" i="21"/>
  <c r="AE122" i="21"/>
  <c r="AE123" i="21"/>
  <c r="AE124" i="21"/>
  <c r="AE125" i="21"/>
  <c r="AE126" i="21"/>
  <c r="AE127" i="21"/>
  <c r="AE128" i="21"/>
  <c r="AE129" i="21"/>
  <c r="AE130" i="21"/>
  <c r="AE131" i="21"/>
  <c r="AE132" i="21"/>
  <c r="AE133" i="21"/>
  <c r="AE134" i="21"/>
  <c r="AE135" i="21"/>
  <c r="AE136" i="21"/>
  <c r="AE137" i="21"/>
  <c r="AE138" i="21"/>
  <c r="AE139" i="21"/>
  <c r="AE140" i="21"/>
  <c r="AE141" i="21"/>
  <c r="AE142" i="21"/>
  <c r="AE143" i="21"/>
  <c r="AE144" i="21"/>
  <c r="AE145" i="21"/>
  <c r="AE146" i="21"/>
  <c r="AE147" i="21"/>
  <c r="AE148" i="21"/>
  <c r="AE149" i="21"/>
  <c r="AE150" i="21"/>
  <c r="AE151" i="21"/>
  <c r="AE152" i="21"/>
  <c r="AE153" i="21"/>
  <c r="AE154" i="21"/>
  <c r="AE49" i="21"/>
  <c r="AE157" i="21"/>
  <c r="AE161" i="21"/>
  <c r="AE165" i="21"/>
  <c r="AE33" i="21"/>
  <c r="AE65" i="21"/>
  <c r="AE155" i="21"/>
  <c r="AE163" i="21"/>
  <c r="AE56" i="21"/>
  <c r="AE159" i="21"/>
  <c r="AE6" i="21"/>
  <c r="AK5" i="21"/>
  <c r="AH8" i="23"/>
  <c r="AH7" i="5"/>
  <c r="AH6" i="5"/>
  <c r="AI6" i="5"/>
  <c r="AH6" i="22"/>
  <c r="AH6" i="23"/>
  <c r="AH7" i="23"/>
  <c r="AI7" i="5"/>
  <c r="AJ7" i="21"/>
  <c r="AJ6" i="21"/>
  <c r="AI6" i="23"/>
  <c r="D10" i="7"/>
  <c r="AD9" i="23"/>
  <c r="AD25" i="23"/>
  <c r="AD41" i="23"/>
  <c r="AD57" i="23"/>
  <c r="AD10" i="23"/>
  <c r="AD26" i="23"/>
  <c r="AD42" i="23"/>
  <c r="AD58" i="23"/>
  <c r="AD71" i="23"/>
  <c r="AD75" i="23"/>
  <c r="AD79" i="23"/>
  <c r="AD83" i="23"/>
  <c r="AD87" i="23"/>
  <c r="AD91" i="23"/>
  <c r="AD95" i="23"/>
  <c r="AD99" i="23"/>
  <c r="AD103" i="23"/>
  <c r="AD107" i="23"/>
  <c r="AD27" i="23"/>
  <c r="AD59" i="23"/>
  <c r="AD28" i="23"/>
  <c r="AD60" i="23"/>
  <c r="AD23" i="23"/>
  <c r="AD17" i="23"/>
  <c r="AD37" i="23"/>
  <c r="AD61" i="23"/>
  <c r="AD18" i="23"/>
  <c r="AD38" i="23"/>
  <c r="AD62" i="23"/>
  <c r="AD73" i="23"/>
  <c r="AD78" i="23"/>
  <c r="AD84" i="23"/>
  <c r="AD89" i="23"/>
  <c r="AD94" i="23"/>
  <c r="AD100" i="23"/>
  <c r="AD105" i="23"/>
  <c r="AD19" i="23"/>
  <c r="AD67" i="23"/>
  <c r="AD44" i="23"/>
  <c r="AD7" i="23"/>
  <c r="AD16" i="23"/>
  <c r="AD109" i="23"/>
  <c r="AD47" i="23"/>
  <c r="AD120" i="23"/>
  <c r="AD136" i="23"/>
  <c r="AD152" i="23"/>
  <c r="AD168" i="23"/>
  <c r="AD184" i="23"/>
  <c r="AD200" i="23"/>
  <c r="AD216" i="23"/>
  <c r="AD232" i="23"/>
  <c r="AD248" i="23"/>
  <c r="AD121" i="23"/>
  <c r="AD149" i="23"/>
  <c r="AD111" i="23"/>
  <c r="AD127" i="23"/>
  <c r="AD143" i="23"/>
  <c r="AD159" i="23"/>
  <c r="AD175" i="23"/>
  <c r="AD191" i="23"/>
  <c r="AD207" i="23"/>
  <c r="AD202" i="23"/>
  <c r="AD185" i="23"/>
  <c r="AD230" i="23"/>
  <c r="AD150" i="23"/>
  <c r="AD122" i="23"/>
  <c r="AD203" i="23"/>
  <c r="AD157" i="23"/>
  <c r="AD176" i="23"/>
  <c r="AD6" i="23"/>
  <c r="AD12" i="23"/>
  <c r="AD88" i="23"/>
  <c r="AD30" i="23"/>
  <c r="AI22" i="23"/>
  <c r="AI38" i="23"/>
  <c r="AI54" i="23"/>
  <c r="AI70" i="23"/>
  <c r="AI74" i="23"/>
  <c r="AI78" i="23"/>
  <c r="AI82" i="23"/>
  <c r="AI86" i="23"/>
  <c r="AI90" i="23"/>
  <c r="AI94" i="23"/>
  <c r="AI98" i="23"/>
  <c r="AI102" i="23"/>
  <c r="AI106" i="23"/>
  <c r="AI110" i="23"/>
  <c r="AI19" i="23"/>
  <c r="AI35" i="23"/>
  <c r="AI51" i="23"/>
  <c r="AI67" i="23"/>
  <c r="AI32" i="23"/>
  <c r="AI64" i="23"/>
  <c r="AI33" i="23"/>
  <c r="AI65" i="23"/>
  <c r="AI60" i="23"/>
  <c r="AI114" i="23"/>
  <c r="AI118" i="23"/>
  <c r="AI122" i="23"/>
  <c r="AI126" i="23"/>
  <c r="AI130" i="23"/>
  <c r="AI134" i="23"/>
  <c r="AI138" i="23"/>
  <c r="AI142" i="23"/>
  <c r="AI146" i="23"/>
  <c r="AI150" i="23"/>
  <c r="AI154" i="23"/>
  <c r="AI158" i="23"/>
  <c r="AI162" i="23"/>
  <c r="AI166" i="23"/>
  <c r="AI170" i="23"/>
  <c r="AI174" i="23"/>
  <c r="AI178" i="23"/>
  <c r="AI182" i="23"/>
  <c r="AI186" i="23"/>
  <c r="AI190" i="23"/>
  <c r="AI194" i="23"/>
  <c r="AI198" i="23"/>
  <c r="AI202" i="23"/>
  <c r="AI206" i="23"/>
  <c r="AI210" i="23"/>
  <c r="AI214" i="23"/>
  <c r="AI218" i="23"/>
  <c r="AI222" i="23"/>
  <c r="AI226" i="23"/>
  <c r="AI230" i="23"/>
  <c r="AI234" i="23"/>
  <c r="AI238" i="23"/>
  <c r="AI242" i="23"/>
  <c r="AI246" i="23"/>
  <c r="AI250" i="23"/>
  <c r="AI254" i="23"/>
  <c r="AI21" i="23"/>
  <c r="AI20" i="23"/>
  <c r="AI13" i="23"/>
  <c r="AI26" i="23"/>
  <c r="AI46" i="23"/>
  <c r="AI66" i="23"/>
  <c r="AI75" i="23"/>
  <c r="AI80" i="23"/>
  <c r="AI85" i="23"/>
  <c r="AI91" i="23"/>
  <c r="AI96" i="23"/>
  <c r="AI101" i="23"/>
  <c r="AI18" i="23"/>
  <c r="AI42" i="23"/>
  <c r="AI62" i="23"/>
  <c r="AI73" i="23"/>
  <c r="AI79" i="23"/>
  <c r="AI84" i="23"/>
  <c r="AI89" i="23"/>
  <c r="AI95" i="23"/>
  <c r="AI100" i="23"/>
  <c r="AI105" i="23"/>
  <c r="AI27" i="23"/>
  <c r="AI47" i="23"/>
  <c r="AI48" i="23"/>
  <c r="AI25" i="23"/>
  <c r="AI12" i="23"/>
  <c r="AI112" i="23"/>
  <c r="AI117" i="23"/>
  <c r="AI123" i="23"/>
  <c r="AI128" i="23"/>
  <c r="AI133" i="23"/>
  <c r="AI139" i="23"/>
  <c r="AI144" i="23"/>
  <c r="AI149" i="23"/>
  <c r="AI155" i="23"/>
  <c r="AI160" i="23"/>
  <c r="AI165" i="23"/>
  <c r="AI171" i="23"/>
  <c r="AI176" i="23"/>
  <c r="AI181" i="23"/>
  <c r="AI187" i="23"/>
  <c r="AI192" i="23"/>
  <c r="AI197" i="23"/>
  <c r="AI203" i="23"/>
  <c r="AI208" i="23"/>
  <c r="AI213" i="23"/>
  <c r="AI219" i="23"/>
  <c r="AI224" i="23"/>
  <c r="AI229" i="23"/>
  <c r="AI235" i="23"/>
  <c r="AI240" i="23"/>
  <c r="AI245" i="23"/>
  <c r="AI251" i="23"/>
  <c r="AI256" i="23"/>
  <c r="AI69" i="23"/>
  <c r="AI29" i="23"/>
  <c r="AD241" i="23"/>
  <c r="AD114" i="23"/>
  <c r="AD8" i="23"/>
  <c r="AD198" i="23"/>
  <c r="AD158" i="23"/>
  <c r="AD234" i="23"/>
  <c r="AD217" i="23"/>
  <c r="AD245" i="23"/>
  <c r="AD213" i="23"/>
  <c r="AD181" i="23"/>
  <c r="AD145" i="23"/>
  <c r="AD255" i="23"/>
  <c r="AD239" i="23"/>
  <c r="AD223" i="23"/>
  <c r="AD183" i="23"/>
  <c r="AD163" i="23"/>
  <c r="AD139" i="23"/>
  <c r="AD119" i="23"/>
  <c r="AD117" i="23"/>
  <c r="AD240" i="23"/>
  <c r="AD220" i="23"/>
  <c r="AD196" i="23"/>
  <c r="AD156" i="23"/>
  <c r="AD132" i="23"/>
  <c r="AD112" i="23"/>
  <c r="AE5" i="23"/>
  <c r="AD68" i="23"/>
  <c r="AD11" i="23"/>
  <c r="AD102" i="23"/>
  <c r="AD96" i="23"/>
  <c r="AD81" i="23"/>
  <c r="AD74" i="23"/>
  <c r="AD54" i="23"/>
  <c r="AD65" i="23"/>
  <c r="AD33" i="23"/>
  <c r="AD242" i="23"/>
  <c r="AD186" i="23"/>
  <c r="AD225" i="23"/>
  <c r="AD162" i="23"/>
  <c r="AD56" i="23"/>
  <c r="AD254" i="23"/>
  <c r="AD222" i="23"/>
  <c r="AD190" i="23"/>
  <c r="AD142" i="23"/>
  <c r="AD218" i="23"/>
  <c r="AD118" i="23"/>
  <c r="AD201" i="23"/>
  <c r="AD237" i="23"/>
  <c r="AD205" i="23"/>
  <c r="AD170" i="23"/>
  <c r="AD169" i="23"/>
  <c r="AD133" i="23"/>
  <c r="AD251" i="23"/>
  <c r="AD235" i="23"/>
  <c r="AD219" i="23"/>
  <c r="AD199" i="23"/>
  <c r="AD179" i="23"/>
  <c r="AD155" i="23"/>
  <c r="AD135" i="23"/>
  <c r="AD115" i="23"/>
  <c r="AD141" i="23"/>
  <c r="AJ5" i="23"/>
  <c r="AD236" i="23"/>
  <c r="AD212" i="23"/>
  <c r="AD192" i="23"/>
  <c r="AD172" i="23"/>
  <c r="AD148" i="23"/>
  <c r="AD128" i="23"/>
  <c r="AD63" i="23"/>
  <c r="AD64" i="23"/>
  <c r="AD55" i="23"/>
  <c r="AD52" i="23"/>
  <c r="AD51" i="23"/>
  <c r="AD108" i="23"/>
  <c r="AD101" i="23"/>
  <c r="AD93" i="23"/>
  <c r="AD86" i="23"/>
  <c r="AD80" i="23"/>
  <c r="AD72" i="23"/>
  <c r="AD50" i="23"/>
  <c r="AD22" i="23"/>
  <c r="AD53" i="23"/>
  <c r="AD29" i="23"/>
  <c r="AE11" i="5"/>
  <c r="AE27" i="5"/>
  <c r="AE32" i="5"/>
  <c r="AE48" i="5"/>
  <c r="AE64" i="5"/>
  <c r="AE54" i="5"/>
  <c r="AE74" i="5"/>
  <c r="AE78" i="5"/>
  <c r="AE88" i="5"/>
  <c r="AE112" i="5"/>
  <c r="AE119" i="5"/>
  <c r="AE137" i="5"/>
  <c r="AE157" i="5"/>
  <c r="AE176" i="5"/>
  <c r="AE184" i="5"/>
  <c r="AE188" i="5"/>
  <c r="AE212" i="5"/>
  <c r="AE225" i="5"/>
  <c r="AE233" i="5"/>
  <c r="AE241" i="5"/>
  <c r="AE9" i="5"/>
  <c r="AE33" i="5"/>
  <c r="AE49" i="5"/>
  <c r="AE65" i="5"/>
  <c r="AE22" i="5"/>
  <c r="AE34" i="5"/>
  <c r="AE62" i="5"/>
  <c r="AE82" i="5"/>
  <c r="AE86" i="5"/>
  <c r="AE93" i="5"/>
  <c r="AE97" i="5"/>
  <c r="AE101" i="5"/>
  <c r="AE107" i="5"/>
  <c r="AE111" i="5"/>
  <c r="AE120" i="5"/>
  <c r="AE126" i="5"/>
  <c r="AE130" i="5"/>
  <c r="AE134" i="5"/>
  <c r="AE141" i="5"/>
  <c r="AE145" i="5"/>
  <c r="AE151" i="5"/>
  <c r="AE155" i="5"/>
  <c r="AE161" i="5"/>
  <c r="AE165" i="5"/>
  <c r="AE169" i="5"/>
  <c r="AE173" i="5"/>
  <c r="AE183" i="5"/>
  <c r="AE194" i="5"/>
  <c r="AE198" i="5"/>
  <c r="AE202" i="5"/>
  <c r="AE206" i="5"/>
  <c r="AE210" i="5"/>
  <c r="AE216" i="5"/>
  <c r="AE220" i="5"/>
  <c r="AE229" i="5"/>
  <c r="AE238" i="5"/>
  <c r="AE244" i="5"/>
  <c r="AE248" i="5"/>
  <c r="AE254" i="5"/>
  <c r="AE21" i="5"/>
  <c r="AE59" i="5"/>
  <c r="AE13" i="5"/>
  <c r="AE10" i="5"/>
  <c r="AE15" i="5"/>
  <c r="AE8" i="5"/>
  <c r="AE36" i="5"/>
  <c r="AE52" i="5"/>
  <c r="AE68" i="5"/>
  <c r="AE66" i="5"/>
  <c r="AE75" i="5"/>
  <c r="AE79" i="5"/>
  <c r="AE89" i="5"/>
  <c r="AE113" i="5"/>
  <c r="AE122" i="5"/>
  <c r="AE138" i="5"/>
  <c r="AE158" i="5"/>
  <c r="AE180" i="5"/>
  <c r="AE185" i="5"/>
  <c r="AE190" i="5"/>
  <c r="AE222" i="5"/>
  <c r="AE226" i="5"/>
  <c r="AE234" i="5"/>
  <c r="AE252" i="5"/>
  <c r="AE17" i="5"/>
  <c r="AE37" i="5"/>
  <c r="AE53" i="5"/>
  <c r="AE69" i="5"/>
  <c r="AE25" i="5"/>
  <c r="AE46" i="5"/>
  <c r="AE70" i="5"/>
  <c r="AE83" i="5"/>
  <c r="AE90" i="5"/>
  <c r="AE94" i="5"/>
  <c r="AE98" i="5"/>
  <c r="AE102" i="5"/>
  <c r="AE108" i="5"/>
  <c r="AE115" i="5"/>
  <c r="AE121" i="5"/>
  <c r="AE127" i="5"/>
  <c r="AE131" i="5"/>
  <c r="AE135" i="5"/>
  <c r="AE142" i="5"/>
  <c r="AE148" i="5"/>
  <c r="AE152" i="5"/>
  <c r="AE156" i="5"/>
  <c r="AE162" i="5"/>
  <c r="AE166" i="5"/>
  <c r="AE170" i="5"/>
  <c r="AE177" i="5"/>
  <c r="AE189" i="5"/>
  <c r="AE195" i="5"/>
  <c r="AE199" i="5"/>
  <c r="AE203" i="5"/>
  <c r="AE207" i="5"/>
  <c r="AE213" i="5"/>
  <c r="AE217" i="5"/>
  <c r="AE221" i="5"/>
  <c r="AE230" i="5"/>
  <c r="AE239" i="5"/>
  <c r="AE245" i="5"/>
  <c r="AE249" i="5"/>
  <c r="AE35" i="5"/>
  <c r="AE39" i="5"/>
  <c r="AE63" i="5"/>
  <c r="AE24" i="5"/>
  <c r="AE14" i="5"/>
  <c r="AE19" i="5"/>
  <c r="AE16" i="5"/>
  <c r="AE40" i="5"/>
  <c r="AE56" i="5"/>
  <c r="AE38" i="5"/>
  <c r="AE72" i="5"/>
  <c r="AE76" i="5"/>
  <c r="AE80" i="5"/>
  <c r="AE103" i="5"/>
  <c r="AE114" i="5"/>
  <c r="AE123" i="5"/>
  <c r="AE146" i="5"/>
  <c r="AE174" i="5"/>
  <c r="AE181" i="5"/>
  <c r="AE186" i="5"/>
  <c r="AE191" i="5"/>
  <c r="AE223" i="5"/>
  <c r="AE231" i="5"/>
  <c r="AE235" i="5"/>
  <c r="AE253" i="5"/>
  <c r="AE26" i="5"/>
  <c r="AE41" i="5"/>
  <c r="AE57" i="5"/>
  <c r="AK5" i="5"/>
  <c r="AE28" i="5"/>
  <c r="AE50" i="5"/>
  <c r="AE71" i="5"/>
  <c r="AE84" i="5"/>
  <c r="AE91" i="5"/>
  <c r="AE95" i="5"/>
  <c r="AE99" i="5"/>
  <c r="AE105" i="5"/>
  <c r="AE109" i="5"/>
  <c r="AE116" i="5"/>
  <c r="AE124" i="5"/>
  <c r="AE128" i="5"/>
  <c r="AE132" i="5"/>
  <c r="AE139" i="5"/>
  <c r="AE143" i="5"/>
  <c r="AE149" i="5"/>
  <c r="AE153" i="5"/>
  <c r="AE159" i="5"/>
  <c r="AE163" i="5"/>
  <c r="AE167" i="5"/>
  <c r="AE171" i="5"/>
  <c r="AE178" i="5"/>
  <c r="AE192" i="5"/>
  <c r="AE196" i="5"/>
  <c r="AE200" i="5"/>
  <c r="AE204" i="5"/>
  <c r="AE208" i="5"/>
  <c r="AE214" i="5"/>
  <c r="AE218" i="5"/>
  <c r="AE227" i="5"/>
  <c r="AE236" i="5"/>
  <c r="AE242" i="5"/>
  <c r="AE246" i="5"/>
  <c r="AE250" i="5"/>
  <c r="AE51" i="5"/>
  <c r="AE55" i="5"/>
  <c r="AE6" i="5"/>
  <c r="AE43" i="5"/>
  <c r="AE7" i="5"/>
  <c r="AE23" i="5"/>
  <c r="AE20" i="5"/>
  <c r="AE44" i="5"/>
  <c r="AE60" i="5"/>
  <c r="AE42" i="5"/>
  <c r="AE73" i="5"/>
  <c r="AE77" i="5"/>
  <c r="AE87" i="5"/>
  <c r="AE104" i="5"/>
  <c r="AE118" i="5"/>
  <c r="AE136" i="5"/>
  <c r="AE147" i="5"/>
  <c r="AE175" i="5"/>
  <c r="AE182" i="5"/>
  <c r="AE187" i="5"/>
  <c r="AE211" i="5"/>
  <c r="AE224" i="5"/>
  <c r="AE232" i="5"/>
  <c r="AE240" i="5"/>
  <c r="AE255" i="5"/>
  <c r="AE29" i="5"/>
  <c r="AE45" i="5"/>
  <c r="AE61" i="5"/>
  <c r="AE12" i="5"/>
  <c r="AE30" i="5"/>
  <c r="AE58" i="5"/>
  <c r="AE81" i="5"/>
  <c r="AE85" i="5"/>
  <c r="AE92" i="5"/>
  <c r="AE96" i="5"/>
  <c r="AE100" i="5"/>
  <c r="AE106" i="5"/>
  <c r="AE110" i="5"/>
  <c r="AE117" i="5"/>
  <c r="AE125" i="5"/>
  <c r="AE129" i="5"/>
  <c r="AE133" i="5"/>
  <c r="AE140" i="5"/>
  <c r="AE144" i="5"/>
  <c r="AE150" i="5"/>
  <c r="AE154" i="5"/>
  <c r="AE160" i="5"/>
  <c r="AE164" i="5"/>
  <c r="AE168" i="5"/>
  <c r="AE172" i="5"/>
  <c r="AE179" i="5"/>
  <c r="AE193" i="5"/>
  <c r="AE197" i="5"/>
  <c r="AE201" i="5"/>
  <c r="AE205" i="5"/>
  <c r="AE209" i="5"/>
  <c r="AE215" i="5"/>
  <c r="AE219" i="5"/>
  <c r="AE228" i="5"/>
  <c r="AE237" i="5"/>
  <c r="AE243" i="5"/>
  <c r="AE247" i="5"/>
  <c r="AE251" i="5"/>
  <c r="AE67" i="5"/>
  <c r="AE31" i="5"/>
  <c r="AE18" i="5"/>
  <c r="AE47" i="5"/>
  <c r="AJ12" i="5"/>
  <c r="AJ28" i="5"/>
  <c r="AJ25" i="5"/>
  <c r="AJ41" i="5"/>
  <c r="AJ57" i="5"/>
  <c r="AJ39" i="5"/>
  <c r="AJ14" i="5"/>
  <c r="AJ34" i="5"/>
  <c r="AJ50" i="5"/>
  <c r="AJ66" i="5"/>
  <c r="AJ73" i="5"/>
  <c r="AJ77" i="5"/>
  <c r="AJ81" i="5"/>
  <c r="AJ85" i="5"/>
  <c r="AJ89" i="5"/>
  <c r="AJ93" i="5"/>
  <c r="AJ97" i="5"/>
  <c r="AJ101" i="5"/>
  <c r="AJ105" i="5"/>
  <c r="AJ109" i="5"/>
  <c r="AJ113" i="5"/>
  <c r="AJ117" i="5"/>
  <c r="AJ121" i="5"/>
  <c r="AJ125" i="5"/>
  <c r="AJ129" i="5"/>
  <c r="AJ133" i="5"/>
  <c r="AJ137" i="5"/>
  <c r="AJ141" i="5"/>
  <c r="AJ145" i="5"/>
  <c r="AJ149" i="5"/>
  <c r="AJ153" i="5"/>
  <c r="AJ157" i="5"/>
  <c r="AJ161" i="5"/>
  <c r="AJ165" i="5"/>
  <c r="AJ169" i="5"/>
  <c r="AJ173" i="5"/>
  <c r="AJ177" i="5"/>
  <c r="AJ181" i="5"/>
  <c r="AJ185" i="5"/>
  <c r="AJ189" i="5"/>
  <c r="AJ193" i="5"/>
  <c r="AJ197" i="5"/>
  <c r="AJ201" i="5"/>
  <c r="AJ205" i="5"/>
  <c r="AJ209" i="5"/>
  <c r="AJ213" i="5"/>
  <c r="AJ217" i="5"/>
  <c r="AJ221" i="5"/>
  <c r="AJ225" i="5"/>
  <c r="AJ229" i="5"/>
  <c r="AJ233" i="5"/>
  <c r="AJ237" i="5"/>
  <c r="AJ241" i="5"/>
  <c r="AJ245" i="5"/>
  <c r="AJ249" i="5"/>
  <c r="AJ253" i="5"/>
  <c r="AJ17" i="5"/>
  <c r="AJ43" i="5"/>
  <c r="AJ23" i="5"/>
  <c r="AJ36" i="5"/>
  <c r="AJ10" i="5"/>
  <c r="AJ40" i="5"/>
  <c r="AJ11" i="5"/>
  <c r="AJ16" i="5"/>
  <c r="AJ13" i="5"/>
  <c r="AJ29" i="5"/>
  <c r="AJ45" i="5"/>
  <c r="AJ61" i="5"/>
  <c r="AJ55" i="5"/>
  <c r="AJ18" i="5"/>
  <c r="AJ38" i="5"/>
  <c r="AJ54" i="5"/>
  <c r="AJ70" i="5"/>
  <c r="AJ74" i="5"/>
  <c r="AJ78" i="5"/>
  <c r="AJ82" i="5"/>
  <c r="AJ86" i="5"/>
  <c r="AJ90" i="5"/>
  <c r="AJ94" i="5"/>
  <c r="AJ98" i="5"/>
  <c r="AJ102" i="5"/>
  <c r="AJ106" i="5"/>
  <c r="AJ110" i="5"/>
  <c r="AJ114" i="5"/>
  <c r="AJ118" i="5"/>
  <c r="AJ122" i="5"/>
  <c r="AJ126" i="5"/>
  <c r="AJ130" i="5"/>
  <c r="AJ134" i="5"/>
  <c r="AJ138" i="5"/>
  <c r="AJ142" i="5"/>
  <c r="AJ146" i="5"/>
  <c r="AJ150" i="5"/>
  <c r="AJ154" i="5"/>
  <c r="AJ158" i="5"/>
  <c r="AJ162" i="5"/>
  <c r="AJ166" i="5"/>
  <c r="AJ170" i="5"/>
  <c r="AJ174" i="5"/>
  <c r="AJ178" i="5"/>
  <c r="AJ182" i="5"/>
  <c r="AJ186" i="5"/>
  <c r="AJ190" i="5"/>
  <c r="AJ194" i="5"/>
  <c r="AJ198" i="5"/>
  <c r="AJ202" i="5"/>
  <c r="AJ206" i="5"/>
  <c r="AJ210" i="5"/>
  <c r="AJ214" i="5"/>
  <c r="AJ218" i="5"/>
  <c r="AJ222" i="5"/>
  <c r="AJ226" i="5"/>
  <c r="AJ230" i="5"/>
  <c r="AJ234" i="5"/>
  <c r="AJ238" i="5"/>
  <c r="AJ242" i="5"/>
  <c r="AJ246" i="5"/>
  <c r="AJ250" i="5"/>
  <c r="AJ254" i="5"/>
  <c r="AJ27" i="5"/>
  <c r="AJ47" i="5"/>
  <c r="AJ32" i="5"/>
  <c r="AJ52" i="5"/>
  <c r="AJ56" i="5"/>
  <c r="AJ44" i="5"/>
  <c r="AJ15" i="5"/>
  <c r="AJ20" i="5"/>
  <c r="AJ19" i="5"/>
  <c r="AJ33" i="5"/>
  <c r="AJ49" i="5"/>
  <c r="AJ65" i="5"/>
  <c r="AJ59" i="5"/>
  <c r="AJ21" i="5"/>
  <c r="AJ42" i="5"/>
  <c r="AJ58" i="5"/>
  <c r="AJ71" i="5"/>
  <c r="AJ75" i="5"/>
  <c r="AJ79" i="5"/>
  <c r="AJ83" i="5"/>
  <c r="AJ87" i="5"/>
  <c r="AJ91" i="5"/>
  <c r="AJ95" i="5"/>
  <c r="AJ99" i="5"/>
  <c r="AJ103" i="5"/>
  <c r="AJ107" i="5"/>
  <c r="AJ111" i="5"/>
  <c r="AJ115" i="5"/>
  <c r="AJ119" i="5"/>
  <c r="AJ123" i="5"/>
  <c r="AJ127" i="5"/>
  <c r="AJ131" i="5"/>
  <c r="AJ135" i="5"/>
  <c r="AJ139" i="5"/>
  <c r="AJ143" i="5"/>
  <c r="AJ147" i="5"/>
  <c r="AJ151" i="5"/>
  <c r="AJ155" i="5"/>
  <c r="AJ159" i="5"/>
  <c r="AJ163" i="5"/>
  <c r="AJ167" i="5"/>
  <c r="AJ171" i="5"/>
  <c r="AJ175" i="5"/>
  <c r="AJ179" i="5"/>
  <c r="AJ183" i="5"/>
  <c r="AJ187" i="5"/>
  <c r="AJ191" i="5"/>
  <c r="AJ195" i="5"/>
  <c r="AJ199" i="5"/>
  <c r="AJ203" i="5"/>
  <c r="AJ207" i="5"/>
  <c r="AJ211" i="5"/>
  <c r="AJ215" i="5"/>
  <c r="AJ219" i="5"/>
  <c r="AJ223" i="5"/>
  <c r="AJ227" i="5"/>
  <c r="AJ231" i="5"/>
  <c r="AJ235" i="5"/>
  <c r="AJ239" i="5"/>
  <c r="AJ243" i="5"/>
  <c r="AJ247" i="5"/>
  <c r="AJ251" i="5"/>
  <c r="AJ255" i="5"/>
  <c r="AJ31" i="5"/>
  <c r="AJ51" i="5"/>
  <c r="AJ48" i="5"/>
  <c r="AJ68" i="5"/>
  <c r="AJ26" i="5"/>
  <c r="AJ8" i="5"/>
  <c r="AJ24" i="5"/>
  <c r="AJ37" i="5"/>
  <c r="AJ53" i="5"/>
  <c r="AJ67" i="5"/>
  <c r="AJ46" i="5"/>
  <c r="AJ72" i="5"/>
  <c r="AJ80" i="5"/>
  <c r="AJ84" i="5"/>
  <c r="AJ92" i="5"/>
  <c r="AJ100" i="5"/>
  <c r="AJ108" i="5"/>
  <c r="AJ116" i="5"/>
  <c r="AJ124" i="5"/>
  <c r="AJ132" i="5"/>
  <c r="AJ144" i="5"/>
  <c r="AJ152" i="5"/>
  <c r="AJ160" i="5"/>
  <c r="AJ168" i="5"/>
  <c r="AJ176" i="5"/>
  <c r="AJ184" i="5"/>
  <c r="AJ196" i="5"/>
  <c r="AJ204" i="5"/>
  <c r="AJ212" i="5"/>
  <c r="AJ220" i="5"/>
  <c r="AJ228" i="5"/>
  <c r="AJ236" i="5"/>
  <c r="AJ244" i="5"/>
  <c r="AJ252" i="5"/>
  <c r="AJ35" i="5"/>
  <c r="AJ64" i="5"/>
  <c r="AJ22" i="5"/>
  <c r="AJ69" i="5"/>
  <c r="AJ30" i="5"/>
  <c r="AJ62" i="5"/>
  <c r="AJ76" i="5"/>
  <c r="AJ88" i="5"/>
  <c r="AJ96" i="5"/>
  <c r="AJ104" i="5"/>
  <c r="AJ112" i="5"/>
  <c r="AJ120" i="5"/>
  <c r="AJ128" i="5"/>
  <c r="AJ136" i="5"/>
  <c r="AJ140" i="5"/>
  <c r="AJ148" i="5"/>
  <c r="AJ156" i="5"/>
  <c r="AJ164" i="5"/>
  <c r="AJ172" i="5"/>
  <c r="AJ180" i="5"/>
  <c r="AJ188" i="5"/>
  <c r="AJ192" i="5"/>
  <c r="AJ200" i="5"/>
  <c r="AJ208" i="5"/>
  <c r="AJ216" i="5"/>
  <c r="AJ224" i="5"/>
  <c r="AJ232" i="5"/>
  <c r="AJ240" i="5"/>
  <c r="AJ248" i="5"/>
  <c r="AJ9" i="5"/>
  <c r="AJ63" i="5"/>
  <c r="AJ60" i="5"/>
  <c r="AI8" i="22"/>
  <c r="AI12" i="22"/>
  <c r="AI16" i="22"/>
  <c r="AI20" i="22"/>
  <c r="AI24" i="22"/>
  <c r="AI28" i="22"/>
  <c r="AI32" i="22"/>
  <c r="AI9" i="22"/>
  <c r="AI13" i="22"/>
  <c r="AI17" i="22"/>
  <c r="AI21" i="22"/>
  <c r="AI14" i="22"/>
  <c r="AI22" i="22"/>
  <c r="AI31" i="22"/>
  <c r="AI35" i="22"/>
  <c r="AI39" i="22"/>
  <c r="AI43" i="22"/>
  <c r="AI47" i="22"/>
  <c r="AI51" i="22"/>
  <c r="AI55" i="22"/>
  <c r="AI59" i="22"/>
  <c r="AI63" i="22"/>
  <c r="AI67" i="22"/>
  <c r="AI7" i="22"/>
  <c r="AI15" i="22"/>
  <c r="AI27" i="22"/>
  <c r="AI30" i="22"/>
  <c r="AI36" i="22"/>
  <c r="AI40" i="22"/>
  <c r="AI44" i="22"/>
  <c r="AI48" i="22"/>
  <c r="AI52" i="22"/>
  <c r="AI56" i="22"/>
  <c r="AI60" i="22"/>
  <c r="AI64" i="22"/>
  <c r="AI68" i="22"/>
  <c r="AI10" i="22"/>
  <c r="AI26" i="22"/>
  <c r="AI33" i="22"/>
  <c r="AI41" i="22"/>
  <c r="AI49" i="22"/>
  <c r="AI57" i="22"/>
  <c r="AI65" i="22"/>
  <c r="AI111" i="22"/>
  <c r="AI113" i="22"/>
  <c r="AI115" i="22"/>
  <c r="AI117" i="22"/>
  <c r="AI118" i="22"/>
  <c r="AI119" i="22"/>
  <c r="AI120" i="22"/>
  <c r="AI121" i="22"/>
  <c r="AI122" i="22"/>
  <c r="AI123" i="22"/>
  <c r="AI124" i="22"/>
  <c r="AI125" i="22"/>
  <c r="AI126" i="22"/>
  <c r="AI127" i="22"/>
  <c r="AI128" i="22"/>
  <c r="AI129" i="22"/>
  <c r="AI130" i="22"/>
  <c r="AI131" i="22"/>
  <c r="AI132" i="22"/>
  <c r="AI133" i="22"/>
  <c r="AI134" i="22"/>
  <c r="AI135" i="22"/>
  <c r="AI136" i="22"/>
  <c r="AI137" i="22"/>
  <c r="AI138" i="22"/>
  <c r="AI139" i="22"/>
  <c r="AI140" i="22"/>
  <c r="AI141" i="22"/>
  <c r="AI142" i="22"/>
  <c r="AI143" i="22"/>
  <c r="AI144" i="22"/>
  <c r="AI145" i="22"/>
  <c r="AI146" i="22"/>
  <c r="AI147" i="22"/>
  <c r="AI148" i="22"/>
  <c r="AI149" i="22"/>
  <c r="AI150" i="22"/>
  <c r="AI151" i="22"/>
  <c r="AI152" i="22"/>
  <c r="AI153" i="22"/>
  <c r="AI154" i="22"/>
  <c r="AI155" i="22"/>
  <c r="AI156" i="22"/>
  <c r="AI157" i="22"/>
  <c r="AI158" i="22"/>
  <c r="AI159" i="22"/>
  <c r="AI160" i="22"/>
  <c r="AI161" i="22"/>
  <c r="AI162" i="22"/>
  <c r="AI163" i="22"/>
  <c r="AI164" i="22"/>
  <c r="AI165" i="22"/>
  <c r="AI166" i="22"/>
  <c r="AI167" i="22"/>
  <c r="AI168" i="22"/>
  <c r="AI169" i="22"/>
  <c r="AI170" i="22"/>
  <c r="AI171" i="22"/>
  <c r="AI172" i="22"/>
  <c r="AI173" i="22"/>
  <c r="AI174" i="22"/>
  <c r="AI175" i="22"/>
  <c r="AI176" i="22"/>
  <c r="AI177" i="22"/>
  <c r="AI178" i="22"/>
  <c r="AI179" i="22"/>
  <c r="AI180" i="22"/>
  <c r="AI181" i="22"/>
  <c r="AI182" i="22"/>
  <c r="AI183" i="22"/>
  <c r="AI184" i="22"/>
  <c r="AI185" i="22"/>
  <c r="AI186" i="22"/>
  <c r="AI187" i="22"/>
  <c r="AI188" i="22"/>
  <c r="AI189" i="22"/>
  <c r="AI190" i="22"/>
  <c r="AI191" i="22"/>
  <c r="AI192" i="22"/>
  <c r="AI193" i="22"/>
  <c r="AI194" i="22"/>
  <c r="AI195" i="22"/>
  <c r="AI196" i="22"/>
  <c r="AI197" i="22"/>
  <c r="AI198" i="22"/>
  <c r="AI199" i="22"/>
  <c r="AI200" i="22"/>
  <c r="AI201" i="22"/>
  <c r="AI202" i="22"/>
  <c r="AI203" i="22"/>
  <c r="AI204" i="22"/>
  <c r="AI205" i="22"/>
  <c r="AI206" i="22"/>
  <c r="AI207" i="22"/>
  <c r="AI208" i="22"/>
  <c r="AI209" i="22"/>
  <c r="AI210" i="22"/>
  <c r="AI211" i="22"/>
  <c r="AI212" i="22"/>
  <c r="AI213" i="22"/>
  <c r="AI214" i="22"/>
  <c r="AI215" i="22"/>
  <c r="AI216" i="22"/>
  <c r="AI217" i="22"/>
  <c r="AI218" i="22"/>
  <c r="AI219" i="22"/>
  <c r="AI220" i="22"/>
  <c r="AI221" i="22"/>
  <c r="AI222" i="22"/>
  <c r="AI223" i="22"/>
  <c r="AI224" i="22"/>
  <c r="AI225" i="22"/>
  <c r="AI226" i="22"/>
  <c r="AI227" i="22"/>
  <c r="AI228" i="22"/>
  <c r="AI229" i="22"/>
  <c r="AI230" i="22"/>
  <c r="AI231" i="22"/>
  <c r="AI232" i="22"/>
  <c r="AI233" i="22"/>
  <c r="AI234" i="22"/>
  <c r="AI235" i="22"/>
  <c r="AI236" i="22"/>
  <c r="AI237" i="22"/>
  <c r="AI238" i="22"/>
  <c r="AI239" i="22"/>
  <c r="AI240" i="22"/>
  <c r="AI241" i="22"/>
  <c r="AI242" i="22"/>
  <c r="AI243" i="22"/>
  <c r="AI244" i="22"/>
  <c r="AI245" i="22"/>
  <c r="AI246" i="22"/>
  <c r="AI247" i="22"/>
  <c r="AI248" i="22"/>
  <c r="AI249" i="22"/>
  <c r="AI250" i="22"/>
  <c r="AI251" i="22"/>
  <c r="AI252" i="22"/>
  <c r="AI253" i="22"/>
  <c r="AI254" i="22"/>
  <c r="AI255" i="22"/>
  <c r="AI19" i="22"/>
  <c r="AI25" i="22"/>
  <c r="AI34" i="22"/>
  <c r="AI42" i="22"/>
  <c r="AI50" i="22"/>
  <c r="AI58" i="22"/>
  <c r="AI66" i="22"/>
  <c r="AI18" i="22"/>
  <c r="AI29" i="22"/>
  <c r="AI37" i="22"/>
  <c r="AI53" i="22"/>
  <c r="AI69" i="22"/>
  <c r="AI112" i="22"/>
  <c r="AI116" i="22"/>
  <c r="AI11" i="22"/>
  <c r="AI46" i="22"/>
  <c r="AI62" i="22"/>
  <c r="AI71" i="22"/>
  <c r="AI73" i="22"/>
  <c r="AI75" i="22"/>
  <c r="AI77" i="22"/>
  <c r="AI79" i="22"/>
  <c r="AI81" i="22"/>
  <c r="AI83" i="22"/>
  <c r="AI85" i="22"/>
  <c r="AI87" i="22"/>
  <c r="AI89" i="22"/>
  <c r="AI91" i="22"/>
  <c r="AI93" i="22"/>
  <c r="AI95" i="22"/>
  <c r="AI97" i="22"/>
  <c r="AI99" i="22"/>
  <c r="AI101" i="22"/>
  <c r="AI103" i="22"/>
  <c r="AI105" i="22"/>
  <c r="AI107" i="22"/>
  <c r="AI109" i="22"/>
  <c r="AI45" i="22"/>
  <c r="AI54" i="22"/>
  <c r="AI76" i="22"/>
  <c r="AI84" i="22"/>
  <c r="AI92" i="22"/>
  <c r="AI100" i="22"/>
  <c r="AI108" i="22"/>
  <c r="AI38" i="22"/>
  <c r="AI70" i="22"/>
  <c r="AI74" i="22"/>
  <c r="AI78" i="22"/>
  <c r="AI82" i="22"/>
  <c r="AI86" i="22"/>
  <c r="AI90" i="22"/>
  <c r="AI94" i="22"/>
  <c r="AI98" i="22"/>
  <c r="AI102" i="22"/>
  <c r="AI106" i="22"/>
  <c r="AI110" i="22"/>
  <c r="AI256" i="22"/>
  <c r="AI23" i="22"/>
  <c r="AI61" i="22"/>
  <c r="AI114" i="22"/>
  <c r="AI72" i="22"/>
  <c r="AI80" i="22"/>
  <c r="AI88" i="22"/>
  <c r="AI96" i="22"/>
  <c r="AI104" i="22"/>
  <c r="AE8" i="23"/>
  <c r="AE12" i="23"/>
  <c r="AE16" i="23"/>
  <c r="AE20" i="23"/>
  <c r="AE24" i="23"/>
  <c r="AE28" i="23"/>
  <c r="AE32" i="23"/>
  <c r="AE36" i="23"/>
  <c r="AE40" i="23"/>
  <c r="AE44" i="23"/>
  <c r="AE48" i="23"/>
  <c r="AE52" i="23"/>
  <c r="AE56" i="23"/>
  <c r="AE60" i="23"/>
  <c r="AE64" i="23"/>
  <c r="AE68" i="23"/>
  <c r="AE9" i="23"/>
  <c r="AE13" i="23"/>
  <c r="AE17" i="23"/>
  <c r="AE21" i="23"/>
  <c r="AE25" i="23"/>
  <c r="AE29" i="23"/>
  <c r="AE33" i="23"/>
  <c r="AE37" i="23"/>
  <c r="AE41" i="23"/>
  <c r="AE45" i="23"/>
  <c r="AE49" i="23"/>
  <c r="AE53" i="23"/>
  <c r="AE57" i="23"/>
  <c r="AE61" i="23"/>
  <c r="AE65" i="23"/>
  <c r="AE69" i="23"/>
  <c r="AE10" i="23"/>
  <c r="AE18" i="23"/>
  <c r="AE26" i="23"/>
  <c r="AE34" i="23"/>
  <c r="AE42" i="23"/>
  <c r="AE50" i="23"/>
  <c r="AE58" i="23"/>
  <c r="AE66" i="23"/>
  <c r="AE109" i="23"/>
  <c r="AE111" i="23"/>
  <c r="AE112" i="23"/>
  <c r="AE113" i="23"/>
  <c r="AE114" i="23"/>
  <c r="AE115" i="23"/>
  <c r="AE116" i="23"/>
  <c r="AE117" i="23"/>
  <c r="AE118" i="23"/>
  <c r="AE119" i="23"/>
  <c r="AE120" i="23"/>
  <c r="AE121" i="23"/>
  <c r="AE122" i="23"/>
  <c r="AE123" i="23"/>
  <c r="AE124" i="23"/>
  <c r="AE125" i="23"/>
  <c r="AE126" i="23"/>
  <c r="AE127" i="23"/>
  <c r="AE128" i="23"/>
  <c r="AE129" i="23"/>
  <c r="AE130" i="23"/>
  <c r="AE131" i="23"/>
  <c r="AE132" i="23"/>
  <c r="AE133" i="23"/>
  <c r="AE134" i="23"/>
  <c r="AE135" i="23"/>
  <c r="AE136" i="23"/>
  <c r="AE137" i="23"/>
  <c r="AE138" i="23"/>
  <c r="AE139" i="23"/>
  <c r="AE140" i="23"/>
  <c r="AE141" i="23"/>
  <c r="AE142" i="23"/>
  <c r="AE143" i="23"/>
  <c r="AE144" i="23"/>
  <c r="AE145" i="23"/>
  <c r="AE146" i="23"/>
  <c r="AE147" i="23"/>
  <c r="AE148" i="23"/>
  <c r="AE149" i="23"/>
  <c r="AE150" i="23"/>
  <c r="AE151" i="23"/>
  <c r="AE152" i="23"/>
  <c r="AE153" i="23"/>
  <c r="AE154" i="23"/>
  <c r="AE155" i="23"/>
  <c r="AE156" i="23"/>
  <c r="AE157" i="23"/>
  <c r="AE158" i="23"/>
  <c r="AE159" i="23"/>
  <c r="AE160" i="23"/>
  <c r="AE161" i="23"/>
  <c r="AE162" i="23"/>
  <c r="AE163" i="23"/>
  <c r="AE164" i="23"/>
  <c r="AE165" i="23"/>
  <c r="AE166" i="23"/>
  <c r="AE167" i="23"/>
  <c r="AE168" i="23"/>
  <c r="AE169" i="23"/>
  <c r="AE170" i="23"/>
  <c r="AE171" i="23"/>
  <c r="AE172" i="23"/>
  <c r="AE173" i="23"/>
  <c r="AE174" i="23"/>
  <c r="AE175" i="23"/>
  <c r="AE176" i="23"/>
  <c r="AE177" i="23"/>
  <c r="AE178" i="23"/>
  <c r="AE179" i="23"/>
  <c r="AE180" i="23"/>
  <c r="AE181" i="23"/>
  <c r="AE182" i="23"/>
  <c r="AE183" i="23"/>
  <c r="AE184" i="23"/>
  <c r="AE185" i="23"/>
  <c r="AE186" i="23"/>
  <c r="AE187" i="23"/>
  <c r="AE188" i="23"/>
  <c r="AE189" i="23"/>
  <c r="AE190" i="23"/>
  <c r="AE191" i="23"/>
  <c r="AE192" i="23"/>
  <c r="AE193" i="23"/>
  <c r="AE194" i="23"/>
  <c r="AE195" i="23"/>
  <c r="AE196" i="23"/>
  <c r="AE197" i="23"/>
  <c r="AE198" i="23"/>
  <c r="AE199" i="23"/>
  <c r="AE200" i="23"/>
  <c r="AE201" i="23"/>
  <c r="AE202" i="23"/>
  <c r="AE203" i="23"/>
  <c r="AE204" i="23"/>
  <c r="AE205" i="23"/>
  <c r="AE206" i="23"/>
  <c r="AE207" i="23"/>
  <c r="AE208" i="23"/>
  <c r="AE209" i="23"/>
  <c r="AE210" i="23"/>
  <c r="AE211" i="23"/>
  <c r="AE212" i="23"/>
  <c r="AE213" i="23"/>
  <c r="AE214" i="23"/>
  <c r="AE215" i="23"/>
  <c r="AE216" i="23"/>
  <c r="AE217" i="23"/>
  <c r="AE218" i="23"/>
  <c r="AE219" i="23"/>
  <c r="AE220" i="23"/>
  <c r="AE221" i="23"/>
  <c r="AE222" i="23"/>
  <c r="AE223" i="23"/>
  <c r="AE224" i="23"/>
  <c r="AE225" i="23"/>
  <c r="AE226" i="23"/>
  <c r="AE227" i="23"/>
  <c r="AE228" i="23"/>
  <c r="AE229" i="23"/>
  <c r="AE230" i="23"/>
  <c r="AE231" i="23"/>
  <c r="AE232" i="23"/>
  <c r="AE233" i="23"/>
  <c r="AE234" i="23"/>
  <c r="AE235" i="23"/>
  <c r="AE236" i="23"/>
  <c r="AE237" i="23"/>
  <c r="AE238" i="23"/>
  <c r="AE239" i="23"/>
  <c r="AE240" i="23"/>
  <c r="AE241" i="23"/>
  <c r="AE242" i="23"/>
  <c r="AE243" i="23"/>
  <c r="AE244" i="23"/>
  <c r="AE245" i="23"/>
  <c r="AE246" i="23"/>
  <c r="AE247" i="23"/>
  <c r="AE248" i="23"/>
  <c r="AE249" i="23"/>
  <c r="AE250" i="23"/>
  <c r="AE251" i="23"/>
  <c r="AE252" i="23"/>
  <c r="AE253" i="23"/>
  <c r="AE254" i="23"/>
  <c r="AE255" i="23"/>
  <c r="AE11" i="23"/>
  <c r="AE19" i="23"/>
  <c r="AE27" i="23"/>
  <c r="AE35" i="23"/>
  <c r="AE43" i="23"/>
  <c r="AE51" i="23"/>
  <c r="AE59" i="23"/>
  <c r="AE67" i="23"/>
  <c r="AE14" i="23"/>
  <c r="AE30" i="23"/>
  <c r="AE46" i="23"/>
  <c r="AE62" i="23"/>
  <c r="AE71" i="23"/>
  <c r="AE73" i="23"/>
  <c r="AE75" i="23"/>
  <c r="AE77" i="23"/>
  <c r="AE79" i="23"/>
  <c r="AE81" i="23"/>
  <c r="AE83" i="23"/>
  <c r="AE85" i="23"/>
  <c r="AE87" i="23"/>
  <c r="AE89" i="23"/>
  <c r="AE91" i="23"/>
  <c r="AE93" i="23"/>
  <c r="AE95" i="23"/>
  <c r="AE97" i="23"/>
  <c r="AE99" i="23"/>
  <c r="AE101" i="23"/>
  <c r="AE103" i="23"/>
  <c r="AE105" i="23"/>
  <c r="AE107" i="23"/>
  <c r="AE110" i="23"/>
  <c r="AE6" i="23"/>
  <c r="AE86" i="23"/>
  <c r="AE94" i="23"/>
  <c r="AE98" i="23"/>
  <c r="AE104" i="23"/>
  <c r="AE108" i="23"/>
  <c r="AE7" i="23"/>
  <c r="AE23" i="23"/>
  <c r="AE39" i="23"/>
  <c r="AE55" i="23"/>
  <c r="AK5" i="23"/>
  <c r="AE22" i="23"/>
  <c r="AE38" i="23"/>
  <c r="AE54" i="23"/>
  <c r="AE70" i="23"/>
  <c r="AE72" i="23"/>
  <c r="AE74" i="23"/>
  <c r="AE76" i="23"/>
  <c r="AE78" i="23"/>
  <c r="AE80" i="23"/>
  <c r="AE82" i="23"/>
  <c r="AE84" i="23"/>
  <c r="AE88" i="23"/>
  <c r="AE90" i="23"/>
  <c r="AE92" i="23"/>
  <c r="AE96" i="23"/>
  <c r="AE100" i="23"/>
  <c r="AE102" i="23"/>
  <c r="AE106" i="23"/>
  <c r="AE15" i="23"/>
  <c r="AE31" i="23"/>
  <c r="AE47" i="23"/>
  <c r="AE63" i="23"/>
  <c r="AK9" i="21"/>
  <c r="AK13" i="21"/>
  <c r="AK10" i="21"/>
  <c r="AK14" i="21"/>
  <c r="AK18" i="21"/>
  <c r="AK22" i="21"/>
  <c r="AK26" i="21"/>
  <c r="AK30" i="21"/>
  <c r="AK34" i="21"/>
  <c r="AK38" i="21"/>
  <c r="AK42" i="21"/>
  <c r="AK11" i="21"/>
  <c r="AK15" i="21"/>
  <c r="AK25" i="21"/>
  <c r="AK28" i="21"/>
  <c r="AK31" i="21"/>
  <c r="AK41" i="21"/>
  <c r="AK44" i="21"/>
  <c r="AK48" i="21"/>
  <c r="AK52" i="21"/>
  <c r="AK12" i="21"/>
  <c r="AK21" i="21"/>
  <c r="AK24" i="21"/>
  <c r="AK27" i="21"/>
  <c r="AK37" i="21"/>
  <c r="AK40" i="21"/>
  <c r="AK43" i="21"/>
  <c r="AK45" i="21"/>
  <c r="AK20" i="21"/>
  <c r="AK33" i="21"/>
  <c r="AK39" i="21"/>
  <c r="AK47" i="21"/>
  <c r="AK50" i="21"/>
  <c r="AK53" i="21"/>
  <c r="AK58" i="21"/>
  <c r="AK62" i="21"/>
  <c r="AK66" i="21"/>
  <c r="AK70" i="21"/>
  <c r="AK71" i="21"/>
  <c r="AK72" i="21"/>
  <c r="AK73" i="21"/>
  <c r="AK74" i="21"/>
  <c r="AK75" i="21"/>
  <c r="AK76" i="21"/>
  <c r="AK77"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3" i="21"/>
  <c r="AK104" i="21"/>
  <c r="AK105" i="21"/>
  <c r="AK106" i="21"/>
  <c r="AK107" i="21"/>
  <c r="AK108" i="21"/>
  <c r="AK109" i="21"/>
  <c r="AK110" i="21"/>
  <c r="AK111" i="21"/>
  <c r="AK112" i="21"/>
  <c r="AK113" i="21"/>
  <c r="AK114" i="21"/>
  <c r="AK19" i="21"/>
  <c r="AK32" i="21"/>
  <c r="AK49" i="21"/>
  <c r="AK59" i="21"/>
  <c r="AK63" i="21"/>
  <c r="AK67" i="21"/>
  <c r="AK17" i="21"/>
  <c r="AK36" i="21"/>
  <c r="AK55" i="21"/>
  <c r="AK56" i="21"/>
  <c r="AK64" i="21"/>
  <c r="AK8" i="21"/>
  <c r="AK29" i="21"/>
  <c r="AK54" i="21"/>
  <c r="AK57" i="21"/>
  <c r="AK65" i="21"/>
  <c r="AK60" i="21"/>
  <c r="AK166" i="21"/>
  <c r="AK167" i="21"/>
  <c r="AK168" i="21"/>
  <c r="AK169" i="21"/>
  <c r="AK170" i="21"/>
  <c r="AK171" i="21"/>
  <c r="AK172" i="21"/>
  <c r="AK173" i="21"/>
  <c r="AK174"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8" i="21"/>
  <c r="AK209" i="21"/>
  <c r="AK210" i="21"/>
  <c r="AK211" i="21"/>
  <c r="AK212" i="21"/>
  <c r="AK213" i="21"/>
  <c r="AK214" i="21"/>
  <c r="AK215" i="21"/>
  <c r="AK216" i="21"/>
  <c r="AK217" i="21"/>
  <c r="AK218" i="21"/>
  <c r="AK219" i="21"/>
  <c r="AK220" i="21"/>
  <c r="AK221" i="21"/>
  <c r="AK222" i="21"/>
  <c r="AK223" i="21"/>
  <c r="AK224" i="21"/>
  <c r="AK225" i="21"/>
  <c r="AK226" i="21"/>
  <c r="AK227" i="21"/>
  <c r="AK228" i="21"/>
  <c r="AK229" i="21"/>
  <c r="AK230" i="21"/>
  <c r="AK231" i="21"/>
  <c r="AK232" i="21"/>
  <c r="AK233" i="21"/>
  <c r="AK234" i="21"/>
  <c r="AK235" i="21"/>
  <c r="AK236" i="21"/>
  <c r="AK237" i="21"/>
  <c r="AK238" i="21"/>
  <c r="AK239" i="21"/>
  <c r="AK240" i="21"/>
  <c r="AK241" i="21"/>
  <c r="AK242" i="21"/>
  <c r="AK243" i="21"/>
  <c r="AK244" i="21"/>
  <c r="AK245" i="21"/>
  <c r="AK246" i="21"/>
  <c r="AK247" i="21"/>
  <c r="AK248" i="21"/>
  <c r="AK249" i="21"/>
  <c r="AK250" i="21"/>
  <c r="AK251" i="21"/>
  <c r="AK252" i="21"/>
  <c r="AK253" i="21"/>
  <c r="AK254" i="21"/>
  <c r="AK255" i="21"/>
  <c r="AK16" i="21"/>
  <c r="AK35" i="21"/>
  <c r="AK69" i="21"/>
  <c r="AK155" i="21"/>
  <c r="AK157" i="21"/>
  <c r="AK159" i="21"/>
  <c r="AK161" i="21"/>
  <c r="AK163" i="21"/>
  <c r="AK165" i="21"/>
  <c r="AK23" i="21"/>
  <c r="AK68" i="21"/>
  <c r="AK61" i="21"/>
  <c r="AK116" i="21"/>
  <c r="AK118" i="21"/>
  <c r="AK120" i="21"/>
  <c r="AK122" i="21"/>
  <c r="AK124" i="21"/>
  <c r="AK126" i="21"/>
  <c r="AK128" i="21"/>
  <c r="AK130" i="21"/>
  <c r="AK132" i="21"/>
  <c r="AK134" i="21"/>
  <c r="AK136" i="21"/>
  <c r="AK138" i="21"/>
  <c r="AK140" i="21"/>
  <c r="AK142" i="21"/>
  <c r="AK144" i="21"/>
  <c r="AK146" i="21"/>
  <c r="AK148" i="21"/>
  <c r="AK150" i="21"/>
  <c r="AK152" i="21"/>
  <c r="AK154" i="21"/>
  <c r="AK158" i="21"/>
  <c r="AK162" i="21"/>
  <c r="AK51" i="21"/>
  <c r="AK115" i="21"/>
  <c r="AK119" i="21"/>
  <c r="AK123" i="21"/>
  <c r="AK127" i="21"/>
  <c r="AK131" i="21"/>
  <c r="AK135" i="21"/>
  <c r="AK139" i="21"/>
  <c r="AK143" i="21"/>
  <c r="AK147" i="21"/>
  <c r="AK151" i="21"/>
  <c r="AK160" i="21"/>
  <c r="AK121" i="21"/>
  <c r="AK129" i="21"/>
  <c r="AK137" i="21"/>
  <c r="AK145" i="21"/>
  <c r="AK153" i="21"/>
  <c r="AK164" i="21"/>
  <c r="AK46" i="21"/>
  <c r="AK133" i="21"/>
  <c r="AK149" i="21"/>
  <c r="AK125" i="21"/>
  <c r="AK141" i="21"/>
  <c r="AK156" i="21"/>
  <c r="AK117" i="21"/>
  <c r="AD7" i="22"/>
  <c r="AD11" i="22"/>
  <c r="AD15" i="22"/>
  <c r="AD19" i="22"/>
  <c r="AD23" i="22"/>
  <c r="AD27" i="22"/>
  <c r="AD31" i="22"/>
  <c r="AD8" i="22"/>
  <c r="AD12" i="22"/>
  <c r="AD16" i="22"/>
  <c r="AD20" i="22"/>
  <c r="AD9" i="22"/>
  <c r="AD17" i="22"/>
  <c r="AD26" i="22"/>
  <c r="AD29" i="22"/>
  <c r="AD32" i="22"/>
  <c r="AD34" i="22"/>
  <c r="AD38" i="22"/>
  <c r="AD42" i="22"/>
  <c r="AD46" i="22"/>
  <c r="AD50" i="22"/>
  <c r="AD54" i="22"/>
  <c r="AD58" i="22"/>
  <c r="AD62" i="22"/>
  <c r="AD66" i="22"/>
  <c r="AD70" i="22"/>
  <c r="AD71" i="22"/>
  <c r="AD72" i="22"/>
  <c r="AD73" i="22"/>
  <c r="AD74" i="22"/>
  <c r="AD75" i="22"/>
  <c r="AD76" i="22"/>
  <c r="AD77" i="22"/>
  <c r="AD78" i="22"/>
  <c r="AD79" i="22"/>
  <c r="AD80" i="22"/>
  <c r="AD81" i="22"/>
  <c r="AD82" i="22"/>
  <c r="AD83" i="22"/>
  <c r="AD84" i="22"/>
  <c r="AD85" i="22"/>
  <c r="AD86" i="22"/>
  <c r="AD87" i="22"/>
  <c r="AD88" i="22"/>
  <c r="AD89" i="22"/>
  <c r="AD90" i="22"/>
  <c r="AD91" i="22"/>
  <c r="AD92" i="22"/>
  <c r="AD93" i="22"/>
  <c r="AD94" i="22"/>
  <c r="AD95" i="22"/>
  <c r="AD96" i="22"/>
  <c r="AD97" i="22"/>
  <c r="AD98" i="22"/>
  <c r="AD99" i="22"/>
  <c r="AD100" i="22"/>
  <c r="AD101" i="22"/>
  <c r="AD102" i="22"/>
  <c r="AD103" i="22"/>
  <c r="AD104" i="22"/>
  <c r="AD105" i="22"/>
  <c r="AD106" i="22"/>
  <c r="AD107" i="22"/>
  <c r="AD108" i="22"/>
  <c r="AD109" i="22"/>
  <c r="AD110" i="22"/>
  <c r="AD111" i="22"/>
  <c r="AD112" i="22"/>
  <c r="AD113" i="22"/>
  <c r="AD114" i="22"/>
  <c r="AD115" i="22"/>
  <c r="AD116" i="22"/>
  <c r="AD117" i="22"/>
  <c r="AD10" i="22"/>
  <c r="AD18" i="22"/>
  <c r="AD25" i="22"/>
  <c r="AD28" i="22"/>
  <c r="AD35" i="22"/>
  <c r="AD39" i="22"/>
  <c r="AD43" i="22"/>
  <c r="AD47" i="22"/>
  <c r="AD51" i="22"/>
  <c r="AD55" i="22"/>
  <c r="AD59" i="22"/>
  <c r="AD63" i="22"/>
  <c r="AD67" i="22"/>
  <c r="AD21" i="22"/>
  <c r="AD24" i="22"/>
  <c r="AD36" i="22"/>
  <c r="AD44" i="22"/>
  <c r="AD52" i="22"/>
  <c r="AD60" i="22"/>
  <c r="AD68" i="22"/>
  <c r="AD14" i="22"/>
  <c r="AD30" i="22"/>
  <c r="AD37" i="22"/>
  <c r="AD45" i="22"/>
  <c r="AD53" i="22"/>
  <c r="AD61" i="22"/>
  <c r="AD69" i="22"/>
  <c r="AD118" i="22"/>
  <c r="AD119" i="22"/>
  <c r="AD120" i="22"/>
  <c r="AD121" i="22"/>
  <c r="AD122" i="22"/>
  <c r="AD123" i="22"/>
  <c r="AD124" i="22"/>
  <c r="AD125" i="22"/>
  <c r="AD126" i="22"/>
  <c r="AD127" i="22"/>
  <c r="AD128" i="22"/>
  <c r="AD129" i="22"/>
  <c r="AD130" i="22"/>
  <c r="AD131" i="22"/>
  <c r="AD132" i="22"/>
  <c r="AD133" i="22"/>
  <c r="AD134" i="22"/>
  <c r="AD135" i="22"/>
  <c r="AD136" i="22"/>
  <c r="AD137" i="22"/>
  <c r="AD138" i="22"/>
  <c r="AD139" i="22"/>
  <c r="AD140" i="22"/>
  <c r="AD141" i="22"/>
  <c r="AD142" i="22"/>
  <c r="AD143" i="22"/>
  <c r="AD144" i="22"/>
  <c r="AD145" i="22"/>
  <c r="AD146" i="22"/>
  <c r="AD147" i="22"/>
  <c r="AD148" i="22"/>
  <c r="AD149" i="22"/>
  <c r="AD150" i="22"/>
  <c r="AD151" i="22"/>
  <c r="AD152" i="22"/>
  <c r="AD153" i="22"/>
  <c r="AD154" i="22"/>
  <c r="AD155" i="22"/>
  <c r="AD156" i="22"/>
  <c r="AD157" i="22"/>
  <c r="AD158" i="22"/>
  <c r="AD159" i="22"/>
  <c r="AD160" i="22"/>
  <c r="AD161" i="22"/>
  <c r="AD162" i="22"/>
  <c r="AD163" i="22"/>
  <c r="AD164" i="22"/>
  <c r="AD165" i="22"/>
  <c r="AD166" i="22"/>
  <c r="AD167" i="22"/>
  <c r="AD168" i="22"/>
  <c r="AD169" i="22"/>
  <c r="AD170" i="22"/>
  <c r="AD171" i="22"/>
  <c r="AD172" i="22"/>
  <c r="AD173" i="22"/>
  <c r="AD174" i="22"/>
  <c r="AD175" i="22"/>
  <c r="AD176" i="22"/>
  <c r="AD177" i="22"/>
  <c r="AD178" i="22"/>
  <c r="AD179" i="22"/>
  <c r="AD180" i="22"/>
  <c r="AD181" i="22"/>
  <c r="AD182" i="22"/>
  <c r="AD183" i="22"/>
  <c r="AD184" i="22"/>
  <c r="AD185" i="22"/>
  <c r="AD186" i="22"/>
  <c r="AD187" i="22"/>
  <c r="AD188" i="22"/>
  <c r="AD189" i="22"/>
  <c r="AD190" i="22"/>
  <c r="AD191" i="22"/>
  <c r="AD192" i="22"/>
  <c r="AD193" i="22"/>
  <c r="AD194" i="22"/>
  <c r="AD195" i="22"/>
  <c r="AD196" i="22"/>
  <c r="AD197" i="22"/>
  <c r="AD198" i="22"/>
  <c r="AD199" i="22"/>
  <c r="AD200" i="22"/>
  <c r="AD201" i="22"/>
  <c r="AD202" i="22"/>
  <c r="AD203" i="22"/>
  <c r="AD204" i="22"/>
  <c r="AD205" i="22"/>
  <c r="AD206" i="22"/>
  <c r="AD207" i="22"/>
  <c r="AD208" i="22"/>
  <c r="AD209" i="22"/>
  <c r="AD210" i="22"/>
  <c r="AD211" i="22"/>
  <c r="AD212" i="22"/>
  <c r="AD213" i="22"/>
  <c r="AD214" i="22"/>
  <c r="AD215" i="22"/>
  <c r="AD216" i="22"/>
  <c r="AD217" i="22"/>
  <c r="AD218" i="22"/>
  <c r="AD219" i="22"/>
  <c r="AD220" i="22"/>
  <c r="AD221" i="22"/>
  <c r="AD222" i="22"/>
  <c r="AD223" i="22"/>
  <c r="AD224" i="22"/>
  <c r="AD225" i="22"/>
  <c r="AD226" i="22"/>
  <c r="AD227" i="22"/>
  <c r="AD228" i="22"/>
  <c r="AD229" i="22"/>
  <c r="AD230" i="22"/>
  <c r="AD231" i="22"/>
  <c r="AD232" i="22"/>
  <c r="AD233" i="22"/>
  <c r="AD234" i="22"/>
  <c r="AD235" i="22"/>
  <c r="AD236" i="22"/>
  <c r="AD237" i="22"/>
  <c r="AD238" i="22"/>
  <c r="AD239" i="22"/>
  <c r="AD240" i="22"/>
  <c r="AD241" i="22"/>
  <c r="AD242" i="22"/>
  <c r="AD243" i="22"/>
  <c r="AD244" i="22"/>
  <c r="AD245" i="22"/>
  <c r="AD246" i="22"/>
  <c r="AD247" i="22"/>
  <c r="AD248" i="22"/>
  <c r="AD249" i="22"/>
  <c r="AD250" i="22"/>
  <c r="AD251" i="22"/>
  <c r="AD252" i="22"/>
  <c r="AD253" i="22"/>
  <c r="AD254" i="22"/>
  <c r="AD255" i="22"/>
  <c r="AD48" i="22"/>
  <c r="AD64" i="22"/>
  <c r="AD22" i="22"/>
  <c r="AD41" i="22"/>
  <c r="AD57" i="22"/>
  <c r="AD13" i="22"/>
  <c r="AD56" i="22"/>
  <c r="AE5" i="22"/>
  <c r="AD49" i="22"/>
  <c r="AD6" i="22"/>
  <c r="AD40" i="22"/>
  <c r="AD33" i="22"/>
  <c r="AD65" i="22"/>
  <c r="AJ5" i="22"/>
  <c r="AJ9" i="23"/>
  <c r="AJ13" i="23"/>
  <c r="AJ17" i="23"/>
  <c r="AJ21" i="23"/>
  <c r="AJ25" i="23"/>
  <c r="AJ29" i="23"/>
  <c r="AJ33" i="23"/>
  <c r="AJ37" i="23"/>
  <c r="AJ41" i="23"/>
  <c r="AJ45" i="23"/>
  <c r="AJ49" i="23"/>
  <c r="AJ53" i="23"/>
  <c r="AJ57" i="23"/>
  <c r="AJ61" i="23"/>
  <c r="AJ65" i="23"/>
  <c r="AJ69" i="23"/>
  <c r="AJ10" i="23"/>
  <c r="AJ14" i="23"/>
  <c r="AJ18" i="23"/>
  <c r="AJ22" i="23"/>
  <c r="AJ26" i="23"/>
  <c r="AJ30" i="23"/>
  <c r="AJ34" i="23"/>
  <c r="AJ38" i="23"/>
  <c r="AJ42" i="23"/>
  <c r="AJ46" i="23"/>
  <c r="AJ50" i="23"/>
  <c r="AJ54" i="23"/>
  <c r="AJ58" i="23"/>
  <c r="AJ62" i="23"/>
  <c r="AJ66" i="23"/>
  <c r="AJ70" i="23"/>
  <c r="AJ71" i="23"/>
  <c r="AJ72" i="23"/>
  <c r="AJ73" i="23"/>
  <c r="AJ74" i="23"/>
  <c r="AJ75" i="23"/>
  <c r="AJ76" i="23"/>
  <c r="AJ77" i="23"/>
  <c r="AJ78" i="23"/>
  <c r="AJ79" i="23"/>
  <c r="AJ80" i="23"/>
  <c r="AJ81" i="23"/>
  <c r="AJ82" i="23"/>
  <c r="AJ83" i="23"/>
  <c r="AJ84" i="23"/>
  <c r="AJ85" i="23"/>
  <c r="AJ86" i="23"/>
  <c r="AJ87" i="23"/>
  <c r="AJ88" i="23"/>
  <c r="AJ89" i="23"/>
  <c r="AJ90" i="23"/>
  <c r="AJ91" i="23"/>
  <c r="AJ92" i="23"/>
  <c r="AJ93" i="23"/>
  <c r="AJ94" i="23"/>
  <c r="AJ95" i="23"/>
  <c r="AJ96" i="23"/>
  <c r="AJ97" i="23"/>
  <c r="AJ98" i="23"/>
  <c r="AJ99" i="23"/>
  <c r="AJ100" i="23"/>
  <c r="AJ101" i="23"/>
  <c r="AJ102" i="23"/>
  <c r="AJ103" i="23"/>
  <c r="AJ104" i="23"/>
  <c r="AJ105" i="23"/>
  <c r="AJ106" i="23"/>
  <c r="AJ107" i="23"/>
  <c r="AJ15" i="23"/>
  <c r="AJ23" i="23"/>
  <c r="AJ31" i="23"/>
  <c r="AJ39" i="23"/>
  <c r="AJ47" i="23"/>
  <c r="AJ55" i="23"/>
  <c r="AJ63" i="23"/>
  <c r="AJ108" i="23"/>
  <c r="AJ110" i="23"/>
  <c r="AJ16" i="23"/>
  <c r="AJ24" i="23"/>
  <c r="AJ32" i="23"/>
  <c r="AJ40" i="23"/>
  <c r="AJ48" i="23"/>
  <c r="AJ56" i="23"/>
  <c r="AJ64" i="23"/>
  <c r="AJ19" i="23"/>
  <c r="AJ35" i="23"/>
  <c r="AJ51" i="23"/>
  <c r="AJ67" i="23"/>
  <c r="AJ43" i="23"/>
  <c r="AJ12" i="23"/>
  <c r="AJ28" i="23"/>
  <c r="AJ44" i="23"/>
  <c r="AJ60" i="23"/>
  <c r="AJ111" i="23"/>
  <c r="AJ112" i="23"/>
  <c r="AJ113" i="23"/>
  <c r="AJ114" i="23"/>
  <c r="AJ115" i="23"/>
  <c r="AJ116" i="23"/>
  <c r="AJ117" i="23"/>
  <c r="AJ118" i="23"/>
  <c r="AJ119" i="23"/>
  <c r="AJ120" i="23"/>
  <c r="AJ121" i="23"/>
  <c r="AJ122" i="23"/>
  <c r="AJ123" i="23"/>
  <c r="AJ124" i="23"/>
  <c r="AJ125" i="23"/>
  <c r="AJ126" i="23"/>
  <c r="AJ127" i="23"/>
  <c r="AJ128" i="23"/>
  <c r="AJ129" i="23"/>
  <c r="AJ130" i="23"/>
  <c r="AJ131" i="23"/>
  <c r="AJ132" i="23"/>
  <c r="AJ133" i="23"/>
  <c r="AJ134" i="23"/>
  <c r="AJ135" i="23"/>
  <c r="AJ136" i="23"/>
  <c r="AJ137" i="23"/>
  <c r="AJ138" i="23"/>
  <c r="AJ139" i="23"/>
  <c r="AJ140" i="23"/>
  <c r="AJ141" i="23"/>
  <c r="AJ142" i="23"/>
  <c r="AJ143" i="23"/>
  <c r="AJ144" i="23"/>
  <c r="AJ145" i="23"/>
  <c r="AJ146" i="23"/>
  <c r="AJ147" i="23"/>
  <c r="AJ148" i="23"/>
  <c r="AJ149" i="23"/>
  <c r="AJ150" i="23"/>
  <c r="AJ151" i="23"/>
  <c r="AJ152" i="23"/>
  <c r="AJ153" i="23"/>
  <c r="AJ154" i="23"/>
  <c r="AJ155" i="23"/>
  <c r="AJ156" i="23"/>
  <c r="AJ157" i="23"/>
  <c r="AJ158" i="23"/>
  <c r="AJ159" i="23"/>
  <c r="AJ160" i="23"/>
  <c r="AJ161" i="23"/>
  <c r="AJ162" i="23"/>
  <c r="AJ163" i="23"/>
  <c r="AJ164" i="23"/>
  <c r="AJ165" i="23"/>
  <c r="AJ166" i="23"/>
  <c r="AJ167" i="23"/>
  <c r="AJ168" i="23"/>
  <c r="AJ169" i="23"/>
  <c r="AJ170" i="23"/>
  <c r="AJ171" i="23"/>
  <c r="AJ172" i="23"/>
  <c r="AJ173" i="23"/>
  <c r="AJ174" i="23"/>
  <c r="AJ175" i="23"/>
  <c r="AJ176" i="23"/>
  <c r="AJ177" i="23"/>
  <c r="AJ178" i="23"/>
  <c r="AJ179" i="23"/>
  <c r="AJ180" i="23"/>
  <c r="AJ181" i="23"/>
  <c r="AJ182" i="23"/>
  <c r="AJ183" i="23"/>
  <c r="AJ184" i="23"/>
  <c r="AJ185" i="23"/>
  <c r="AJ186" i="23"/>
  <c r="AJ187" i="23"/>
  <c r="AJ188" i="23"/>
  <c r="AJ189" i="23"/>
  <c r="AJ190" i="23"/>
  <c r="AJ191" i="23"/>
  <c r="AJ192" i="23"/>
  <c r="AJ193" i="23"/>
  <c r="AJ194" i="23"/>
  <c r="AJ195" i="23"/>
  <c r="AJ196" i="23"/>
  <c r="AJ197" i="23"/>
  <c r="AJ198" i="23"/>
  <c r="AJ199" i="23"/>
  <c r="AJ200" i="23"/>
  <c r="AJ201" i="23"/>
  <c r="AJ202" i="23"/>
  <c r="AJ203" i="23"/>
  <c r="AJ204" i="23"/>
  <c r="AJ205" i="23"/>
  <c r="AJ206" i="23"/>
  <c r="AJ207" i="23"/>
  <c r="AJ208" i="23"/>
  <c r="AJ209" i="23"/>
  <c r="AJ210" i="23"/>
  <c r="AJ211" i="23"/>
  <c r="AJ212" i="23"/>
  <c r="AJ213" i="23"/>
  <c r="AJ214" i="23"/>
  <c r="AJ215" i="23"/>
  <c r="AJ216" i="23"/>
  <c r="AJ217" i="23"/>
  <c r="AJ218" i="23"/>
  <c r="AJ219" i="23"/>
  <c r="AJ220" i="23"/>
  <c r="AJ221" i="23"/>
  <c r="AJ222" i="23"/>
  <c r="AJ223" i="23"/>
  <c r="AJ224" i="23"/>
  <c r="AJ225" i="23"/>
  <c r="AJ226" i="23"/>
  <c r="AJ227" i="23"/>
  <c r="AJ228" i="23"/>
  <c r="AJ229" i="23"/>
  <c r="AJ230" i="23"/>
  <c r="AJ231" i="23"/>
  <c r="AJ232" i="23"/>
  <c r="AJ233" i="23"/>
  <c r="AJ234" i="23"/>
  <c r="AJ235" i="23"/>
  <c r="AJ236" i="23"/>
  <c r="AJ237" i="23"/>
  <c r="AJ238" i="23"/>
  <c r="AJ239" i="23"/>
  <c r="AJ240" i="23"/>
  <c r="AJ241" i="23"/>
  <c r="AJ242" i="23"/>
  <c r="AJ243" i="23"/>
  <c r="AJ244" i="23"/>
  <c r="AJ245" i="23"/>
  <c r="AJ246" i="23"/>
  <c r="AJ247" i="23"/>
  <c r="AJ248" i="23"/>
  <c r="AJ249" i="23"/>
  <c r="AJ250" i="23"/>
  <c r="AJ251" i="23"/>
  <c r="AJ252" i="23"/>
  <c r="AJ253" i="23"/>
  <c r="AJ254" i="23"/>
  <c r="AJ255" i="23"/>
  <c r="AJ11" i="23"/>
  <c r="AJ27" i="23"/>
  <c r="AJ59" i="23"/>
  <c r="AJ109" i="23"/>
  <c r="AJ256" i="23"/>
  <c r="AJ20" i="23"/>
  <c r="AJ36" i="23"/>
  <c r="AJ52" i="23"/>
  <c r="AJ68" i="23"/>
  <c r="AI6" i="22"/>
  <c r="AK7" i="21"/>
  <c r="AK6" i="21"/>
  <c r="AJ8" i="23"/>
  <c r="AI8" i="23"/>
  <c r="AJ7" i="5"/>
  <c r="AJ6" i="5"/>
  <c r="AJ6" i="23"/>
  <c r="AI7" i="23"/>
  <c r="AJ7" i="23"/>
  <c r="AK14" i="5"/>
  <c r="AK19" i="5"/>
  <c r="AK26" i="5"/>
  <c r="AK44" i="5"/>
  <c r="AK60" i="5"/>
  <c r="AK18" i="5"/>
  <c r="AK54" i="5"/>
  <c r="AK82" i="5"/>
  <c r="AK89" i="5"/>
  <c r="AK93" i="5"/>
  <c r="AK97" i="5"/>
  <c r="AK101" i="5"/>
  <c r="AK106" i="5"/>
  <c r="AK110" i="5"/>
  <c r="AK119" i="5"/>
  <c r="AK124" i="5"/>
  <c r="AK128" i="5"/>
  <c r="AK132" i="5"/>
  <c r="AK138" i="5"/>
  <c r="AK142" i="5"/>
  <c r="AK148" i="5"/>
  <c r="AK152" i="5"/>
  <c r="AK158" i="5"/>
  <c r="AK162" i="5"/>
  <c r="AK166" i="5"/>
  <c r="AK170" i="5"/>
  <c r="AK176" i="5"/>
  <c r="AK188" i="5"/>
  <c r="AK194" i="5"/>
  <c r="AK198" i="5"/>
  <c r="AK202" i="5"/>
  <c r="AK206" i="5"/>
  <c r="AK212" i="5"/>
  <c r="AK216" i="5"/>
  <c r="AK220" i="5"/>
  <c r="AK228" i="5"/>
  <c r="AK237" i="5"/>
  <c r="AK242" i="5"/>
  <c r="AK246" i="5"/>
  <c r="AK250" i="5"/>
  <c r="AK22" i="5"/>
  <c r="AK33" i="5"/>
  <c r="AK49" i="5"/>
  <c r="AK65" i="5"/>
  <c r="AK30" i="5"/>
  <c r="AK58" i="5"/>
  <c r="AK72" i="5"/>
  <c r="AK76" i="5"/>
  <c r="AK86" i="5"/>
  <c r="AK111" i="5"/>
  <c r="AK118" i="5"/>
  <c r="AK145" i="5"/>
  <c r="AK174" i="5"/>
  <c r="AK181" i="5"/>
  <c r="AK186" i="5"/>
  <c r="AK210" i="5"/>
  <c r="AK224" i="5"/>
  <c r="AK232" i="5"/>
  <c r="AK251" i="5"/>
  <c r="AK17" i="5"/>
  <c r="AK59" i="5"/>
  <c r="AK47" i="5"/>
  <c r="AK51" i="5"/>
  <c r="AK23" i="5"/>
  <c r="AK32" i="5"/>
  <c r="AK48" i="5"/>
  <c r="AK64" i="5"/>
  <c r="AK24" i="5"/>
  <c r="AK66" i="5"/>
  <c r="AK83" i="5"/>
  <c r="AK90" i="5"/>
  <c r="AK94" i="5"/>
  <c r="AK98" i="5"/>
  <c r="AK102" i="5"/>
  <c r="AK107" i="5"/>
  <c r="AK114" i="5"/>
  <c r="AK120" i="5"/>
  <c r="AK125" i="5"/>
  <c r="AK129" i="5"/>
  <c r="AK133" i="5"/>
  <c r="AK139" i="5"/>
  <c r="AK143" i="5"/>
  <c r="AK149" i="5"/>
  <c r="AK153" i="5"/>
  <c r="AK159" i="5"/>
  <c r="AK163" i="5"/>
  <c r="AK167" i="5"/>
  <c r="AK171" i="5"/>
  <c r="AK177" i="5"/>
  <c r="AK191" i="5"/>
  <c r="AK195" i="5"/>
  <c r="AK199" i="5"/>
  <c r="AK203" i="5"/>
  <c r="AK207" i="5"/>
  <c r="AK213" i="5"/>
  <c r="AK217" i="5"/>
  <c r="AK221" i="5"/>
  <c r="AK229" i="5"/>
  <c r="AK238" i="5"/>
  <c r="AK243" i="5"/>
  <c r="AK247" i="5"/>
  <c r="AK253" i="5"/>
  <c r="AK25" i="5"/>
  <c r="AK37" i="5"/>
  <c r="AK53" i="5"/>
  <c r="AK69" i="5"/>
  <c r="AK34" i="5"/>
  <c r="AK62" i="5"/>
  <c r="AK73" i="5"/>
  <c r="AK77" i="5"/>
  <c r="AK87" i="5"/>
  <c r="AK112" i="5"/>
  <c r="AK122" i="5"/>
  <c r="AK146" i="5"/>
  <c r="AK175" i="5"/>
  <c r="AK183" i="5"/>
  <c r="AK187" i="5"/>
  <c r="AK211" i="5"/>
  <c r="AK225" i="5"/>
  <c r="AK233" i="5"/>
  <c r="AK252" i="5"/>
  <c r="AK39" i="5"/>
  <c r="AK35" i="5"/>
  <c r="AK20" i="5"/>
  <c r="AK11" i="5"/>
  <c r="AK27" i="5"/>
  <c r="AK36" i="5"/>
  <c r="AK52" i="5"/>
  <c r="AK68" i="5"/>
  <c r="AK38" i="5"/>
  <c r="AK80" i="5"/>
  <c r="AK84" i="5"/>
  <c r="AK91" i="5"/>
  <c r="AK95" i="5"/>
  <c r="AK99" i="5"/>
  <c r="AK104" i="5"/>
  <c r="AK108" i="5"/>
  <c r="AK115" i="5"/>
  <c r="AK121" i="5"/>
  <c r="AK126" i="5"/>
  <c r="AK130" i="5"/>
  <c r="AK134" i="5"/>
  <c r="AK140" i="5"/>
  <c r="AK144" i="5"/>
  <c r="AK150" i="5"/>
  <c r="AK154" i="5"/>
  <c r="AK160" i="5"/>
  <c r="AK164" i="5"/>
  <c r="AK168" i="5"/>
  <c r="AK172" i="5"/>
  <c r="AK178" i="5"/>
  <c r="AK192" i="5"/>
  <c r="AK196" i="5"/>
  <c r="AK200" i="5"/>
  <c r="AK204" i="5"/>
  <c r="AK208" i="5"/>
  <c r="AK214" i="5"/>
  <c r="AK218" i="5"/>
  <c r="AK226" i="5"/>
  <c r="AK235" i="5"/>
  <c r="AK239" i="5"/>
  <c r="AK244" i="5"/>
  <c r="AK248" i="5"/>
  <c r="AK254" i="5"/>
  <c r="AK28" i="5"/>
  <c r="AK41" i="5"/>
  <c r="AK57" i="5"/>
  <c r="AK8" i="5"/>
  <c r="AK46" i="5"/>
  <c r="AK70" i="5"/>
  <c r="AK74" i="5"/>
  <c r="AK78" i="5"/>
  <c r="AK88" i="5"/>
  <c r="AK113" i="5"/>
  <c r="AK136" i="5"/>
  <c r="AK156" i="5"/>
  <c r="AK179" i="5"/>
  <c r="AK184" i="5"/>
  <c r="AK189" i="5"/>
  <c r="AK222" i="5"/>
  <c r="AK230" i="5"/>
  <c r="AK234" i="5"/>
  <c r="AK255" i="5"/>
  <c r="AK55" i="5"/>
  <c r="AK67" i="5"/>
  <c r="AK31" i="5"/>
  <c r="AK10" i="5"/>
  <c r="AK15" i="5"/>
  <c r="AK12" i="5"/>
  <c r="AK40" i="5"/>
  <c r="AK56" i="5"/>
  <c r="AK16" i="5"/>
  <c r="AK42" i="5"/>
  <c r="AK81" i="5"/>
  <c r="AK85" i="5"/>
  <c r="AK92" i="5"/>
  <c r="AK96" i="5"/>
  <c r="AK100" i="5"/>
  <c r="AK105" i="5"/>
  <c r="AK109" i="5"/>
  <c r="AK116" i="5"/>
  <c r="AK123" i="5"/>
  <c r="AK127" i="5"/>
  <c r="AK131" i="5"/>
  <c r="AK135" i="5"/>
  <c r="AK141" i="5"/>
  <c r="AK147" i="5"/>
  <c r="AK151" i="5"/>
  <c r="AK155" i="5"/>
  <c r="AK161" i="5"/>
  <c r="AK165" i="5"/>
  <c r="AK169" i="5"/>
  <c r="AK173" i="5"/>
  <c r="AK182" i="5"/>
  <c r="AK193" i="5"/>
  <c r="AK197" i="5"/>
  <c r="AK201" i="5"/>
  <c r="AK205" i="5"/>
  <c r="AK209" i="5"/>
  <c r="AK215" i="5"/>
  <c r="AK219" i="5"/>
  <c r="AK227" i="5"/>
  <c r="AK236" i="5"/>
  <c r="AK241" i="5"/>
  <c r="AK245" i="5"/>
  <c r="AK249" i="5"/>
  <c r="AK13" i="5"/>
  <c r="AK29" i="5"/>
  <c r="AK45" i="5"/>
  <c r="AK61" i="5"/>
  <c r="AK21" i="5"/>
  <c r="AK50" i="5"/>
  <c r="AK71" i="5"/>
  <c r="AK75" i="5"/>
  <c r="AK79" i="5"/>
  <c r="AK103" i="5"/>
  <c r="AK117" i="5"/>
  <c r="AK137" i="5"/>
  <c r="AK157" i="5"/>
  <c r="AK180" i="5"/>
  <c r="AK185" i="5"/>
  <c r="AK190" i="5"/>
  <c r="AK223" i="5"/>
  <c r="AK231" i="5"/>
  <c r="AK240" i="5"/>
  <c r="AK43" i="5"/>
  <c r="AK9" i="5"/>
  <c r="AK63" i="5"/>
  <c r="AE10" i="22"/>
  <c r="AE14" i="22"/>
  <c r="AE18" i="22"/>
  <c r="AE22" i="22"/>
  <c r="AE26" i="22"/>
  <c r="AE30" i="22"/>
  <c r="AE7" i="22"/>
  <c r="AE11" i="22"/>
  <c r="AE15" i="22"/>
  <c r="AE19" i="22"/>
  <c r="AE8" i="22"/>
  <c r="AE16" i="22"/>
  <c r="AE23" i="22"/>
  <c r="AE33" i="22"/>
  <c r="AE37" i="22"/>
  <c r="AE41" i="22"/>
  <c r="AE45" i="22"/>
  <c r="AE49" i="22"/>
  <c r="AE53" i="22"/>
  <c r="AE57" i="22"/>
  <c r="AE61" i="22"/>
  <c r="AE65" i="22"/>
  <c r="AE69" i="22"/>
  <c r="AE9" i="22"/>
  <c r="AE17" i="22"/>
  <c r="AE29" i="22"/>
  <c r="AE32" i="22"/>
  <c r="AE34" i="22"/>
  <c r="AE38" i="22"/>
  <c r="AE42" i="22"/>
  <c r="AE46" i="22"/>
  <c r="AE50" i="22"/>
  <c r="AE54" i="22"/>
  <c r="AE58" i="22"/>
  <c r="AE62" i="22"/>
  <c r="AE66" i="22"/>
  <c r="AE70" i="22"/>
  <c r="AE71" i="22"/>
  <c r="AE72" i="22"/>
  <c r="AE73" i="22"/>
  <c r="AE74" i="22"/>
  <c r="AE75" i="22"/>
  <c r="AE76" i="22"/>
  <c r="AE77" i="22"/>
  <c r="AE78" i="22"/>
  <c r="AE79" i="22"/>
  <c r="AE80" i="22"/>
  <c r="AE81" i="22"/>
  <c r="AE82" i="22"/>
  <c r="AE83" i="22"/>
  <c r="AE84" i="22"/>
  <c r="AE85" i="22"/>
  <c r="AE86" i="22"/>
  <c r="AE87" i="22"/>
  <c r="AE88" i="22"/>
  <c r="AE89" i="22"/>
  <c r="AE90" i="22"/>
  <c r="AE91" i="22"/>
  <c r="AE92" i="22"/>
  <c r="AE93" i="22"/>
  <c r="AE94" i="22"/>
  <c r="AE95" i="22"/>
  <c r="AE96" i="22"/>
  <c r="AE97" i="22"/>
  <c r="AE98" i="22"/>
  <c r="AE99" i="22"/>
  <c r="AE100" i="22"/>
  <c r="AE101" i="22"/>
  <c r="AE102" i="22"/>
  <c r="AE103" i="22"/>
  <c r="AE104" i="22"/>
  <c r="AE105" i="22"/>
  <c r="AE106" i="22"/>
  <c r="AE107" i="22"/>
  <c r="AE108" i="22"/>
  <c r="AE109" i="22"/>
  <c r="AE110" i="22"/>
  <c r="AE12" i="22"/>
  <c r="AE25" i="22"/>
  <c r="AE31" i="22"/>
  <c r="AE35" i="22"/>
  <c r="AE43" i="22"/>
  <c r="AE51" i="22"/>
  <c r="AE59" i="22"/>
  <c r="AE67" i="22"/>
  <c r="AE112" i="22"/>
  <c r="AE114" i="22"/>
  <c r="AE116" i="22"/>
  <c r="AE21" i="22"/>
  <c r="AE24" i="22"/>
  <c r="AE36" i="22"/>
  <c r="AE44" i="22"/>
  <c r="AE52" i="22"/>
  <c r="AE60" i="22"/>
  <c r="AE68" i="22"/>
  <c r="AE39" i="22"/>
  <c r="AE55" i="22"/>
  <c r="AE111" i="22"/>
  <c r="AE115" i="22"/>
  <c r="AE27" i="22"/>
  <c r="AE48" i="22"/>
  <c r="AE64" i="22"/>
  <c r="AE20" i="22"/>
  <c r="AE63" i="22"/>
  <c r="AE113" i="22"/>
  <c r="AE118" i="22"/>
  <c r="AE120" i="22"/>
  <c r="AE122" i="22"/>
  <c r="AE124" i="22"/>
  <c r="AE126" i="22"/>
  <c r="AE128" i="22"/>
  <c r="AE130" i="22"/>
  <c r="AE132" i="22"/>
  <c r="AE134" i="22"/>
  <c r="AE136" i="22"/>
  <c r="AE138" i="22"/>
  <c r="AE140" i="22"/>
  <c r="AE142" i="22"/>
  <c r="AE144" i="22"/>
  <c r="AE146" i="22"/>
  <c r="AE148" i="22"/>
  <c r="AE150" i="22"/>
  <c r="AE152" i="22"/>
  <c r="AE154" i="22"/>
  <c r="AE156" i="22"/>
  <c r="AE158" i="22"/>
  <c r="AE160" i="22"/>
  <c r="AE162" i="22"/>
  <c r="AE164" i="22"/>
  <c r="AE166" i="22"/>
  <c r="AE168" i="22"/>
  <c r="AE170" i="22"/>
  <c r="AE172" i="22"/>
  <c r="AE174" i="22"/>
  <c r="AE176" i="22"/>
  <c r="AE178" i="22"/>
  <c r="AE180" i="22"/>
  <c r="AE182" i="22"/>
  <c r="AE184" i="22"/>
  <c r="AE186" i="22"/>
  <c r="AE188" i="22"/>
  <c r="AE190" i="22"/>
  <c r="AE192" i="22"/>
  <c r="AE194" i="22"/>
  <c r="AE196" i="22"/>
  <c r="AE198" i="22"/>
  <c r="AE200" i="22"/>
  <c r="AE202" i="22"/>
  <c r="AE204" i="22"/>
  <c r="AE206" i="22"/>
  <c r="AE208" i="22"/>
  <c r="AE210" i="22"/>
  <c r="AE212" i="22"/>
  <c r="AE214" i="22"/>
  <c r="AE216" i="22"/>
  <c r="AE218" i="22"/>
  <c r="AE220" i="22"/>
  <c r="AE222" i="22"/>
  <c r="AE224" i="22"/>
  <c r="AE226" i="22"/>
  <c r="AE228" i="22"/>
  <c r="AE230" i="22"/>
  <c r="AE232" i="22"/>
  <c r="AE234" i="22"/>
  <c r="AE236" i="22"/>
  <c r="AE238" i="22"/>
  <c r="AE240" i="22"/>
  <c r="AE242" i="22"/>
  <c r="AE244" i="22"/>
  <c r="AE246" i="22"/>
  <c r="AE248" i="22"/>
  <c r="AE250" i="22"/>
  <c r="AE252" i="22"/>
  <c r="AE254" i="22"/>
  <c r="AE6" i="22"/>
  <c r="AE13" i="22"/>
  <c r="AE56" i="22"/>
  <c r="AK5" i="22"/>
  <c r="AE28" i="22"/>
  <c r="AE47" i="22"/>
  <c r="AE117" i="22"/>
  <c r="AE119" i="22"/>
  <c r="AE121" i="22"/>
  <c r="AE123" i="22"/>
  <c r="AE125" i="22"/>
  <c r="AE127" i="22"/>
  <c r="AE129" i="22"/>
  <c r="AE131" i="22"/>
  <c r="AE133" i="22"/>
  <c r="AE135" i="22"/>
  <c r="AE137" i="22"/>
  <c r="AE139" i="22"/>
  <c r="AE141" i="22"/>
  <c r="AE143" i="22"/>
  <c r="AE145" i="22"/>
  <c r="AE147" i="22"/>
  <c r="AE149" i="22"/>
  <c r="AE151" i="22"/>
  <c r="AE153" i="22"/>
  <c r="AE155" i="22"/>
  <c r="AE157" i="22"/>
  <c r="AE159" i="22"/>
  <c r="AE161" i="22"/>
  <c r="AE163" i="22"/>
  <c r="AE165" i="22"/>
  <c r="AE167" i="22"/>
  <c r="AE169" i="22"/>
  <c r="AE171" i="22"/>
  <c r="AE173" i="22"/>
  <c r="AE175" i="22"/>
  <c r="AE177" i="22"/>
  <c r="AE179" i="22"/>
  <c r="AE181" i="22"/>
  <c r="AE183" i="22"/>
  <c r="AE185" i="22"/>
  <c r="AE187" i="22"/>
  <c r="AE189" i="22"/>
  <c r="AE191" i="22"/>
  <c r="AE193" i="22"/>
  <c r="AE195" i="22"/>
  <c r="AE197" i="22"/>
  <c r="AE199" i="22"/>
  <c r="AE201" i="22"/>
  <c r="AE203" i="22"/>
  <c r="AE205" i="22"/>
  <c r="AE207" i="22"/>
  <c r="AE209" i="22"/>
  <c r="AE211" i="22"/>
  <c r="AE213" i="22"/>
  <c r="AE215" i="22"/>
  <c r="AE217" i="22"/>
  <c r="AE219" i="22"/>
  <c r="AE221" i="22"/>
  <c r="AE223" i="22"/>
  <c r="AE225" i="22"/>
  <c r="AE227" i="22"/>
  <c r="AE229" i="22"/>
  <c r="AE231" i="22"/>
  <c r="AE233" i="22"/>
  <c r="AE235" i="22"/>
  <c r="AE237" i="22"/>
  <c r="AE239" i="22"/>
  <c r="AE241" i="22"/>
  <c r="AE243" i="22"/>
  <c r="AE245" i="22"/>
  <c r="AE247" i="22"/>
  <c r="AE249" i="22"/>
  <c r="AE251" i="22"/>
  <c r="AE253" i="22"/>
  <c r="AE255" i="22"/>
  <c r="AE40" i="22"/>
  <c r="AJ7" i="22"/>
  <c r="AJ11" i="22"/>
  <c r="AJ15" i="22"/>
  <c r="AJ19" i="22"/>
  <c r="AJ23" i="22"/>
  <c r="AJ27" i="22"/>
  <c r="AJ31" i="22"/>
  <c r="AJ8" i="22"/>
  <c r="AJ12" i="22"/>
  <c r="AJ16" i="22"/>
  <c r="AJ20" i="22"/>
  <c r="AJ13" i="22"/>
  <c r="AJ21" i="22"/>
  <c r="AJ25" i="22"/>
  <c r="AJ28" i="22"/>
  <c r="AJ34" i="22"/>
  <c r="AJ38" i="22"/>
  <c r="AJ42" i="22"/>
  <c r="AJ46" i="22"/>
  <c r="AJ50" i="22"/>
  <c r="AJ54" i="22"/>
  <c r="AJ58" i="22"/>
  <c r="AJ62" i="22"/>
  <c r="AJ66" i="22"/>
  <c r="AJ70" i="22"/>
  <c r="AJ71" i="22"/>
  <c r="AJ72" i="22"/>
  <c r="AJ73" i="22"/>
  <c r="AJ74" i="22"/>
  <c r="AJ75" i="22"/>
  <c r="AJ76" i="22"/>
  <c r="AJ77" i="22"/>
  <c r="AJ78" i="22"/>
  <c r="AJ79" i="22"/>
  <c r="AJ80" i="22"/>
  <c r="AJ81" i="22"/>
  <c r="AJ82" i="22"/>
  <c r="AJ83" i="22"/>
  <c r="AJ84" i="22"/>
  <c r="AJ85" i="22"/>
  <c r="AJ86" i="22"/>
  <c r="AJ87" i="22"/>
  <c r="AJ88" i="22"/>
  <c r="AJ89" i="22"/>
  <c r="AJ90" i="22"/>
  <c r="AJ91" i="22"/>
  <c r="AJ92" i="22"/>
  <c r="AJ93" i="22"/>
  <c r="AJ94" i="22"/>
  <c r="AJ95" i="22"/>
  <c r="AJ96" i="22"/>
  <c r="AJ97" i="22"/>
  <c r="AJ98" i="22"/>
  <c r="AJ99" i="22"/>
  <c r="AJ100" i="22"/>
  <c r="AJ101" i="22"/>
  <c r="AJ102" i="22"/>
  <c r="AJ103" i="22"/>
  <c r="AJ104" i="22"/>
  <c r="AJ105" i="22"/>
  <c r="AJ106" i="22"/>
  <c r="AJ107" i="22"/>
  <c r="AJ108" i="22"/>
  <c r="AJ109" i="22"/>
  <c r="AJ110" i="22"/>
  <c r="AJ111" i="22"/>
  <c r="AJ112" i="22"/>
  <c r="AJ113" i="22"/>
  <c r="AJ114" i="22"/>
  <c r="AJ115" i="22"/>
  <c r="AJ116" i="22"/>
  <c r="AJ14" i="22"/>
  <c r="AJ22" i="22"/>
  <c r="AJ24" i="22"/>
  <c r="AJ35" i="22"/>
  <c r="AJ39" i="22"/>
  <c r="AJ43" i="22"/>
  <c r="AJ47" i="22"/>
  <c r="AJ51" i="22"/>
  <c r="AJ55" i="22"/>
  <c r="AJ59" i="22"/>
  <c r="AJ63" i="22"/>
  <c r="AJ67" i="22"/>
  <c r="AJ17" i="22"/>
  <c r="AJ40" i="22"/>
  <c r="AJ48" i="22"/>
  <c r="AJ56" i="22"/>
  <c r="AJ64" i="22"/>
  <c r="AJ10" i="22"/>
  <c r="AJ26" i="22"/>
  <c r="AJ32" i="22"/>
  <c r="AJ33" i="22"/>
  <c r="AJ41" i="22"/>
  <c r="AJ49" i="22"/>
  <c r="AJ57" i="22"/>
  <c r="AJ65" i="22"/>
  <c r="AJ117" i="22"/>
  <c r="AJ118" i="22"/>
  <c r="AJ119" i="22"/>
  <c r="AJ120" i="22"/>
  <c r="AJ121" i="22"/>
  <c r="AJ122" i="22"/>
  <c r="AJ123" i="22"/>
  <c r="AJ124" i="22"/>
  <c r="AJ125" i="22"/>
  <c r="AJ126" i="22"/>
  <c r="AJ127" i="22"/>
  <c r="AJ128" i="22"/>
  <c r="AJ129" i="22"/>
  <c r="AJ130" i="22"/>
  <c r="AJ131" i="22"/>
  <c r="AJ132" i="22"/>
  <c r="AJ133" i="22"/>
  <c r="AJ134" i="22"/>
  <c r="AJ135" i="22"/>
  <c r="AJ136" i="22"/>
  <c r="AJ137" i="22"/>
  <c r="AJ138" i="22"/>
  <c r="AJ139" i="22"/>
  <c r="AJ140" i="22"/>
  <c r="AJ141" i="22"/>
  <c r="AJ142" i="22"/>
  <c r="AJ143" i="22"/>
  <c r="AJ144" i="22"/>
  <c r="AJ145" i="22"/>
  <c r="AJ146" i="22"/>
  <c r="AJ147" i="22"/>
  <c r="AJ148" i="22"/>
  <c r="AJ149" i="22"/>
  <c r="AJ150" i="22"/>
  <c r="AJ151" i="22"/>
  <c r="AJ152" i="22"/>
  <c r="AJ153" i="22"/>
  <c r="AJ154" i="22"/>
  <c r="AJ155" i="22"/>
  <c r="AJ156" i="22"/>
  <c r="AJ157" i="22"/>
  <c r="AJ158" i="22"/>
  <c r="AJ159" i="22"/>
  <c r="AJ160" i="22"/>
  <c r="AJ161" i="22"/>
  <c r="AJ162" i="22"/>
  <c r="AJ163" i="22"/>
  <c r="AJ164" i="22"/>
  <c r="AJ165" i="22"/>
  <c r="AJ166" i="22"/>
  <c r="AJ167" i="22"/>
  <c r="AJ168" i="22"/>
  <c r="AJ169" i="22"/>
  <c r="AJ170" i="22"/>
  <c r="AJ171" i="22"/>
  <c r="AJ172" i="22"/>
  <c r="AJ173" i="22"/>
  <c r="AJ174" i="22"/>
  <c r="AJ175" i="22"/>
  <c r="AJ176" i="22"/>
  <c r="AJ177" i="22"/>
  <c r="AJ178" i="22"/>
  <c r="AJ179" i="22"/>
  <c r="AJ180" i="22"/>
  <c r="AJ181" i="22"/>
  <c r="AJ182" i="22"/>
  <c r="AJ183" i="22"/>
  <c r="AJ184" i="22"/>
  <c r="AJ185" i="22"/>
  <c r="AJ186" i="22"/>
  <c r="AJ187" i="22"/>
  <c r="AJ188" i="22"/>
  <c r="AJ189" i="22"/>
  <c r="AJ190" i="22"/>
  <c r="AJ191" i="22"/>
  <c r="AJ192" i="22"/>
  <c r="AJ193" i="22"/>
  <c r="AJ194" i="22"/>
  <c r="AJ195" i="22"/>
  <c r="AJ196" i="22"/>
  <c r="AJ197" i="22"/>
  <c r="AJ198" i="22"/>
  <c r="AJ199" i="22"/>
  <c r="AJ200" i="22"/>
  <c r="AJ201" i="22"/>
  <c r="AJ202" i="22"/>
  <c r="AJ203" i="22"/>
  <c r="AJ204" i="22"/>
  <c r="AJ205" i="22"/>
  <c r="AJ206" i="22"/>
  <c r="AJ207" i="22"/>
  <c r="AJ208" i="22"/>
  <c r="AJ209" i="22"/>
  <c r="AJ210" i="22"/>
  <c r="AJ211" i="22"/>
  <c r="AJ212" i="22"/>
  <c r="AJ213" i="22"/>
  <c r="AJ214" i="22"/>
  <c r="AJ215" i="22"/>
  <c r="AJ216" i="22"/>
  <c r="AJ217" i="22"/>
  <c r="AJ218" i="22"/>
  <c r="AJ219" i="22"/>
  <c r="AJ220" i="22"/>
  <c r="AJ221" i="22"/>
  <c r="AJ222" i="22"/>
  <c r="AJ223" i="22"/>
  <c r="AJ224" i="22"/>
  <c r="AJ225" i="22"/>
  <c r="AJ226" i="22"/>
  <c r="AJ227" i="22"/>
  <c r="AJ228" i="22"/>
  <c r="AJ229" i="22"/>
  <c r="AJ230" i="22"/>
  <c r="AJ231" i="22"/>
  <c r="AJ232" i="22"/>
  <c r="AJ233" i="22"/>
  <c r="AJ234" i="22"/>
  <c r="AJ235" i="22"/>
  <c r="AJ236" i="22"/>
  <c r="AJ237" i="22"/>
  <c r="AJ238" i="22"/>
  <c r="AJ239" i="22"/>
  <c r="AJ240" i="22"/>
  <c r="AJ241" i="22"/>
  <c r="AJ242" i="22"/>
  <c r="AJ243" i="22"/>
  <c r="AJ244" i="22"/>
  <c r="AJ245" i="22"/>
  <c r="AJ246" i="22"/>
  <c r="AJ247" i="22"/>
  <c r="AJ248" i="22"/>
  <c r="AJ249" i="22"/>
  <c r="AJ250" i="22"/>
  <c r="AJ251" i="22"/>
  <c r="AJ252" i="22"/>
  <c r="AJ253" i="22"/>
  <c r="AJ254" i="22"/>
  <c r="AJ255" i="22"/>
  <c r="AJ44" i="22"/>
  <c r="AJ60" i="22"/>
  <c r="AJ18" i="22"/>
  <c r="AJ29" i="22"/>
  <c r="AJ37" i="22"/>
  <c r="AJ53" i="22"/>
  <c r="AJ69" i="22"/>
  <c r="AJ30" i="22"/>
  <c r="AJ52" i="22"/>
  <c r="AJ61" i="22"/>
  <c r="AJ45" i="22"/>
  <c r="AJ9" i="22"/>
  <c r="AJ36" i="22"/>
  <c r="AJ68" i="22"/>
  <c r="AJ256" i="22"/>
  <c r="AK12" i="23"/>
  <c r="AK16" i="23"/>
  <c r="AK20" i="23"/>
  <c r="AK24" i="23"/>
  <c r="AK28" i="23"/>
  <c r="AK32" i="23"/>
  <c r="AK36" i="23"/>
  <c r="AK40" i="23"/>
  <c r="AK44" i="23"/>
  <c r="AK48" i="23"/>
  <c r="AK52" i="23"/>
  <c r="AK56" i="23"/>
  <c r="AK60" i="23"/>
  <c r="AK64" i="23"/>
  <c r="AK68" i="23"/>
  <c r="AK9" i="23"/>
  <c r="AK13" i="23"/>
  <c r="AK17" i="23"/>
  <c r="AK21" i="23"/>
  <c r="AK25" i="23"/>
  <c r="AK29" i="23"/>
  <c r="AK33" i="23"/>
  <c r="AK37" i="23"/>
  <c r="AK41" i="23"/>
  <c r="AK45" i="23"/>
  <c r="AK49" i="23"/>
  <c r="AK53" i="23"/>
  <c r="AK57" i="23"/>
  <c r="AK61" i="23"/>
  <c r="AK65" i="23"/>
  <c r="AK69" i="23"/>
  <c r="AK14" i="23"/>
  <c r="AK22" i="23"/>
  <c r="AK30" i="23"/>
  <c r="AK38" i="23"/>
  <c r="AK46" i="23"/>
  <c r="AK54" i="23"/>
  <c r="AK62" i="23"/>
  <c r="AK70" i="23"/>
  <c r="AK71" i="23"/>
  <c r="AK72" i="23"/>
  <c r="AK73" i="23"/>
  <c r="AK74" i="23"/>
  <c r="AK75" i="23"/>
  <c r="AK76" i="23"/>
  <c r="AK77" i="23"/>
  <c r="AK78" i="23"/>
  <c r="AK79" i="23"/>
  <c r="AK80" i="23"/>
  <c r="AK81" i="23"/>
  <c r="AK82" i="23"/>
  <c r="AK83" i="23"/>
  <c r="AK84" i="23"/>
  <c r="AK85" i="23"/>
  <c r="AK86" i="23"/>
  <c r="AK87" i="23"/>
  <c r="AK88" i="23"/>
  <c r="AK89" i="23"/>
  <c r="AK90" i="23"/>
  <c r="AK91" i="23"/>
  <c r="AK92" i="23"/>
  <c r="AK93" i="23"/>
  <c r="AK94" i="23"/>
  <c r="AK95" i="23"/>
  <c r="AK96" i="23"/>
  <c r="AK97" i="23"/>
  <c r="AK98" i="23"/>
  <c r="AK99" i="23"/>
  <c r="AK100" i="23"/>
  <c r="AK101" i="23"/>
  <c r="AK102" i="23"/>
  <c r="AK103" i="23"/>
  <c r="AK104" i="23"/>
  <c r="AK105" i="23"/>
  <c r="AK106" i="23"/>
  <c r="AK107" i="23"/>
  <c r="AK111" i="23"/>
  <c r="AK112" i="23"/>
  <c r="AK113" i="23"/>
  <c r="AK114" i="23"/>
  <c r="AK115" i="23"/>
  <c r="AK116" i="23"/>
  <c r="AK117" i="23"/>
  <c r="AK118" i="23"/>
  <c r="AK119" i="23"/>
  <c r="AK120" i="23"/>
  <c r="AK121" i="23"/>
  <c r="AK122" i="23"/>
  <c r="AK123" i="23"/>
  <c r="AK124" i="23"/>
  <c r="AK125" i="23"/>
  <c r="AK126" i="23"/>
  <c r="AK127" i="23"/>
  <c r="AK128" i="23"/>
  <c r="AK129" i="23"/>
  <c r="AK130" i="23"/>
  <c r="AK131" i="23"/>
  <c r="AK132" i="23"/>
  <c r="AK133" i="23"/>
  <c r="AK134" i="23"/>
  <c r="AK135" i="23"/>
  <c r="AK136" i="23"/>
  <c r="AK137" i="23"/>
  <c r="AK138" i="23"/>
  <c r="AK139" i="23"/>
  <c r="AK140" i="23"/>
  <c r="AK141" i="23"/>
  <c r="AK142" i="23"/>
  <c r="AK143" i="23"/>
  <c r="AK144" i="23"/>
  <c r="AK145" i="23"/>
  <c r="AK146" i="23"/>
  <c r="AK147" i="23"/>
  <c r="AK148" i="23"/>
  <c r="AK149" i="23"/>
  <c r="AK150" i="23"/>
  <c r="AK151" i="23"/>
  <c r="AK152" i="23"/>
  <c r="AK153" i="23"/>
  <c r="AK154" i="23"/>
  <c r="AK155" i="23"/>
  <c r="AK156" i="23"/>
  <c r="AK157" i="23"/>
  <c r="AK158" i="23"/>
  <c r="AK159" i="23"/>
  <c r="AK160" i="23"/>
  <c r="AK161" i="23"/>
  <c r="AK162" i="23"/>
  <c r="AK163" i="23"/>
  <c r="AK164" i="23"/>
  <c r="AK165" i="23"/>
  <c r="AK166" i="23"/>
  <c r="AK167" i="23"/>
  <c r="AK168" i="23"/>
  <c r="AK169" i="23"/>
  <c r="AK170" i="23"/>
  <c r="AK171" i="23"/>
  <c r="AK172" i="23"/>
  <c r="AK173" i="23"/>
  <c r="AK174" i="23"/>
  <c r="AK175" i="23"/>
  <c r="AK176" i="23"/>
  <c r="AK177" i="23"/>
  <c r="AK178" i="23"/>
  <c r="AK179" i="23"/>
  <c r="AK180" i="23"/>
  <c r="AK181" i="23"/>
  <c r="AK182" i="23"/>
  <c r="AK183" i="23"/>
  <c r="AK184" i="23"/>
  <c r="AK185" i="23"/>
  <c r="AK186" i="23"/>
  <c r="AK187" i="23"/>
  <c r="AK188" i="23"/>
  <c r="AK189" i="23"/>
  <c r="AK190" i="23"/>
  <c r="AK191" i="23"/>
  <c r="AK192" i="23"/>
  <c r="AK193" i="23"/>
  <c r="AK194" i="23"/>
  <c r="AK195" i="23"/>
  <c r="AK196" i="23"/>
  <c r="AK197" i="23"/>
  <c r="AK198" i="23"/>
  <c r="AK199" i="23"/>
  <c r="AK200" i="23"/>
  <c r="AK201" i="23"/>
  <c r="AK202" i="23"/>
  <c r="AK203" i="23"/>
  <c r="AK204" i="23"/>
  <c r="AK205" i="23"/>
  <c r="AK206" i="23"/>
  <c r="AK207" i="23"/>
  <c r="AK208" i="23"/>
  <c r="AK209" i="23"/>
  <c r="AK210" i="23"/>
  <c r="AK211" i="23"/>
  <c r="AK212" i="23"/>
  <c r="AK213" i="23"/>
  <c r="AK214" i="23"/>
  <c r="AK215" i="23"/>
  <c r="AK216" i="23"/>
  <c r="AK217" i="23"/>
  <c r="AK218" i="23"/>
  <c r="AK219" i="23"/>
  <c r="AK220" i="23"/>
  <c r="AK221" i="23"/>
  <c r="AK222" i="23"/>
  <c r="AK223" i="23"/>
  <c r="AK224" i="23"/>
  <c r="AK225" i="23"/>
  <c r="AK226" i="23"/>
  <c r="AK227" i="23"/>
  <c r="AK228" i="23"/>
  <c r="AK229" i="23"/>
  <c r="AK230" i="23"/>
  <c r="AK231" i="23"/>
  <c r="AK232" i="23"/>
  <c r="AK233" i="23"/>
  <c r="AK234" i="23"/>
  <c r="AK235" i="23"/>
  <c r="AK236" i="23"/>
  <c r="AK237" i="23"/>
  <c r="AK238" i="23"/>
  <c r="AK239" i="23"/>
  <c r="AK240" i="23"/>
  <c r="AK241" i="23"/>
  <c r="AK242" i="23"/>
  <c r="AK243" i="23"/>
  <c r="AK244" i="23"/>
  <c r="AK245" i="23"/>
  <c r="AK246" i="23"/>
  <c r="AK247" i="23"/>
  <c r="AK248" i="23"/>
  <c r="AK249" i="23"/>
  <c r="AK250" i="23"/>
  <c r="AK251" i="23"/>
  <c r="AK252" i="23"/>
  <c r="AK253" i="23"/>
  <c r="AK254" i="23"/>
  <c r="AK255" i="23"/>
  <c r="AK15" i="23"/>
  <c r="AK23" i="23"/>
  <c r="AK31" i="23"/>
  <c r="AK39" i="23"/>
  <c r="AK47" i="23"/>
  <c r="AK55" i="23"/>
  <c r="AK63" i="23"/>
  <c r="AK108" i="23"/>
  <c r="AK110" i="23"/>
  <c r="AK10" i="23"/>
  <c r="AK26" i="23"/>
  <c r="AK42" i="23"/>
  <c r="AK58" i="23"/>
  <c r="AK256" i="23"/>
  <c r="AK19" i="23"/>
  <c r="AK35" i="23"/>
  <c r="AK51" i="23"/>
  <c r="AK67" i="23"/>
  <c r="AK18" i="23"/>
  <c r="AK34" i="23"/>
  <c r="AK50" i="23"/>
  <c r="AK66" i="23"/>
  <c r="AK11" i="23"/>
  <c r="AK27" i="23"/>
  <c r="AK43" i="23"/>
  <c r="AK109" i="23"/>
  <c r="AK59" i="23"/>
  <c r="AK6" i="5"/>
  <c r="AJ6" i="22"/>
  <c r="AK7" i="5"/>
  <c r="AK8" i="23"/>
  <c r="AK6" i="23"/>
  <c r="AK7" i="23"/>
  <c r="AK10" i="22"/>
  <c r="AK14" i="22"/>
  <c r="AK18" i="22"/>
  <c r="AK22" i="22"/>
  <c r="AK26" i="22"/>
  <c r="AK30" i="22"/>
  <c r="AK7" i="22"/>
  <c r="AK11" i="22"/>
  <c r="AK15" i="22"/>
  <c r="AK19" i="22"/>
  <c r="AK12" i="22"/>
  <c r="AK20" i="22"/>
  <c r="AK29" i="22"/>
  <c r="AK32" i="22"/>
  <c r="AK33" i="22"/>
  <c r="AK37" i="22"/>
  <c r="AK41" i="22"/>
  <c r="AK45" i="22"/>
  <c r="AK49" i="22"/>
  <c r="AK53" i="22"/>
  <c r="AK57" i="22"/>
  <c r="AK61" i="22"/>
  <c r="AK65" i="22"/>
  <c r="AK69" i="22"/>
  <c r="AK13" i="22"/>
  <c r="AK21" i="22"/>
  <c r="AK25" i="22"/>
  <c r="AK28" i="22"/>
  <c r="AK31" i="22"/>
  <c r="AK34" i="22"/>
  <c r="AK38" i="22"/>
  <c r="AK42" i="22"/>
  <c r="AK46" i="22"/>
  <c r="AK50" i="22"/>
  <c r="AK54" i="22"/>
  <c r="AK58" i="22"/>
  <c r="AK62" i="22"/>
  <c r="AK66" i="22"/>
  <c r="AK70" i="22"/>
  <c r="AK71" i="22"/>
  <c r="AK72" i="22"/>
  <c r="AK73" i="22"/>
  <c r="AK74" i="22"/>
  <c r="AK75" i="22"/>
  <c r="AK76" i="22"/>
  <c r="AK77" i="22"/>
  <c r="AK78" i="22"/>
  <c r="AK79" i="22"/>
  <c r="AK80" i="22"/>
  <c r="AK81" i="22"/>
  <c r="AK82" i="22"/>
  <c r="AK83" i="22"/>
  <c r="AK84" i="22"/>
  <c r="AK85" i="22"/>
  <c r="AK86" i="22"/>
  <c r="AK87" i="22"/>
  <c r="AK88" i="22"/>
  <c r="AK89" i="22"/>
  <c r="AK90" i="22"/>
  <c r="AK91" i="22"/>
  <c r="AK92" i="22"/>
  <c r="AK93" i="22"/>
  <c r="AK94" i="22"/>
  <c r="AK95" i="22"/>
  <c r="AK96" i="22"/>
  <c r="AK97" i="22"/>
  <c r="AK98" i="22"/>
  <c r="AK99" i="22"/>
  <c r="AK100" i="22"/>
  <c r="AK101" i="22"/>
  <c r="AK102" i="22"/>
  <c r="AK103" i="22"/>
  <c r="AK104" i="22"/>
  <c r="AK105" i="22"/>
  <c r="AK106" i="22"/>
  <c r="AK107" i="22"/>
  <c r="AK108" i="22"/>
  <c r="AK109" i="22"/>
  <c r="AK110" i="22"/>
  <c r="AK8" i="22"/>
  <c r="AK27" i="22"/>
  <c r="AK39" i="22"/>
  <c r="AK47" i="22"/>
  <c r="AK55" i="22"/>
  <c r="AK63" i="22"/>
  <c r="AK17" i="22"/>
  <c r="AK40" i="22"/>
  <c r="AK48" i="22"/>
  <c r="AK56" i="22"/>
  <c r="AK64" i="22"/>
  <c r="AK111" i="22"/>
  <c r="AK113" i="22"/>
  <c r="AK115" i="22"/>
  <c r="AK24" i="22"/>
  <c r="AK35" i="22"/>
  <c r="AK51" i="22"/>
  <c r="AK67" i="22"/>
  <c r="AK117" i="22"/>
  <c r="AK118" i="22"/>
  <c r="AK119" i="22"/>
  <c r="AK120" i="22"/>
  <c r="AK121" i="22"/>
  <c r="AK122" i="22"/>
  <c r="AK123" i="22"/>
  <c r="AK124" i="22"/>
  <c r="AK125" i="22"/>
  <c r="AK126" i="22"/>
  <c r="AK127" i="22"/>
  <c r="AK128" i="22"/>
  <c r="AK129" i="22"/>
  <c r="AK130" i="22"/>
  <c r="AK131" i="22"/>
  <c r="AK132" i="22"/>
  <c r="AK133" i="22"/>
  <c r="AK134" i="22"/>
  <c r="AK135" i="22"/>
  <c r="AK136" i="22"/>
  <c r="AK137" i="22"/>
  <c r="AK138" i="22"/>
  <c r="AK139" i="22"/>
  <c r="AK140" i="22"/>
  <c r="AK141" i="22"/>
  <c r="AK142" i="22"/>
  <c r="AK143" i="22"/>
  <c r="AK144" i="22"/>
  <c r="AK145" i="22"/>
  <c r="AK146" i="22"/>
  <c r="AK147" i="22"/>
  <c r="AK148" i="22"/>
  <c r="AK149" i="22"/>
  <c r="AK150" i="22"/>
  <c r="AK151" i="22"/>
  <c r="AK152" i="22"/>
  <c r="AK153" i="22"/>
  <c r="AK154" i="22"/>
  <c r="AK155" i="22"/>
  <c r="AK156" i="22"/>
  <c r="AK157" i="22"/>
  <c r="AK158" i="22"/>
  <c r="AK159" i="22"/>
  <c r="AK160" i="22"/>
  <c r="AK161" i="22"/>
  <c r="AK162" i="22"/>
  <c r="AK163" i="22"/>
  <c r="AK164" i="22"/>
  <c r="AK165" i="22"/>
  <c r="AK166" i="22"/>
  <c r="AK167" i="22"/>
  <c r="AK168" i="22"/>
  <c r="AK169" i="22"/>
  <c r="AK170" i="22"/>
  <c r="AK171" i="22"/>
  <c r="AK172" i="22"/>
  <c r="AK173" i="22"/>
  <c r="AK174" i="22"/>
  <c r="AK175" i="22"/>
  <c r="AK176" i="22"/>
  <c r="AK177" i="22"/>
  <c r="AK178" i="22"/>
  <c r="AK179" i="22"/>
  <c r="AK180" i="22"/>
  <c r="AK181" i="22"/>
  <c r="AK182" i="22"/>
  <c r="AK183" i="22"/>
  <c r="AK184" i="22"/>
  <c r="AK185" i="22"/>
  <c r="AK186" i="22"/>
  <c r="AK187" i="22"/>
  <c r="AK188" i="22"/>
  <c r="AK189" i="22"/>
  <c r="AK190" i="22"/>
  <c r="AK191" i="22"/>
  <c r="AK192" i="22"/>
  <c r="AK193" i="22"/>
  <c r="AK194" i="22"/>
  <c r="AK195" i="22"/>
  <c r="AK196" i="22"/>
  <c r="AK197" i="22"/>
  <c r="AK198" i="22"/>
  <c r="AK199" i="22"/>
  <c r="AK200" i="22"/>
  <c r="AK201" i="22"/>
  <c r="AK202" i="22"/>
  <c r="AK203" i="22"/>
  <c r="AK204" i="22"/>
  <c r="AK205" i="22"/>
  <c r="AK206" i="22"/>
  <c r="AK207" i="22"/>
  <c r="AK208" i="22"/>
  <c r="AK209" i="22"/>
  <c r="AK210" i="22"/>
  <c r="AK211" i="22"/>
  <c r="AK212" i="22"/>
  <c r="AK213" i="22"/>
  <c r="AK214" i="22"/>
  <c r="AK215" i="22"/>
  <c r="AK216" i="22"/>
  <c r="AK217" i="22"/>
  <c r="AK218" i="22"/>
  <c r="AK219" i="22"/>
  <c r="AK220" i="22"/>
  <c r="AK221" i="22"/>
  <c r="AK222" i="22"/>
  <c r="AK223" i="22"/>
  <c r="AK224" i="22"/>
  <c r="AK225" i="22"/>
  <c r="AK226" i="22"/>
  <c r="AK227" i="22"/>
  <c r="AK228" i="22"/>
  <c r="AK229" i="22"/>
  <c r="AK230" i="22"/>
  <c r="AK231" i="22"/>
  <c r="AK232" i="22"/>
  <c r="AK233" i="22"/>
  <c r="AK234" i="22"/>
  <c r="AK235" i="22"/>
  <c r="AK236" i="22"/>
  <c r="AK237" i="22"/>
  <c r="AK238" i="22"/>
  <c r="AK239" i="22"/>
  <c r="AK240" i="22"/>
  <c r="AK241" i="22"/>
  <c r="AK242" i="22"/>
  <c r="AK243" i="22"/>
  <c r="AK244" i="22"/>
  <c r="AK245" i="22"/>
  <c r="AK246" i="22"/>
  <c r="AK247" i="22"/>
  <c r="AK248" i="22"/>
  <c r="AK249" i="22"/>
  <c r="AK250" i="22"/>
  <c r="AK251" i="22"/>
  <c r="AK252" i="22"/>
  <c r="AK253" i="22"/>
  <c r="AK254" i="22"/>
  <c r="AK255" i="22"/>
  <c r="AK44" i="22"/>
  <c r="AK60" i="22"/>
  <c r="AK112" i="22"/>
  <c r="AK116" i="22"/>
  <c r="AK59" i="22"/>
  <c r="AK36" i="22"/>
  <c r="AK68" i="22"/>
  <c r="AK114" i="22"/>
  <c r="AK52" i="22"/>
  <c r="AK16" i="22"/>
  <c r="AK43" i="22"/>
  <c r="AK9" i="22"/>
  <c r="AK23" i="22"/>
  <c r="AK256" i="22"/>
  <c r="AK6" i="22"/>
  <c r="AG67" i="23"/>
  <c r="AG183" i="21"/>
  <c r="AG117" i="5"/>
  <c r="AG159" i="5"/>
  <c r="AG149" i="22"/>
  <c r="AG56" i="23"/>
  <c r="AG243" i="5"/>
  <c r="AG135" i="22"/>
  <c r="AG46" i="22"/>
  <c r="AG206" i="23"/>
  <c r="AG91" i="23"/>
  <c r="AG147" i="23"/>
  <c r="AG205" i="22"/>
  <c r="AG168" i="5"/>
  <c r="AG89" i="5"/>
  <c r="AG216" i="23"/>
  <c r="AG144" i="5"/>
  <c r="AG245" i="5"/>
  <c r="AG52" i="5"/>
  <c r="AG13" i="21"/>
  <c r="AG9" i="5"/>
  <c r="AG120" i="5"/>
  <c r="AG207" i="22"/>
  <c r="AG128" i="5"/>
  <c r="AG42" i="5"/>
  <c r="AG23" i="22"/>
  <c r="AG131" i="22"/>
  <c r="AG214" i="23"/>
  <c r="AG18" i="22"/>
  <c r="AG85" i="21"/>
  <c r="AG90" i="5"/>
  <c r="AG126" i="22"/>
  <c r="AG213" i="5"/>
  <c r="AG16" i="23"/>
  <c r="AG136" i="21"/>
  <c r="AG107" i="22"/>
  <c r="AG16" i="22"/>
  <c r="AG115" i="21"/>
  <c r="AG101" i="23"/>
  <c r="AG140" i="23"/>
  <c r="AG133" i="23"/>
  <c r="AG180" i="5"/>
  <c r="AG233" i="21"/>
  <c r="AG195" i="23"/>
  <c r="AG18" i="23"/>
  <c r="AG58" i="5"/>
  <c r="AG205" i="5"/>
  <c r="AG29" i="5"/>
  <c r="AG215" i="23"/>
  <c r="AG223" i="22"/>
  <c r="AG169" i="22"/>
  <c r="AG191" i="5"/>
  <c r="AG19" i="21"/>
  <c r="AG126" i="21"/>
  <c r="AG189" i="5"/>
  <c r="AG49" i="5"/>
  <c r="AG27" i="5"/>
  <c r="AG85" i="23"/>
  <c r="AG115" i="5"/>
  <c r="AG178" i="21"/>
  <c r="AG199" i="22"/>
  <c r="AG235" i="23"/>
  <c r="AG90" i="22"/>
  <c r="AG123" i="5"/>
  <c r="AG71" i="23"/>
  <c r="AG149" i="5"/>
  <c r="AG215" i="21"/>
  <c r="AG190" i="5"/>
  <c r="AG204" i="23"/>
  <c r="AG74" i="5"/>
  <c r="AG229" i="23"/>
  <c r="AG26" i="5"/>
  <c r="AG70" i="22"/>
  <c r="AG20" i="22"/>
  <c r="AG125" i="5"/>
  <c r="AG95" i="22"/>
  <c r="AG211" i="23"/>
  <c r="AG215" i="22"/>
  <c r="AG121" i="5"/>
  <c r="AG186" i="22"/>
  <c r="AG207" i="5"/>
  <c r="AG109" i="5"/>
  <c r="AG31" i="5"/>
  <c r="AG164" i="21"/>
  <c r="AG55" i="23"/>
  <c r="AG71" i="22"/>
  <c r="AG24" i="22"/>
  <c r="AG22" i="5"/>
  <c r="AG156" i="22"/>
  <c r="AG119" i="5"/>
  <c r="AG246" i="5"/>
  <c r="AG195" i="21"/>
  <c r="AG222" i="23"/>
  <c r="AG20" i="5"/>
  <c r="AG92" i="23"/>
  <c r="AG71" i="5"/>
  <c r="AG256" i="23"/>
  <c r="AG116" i="23"/>
  <c r="AG33" i="23"/>
  <c r="AG81" i="22"/>
  <c r="AG79" i="5"/>
  <c r="AG31" i="23"/>
  <c r="AG191" i="21"/>
  <c r="AG179" i="22"/>
  <c r="AG123" i="23"/>
  <c r="AG32" i="5"/>
  <c r="AG28" i="22"/>
  <c r="AG67" i="5"/>
  <c r="AG247" i="23"/>
  <c r="AG113" i="22"/>
  <c r="AG197" i="5"/>
  <c r="AG109" i="23"/>
  <c r="AG241" i="22"/>
  <c r="AG82" i="23"/>
  <c r="AG83" i="21"/>
  <c r="AG147" i="5"/>
  <c r="AG176" i="21"/>
  <c r="AG63" i="23"/>
  <c r="AG118" i="21"/>
  <c r="AG196" i="21"/>
  <c r="AG206" i="22"/>
  <c r="AG45" i="23"/>
  <c r="AG240" i="23"/>
  <c r="AG44" i="21"/>
  <c r="AG19" i="23"/>
  <c r="AG122" i="5"/>
  <c r="AG137" i="21"/>
  <c r="AG229" i="22"/>
  <c r="AG23" i="23"/>
  <c r="AG39" i="5"/>
  <c r="AG163" i="22"/>
  <c r="AG189" i="23"/>
  <c r="AG83" i="22"/>
  <c r="AG243" i="23"/>
  <c r="AG73" i="23"/>
  <c r="AG161" i="5"/>
  <c r="AG222" i="5"/>
  <c r="AG101" i="21"/>
  <c r="AG98" i="22"/>
  <c r="AG157" i="23"/>
  <c r="AG205" i="23"/>
  <c r="AG113" i="5"/>
  <c r="AG77" i="23"/>
  <c r="AG87" i="5"/>
  <c r="AG86" i="5"/>
  <c r="AG12" i="21"/>
  <c r="AG105" i="5"/>
  <c r="AG155" i="5"/>
  <c r="AG107" i="5"/>
  <c r="AG147" i="21"/>
  <c r="AG216" i="22"/>
  <c r="AG135" i="5"/>
  <c r="AG122" i="22"/>
  <c r="AG163" i="21"/>
  <c r="AG47" i="21"/>
  <c r="AG182" i="5"/>
  <c r="AG199" i="5"/>
  <c r="AG197" i="22"/>
  <c r="AG199" i="21"/>
  <c r="AG188" i="23"/>
  <c r="AG56" i="21"/>
  <c r="AG26" i="23"/>
  <c r="AG16" i="21"/>
  <c r="AG227" i="22"/>
  <c r="AG224" i="21"/>
  <c r="AG44" i="23"/>
  <c r="AG126" i="5"/>
  <c r="AG177" i="23"/>
  <c r="AG189" i="22"/>
  <c r="AG50" i="23"/>
  <c r="AG130" i="5"/>
  <c r="AG169" i="5"/>
  <c r="AG52" i="23"/>
  <c r="AG130" i="23"/>
  <c r="AG248" i="5"/>
  <c r="AG68" i="5"/>
  <c r="AG94" i="5"/>
  <c r="AG83" i="5"/>
  <c r="AG79" i="23"/>
  <c r="AG220" i="5"/>
  <c r="AG21" i="5"/>
  <c r="AG35" i="23"/>
  <c r="AG173" i="22"/>
  <c r="AG231" i="5"/>
  <c r="AG240" i="21"/>
  <c r="AG235" i="5"/>
  <c r="AG189" i="21"/>
  <c r="AG210" i="21"/>
  <c r="AG196" i="5"/>
  <c r="AG32" i="22"/>
  <c r="AG133" i="22"/>
  <c r="AG20" i="21"/>
  <c r="AG253" i="23"/>
  <c r="AG145" i="21"/>
  <c r="AG203" i="23"/>
  <c r="AG251" i="22"/>
  <c r="AG219" i="5"/>
  <c r="AG32" i="23"/>
  <c r="AG192" i="23"/>
  <c r="AG63" i="5"/>
  <c r="AG249" i="22"/>
  <c r="AG236" i="5"/>
  <c r="AG124" i="22"/>
  <c r="AG139" i="5"/>
  <c r="AG128" i="21"/>
  <c r="AG134" i="22"/>
  <c r="AG50" i="21"/>
  <c r="AG9" i="21"/>
  <c r="AG244" i="22"/>
  <c r="AG190" i="23"/>
  <c r="AG174" i="5"/>
  <c r="AG151" i="5"/>
  <c r="AG187" i="5"/>
  <c r="AG96" i="23"/>
  <c r="AG51" i="5"/>
  <c r="AG180" i="22"/>
  <c r="AG65" i="21"/>
  <c r="AG133" i="21"/>
  <c r="AG218" i="21"/>
  <c r="AG105" i="22"/>
  <c r="AG160" i="5"/>
  <c r="AG161" i="21"/>
  <c r="AG248" i="22"/>
  <c r="AG156" i="5"/>
  <c r="AG28" i="23"/>
  <c r="AG131" i="21"/>
  <c r="AG216" i="21"/>
  <c r="AG58" i="21"/>
  <c r="AG239" i="21"/>
  <c r="AG157" i="5"/>
  <c r="AG146" i="23"/>
  <c r="AG209" i="21"/>
  <c r="AG150" i="21"/>
  <c r="AG64" i="5"/>
  <c r="AG143" i="22"/>
  <c r="AG61" i="21"/>
  <c r="AG148" i="5"/>
  <c r="AG50" i="22"/>
  <c r="AG14" i="23"/>
  <c r="AG72" i="5"/>
  <c r="AG99" i="23"/>
  <c r="AG38" i="22"/>
  <c r="AG97" i="23"/>
  <c r="AG198" i="21"/>
  <c r="AG197" i="21"/>
  <c r="AG143" i="23"/>
  <c r="AG153" i="5"/>
  <c r="AG180" i="21"/>
  <c r="AG223" i="21"/>
  <c r="AG228" i="21"/>
  <c r="AG35" i="5"/>
  <c r="AG65" i="23"/>
  <c r="AG46" i="21"/>
  <c r="AG112" i="5"/>
  <c r="AG119" i="23"/>
  <c r="AG186" i="5"/>
  <c r="AG238" i="5"/>
  <c r="AG225" i="21"/>
  <c r="AG81" i="5"/>
  <c r="AG61" i="22"/>
  <c r="AG198" i="5"/>
  <c r="AG66" i="23"/>
  <c r="AG60" i="23"/>
  <c r="AG162" i="22"/>
  <c r="AG184" i="23"/>
  <c r="AG224" i="5"/>
  <c r="AG203" i="21"/>
  <c r="AG10" i="23"/>
  <c r="AG247" i="21"/>
  <c r="AG68" i="23"/>
  <c r="AG133" i="5"/>
  <c r="AG202" i="21"/>
  <c r="AG177" i="5"/>
  <c r="AG49" i="23"/>
  <c r="AG76" i="22"/>
  <c r="AG44" i="22"/>
  <c r="AG212" i="5"/>
  <c r="AG252" i="5"/>
  <c r="AG41" i="23"/>
  <c r="AG17" i="21"/>
  <c r="AG80" i="21"/>
  <c r="AG48" i="22"/>
  <c r="AG120" i="22"/>
  <c r="AG177" i="22"/>
  <c r="AG242" i="21"/>
  <c r="AG92" i="5"/>
  <c r="AG65" i="5"/>
  <c r="AG226" i="21"/>
  <c r="AG125" i="23"/>
  <c r="AG252" i="22"/>
  <c r="AG255" i="22"/>
  <c r="AG12" i="23"/>
  <c r="AG57" i="21"/>
  <c r="AG162" i="23"/>
  <c r="AG207" i="23"/>
  <c r="AG254" i="23"/>
  <c r="AG158" i="5"/>
  <c r="AG85" i="5"/>
  <c r="AG54" i="5"/>
  <c r="AG213" i="23"/>
  <c r="AG37" i="21"/>
  <c r="AG245" i="23"/>
  <c r="AG60" i="5"/>
  <c r="AG36" i="21"/>
  <c r="AG155" i="22"/>
  <c r="AG106" i="22"/>
  <c r="AG170" i="22"/>
  <c r="AG64" i="21"/>
  <c r="AG194" i="23"/>
  <c r="AG93" i="21"/>
  <c r="AG88" i="23"/>
  <c r="AG31" i="21"/>
  <c r="AG62" i="21"/>
  <c r="AG98" i="23"/>
  <c r="AG221" i="5"/>
  <c r="AG17" i="5"/>
  <c r="AG237" i="23"/>
  <c r="AG11" i="21"/>
  <c r="AG55" i="21"/>
  <c r="AG13" i="22"/>
  <c r="AG116" i="5"/>
  <c r="AG199" i="23"/>
  <c r="AG11" i="5"/>
  <c r="AG226" i="23"/>
  <c r="AG197" i="23"/>
  <c r="AG141" i="23"/>
  <c r="AG111" i="21"/>
  <c r="AG141" i="5"/>
  <c r="AG46" i="5"/>
  <c r="AG46" i="23"/>
  <c r="AG236" i="21"/>
  <c r="AG108" i="22"/>
  <c r="AG247" i="5"/>
  <c r="AG224" i="23"/>
  <c r="AG106" i="5"/>
  <c r="AG215" i="5"/>
  <c r="AG48" i="23"/>
  <c r="AG34" i="21"/>
  <c r="AG117" i="22"/>
  <c r="AG231" i="21"/>
  <c r="AG53" i="22"/>
  <c r="AG85" i="22"/>
  <c r="AG147" i="22"/>
  <c r="AG119" i="21"/>
  <c r="AG66" i="5"/>
  <c r="AG74" i="22"/>
  <c r="AG98" i="5"/>
  <c r="AG55" i="22"/>
  <c r="AG243" i="22"/>
  <c r="AG53" i="23"/>
  <c r="AG151" i="22"/>
  <c r="AG124" i="21"/>
  <c r="AG177" i="21"/>
  <c r="AG209" i="22"/>
  <c r="AG30" i="22"/>
  <c r="AG173" i="21"/>
  <c r="AG127" i="23"/>
  <c r="AG233" i="23"/>
  <c r="AG69" i="5"/>
  <c r="AG103" i="21"/>
  <c r="AG148" i="23"/>
  <c r="AG54" i="23"/>
  <c r="AG219" i="23"/>
  <c r="AG131" i="23"/>
  <c r="AG176" i="23"/>
  <c r="AG97" i="22"/>
  <c r="AG180" i="23"/>
  <c r="AG230" i="5"/>
  <c r="AG91" i="5"/>
  <c r="AG150" i="22"/>
  <c r="AG187" i="22"/>
  <c r="AG159" i="21"/>
  <c r="AG193" i="21"/>
  <c r="AG87" i="23"/>
  <c r="AG149" i="23"/>
  <c r="AG166" i="22"/>
  <c r="AG164" i="5"/>
  <c r="AG42" i="23"/>
  <c r="AG64" i="23"/>
  <c r="AG200" i="5"/>
  <c r="AG50" i="5"/>
  <c r="AG62" i="22"/>
  <c r="AG126" i="23"/>
  <c r="AG246" i="22"/>
  <c r="AG9" i="23"/>
  <c r="AG97" i="5"/>
  <c r="AG250" i="5"/>
  <c r="AG38" i="5"/>
  <c r="AG27" i="22"/>
  <c r="AG183" i="5"/>
  <c r="AG43" i="22"/>
  <c r="AG135" i="23"/>
  <c r="AG35" i="21"/>
  <c r="AG65" i="22"/>
  <c r="AG11" i="23"/>
  <c r="AG38" i="21"/>
  <c r="AG160" i="23"/>
  <c r="AG158" i="23"/>
  <c r="AG211" i="22"/>
  <c r="AG254" i="21"/>
  <c r="AG171" i="22"/>
  <c r="AG205" i="21"/>
  <c r="AG179" i="21"/>
  <c r="AG176" i="5"/>
  <c r="AG77" i="21"/>
  <c r="AG172" i="22"/>
  <c r="AG240" i="5"/>
  <c r="AG217" i="22"/>
  <c r="AG127" i="21"/>
  <c r="AG92" i="21"/>
  <c r="AG183" i="22"/>
  <c r="AG59" i="21"/>
  <c r="AG54" i="21"/>
  <c r="AG63" i="22"/>
  <c r="AG26" i="21"/>
  <c r="AG106" i="23"/>
  <c r="AG100" i="21"/>
  <c r="AG196" i="23"/>
  <c r="AG163" i="23"/>
  <c r="AG203" i="5"/>
  <c r="AG118" i="5"/>
  <c r="AG23" i="5"/>
  <c r="AG78" i="21"/>
  <c r="AG107" i="21"/>
  <c r="AG172" i="5"/>
  <c r="AG198" i="23"/>
  <c r="AG34" i="5"/>
  <c r="AG8" i="21"/>
  <c r="AG79" i="22"/>
  <c r="AG221" i="22"/>
  <c r="AG120" i="21"/>
  <c r="AG19" i="5"/>
  <c r="AG223" i="23"/>
  <c r="AG162" i="5"/>
  <c r="AG223" i="5"/>
  <c r="AG84" i="21"/>
  <c r="AG33" i="21"/>
  <c r="AG158" i="22"/>
  <c r="AG103" i="22"/>
  <c r="AG34" i="22"/>
  <c r="AG185" i="22"/>
  <c r="AG72" i="22"/>
  <c r="AG29" i="23"/>
  <c r="AG206" i="5"/>
  <c r="AG57" i="23"/>
  <c r="AG251" i="5"/>
  <c r="AG252" i="23"/>
  <c r="AG45" i="5"/>
  <c r="AG181" i="21"/>
  <c r="AG92" i="22"/>
  <c r="AG111" i="5"/>
  <c r="AG187" i="23"/>
  <c r="AG193" i="22"/>
  <c r="AG88" i="21"/>
  <c r="AG213" i="21"/>
  <c r="AG48" i="5"/>
  <c r="AG95" i="5"/>
  <c r="AG25" i="22"/>
  <c r="AG139" i="22"/>
  <c r="AG78" i="23"/>
  <c r="AG70" i="23"/>
  <c r="AG238" i="21"/>
  <c r="AG16" i="5"/>
  <c r="AG130" i="21"/>
  <c r="AG102" i="21"/>
  <c r="AG145" i="22"/>
  <c r="AG45" i="21"/>
  <c r="AG132" i="21"/>
  <c r="AG24" i="21"/>
  <c r="AG234" i="21"/>
  <c r="AG172" i="23"/>
  <c r="AG40" i="22"/>
  <c r="AG239" i="23"/>
  <c r="AG244" i="23"/>
  <c r="AG202" i="5"/>
  <c r="AG20" i="23"/>
  <c r="AG195" i="22"/>
  <c r="AG51" i="23"/>
  <c r="AG142" i="21"/>
  <c r="AG29" i="21"/>
  <c r="AG165" i="23"/>
  <c r="AG27" i="21"/>
  <c r="AG217" i="23"/>
  <c r="AG116" i="22"/>
  <c r="AG96" i="5"/>
  <c r="AG25" i="21"/>
  <c r="AG89" i="23"/>
  <c r="AG136" i="23"/>
  <c r="AG14" i="22"/>
  <c r="AG132" i="5"/>
  <c r="AG140" i="21"/>
  <c r="AG57" i="5"/>
  <c r="AG78" i="5"/>
  <c r="AG43" i="21"/>
  <c r="AG122" i="21"/>
  <c r="AG60" i="21"/>
  <c r="AG175" i="21"/>
  <c r="AG142" i="22"/>
  <c r="AG221" i="21"/>
  <c r="AG217" i="5"/>
  <c r="AG81" i="23"/>
  <c r="AG11" i="22"/>
  <c r="AG186" i="23"/>
  <c r="AG44" i="5"/>
  <c r="AG242" i="22"/>
  <c r="AG230" i="22"/>
  <c r="AG218" i="23"/>
  <c r="AG41" i="21"/>
  <c r="AG190" i="22"/>
  <c r="AG254" i="22"/>
  <c r="AG248" i="23"/>
  <c r="AG22" i="22"/>
  <c r="AG109" i="21"/>
  <c r="AG128" i="23"/>
  <c r="AG222" i="22"/>
  <c r="AG221" i="23"/>
  <c r="AG239" i="5"/>
  <c r="AG178" i="5"/>
  <c r="AG249" i="23"/>
  <c r="AG225" i="23"/>
  <c r="AG121" i="21"/>
  <c r="AG204" i="5"/>
  <c r="AG164" i="22"/>
  <c r="AG201" i="21"/>
  <c r="AG51" i="21"/>
  <c r="AG66" i="21"/>
  <c r="AG32" i="21"/>
  <c r="AG188" i="21"/>
  <c r="AG102" i="5"/>
  <c r="AG90" i="23"/>
  <c r="AG174" i="23"/>
  <c r="AG15" i="5"/>
  <c r="AG152" i="5"/>
  <c r="AG35" i="22"/>
  <c r="AG72" i="21"/>
  <c r="AG10" i="5"/>
  <c r="AG253" i="21"/>
  <c r="AG63" i="21"/>
  <c r="AG168" i="21"/>
  <c r="AG183" i="23"/>
  <c r="AG56" i="22"/>
  <c r="AG48" i="21"/>
  <c r="AG18" i="5"/>
  <c r="AG30" i="21"/>
  <c r="AG200" i="23"/>
  <c r="AG10" i="22"/>
  <c r="AG139" i="23"/>
  <c r="AG214" i="5"/>
  <c r="AG74" i="21"/>
  <c r="AG194" i="5"/>
  <c r="AG182" i="22"/>
  <c r="AG76" i="23"/>
  <c r="AG234" i="23"/>
  <c r="AG249" i="21"/>
  <c r="AG91" i="22"/>
  <c r="AG236" i="22"/>
  <c r="AG232" i="22"/>
  <c r="AG103" i="23"/>
  <c r="AG95" i="21"/>
  <c r="AG192" i="21"/>
  <c r="AG10" i="21"/>
  <c r="AG242" i="5"/>
  <c r="AG55" i="5"/>
  <c r="AG138" i="22"/>
  <c r="AG175" i="5"/>
  <c r="AG102" i="22"/>
  <c r="AG134" i="21"/>
  <c r="AG218" i="5"/>
  <c r="AG113" i="21"/>
  <c r="AG111" i="23"/>
  <c r="AG59" i="5"/>
  <c r="AG208" i="22"/>
  <c r="AG235" i="21"/>
  <c r="AG190" i="21"/>
  <c r="AG96" i="22"/>
  <c r="AG69" i="21"/>
  <c r="AG201" i="23"/>
  <c r="AG244" i="5"/>
  <c r="AG185" i="21"/>
  <c r="AG210" i="5"/>
  <c r="AG137" i="22"/>
  <c r="AG222" i="21"/>
  <c r="AG129" i="21"/>
  <c r="AG56" i="5"/>
  <c r="AG100" i="23"/>
  <c r="AG83" i="23"/>
  <c r="AG77" i="5"/>
  <c r="AG168" i="23"/>
  <c r="AG153" i="22"/>
  <c r="AG125" i="21"/>
  <c r="AG154" i="22"/>
  <c r="AG110" i="22"/>
  <c r="AG108" i="21"/>
  <c r="AG18" i="21"/>
  <c r="AG233" i="5"/>
  <c r="AG144" i="22"/>
  <c r="AG137" i="5"/>
  <c r="AG173" i="5"/>
  <c r="AG145" i="5"/>
  <c r="AG25" i="23"/>
  <c r="AG214" i="21"/>
  <c r="AG75" i="5"/>
  <c r="AG69" i="22"/>
  <c r="AG112" i="23"/>
  <c r="AG125" i="22"/>
  <c r="AG208" i="23"/>
  <c r="AG154" i="5"/>
  <c r="AG239" i="22"/>
  <c r="AG129" i="5"/>
  <c r="AG22" i="21"/>
  <c r="AG123" i="21"/>
  <c r="AG43" i="5"/>
  <c r="AG235" i="22"/>
  <c r="AG73" i="21"/>
  <c r="AG153" i="21"/>
  <c r="AG76" i="5"/>
  <c r="AG81" i="21"/>
  <c r="AG141" i="21"/>
  <c r="AG104" i="23"/>
  <c r="AG238" i="22"/>
  <c r="AG152" i="21"/>
  <c r="AG127" i="5"/>
  <c r="AG167" i="23"/>
  <c r="AG220" i="21"/>
  <c r="AG95" i="23"/>
  <c r="AG210" i="22"/>
  <c r="AG80" i="23"/>
  <c r="AG86" i="21"/>
  <c r="AG228" i="23"/>
  <c r="AG127" i="22"/>
  <c r="AG137" i="23"/>
  <c r="AG132" i="22"/>
  <c r="AG12" i="22"/>
  <c r="AG168" i="22"/>
  <c r="AG15" i="22"/>
  <c r="AG233" i="22"/>
  <c r="AG226" i="5"/>
  <c r="AG187" i="21"/>
  <c r="AG45" i="22"/>
  <c r="AG193" i="5"/>
  <c r="AG200" i="22"/>
  <c r="AG53" i="5"/>
  <c r="AG171" i="5"/>
  <c r="AG62" i="23"/>
  <c r="AG40" i="23"/>
  <c r="AG53" i="21"/>
  <c r="AG255" i="5"/>
  <c r="AG30" i="23"/>
  <c r="AG52" i="22"/>
  <c r="AG250" i="21"/>
  <c r="AG110" i="21"/>
  <c r="AG219" i="22"/>
  <c r="AG84" i="5"/>
  <c r="AG57" i="22"/>
  <c r="AG150" i="5"/>
  <c r="AG124" i="5"/>
  <c r="AG181" i="23"/>
  <c r="AG47" i="5"/>
  <c r="AG146" i="21"/>
  <c r="AG87" i="22"/>
  <c r="AG159" i="22"/>
  <c r="AG195" i="5"/>
  <c r="AG75" i="21"/>
  <c r="AG237" i="21"/>
  <c r="AG185" i="23"/>
  <c r="AG162" i="21"/>
  <c r="AG175" i="23"/>
  <c r="AG178" i="23"/>
  <c r="AG118" i="23"/>
  <c r="AG120" i="23"/>
  <c r="AG110" i="5"/>
  <c r="AG105" i="23"/>
  <c r="AG194" i="22"/>
  <c r="AG24" i="23"/>
  <c r="AG232" i="21"/>
  <c r="AG15" i="23"/>
  <c r="AG139" i="21"/>
  <c r="AG155" i="21"/>
  <c r="AG67" i="21"/>
  <c r="AG165" i="5"/>
  <c r="AG185" i="5"/>
  <c r="AG165" i="22"/>
  <c r="AG37" i="22"/>
  <c r="AG192" i="5"/>
  <c r="AG60" i="22"/>
  <c r="AG118" i="22"/>
  <c r="AG61" i="23"/>
  <c r="AG101" i="22"/>
  <c r="AG191" i="22"/>
  <c r="AG143" i="21"/>
  <c r="AG237" i="5"/>
  <c r="AG161" i="23"/>
  <c r="AG96" i="21"/>
  <c r="AG17" i="23"/>
  <c r="AG142" i="5"/>
  <c r="AG114" i="5"/>
  <c r="AG224" i="22"/>
  <c r="AG217" i="21"/>
  <c r="AG148" i="22"/>
  <c r="AG241" i="21"/>
  <c r="AG129" i="22"/>
  <c r="AG28" i="21"/>
  <c r="AG102" i="23"/>
  <c r="AG21" i="23"/>
  <c r="AG212" i="21"/>
  <c r="AG121" i="22"/>
  <c r="AG237" i="22"/>
  <c r="AG156" i="23"/>
  <c r="AG86" i="23"/>
  <c r="AG14" i="21"/>
  <c r="AG169" i="23"/>
  <c r="AG14" i="5"/>
  <c r="AG202" i="22"/>
  <c r="AG42" i="21"/>
  <c r="AG160" i="21"/>
  <c r="AG108" i="23"/>
  <c r="AG191" i="23"/>
  <c r="AG184" i="22"/>
  <c r="AG225" i="22"/>
  <c r="AG29" i="22"/>
  <c r="AG181" i="22"/>
  <c r="AG23" i="21"/>
  <c r="AG111" i="22"/>
  <c r="AG248" i="21"/>
  <c r="AG227" i="23"/>
  <c r="AG108" i="5"/>
  <c r="AG200" i="21"/>
  <c r="AG103" i="5"/>
  <c r="AG232" i="23"/>
  <c r="AG244" i="21"/>
  <c r="AG159" i="23"/>
  <c r="AG49" i="21"/>
  <c r="AG38" i="23"/>
  <c r="AG58" i="23"/>
  <c r="AG184" i="21"/>
  <c r="AG17" i="22"/>
  <c r="AG87" i="21"/>
  <c r="AG74" i="23"/>
  <c r="AG109" i="22"/>
  <c r="AG206" i="21"/>
  <c r="AG179" i="23"/>
  <c r="AG188" i="22"/>
  <c r="AG58" i="22"/>
  <c r="AG37" i="5"/>
  <c r="AG150" i="23"/>
  <c r="AG107" i="23"/>
  <c r="AG28" i="5"/>
  <c r="AG110" i="23"/>
  <c r="AG166" i="23"/>
  <c r="AG230" i="21"/>
  <c r="AG157" i="22"/>
  <c r="AG176" i="22"/>
  <c r="AG100" i="22"/>
  <c r="AG43" i="23"/>
  <c r="AG75" i="22"/>
  <c r="AG104" i="5"/>
  <c r="AG220" i="23"/>
  <c r="AG253" i="22"/>
  <c r="AG115" i="22"/>
  <c r="AG211" i="21"/>
  <c r="AG201" i="5"/>
  <c r="AG149" i="21"/>
  <c r="AG238" i="23"/>
  <c r="AG144" i="21"/>
  <c r="AG243" i="21"/>
  <c r="AG214" i="22"/>
  <c r="AG209" i="23"/>
  <c r="AG146" i="22"/>
  <c r="AG170" i="23"/>
  <c r="AG144" i="23"/>
  <c r="AG84" i="23"/>
  <c r="AG89" i="22"/>
  <c r="AG70" i="5"/>
  <c r="AG245" i="22"/>
  <c r="AG68" i="22"/>
  <c r="AG13" i="5"/>
  <c r="AG106" i="21"/>
  <c r="AG122" i="23"/>
  <c r="AG39" i="22"/>
  <c r="AG140" i="22"/>
  <c r="AG186" i="21"/>
  <c r="AG21" i="22"/>
  <c r="AG157" i="21"/>
  <c r="AG152" i="23"/>
  <c r="AG188" i="5"/>
  <c r="AG184" i="5"/>
  <c r="AG231" i="23"/>
  <c r="AG253" i="5"/>
  <c r="AG39" i="21"/>
  <c r="AG52" i="21"/>
  <c r="AG179" i="5"/>
  <c r="AG114" i="23"/>
  <c r="AG27" i="23"/>
  <c r="AG124" i="23"/>
  <c r="AG15" i="21"/>
  <c r="AG156" i="21"/>
  <c r="AG33" i="5"/>
  <c r="AG40" i="5"/>
  <c r="AG182" i="21"/>
  <c r="AG228" i="5"/>
  <c r="AG99" i="5"/>
  <c r="AG84" i="22"/>
  <c r="AG135" i="21"/>
  <c r="AG230" i="23"/>
  <c r="AG41" i="5"/>
  <c r="AG91" i="21"/>
  <c r="AG101" i="5"/>
  <c r="AG148" i="21"/>
  <c r="AG97" i="21"/>
  <c r="AG228" i="22"/>
  <c r="AG174" i="21"/>
  <c r="AG114" i="21"/>
  <c r="AG24" i="5"/>
  <c r="AG229" i="5"/>
  <c r="AG117" i="23"/>
  <c r="AG209" i="5"/>
  <c r="AG99" i="21"/>
  <c r="AG220" i="22"/>
  <c r="AG207" i="21"/>
  <c r="AG69" i="23"/>
  <c r="AG119" i="22"/>
  <c r="AG66" i="22"/>
  <c r="AG26" i="22"/>
  <c r="AG36" i="23"/>
  <c r="AG105" i="21"/>
  <c r="AG173" i="23"/>
  <c r="AG138" i="5"/>
  <c r="AG166" i="21"/>
  <c r="AG229" i="21"/>
  <c r="AG140" i="5"/>
  <c r="AG171" i="23"/>
  <c r="AG227" i="5"/>
  <c r="AG234" i="5"/>
  <c r="AG51" i="22"/>
  <c r="AG61" i="5"/>
  <c r="AG36" i="22"/>
  <c r="AG250" i="22"/>
  <c r="AG136" i="22"/>
  <c r="AG194" i="21"/>
  <c r="AG80" i="5"/>
  <c r="AG94" i="22"/>
  <c r="AG114" i="22"/>
  <c r="AG138" i="21"/>
  <c r="AG208" i="5"/>
  <c r="AG255" i="23"/>
  <c r="AG146" i="5"/>
  <c r="AG213" i="22"/>
  <c r="AG36" i="5"/>
  <c r="AG242" i="23"/>
  <c r="AG90" i="21"/>
  <c r="AG172" i="21"/>
  <c r="AG170" i="5"/>
  <c r="AG33" i="22"/>
  <c r="AG13" i="23"/>
  <c r="AG59" i="22"/>
  <c r="AG247" i="22"/>
  <c r="AG167" i="22"/>
  <c r="AG41" i="22"/>
  <c r="AG99" i="22"/>
  <c r="AG211" i="5"/>
  <c r="AG192" i="22"/>
  <c r="AG178" i="22"/>
  <c r="AG62" i="5"/>
  <c r="AG216" i="5"/>
  <c r="AG30" i="5"/>
  <c r="AG76" i="21"/>
  <c r="AG155" i="23"/>
  <c r="AG249" i="5"/>
  <c r="AG204" i="22"/>
  <c r="AG174" i="22"/>
  <c r="AG93" i="23"/>
  <c r="AG115" i="23"/>
  <c r="AG255" i="21"/>
  <c r="AG37" i="23"/>
  <c r="AG73" i="5"/>
  <c r="AG158" i="21"/>
  <c r="AG94" i="23"/>
  <c r="AG163" i="5"/>
  <c r="AG240" i="22"/>
  <c r="AG160" i="22"/>
  <c r="AG241" i="23"/>
  <c r="AG152" i="22"/>
  <c r="AG241" i="5"/>
  <c r="AG31" i="22"/>
  <c r="AG82" i="5"/>
  <c r="AG72" i="23"/>
  <c r="AG131" i="5"/>
  <c r="AG98" i="21"/>
  <c r="AG165" i="21"/>
  <c r="AG170" i="21"/>
  <c r="AG25" i="5"/>
  <c r="AG203" i="22"/>
  <c r="AG75" i="23"/>
  <c r="AG47" i="23"/>
  <c r="AG93" i="22"/>
  <c r="AG153" i="23"/>
  <c r="AG80" i="22"/>
  <c r="AG225" i="5"/>
  <c r="AG19" i="22"/>
  <c r="AG198" i="22"/>
  <c r="AG145" i="23"/>
  <c r="AG141" i="22"/>
  <c r="AG112" i="21"/>
  <c r="AG138" i="23"/>
  <c r="AG164" i="23"/>
  <c r="AG130" i="22"/>
  <c r="AG151" i="21"/>
  <c r="AG64" i="22"/>
  <c r="AG251" i="21"/>
  <c r="AG175" i="22"/>
  <c r="AG21" i="21"/>
  <c r="AG134" i="5"/>
  <c r="AG54" i="22"/>
  <c r="AG171" i="21"/>
  <c r="AG132" i="23"/>
  <c r="AG34" i="23"/>
  <c r="AG181" i="5"/>
  <c r="AG104" i="21"/>
  <c r="AG86" i="22"/>
  <c r="AG154" i="21"/>
  <c r="AG182" i="23"/>
  <c r="AG236" i="23"/>
  <c r="AG210" i="23"/>
  <c r="AG12" i="5"/>
  <c r="AG246" i="23"/>
  <c r="AG104" i="22"/>
  <c r="AG123" i="22"/>
  <c r="AG82" i="21"/>
  <c r="AG151" i="23"/>
  <c r="AG134" i="23"/>
  <c r="AG129" i="23"/>
  <c r="AG49" i="22"/>
  <c r="AG9" i="22"/>
  <c r="AG226" i="22"/>
  <c r="AG71" i="21"/>
  <c r="AG73" i="22"/>
  <c r="AG252" i="21"/>
  <c r="AG142" i="23"/>
  <c r="AG169" i="21"/>
  <c r="AG202" i="23"/>
  <c r="AG167" i="21"/>
  <c r="AG116" i="21"/>
  <c r="AG193" i="23"/>
  <c r="AG128" i="22"/>
  <c r="AG232" i="5"/>
  <c r="AG117" i="21"/>
  <c r="AG39" i="23"/>
  <c r="AG143" i="5"/>
  <c r="AG88" i="22"/>
  <c r="AG22" i="23"/>
  <c r="AG88" i="5"/>
  <c r="AG77" i="22"/>
  <c r="AG196" i="22"/>
  <c r="AG121" i="23"/>
  <c r="AG59" i="23"/>
  <c r="AG251" i="23"/>
  <c r="AG82" i="22"/>
  <c r="AG218" i="22"/>
  <c r="AG234" i="22"/>
  <c r="AG212" i="22"/>
  <c r="AG245" i="21"/>
  <c r="AG93" i="5"/>
  <c r="AG100" i="5"/>
  <c r="AG231" i="22"/>
  <c r="AG254" i="5"/>
  <c r="AG67" i="22"/>
  <c r="AG227" i="21"/>
  <c r="AG161" i="22"/>
  <c r="AG70" i="21"/>
  <c r="AG201" i="22"/>
  <c r="AG167" i="5"/>
  <c r="AG136" i="5"/>
  <c r="AG113" i="23"/>
  <c r="AG89" i="21"/>
  <c r="AG154" i="23"/>
  <c r="AG212" i="23"/>
  <c r="AG68" i="21"/>
  <c r="AG112" i="22"/>
  <c r="AG47" i="22"/>
  <c r="AG42" i="22"/>
  <c r="AG204" i="21"/>
  <c r="AG166" i="5"/>
  <c r="AG78" i="22"/>
  <c r="AG94" i="21"/>
  <c r="AG250" i="23"/>
  <c r="AG219" i="21"/>
  <c r="AG79" i="21"/>
  <c r="AG40" i="21"/>
  <c r="AG246" i="21"/>
  <c r="AG208" i="21"/>
  <c r="AG8" i="23"/>
  <c r="AG7" i="23"/>
  <c r="AN12" i="6"/>
  <c r="L12" i="28"/>
  <c r="M30" i="28"/>
  <c r="Y17" i="6"/>
  <c r="I15" i="6"/>
  <c r="K17" i="43"/>
  <c r="L24" i="28"/>
  <c r="H17" i="43"/>
  <c r="L16" i="43"/>
  <c r="I18" i="43"/>
  <c r="L36" i="28"/>
  <c r="J18" i="43"/>
  <c r="O16" i="43"/>
  <c r="I17" i="43"/>
  <c r="N16" i="43"/>
  <c r="I10" i="6"/>
  <c r="AG6" i="5"/>
  <c r="L16" i="28"/>
  <c r="M29" i="28"/>
  <c r="I16" i="43"/>
  <c r="Y21" i="6"/>
  <c r="N17" i="43"/>
  <c r="L18" i="28"/>
  <c r="M15" i="28"/>
  <c r="U16" i="6"/>
  <c r="M19" i="28"/>
  <c r="AC20" i="6"/>
  <c r="U19" i="6"/>
  <c r="M18" i="43"/>
  <c r="I14" i="6"/>
  <c r="AG7" i="21"/>
  <c r="M27" i="28"/>
  <c r="AC18" i="6"/>
  <c r="M31" i="28"/>
  <c r="Y18" i="6"/>
  <c r="L25" i="28"/>
  <c r="M13" i="28"/>
  <c r="M14" i="28"/>
  <c r="L15" i="28"/>
  <c r="J16" i="43"/>
  <c r="L21" i="28"/>
  <c r="AC23" i="6"/>
  <c r="L19" i="28"/>
  <c r="M28" i="28"/>
  <c r="F14" i="6"/>
  <c r="AG7" i="22"/>
  <c r="J17" i="43"/>
  <c r="L26" i="28"/>
  <c r="L29" i="28"/>
  <c r="U17" i="6"/>
  <c r="U24" i="6"/>
  <c r="L33" i="28"/>
  <c r="L9" i="28"/>
  <c r="L8" i="28"/>
  <c r="M17" i="28"/>
  <c r="M34" i="28"/>
  <c r="L13" i="28"/>
  <c r="L35" i="28"/>
  <c r="U20" i="6"/>
  <c r="AC17" i="6"/>
  <c r="AG8" i="22"/>
  <c r="L27" i="28"/>
  <c r="M9" i="28"/>
  <c r="L32" i="28"/>
  <c r="L28" i="28"/>
  <c r="M16" i="28"/>
  <c r="AG6" i="21"/>
  <c r="U27" i="6"/>
  <c r="U22" i="6"/>
  <c r="H18" i="43"/>
  <c r="M20" i="28"/>
  <c r="C14" i="6"/>
  <c r="I9" i="6"/>
  <c r="N18" i="43"/>
  <c r="L31" i="28"/>
  <c r="G18" i="43"/>
  <c r="L22" i="28"/>
  <c r="AG7" i="5"/>
  <c r="Y23" i="6"/>
  <c r="K16" i="43"/>
  <c r="M33" i="28"/>
  <c r="M8" i="28"/>
  <c r="M36" i="28"/>
  <c r="L11" i="28"/>
  <c r="AC19" i="6"/>
  <c r="M18" i="28"/>
  <c r="L7" i="28"/>
  <c r="M7" i="28"/>
  <c r="L18" i="43"/>
  <c r="U25" i="6"/>
  <c r="M12" i="28"/>
  <c r="Y16" i="6"/>
  <c r="AC16" i="6"/>
  <c r="U26" i="6"/>
  <c r="Y20" i="6"/>
  <c r="I16" i="6"/>
  <c r="E17" i="43"/>
  <c r="L17" i="28"/>
  <c r="AC22" i="6"/>
  <c r="L20" i="28"/>
  <c r="M23" i="28"/>
  <c r="M10" i="28"/>
  <c r="M32" i="28"/>
  <c r="M21" i="28"/>
  <c r="I11" i="6"/>
  <c r="Y22" i="6"/>
  <c r="AC21" i="6"/>
  <c r="L30" i="28"/>
  <c r="G16" i="43"/>
  <c r="L38" i="28"/>
  <c r="M25" i="28"/>
  <c r="M37" i="28"/>
  <c r="U18" i="6"/>
  <c r="M11" i="28"/>
  <c r="M38" i="28"/>
  <c r="U23" i="6"/>
  <c r="E18" i="43"/>
  <c r="U21" i="6"/>
  <c r="AG8" i="5"/>
  <c r="G17" i="43"/>
  <c r="Y19" i="6"/>
  <c r="H16" i="43"/>
  <c r="L23" i="28"/>
  <c r="M22" i="28"/>
  <c r="E16" i="43"/>
  <c r="O17" i="43"/>
  <c r="K18" i="43"/>
  <c r="M17" i="43"/>
  <c r="L10" i="28"/>
  <c r="L14" i="28"/>
  <c r="M26" i="28"/>
  <c r="L34" i="28"/>
  <c r="M35" i="28"/>
  <c r="AG6" i="22"/>
  <c r="I12" i="6"/>
  <c r="M24" i="28"/>
  <c r="O18" i="43"/>
  <c r="L17" i="43"/>
  <c r="L37" i="28"/>
  <c r="I13" i="6"/>
  <c r="M16" i="43"/>
  <c r="W52" i="22" l="1"/>
  <c r="X254" i="22"/>
  <c r="Y254" i="22" s="1"/>
  <c r="X240" i="22"/>
  <c r="Y240" i="22" s="1"/>
  <c r="X225" i="22"/>
  <c r="Y225" i="22" s="1"/>
  <c r="X207" i="22"/>
  <c r="X186" i="22"/>
  <c r="X166" i="22"/>
  <c r="X146" i="22"/>
  <c r="X126" i="22"/>
  <c r="X107" i="22"/>
  <c r="X83" i="22"/>
  <c r="X66" i="22"/>
  <c r="Y66" i="22" s="1"/>
  <c r="X43" i="22"/>
  <c r="Y43" i="22" s="1"/>
  <c r="X19" i="22"/>
  <c r="Y19" i="22" s="1"/>
  <c r="BD14" i="7"/>
  <c r="U6" i="5"/>
  <c r="X253" i="22"/>
  <c r="Y253" i="22" s="1"/>
  <c r="X239" i="22"/>
  <c r="Y239" i="22" s="1"/>
  <c r="X224" i="22"/>
  <c r="X206" i="22"/>
  <c r="Y206" i="22" s="1"/>
  <c r="X185" i="22"/>
  <c r="X165" i="22"/>
  <c r="Y165" i="22" s="1"/>
  <c r="X145" i="22"/>
  <c r="Y145" i="22" s="1"/>
  <c r="X125" i="22"/>
  <c r="Y125" i="22" s="1"/>
  <c r="X106" i="22"/>
  <c r="Y106" i="22" s="1"/>
  <c r="X81" i="22"/>
  <c r="Y81" i="22" s="1"/>
  <c r="X63" i="22"/>
  <c r="X42" i="22"/>
  <c r="Y42" i="22" s="1"/>
  <c r="X17" i="22"/>
  <c r="W17" i="22" s="1"/>
  <c r="W73" i="22"/>
  <c r="BR13" i="7"/>
  <c r="X252" i="22"/>
  <c r="Y252" i="22" s="1"/>
  <c r="X238" i="22"/>
  <c r="X221" i="22"/>
  <c r="Y221" i="22" s="1"/>
  <c r="X204" i="22"/>
  <c r="X184" i="22"/>
  <c r="X164" i="22"/>
  <c r="X143" i="22"/>
  <c r="Y143" i="22" s="1"/>
  <c r="X124" i="22"/>
  <c r="Y124" i="22" s="1"/>
  <c r="X103" i="22"/>
  <c r="X80" i="22"/>
  <c r="X62" i="22"/>
  <c r="Y62" i="22" s="1"/>
  <c r="X41" i="22"/>
  <c r="X14" i="22"/>
  <c r="BY13" i="7"/>
  <c r="X251" i="22"/>
  <c r="X237" i="22"/>
  <c r="X220" i="22"/>
  <c r="X203" i="22"/>
  <c r="X182" i="22"/>
  <c r="X162" i="22"/>
  <c r="X142" i="22"/>
  <c r="W142" i="22" s="1"/>
  <c r="X122" i="22"/>
  <c r="Y122" i="22" s="1"/>
  <c r="X101" i="22"/>
  <c r="X79" i="22"/>
  <c r="X60" i="22"/>
  <c r="X39" i="22"/>
  <c r="W152" i="22"/>
  <c r="X250" i="22"/>
  <c r="X236" i="22"/>
  <c r="X219" i="22"/>
  <c r="X199" i="22"/>
  <c r="X178" i="22"/>
  <c r="X161" i="22"/>
  <c r="W161" i="22" s="1"/>
  <c r="X140" i="22"/>
  <c r="Y140" i="22" s="1"/>
  <c r="X120" i="22"/>
  <c r="X100" i="22"/>
  <c r="X78" i="22"/>
  <c r="X59" i="22"/>
  <c r="X38" i="22"/>
  <c r="W38" i="22" s="1"/>
  <c r="W116" i="22"/>
  <c r="CB13" i="7"/>
  <c r="X249" i="22"/>
  <c r="X235" i="22"/>
  <c r="Y235" i="22" s="1"/>
  <c r="X218" i="22"/>
  <c r="Y218" i="22" s="1"/>
  <c r="X198" i="22"/>
  <c r="X177" i="22"/>
  <c r="Y177" i="22" s="1"/>
  <c r="X158" i="22"/>
  <c r="Y158" i="22" s="1"/>
  <c r="X139" i="22"/>
  <c r="X119" i="22"/>
  <c r="W119" i="22" s="1"/>
  <c r="X99" i="22"/>
  <c r="X77" i="22"/>
  <c r="X58" i="22"/>
  <c r="X34" i="22"/>
  <c r="BM13" i="7"/>
  <c r="BF14" i="7"/>
  <c r="X248" i="22"/>
  <c r="X234" i="22"/>
  <c r="X217" i="22"/>
  <c r="X197" i="22"/>
  <c r="Y197" i="22" s="1"/>
  <c r="X176" i="22"/>
  <c r="X157" i="22"/>
  <c r="W157" i="22" s="1"/>
  <c r="X137" i="22"/>
  <c r="X118" i="22"/>
  <c r="X98" i="22"/>
  <c r="Y98" i="22" s="1"/>
  <c r="X76" i="22"/>
  <c r="X57" i="22"/>
  <c r="X33" i="22"/>
  <c r="S11" i="31"/>
  <c r="W246" i="22"/>
  <c r="BO13" i="7"/>
  <c r="AX14" i="7"/>
  <c r="AY14" i="7"/>
  <c r="X247" i="22"/>
  <c r="Y247" i="22" s="1"/>
  <c r="X233" i="22"/>
  <c r="Y233" i="22" s="1"/>
  <c r="X216" i="22"/>
  <c r="Y216" i="22" s="1"/>
  <c r="X196" i="22"/>
  <c r="X175" i="22"/>
  <c r="Y175" i="22" s="1"/>
  <c r="X156" i="22"/>
  <c r="X136" i="22"/>
  <c r="X117" i="22"/>
  <c r="X97" i="22"/>
  <c r="X75" i="22"/>
  <c r="X54" i="22"/>
  <c r="Y54" i="22" s="1"/>
  <c r="X31" i="22"/>
  <c r="Y31" i="22" s="1"/>
  <c r="X13" i="22"/>
  <c r="W13" i="22" s="1"/>
  <c r="W44" i="22"/>
  <c r="W214" i="22"/>
  <c r="W172" i="22"/>
  <c r="X245" i="22"/>
  <c r="W245" i="22" s="1"/>
  <c r="X231" i="22"/>
  <c r="X213" i="22"/>
  <c r="Y213" i="22" s="1"/>
  <c r="X194" i="22"/>
  <c r="Y194" i="22" s="1"/>
  <c r="X173" i="22"/>
  <c r="Y173" i="22" s="1"/>
  <c r="X153" i="22"/>
  <c r="X133" i="22"/>
  <c r="X114" i="22"/>
  <c r="Y114" i="22" s="1"/>
  <c r="X92" i="22"/>
  <c r="X71" i="22"/>
  <c r="Y71" i="22" s="1"/>
  <c r="X51" i="22"/>
  <c r="Y51" i="22" s="1"/>
  <c r="X28" i="22"/>
  <c r="Y28" i="22" s="1"/>
  <c r="X9" i="22"/>
  <c r="W9" i="22" s="1"/>
  <c r="W195" i="22"/>
  <c r="W127" i="22"/>
  <c r="X243" i="22"/>
  <c r="Y243" i="22" s="1"/>
  <c r="X229" i="22"/>
  <c r="X210" i="22"/>
  <c r="Y210" i="22" s="1"/>
  <c r="X191" i="22"/>
  <c r="Y191" i="22" s="1"/>
  <c r="X171" i="22"/>
  <c r="Y171" i="22" s="1"/>
  <c r="X150" i="22"/>
  <c r="Y150" i="22" s="1"/>
  <c r="X130" i="22"/>
  <c r="X111" i="22"/>
  <c r="Y111" i="22" s="1"/>
  <c r="X89" i="22"/>
  <c r="Y89" i="22" s="1"/>
  <c r="X69" i="22"/>
  <c r="X49" i="22"/>
  <c r="X23" i="22"/>
  <c r="W147" i="22"/>
  <c r="X242" i="22"/>
  <c r="X228" i="22"/>
  <c r="Y228" i="22" s="1"/>
  <c r="X209" i="22"/>
  <c r="X188" i="22"/>
  <c r="Y188" i="22" s="1"/>
  <c r="X168" i="22"/>
  <c r="X149" i="22"/>
  <c r="X128" i="22"/>
  <c r="W128" i="22" s="1"/>
  <c r="X110" i="22"/>
  <c r="Y110" i="22" s="1"/>
  <c r="X87" i="22"/>
  <c r="X68" i="22"/>
  <c r="Y68" i="22" s="1"/>
  <c r="X47" i="22"/>
  <c r="Y47" i="22" s="1"/>
  <c r="X21" i="22"/>
  <c r="W239" i="22"/>
  <c r="W111" i="22"/>
  <c r="W191" i="22"/>
  <c r="W19" i="22"/>
  <c r="W42" i="22"/>
  <c r="W6" i="22"/>
  <c r="W206" i="22"/>
  <c r="X16" i="5"/>
  <c r="W16" i="5" s="1"/>
  <c r="X75" i="5"/>
  <c r="X172" i="5"/>
  <c r="W172" i="5" s="1"/>
  <c r="X79" i="5"/>
  <c r="X180" i="5"/>
  <c r="Y180" i="5" s="1"/>
  <c r="X83" i="5"/>
  <c r="X182" i="5"/>
  <c r="W182" i="5" s="1"/>
  <c r="X93" i="5"/>
  <c r="Y93" i="5" s="1"/>
  <c r="X188" i="5"/>
  <c r="Y188" i="5" s="1"/>
  <c r="X14" i="5"/>
  <c r="Y14" i="5" s="1"/>
  <c r="X105" i="5"/>
  <c r="X198" i="5"/>
  <c r="Y198" i="5" s="1"/>
  <c r="X18" i="5"/>
  <c r="X113" i="5"/>
  <c r="X211" i="5"/>
  <c r="Y211" i="5" s="1"/>
  <c r="X25" i="5"/>
  <c r="Y25" i="5" s="1"/>
  <c r="X119" i="5"/>
  <c r="W119" i="5" s="1"/>
  <c r="X228" i="5"/>
  <c r="Y228" i="5" s="1"/>
  <c r="X27" i="5"/>
  <c r="X120" i="5"/>
  <c r="X231" i="5"/>
  <c r="W231" i="5" s="1"/>
  <c r="X35" i="5"/>
  <c r="X124" i="5"/>
  <c r="X233" i="5"/>
  <c r="Y233" i="5" s="1"/>
  <c r="X45" i="5"/>
  <c r="Y45" i="5" s="1"/>
  <c r="X140" i="5"/>
  <c r="Y140" i="5" s="1"/>
  <c r="X240" i="5"/>
  <c r="X49" i="5"/>
  <c r="Y49" i="5" s="1"/>
  <c r="X144" i="5"/>
  <c r="X242" i="5"/>
  <c r="Y242" i="5" s="1"/>
  <c r="X53" i="5"/>
  <c r="Y53" i="5" s="1"/>
  <c r="X152" i="5"/>
  <c r="Y152" i="5" s="1"/>
  <c r="X59" i="5"/>
  <c r="Y59" i="5" s="1"/>
  <c r="X156" i="5"/>
  <c r="X62" i="5"/>
  <c r="W62" i="5" s="1"/>
  <c r="X166" i="5"/>
  <c r="W166" i="5" s="1"/>
  <c r="W71" i="22"/>
  <c r="BE8" i="27"/>
  <c r="AY8" i="27"/>
  <c r="W187" i="22"/>
  <c r="W254" i="22"/>
  <c r="W171" i="22"/>
  <c r="W114" i="22"/>
  <c r="W90" i="22"/>
  <c r="W31" i="22"/>
  <c r="X8" i="22"/>
  <c r="W8" i="22" s="1"/>
  <c r="J8" i="22" s="1"/>
  <c r="L8" i="22" s="1"/>
  <c r="K10" i="43" s="1"/>
  <c r="W255" i="22"/>
  <c r="Y128" i="22"/>
  <c r="W225" i="22"/>
  <c r="W230" i="22"/>
  <c r="BP13" i="7"/>
  <c r="CA13" i="7"/>
  <c r="W50" i="22"/>
  <c r="AH14" i="7"/>
  <c r="Y161" i="22"/>
  <c r="W192" i="22"/>
  <c r="W253" i="22"/>
  <c r="Y30" i="22"/>
  <c r="AG6" i="27"/>
  <c r="BQ11" i="7"/>
  <c r="BQ14" i="7" s="1"/>
  <c r="V6" i="23"/>
  <c r="X48" i="23" s="1"/>
  <c r="V6" i="21"/>
  <c r="X81" i="21" s="1"/>
  <c r="BI11" i="7"/>
  <c r="P11" i="31"/>
  <c r="W174" i="22"/>
  <c r="BJ11" i="7"/>
  <c r="BK11" i="7"/>
  <c r="BA14" i="7"/>
  <c r="S12" i="31"/>
  <c r="S13" i="31" s="1"/>
  <c r="D12" i="31" s="1"/>
  <c r="W106" i="22"/>
  <c r="BM11" i="7"/>
  <c r="S9" i="27"/>
  <c r="AQ9" i="27" s="1"/>
  <c r="BQ13" i="7"/>
  <c r="X8" i="5"/>
  <c r="BG14" i="7"/>
  <c r="BK13" i="7"/>
  <c r="AS6" i="27"/>
  <c r="W140" i="22"/>
  <c r="BT13" i="7"/>
  <c r="BJ13" i="7"/>
  <c r="W68" i="22"/>
  <c r="W241" i="22"/>
  <c r="BL13" i="7"/>
  <c r="BL14" i="7" s="1"/>
  <c r="W28" i="22"/>
  <c r="AZ14" i="7"/>
  <c r="AW14" i="7"/>
  <c r="Y17" i="22"/>
  <c r="BH11" i="7"/>
  <c r="BI13" i="7"/>
  <c r="BI14" i="7" s="1"/>
  <c r="R9" i="27"/>
  <c r="AK9" i="27" s="1"/>
  <c r="X10" i="27"/>
  <c r="AL10" i="27" s="1"/>
  <c r="AM10" i="27" s="1"/>
  <c r="W240" i="22"/>
  <c r="BP11" i="7"/>
  <c r="BN13" i="7"/>
  <c r="BH13" i="7"/>
  <c r="Y27" i="22"/>
  <c r="W27" i="22"/>
  <c r="BE7" i="27"/>
  <c r="Y96" i="22"/>
  <c r="W96" i="22"/>
  <c r="Y146" i="22"/>
  <c r="W146" i="22"/>
  <c r="W14" i="22"/>
  <c r="Y14" i="22"/>
  <c r="Y62" i="5"/>
  <c r="W197" i="22"/>
  <c r="Y16" i="5"/>
  <c r="W158" i="22"/>
  <c r="Y27" i="5"/>
  <c r="W27" i="5"/>
  <c r="AS8" i="27"/>
  <c r="Y49" i="22"/>
  <c r="W49" i="22"/>
  <c r="X247" i="5"/>
  <c r="X217" i="5"/>
  <c r="X186" i="5"/>
  <c r="X155" i="5"/>
  <c r="X123" i="5"/>
  <c r="X92" i="5"/>
  <c r="X65" i="5"/>
  <c r="X34" i="5"/>
  <c r="Y34" i="5" s="1"/>
  <c r="Y130" i="22"/>
  <c r="W130" i="22"/>
  <c r="Y79" i="22"/>
  <c r="W79" i="22"/>
  <c r="Y63" i="22"/>
  <c r="W63" i="22"/>
  <c r="X244" i="5"/>
  <c r="X91" i="5"/>
  <c r="X63" i="5"/>
  <c r="X32" i="5"/>
  <c r="W43" i="22"/>
  <c r="W221" i="22"/>
  <c r="W25" i="5"/>
  <c r="X204" i="5"/>
  <c r="X114" i="5"/>
  <c r="X84" i="5"/>
  <c r="X55" i="5"/>
  <c r="X22" i="5"/>
  <c r="Y9" i="27"/>
  <c r="AR9" i="27" s="1"/>
  <c r="Y21" i="22"/>
  <c r="W21" i="22"/>
  <c r="W54" i="22"/>
  <c r="Y58" i="22"/>
  <c r="W58" i="22"/>
  <c r="Y41" i="22"/>
  <c r="W41" i="22"/>
  <c r="X202" i="5"/>
  <c r="Y172" i="5"/>
  <c r="X142" i="5"/>
  <c r="X110" i="5"/>
  <c r="X80" i="5"/>
  <c r="X19" i="5"/>
  <c r="X7" i="5"/>
  <c r="Y7" i="5" s="1"/>
  <c r="W227" i="22"/>
  <c r="W173" i="22"/>
  <c r="W132" i="22"/>
  <c r="W81" i="22"/>
  <c r="W98" i="22"/>
  <c r="W244" i="22"/>
  <c r="W53" i="5"/>
  <c r="Y208" i="22"/>
  <c r="W208" i="22"/>
  <c r="Y157" i="22"/>
  <c r="X230" i="5"/>
  <c r="X199" i="5"/>
  <c r="Y199" i="5" s="1"/>
  <c r="X169" i="5"/>
  <c r="X138" i="5"/>
  <c r="Y10" i="22"/>
  <c r="W10" i="22"/>
  <c r="W110" i="22"/>
  <c r="Y103" i="22"/>
  <c r="W103" i="22"/>
  <c r="Y38" i="22"/>
  <c r="X6" i="5"/>
  <c r="X28" i="5"/>
  <c r="X38" i="5"/>
  <c r="X50" i="5"/>
  <c r="X87" i="5"/>
  <c r="X97" i="5"/>
  <c r="X107" i="5"/>
  <c r="X125" i="5"/>
  <c r="X157" i="5"/>
  <c r="X167" i="5"/>
  <c r="X176" i="5"/>
  <c r="X196" i="5"/>
  <c r="X224" i="5"/>
  <c r="X20" i="5"/>
  <c r="X29" i="5"/>
  <c r="X39" i="5"/>
  <c r="X61" i="5"/>
  <c r="X70" i="5"/>
  <c r="X78" i="5"/>
  <c r="X88" i="5"/>
  <c r="X98" i="5"/>
  <c r="X118" i="5"/>
  <c r="X126" i="5"/>
  <c r="X136" i="5"/>
  <c r="X148" i="5"/>
  <c r="X158" i="5"/>
  <c r="X187" i="5"/>
  <c r="X197" i="5"/>
  <c r="X205" i="5"/>
  <c r="X216" i="5"/>
  <c r="X225" i="5"/>
  <c r="Y225" i="5" s="1"/>
  <c r="X234" i="5"/>
  <c r="X245" i="5"/>
  <c r="Y245" i="5" s="1"/>
  <c r="X30" i="5"/>
  <c r="X40" i="5"/>
  <c r="X51" i="5"/>
  <c r="X99" i="5"/>
  <c r="X108" i="5"/>
  <c r="X127" i="5"/>
  <c r="X137" i="5"/>
  <c r="X168" i="5"/>
  <c r="X177" i="5"/>
  <c r="X206" i="5"/>
  <c r="Y206" i="5" s="1"/>
  <c r="X226" i="5"/>
  <c r="X235" i="5"/>
  <c r="X246" i="5"/>
  <c r="X13" i="5"/>
  <c r="X33" i="5"/>
  <c r="X43" i="5"/>
  <c r="X54" i="5"/>
  <c r="X64" i="5"/>
  <c r="X73" i="5"/>
  <c r="Y73" i="5" s="1"/>
  <c r="X82" i="5"/>
  <c r="Y82" i="5" s="1"/>
  <c r="X103" i="5"/>
  <c r="X111" i="5"/>
  <c r="X141" i="5"/>
  <c r="X151" i="5"/>
  <c r="X171" i="5"/>
  <c r="X181" i="5"/>
  <c r="X200" i="5"/>
  <c r="X210" i="5"/>
  <c r="X238" i="5"/>
  <c r="X248" i="5"/>
  <c r="X17" i="5"/>
  <c r="X47" i="5"/>
  <c r="X58" i="5"/>
  <c r="X67" i="5"/>
  <c r="X76" i="5"/>
  <c r="X94" i="5"/>
  <c r="X115" i="5"/>
  <c r="X134" i="5"/>
  <c r="X145" i="5"/>
  <c r="X164" i="5"/>
  <c r="X174" i="5"/>
  <c r="X184" i="5"/>
  <c r="X193" i="5"/>
  <c r="X203" i="5"/>
  <c r="X214" i="5"/>
  <c r="X222" i="5"/>
  <c r="X232" i="5"/>
  <c r="X243" i="5"/>
  <c r="X253" i="5"/>
  <c r="X23" i="5"/>
  <c r="X71" i="5"/>
  <c r="X101" i="5"/>
  <c r="Y101" i="5" s="1"/>
  <c r="X130" i="5"/>
  <c r="X146" i="5"/>
  <c r="X161" i="5"/>
  <c r="X175" i="5"/>
  <c r="X191" i="5"/>
  <c r="X207" i="5"/>
  <c r="W207" i="5" s="1"/>
  <c r="X221" i="5"/>
  <c r="X236" i="5"/>
  <c r="X252" i="5"/>
  <c r="X41" i="5"/>
  <c r="X56" i="5"/>
  <c r="X85" i="5"/>
  <c r="X102" i="5"/>
  <c r="Y102" i="5" s="1"/>
  <c r="X116" i="5"/>
  <c r="X131" i="5"/>
  <c r="X147" i="5"/>
  <c r="X162" i="5"/>
  <c r="X178" i="5"/>
  <c r="X208" i="5"/>
  <c r="X237" i="5"/>
  <c r="X254" i="5"/>
  <c r="X24" i="5"/>
  <c r="X57" i="5"/>
  <c r="X72" i="5"/>
  <c r="X86" i="5"/>
  <c r="X117" i="5"/>
  <c r="X132" i="5"/>
  <c r="X149" i="5"/>
  <c r="X163" i="5"/>
  <c r="X179" i="5"/>
  <c r="X192" i="5"/>
  <c r="X209" i="5"/>
  <c r="Y209" i="5" s="1"/>
  <c r="X239" i="5"/>
  <c r="X255" i="5"/>
  <c r="X12" i="5"/>
  <c r="X26" i="5"/>
  <c r="X44" i="5"/>
  <c r="X60" i="5"/>
  <c r="X89" i="5"/>
  <c r="X150" i="5"/>
  <c r="X165" i="5"/>
  <c r="X195" i="5"/>
  <c r="X212" i="5"/>
  <c r="X227" i="5"/>
  <c r="X241" i="5"/>
  <c r="X10" i="5"/>
  <c r="W10" i="5" s="1"/>
  <c r="X15" i="5"/>
  <c r="X31" i="5"/>
  <c r="X46" i="5"/>
  <c r="X90" i="5"/>
  <c r="X106" i="5"/>
  <c r="X121" i="5"/>
  <c r="X135" i="5"/>
  <c r="X153" i="5"/>
  <c r="X183" i="5"/>
  <c r="X213" i="5"/>
  <c r="X229" i="5"/>
  <c r="X48" i="5"/>
  <c r="X77" i="5"/>
  <c r="X109" i="5"/>
  <c r="X122" i="5"/>
  <c r="X139" i="5"/>
  <c r="X154" i="5"/>
  <c r="X170" i="5"/>
  <c r="X185" i="5"/>
  <c r="X201" i="5"/>
  <c r="X215" i="5"/>
  <c r="X21" i="5"/>
  <c r="X52" i="5"/>
  <c r="X66" i="5"/>
  <c r="X81" i="5"/>
  <c r="X95" i="5"/>
  <c r="X112" i="5"/>
  <c r="X143" i="5"/>
  <c r="X159" i="5"/>
  <c r="X173" i="5"/>
  <c r="X218" i="5"/>
  <c r="X249" i="5"/>
  <c r="W218" i="22"/>
  <c r="W93" i="5"/>
  <c r="Y119" i="22"/>
  <c r="Y70" i="22"/>
  <c r="W70" i="22"/>
  <c r="Y13" i="22"/>
  <c r="X223" i="5"/>
  <c r="X194" i="5"/>
  <c r="X133" i="5"/>
  <c r="X104" i="5"/>
  <c r="X74" i="5"/>
  <c r="X42" i="5"/>
  <c r="X11" i="5"/>
  <c r="W112" i="22"/>
  <c r="W180" i="5"/>
  <c r="W101" i="22"/>
  <c r="Y101" i="22"/>
  <c r="W84" i="22"/>
  <c r="Y84" i="22"/>
  <c r="X251" i="5"/>
  <c r="X220" i="5"/>
  <c r="X190" i="5"/>
  <c r="X160" i="5"/>
  <c r="X129" i="5"/>
  <c r="W129" i="5" s="1"/>
  <c r="X100" i="5"/>
  <c r="X69" i="5"/>
  <c r="X37" i="5"/>
  <c r="W252" i="22"/>
  <c r="X250" i="5"/>
  <c r="X219" i="5"/>
  <c r="X189" i="5"/>
  <c r="X128" i="5"/>
  <c r="X96" i="5"/>
  <c r="X68" i="5"/>
  <c r="X36" i="5"/>
  <c r="X9" i="5"/>
  <c r="X6" i="21"/>
  <c r="X7" i="21"/>
  <c r="X33" i="21"/>
  <c r="X52" i="21"/>
  <c r="X61" i="21"/>
  <c r="X71" i="21"/>
  <c r="X130" i="21"/>
  <c r="X161" i="21"/>
  <c r="X171" i="21"/>
  <c r="X182" i="21"/>
  <c r="Y182" i="21" s="1"/>
  <c r="X191" i="21"/>
  <c r="X15" i="21"/>
  <c r="X34" i="21"/>
  <c r="X43" i="21"/>
  <c r="X131" i="21"/>
  <c r="X152" i="21"/>
  <c r="Y152" i="21" s="1"/>
  <c r="X162" i="21"/>
  <c r="X183" i="21"/>
  <c r="X192" i="21"/>
  <c r="X25" i="21"/>
  <c r="X35" i="21"/>
  <c r="X53" i="21"/>
  <c r="Y53" i="21" s="1"/>
  <c r="X62" i="21"/>
  <c r="X122" i="21"/>
  <c r="X153" i="21"/>
  <c r="X172" i="21"/>
  <c r="Y172" i="21" s="1"/>
  <c r="X9" i="21"/>
  <c r="X56" i="21"/>
  <c r="X74" i="21"/>
  <c r="X95" i="21"/>
  <c r="X105" i="21"/>
  <c r="X155" i="21"/>
  <c r="X252" i="21"/>
  <c r="X244" i="21"/>
  <c r="X236" i="21"/>
  <c r="X228" i="21"/>
  <c r="X209" i="21"/>
  <c r="X197" i="21"/>
  <c r="W197" i="21" s="1"/>
  <c r="X143" i="21"/>
  <c r="X73" i="21"/>
  <c r="X32" i="21"/>
  <c r="X20" i="21"/>
  <c r="X241" i="21"/>
  <c r="X233" i="21"/>
  <c r="X205" i="21"/>
  <c r="X194" i="21"/>
  <c r="X181" i="21"/>
  <c r="X168" i="21"/>
  <c r="AG7" i="27"/>
  <c r="X248" i="21"/>
  <c r="X190" i="21"/>
  <c r="X166" i="21"/>
  <c r="X150" i="21"/>
  <c r="X123" i="21"/>
  <c r="X108" i="21"/>
  <c r="X94" i="21"/>
  <c r="Y94" i="21" s="1"/>
  <c r="X79" i="21"/>
  <c r="Y79" i="21" s="1"/>
  <c r="X27" i="21"/>
  <c r="X13" i="21"/>
  <c r="X253" i="23"/>
  <c r="X157" i="23"/>
  <c r="X193" i="23"/>
  <c r="X255" i="21"/>
  <c r="X212" i="21"/>
  <c r="X189" i="21"/>
  <c r="X177" i="21"/>
  <c r="X135" i="21"/>
  <c r="X120" i="21"/>
  <c r="X92" i="21"/>
  <c r="X77" i="21"/>
  <c r="X65" i="21"/>
  <c r="X51" i="21"/>
  <c r="X26" i="21"/>
  <c r="X12" i="21"/>
  <c r="X246" i="21"/>
  <c r="X238" i="21"/>
  <c r="X176" i="21"/>
  <c r="X134" i="21"/>
  <c r="X119" i="21"/>
  <c r="X90" i="21"/>
  <c r="X76" i="21"/>
  <c r="X50" i="21"/>
  <c r="X23" i="21"/>
  <c r="X11" i="21"/>
  <c r="X254" i="21"/>
  <c r="X199" i="21"/>
  <c r="X188" i="21"/>
  <c r="X159" i="21"/>
  <c r="W159" i="21" s="1"/>
  <c r="X146" i="21"/>
  <c r="X133" i="21"/>
  <c r="X89" i="21"/>
  <c r="X63" i="21"/>
  <c r="X49" i="21"/>
  <c r="X10" i="21"/>
  <c r="AM8" i="27"/>
  <c r="AS7" i="27"/>
  <c r="T11" i="27"/>
  <c r="AW11" i="27" s="1"/>
  <c r="X8" i="21"/>
  <c r="X148" i="22"/>
  <c r="X138" i="22"/>
  <c r="X129" i="22"/>
  <c r="X121" i="22"/>
  <c r="X113" i="22"/>
  <c r="X102" i="22"/>
  <c r="X91" i="22"/>
  <c r="X82" i="22"/>
  <c r="X72" i="22"/>
  <c r="X61" i="22"/>
  <c r="X53" i="22"/>
  <c r="X32" i="22"/>
  <c r="X22" i="22"/>
  <c r="X226" i="22"/>
  <c r="W226" i="22" s="1"/>
  <c r="X215" i="22"/>
  <c r="W215" i="22" s="1"/>
  <c r="X205" i="22"/>
  <c r="X193" i="22"/>
  <c r="X183" i="22"/>
  <c r="X163" i="22"/>
  <c r="X155" i="22"/>
  <c r="X144" i="22"/>
  <c r="Y144" i="22" s="1"/>
  <c r="X135" i="22"/>
  <c r="X109" i="22"/>
  <c r="X88" i="22"/>
  <c r="X48" i="22"/>
  <c r="X40" i="22"/>
  <c r="Y40" i="22" s="1"/>
  <c r="X29" i="22"/>
  <c r="X18" i="22"/>
  <c r="X12" i="22"/>
  <c r="S10" i="27"/>
  <c r="AQ10" i="27" s="1"/>
  <c r="X9" i="27"/>
  <c r="AL9" i="27" s="1"/>
  <c r="X202" i="22"/>
  <c r="X190" i="22"/>
  <c r="X181" i="22"/>
  <c r="X160" i="22"/>
  <c r="X105" i="22"/>
  <c r="X95" i="22"/>
  <c r="X86" i="22"/>
  <c r="X65" i="22"/>
  <c r="X56" i="22"/>
  <c r="W56" i="22" s="1"/>
  <c r="X46" i="22"/>
  <c r="X37" i="22"/>
  <c r="Y37" i="22" s="1"/>
  <c r="X26" i="22"/>
  <c r="AY7" i="27"/>
  <c r="X11" i="22"/>
  <c r="Y245" i="22"/>
  <c r="X223" i="22"/>
  <c r="X211" i="22"/>
  <c r="X201" i="22"/>
  <c r="X189" i="22"/>
  <c r="X180" i="22"/>
  <c r="X170" i="22"/>
  <c r="X151" i="22"/>
  <c r="X141" i="22"/>
  <c r="X131" i="22"/>
  <c r="X123" i="22"/>
  <c r="X115" i="22"/>
  <c r="X104" i="22"/>
  <c r="X94" i="22"/>
  <c r="X85" i="22"/>
  <c r="X74" i="22"/>
  <c r="X64" i="22"/>
  <c r="Y64" i="22" s="1"/>
  <c r="X55" i="22"/>
  <c r="X36" i="22"/>
  <c r="X25" i="22"/>
  <c r="X16" i="22"/>
  <c r="R11" i="27"/>
  <c r="AK11" i="27" s="1"/>
  <c r="X222" i="22"/>
  <c r="X200" i="22"/>
  <c r="X179" i="22"/>
  <c r="X169" i="22"/>
  <c r="X159" i="22"/>
  <c r="X93" i="22"/>
  <c r="X45" i="22"/>
  <c r="X35" i="22"/>
  <c r="X24" i="22"/>
  <c r="X15" i="22"/>
  <c r="W15" i="22" s="1"/>
  <c r="B14" i="6"/>
  <c r="D14" i="6" s="1"/>
  <c r="C11" i="42"/>
  <c r="K12" i="6"/>
  <c r="K11" i="6"/>
  <c r="M14" i="6"/>
  <c r="AS20" i="6" s="1"/>
  <c r="K10" i="6"/>
  <c r="L15" i="6"/>
  <c r="D7" i="28"/>
  <c r="AR22" i="6"/>
  <c r="K19" i="43"/>
  <c r="AR21" i="6"/>
  <c r="M13" i="6"/>
  <c r="AS19" i="6" s="1"/>
  <c r="M19" i="43"/>
  <c r="AR17" i="6"/>
  <c r="M12" i="6"/>
  <c r="AS18" i="6" s="1"/>
  <c r="AR16" i="6"/>
  <c r="L12" i="6"/>
  <c r="L11" i="6"/>
  <c r="M9" i="6"/>
  <c r="E19" i="43"/>
  <c r="G19" i="43"/>
  <c r="L16" i="6"/>
  <c r="L10" i="6"/>
  <c r="D8" i="28"/>
  <c r="J19" i="43"/>
  <c r="D6" i="28"/>
  <c r="L14" i="6"/>
  <c r="AR20" i="6"/>
  <c r="M16" i="6"/>
  <c r="AS22" i="6" s="1"/>
  <c r="K9" i="6"/>
  <c r="AR19" i="6"/>
  <c r="AR15" i="6"/>
  <c r="K16" i="6"/>
  <c r="L9" i="6"/>
  <c r="AR18" i="6"/>
  <c r="M15" i="6"/>
  <c r="AS21" i="6" s="1"/>
  <c r="M10" i="6"/>
  <c r="AS16" i="6" s="1"/>
  <c r="K14" i="6"/>
  <c r="L13" i="6"/>
  <c r="K15" i="6"/>
  <c r="M11" i="6"/>
  <c r="AS17" i="6" s="1"/>
  <c r="K13" i="6"/>
  <c r="H19" i="43"/>
  <c r="I19" i="43"/>
  <c r="L19" i="43"/>
  <c r="N19" i="43"/>
  <c r="O19" i="43"/>
  <c r="W152" i="21"/>
  <c r="Y154" i="22"/>
  <c r="W154" i="22"/>
  <c r="Y67" i="22"/>
  <c r="W67" i="22"/>
  <c r="Y129" i="5"/>
  <c r="Y236" i="22"/>
  <c r="W236" i="22"/>
  <c r="Y197" i="21"/>
  <c r="CC13" i="7"/>
  <c r="CD13" i="7"/>
  <c r="BX13" i="7"/>
  <c r="BV13" i="7"/>
  <c r="CE13" i="7"/>
  <c r="BU13" i="7"/>
  <c r="BZ13" i="7"/>
  <c r="Y92" i="22"/>
  <c r="W92" i="22"/>
  <c r="BN11" i="7"/>
  <c r="BS11" i="7"/>
  <c r="BO11" i="7"/>
  <c r="BO14" i="7" s="1"/>
  <c r="BR11" i="7"/>
  <c r="BR14" i="7" s="1"/>
  <c r="W228" i="5"/>
  <c r="W53" i="21"/>
  <c r="W245" i="5"/>
  <c r="W101" i="5"/>
  <c r="W73" i="5"/>
  <c r="Y232" i="22"/>
  <c r="U9" i="27"/>
  <c r="BC9" i="27" s="1"/>
  <c r="U11" i="27"/>
  <c r="BC11" i="27" s="1"/>
  <c r="U10" i="27"/>
  <c r="BC10" i="27" s="1"/>
  <c r="AA11" i="27"/>
  <c r="BD11" i="27" s="1"/>
  <c r="AA9" i="27"/>
  <c r="BD9" i="27" s="1"/>
  <c r="AA10" i="27"/>
  <c r="BD10" i="27" s="1"/>
  <c r="W9" i="27"/>
  <c r="AF9" i="27" s="1"/>
  <c r="W10" i="27"/>
  <c r="AF10" i="27" s="1"/>
  <c r="Z11" i="27"/>
  <c r="AX11" i="27" s="1"/>
  <c r="Z10" i="27"/>
  <c r="AX10" i="27" s="1"/>
  <c r="Z9" i="27"/>
  <c r="AX9" i="27" s="1"/>
  <c r="Q9" i="27"/>
  <c r="AE9" i="27" s="1"/>
  <c r="Q11" i="27"/>
  <c r="AE11" i="27" s="1"/>
  <c r="AG11" i="27" s="1"/>
  <c r="Y11" i="27"/>
  <c r="AR11" i="27" s="1"/>
  <c r="Y10" i="27"/>
  <c r="AR10" i="27" s="1"/>
  <c r="AS10" i="27" s="1"/>
  <c r="W209" i="5"/>
  <c r="W235" i="22"/>
  <c r="W66" i="22"/>
  <c r="Y9" i="22"/>
  <c r="W34" i="5"/>
  <c r="W199" i="5"/>
  <c r="AY6" i="27"/>
  <c r="BE6" i="27"/>
  <c r="R11" i="31"/>
  <c r="X153" i="23"/>
  <c r="Q10" i="27"/>
  <c r="AE10" i="27" s="1"/>
  <c r="X11" i="27"/>
  <c r="AL11" i="27" s="1"/>
  <c r="X28" i="23"/>
  <c r="X126" i="23"/>
  <c r="X22" i="23"/>
  <c r="X120" i="23"/>
  <c r="X100" i="23"/>
  <c r="X198" i="23"/>
  <c r="T10" i="27"/>
  <c r="AW10" i="27" s="1"/>
  <c r="T9" i="27"/>
  <c r="AW9" i="27" s="1"/>
  <c r="S11" i="27"/>
  <c r="AQ11" i="27" s="1"/>
  <c r="AM6" i="27"/>
  <c r="AM7" i="27"/>
  <c r="Q11" i="31"/>
  <c r="Q12" i="31"/>
  <c r="AG8" i="27"/>
  <c r="W7" i="22"/>
  <c r="J7" i="22" s="1"/>
  <c r="Y7" i="22"/>
  <c r="Y10" i="5"/>
  <c r="AM11" i="6"/>
  <c r="AL9" i="6"/>
  <c r="AM14" i="6"/>
  <c r="AL10" i="6"/>
  <c r="AL15" i="6"/>
  <c r="AM15" i="6"/>
  <c r="AL14" i="6"/>
  <c r="AM12" i="6"/>
  <c r="AL16" i="6"/>
  <c r="AM13" i="6"/>
  <c r="AL11" i="6"/>
  <c r="AM10" i="6"/>
  <c r="AL12" i="6"/>
  <c r="AL13" i="6"/>
  <c r="AM9" i="6"/>
  <c r="AM16" i="6"/>
  <c r="Y133" i="22" l="1"/>
  <c r="W133" i="22"/>
  <c r="Y33" i="22"/>
  <c r="W33" i="22"/>
  <c r="Q13" i="31"/>
  <c r="D10" i="31" s="1"/>
  <c r="AM9" i="27"/>
  <c r="Y166" i="5"/>
  <c r="W228" i="22"/>
  <c r="W165" i="22"/>
  <c r="Y149" i="22"/>
  <c r="W149" i="22"/>
  <c r="Y153" i="22"/>
  <c r="W153" i="22"/>
  <c r="Y117" i="22"/>
  <c r="W117" i="22"/>
  <c r="Y57" i="22"/>
  <c r="W57" i="22"/>
  <c r="Y59" i="22"/>
  <c r="W59" i="22"/>
  <c r="Y80" i="22"/>
  <c r="W80" i="22"/>
  <c r="Y97" i="22"/>
  <c r="W97" i="22"/>
  <c r="Y34" i="22"/>
  <c r="W34" i="22"/>
  <c r="Y60" i="22"/>
  <c r="W60" i="22"/>
  <c r="W124" i="22"/>
  <c r="BJ14" i="7"/>
  <c r="Y142" i="22"/>
  <c r="W247" i="22"/>
  <c r="W177" i="22"/>
  <c r="W145" i="22"/>
  <c r="Y168" i="22"/>
  <c r="W168" i="22"/>
  <c r="Y136" i="22"/>
  <c r="W136" i="22"/>
  <c r="Y76" i="22"/>
  <c r="W76" i="22"/>
  <c r="Y77" i="22"/>
  <c r="W77" i="22"/>
  <c r="Y78" i="22"/>
  <c r="W78" i="22"/>
  <c r="W150" i="22"/>
  <c r="Y156" i="22"/>
  <c r="W156" i="22"/>
  <c r="Y99" i="22"/>
  <c r="W99" i="22"/>
  <c r="Y100" i="22"/>
  <c r="W100" i="22"/>
  <c r="Y83" i="22"/>
  <c r="W83" i="22"/>
  <c r="BK14" i="7"/>
  <c r="Y242" i="22"/>
  <c r="W242" i="22"/>
  <c r="Y182" i="22"/>
  <c r="W182" i="22"/>
  <c r="Y184" i="22"/>
  <c r="W184" i="22"/>
  <c r="Y176" i="22"/>
  <c r="W176" i="22"/>
  <c r="Y178" i="22"/>
  <c r="W178" i="22"/>
  <c r="Y203" i="22"/>
  <c r="W203" i="22"/>
  <c r="Y204" i="22"/>
  <c r="W204" i="22"/>
  <c r="Y185" i="22"/>
  <c r="W185" i="22"/>
  <c r="Y166" i="22"/>
  <c r="W166" i="22"/>
  <c r="Y186" i="22"/>
  <c r="W186" i="22"/>
  <c r="Y226" i="22"/>
  <c r="Y231" i="22"/>
  <c r="W231" i="22"/>
  <c r="W216" i="22"/>
  <c r="Y23" i="22"/>
  <c r="W23" i="22"/>
  <c r="Y198" i="22"/>
  <c r="W198" i="22"/>
  <c r="Y199" i="22"/>
  <c r="W199" i="22"/>
  <c r="Y220" i="22"/>
  <c r="W220" i="22"/>
  <c r="W188" i="22"/>
  <c r="W143" i="22"/>
  <c r="W122" i="22"/>
  <c r="Y217" i="22"/>
  <c r="W217" i="22"/>
  <c r="Y219" i="22"/>
  <c r="W219" i="22"/>
  <c r="Y237" i="22"/>
  <c r="W237" i="22"/>
  <c r="Y238" i="22"/>
  <c r="W238" i="22"/>
  <c r="Y224" i="22"/>
  <c r="W224" i="22"/>
  <c r="Y207" i="22"/>
  <c r="W207" i="22"/>
  <c r="Y209" i="22"/>
  <c r="W209" i="22"/>
  <c r="Y137" i="22"/>
  <c r="W137" i="22"/>
  <c r="Y126" i="22"/>
  <c r="W126" i="22"/>
  <c r="AS9" i="27"/>
  <c r="W213" i="22"/>
  <c r="W194" i="22"/>
  <c r="Y69" i="22"/>
  <c r="W69" i="22"/>
  <c r="Y234" i="22"/>
  <c r="W234" i="22"/>
  <c r="Y251" i="22"/>
  <c r="W251" i="22"/>
  <c r="Y120" i="22"/>
  <c r="W120" i="22"/>
  <c r="Y164" i="22"/>
  <c r="W164" i="22"/>
  <c r="BN14" i="7"/>
  <c r="W47" i="22"/>
  <c r="Y248" i="22"/>
  <c r="W248" i="22"/>
  <c r="Y229" i="22"/>
  <c r="W229" i="22"/>
  <c r="Y118" i="22"/>
  <c r="W118" i="22"/>
  <c r="Y107" i="22"/>
  <c r="W107" i="22"/>
  <c r="Y196" i="22"/>
  <c r="W196" i="22"/>
  <c r="Y162" i="22"/>
  <c r="W162" i="22"/>
  <c r="W198" i="5"/>
  <c r="W206" i="5"/>
  <c r="W59" i="5"/>
  <c r="Y159" i="21"/>
  <c r="W152" i="5"/>
  <c r="Y249" i="22"/>
  <c r="W249" i="22"/>
  <c r="Y250" i="22"/>
  <c r="W250" i="22"/>
  <c r="W125" i="22"/>
  <c r="X118" i="21"/>
  <c r="Y118" i="21" s="1"/>
  <c r="X160" i="21"/>
  <c r="X200" i="21"/>
  <c r="Y200" i="21" s="1"/>
  <c r="X179" i="21"/>
  <c r="W179" i="21" s="1"/>
  <c r="X185" i="21"/>
  <c r="X163" i="21"/>
  <c r="Y163" i="21" s="1"/>
  <c r="X24" i="21"/>
  <c r="Y24" i="21" s="1"/>
  <c r="W210" i="22"/>
  <c r="W211" i="5"/>
  <c r="BM14" i="7"/>
  <c r="W51" i="22"/>
  <c r="W62" i="22"/>
  <c r="W89" i="22"/>
  <c r="Y87" i="22"/>
  <c r="W87" i="22"/>
  <c r="Y139" i="22"/>
  <c r="W139" i="22"/>
  <c r="W82" i="5"/>
  <c r="W242" i="5"/>
  <c r="BH14" i="7"/>
  <c r="W175" i="22"/>
  <c r="W233" i="22"/>
  <c r="W243" i="22"/>
  <c r="Y75" i="22"/>
  <c r="W75" i="22"/>
  <c r="Y39" i="22"/>
  <c r="W39" i="22"/>
  <c r="BE11" i="27"/>
  <c r="X104" i="21"/>
  <c r="X64" i="21"/>
  <c r="W64" i="21" s="1"/>
  <c r="X39" i="21"/>
  <c r="X247" i="21"/>
  <c r="Y247" i="21" s="1"/>
  <c r="X137" i="21"/>
  <c r="X215" i="21"/>
  <c r="Y215" i="21" s="1"/>
  <c r="X219" i="21"/>
  <c r="W219" i="21" s="1"/>
  <c r="X38" i="21"/>
  <c r="W38" i="21" s="1"/>
  <c r="X202" i="21"/>
  <c r="W202" i="21" s="1"/>
  <c r="X201" i="21"/>
  <c r="W201" i="21" s="1"/>
  <c r="X14" i="21"/>
  <c r="W14" i="21" s="1"/>
  <c r="W233" i="5"/>
  <c r="X174" i="21"/>
  <c r="W174" i="21" s="1"/>
  <c r="X147" i="21"/>
  <c r="W147" i="21" s="1"/>
  <c r="X106" i="21"/>
  <c r="X227" i="23"/>
  <c r="X240" i="21"/>
  <c r="Y240" i="21" s="1"/>
  <c r="X46" i="21"/>
  <c r="X175" i="21"/>
  <c r="Y175" i="21" s="1"/>
  <c r="X132" i="21"/>
  <c r="W132" i="21" s="1"/>
  <c r="X141" i="21"/>
  <c r="Y141" i="21" s="1"/>
  <c r="X151" i="21"/>
  <c r="X87" i="21"/>
  <c r="X144" i="21"/>
  <c r="Y144" i="21" s="1"/>
  <c r="X112" i="21"/>
  <c r="W112" i="21" s="1"/>
  <c r="X101" i="21"/>
  <c r="Y101" i="21" s="1"/>
  <c r="X121" i="21"/>
  <c r="W121" i="21" s="1"/>
  <c r="W14" i="5"/>
  <c r="Y119" i="5"/>
  <c r="X211" i="21"/>
  <c r="X222" i="21"/>
  <c r="Y222" i="21" s="1"/>
  <c r="X148" i="21"/>
  <c r="Y148" i="21" s="1"/>
  <c r="X54" i="21"/>
  <c r="Y54" i="21" s="1"/>
  <c r="X16" i="21"/>
  <c r="Y16" i="21" s="1"/>
  <c r="X100" i="21"/>
  <c r="Y100" i="21" s="1"/>
  <c r="X125" i="21"/>
  <c r="W125" i="21" s="1"/>
  <c r="X83" i="21"/>
  <c r="Y83" i="21" s="1"/>
  <c r="X91" i="21"/>
  <c r="X111" i="21"/>
  <c r="W111" i="21" s="1"/>
  <c r="Y182" i="5"/>
  <c r="X221" i="21"/>
  <c r="X230" i="21"/>
  <c r="X164" i="21"/>
  <c r="W164" i="21" s="1"/>
  <c r="X67" i="21"/>
  <c r="Y67" i="21" s="1"/>
  <c r="X110" i="21"/>
  <c r="X128" i="21"/>
  <c r="Y128" i="21" s="1"/>
  <c r="X115" i="21"/>
  <c r="Y115" i="21" s="1"/>
  <c r="X72" i="21"/>
  <c r="W72" i="21" s="1"/>
  <c r="X82" i="21"/>
  <c r="Y82" i="21" s="1"/>
  <c r="Y18" i="5"/>
  <c r="W18" i="5"/>
  <c r="X19" i="23"/>
  <c r="X184" i="23"/>
  <c r="W184" i="23" s="1"/>
  <c r="X86" i="23"/>
  <c r="X106" i="23"/>
  <c r="Y106" i="23" s="1"/>
  <c r="X6" i="23"/>
  <c r="X112" i="23"/>
  <c r="Y112" i="23" s="1"/>
  <c r="X14" i="23"/>
  <c r="W14" i="23" s="1"/>
  <c r="X186" i="23"/>
  <c r="W186" i="23" s="1"/>
  <c r="W225" i="5"/>
  <c r="X141" i="23"/>
  <c r="X118" i="23"/>
  <c r="Y118" i="23" s="1"/>
  <c r="X218" i="23"/>
  <c r="W218" i="23" s="1"/>
  <c r="X79" i="23"/>
  <c r="Y105" i="5"/>
  <c r="W105" i="5"/>
  <c r="X73" i="23"/>
  <c r="W73" i="23" s="1"/>
  <c r="X170" i="23"/>
  <c r="X72" i="23"/>
  <c r="Y72" i="23" s="1"/>
  <c r="X92" i="23"/>
  <c r="W92" i="23" s="1"/>
  <c r="X196" i="23"/>
  <c r="X98" i="23"/>
  <c r="X7" i="23"/>
  <c r="Y7" i="23" s="1"/>
  <c r="X202" i="23"/>
  <c r="W202" i="23" s="1"/>
  <c r="X101" i="23"/>
  <c r="X52" i="23"/>
  <c r="W52" i="23" s="1"/>
  <c r="X185" i="23"/>
  <c r="X206" i="23"/>
  <c r="X189" i="23"/>
  <c r="X76" i="23"/>
  <c r="W76" i="23" s="1"/>
  <c r="Y124" i="5"/>
  <c r="W124" i="5"/>
  <c r="X117" i="23"/>
  <c r="X156" i="23"/>
  <c r="W156" i="23" s="1"/>
  <c r="X58" i="23"/>
  <c r="Y58" i="23" s="1"/>
  <c r="X78" i="23"/>
  <c r="X182" i="23"/>
  <c r="X84" i="23"/>
  <c r="Y84" i="23" s="1"/>
  <c r="X217" i="23"/>
  <c r="Y8" i="22"/>
  <c r="X54" i="23"/>
  <c r="Y54" i="23" s="1"/>
  <c r="X10" i="23"/>
  <c r="Y10" i="23" s="1"/>
  <c r="X152" i="23"/>
  <c r="Y152" i="23" s="1"/>
  <c r="AB27" i="32" s="1"/>
  <c r="Y35" i="5"/>
  <c r="W35" i="5"/>
  <c r="X119" i="23"/>
  <c r="X160" i="23"/>
  <c r="Y160" i="23" s="1"/>
  <c r="AB35" i="32" s="1"/>
  <c r="X8" i="23"/>
  <c r="X124" i="23"/>
  <c r="Y124" i="23" s="1"/>
  <c r="X27" i="23"/>
  <c r="X132" i="23"/>
  <c r="Y132" i="23" s="1"/>
  <c r="AB7" i="32" s="1"/>
  <c r="W37" i="22"/>
  <c r="Y240" i="5"/>
  <c r="W240" i="5"/>
  <c r="X99" i="23"/>
  <c r="W99" i="23" s="1"/>
  <c r="X194" i="23"/>
  <c r="X134" i="23"/>
  <c r="X149" i="23"/>
  <c r="Y149" i="23" s="1"/>
  <c r="AB24" i="32" s="1"/>
  <c r="X51" i="23"/>
  <c r="X71" i="23"/>
  <c r="X175" i="23"/>
  <c r="W175" i="23" s="1"/>
  <c r="X77" i="23"/>
  <c r="X40" i="23"/>
  <c r="Y40" i="23" s="1"/>
  <c r="X224" i="23"/>
  <c r="W224" i="23" s="1"/>
  <c r="Y56" i="22"/>
  <c r="X34" i="23"/>
  <c r="Y34" i="23" s="1"/>
  <c r="X240" i="23"/>
  <c r="X183" i="23"/>
  <c r="X142" i="23"/>
  <c r="X44" i="23"/>
  <c r="Y44" i="23" s="1"/>
  <c r="X64" i="23"/>
  <c r="W64" i="23" s="1"/>
  <c r="X168" i="23"/>
  <c r="X70" i="23"/>
  <c r="W70" i="23" s="1"/>
  <c r="X67" i="23"/>
  <c r="W67" i="23" s="1"/>
  <c r="X231" i="23"/>
  <c r="BE10" i="27"/>
  <c r="X17" i="23"/>
  <c r="W17" i="23" s="1"/>
  <c r="X187" i="23"/>
  <c r="X115" i="23"/>
  <c r="Y115" i="23" s="1"/>
  <c r="Y156" i="5"/>
  <c r="W156" i="5"/>
  <c r="Y120" i="5"/>
  <c r="W120" i="5"/>
  <c r="Y83" i="5"/>
  <c r="W83" i="5"/>
  <c r="X93" i="23"/>
  <c r="X105" i="23"/>
  <c r="Y105" i="23" s="1"/>
  <c r="X85" i="23"/>
  <c r="W85" i="23" s="1"/>
  <c r="X63" i="23"/>
  <c r="W63" i="23" s="1"/>
  <c r="X254" i="23"/>
  <c r="X171" i="23"/>
  <c r="Y171" i="23" s="1"/>
  <c r="AB46" i="32" s="1"/>
  <c r="K9" i="43"/>
  <c r="Y113" i="5"/>
  <c r="W113" i="5"/>
  <c r="X191" i="23"/>
  <c r="Y191" i="23" s="1"/>
  <c r="AB66" i="32" s="1"/>
  <c r="X21" i="23"/>
  <c r="W21" i="23" s="1"/>
  <c r="X46" i="23"/>
  <c r="Y46" i="23" s="1"/>
  <c r="X69" i="23"/>
  <c r="AM11" i="27"/>
  <c r="X169" i="23"/>
  <c r="Y169" i="23" s="1"/>
  <c r="AB44" i="32" s="1"/>
  <c r="X57" i="23"/>
  <c r="W57" i="23" s="1"/>
  <c r="X68" i="23"/>
  <c r="W68" i="23" s="1"/>
  <c r="R12" i="31"/>
  <c r="R13" i="31" s="1"/>
  <c r="D11" i="31" s="1"/>
  <c r="X128" i="23"/>
  <c r="X30" i="23"/>
  <c r="X50" i="23"/>
  <c r="X154" i="23"/>
  <c r="X56" i="23"/>
  <c r="Y56" i="23" s="1"/>
  <c r="X111" i="23"/>
  <c r="W111" i="23" s="1"/>
  <c r="X245" i="23"/>
  <c r="Y245" i="23" s="1"/>
  <c r="AB120" i="32" s="1"/>
  <c r="X241" i="23"/>
  <c r="Y241" i="23" s="1"/>
  <c r="AB116" i="32" s="1"/>
  <c r="X155" i="23"/>
  <c r="X26" i="23"/>
  <c r="Y26" i="23" s="1"/>
  <c r="K11" i="43"/>
  <c r="W140" i="5"/>
  <c r="Y79" i="5"/>
  <c r="W79" i="5"/>
  <c r="X15" i="23"/>
  <c r="X177" i="23"/>
  <c r="W177" i="23" s="1"/>
  <c r="X91" i="23"/>
  <c r="Y91" i="23" s="1"/>
  <c r="W45" i="5"/>
  <c r="W49" i="5"/>
  <c r="W7" i="5"/>
  <c r="X244" i="23"/>
  <c r="Y244" i="23" s="1"/>
  <c r="AB119" i="32" s="1"/>
  <c r="X228" i="23"/>
  <c r="W228" i="23" s="1"/>
  <c r="X116" i="23"/>
  <c r="X13" i="23"/>
  <c r="Y13" i="23" s="1"/>
  <c r="W188" i="5"/>
  <c r="Y231" i="5"/>
  <c r="X113" i="23"/>
  <c r="X203" i="23"/>
  <c r="Y203" i="23" s="1"/>
  <c r="AB78" i="32" s="1"/>
  <c r="X121" i="23"/>
  <c r="X129" i="23"/>
  <c r="Y129" i="23" s="1"/>
  <c r="W79" i="21"/>
  <c r="X114" i="23"/>
  <c r="X16" i="23"/>
  <c r="Y16" i="23" s="1"/>
  <c r="X36" i="23"/>
  <c r="Y36" i="23" s="1"/>
  <c r="X140" i="23"/>
  <c r="W140" i="23" s="1"/>
  <c r="X42" i="23"/>
  <c r="Y42" i="23" s="1"/>
  <c r="X137" i="23"/>
  <c r="Y137" i="23" s="1"/>
  <c r="AB12" i="32" s="1"/>
  <c r="X233" i="23"/>
  <c r="W233" i="23" s="1"/>
  <c r="X219" i="23"/>
  <c r="W219" i="23" s="1"/>
  <c r="X95" i="23"/>
  <c r="Y75" i="5"/>
  <c r="W75" i="5"/>
  <c r="X178" i="23"/>
  <c r="Y178" i="23" s="1"/>
  <c r="AB53" i="32" s="1"/>
  <c r="X136" i="23"/>
  <c r="X90" i="23"/>
  <c r="Y90" i="23" s="1"/>
  <c r="X163" i="23"/>
  <c r="X65" i="23"/>
  <c r="Y65" i="23" s="1"/>
  <c r="X210" i="23"/>
  <c r="W210" i="23" s="1"/>
  <c r="X135" i="23"/>
  <c r="Y135" i="23" s="1"/>
  <c r="AB10" i="32" s="1"/>
  <c r="X37" i="23"/>
  <c r="W37" i="23" s="1"/>
  <c r="X161" i="23"/>
  <c r="Y161" i="23" s="1"/>
  <c r="AB36" i="32" s="1"/>
  <c r="X94" i="23"/>
  <c r="W94" i="23" s="1"/>
  <c r="X238" i="23"/>
  <c r="W238" i="23" s="1"/>
  <c r="X23" i="23"/>
  <c r="Y23" i="23" s="1"/>
  <c r="X43" i="23"/>
  <c r="X147" i="23"/>
  <c r="X49" i="23"/>
  <c r="Y49" i="23" s="1"/>
  <c r="X252" i="23"/>
  <c r="X205" i="23"/>
  <c r="Y205" i="23" s="1"/>
  <c r="AB80" i="32" s="1"/>
  <c r="X107" i="23"/>
  <c r="X9" i="23"/>
  <c r="W9" i="23" s="1"/>
  <c r="X29" i="23"/>
  <c r="W29" i="23" s="1"/>
  <c r="X133" i="23"/>
  <c r="X35" i="23"/>
  <c r="W35" i="23" s="1"/>
  <c r="X145" i="23"/>
  <c r="W145" i="23" s="1"/>
  <c r="W40" i="22"/>
  <c r="X221" i="23"/>
  <c r="Y221" i="23" s="1"/>
  <c r="AB96" i="32" s="1"/>
  <c r="X207" i="23"/>
  <c r="Y207" i="23" s="1"/>
  <c r="AB82" i="32" s="1"/>
  <c r="Y144" i="5"/>
  <c r="W144" i="5"/>
  <c r="AG9" i="27"/>
  <c r="Y164" i="21"/>
  <c r="W144" i="21"/>
  <c r="AY11" i="27"/>
  <c r="AS11" i="27"/>
  <c r="AY9" i="27"/>
  <c r="BE9" i="27"/>
  <c r="W8" i="5"/>
  <c r="J8" i="5" s="1"/>
  <c r="L8" i="5" s="1"/>
  <c r="Y8" i="5"/>
  <c r="BP14" i="7"/>
  <c r="X22" i="21"/>
  <c r="X47" i="21"/>
  <c r="X78" i="21"/>
  <c r="X103" i="21"/>
  <c r="X139" i="21"/>
  <c r="X203" i="21"/>
  <c r="X223" i="21"/>
  <c r="X242" i="21"/>
  <c r="X28" i="21"/>
  <c r="X48" i="21"/>
  <c r="X80" i="21"/>
  <c r="X107" i="21"/>
  <c r="X170" i="21"/>
  <c r="X204" i="21"/>
  <c r="X224" i="21"/>
  <c r="X243" i="21"/>
  <c r="X29" i="21"/>
  <c r="X55" i="21"/>
  <c r="X84" i="21"/>
  <c r="X109" i="21"/>
  <c r="X140" i="21"/>
  <c r="X173" i="21"/>
  <c r="X206" i="21"/>
  <c r="X225" i="21"/>
  <c r="X30" i="21"/>
  <c r="X57" i="21"/>
  <c r="X85" i="21"/>
  <c r="X113" i="21"/>
  <c r="X142" i="21"/>
  <c r="X178" i="21"/>
  <c r="X207" i="21"/>
  <c r="X226" i="21"/>
  <c r="X245" i="21"/>
  <c r="X98" i="21"/>
  <c r="X217" i="21"/>
  <c r="X86" i="21"/>
  <c r="X114" i="21"/>
  <c r="X145" i="21"/>
  <c r="X180" i="21"/>
  <c r="X208" i="21"/>
  <c r="X249" i="21"/>
  <c r="X31" i="21"/>
  <c r="X58" i="21"/>
  <c r="X116" i="21"/>
  <c r="X149" i="21"/>
  <c r="X184" i="21"/>
  <c r="X227" i="21"/>
  <c r="X250" i="21"/>
  <c r="X36" i="21"/>
  <c r="X59" i="21"/>
  <c r="X88" i="21"/>
  <c r="X117" i="21"/>
  <c r="X154" i="21"/>
  <c r="X210" i="21"/>
  <c r="X229" i="21"/>
  <c r="X37" i="21"/>
  <c r="X60" i="21"/>
  <c r="X93" i="21"/>
  <c r="X124" i="21"/>
  <c r="X186" i="21"/>
  <c r="X213" i="21"/>
  <c r="X231" i="21"/>
  <c r="X251" i="21"/>
  <c r="X42" i="21"/>
  <c r="X127" i="21"/>
  <c r="X195" i="21"/>
  <c r="X40" i="21"/>
  <c r="X66" i="21"/>
  <c r="X96" i="21"/>
  <c r="X126" i="21"/>
  <c r="X156" i="21"/>
  <c r="X187" i="21"/>
  <c r="X214" i="21"/>
  <c r="X232" i="21"/>
  <c r="X41" i="21"/>
  <c r="X68" i="21"/>
  <c r="X97" i="21"/>
  <c r="X157" i="21"/>
  <c r="X193" i="21"/>
  <c r="X216" i="21"/>
  <c r="X234" i="21"/>
  <c r="X253" i="21"/>
  <c r="X17" i="21"/>
  <c r="X69" i="21"/>
  <c r="X158" i="21"/>
  <c r="X235" i="21"/>
  <c r="X18" i="21"/>
  <c r="X44" i="21"/>
  <c r="X70" i="21"/>
  <c r="X129" i="21"/>
  <c r="X165" i="21"/>
  <c r="X196" i="21"/>
  <c r="X218" i="21"/>
  <c r="X19" i="21"/>
  <c r="X99" i="21"/>
  <c r="X136" i="21"/>
  <c r="X167" i="21"/>
  <c r="X198" i="21"/>
  <c r="X237" i="21"/>
  <c r="X21" i="21"/>
  <c r="X45" i="21"/>
  <c r="X75" i="21"/>
  <c r="X102" i="21"/>
  <c r="X138" i="21"/>
  <c r="X169" i="21"/>
  <c r="X220" i="21"/>
  <c r="X239" i="21"/>
  <c r="W182" i="21"/>
  <c r="X11" i="23"/>
  <c r="X47" i="23"/>
  <c r="X82" i="23"/>
  <c r="X148" i="23"/>
  <c r="X173" i="23"/>
  <c r="X200" i="23"/>
  <c r="X222" i="23"/>
  <c r="X242" i="23"/>
  <c r="X12" i="23"/>
  <c r="X53" i="23"/>
  <c r="X83" i="23"/>
  <c r="X122" i="23"/>
  <c r="X150" i="23"/>
  <c r="X174" i="23"/>
  <c r="X201" i="23"/>
  <c r="X223" i="23"/>
  <c r="X243" i="23"/>
  <c r="X18" i="23"/>
  <c r="X55" i="23"/>
  <c r="X87" i="23"/>
  <c r="X123" i="23"/>
  <c r="X151" i="23"/>
  <c r="X176" i="23"/>
  <c r="X204" i="23"/>
  <c r="X225" i="23"/>
  <c r="X246" i="23"/>
  <c r="X20" i="23"/>
  <c r="X59" i="23"/>
  <c r="X88" i="23"/>
  <c r="X125" i="23"/>
  <c r="X158" i="23"/>
  <c r="X179" i="23"/>
  <c r="X208" i="23"/>
  <c r="X226" i="23"/>
  <c r="X247" i="23"/>
  <c r="X215" i="23"/>
  <c r="X89" i="23"/>
  <c r="X127" i="23"/>
  <c r="X159" i="23"/>
  <c r="X180" i="23"/>
  <c r="X209" i="23"/>
  <c r="X38" i="23"/>
  <c r="X24" i="23"/>
  <c r="X60" i="23"/>
  <c r="X96" i="23"/>
  <c r="X130" i="23"/>
  <c r="X211" i="23"/>
  <c r="X229" i="23"/>
  <c r="X248" i="23"/>
  <c r="X25" i="23"/>
  <c r="X61" i="23"/>
  <c r="X162" i="23"/>
  <c r="X181" i="23"/>
  <c r="X212" i="23"/>
  <c r="X230" i="23"/>
  <c r="X249" i="23"/>
  <c r="X31" i="23"/>
  <c r="X62" i="23"/>
  <c r="X97" i="23"/>
  <c r="X131" i="23"/>
  <c r="X164" i="23"/>
  <c r="X188" i="23"/>
  <c r="X232" i="23"/>
  <c r="X250" i="23"/>
  <c r="X104" i="23"/>
  <c r="X195" i="23"/>
  <c r="X235" i="23"/>
  <c r="X32" i="23"/>
  <c r="X66" i="23"/>
  <c r="X102" i="23"/>
  <c r="X138" i="23"/>
  <c r="X165" i="23"/>
  <c r="X190" i="23"/>
  <c r="X213" i="23"/>
  <c r="X234" i="23"/>
  <c r="X251" i="23"/>
  <c r="X33" i="23"/>
  <c r="X74" i="23"/>
  <c r="X103" i="23"/>
  <c r="X139" i="23"/>
  <c r="X192" i="23"/>
  <c r="X214" i="23"/>
  <c r="X255" i="23"/>
  <c r="X166" i="23"/>
  <c r="X39" i="23"/>
  <c r="X75" i="23"/>
  <c r="X108" i="23"/>
  <c r="X143" i="23"/>
  <c r="X167" i="23"/>
  <c r="X197" i="23"/>
  <c r="X216" i="23"/>
  <c r="X236" i="23"/>
  <c r="X41" i="23"/>
  <c r="X80" i="23"/>
  <c r="X109" i="23"/>
  <c r="X144" i="23"/>
  <c r="X172" i="23"/>
  <c r="X220" i="23"/>
  <c r="X237" i="23"/>
  <c r="X45" i="23"/>
  <c r="X81" i="23"/>
  <c r="X110" i="23"/>
  <c r="X146" i="23"/>
  <c r="X199" i="23"/>
  <c r="X239" i="23"/>
  <c r="Y55" i="22"/>
  <c r="W55" i="22"/>
  <c r="Y201" i="22"/>
  <c r="W201" i="22"/>
  <c r="Y160" i="22"/>
  <c r="W160" i="22"/>
  <c r="W91" i="22"/>
  <c r="Y91" i="22"/>
  <c r="Y89" i="21"/>
  <c r="W89" i="21"/>
  <c r="Y50" i="21"/>
  <c r="W50" i="21"/>
  <c r="W12" i="21"/>
  <c r="Y12" i="21"/>
  <c r="Y150" i="21"/>
  <c r="W150" i="21"/>
  <c r="Y233" i="21"/>
  <c r="W233" i="21"/>
  <c r="W209" i="21"/>
  <c r="Y209" i="21"/>
  <c r="Y56" i="21"/>
  <c r="W56" i="21"/>
  <c r="Y25" i="21"/>
  <c r="W25" i="21"/>
  <c r="W15" i="21"/>
  <c r="Y15" i="21"/>
  <c r="Y33" i="21"/>
  <c r="W33" i="21"/>
  <c r="Y11" i="5"/>
  <c r="W11" i="5"/>
  <c r="Y66" i="5"/>
  <c r="W66" i="5"/>
  <c r="Y213" i="5"/>
  <c r="W213" i="5"/>
  <c r="Y195" i="5"/>
  <c r="W195" i="5"/>
  <c r="W149" i="5"/>
  <c r="Y149" i="5"/>
  <c r="Y116" i="5"/>
  <c r="W116" i="5"/>
  <c r="W134" i="5"/>
  <c r="Y134" i="5"/>
  <c r="Y151" i="5"/>
  <c r="W151" i="5"/>
  <c r="Y205" i="5"/>
  <c r="W205" i="5"/>
  <c r="Y29" i="5"/>
  <c r="W29" i="5"/>
  <c r="W6" i="5"/>
  <c r="J6" i="5" s="1"/>
  <c r="Y6" i="5"/>
  <c r="Y22" i="5"/>
  <c r="W22" i="5"/>
  <c r="Y155" i="5"/>
  <c r="W155" i="5"/>
  <c r="W181" i="22"/>
  <c r="Y181" i="22"/>
  <c r="Y102" i="22"/>
  <c r="W102" i="22"/>
  <c r="Y212" i="21"/>
  <c r="W212" i="21"/>
  <c r="Y241" i="21"/>
  <c r="W241" i="21"/>
  <c r="Y42" i="5"/>
  <c r="W42" i="5"/>
  <c r="W183" i="5"/>
  <c r="Y183" i="5"/>
  <c r="Y132" i="5"/>
  <c r="W132" i="5"/>
  <c r="Y71" i="5"/>
  <c r="W71" i="5"/>
  <c r="Y141" i="5"/>
  <c r="W141" i="5"/>
  <c r="Y20" i="5"/>
  <c r="W20" i="5"/>
  <c r="Y19" i="5"/>
  <c r="W19" i="5"/>
  <c r="W55" i="5"/>
  <c r="Y55" i="5"/>
  <c r="Y24" i="22"/>
  <c r="W24" i="22"/>
  <c r="Y211" i="22"/>
  <c r="W211" i="22"/>
  <c r="Y155" i="22"/>
  <c r="W155" i="22"/>
  <c r="Y104" i="21"/>
  <c r="W104" i="21"/>
  <c r="Y26" i="21"/>
  <c r="W26" i="21"/>
  <c r="Y17" i="23"/>
  <c r="Y187" i="23"/>
  <c r="AB62" i="32" s="1"/>
  <c r="W187" i="23"/>
  <c r="W166" i="21"/>
  <c r="Y166" i="21"/>
  <c r="Y201" i="21"/>
  <c r="Y52" i="5"/>
  <c r="W52" i="5"/>
  <c r="Y165" i="5"/>
  <c r="W165" i="5"/>
  <c r="Y115" i="5"/>
  <c r="W115" i="5"/>
  <c r="Y177" i="5"/>
  <c r="W177" i="5"/>
  <c r="Y197" i="5"/>
  <c r="W197" i="5"/>
  <c r="Y186" i="5"/>
  <c r="W186" i="5"/>
  <c r="Y35" i="22"/>
  <c r="W35" i="22"/>
  <c r="Y74" i="22"/>
  <c r="W74" i="22"/>
  <c r="Y223" i="22"/>
  <c r="W223" i="22"/>
  <c r="Y190" i="22"/>
  <c r="W190" i="22"/>
  <c r="Y163" i="22"/>
  <c r="W163" i="22"/>
  <c r="W113" i="22"/>
  <c r="Y113" i="22"/>
  <c r="Y76" i="21"/>
  <c r="W76" i="21"/>
  <c r="Y39" i="21"/>
  <c r="W39" i="21"/>
  <c r="Y254" i="23"/>
  <c r="AB129" i="32" s="1"/>
  <c r="W254" i="23"/>
  <c r="W171" i="23"/>
  <c r="Y68" i="23"/>
  <c r="Y179" i="21"/>
  <c r="Y228" i="21"/>
  <c r="W228" i="21"/>
  <c r="Y9" i="21"/>
  <c r="W9" i="21"/>
  <c r="Y192" i="21"/>
  <c r="W192" i="21"/>
  <c r="Y191" i="21"/>
  <c r="W191" i="21"/>
  <c r="Y7" i="21"/>
  <c r="W7" i="21"/>
  <c r="Y74" i="5"/>
  <c r="W74" i="5"/>
  <c r="W21" i="5"/>
  <c r="Y21" i="5"/>
  <c r="W153" i="5"/>
  <c r="Y153" i="5"/>
  <c r="Y150" i="5"/>
  <c r="W150" i="5"/>
  <c r="Y117" i="5"/>
  <c r="W117" i="5"/>
  <c r="Y85" i="5"/>
  <c r="W85" i="5"/>
  <c r="Y23" i="5"/>
  <c r="W23" i="5"/>
  <c r="Y94" i="5"/>
  <c r="W94" i="5"/>
  <c r="Y111" i="5"/>
  <c r="W111" i="5"/>
  <c r="Y168" i="5"/>
  <c r="W168" i="5"/>
  <c r="Y187" i="5"/>
  <c r="W187" i="5"/>
  <c r="Y224" i="5"/>
  <c r="W224" i="5"/>
  <c r="Y80" i="5"/>
  <c r="W80" i="5"/>
  <c r="Y84" i="5"/>
  <c r="W84" i="5"/>
  <c r="W217" i="5"/>
  <c r="Y217" i="5"/>
  <c r="Y45" i="22"/>
  <c r="W45" i="22"/>
  <c r="Y85" i="22"/>
  <c r="W85" i="22"/>
  <c r="Y202" i="22"/>
  <c r="W202" i="22"/>
  <c r="Y183" i="22"/>
  <c r="W183" i="22"/>
  <c r="W121" i="22"/>
  <c r="Y121" i="22"/>
  <c r="Y133" i="21"/>
  <c r="W133" i="21"/>
  <c r="W90" i="21"/>
  <c r="Y90" i="21"/>
  <c r="Y51" i="21"/>
  <c r="W51" i="21"/>
  <c r="Y255" i="21"/>
  <c r="W255" i="21"/>
  <c r="Y155" i="23"/>
  <c r="AB30" i="32" s="1"/>
  <c r="W155" i="23"/>
  <c r="Y190" i="21"/>
  <c r="W190" i="21"/>
  <c r="Y236" i="21"/>
  <c r="W236" i="21"/>
  <c r="W183" i="21"/>
  <c r="Y183" i="21"/>
  <c r="W6" i="21"/>
  <c r="J6" i="21" s="1"/>
  <c r="Y6" i="21"/>
  <c r="W104" i="5"/>
  <c r="Y104" i="5"/>
  <c r="Y215" i="5"/>
  <c r="W215" i="5"/>
  <c r="Y135" i="5"/>
  <c r="W135" i="5"/>
  <c r="W89" i="5"/>
  <c r="Y89" i="5"/>
  <c r="Y86" i="5"/>
  <c r="W86" i="5"/>
  <c r="Y56" i="5"/>
  <c r="W56" i="5"/>
  <c r="Y253" i="5"/>
  <c r="W253" i="5"/>
  <c r="Y76" i="5"/>
  <c r="W76" i="5"/>
  <c r="Y103" i="5"/>
  <c r="W103" i="5"/>
  <c r="Y137" i="5"/>
  <c r="W137" i="5"/>
  <c r="Y158" i="5"/>
  <c r="W158" i="5"/>
  <c r="Y196" i="5"/>
  <c r="W196" i="5"/>
  <c r="Y110" i="5"/>
  <c r="W110" i="5"/>
  <c r="Y114" i="5"/>
  <c r="W114" i="5"/>
  <c r="Y247" i="5"/>
  <c r="W247" i="5"/>
  <c r="Y215" i="22"/>
  <c r="Y93" i="22"/>
  <c r="W93" i="22"/>
  <c r="Y193" i="22"/>
  <c r="W193" i="22"/>
  <c r="Y119" i="21"/>
  <c r="W119" i="21"/>
  <c r="Y244" i="21"/>
  <c r="W244" i="21"/>
  <c r="Y162" i="21"/>
  <c r="W162" i="21"/>
  <c r="W9" i="5"/>
  <c r="Y9" i="5"/>
  <c r="W201" i="5"/>
  <c r="Y201" i="5"/>
  <c r="W121" i="5"/>
  <c r="Y121" i="5"/>
  <c r="Y60" i="5"/>
  <c r="W60" i="5"/>
  <c r="Y72" i="5"/>
  <c r="W72" i="5"/>
  <c r="Y41" i="5"/>
  <c r="W41" i="5"/>
  <c r="Y243" i="5"/>
  <c r="W243" i="5"/>
  <c r="Y67" i="5"/>
  <c r="W67" i="5"/>
  <c r="Y127" i="5"/>
  <c r="W127" i="5"/>
  <c r="Y148" i="5"/>
  <c r="W148" i="5"/>
  <c r="Y176" i="5"/>
  <c r="W176" i="5"/>
  <c r="Y142" i="5"/>
  <c r="W142" i="5"/>
  <c r="Y204" i="5"/>
  <c r="W204" i="5"/>
  <c r="Y94" i="22"/>
  <c r="W94" i="22"/>
  <c r="W11" i="22"/>
  <c r="Y11" i="22"/>
  <c r="Y129" i="22"/>
  <c r="W129" i="22"/>
  <c r="Y146" i="21"/>
  <c r="W146" i="21"/>
  <c r="Y65" i="21"/>
  <c r="W65" i="21"/>
  <c r="Y116" i="23"/>
  <c r="W116" i="23"/>
  <c r="W240" i="21"/>
  <c r="Y20" i="21"/>
  <c r="W20" i="21"/>
  <c r="Y171" i="21"/>
  <c r="W171" i="21"/>
  <c r="Y133" i="5"/>
  <c r="W133" i="5"/>
  <c r="W67" i="21"/>
  <c r="W144" i="22"/>
  <c r="Y159" i="22"/>
  <c r="W159" i="22"/>
  <c r="Y104" i="22"/>
  <c r="W104" i="22"/>
  <c r="Y205" i="22"/>
  <c r="W205" i="22"/>
  <c r="Y138" i="22"/>
  <c r="W138" i="22"/>
  <c r="Y134" i="21"/>
  <c r="W134" i="21"/>
  <c r="Y77" i="21"/>
  <c r="W77" i="21"/>
  <c r="Y219" i="23"/>
  <c r="AB94" i="32" s="1"/>
  <c r="Y95" i="23"/>
  <c r="W95" i="23"/>
  <c r="W13" i="21"/>
  <c r="Y13" i="21"/>
  <c r="Y248" i="21"/>
  <c r="W248" i="21"/>
  <c r="Y32" i="21"/>
  <c r="W32" i="21"/>
  <c r="Y252" i="21"/>
  <c r="W252" i="21"/>
  <c r="Y153" i="21"/>
  <c r="W153" i="21"/>
  <c r="Y161" i="21"/>
  <c r="W161" i="21"/>
  <c r="Y36" i="5"/>
  <c r="W36" i="5"/>
  <c r="Y194" i="5"/>
  <c r="W194" i="5"/>
  <c r="Y185" i="5"/>
  <c r="W185" i="5"/>
  <c r="Y106" i="5"/>
  <c r="W106" i="5"/>
  <c r="Y44" i="5"/>
  <c r="W44" i="5"/>
  <c r="Y57" i="5"/>
  <c r="W57" i="5"/>
  <c r="Y252" i="5"/>
  <c r="W252" i="5"/>
  <c r="Y232" i="5"/>
  <c r="W232" i="5"/>
  <c r="Y58" i="5"/>
  <c r="W58" i="5"/>
  <c r="Y108" i="5"/>
  <c r="W108" i="5"/>
  <c r="Y136" i="5"/>
  <c r="W136" i="5"/>
  <c r="Y167" i="5"/>
  <c r="W167" i="5"/>
  <c r="Y138" i="5"/>
  <c r="W138" i="5"/>
  <c r="W12" i="22"/>
  <c r="Y12" i="22"/>
  <c r="Y92" i="21"/>
  <c r="W92" i="21"/>
  <c r="Y27" i="21"/>
  <c r="W27" i="21"/>
  <c r="W175" i="21"/>
  <c r="Y68" i="5"/>
  <c r="W68" i="5"/>
  <c r="Y37" i="5"/>
  <c r="W37" i="5"/>
  <c r="Y223" i="5"/>
  <c r="W223" i="5"/>
  <c r="Y249" i="5"/>
  <c r="W249" i="5"/>
  <c r="Y170" i="5"/>
  <c r="W170" i="5"/>
  <c r="Y90" i="5"/>
  <c r="W90" i="5"/>
  <c r="Y26" i="5"/>
  <c r="W26" i="5"/>
  <c r="Y24" i="5"/>
  <c r="W24" i="5"/>
  <c r="Y236" i="5"/>
  <c r="W236" i="5"/>
  <c r="Y222" i="5"/>
  <c r="W222" i="5"/>
  <c r="Y47" i="5"/>
  <c r="W47" i="5"/>
  <c r="Y64" i="5"/>
  <c r="W64" i="5"/>
  <c r="Y99" i="5"/>
  <c r="W99" i="5"/>
  <c r="Y126" i="5"/>
  <c r="W126" i="5"/>
  <c r="Y157" i="5"/>
  <c r="W157" i="5"/>
  <c r="Y169" i="5"/>
  <c r="W169" i="5"/>
  <c r="W202" i="5"/>
  <c r="Y202" i="5"/>
  <c r="W172" i="21"/>
  <c r="W94" i="21"/>
  <c r="Y207" i="5"/>
  <c r="W102" i="5"/>
  <c r="Y179" i="22"/>
  <c r="W179" i="22"/>
  <c r="Y123" i="22"/>
  <c r="W123" i="22"/>
  <c r="Y18" i="22"/>
  <c r="W18" i="22"/>
  <c r="W8" i="21"/>
  <c r="Y8" i="21"/>
  <c r="Y188" i="21"/>
  <c r="W188" i="21"/>
  <c r="Y160" i="21"/>
  <c r="W160" i="21"/>
  <c r="Y106" i="21"/>
  <c r="W106" i="21"/>
  <c r="Y193" i="23"/>
  <c r="AB68" i="32" s="1"/>
  <c r="W193" i="23"/>
  <c r="Y157" i="23"/>
  <c r="AB32" i="32" s="1"/>
  <c r="W157" i="23"/>
  <c r="Y253" i="23"/>
  <c r="AB128" i="32" s="1"/>
  <c r="W253" i="23"/>
  <c r="W54" i="21"/>
  <c r="Y73" i="21"/>
  <c r="W73" i="21"/>
  <c r="W155" i="21"/>
  <c r="Y155" i="21"/>
  <c r="Y122" i="21"/>
  <c r="W122" i="21"/>
  <c r="Y131" i="21"/>
  <c r="W131" i="21"/>
  <c r="Y130" i="21"/>
  <c r="W130" i="21"/>
  <c r="Y96" i="5"/>
  <c r="W96" i="5"/>
  <c r="Y69" i="5"/>
  <c r="W69" i="5"/>
  <c r="Y218" i="5"/>
  <c r="W218" i="5"/>
  <c r="Y154" i="5"/>
  <c r="W154" i="5"/>
  <c r="W46" i="5"/>
  <c r="Y46" i="5"/>
  <c r="Y12" i="5"/>
  <c r="W12" i="5"/>
  <c r="Y254" i="5"/>
  <c r="W254" i="5"/>
  <c r="W221" i="5"/>
  <c r="Y221" i="5"/>
  <c r="Y214" i="5"/>
  <c r="W214" i="5"/>
  <c r="Y17" i="5"/>
  <c r="W17" i="5"/>
  <c r="Y54" i="5"/>
  <c r="W54" i="5"/>
  <c r="W51" i="5"/>
  <c r="Y51" i="5"/>
  <c r="Y118" i="5"/>
  <c r="W118" i="5"/>
  <c r="Y125" i="5"/>
  <c r="W125" i="5"/>
  <c r="Y169" i="22"/>
  <c r="W169" i="22"/>
  <c r="Y26" i="22"/>
  <c r="W26" i="22"/>
  <c r="Y148" i="22"/>
  <c r="W148" i="22"/>
  <c r="Y48" i="23"/>
  <c r="W48" i="23"/>
  <c r="Y131" i="22"/>
  <c r="W131" i="22"/>
  <c r="Y29" i="22"/>
  <c r="W29" i="22"/>
  <c r="Y199" i="21"/>
  <c r="W199" i="21"/>
  <c r="W120" i="21"/>
  <c r="Y120" i="21"/>
  <c r="W160" i="23"/>
  <c r="Y136" i="23"/>
  <c r="AB11" i="32" s="1"/>
  <c r="W136" i="23"/>
  <c r="Y227" i="23"/>
  <c r="AB102" i="32" s="1"/>
  <c r="W227" i="23"/>
  <c r="W110" i="21"/>
  <c r="Y110" i="21"/>
  <c r="Y87" i="21"/>
  <c r="W87" i="21"/>
  <c r="Y112" i="21"/>
  <c r="W101" i="21"/>
  <c r="Y121" i="21"/>
  <c r="Y128" i="5"/>
  <c r="W128" i="5"/>
  <c r="Y100" i="5"/>
  <c r="W100" i="5"/>
  <c r="W173" i="5"/>
  <c r="Y173" i="5"/>
  <c r="Y139" i="5"/>
  <c r="W139" i="5"/>
  <c r="Y31" i="5"/>
  <c r="W31" i="5"/>
  <c r="Y255" i="5"/>
  <c r="W255" i="5"/>
  <c r="Y237" i="5"/>
  <c r="W237" i="5"/>
  <c r="Y203" i="5"/>
  <c r="W203" i="5"/>
  <c r="Y248" i="5"/>
  <c r="W248" i="5"/>
  <c r="Y43" i="5"/>
  <c r="W43" i="5"/>
  <c r="Y40" i="5"/>
  <c r="W40" i="5"/>
  <c r="Y98" i="5"/>
  <c r="W98" i="5"/>
  <c r="Y107" i="5"/>
  <c r="W107" i="5"/>
  <c r="Y230" i="5"/>
  <c r="W230" i="5"/>
  <c r="Y174" i="21"/>
  <c r="Y222" i="22"/>
  <c r="W222" i="22"/>
  <c r="Y141" i="22"/>
  <c r="W141" i="22"/>
  <c r="Y32" i="22"/>
  <c r="W32" i="22"/>
  <c r="Y211" i="21"/>
  <c r="W211" i="21"/>
  <c r="Y135" i="21"/>
  <c r="W135" i="21"/>
  <c r="Y141" i="23"/>
  <c r="AB16" i="32" s="1"/>
  <c r="W141" i="23"/>
  <c r="W118" i="23"/>
  <c r="Y218" i="23"/>
  <c r="AB93" i="32" s="1"/>
  <c r="W168" i="21"/>
  <c r="Y168" i="21"/>
  <c r="Y125" i="21"/>
  <c r="Y91" i="21"/>
  <c r="W91" i="21"/>
  <c r="Y189" i="5"/>
  <c r="W189" i="5"/>
  <c r="Y159" i="5"/>
  <c r="W159" i="5"/>
  <c r="Y122" i="5"/>
  <c r="W122" i="5"/>
  <c r="Y15" i="5"/>
  <c r="W15" i="5"/>
  <c r="Y239" i="5"/>
  <c r="W239" i="5"/>
  <c r="Y208" i="5"/>
  <c r="W208" i="5"/>
  <c r="Y191" i="5"/>
  <c r="W191" i="5"/>
  <c r="Y193" i="5"/>
  <c r="W193" i="5"/>
  <c r="Y238" i="5"/>
  <c r="W238" i="5"/>
  <c r="Y33" i="5"/>
  <c r="W33" i="5"/>
  <c r="Y30" i="5"/>
  <c r="W30" i="5"/>
  <c r="Y88" i="5"/>
  <c r="W88" i="5"/>
  <c r="Y97" i="5"/>
  <c r="W97" i="5"/>
  <c r="W221" i="23"/>
  <c r="Y22" i="22"/>
  <c r="W22" i="22"/>
  <c r="Y151" i="22"/>
  <c r="W151" i="22"/>
  <c r="Y65" i="22"/>
  <c r="W65" i="22"/>
  <c r="Y48" i="22"/>
  <c r="W48" i="22"/>
  <c r="Y53" i="22"/>
  <c r="W53" i="22"/>
  <c r="Y221" i="21"/>
  <c r="W221" i="21"/>
  <c r="Y230" i="21"/>
  <c r="W230" i="21"/>
  <c r="W148" i="21"/>
  <c r="Y69" i="23"/>
  <c r="W69" i="23"/>
  <c r="Y206" i="23"/>
  <c r="AB81" i="32" s="1"/>
  <c r="W206" i="23"/>
  <c r="W181" i="21"/>
  <c r="Y181" i="21"/>
  <c r="W128" i="21"/>
  <c r="Y81" i="21"/>
  <c r="W81" i="21"/>
  <c r="Y219" i="5"/>
  <c r="W219" i="5"/>
  <c r="Y160" i="5"/>
  <c r="W160" i="5"/>
  <c r="Y143" i="5"/>
  <c r="W143" i="5"/>
  <c r="Y109" i="5"/>
  <c r="W109" i="5"/>
  <c r="Y178" i="5"/>
  <c r="W178" i="5"/>
  <c r="Y175" i="5"/>
  <c r="W175" i="5"/>
  <c r="Y184" i="5"/>
  <c r="W184" i="5"/>
  <c r="Y210" i="5"/>
  <c r="W210" i="5"/>
  <c r="Y13" i="5"/>
  <c r="W13" i="5"/>
  <c r="Y78" i="5"/>
  <c r="W78" i="5"/>
  <c r="Y87" i="5"/>
  <c r="W87" i="5"/>
  <c r="Y32" i="5"/>
  <c r="W32" i="5"/>
  <c r="Y16" i="22"/>
  <c r="W16" i="22"/>
  <c r="W88" i="22"/>
  <c r="Y88" i="22"/>
  <c r="Y10" i="21"/>
  <c r="W10" i="21"/>
  <c r="Y238" i="21"/>
  <c r="W238" i="21"/>
  <c r="Y108" i="21"/>
  <c r="W108" i="21"/>
  <c r="W143" i="21"/>
  <c r="Y143" i="21"/>
  <c r="Y62" i="21"/>
  <c r="W62" i="21"/>
  <c r="Y71" i="21"/>
  <c r="W71" i="21"/>
  <c r="Y190" i="5"/>
  <c r="W190" i="5"/>
  <c r="Y77" i="5"/>
  <c r="W77" i="5"/>
  <c r="Y192" i="5"/>
  <c r="W192" i="5"/>
  <c r="Y161" i="5"/>
  <c r="W161" i="5"/>
  <c r="W174" i="5"/>
  <c r="Y174" i="5"/>
  <c r="Y200" i="5"/>
  <c r="W200" i="5"/>
  <c r="W246" i="5"/>
  <c r="Y246" i="5"/>
  <c r="Y234" i="5"/>
  <c r="W234" i="5"/>
  <c r="Y70" i="5"/>
  <c r="W70" i="5"/>
  <c r="Y63" i="5"/>
  <c r="W63" i="5"/>
  <c r="W65" i="5"/>
  <c r="Y65" i="5"/>
  <c r="Y147" i="21"/>
  <c r="Y25" i="22"/>
  <c r="W25" i="22"/>
  <c r="Y180" i="22"/>
  <c r="W180" i="22"/>
  <c r="Y95" i="22"/>
  <c r="W95" i="22"/>
  <c r="Y109" i="22"/>
  <c r="W109" i="22"/>
  <c r="W72" i="22"/>
  <c r="Y72" i="22"/>
  <c r="Y49" i="21"/>
  <c r="W49" i="21"/>
  <c r="Y11" i="21"/>
  <c r="W11" i="21"/>
  <c r="Y246" i="21"/>
  <c r="W246" i="21"/>
  <c r="Y177" i="21"/>
  <c r="W177" i="21"/>
  <c r="Y76" i="23"/>
  <c r="Y27" i="23"/>
  <c r="W27" i="23"/>
  <c r="Y123" i="21"/>
  <c r="W123" i="21"/>
  <c r="Y205" i="21"/>
  <c r="W205" i="21"/>
  <c r="Y185" i="21"/>
  <c r="W185" i="21"/>
  <c r="Y95" i="21"/>
  <c r="W95" i="21"/>
  <c r="Y34" i="21"/>
  <c r="W34" i="21"/>
  <c r="W61" i="21"/>
  <c r="Y61" i="21"/>
  <c r="Y220" i="5"/>
  <c r="W220" i="5"/>
  <c r="Y95" i="5"/>
  <c r="W95" i="5"/>
  <c r="Y48" i="5"/>
  <c r="W48" i="5"/>
  <c r="Y227" i="5"/>
  <c r="W227" i="5"/>
  <c r="Y179" i="5"/>
  <c r="W179" i="5"/>
  <c r="Y147" i="5"/>
  <c r="W147" i="5"/>
  <c r="Y146" i="5"/>
  <c r="W146" i="5"/>
  <c r="Y164" i="5"/>
  <c r="W164" i="5"/>
  <c r="Y181" i="5"/>
  <c r="W181" i="5"/>
  <c r="W235" i="5"/>
  <c r="Y235" i="5"/>
  <c r="Y61" i="5"/>
  <c r="W61" i="5"/>
  <c r="Y38" i="5"/>
  <c r="W38" i="5"/>
  <c r="W91" i="5"/>
  <c r="Y91" i="5"/>
  <c r="Y92" i="5"/>
  <c r="W92" i="5"/>
  <c r="Y115" i="22"/>
  <c r="W115" i="22"/>
  <c r="Y200" i="22"/>
  <c r="W200" i="22"/>
  <c r="Y46" i="22"/>
  <c r="W46" i="22"/>
  <c r="Y176" i="21"/>
  <c r="W176" i="21"/>
  <c r="Y15" i="22"/>
  <c r="Y64" i="21"/>
  <c r="Y170" i="22"/>
  <c r="W170" i="22"/>
  <c r="W86" i="22"/>
  <c r="Y86" i="22"/>
  <c r="Y61" i="22"/>
  <c r="W61" i="22"/>
  <c r="Y254" i="21"/>
  <c r="W254" i="21"/>
  <c r="W194" i="21"/>
  <c r="Y194" i="21"/>
  <c r="W105" i="21"/>
  <c r="Y105" i="21"/>
  <c r="Y43" i="21"/>
  <c r="W43" i="21"/>
  <c r="Y250" i="5"/>
  <c r="W250" i="5"/>
  <c r="Y112" i="5"/>
  <c r="W112" i="5"/>
  <c r="Y241" i="5"/>
  <c r="W241" i="5"/>
  <c r="Y162" i="5"/>
  <c r="W162" i="5"/>
  <c r="Y50" i="5"/>
  <c r="W50" i="5"/>
  <c r="W64" i="22"/>
  <c r="Y36" i="22"/>
  <c r="W36" i="22"/>
  <c r="Y189" i="22"/>
  <c r="W189" i="22"/>
  <c r="Y105" i="22"/>
  <c r="W105" i="22"/>
  <c r="W135" i="22"/>
  <c r="Y135" i="22"/>
  <c r="Y82" i="22"/>
  <c r="W82" i="22"/>
  <c r="Y63" i="21"/>
  <c r="W63" i="21"/>
  <c r="Y23" i="21"/>
  <c r="W23" i="21"/>
  <c r="W189" i="21"/>
  <c r="Y189" i="21"/>
  <c r="W152" i="23"/>
  <c r="Y137" i="21"/>
  <c r="W137" i="21"/>
  <c r="Y74" i="21"/>
  <c r="W74" i="21"/>
  <c r="Y35" i="21"/>
  <c r="W35" i="21"/>
  <c r="W52" i="21"/>
  <c r="Y52" i="21"/>
  <c r="Y251" i="5"/>
  <c r="W251" i="5"/>
  <c r="Y81" i="5"/>
  <c r="W81" i="5"/>
  <c r="Y229" i="5"/>
  <c r="W229" i="5"/>
  <c r="W212" i="5"/>
  <c r="Y212" i="5"/>
  <c r="Y163" i="5"/>
  <c r="W163" i="5"/>
  <c r="Y131" i="5"/>
  <c r="W131" i="5"/>
  <c r="Y130" i="5"/>
  <c r="W130" i="5"/>
  <c r="Y145" i="5"/>
  <c r="W145" i="5"/>
  <c r="Y171" i="5"/>
  <c r="W171" i="5"/>
  <c r="Y226" i="5"/>
  <c r="W226" i="5"/>
  <c r="Y216" i="5"/>
  <c r="W216" i="5"/>
  <c r="Y39" i="5"/>
  <c r="W39" i="5"/>
  <c r="Y28" i="5"/>
  <c r="W28" i="5"/>
  <c r="Y244" i="5"/>
  <c r="W244" i="5"/>
  <c r="Y123" i="5"/>
  <c r="W123" i="5"/>
  <c r="C17" i="42"/>
  <c r="C14" i="42"/>
  <c r="W163" i="23"/>
  <c r="Y163" i="23"/>
  <c r="AB38" i="32" s="1"/>
  <c r="Y73" i="23"/>
  <c r="Y22" i="23"/>
  <c r="W22" i="23"/>
  <c r="Y86" i="23"/>
  <c r="W86" i="23"/>
  <c r="W106" i="23"/>
  <c r="W6" i="23"/>
  <c r="Y6" i="23"/>
  <c r="W112" i="23"/>
  <c r="Y14" i="23"/>
  <c r="C9" i="6"/>
  <c r="AS15" i="6"/>
  <c r="Y117" i="23"/>
  <c r="W117" i="23"/>
  <c r="Y134" i="23"/>
  <c r="AB9" i="32" s="1"/>
  <c r="W134" i="23"/>
  <c r="Y177" i="23"/>
  <c r="AB52" i="32" s="1"/>
  <c r="W79" i="23"/>
  <c r="Y79" i="23"/>
  <c r="Y8" i="23"/>
  <c r="W8" i="23"/>
  <c r="Y194" i="23"/>
  <c r="AB69" i="32" s="1"/>
  <c r="W194" i="23"/>
  <c r="Y183" i="23"/>
  <c r="AB58" i="32" s="1"/>
  <c r="W183" i="23"/>
  <c r="Y170" i="23"/>
  <c r="AB45" i="32" s="1"/>
  <c r="W170" i="23"/>
  <c r="Y196" i="23"/>
  <c r="AB71" i="32" s="1"/>
  <c r="W196" i="23"/>
  <c r="Y98" i="23"/>
  <c r="W98" i="23"/>
  <c r="W189" i="23"/>
  <c r="Y189" i="23"/>
  <c r="AB64" i="32" s="1"/>
  <c r="Y156" i="23"/>
  <c r="AB31" i="32" s="1"/>
  <c r="Y51" i="23"/>
  <c r="W51" i="23"/>
  <c r="Y71" i="23"/>
  <c r="W71" i="23"/>
  <c r="Y175" i="23"/>
  <c r="AB50" i="32" s="1"/>
  <c r="Y77" i="23"/>
  <c r="W77" i="23"/>
  <c r="W40" i="23"/>
  <c r="Y224" i="23"/>
  <c r="AB99" i="32" s="1"/>
  <c r="BZ11" i="7"/>
  <c r="BT11" i="7"/>
  <c r="BT14" i="7" s="1"/>
  <c r="BX11" i="7"/>
  <c r="BX14" i="7" s="1"/>
  <c r="BU11" i="7"/>
  <c r="BU14" i="7" s="1"/>
  <c r="BY11" i="7"/>
  <c r="BY14" i="7" s="1"/>
  <c r="BW11" i="7"/>
  <c r="BW14" i="7" s="1"/>
  <c r="CE11" i="7"/>
  <c r="CA11" i="7"/>
  <c r="CA14" i="7" s="1"/>
  <c r="CB11" i="7"/>
  <c r="CB14" i="7" s="1"/>
  <c r="BV11" i="7"/>
  <c r="BV14" i="7" s="1"/>
  <c r="CC11" i="7"/>
  <c r="CC14" i="7" s="1"/>
  <c r="CD11" i="7"/>
  <c r="BS14" i="7"/>
  <c r="B7" i="28"/>
  <c r="F7" i="28" s="1"/>
  <c r="G7" i="28" s="1"/>
  <c r="C6" i="7"/>
  <c r="G40" i="9" s="1"/>
  <c r="B6" i="28"/>
  <c r="F6" i="28" s="1"/>
  <c r="G6" i="28" s="1"/>
  <c r="Y217" i="23"/>
  <c r="AB92" i="32" s="1"/>
  <c r="W217" i="23"/>
  <c r="Y63" i="23"/>
  <c r="CF13" i="7"/>
  <c r="CN13" i="7"/>
  <c r="CJ13" i="7"/>
  <c r="CG13" i="7"/>
  <c r="CI13" i="7"/>
  <c r="CQ13" i="7"/>
  <c r="CP13" i="7"/>
  <c r="CO13" i="7"/>
  <c r="CL13" i="7"/>
  <c r="CK13" i="7"/>
  <c r="CH13" i="7"/>
  <c r="CM13" i="7"/>
  <c r="Y182" i="23"/>
  <c r="AB57" i="32" s="1"/>
  <c r="W182" i="23"/>
  <c r="Y37" i="23"/>
  <c r="Y57" i="23"/>
  <c r="Y238" i="23"/>
  <c r="AB113" i="32" s="1"/>
  <c r="Y128" i="23"/>
  <c r="W128" i="23"/>
  <c r="Y30" i="23"/>
  <c r="W30" i="23"/>
  <c r="Y50" i="23"/>
  <c r="W50" i="23"/>
  <c r="Y154" i="23"/>
  <c r="AB29" i="32" s="1"/>
  <c r="W154" i="23"/>
  <c r="W56" i="23"/>
  <c r="B8" i="28"/>
  <c r="F8" i="28" s="1"/>
  <c r="G8" i="28" s="1"/>
  <c r="W121" i="23"/>
  <c r="Y121" i="23"/>
  <c r="W129" i="23"/>
  <c r="W252" i="23"/>
  <c r="Y252" i="23"/>
  <c r="AB127" i="32" s="1"/>
  <c r="Y85" i="23"/>
  <c r="Y78" i="23"/>
  <c r="W78" i="23"/>
  <c r="BZ14" i="7"/>
  <c r="W44" i="23"/>
  <c r="W168" i="23"/>
  <c r="Y168" i="23"/>
  <c r="AB43" i="32" s="1"/>
  <c r="Y231" i="23"/>
  <c r="AB106" i="32" s="1"/>
  <c r="W231" i="23"/>
  <c r="Y43" i="23"/>
  <c r="W43" i="23"/>
  <c r="Y19" i="23"/>
  <c r="W19" i="23"/>
  <c r="AY10" i="27"/>
  <c r="Y114" i="23"/>
  <c r="W114" i="23"/>
  <c r="W36" i="23"/>
  <c r="W137" i="23"/>
  <c r="CD14" i="7"/>
  <c r="W58" i="23"/>
  <c r="AG10" i="27"/>
  <c r="Y142" i="23"/>
  <c r="AB17" i="32" s="1"/>
  <c r="W142" i="23"/>
  <c r="Y64" i="23"/>
  <c r="Y67" i="23"/>
  <c r="W23" i="23"/>
  <c r="W147" i="23"/>
  <c r="Y147" i="23"/>
  <c r="AB22" i="32" s="1"/>
  <c r="W205" i="23"/>
  <c r="Y107" i="23"/>
  <c r="W107" i="23"/>
  <c r="Y9" i="23"/>
  <c r="W133" i="23"/>
  <c r="Y133" i="23"/>
  <c r="AB8" i="32" s="1"/>
  <c r="Y145" i="23"/>
  <c r="AB20" i="32" s="1"/>
  <c r="L7" i="22"/>
  <c r="R8" i="31"/>
  <c r="R9" i="31" s="1"/>
  <c r="Y100" i="23"/>
  <c r="W100" i="23"/>
  <c r="Y120" i="23"/>
  <c r="W120" i="23"/>
  <c r="Y126" i="23"/>
  <c r="W126" i="23"/>
  <c r="Y28" i="23"/>
  <c r="W28" i="23"/>
  <c r="Y153" i="23"/>
  <c r="AB28" i="32" s="1"/>
  <c r="W153" i="23"/>
  <c r="Y198" i="23"/>
  <c r="AB73" i="32" s="1"/>
  <c r="W198" i="23"/>
  <c r="Y93" i="23"/>
  <c r="W93" i="23"/>
  <c r="W113" i="23"/>
  <c r="Y113" i="23"/>
  <c r="W15" i="23"/>
  <c r="Y15" i="23"/>
  <c r="W119" i="23"/>
  <c r="Y119" i="23"/>
  <c r="F16" i="43"/>
  <c r="F18" i="43"/>
  <c r="F17" i="43"/>
  <c r="W24" i="21" l="1"/>
  <c r="Y38" i="21"/>
  <c r="W100" i="21"/>
  <c r="Y132" i="21"/>
  <c r="Y35" i="23"/>
  <c r="Y184" i="23"/>
  <c r="AB59" i="32" s="1"/>
  <c r="L8" i="31"/>
  <c r="M8" i="31" s="1"/>
  <c r="W191" i="23"/>
  <c r="W82" i="21"/>
  <c r="W46" i="23"/>
  <c r="Y202" i="23"/>
  <c r="AB77" i="32" s="1"/>
  <c r="Y111" i="21"/>
  <c r="Y14" i="21"/>
  <c r="W241" i="23"/>
  <c r="W34" i="23"/>
  <c r="K12" i="43"/>
  <c r="W247" i="21"/>
  <c r="W42" i="23"/>
  <c r="W215" i="21"/>
  <c r="W207" i="23"/>
  <c r="Y210" i="23"/>
  <c r="AB85" i="32" s="1"/>
  <c r="Y70" i="23"/>
  <c r="W7" i="23"/>
  <c r="W105" i="23"/>
  <c r="W10" i="23"/>
  <c r="Y219" i="21"/>
  <c r="W65" i="23"/>
  <c r="Y140" i="23"/>
  <c r="AB15" i="32" s="1"/>
  <c r="Y94" i="23"/>
  <c r="W115" i="21"/>
  <c r="W222" i="21"/>
  <c r="W118" i="21"/>
  <c r="W200" i="21"/>
  <c r="Y72" i="21"/>
  <c r="W161" i="23"/>
  <c r="Y99" i="23"/>
  <c r="W54" i="23"/>
  <c r="W141" i="21"/>
  <c r="W163" i="21"/>
  <c r="Y21" i="23"/>
  <c r="Y111" i="23"/>
  <c r="W26" i="23"/>
  <c r="W151" i="21"/>
  <c r="Y151" i="21"/>
  <c r="W16" i="21"/>
  <c r="W149" i="23"/>
  <c r="W169" i="23"/>
  <c r="Y52" i="23"/>
  <c r="W83" i="21"/>
  <c r="Y202" i="21"/>
  <c r="Y46" i="21"/>
  <c r="W46" i="21"/>
  <c r="W13" i="23"/>
  <c r="Y233" i="23"/>
  <c r="AB108" i="32" s="1"/>
  <c r="W72" i="23"/>
  <c r="W185" i="23"/>
  <c r="Y185" i="23"/>
  <c r="AB60" i="32" s="1"/>
  <c r="W132" i="23"/>
  <c r="W240" i="23"/>
  <c r="Y240" i="23"/>
  <c r="AB115" i="32" s="1"/>
  <c r="Y101" i="23"/>
  <c r="W101" i="23"/>
  <c r="W16" i="23"/>
  <c r="W91" i="23"/>
  <c r="W115" i="23"/>
  <c r="W84" i="23"/>
  <c r="W203" i="23"/>
  <c r="Y228" i="23"/>
  <c r="AB103" i="32" s="1"/>
  <c r="W178" i="23"/>
  <c r="W90" i="23"/>
  <c r="Y29" i="23"/>
  <c r="W135" i="23"/>
  <c r="W49" i="23"/>
  <c r="W245" i="23"/>
  <c r="Y92" i="23"/>
  <c r="Y186" i="23"/>
  <c r="AB61" i="32" s="1"/>
  <c r="W124" i="23"/>
  <c r="W244" i="23"/>
  <c r="F19" i="43"/>
  <c r="Y199" i="23"/>
  <c r="AB74" i="32" s="1"/>
  <c r="W199" i="23"/>
  <c r="W197" i="23"/>
  <c r="Y197" i="23"/>
  <c r="AB72" i="32" s="1"/>
  <c r="Y251" i="23"/>
  <c r="AB126" i="32" s="1"/>
  <c r="W251" i="23"/>
  <c r="Y188" i="23"/>
  <c r="AB63" i="32" s="1"/>
  <c r="W188" i="23"/>
  <c r="Y229" i="23"/>
  <c r="AB104" i="32" s="1"/>
  <c r="W229" i="23"/>
  <c r="Y226" i="23"/>
  <c r="AB101" i="32" s="1"/>
  <c r="W226" i="23"/>
  <c r="Y87" i="23"/>
  <c r="W87" i="23"/>
  <c r="Y200" i="23"/>
  <c r="AB75" i="32" s="1"/>
  <c r="W200" i="23"/>
  <c r="Y21" i="21"/>
  <c r="W21" i="21"/>
  <c r="W235" i="21"/>
  <c r="Y235" i="21"/>
  <c r="W187" i="21"/>
  <c r="Y187" i="21"/>
  <c r="Y93" i="21"/>
  <c r="W93" i="21"/>
  <c r="Y116" i="21"/>
  <c r="W116" i="21"/>
  <c r="Y178" i="21"/>
  <c r="W178" i="21"/>
  <c r="Y243" i="21"/>
  <c r="W243" i="21"/>
  <c r="Y47" i="21"/>
  <c r="W47" i="21"/>
  <c r="Y146" i="23"/>
  <c r="AB21" i="32" s="1"/>
  <c r="W146" i="23"/>
  <c r="Y167" i="23"/>
  <c r="AB42" i="32" s="1"/>
  <c r="W167" i="23"/>
  <c r="Y234" i="23"/>
  <c r="AB109" i="32" s="1"/>
  <c r="W234" i="23"/>
  <c r="Y164" i="23"/>
  <c r="AB39" i="32" s="1"/>
  <c r="W164" i="23"/>
  <c r="Y211" i="23"/>
  <c r="AB86" i="32" s="1"/>
  <c r="W211" i="23"/>
  <c r="Y208" i="23"/>
  <c r="AB83" i="32" s="1"/>
  <c r="W208" i="23"/>
  <c r="W55" i="23"/>
  <c r="Y55" i="23"/>
  <c r="Y173" i="23"/>
  <c r="AB48" i="32" s="1"/>
  <c r="W173" i="23"/>
  <c r="Y237" i="21"/>
  <c r="W237" i="21"/>
  <c r="Y158" i="21"/>
  <c r="W158" i="21"/>
  <c r="Y156" i="21"/>
  <c r="W156" i="21"/>
  <c r="Y60" i="21"/>
  <c r="W60" i="21"/>
  <c r="W58" i="21"/>
  <c r="Y58" i="21"/>
  <c r="Y142" i="21"/>
  <c r="W142" i="21"/>
  <c r="Y224" i="21"/>
  <c r="W224" i="21"/>
  <c r="Y22" i="21"/>
  <c r="W22" i="21"/>
  <c r="W110" i="23"/>
  <c r="Y110" i="23"/>
  <c r="Y143" i="23"/>
  <c r="AB18" i="32" s="1"/>
  <c r="W143" i="23"/>
  <c r="Y213" i="23"/>
  <c r="AB88" i="32" s="1"/>
  <c r="W213" i="23"/>
  <c r="Y131" i="23"/>
  <c r="W131" i="23"/>
  <c r="Y130" i="23"/>
  <c r="W130" i="23"/>
  <c r="Y179" i="23"/>
  <c r="AB54" i="32" s="1"/>
  <c r="W179" i="23"/>
  <c r="Y18" i="23"/>
  <c r="W18" i="23"/>
  <c r="Y148" i="23"/>
  <c r="AB23" i="32" s="1"/>
  <c r="W148" i="23"/>
  <c r="W198" i="21"/>
  <c r="Y198" i="21"/>
  <c r="Y69" i="21"/>
  <c r="W69" i="21"/>
  <c r="W126" i="21"/>
  <c r="Y126" i="21"/>
  <c r="Y37" i="21"/>
  <c r="W37" i="21"/>
  <c r="Y31" i="21"/>
  <c r="W31" i="21"/>
  <c r="W113" i="21"/>
  <c r="Y113" i="21"/>
  <c r="W204" i="21"/>
  <c r="Y204" i="21"/>
  <c r="Y170" i="21"/>
  <c r="W170" i="21"/>
  <c r="Y190" i="23"/>
  <c r="AB65" i="32" s="1"/>
  <c r="W190" i="23"/>
  <c r="Y96" i="23"/>
  <c r="W96" i="23"/>
  <c r="Y243" i="23"/>
  <c r="AB118" i="32" s="1"/>
  <c r="W243" i="23"/>
  <c r="Y167" i="21"/>
  <c r="W167" i="21"/>
  <c r="Y96" i="21"/>
  <c r="W96" i="21"/>
  <c r="Y85" i="21"/>
  <c r="W85" i="21"/>
  <c r="Y75" i="23"/>
  <c r="W75" i="23"/>
  <c r="Y62" i="23"/>
  <c r="W62" i="23"/>
  <c r="Y223" i="23"/>
  <c r="AB98" i="32" s="1"/>
  <c r="W223" i="23"/>
  <c r="Y136" i="21"/>
  <c r="W136" i="21"/>
  <c r="Y253" i="21"/>
  <c r="W253" i="21"/>
  <c r="W210" i="21"/>
  <c r="Y210" i="21"/>
  <c r="W208" i="21"/>
  <c r="Y208" i="21"/>
  <c r="W57" i="21"/>
  <c r="Y57" i="21"/>
  <c r="Y107" i="21"/>
  <c r="W107" i="21"/>
  <c r="W237" i="23"/>
  <c r="Y237" i="23"/>
  <c r="AB112" i="32" s="1"/>
  <c r="Y39" i="23"/>
  <c r="W39" i="23"/>
  <c r="Y138" i="23"/>
  <c r="AB13" i="32" s="1"/>
  <c r="W138" i="23"/>
  <c r="Y31" i="23"/>
  <c r="W31" i="23"/>
  <c r="W24" i="23"/>
  <c r="Y24" i="23"/>
  <c r="Y88" i="23"/>
  <c r="W88" i="23"/>
  <c r="Y201" i="23"/>
  <c r="AB76" i="32" s="1"/>
  <c r="W201" i="23"/>
  <c r="Y11" i="23"/>
  <c r="W11" i="23"/>
  <c r="Y99" i="21"/>
  <c r="W99" i="21"/>
  <c r="Y234" i="21"/>
  <c r="W234" i="21"/>
  <c r="Y40" i="21"/>
  <c r="W40" i="21"/>
  <c r="Y154" i="21"/>
  <c r="W154" i="21"/>
  <c r="Y180" i="21"/>
  <c r="W180" i="21"/>
  <c r="Y30" i="21"/>
  <c r="W30" i="21"/>
  <c r="Y80" i="21"/>
  <c r="W80" i="21"/>
  <c r="Y81" i="23"/>
  <c r="W81" i="23"/>
  <c r="Y108" i="23"/>
  <c r="W108" i="23"/>
  <c r="Y97" i="23"/>
  <c r="W97" i="23"/>
  <c r="Y158" i="23"/>
  <c r="AB33" i="32" s="1"/>
  <c r="W158" i="23"/>
  <c r="Y82" i="23"/>
  <c r="W82" i="23"/>
  <c r="Y17" i="21"/>
  <c r="W17" i="21"/>
  <c r="Y249" i="21"/>
  <c r="W249" i="21"/>
  <c r="W45" i="23"/>
  <c r="Y45" i="23"/>
  <c r="W165" i="23"/>
  <c r="Y165" i="23"/>
  <c r="AB40" i="32" s="1"/>
  <c r="Y60" i="23"/>
  <c r="W60" i="23"/>
  <c r="Y125" i="23"/>
  <c r="W125" i="23"/>
  <c r="Y47" i="23"/>
  <c r="W47" i="23"/>
  <c r="Y66" i="21"/>
  <c r="W66" i="21"/>
  <c r="W220" i="23"/>
  <c r="Y220" i="23"/>
  <c r="AB95" i="32" s="1"/>
  <c r="Y166" i="23"/>
  <c r="AB41" i="32" s="1"/>
  <c r="W166" i="23"/>
  <c r="Y102" i="23"/>
  <c r="W102" i="23"/>
  <c r="Y249" i="23"/>
  <c r="AB124" i="32" s="1"/>
  <c r="W249" i="23"/>
  <c r="W38" i="23"/>
  <c r="Y38" i="23"/>
  <c r="W59" i="23"/>
  <c r="Y59" i="23"/>
  <c r="Y174" i="23"/>
  <c r="AB49" i="32" s="1"/>
  <c r="W174" i="23"/>
  <c r="Y19" i="21"/>
  <c r="W19" i="21"/>
  <c r="Y216" i="21"/>
  <c r="W216" i="21"/>
  <c r="W195" i="21"/>
  <c r="Y195" i="21"/>
  <c r="Y117" i="21"/>
  <c r="W117" i="21"/>
  <c r="Y145" i="21"/>
  <c r="W145" i="21"/>
  <c r="Y225" i="21"/>
  <c r="W225" i="21"/>
  <c r="Y48" i="21"/>
  <c r="W48" i="21"/>
  <c r="Y229" i="21"/>
  <c r="W229" i="21"/>
  <c r="W172" i="23"/>
  <c r="Y172" i="23"/>
  <c r="AB47" i="32" s="1"/>
  <c r="Y255" i="23"/>
  <c r="AB130" i="32" s="1"/>
  <c r="W255" i="23"/>
  <c r="W66" i="23"/>
  <c r="Y66" i="23"/>
  <c r="Y230" i="23"/>
  <c r="AB105" i="32" s="1"/>
  <c r="W230" i="23"/>
  <c r="Y209" i="23"/>
  <c r="AB84" i="32" s="1"/>
  <c r="W209" i="23"/>
  <c r="Y20" i="23"/>
  <c r="W20" i="23"/>
  <c r="Y150" i="23"/>
  <c r="AB25" i="32" s="1"/>
  <c r="W150" i="23"/>
  <c r="Y239" i="21"/>
  <c r="W239" i="21"/>
  <c r="W218" i="21"/>
  <c r="Y218" i="21"/>
  <c r="Y193" i="21"/>
  <c r="W193" i="21"/>
  <c r="Y127" i="21"/>
  <c r="W127" i="21"/>
  <c r="Y88" i="21"/>
  <c r="W88" i="21"/>
  <c r="Y114" i="21"/>
  <c r="W114" i="21"/>
  <c r="Y206" i="21"/>
  <c r="W206" i="21"/>
  <c r="Y28" i="21"/>
  <c r="W28" i="21"/>
  <c r="Y144" i="23"/>
  <c r="AB19" i="32" s="1"/>
  <c r="W144" i="23"/>
  <c r="Y214" i="23"/>
  <c r="AB89" i="32" s="1"/>
  <c r="W214" i="23"/>
  <c r="Y32" i="23"/>
  <c r="W32" i="23"/>
  <c r="Y212" i="23"/>
  <c r="AB87" i="32" s="1"/>
  <c r="W212" i="23"/>
  <c r="W180" i="23"/>
  <c r="Y180" i="23"/>
  <c r="AB55" i="32" s="1"/>
  <c r="W246" i="23"/>
  <c r="Y246" i="23"/>
  <c r="AB121" i="32" s="1"/>
  <c r="Y122" i="23"/>
  <c r="W122" i="23"/>
  <c r="Y220" i="21"/>
  <c r="W220" i="21"/>
  <c r="W196" i="21"/>
  <c r="Y196" i="21"/>
  <c r="Y157" i="21"/>
  <c r="W157" i="21"/>
  <c r="Y42" i="21"/>
  <c r="W42" i="21"/>
  <c r="W59" i="21"/>
  <c r="Y59" i="21"/>
  <c r="W86" i="21"/>
  <c r="Y86" i="21"/>
  <c r="W173" i="21"/>
  <c r="Y173" i="21"/>
  <c r="W242" i="21"/>
  <c r="Y242" i="21"/>
  <c r="Y109" i="23"/>
  <c r="W109" i="23"/>
  <c r="Y235" i="23"/>
  <c r="AB110" i="32" s="1"/>
  <c r="W235" i="23"/>
  <c r="Y181" i="23"/>
  <c r="AB56" i="32" s="1"/>
  <c r="W181" i="23"/>
  <c r="W159" i="23"/>
  <c r="Y159" i="23"/>
  <c r="AB34" i="32" s="1"/>
  <c r="Y225" i="23"/>
  <c r="AB100" i="32" s="1"/>
  <c r="W225" i="23"/>
  <c r="Y83" i="23"/>
  <c r="W83" i="23"/>
  <c r="Y169" i="21"/>
  <c r="W169" i="21"/>
  <c r="Y165" i="21"/>
  <c r="W165" i="21"/>
  <c r="Y97" i="21"/>
  <c r="W97" i="21"/>
  <c r="W251" i="21"/>
  <c r="Y251" i="21"/>
  <c r="W36" i="21"/>
  <c r="Y36" i="21"/>
  <c r="Y217" i="21"/>
  <c r="W217" i="21"/>
  <c r="Y140" i="21"/>
  <c r="W140" i="21"/>
  <c r="Y223" i="21"/>
  <c r="W223" i="21"/>
  <c r="Y192" i="23"/>
  <c r="AB67" i="32" s="1"/>
  <c r="W192" i="23"/>
  <c r="Y80" i="23"/>
  <c r="W80" i="23"/>
  <c r="W139" i="23"/>
  <c r="Y139" i="23"/>
  <c r="AB14" i="32" s="1"/>
  <c r="Y195" i="23"/>
  <c r="AB70" i="32" s="1"/>
  <c r="W195" i="23"/>
  <c r="Y162" i="23"/>
  <c r="AB37" i="32" s="1"/>
  <c r="W162" i="23"/>
  <c r="Y127" i="23"/>
  <c r="W127" i="23"/>
  <c r="Y204" i="23"/>
  <c r="AB79" i="32" s="1"/>
  <c r="W204" i="23"/>
  <c r="W53" i="23"/>
  <c r="Y53" i="23"/>
  <c r="Y138" i="21"/>
  <c r="W138" i="21"/>
  <c r="W129" i="21"/>
  <c r="Y129" i="21"/>
  <c r="Y68" i="21"/>
  <c r="W68" i="21"/>
  <c r="Y231" i="21"/>
  <c r="W231" i="21"/>
  <c r="Y250" i="21"/>
  <c r="W250" i="21"/>
  <c r="W98" i="21"/>
  <c r="Y98" i="21"/>
  <c r="Y109" i="21"/>
  <c r="W109" i="21"/>
  <c r="Y203" i="21"/>
  <c r="W203" i="21"/>
  <c r="W41" i="23"/>
  <c r="Y41" i="23"/>
  <c r="Y103" i="23"/>
  <c r="W103" i="23"/>
  <c r="Y104" i="23"/>
  <c r="W104" i="23"/>
  <c r="Y61" i="23"/>
  <c r="W61" i="23"/>
  <c r="Y89" i="23"/>
  <c r="W89" i="23"/>
  <c r="Y176" i="23"/>
  <c r="AB51" i="32" s="1"/>
  <c r="W176" i="23"/>
  <c r="Y12" i="23"/>
  <c r="W12" i="23"/>
  <c r="Y102" i="21"/>
  <c r="W102" i="21"/>
  <c r="W70" i="21"/>
  <c r="Y70" i="21"/>
  <c r="W41" i="21"/>
  <c r="Y41" i="21"/>
  <c r="Y213" i="21"/>
  <c r="W213" i="21"/>
  <c r="Y227" i="21"/>
  <c r="W227" i="21"/>
  <c r="Y245" i="21"/>
  <c r="W245" i="21"/>
  <c r="Y84" i="21"/>
  <c r="W84" i="21"/>
  <c r="Y139" i="21"/>
  <c r="W139" i="21"/>
  <c r="Y236" i="23"/>
  <c r="AB111" i="32" s="1"/>
  <c r="W236" i="23"/>
  <c r="W74" i="23"/>
  <c r="Y74" i="23"/>
  <c r="Y250" i="23"/>
  <c r="AB125" i="32" s="1"/>
  <c r="W250" i="23"/>
  <c r="Y25" i="23"/>
  <c r="W25" i="23"/>
  <c r="Y215" i="23"/>
  <c r="AB90" i="32" s="1"/>
  <c r="W215" i="23"/>
  <c r="Y151" i="23"/>
  <c r="AB26" i="32" s="1"/>
  <c r="W151" i="23"/>
  <c r="Y242" i="23"/>
  <c r="AB117" i="32" s="1"/>
  <c r="W242" i="23"/>
  <c r="W75" i="21"/>
  <c r="Y75" i="21"/>
  <c r="W44" i="21"/>
  <c r="Y44" i="21"/>
  <c r="Y232" i="21"/>
  <c r="W232" i="21"/>
  <c r="Y186" i="21"/>
  <c r="W186" i="21"/>
  <c r="W184" i="21"/>
  <c r="Y184" i="21"/>
  <c r="W226" i="21"/>
  <c r="Y226" i="21"/>
  <c r="Y55" i="21"/>
  <c r="W55" i="21"/>
  <c r="Y103" i="21"/>
  <c r="W103" i="21"/>
  <c r="Y239" i="23"/>
  <c r="AB114" i="32" s="1"/>
  <c r="W239" i="23"/>
  <c r="Y216" i="23"/>
  <c r="AB91" i="32" s="1"/>
  <c r="W216" i="23"/>
  <c r="Y33" i="23"/>
  <c r="W33" i="23"/>
  <c r="Y232" i="23"/>
  <c r="AB107" i="32" s="1"/>
  <c r="W232" i="23"/>
  <c r="Y248" i="23"/>
  <c r="AB123" i="32" s="1"/>
  <c r="W248" i="23"/>
  <c r="Y247" i="23"/>
  <c r="AB122" i="32" s="1"/>
  <c r="W247" i="23"/>
  <c r="W123" i="23"/>
  <c r="Y123" i="23"/>
  <c r="W222" i="23"/>
  <c r="Y222" i="23"/>
  <c r="AB97" i="32" s="1"/>
  <c r="W45" i="21"/>
  <c r="Y45" i="21"/>
  <c r="Y18" i="21"/>
  <c r="W18" i="21"/>
  <c r="Y214" i="21"/>
  <c r="W214" i="21"/>
  <c r="Y124" i="21"/>
  <c r="W124" i="21"/>
  <c r="Y149" i="21"/>
  <c r="W149" i="21"/>
  <c r="Y207" i="21"/>
  <c r="W207" i="21"/>
  <c r="W29" i="21"/>
  <c r="Y29" i="21"/>
  <c r="W78" i="21"/>
  <c r="Y78" i="21"/>
  <c r="L6" i="5"/>
  <c r="P8" i="31"/>
  <c r="P9" i="31" s="1"/>
  <c r="P12" i="31"/>
  <c r="P13" i="31" s="1"/>
  <c r="D9" i="31" s="1"/>
  <c r="Q8" i="31"/>
  <c r="Q9" i="31" s="1"/>
  <c r="L6" i="31"/>
  <c r="M6" i="31" s="1"/>
  <c r="L6" i="21"/>
  <c r="CH11" i="7"/>
  <c r="CN11" i="7"/>
  <c r="CN14" i="7" s="1"/>
  <c r="CI11" i="7"/>
  <c r="CI14" i="7" s="1"/>
  <c r="CK11" i="7"/>
  <c r="CK14" i="7" s="1"/>
  <c r="CQ11" i="7"/>
  <c r="AG11" i="7" s="1"/>
  <c r="CO11" i="7"/>
  <c r="CO14" i="7" s="1"/>
  <c r="CP11" i="7"/>
  <c r="CP14" i="7" s="1"/>
  <c r="CG11" i="7"/>
  <c r="CG14" i="7" s="1"/>
  <c r="CJ11" i="7"/>
  <c r="CJ14" i="7" s="1"/>
  <c r="CM11" i="7"/>
  <c r="CM14" i="7" s="1"/>
  <c r="CL11" i="7"/>
  <c r="CL14" i="7" s="1"/>
  <c r="CF11" i="7"/>
  <c r="CF14" i="7" s="1"/>
  <c r="CE14" i="7"/>
  <c r="AG13" i="7"/>
  <c r="B9" i="6"/>
  <c r="D9" i="6" s="1"/>
  <c r="C8" i="42"/>
  <c r="F10" i="43"/>
  <c r="F9" i="43"/>
  <c r="F11" i="43"/>
  <c r="CH14" i="7"/>
  <c r="D17" i="43"/>
  <c r="D18" i="43"/>
  <c r="D16" i="43"/>
  <c r="AG14" i="7" l="1"/>
  <c r="CQ14" i="7"/>
  <c r="P17" i="43"/>
  <c r="D19" i="43"/>
  <c r="P19" i="43" s="1"/>
  <c r="P16" i="43"/>
  <c r="P18" i="43"/>
  <c r="D11" i="43"/>
  <c r="D9" i="43"/>
  <c r="D10" i="43"/>
  <c r="G11" i="43"/>
  <c r="G9" i="43"/>
  <c r="G10" i="43"/>
  <c r="F12" i="43"/>
  <c r="P10" i="43" l="1"/>
  <c r="G8" i="32" s="1"/>
  <c r="K67" i="9" s="1"/>
  <c r="P11" i="43"/>
  <c r="I8" i="32" s="1"/>
  <c r="O67" i="9" s="1"/>
  <c r="G12" i="43"/>
  <c r="P9" i="43"/>
  <c r="E8" i="32" s="1"/>
  <c r="G67" i="9" s="1"/>
  <c r="D12" i="43"/>
  <c r="P12" i="43" l="1"/>
  <c r="C8" i="32" s="1"/>
  <c r="D6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Héctor Valente</author>
    <author>rafaelv</author>
  </authors>
  <commentList>
    <comment ref="C7" authorId="0" shapeId="0" xr:uid="{00000000-0006-0000-0100-000001000000}">
      <text>
        <r>
          <rPr>
            <sz val="12"/>
            <color indexed="81"/>
            <rFont val="Segoe UI"/>
            <family val="2"/>
          </rPr>
          <t>Introduzca el nombre de la empresa que se está planificando.</t>
        </r>
      </text>
    </comment>
    <comment ref="C9" authorId="0" shapeId="0" xr:uid="{00000000-0006-0000-0100-000002000000}">
      <text>
        <r>
          <rPr>
            <sz val="12"/>
            <color indexed="81"/>
            <rFont val="Segoe UI"/>
            <family val="2"/>
          </rPr>
          <t>Introduzca el año de inicio. Ej.: Al entrar en el año 2016, la planificación comienza en enero de 2016 y termina en diciembre de 2016 - si su planificación es de sólo 1 año.</t>
        </r>
      </text>
    </comment>
    <comment ref="J9" authorId="0" shapeId="0" xr:uid="{00000000-0006-0000-0100-000003000000}">
      <text>
        <r>
          <rPr>
            <sz val="12"/>
            <color indexed="81"/>
            <rFont val="Segoe UI"/>
            <family val="2"/>
          </rPr>
          <t>Seleccione las opciones que desee para planificar el período. Recuerde que usted puede planear para un año, tres años y cinco años. No se puede planificar durante más de cinco años.</t>
        </r>
      </text>
    </comment>
    <comment ref="C15" authorId="1" shapeId="0" xr:uid="{00000000-0006-0000-0100-000004000000}">
      <text>
        <r>
          <rPr>
            <sz val="9"/>
            <color indexed="81"/>
            <rFont val="Segoe UI"/>
            <family val="2"/>
          </rPr>
          <t>La misión es un desglose de los fines de una empresa. Puede ser modificado con el tiempo, pero por lo general es más estática y muestra la esencia de su empresa. Aguns ejemplos son: - "organizar la información del mundo y hacerla universalmente accesible y útil" - Google - "Solucionar problemas sin resolver" - 3M - "Crear relaciones fuertes y duraderas con los clientes y consumidores, proporcionando las mejores marcas, productos y servicios "- AmBev</t>
        </r>
      </text>
    </comment>
    <comment ref="C17" authorId="1" shapeId="0" xr:uid="{00000000-0006-0000-0100-000005000000}">
      <text>
        <r>
          <rPr>
            <sz val="9"/>
            <color indexed="81"/>
            <rFont val="Segoe UI"/>
            <family val="2"/>
          </rPr>
          <t>La visión es un norte de su negocio. En él se definen los medios y la forma en que desea que su empresa evolucione. Básicamente se trata de la imagen proyectada de su empresa en el futuro. Es interesante (aunque no necesario) siempre tienen una definición de dónde y cuando se desea para lograrlo. Algunos ejemplos son: - "La creación de un mundo en el que todos puedan sentirse los niños" - Disney - "Estar entre los 40 mayores grupos empresariales en Brasil para el año 2011" - CELPE - "Para ser el mejor distribuidor en Brasil" - Walmart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I8" authorId="0" shapeId="0" xr:uid="{00000000-0006-0000-0E00-000001000000}">
      <text>
        <r>
          <rPr>
            <sz val="12"/>
            <color indexed="81"/>
            <rFont val="Segoe UI"/>
            <family val="2"/>
          </rPr>
          <t>Objetivos utilizados na estratégia.</t>
        </r>
      </text>
    </comment>
    <comment ref="K8" authorId="0" shapeId="0" xr:uid="{00000000-0006-0000-0E00-000002000000}">
      <text>
        <r>
          <rPr>
            <sz val="12"/>
            <color indexed="81"/>
            <rFont val="Segoe UI"/>
            <family val="2"/>
          </rPr>
          <t>Acompanhe o andamento do seu planejado até o último preenchimento.</t>
        </r>
      </text>
    </comment>
    <comment ref="L8" authorId="0" shapeId="0" xr:uid="{00000000-0006-0000-0E00-000003000000}">
      <text>
        <r>
          <rPr>
            <sz val="12"/>
            <color indexed="81"/>
            <rFont val="Segoe UI"/>
            <family val="2"/>
          </rPr>
          <t>Acompanhe o andamento do seu realizado até o último preenchimento.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Joyce</author>
  </authors>
  <commentList>
    <comment ref="C8" authorId="0" shapeId="0" xr:uid="{00000000-0006-0000-1200-000001000000}">
      <text>
        <r>
          <rPr>
            <sz val="12"/>
            <color indexed="81"/>
            <rFont val="Segoe UI"/>
            <family val="2"/>
          </rPr>
          <t>Aqui você encontraá os índices de suas ações planejadas em relação às ações concluídas. Cada área terá seu índice, para que, com isto, você possa agir diretamente na área mais problemática, além de ter uma noção de qual área está sendo mais eficiente.</t>
        </r>
      </text>
    </comment>
    <comment ref="F8" authorId="0" shapeId="0" xr:uid="{00000000-0006-0000-1200-000002000000}">
      <text>
        <r>
          <rPr>
            <sz val="12"/>
            <color indexed="81"/>
            <rFont val="Segoe UI"/>
            <family val="2"/>
          </rPr>
          <t>Aqui você verá o índice de ações concluídas por funcionário/responsável. Assim você pode verificar qual funcionário está atrasado em suas ações.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Q10" authorId="0" shapeId="0" xr:uid="{00000000-0006-0000-0600-00000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0" authorId="0" shapeId="0" xr:uid="{00000000-0006-0000-0600-00000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11" authorId="0" shapeId="0" xr:uid="{00000000-0006-0000-0600-000006000000}">
      <text>
        <r>
          <rPr>
            <sz val="12"/>
            <color indexed="81"/>
            <rFont val="Segoe UI"/>
            <family val="2"/>
          </rPr>
          <t>Em quanto você planeja aumentar ou reduzir?</t>
        </r>
      </text>
    </comment>
    <comment ref="AJ11" authorId="0" shapeId="0" xr:uid="{00000000-0006-0000-0600-000007000000}">
      <text>
        <r>
          <rPr>
            <sz val="12"/>
            <color indexed="81"/>
            <rFont val="Segoe UI"/>
            <family val="2"/>
          </rPr>
          <t>Em quanto você planeja aumentar ou reduzir?</t>
        </r>
      </text>
    </comment>
    <comment ref="AZ11" authorId="0" shapeId="0" xr:uid="{00000000-0006-0000-0600-000008000000}">
      <text>
        <r>
          <rPr>
            <sz val="12"/>
            <color indexed="81"/>
            <rFont val="Segoe UI"/>
            <family val="2"/>
          </rPr>
          <t>Em quanto você planeja aumentar ou reduzir?</t>
        </r>
      </text>
    </comment>
    <comment ref="BP11" authorId="0" shapeId="0" xr:uid="{00000000-0006-0000-0600-000009000000}">
      <text>
        <r>
          <rPr>
            <sz val="12"/>
            <color indexed="81"/>
            <rFont val="Segoe UI"/>
            <family val="2"/>
          </rPr>
          <t>Em quanto você planeja aumentar ou reduzir?</t>
        </r>
      </text>
    </comment>
    <comment ref="Q16" authorId="0" shapeId="0" xr:uid="{00000000-0006-0000-0600-00000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6" authorId="0" shapeId="0" xr:uid="{00000000-0006-0000-0600-00000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16" authorId="0" shapeId="0" xr:uid="{00000000-0006-0000-0600-00001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16" authorId="0" shapeId="0" xr:uid="{00000000-0006-0000-0600-00001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16" authorId="0" shapeId="0" xr:uid="{00000000-0006-0000-0600-00001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16" authorId="0" shapeId="0" xr:uid="{00000000-0006-0000-0600-00001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16" authorId="0" shapeId="0" xr:uid="{00000000-0006-0000-0600-00001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16" authorId="0" shapeId="0" xr:uid="{00000000-0006-0000-0600-00001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16" authorId="0" shapeId="0" xr:uid="{00000000-0006-0000-0600-00001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16" authorId="0" shapeId="0" xr:uid="{00000000-0006-0000-0600-00001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17" authorId="0" shapeId="0" xr:uid="{00000000-0006-0000-0600-000019000000}">
      <text>
        <r>
          <rPr>
            <sz val="12"/>
            <color indexed="81"/>
            <rFont val="Segoe UI"/>
            <family val="2"/>
          </rPr>
          <t>Em quanto você planeja aumentar ou reduzir?</t>
        </r>
      </text>
    </comment>
    <comment ref="AJ17" authorId="0" shapeId="0" xr:uid="{00000000-0006-0000-0600-00001A000000}">
      <text>
        <r>
          <rPr>
            <sz val="12"/>
            <color indexed="81"/>
            <rFont val="Segoe UI"/>
            <family val="2"/>
          </rPr>
          <t>Em quanto você planeja aumentar ou reduzir?</t>
        </r>
      </text>
    </comment>
    <comment ref="AZ17" authorId="0" shapeId="0" xr:uid="{00000000-0006-0000-0600-00001B000000}">
      <text>
        <r>
          <rPr>
            <sz val="12"/>
            <color indexed="81"/>
            <rFont val="Segoe UI"/>
            <family val="2"/>
          </rPr>
          <t>Em quanto você planeja aumentar ou reduzir?</t>
        </r>
      </text>
    </comment>
    <comment ref="BP17" authorId="0" shapeId="0" xr:uid="{00000000-0006-0000-0600-00001C000000}">
      <text>
        <r>
          <rPr>
            <sz val="12"/>
            <color indexed="81"/>
            <rFont val="Segoe UI"/>
            <family val="2"/>
          </rPr>
          <t>Em quanto você planeja aumentar ou reduzir?</t>
        </r>
      </text>
    </comment>
    <comment ref="Q22" authorId="0" shapeId="0" xr:uid="{00000000-0006-0000-0600-00002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2" authorId="0" shapeId="0" xr:uid="{00000000-0006-0000-0600-00002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2" authorId="0" shapeId="0" xr:uid="{00000000-0006-0000-0600-00002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2" authorId="0" shapeId="0" xr:uid="{00000000-0006-0000-0600-00002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2" authorId="0" shapeId="0" xr:uid="{00000000-0006-0000-0600-00002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2" authorId="0" shapeId="0" xr:uid="{00000000-0006-0000-0600-00002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2" authorId="0" shapeId="0" xr:uid="{00000000-0006-0000-0600-00002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2" authorId="0" shapeId="0" xr:uid="{00000000-0006-0000-0600-00002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2" authorId="0" shapeId="0" xr:uid="{00000000-0006-0000-0600-00002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2" authorId="0" shapeId="0" xr:uid="{00000000-0006-0000-0600-00002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23" authorId="0" shapeId="0" xr:uid="{00000000-0006-0000-0600-00002C000000}">
      <text>
        <r>
          <rPr>
            <sz val="12"/>
            <color indexed="81"/>
            <rFont val="Segoe UI"/>
            <family val="2"/>
          </rPr>
          <t>Em quanto você planeja aumentar ou reduzir?</t>
        </r>
      </text>
    </comment>
    <comment ref="AJ23" authorId="0" shapeId="0" xr:uid="{00000000-0006-0000-0600-00002D000000}">
      <text>
        <r>
          <rPr>
            <sz val="12"/>
            <color indexed="81"/>
            <rFont val="Segoe UI"/>
            <family val="2"/>
          </rPr>
          <t>Em quanto você planeja aumentar ou reduzir?</t>
        </r>
      </text>
    </comment>
    <comment ref="AZ23" authorId="0" shapeId="0" xr:uid="{00000000-0006-0000-0600-00002E000000}">
      <text>
        <r>
          <rPr>
            <sz val="12"/>
            <color indexed="81"/>
            <rFont val="Segoe UI"/>
            <family val="2"/>
          </rPr>
          <t>Em quanto você planeja aumentar ou reduzir?</t>
        </r>
      </text>
    </comment>
    <comment ref="BP23" authorId="0" shapeId="0" xr:uid="{00000000-0006-0000-0600-00002F000000}">
      <text>
        <r>
          <rPr>
            <sz val="12"/>
            <color indexed="81"/>
            <rFont val="Segoe UI"/>
            <family val="2"/>
          </rPr>
          <t>Em quanto você planeja aumentar ou reduzir?</t>
        </r>
      </text>
    </comment>
    <comment ref="C28" authorId="0" shapeId="0" xr:uid="{00000000-0006-0000-0600-000032000000}">
      <text>
        <r>
          <rPr>
            <sz val="12"/>
            <color indexed="81"/>
            <rFont val="Segoe UI"/>
            <family val="2"/>
          </rPr>
          <t>Selecione sua meta específica para esta área. Essas metas foram definidas em Premissas gerais, na aba "Metas específicas" da sua planilha.</t>
        </r>
      </text>
    </comment>
    <comment ref="Q28" authorId="0" shapeId="0" xr:uid="{00000000-0006-0000-0600-00003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8" authorId="0" shapeId="0" xr:uid="{00000000-0006-0000-0600-00003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8" authorId="0" shapeId="0" xr:uid="{00000000-0006-0000-0600-00003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8" authorId="0" shapeId="0" xr:uid="{00000000-0006-0000-0600-00003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8" authorId="0" shapeId="0" xr:uid="{00000000-0006-0000-0600-00003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8" authorId="0" shapeId="0" xr:uid="{00000000-0006-0000-0600-00003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8" authorId="0" shapeId="0" xr:uid="{00000000-0006-0000-0600-00003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8" authorId="0" shapeId="0" xr:uid="{00000000-0006-0000-0600-00003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8" authorId="0" shapeId="0" xr:uid="{00000000-0006-0000-0600-00003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8" authorId="0" shapeId="0" xr:uid="{00000000-0006-0000-0600-00003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29" authorId="0" shapeId="0" xr:uid="{00000000-0006-0000-0600-00003F000000}">
      <text>
        <r>
          <rPr>
            <sz val="12"/>
            <color indexed="81"/>
            <rFont val="Segoe UI"/>
            <family val="2"/>
          </rPr>
          <t>Em quanto você planeja aumentar ou reduzir?</t>
        </r>
      </text>
    </comment>
    <comment ref="AJ29" authorId="0" shapeId="0" xr:uid="{00000000-0006-0000-0600-000040000000}">
      <text>
        <r>
          <rPr>
            <sz val="12"/>
            <color indexed="81"/>
            <rFont val="Segoe UI"/>
            <family val="2"/>
          </rPr>
          <t>Em quanto você planeja aumentar ou reduzir?</t>
        </r>
      </text>
    </comment>
    <comment ref="AZ29" authorId="0" shapeId="0" xr:uid="{00000000-0006-0000-0600-000041000000}">
      <text>
        <r>
          <rPr>
            <sz val="12"/>
            <color indexed="81"/>
            <rFont val="Segoe UI"/>
            <family val="2"/>
          </rPr>
          <t>Em quanto você planeja aumentar ou reduzir?</t>
        </r>
      </text>
    </comment>
    <comment ref="BP29" authorId="0" shapeId="0" xr:uid="{00000000-0006-0000-0600-000042000000}">
      <text>
        <r>
          <rPr>
            <sz val="12"/>
            <color indexed="81"/>
            <rFont val="Segoe UI"/>
            <family val="2"/>
          </rPr>
          <t>Em quanto você planeja aumentar ou reduzir?</t>
        </r>
      </text>
    </comment>
    <comment ref="C34" authorId="0" shapeId="0" xr:uid="{00000000-0006-0000-0600-000045000000}">
      <text>
        <r>
          <rPr>
            <sz val="12"/>
            <color indexed="81"/>
            <rFont val="Segoe UI"/>
            <family val="2"/>
          </rPr>
          <t>Selecione sua meta específica para esta área. Essas metas foram definidas em Premissas gerais, na aba "Metas específicas" da sua planilha.</t>
        </r>
      </text>
    </comment>
    <comment ref="Q34" authorId="0" shapeId="0" xr:uid="{00000000-0006-0000-0600-00004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34" authorId="0" shapeId="0" xr:uid="{00000000-0006-0000-0600-00004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34" authorId="0" shapeId="0" xr:uid="{00000000-0006-0000-0600-00004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34" authorId="0" shapeId="0" xr:uid="{00000000-0006-0000-0600-00004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34" authorId="0" shapeId="0" xr:uid="{00000000-0006-0000-0600-00004B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34" authorId="0" shapeId="0" xr:uid="{00000000-0006-0000-0600-00004C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34" authorId="0" shapeId="0" xr:uid="{00000000-0006-0000-0600-00004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34" authorId="0" shapeId="0" xr:uid="{00000000-0006-0000-0600-00004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34" authorId="0" shapeId="0" xr:uid="{00000000-0006-0000-0600-00004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34" authorId="0" shapeId="0" xr:uid="{00000000-0006-0000-0600-00005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35" authorId="0" shapeId="0" xr:uid="{00000000-0006-0000-0600-000052000000}">
      <text>
        <r>
          <rPr>
            <sz val="12"/>
            <color indexed="81"/>
            <rFont val="Segoe UI"/>
            <family val="2"/>
          </rPr>
          <t>Em quanto você planeja aumentar ou reduzir?</t>
        </r>
      </text>
    </comment>
    <comment ref="AJ35" authorId="0" shapeId="0" xr:uid="{00000000-0006-0000-0600-000053000000}">
      <text>
        <r>
          <rPr>
            <sz val="12"/>
            <color indexed="81"/>
            <rFont val="Segoe UI"/>
            <family val="2"/>
          </rPr>
          <t>Em quanto você planeja aumentar ou reduzir?</t>
        </r>
      </text>
    </comment>
    <comment ref="AZ35" authorId="0" shapeId="0" xr:uid="{00000000-0006-0000-0600-000054000000}">
      <text>
        <r>
          <rPr>
            <sz val="12"/>
            <color indexed="81"/>
            <rFont val="Segoe UI"/>
            <family val="2"/>
          </rPr>
          <t>Em quanto você planeja aumentar ou reduzir?</t>
        </r>
      </text>
    </comment>
    <comment ref="BP35" authorId="0" shapeId="0" xr:uid="{00000000-0006-0000-0600-000055000000}">
      <text>
        <r>
          <rPr>
            <sz val="12"/>
            <color indexed="81"/>
            <rFont val="Segoe UI"/>
            <family val="2"/>
          </rPr>
          <t>Em quanto você planeja aumentar ou reduzir?</t>
        </r>
      </text>
    </comment>
    <comment ref="C40" authorId="0" shapeId="0" xr:uid="{00000000-0006-0000-0600-000058000000}">
      <text>
        <r>
          <rPr>
            <sz val="12"/>
            <color indexed="81"/>
            <rFont val="Segoe UI"/>
            <family val="2"/>
          </rPr>
          <t>Selecione sua meta específica para esta área. Essas metas foram definidas em Premissas gerais, na aba "Metas específicas" da sua planilha.</t>
        </r>
      </text>
    </comment>
    <comment ref="Q40" authorId="0" shapeId="0" xr:uid="{00000000-0006-0000-0600-00005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0" authorId="0" shapeId="0" xr:uid="{00000000-0006-0000-0600-00005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0" authorId="0" shapeId="0" xr:uid="{00000000-0006-0000-0600-00005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0" authorId="0" shapeId="0" xr:uid="{00000000-0006-0000-0600-00005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0" authorId="0" shapeId="0" xr:uid="{00000000-0006-0000-0600-00005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0" authorId="0" shapeId="0" xr:uid="{00000000-0006-0000-0600-00005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0" authorId="0" shapeId="0" xr:uid="{00000000-0006-0000-0600-00006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0" authorId="0" shapeId="0" xr:uid="{00000000-0006-0000-0600-00006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0" authorId="0" shapeId="0" xr:uid="{00000000-0006-0000-0600-00006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0" authorId="0" shapeId="0" xr:uid="{00000000-0006-0000-0600-00006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41" authorId="0" shapeId="0" xr:uid="{00000000-0006-0000-0600-000065000000}">
      <text>
        <r>
          <rPr>
            <sz val="12"/>
            <color indexed="81"/>
            <rFont val="Segoe UI"/>
            <family val="2"/>
          </rPr>
          <t>Em quanto você planeja aumentar ou reduzir?</t>
        </r>
      </text>
    </comment>
    <comment ref="AJ41" authorId="0" shapeId="0" xr:uid="{00000000-0006-0000-0600-000066000000}">
      <text>
        <r>
          <rPr>
            <sz val="12"/>
            <color indexed="81"/>
            <rFont val="Segoe UI"/>
            <family val="2"/>
          </rPr>
          <t>Em quanto você planeja aumentar ou reduzir?</t>
        </r>
      </text>
    </comment>
    <comment ref="AZ41" authorId="0" shapeId="0" xr:uid="{00000000-0006-0000-0600-000067000000}">
      <text>
        <r>
          <rPr>
            <sz val="12"/>
            <color indexed="81"/>
            <rFont val="Segoe UI"/>
            <family val="2"/>
          </rPr>
          <t>Em quanto você planeja aumentar ou reduzir?</t>
        </r>
      </text>
    </comment>
    <comment ref="BP41" authorId="0" shapeId="0" xr:uid="{00000000-0006-0000-0600-000068000000}">
      <text>
        <r>
          <rPr>
            <sz val="12"/>
            <color indexed="81"/>
            <rFont val="Segoe UI"/>
            <family val="2"/>
          </rPr>
          <t>Em quanto você planeja aumentar ou reduzir?</t>
        </r>
      </text>
    </comment>
    <comment ref="C46" authorId="0" shapeId="0" xr:uid="{00000000-0006-0000-0600-00006B000000}">
      <text>
        <r>
          <rPr>
            <sz val="12"/>
            <color indexed="81"/>
            <rFont val="Segoe UI"/>
            <family val="2"/>
          </rPr>
          <t>Selecione sua meta específica para esta área. Essas metas foram definidas em Premissas gerais, na aba "Metas específicas" da sua planilha.</t>
        </r>
      </text>
    </comment>
    <comment ref="Q46" authorId="0" shapeId="0" xr:uid="{00000000-0006-0000-0600-00006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6" authorId="0" shapeId="0" xr:uid="{00000000-0006-0000-0600-00006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6" authorId="0" shapeId="0" xr:uid="{00000000-0006-0000-0600-00006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6" authorId="0" shapeId="0" xr:uid="{00000000-0006-0000-0600-00007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6" authorId="0" shapeId="0" xr:uid="{00000000-0006-0000-0600-00007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6" authorId="0" shapeId="0" xr:uid="{00000000-0006-0000-0600-00007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6" authorId="0" shapeId="0" xr:uid="{00000000-0006-0000-0600-00007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6" authorId="0" shapeId="0" xr:uid="{00000000-0006-0000-0600-00007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6" authorId="0" shapeId="0" xr:uid="{00000000-0006-0000-0600-00007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6" authorId="0" shapeId="0" xr:uid="{00000000-0006-0000-0600-00007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47" authorId="0" shapeId="0" xr:uid="{00000000-0006-0000-0600-000078000000}">
      <text>
        <r>
          <rPr>
            <sz val="12"/>
            <color indexed="81"/>
            <rFont val="Segoe UI"/>
            <family val="2"/>
          </rPr>
          <t>Em quanto você planeja aumentar ou reduzir?</t>
        </r>
      </text>
    </comment>
    <comment ref="AJ47" authorId="0" shapeId="0" xr:uid="{00000000-0006-0000-0600-000079000000}">
      <text>
        <r>
          <rPr>
            <sz val="12"/>
            <color indexed="81"/>
            <rFont val="Segoe UI"/>
            <family val="2"/>
          </rPr>
          <t>Em quanto você planeja aumentar ou reduzir?</t>
        </r>
      </text>
    </comment>
    <comment ref="AZ47" authorId="0" shapeId="0" xr:uid="{00000000-0006-0000-0600-00007A000000}">
      <text>
        <r>
          <rPr>
            <sz val="12"/>
            <color indexed="81"/>
            <rFont val="Segoe UI"/>
            <family val="2"/>
          </rPr>
          <t>Em quanto você planeja aumentar ou reduzir?</t>
        </r>
      </text>
    </comment>
    <comment ref="BP47" authorId="0" shapeId="0" xr:uid="{00000000-0006-0000-0600-00007B000000}">
      <text>
        <r>
          <rPr>
            <sz val="12"/>
            <color indexed="81"/>
            <rFont val="Segoe UI"/>
            <family val="2"/>
          </rPr>
          <t>Em quanto você planeja aumentar ou reduzir?</t>
        </r>
      </text>
    </comment>
    <comment ref="C52" authorId="0" shapeId="0" xr:uid="{00000000-0006-0000-0600-00007E000000}">
      <text>
        <r>
          <rPr>
            <sz val="12"/>
            <color indexed="81"/>
            <rFont val="Segoe UI"/>
            <family val="2"/>
          </rPr>
          <t>Selecione sua meta específica para esta área. Essas metas foram definidas em Premissas gerais, na aba "Metas específicas" da sua planilha.</t>
        </r>
      </text>
    </comment>
    <comment ref="Q52" authorId="0" shapeId="0" xr:uid="{00000000-0006-0000-0600-00008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52" authorId="0" shapeId="0" xr:uid="{00000000-0006-0000-0600-00008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52" authorId="0" shapeId="0" xr:uid="{00000000-0006-0000-0600-00008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52" authorId="0" shapeId="0" xr:uid="{00000000-0006-0000-0600-00008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52" authorId="0" shapeId="0" xr:uid="{00000000-0006-0000-0600-00008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52" authorId="0" shapeId="0" xr:uid="{00000000-0006-0000-0600-00008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52" authorId="0" shapeId="0" xr:uid="{00000000-0006-0000-0600-00008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52" authorId="0" shapeId="0" xr:uid="{00000000-0006-0000-0600-00008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52" authorId="0" shapeId="0" xr:uid="{00000000-0006-0000-0600-00008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52" authorId="0" shapeId="0" xr:uid="{00000000-0006-0000-0600-00008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53" authorId="0" shapeId="0" xr:uid="{00000000-0006-0000-0600-00008B000000}">
      <text>
        <r>
          <rPr>
            <sz val="12"/>
            <color indexed="81"/>
            <rFont val="Segoe UI"/>
            <family val="2"/>
          </rPr>
          <t>Em quanto você planeja aumentar ou reduzir?</t>
        </r>
      </text>
    </comment>
    <comment ref="AJ53" authorId="0" shapeId="0" xr:uid="{00000000-0006-0000-0600-00008C000000}">
      <text>
        <r>
          <rPr>
            <sz val="12"/>
            <color indexed="81"/>
            <rFont val="Segoe UI"/>
            <family val="2"/>
          </rPr>
          <t>Em quanto você planeja aumentar ou reduzir?</t>
        </r>
      </text>
    </comment>
    <comment ref="AZ53" authorId="0" shapeId="0" xr:uid="{00000000-0006-0000-0600-00008D000000}">
      <text>
        <r>
          <rPr>
            <sz val="12"/>
            <color indexed="81"/>
            <rFont val="Segoe UI"/>
            <family val="2"/>
          </rPr>
          <t>Em quanto você planeja aumentar ou reduzir?</t>
        </r>
      </text>
    </comment>
    <comment ref="BP53" authorId="0" shapeId="0" xr:uid="{00000000-0006-0000-0600-00008E000000}">
      <text>
        <r>
          <rPr>
            <sz val="12"/>
            <color indexed="81"/>
            <rFont val="Segoe UI"/>
            <family val="2"/>
          </rPr>
          <t>Em quanto você planeja aumentar ou reduzir?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10" authorId="0" shapeId="0" xr:uid="{00000000-0006-0000-0700-000001000000}">
      <text>
        <r>
          <rPr>
            <sz val="12"/>
            <color indexed="81"/>
            <rFont val="Segoe UI"/>
            <family val="2"/>
          </rPr>
          <t>Selecione sua meta específica para esta área. Essas metas foram definidas em Premissas gerais, na aba "Metas específicas" da sua planilha.</t>
        </r>
      </text>
    </comment>
    <comment ref="Q10" authorId="0" shapeId="0" xr:uid="{00000000-0006-0000-0700-00000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0" authorId="0" shapeId="0" xr:uid="{00000000-0006-0000-0700-00000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11" authorId="0" shapeId="0" xr:uid="{00000000-0006-0000-0700-000005000000}">
      <text>
        <r>
          <rPr>
            <sz val="12"/>
            <color indexed="81"/>
            <rFont val="Segoe UI"/>
            <family val="2"/>
          </rPr>
          <t>Em quanto você planeja aumentar ou reduzir?</t>
        </r>
      </text>
    </comment>
    <comment ref="T11" authorId="0" shapeId="0" xr:uid="{00000000-0006-0000-0700-000006000000}">
      <text>
        <r>
          <rPr>
            <sz val="12"/>
            <color indexed="81"/>
            <rFont val="Segoe UI"/>
            <family val="2"/>
          </rPr>
          <t>Em quanto você planeja aumentar ou reduzir?</t>
        </r>
      </text>
    </comment>
    <comment ref="AJ11" authorId="0" shapeId="0" xr:uid="{00000000-0006-0000-0700-000007000000}">
      <text>
        <r>
          <rPr>
            <sz val="12"/>
            <color indexed="81"/>
            <rFont val="Segoe UI"/>
            <family val="2"/>
          </rPr>
          <t>Em quanto você planeja aumentar ou reduzir?</t>
        </r>
      </text>
    </comment>
    <comment ref="AZ11" authorId="0" shapeId="0" xr:uid="{00000000-0006-0000-0700-000008000000}">
      <text>
        <r>
          <rPr>
            <sz val="12"/>
            <color indexed="81"/>
            <rFont val="Segoe UI"/>
            <family val="2"/>
          </rPr>
          <t>Em quanto você planeja aumentar ou reduzir?</t>
        </r>
      </text>
    </comment>
    <comment ref="BP11" authorId="0" shapeId="0" xr:uid="{00000000-0006-0000-0700-000009000000}">
      <text>
        <r>
          <rPr>
            <sz val="12"/>
            <color indexed="81"/>
            <rFont val="Segoe UI"/>
            <family val="2"/>
          </rPr>
          <t>Em quanto você planeja aumentar ou reduzir?</t>
        </r>
      </text>
    </comment>
    <comment ref="D12" authorId="0" shapeId="0" xr:uid="{00000000-0006-0000-0700-00000A000000}">
      <text>
        <r>
          <rPr>
            <sz val="12"/>
            <color indexed="81"/>
            <rFont val="Segoe UI"/>
            <family val="2"/>
          </rPr>
          <t>Em quanto você planeja aumentar ou reduzir?</t>
        </r>
      </text>
    </comment>
    <comment ref="D13" authorId="0" shapeId="0" xr:uid="{00000000-0006-0000-0700-00000B000000}">
      <text>
        <r>
          <rPr>
            <sz val="12"/>
            <color indexed="81"/>
            <rFont val="Segoe UI"/>
            <family val="2"/>
          </rPr>
          <t>O quanto realmente aumentou ou reduziu?</t>
        </r>
      </text>
    </comment>
    <comment ref="C16" authorId="0" shapeId="0" xr:uid="{00000000-0006-0000-0700-00000C000000}">
      <text>
        <r>
          <rPr>
            <sz val="12"/>
            <color indexed="81"/>
            <rFont val="Segoe UI"/>
            <family val="2"/>
          </rPr>
          <t>Selecione sua meta específica para esta área. Essas metas foram definidas em Premissas gerais, na aba "Metas específicas" da sua planilha.</t>
        </r>
      </text>
    </comment>
    <comment ref="Q16" authorId="0" shapeId="0" xr:uid="{00000000-0006-0000-0700-00000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6" authorId="0" shapeId="0" xr:uid="{00000000-0006-0000-0700-00000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16" authorId="0" shapeId="0" xr:uid="{00000000-0006-0000-0700-00001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16" authorId="0" shapeId="0" xr:uid="{00000000-0006-0000-0700-00001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16" authorId="0" shapeId="0" xr:uid="{00000000-0006-0000-0700-00001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16" authorId="0" shapeId="0" xr:uid="{00000000-0006-0000-0700-00001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16" authorId="0" shapeId="0" xr:uid="{00000000-0006-0000-0700-00001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16" authorId="0" shapeId="0" xr:uid="{00000000-0006-0000-0700-00001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16" authorId="0" shapeId="0" xr:uid="{00000000-0006-0000-0700-00001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16" authorId="0" shapeId="0" xr:uid="{00000000-0006-0000-0700-00001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17" authorId="0" shapeId="0" xr:uid="{00000000-0006-0000-0700-000019000000}">
      <text>
        <r>
          <rPr>
            <sz val="12"/>
            <color indexed="81"/>
            <rFont val="Segoe UI"/>
            <family val="2"/>
          </rPr>
          <t>Em quanto você planeja aumentar ou reduzir?</t>
        </r>
      </text>
    </comment>
    <comment ref="AJ17" authorId="0" shapeId="0" xr:uid="{00000000-0006-0000-0700-00001A000000}">
      <text>
        <r>
          <rPr>
            <sz val="12"/>
            <color indexed="81"/>
            <rFont val="Segoe UI"/>
            <family val="2"/>
          </rPr>
          <t>Em quanto você planeja aumentar ou reduzir?</t>
        </r>
      </text>
    </comment>
    <comment ref="AZ17" authorId="0" shapeId="0" xr:uid="{00000000-0006-0000-0700-00001B000000}">
      <text>
        <r>
          <rPr>
            <sz val="12"/>
            <color indexed="81"/>
            <rFont val="Segoe UI"/>
            <family val="2"/>
          </rPr>
          <t>Em quanto você planeja aumentar ou reduzir?</t>
        </r>
      </text>
    </comment>
    <comment ref="BP17" authorId="0" shapeId="0" xr:uid="{00000000-0006-0000-0700-00001C000000}">
      <text>
        <r>
          <rPr>
            <sz val="12"/>
            <color indexed="81"/>
            <rFont val="Segoe UI"/>
            <family val="2"/>
          </rPr>
          <t>Em quanto você planeja aumentar ou reduzir?</t>
        </r>
      </text>
    </comment>
    <comment ref="C22" authorId="0" shapeId="0" xr:uid="{00000000-0006-0000-0700-00001F000000}">
      <text>
        <r>
          <rPr>
            <sz val="12"/>
            <color indexed="81"/>
            <rFont val="Segoe UI"/>
            <family val="2"/>
          </rPr>
          <t>Selecione sua meta específica para esta área. Essas metas foram definidas em Premissas gerais, na aba "Metas específicas" da sua planilha.</t>
        </r>
      </text>
    </comment>
    <comment ref="Q22" authorId="0" shapeId="0" xr:uid="{00000000-0006-0000-0700-00002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2" authorId="0" shapeId="0" xr:uid="{00000000-0006-0000-0700-00002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2" authorId="0" shapeId="0" xr:uid="{00000000-0006-0000-0700-00002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2" authorId="0" shapeId="0" xr:uid="{00000000-0006-0000-0700-00002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2" authorId="0" shapeId="0" xr:uid="{00000000-0006-0000-0700-00002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2" authorId="0" shapeId="0" xr:uid="{00000000-0006-0000-0700-00002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2" authorId="0" shapeId="0" xr:uid="{00000000-0006-0000-0700-00002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2" authorId="0" shapeId="0" xr:uid="{00000000-0006-0000-0700-00002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2" authorId="0" shapeId="0" xr:uid="{00000000-0006-0000-0700-00002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2" authorId="0" shapeId="0" xr:uid="{00000000-0006-0000-0700-00002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23" authorId="0" shapeId="0" xr:uid="{00000000-0006-0000-0700-00002C000000}">
      <text>
        <r>
          <rPr>
            <sz val="12"/>
            <color indexed="81"/>
            <rFont val="Segoe UI"/>
            <family val="2"/>
          </rPr>
          <t>Em quanto você planeja aumentar ou reduzir?</t>
        </r>
      </text>
    </comment>
    <comment ref="AJ23" authorId="0" shapeId="0" xr:uid="{00000000-0006-0000-0700-00002D000000}">
      <text>
        <r>
          <rPr>
            <sz val="12"/>
            <color indexed="81"/>
            <rFont val="Segoe UI"/>
            <family val="2"/>
          </rPr>
          <t>Em quanto você planeja aumentar ou reduzir?</t>
        </r>
      </text>
    </comment>
    <comment ref="AZ23" authorId="0" shapeId="0" xr:uid="{00000000-0006-0000-0700-00002E000000}">
      <text>
        <r>
          <rPr>
            <sz val="12"/>
            <color indexed="81"/>
            <rFont val="Segoe UI"/>
            <family val="2"/>
          </rPr>
          <t>Em quanto você planeja aumentar ou reduzir?</t>
        </r>
      </text>
    </comment>
    <comment ref="BP23" authorId="0" shapeId="0" xr:uid="{00000000-0006-0000-0700-00002F000000}">
      <text>
        <r>
          <rPr>
            <sz val="12"/>
            <color indexed="81"/>
            <rFont val="Segoe UI"/>
            <family val="2"/>
          </rPr>
          <t>Em quanto você planeja aumentar ou reduzir?</t>
        </r>
      </text>
    </comment>
    <comment ref="C28" authorId="0" shapeId="0" xr:uid="{00000000-0006-0000-0700-000032000000}">
      <text>
        <r>
          <rPr>
            <sz val="12"/>
            <color indexed="81"/>
            <rFont val="Segoe UI"/>
            <family val="2"/>
          </rPr>
          <t>Selecione sua meta específica para esta área. Essas metas foram definidas em Premissas gerais, na aba "Metas específicas" da sua planilha.</t>
        </r>
      </text>
    </comment>
    <comment ref="Q28" authorId="0" shapeId="0" xr:uid="{00000000-0006-0000-0700-00003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8" authorId="0" shapeId="0" xr:uid="{00000000-0006-0000-0700-00003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8" authorId="0" shapeId="0" xr:uid="{00000000-0006-0000-0700-00003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8" authorId="0" shapeId="0" xr:uid="{00000000-0006-0000-0700-00003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8" authorId="0" shapeId="0" xr:uid="{00000000-0006-0000-0700-00003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8" authorId="0" shapeId="0" xr:uid="{00000000-0006-0000-0700-00003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8" authorId="0" shapeId="0" xr:uid="{00000000-0006-0000-0700-00003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8" authorId="0" shapeId="0" xr:uid="{00000000-0006-0000-0700-00003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8" authorId="0" shapeId="0" xr:uid="{00000000-0006-0000-0700-00003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8" authorId="0" shapeId="0" xr:uid="{00000000-0006-0000-0700-00003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29" authorId="0" shapeId="0" xr:uid="{00000000-0006-0000-0700-00003F000000}">
      <text>
        <r>
          <rPr>
            <sz val="12"/>
            <color indexed="81"/>
            <rFont val="Segoe UI"/>
            <family val="2"/>
          </rPr>
          <t>Em quanto você planeja aumentar ou reduzir?</t>
        </r>
      </text>
    </comment>
    <comment ref="AJ29" authorId="0" shapeId="0" xr:uid="{00000000-0006-0000-0700-000040000000}">
      <text>
        <r>
          <rPr>
            <sz val="12"/>
            <color indexed="81"/>
            <rFont val="Segoe UI"/>
            <family val="2"/>
          </rPr>
          <t>Em quanto você planeja aumentar ou reduzir?</t>
        </r>
      </text>
    </comment>
    <comment ref="AZ29" authorId="0" shapeId="0" xr:uid="{00000000-0006-0000-0700-000041000000}">
      <text>
        <r>
          <rPr>
            <sz val="12"/>
            <color indexed="81"/>
            <rFont val="Segoe UI"/>
            <family val="2"/>
          </rPr>
          <t>Em quanto você planeja aumentar ou reduzir?</t>
        </r>
      </text>
    </comment>
    <comment ref="BP29" authorId="0" shapeId="0" xr:uid="{00000000-0006-0000-0700-000042000000}">
      <text>
        <r>
          <rPr>
            <sz val="12"/>
            <color indexed="81"/>
            <rFont val="Segoe UI"/>
            <family val="2"/>
          </rPr>
          <t>Em quanto você planeja aumentar ou reduzir?</t>
        </r>
      </text>
    </comment>
    <comment ref="C34" authorId="0" shapeId="0" xr:uid="{00000000-0006-0000-0700-000045000000}">
      <text>
        <r>
          <rPr>
            <sz val="12"/>
            <color indexed="81"/>
            <rFont val="Segoe UI"/>
            <family val="2"/>
          </rPr>
          <t>Selecione sua meta específica para esta área. Essas metas foram definidas em Premissas gerais, na aba "Metas específicas" da sua planilha.</t>
        </r>
      </text>
    </comment>
    <comment ref="Q34" authorId="0" shapeId="0" xr:uid="{00000000-0006-0000-0700-00004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34" authorId="0" shapeId="0" xr:uid="{00000000-0006-0000-0700-00004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34" authorId="0" shapeId="0" xr:uid="{00000000-0006-0000-0700-00004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34" authorId="0" shapeId="0" xr:uid="{00000000-0006-0000-0700-00004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34" authorId="0" shapeId="0" xr:uid="{00000000-0006-0000-0700-00004B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34" authorId="0" shapeId="0" xr:uid="{00000000-0006-0000-0700-00004C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34" authorId="0" shapeId="0" xr:uid="{00000000-0006-0000-0700-00004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34" authorId="0" shapeId="0" xr:uid="{00000000-0006-0000-0700-00004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34" authorId="0" shapeId="0" xr:uid="{00000000-0006-0000-0700-00004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34" authorId="0" shapeId="0" xr:uid="{00000000-0006-0000-0700-00005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35" authorId="0" shapeId="0" xr:uid="{00000000-0006-0000-0700-000052000000}">
      <text>
        <r>
          <rPr>
            <sz val="12"/>
            <color indexed="81"/>
            <rFont val="Segoe UI"/>
            <family val="2"/>
          </rPr>
          <t>Em quanto você planeja aumentar ou reduzir?</t>
        </r>
      </text>
    </comment>
    <comment ref="AJ35" authorId="0" shapeId="0" xr:uid="{00000000-0006-0000-0700-000053000000}">
      <text>
        <r>
          <rPr>
            <sz val="12"/>
            <color indexed="81"/>
            <rFont val="Segoe UI"/>
            <family val="2"/>
          </rPr>
          <t>Em quanto você planeja aumentar ou reduzir?</t>
        </r>
      </text>
    </comment>
    <comment ref="AZ35" authorId="0" shapeId="0" xr:uid="{00000000-0006-0000-0700-000054000000}">
      <text>
        <r>
          <rPr>
            <sz val="12"/>
            <color indexed="81"/>
            <rFont val="Segoe UI"/>
            <family val="2"/>
          </rPr>
          <t>Em quanto você planeja aumentar ou reduzir?</t>
        </r>
      </text>
    </comment>
    <comment ref="BP35" authorId="0" shapeId="0" xr:uid="{00000000-0006-0000-0700-000055000000}">
      <text>
        <r>
          <rPr>
            <sz val="12"/>
            <color indexed="81"/>
            <rFont val="Segoe UI"/>
            <family val="2"/>
          </rPr>
          <t>Em quanto você planeja aumentar ou reduzir?</t>
        </r>
      </text>
    </comment>
    <comment ref="C40" authorId="0" shapeId="0" xr:uid="{00000000-0006-0000-0700-000058000000}">
      <text>
        <r>
          <rPr>
            <sz val="12"/>
            <color indexed="81"/>
            <rFont val="Segoe UI"/>
            <family val="2"/>
          </rPr>
          <t>Selecione sua meta específica para esta área. Essas metas foram definidas em Premissas gerais, na aba "Metas específicas" da sua planilha.</t>
        </r>
      </text>
    </comment>
    <comment ref="Q40" authorId="0" shapeId="0" xr:uid="{00000000-0006-0000-0700-00005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0" authorId="0" shapeId="0" xr:uid="{00000000-0006-0000-0700-00005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0" authorId="0" shapeId="0" xr:uid="{00000000-0006-0000-0700-00005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0" authorId="0" shapeId="0" xr:uid="{00000000-0006-0000-0700-00005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0" authorId="0" shapeId="0" xr:uid="{00000000-0006-0000-0700-00005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0" authorId="0" shapeId="0" xr:uid="{00000000-0006-0000-0700-00005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0" authorId="0" shapeId="0" xr:uid="{00000000-0006-0000-0700-00006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0" authorId="0" shapeId="0" xr:uid="{00000000-0006-0000-0700-00006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0" authorId="0" shapeId="0" xr:uid="{00000000-0006-0000-0700-00006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0" authorId="0" shapeId="0" xr:uid="{00000000-0006-0000-0700-00006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41" authorId="0" shapeId="0" xr:uid="{00000000-0006-0000-0700-000065000000}">
      <text>
        <r>
          <rPr>
            <sz val="12"/>
            <color indexed="81"/>
            <rFont val="Segoe UI"/>
            <family val="2"/>
          </rPr>
          <t>Em quanto você planeja aumentar ou reduzir?</t>
        </r>
      </text>
    </comment>
    <comment ref="AJ41" authorId="0" shapeId="0" xr:uid="{00000000-0006-0000-0700-000066000000}">
      <text>
        <r>
          <rPr>
            <sz val="12"/>
            <color indexed="81"/>
            <rFont val="Segoe UI"/>
            <family val="2"/>
          </rPr>
          <t>Em quanto você planeja aumentar ou reduzir?</t>
        </r>
      </text>
    </comment>
    <comment ref="AZ41" authorId="0" shapeId="0" xr:uid="{00000000-0006-0000-0700-000067000000}">
      <text>
        <r>
          <rPr>
            <sz val="12"/>
            <color indexed="81"/>
            <rFont val="Segoe UI"/>
            <family val="2"/>
          </rPr>
          <t>Em quanto você planeja aumentar ou reduzir?</t>
        </r>
      </text>
    </comment>
    <comment ref="BP41" authorId="0" shapeId="0" xr:uid="{00000000-0006-0000-0700-000068000000}">
      <text>
        <r>
          <rPr>
            <sz val="12"/>
            <color indexed="81"/>
            <rFont val="Segoe UI"/>
            <family val="2"/>
          </rPr>
          <t>Em quanto você planeja aumentar ou reduzir?</t>
        </r>
      </text>
    </comment>
    <comment ref="C46" authorId="0" shapeId="0" xr:uid="{00000000-0006-0000-0700-00006B000000}">
      <text>
        <r>
          <rPr>
            <sz val="12"/>
            <color indexed="81"/>
            <rFont val="Segoe UI"/>
            <family val="2"/>
          </rPr>
          <t>Selecione sua meta específica para esta área. Essas metas foram definidas em Premissas gerais, na aba "Metas específicas" da sua planilha.</t>
        </r>
      </text>
    </comment>
    <comment ref="Q46" authorId="0" shapeId="0" xr:uid="{00000000-0006-0000-0700-00006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6" authorId="0" shapeId="0" xr:uid="{00000000-0006-0000-0700-00006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6" authorId="0" shapeId="0" xr:uid="{00000000-0006-0000-0700-00006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6" authorId="0" shapeId="0" xr:uid="{00000000-0006-0000-0700-00007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6" authorId="0" shapeId="0" xr:uid="{00000000-0006-0000-0700-00007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6" authorId="0" shapeId="0" xr:uid="{00000000-0006-0000-0700-00007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6" authorId="0" shapeId="0" xr:uid="{00000000-0006-0000-0700-00007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6" authorId="0" shapeId="0" xr:uid="{00000000-0006-0000-0700-00007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6" authorId="0" shapeId="0" xr:uid="{00000000-0006-0000-0700-00007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6" authorId="0" shapeId="0" xr:uid="{00000000-0006-0000-0700-00007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47" authorId="0" shapeId="0" xr:uid="{00000000-0006-0000-0700-000078000000}">
      <text>
        <r>
          <rPr>
            <sz val="12"/>
            <color indexed="81"/>
            <rFont val="Segoe UI"/>
            <family val="2"/>
          </rPr>
          <t>Em quanto você planeja aumentar ou reduzir?</t>
        </r>
      </text>
    </comment>
    <comment ref="AJ47" authorId="0" shapeId="0" xr:uid="{00000000-0006-0000-0700-000079000000}">
      <text>
        <r>
          <rPr>
            <sz val="12"/>
            <color indexed="81"/>
            <rFont val="Segoe UI"/>
            <family val="2"/>
          </rPr>
          <t>Em quanto você planeja aumentar ou reduzir?</t>
        </r>
      </text>
    </comment>
    <comment ref="AZ47" authorId="0" shapeId="0" xr:uid="{00000000-0006-0000-0700-00007A000000}">
      <text>
        <r>
          <rPr>
            <sz val="12"/>
            <color indexed="81"/>
            <rFont val="Segoe UI"/>
            <family val="2"/>
          </rPr>
          <t>Em quanto você planeja aumentar ou reduzir?</t>
        </r>
      </text>
    </comment>
    <comment ref="BP47" authorId="0" shapeId="0" xr:uid="{00000000-0006-0000-0700-00007B000000}">
      <text>
        <r>
          <rPr>
            <sz val="12"/>
            <color indexed="81"/>
            <rFont val="Segoe UI"/>
            <family val="2"/>
          </rPr>
          <t>Em quanto você planeja aumentar ou reduzir?</t>
        </r>
      </text>
    </comment>
    <comment ref="C52" authorId="0" shapeId="0" xr:uid="{00000000-0006-0000-0700-00007E000000}">
      <text>
        <r>
          <rPr>
            <sz val="12"/>
            <color indexed="81"/>
            <rFont val="Segoe UI"/>
            <family val="2"/>
          </rPr>
          <t>Selecione sua meta específica para esta área. Essas metas foram definidas em Premissas gerais, na aba "Metas específicas" da sua planilha.</t>
        </r>
      </text>
    </comment>
    <comment ref="Q52" authorId="0" shapeId="0" xr:uid="{00000000-0006-0000-0700-00008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52" authorId="0" shapeId="0" xr:uid="{00000000-0006-0000-0700-00008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52" authorId="0" shapeId="0" xr:uid="{00000000-0006-0000-0700-00008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52" authorId="0" shapeId="0" xr:uid="{00000000-0006-0000-0700-00008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52" authorId="0" shapeId="0" xr:uid="{00000000-0006-0000-0700-00008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52" authorId="0" shapeId="0" xr:uid="{00000000-0006-0000-0700-00008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52" authorId="0" shapeId="0" xr:uid="{00000000-0006-0000-0700-00008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52" authorId="0" shapeId="0" xr:uid="{00000000-0006-0000-0700-00008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52" authorId="0" shapeId="0" xr:uid="{00000000-0006-0000-0700-00008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52" authorId="0" shapeId="0" xr:uid="{00000000-0006-0000-0700-00008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T53" authorId="0" shapeId="0" xr:uid="{00000000-0006-0000-0700-00008B000000}">
      <text>
        <r>
          <rPr>
            <sz val="12"/>
            <color indexed="81"/>
            <rFont val="Segoe UI"/>
            <family val="2"/>
          </rPr>
          <t>Em quanto você planeja aumentar ou reduzir?</t>
        </r>
      </text>
    </comment>
    <comment ref="AJ53" authorId="0" shapeId="0" xr:uid="{00000000-0006-0000-0700-00008C000000}">
      <text>
        <r>
          <rPr>
            <sz val="12"/>
            <color indexed="81"/>
            <rFont val="Segoe UI"/>
            <family val="2"/>
          </rPr>
          <t>Em quanto você planeja aumentar ou reduzir?</t>
        </r>
      </text>
    </comment>
    <comment ref="AZ53" authorId="0" shapeId="0" xr:uid="{00000000-0006-0000-0700-00008D000000}">
      <text>
        <r>
          <rPr>
            <sz val="12"/>
            <color indexed="81"/>
            <rFont val="Segoe UI"/>
            <family val="2"/>
          </rPr>
          <t>Em quanto você planeja aumentar ou reduzir?</t>
        </r>
      </text>
    </comment>
    <comment ref="BP53" authorId="0" shapeId="0" xr:uid="{00000000-0006-0000-0700-00008E000000}">
      <text>
        <r>
          <rPr>
            <sz val="12"/>
            <color indexed="81"/>
            <rFont val="Segoe UI"/>
            <family val="2"/>
          </rPr>
          <t>Em quanto você planeja aumentar ou reduzir?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10" authorId="0" shapeId="0" xr:uid="{00000000-0006-0000-0800-000001000000}">
      <text>
        <r>
          <rPr>
            <sz val="12"/>
            <color indexed="81"/>
            <rFont val="Segoe UI"/>
            <family val="2"/>
          </rPr>
          <t>Selecione sua meta específica para esta área. Essas metas foram definidas em Premissas gerais, na aba "Metas específicas" da sua planilha.</t>
        </r>
      </text>
    </comment>
    <comment ref="D10" authorId="0" shapeId="0" xr:uid="{00000000-0006-0000-0800-000002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10" authorId="0" shapeId="0" xr:uid="{00000000-0006-0000-0800-00000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0" authorId="0" shapeId="0" xr:uid="{00000000-0006-0000-0800-00000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11" authorId="0" shapeId="0" xr:uid="{00000000-0006-0000-0800-000005000000}">
      <text>
        <r>
          <rPr>
            <sz val="12"/>
            <color indexed="81"/>
            <rFont val="Segoe UI"/>
            <family val="2"/>
          </rPr>
          <t>Em quanto você planeja aumentar ou reduzir?</t>
        </r>
      </text>
    </comment>
    <comment ref="T11" authorId="0" shapeId="0" xr:uid="{00000000-0006-0000-0800-000006000000}">
      <text>
        <r>
          <rPr>
            <sz val="12"/>
            <color indexed="81"/>
            <rFont val="Segoe UI"/>
            <family val="2"/>
          </rPr>
          <t>Em quanto você planeja aumentar ou reduzir?</t>
        </r>
      </text>
    </comment>
    <comment ref="AJ11" authorId="0" shapeId="0" xr:uid="{00000000-0006-0000-0800-000007000000}">
      <text>
        <r>
          <rPr>
            <sz val="12"/>
            <color indexed="81"/>
            <rFont val="Segoe UI"/>
            <family val="2"/>
          </rPr>
          <t>Em quanto você planeja aumentar ou reduzir?</t>
        </r>
      </text>
    </comment>
    <comment ref="AZ11" authorId="0" shapeId="0" xr:uid="{00000000-0006-0000-0800-000008000000}">
      <text>
        <r>
          <rPr>
            <sz val="12"/>
            <color indexed="81"/>
            <rFont val="Segoe UI"/>
            <family val="2"/>
          </rPr>
          <t>Em quanto você planeja aumentar ou reduzir?</t>
        </r>
      </text>
    </comment>
    <comment ref="BP11" authorId="0" shapeId="0" xr:uid="{00000000-0006-0000-0800-000009000000}">
      <text>
        <r>
          <rPr>
            <sz val="12"/>
            <color indexed="81"/>
            <rFont val="Segoe UI"/>
            <family val="2"/>
          </rPr>
          <t>Em quanto você planeja aumentar ou reduzir?</t>
        </r>
      </text>
    </comment>
    <comment ref="D12" authorId="0" shapeId="0" xr:uid="{00000000-0006-0000-0800-00000A000000}">
      <text>
        <r>
          <rPr>
            <sz val="12"/>
            <color indexed="81"/>
            <rFont val="Segoe UI"/>
            <family val="2"/>
          </rPr>
          <t>Em quanto você planeja aumentar ou reduzir?</t>
        </r>
      </text>
    </comment>
    <comment ref="D13" authorId="0" shapeId="0" xr:uid="{00000000-0006-0000-0800-00000B000000}">
      <text>
        <r>
          <rPr>
            <sz val="12"/>
            <color indexed="81"/>
            <rFont val="Segoe UI"/>
            <family val="2"/>
          </rPr>
          <t>O quanto realmente aumentou ou reduziu?</t>
        </r>
      </text>
    </comment>
    <comment ref="C16" authorId="0" shapeId="0" xr:uid="{00000000-0006-0000-0800-00000C000000}">
      <text>
        <r>
          <rPr>
            <sz val="12"/>
            <color indexed="81"/>
            <rFont val="Segoe UI"/>
            <family val="2"/>
          </rPr>
          <t>Selecione sua meta específica para esta área. Essas metas foram definidas em Premissas gerais, na aba "Metas específicas" da sua planilha.</t>
        </r>
      </text>
    </comment>
    <comment ref="D16" authorId="0" shapeId="0" xr:uid="{00000000-0006-0000-0800-00000D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16" authorId="0" shapeId="0" xr:uid="{00000000-0006-0000-0800-00000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6" authorId="0" shapeId="0" xr:uid="{00000000-0006-0000-0800-00000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16" authorId="0" shapeId="0" xr:uid="{00000000-0006-0000-0800-00001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16" authorId="0" shapeId="0" xr:uid="{00000000-0006-0000-0800-00001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16" authorId="0" shapeId="0" xr:uid="{00000000-0006-0000-0800-00001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16" authorId="0" shapeId="0" xr:uid="{00000000-0006-0000-0800-00001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16" authorId="0" shapeId="0" xr:uid="{00000000-0006-0000-0800-00001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16" authorId="0" shapeId="0" xr:uid="{00000000-0006-0000-0800-00001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16" authorId="0" shapeId="0" xr:uid="{00000000-0006-0000-0800-00001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16" authorId="0" shapeId="0" xr:uid="{00000000-0006-0000-0800-00001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17" authorId="0" shapeId="0" xr:uid="{00000000-0006-0000-0800-000018000000}">
      <text>
        <r>
          <rPr>
            <sz val="12"/>
            <color indexed="81"/>
            <rFont val="Segoe UI"/>
            <family val="2"/>
          </rPr>
          <t>Em quanto você planeja aumentar ou reduzir?</t>
        </r>
      </text>
    </comment>
    <comment ref="T17" authorId="0" shapeId="0" xr:uid="{00000000-0006-0000-0800-000019000000}">
      <text>
        <r>
          <rPr>
            <sz val="12"/>
            <color indexed="81"/>
            <rFont val="Segoe UI"/>
            <family val="2"/>
          </rPr>
          <t>Em quanto você planeja aumentar ou reduzir?</t>
        </r>
      </text>
    </comment>
    <comment ref="AJ17" authorId="0" shapeId="0" xr:uid="{00000000-0006-0000-0800-00001A000000}">
      <text>
        <r>
          <rPr>
            <sz val="12"/>
            <color indexed="81"/>
            <rFont val="Segoe UI"/>
            <family val="2"/>
          </rPr>
          <t>Em quanto você planeja aumentar ou reduzir?</t>
        </r>
      </text>
    </comment>
    <comment ref="AZ17" authorId="0" shapeId="0" xr:uid="{00000000-0006-0000-0800-00001B000000}">
      <text>
        <r>
          <rPr>
            <sz val="12"/>
            <color indexed="81"/>
            <rFont val="Segoe UI"/>
            <family val="2"/>
          </rPr>
          <t>Em quanto você planeja aumentar ou reduzir?</t>
        </r>
      </text>
    </comment>
    <comment ref="BP17" authorId="0" shapeId="0" xr:uid="{00000000-0006-0000-0800-00001C000000}">
      <text>
        <r>
          <rPr>
            <sz val="12"/>
            <color indexed="81"/>
            <rFont val="Segoe UI"/>
            <family val="2"/>
          </rPr>
          <t>Em quanto você planeja aumentar ou reduzir?</t>
        </r>
      </text>
    </comment>
    <comment ref="D18" authorId="0" shapeId="0" xr:uid="{00000000-0006-0000-0800-00001D000000}">
      <text>
        <r>
          <rPr>
            <sz val="12"/>
            <color indexed="81"/>
            <rFont val="Segoe UI"/>
            <family val="2"/>
          </rPr>
          <t>Em quanto você planeja aumentar ou reduzir?</t>
        </r>
      </text>
    </comment>
    <comment ref="D19" authorId="0" shapeId="0" xr:uid="{00000000-0006-0000-0800-00001E000000}">
      <text>
        <r>
          <rPr>
            <sz val="12"/>
            <color indexed="81"/>
            <rFont val="Segoe UI"/>
            <family val="2"/>
          </rPr>
          <t>O quanto realmente aumentou ou reduziu?</t>
        </r>
      </text>
    </comment>
    <comment ref="C22" authorId="0" shapeId="0" xr:uid="{00000000-0006-0000-0800-00001F000000}">
      <text>
        <r>
          <rPr>
            <sz val="12"/>
            <color indexed="81"/>
            <rFont val="Segoe UI"/>
            <family val="2"/>
          </rPr>
          <t>Selecione sua meta específica para esta área. Essas metas foram definidas em Premissas gerais, na aba "Metas específicas" da sua planilha.</t>
        </r>
      </text>
    </comment>
    <comment ref="D22" authorId="0" shapeId="0" xr:uid="{00000000-0006-0000-0800-000020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22" authorId="0" shapeId="0" xr:uid="{00000000-0006-0000-0800-00002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2" authorId="0" shapeId="0" xr:uid="{00000000-0006-0000-0800-00002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2" authorId="0" shapeId="0" xr:uid="{00000000-0006-0000-0800-00002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2" authorId="0" shapeId="0" xr:uid="{00000000-0006-0000-0800-00002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2" authorId="0" shapeId="0" xr:uid="{00000000-0006-0000-0800-00002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2" authorId="0" shapeId="0" xr:uid="{00000000-0006-0000-0800-00002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2" authorId="0" shapeId="0" xr:uid="{00000000-0006-0000-0800-00002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2" authorId="0" shapeId="0" xr:uid="{00000000-0006-0000-0800-00002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2" authorId="0" shapeId="0" xr:uid="{00000000-0006-0000-0800-00002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2" authorId="0" shapeId="0" xr:uid="{00000000-0006-0000-0800-00002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23" authorId="0" shapeId="0" xr:uid="{00000000-0006-0000-0800-00002B000000}">
      <text>
        <r>
          <rPr>
            <sz val="12"/>
            <color indexed="81"/>
            <rFont val="Segoe UI"/>
            <family val="2"/>
          </rPr>
          <t>Em quanto você planeja aumentar ou reduzir?</t>
        </r>
      </text>
    </comment>
    <comment ref="T23" authorId="0" shapeId="0" xr:uid="{00000000-0006-0000-0800-00002C000000}">
      <text>
        <r>
          <rPr>
            <sz val="12"/>
            <color indexed="81"/>
            <rFont val="Segoe UI"/>
            <family val="2"/>
          </rPr>
          <t>Em quanto você planeja aumentar ou reduzir?</t>
        </r>
      </text>
    </comment>
    <comment ref="AJ23" authorId="0" shapeId="0" xr:uid="{00000000-0006-0000-0800-00002D000000}">
      <text>
        <r>
          <rPr>
            <sz val="12"/>
            <color indexed="81"/>
            <rFont val="Segoe UI"/>
            <family val="2"/>
          </rPr>
          <t>Em quanto você planeja aumentar ou reduzir?</t>
        </r>
      </text>
    </comment>
    <comment ref="AZ23" authorId="0" shapeId="0" xr:uid="{00000000-0006-0000-0800-00002E000000}">
      <text>
        <r>
          <rPr>
            <sz val="12"/>
            <color indexed="81"/>
            <rFont val="Segoe UI"/>
            <family val="2"/>
          </rPr>
          <t>Em quanto você planeja aumentar ou reduzir?</t>
        </r>
      </text>
    </comment>
    <comment ref="BP23" authorId="0" shapeId="0" xr:uid="{00000000-0006-0000-0800-00002F000000}">
      <text>
        <r>
          <rPr>
            <sz val="12"/>
            <color indexed="81"/>
            <rFont val="Segoe UI"/>
            <family val="2"/>
          </rPr>
          <t>Em quanto você planeja aumentar ou reduzir?</t>
        </r>
      </text>
    </comment>
    <comment ref="D24" authorId="0" shapeId="0" xr:uid="{00000000-0006-0000-0800-000030000000}">
      <text>
        <r>
          <rPr>
            <sz val="12"/>
            <color indexed="81"/>
            <rFont val="Segoe UI"/>
            <family val="2"/>
          </rPr>
          <t>Em quanto você planeja aumentar ou reduzir?</t>
        </r>
      </text>
    </comment>
    <comment ref="D25" authorId="0" shapeId="0" xr:uid="{00000000-0006-0000-0800-000031000000}">
      <text>
        <r>
          <rPr>
            <sz val="12"/>
            <color indexed="81"/>
            <rFont val="Segoe UI"/>
            <family val="2"/>
          </rPr>
          <t>O quanto realmente aumentou ou reduziu?</t>
        </r>
      </text>
    </comment>
    <comment ref="C28" authorId="0" shapeId="0" xr:uid="{00000000-0006-0000-0800-000032000000}">
      <text>
        <r>
          <rPr>
            <sz val="12"/>
            <color indexed="81"/>
            <rFont val="Segoe UI"/>
            <family val="2"/>
          </rPr>
          <t>Selecione sua meta específica para esta área. Essas metas foram definidas em Premissas gerais, na aba "Metas específicas" da sua planilha.</t>
        </r>
      </text>
    </comment>
    <comment ref="D28" authorId="0" shapeId="0" xr:uid="{00000000-0006-0000-0800-000033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28" authorId="0" shapeId="0" xr:uid="{00000000-0006-0000-0800-00003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8" authorId="0" shapeId="0" xr:uid="{00000000-0006-0000-0800-00003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8" authorId="0" shapeId="0" xr:uid="{00000000-0006-0000-0800-00003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8" authorId="0" shapeId="0" xr:uid="{00000000-0006-0000-0800-00003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8" authorId="0" shapeId="0" xr:uid="{00000000-0006-0000-0800-00003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8" authorId="0" shapeId="0" xr:uid="{00000000-0006-0000-0800-00003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8" authorId="0" shapeId="0" xr:uid="{00000000-0006-0000-0800-00003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8" authorId="0" shapeId="0" xr:uid="{00000000-0006-0000-0800-00003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8" authorId="0" shapeId="0" xr:uid="{00000000-0006-0000-0800-00003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8" authorId="0" shapeId="0" xr:uid="{00000000-0006-0000-0800-00003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29" authorId="0" shapeId="0" xr:uid="{00000000-0006-0000-0800-00003E000000}">
      <text>
        <r>
          <rPr>
            <sz val="12"/>
            <color indexed="81"/>
            <rFont val="Segoe UI"/>
            <family val="2"/>
          </rPr>
          <t>Em quanto você planeja aumentar ou reduzir?</t>
        </r>
      </text>
    </comment>
    <comment ref="T29" authorId="0" shapeId="0" xr:uid="{00000000-0006-0000-0800-00003F000000}">
      <text>
        <r>
          <rPr>
            <sz val="12"/>
            <color indexed="81"/>
            <rFont val="Segoe UI"/>
            <family val="2"/>
          </rPr>
          <t>Em quanto você planeja aumentar ou reduzir?</t>
        </r>
      </text>
    </comment>
    <comment ref="AJ29" authorId="0" shapeId="0" xr:uid="{00000000-0006-0000-0800-000040000000}">
      <text>
        <r>
          <rPr>
            <sz val="12"/>
            <color indexed="81"/>
            <rFont val="Segoe UI"/>
            <family val="2"/>
          </rPr>
          <t>Em quanto você planeja aumentar ou reduzir?</t>
        </r>
      </text>
    </comment>
    <comment ref="AZ29" authorId="0" shapeId="0" xr:uid="{00000000-0006-0000-0800-000041000000}">
      <text>
        <r>
          <rPr>
            <sz val="12"/>
            <color indexed="81"/>
            <rFont val="Segoe UI"/>
            <family val="2"/>
          </rPr>
          <t>Em quanto você planeja aumentar ou reduzir?</t>
        </r>
      </text>
    </comment>
    <comment ref="BP29" authorId="0" shapeId="0" xr:uid="{00000000-0006-0000-0800-000042000000}">
      <text>
        <r>
          <rPr>
            <sz val="12"/>
            <color indexed="81"/>
            <rFont val="Segoe UI"/>
            <family val="2"/>
          </rPr>
          <t>Em quanto você planeja aumentar ou reduzir?</t>
        </r>
      </text>
    </comment>
    <comment ref="D30" authorId="0" shapeId="0" xr:uid="{00000000-0006-0000-0800-000043000000}">
      <text>
        <r>
          <rPr>
            <sz val="12"/>
            <color indexed="81"/>
            <rFont val="Segoe UI"/>
            <family val="2"/>
          </rPr>
          <t>Em quanto você planeja aumentar ou reduzir?</t>
        </r>
      </text>
    </comment>
    <comment ref="D31" authorId="0" shapeId="0" xr:uid="{00000000-0006-0000-0800-000044000000}">
      <text>
        <r>
          <rPr>
            <sz val="12"/>
            <color indexed="81"/>
            <rFont val="Segoe UI"/>
            <family val="2"/>
          </rPr>
          <t>O quanto realmente aumentou ou reduziu?</t>
        </r>
      </text>
    </comment>
    <comment ref="C34" authorId="0" shapeId="0" xr:uid="{00000000-0006-0000-0800-000045000000}">
      <text>
        <r>
          <rPr>
            <sz val="12"/>
            <color indexed="81"/>
            <rFont val="Segoe UI"/>
            <family val="2"/>
          </rPr>
          <t>Selecione sua meta específica para esta área. Essas metas foram definidas em Premissas gerais, na aba "Metas específicas" da sua planilha.</t>
        </r>
      </text>
    </comment>
    <comment ref="D34" authorId="0" shapeId="0" xr:uid="{00000000-0006-0000-0800-000046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34" authorId="0" shapeId="0" xr:uid="{00000000-0006-0000-0800-00004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34" authorId="0" shapeId="0" xr:uid="{00000000-0006-0000-0800-00004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34" authorId="0" shapeId="0" xr:uid="{00000000-0006-0000-0800-00004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34" authorId="0" shapeId="0" xr:uid="{00000000-0006-0000-0800-00004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34" authorId="0" shapeId="0" xr:uid="{00000000-0006-0000-0800-00004B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34" authorId="0" shapeId="0" xr:uid="{00000000-0006-0000-0800-00004C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34" authorId="0" shapeId="0" xr:uid="{00000000-0006-0000-0800-00004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34" authorId="0" shapeId="0" xr:uid="{00000000-0006-0000-0800-00004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34" authorId="0" shapeId="0" xr:uid="{00000000-0006-0000-0800-00004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34" authorId="0" shapeId="0" xr:uid="{00000000-0006-0000-0800-00005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35" authorId="0" shapeId="0" xr:uid="{00000000-0006-0000-0800-000051000000}">
      <text>
        <r>
          <rPr>
            <sz val="12"/>
            <color indexed="81"/>
            <rFont val="Segoe UI"/>
            <family val="2"/>
          </rPr>
          <t>Em quanto você planeja aumentar ou reduzir?</t>
        </r>
      </text>
    </comment>
    <comment ref="T35" authorId="0" shapeId="0" xr:uid="{00000000-0006-0000-0800-000052000000}">
      <text>
        <r>
          <rPr>
            <sz val="12"/>
            <color indexed="81"/>
            <rFont val="Segoe UI"/>
            <family val="2"/>
          </rPr>
          <t>Em quanto você planeja aumentar ou reduzir?</t>
        </r>
      </text>
    </comment>
    <comment ref="AJ35" authorId="0" shapeId="0" xr:uid="{00000000-0006-0000-0800-000053000000}">
      <text>
        <r>
          <rPr>
            <sz val="12"/>
            <color indexed="81"/>
            <rFont val="Segoe UI"/>
            <family val="2"/>
          </rPr>
          <t>Em quanto você planeja aumentar ou reduzir?</t>
        </r>
      </text>
    </comment>
    <comment ref="AZ35" authorId="0" shapeId="0" xr:uid="{00000000-0006-0000-0800-000054000000}">
      <text>
        <r>
          <rPr>
            <sz val="12"/>
            <color indexed="81"/>
            <rFont val="Segoe UI"/>
            <family val="2"/>
          </rPr>
          <t>Em quanto você planeja aumentar ou reduzir?</t>
        </r>
      </text>
    </comment>
    <comment ref="BP35" authorId="0" shapeId="0" xr:uid="{00000000-0006-0000-0800-000055000000}">
      <text>
        <r>
          <rPr>
            <sz val="12"/>
            <color indexed="81"/>
            <rFont val="Segoe UI"/>
            <family val="2"/>
          </rPr>
          <t>Em quanto você planeja aumentar ou reduzir?</t>
        </r>
      </text>
    </comment>
    <comment ref="D36" authorId="0" shapeId="0" xr:uid="{00000000-0006-0000-0800-000056000000}">
      <text>
        <r>
          <rPr>
            <sz val="12"/>
            <color indexed="81"/>
            <rFont val="Segoe UI"/>
            <family val="2"/>
          </rPr>
          <t>Em quanto você planeja aumentar ou reduzir?</t>
        </r>
      </text>
    </comment>
    <comment ref="D37" authorId="0" shapeId="0" xr:uid="{00000000-0006-0000-0800-000057000000}">
      <text>
        <r>
          <rPr>
            <sz val="12"/>
            <color indexed="81"/>
            <rFont val="Segoe UI"/>
            <family val="2"/>
          </rPr>
          <t>O quanto realmente aumentou ou reduziu?</t>
        </r>
      </text>
    </comment>
    <comment ref="C40" authorId="0" shapeId="0" xr:uid="{00000000-0006-0000-0800-000058000000}">
      <text>
        <r>
          <rPr>
            <sz val="12"/>
            <color indexed="81"/>
            <rFont val="Segoe UI"/>
            <family val="2"/>
          </rPr>
          <t>Selecione sua meta específica para esta área. Essas metas foram definidas em Premissas gerais, na aba "Metas específicas" da sua planilha.</t>
        </r>
      </text>
    </comment>
    <comment ref="D40" authorId="0" shapeId="0" xr:uid="{00000000-0006-0000-0800-000059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40" authorId="0" shapeId="0" xr:uid="{00000000-0006-0000-0800-00005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0" authorId="0" shapeId="0" xr:uid="{00000000-0006-0000-0800-00005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0" authorId="0" shapeId="0" xr:uid="{00000000-0006-0000-0800-00005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0" authorId="0" shapeId="0" xr:uid="{00000000-0006-0000-0800-00005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0" authorId="0" shapeId="0" xr:uid="{00000000-0006-0000-0800-00005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0" authorId="0" shapeId="0" xr:uid="{00000000-0006-0000-0800-00005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0" authorId="0" shapeId="0" xr:uid="{00000000-0006-0000-0800-00006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0" authorId="0" shapeId="0" xr:uid="{00000000-0006-0000-0800-00006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0" authorId="0" shapeId="0" xr:uid="{00000000-0006-0000-0800-00006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0" authorId="0" shapeId="0" xr:uid="{00000000-0006-0000-0800-00006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41" authorId="0" shapeId="0" xr:uid="{00000000-0006-0000-0800-000064000000}">
      <text>
        <r>
          <rPr>
            <sz val="12"/>
            <color indexed="81"/>
            <rFont val="Segoe UI"/>
            <family val="2"/>
          </rPr>
          <t>Em quanto você planeja aumentar ou reduzir?</t>
        </r>
      </text>
    </comment>
    <comment ref="T41" authorId="0" shapeId="0" xr:uid="{00000000-0006-0000-0800-000065000000}">
      <text>
        <r>
          <rPr>
            <sz val="12"/>
            <color indexed="81"/>
            <rFont val="Segoe UI"/>
            <family val="2"/>
          </rPr>
          <t>Em quanto você planeja aumentar ou reduzir?</t>
        </r>
      </text>
    </comment>
    <comment ref="AJ41" authorId="0" shapeId="0" xr:uid="{00000000-0006-0000-0800-000066000000}">
      <text>
        <r>
          <rPr>
            <sz val="12"/>
            <color indexed="81"/>
            <rFont val="Segoe UI"/>
            <family val="2"/>
          </rPr>
          <t>Em quanto você planeja aumentar ou reduzir?</t>
        </r>
      </text>
    </comment>
    <comment ref="AZ41" authorId="0" shapeId="0" xr:uid="{00000000-0006-0000-0800-000067000000}">
      <text>
        <r>
          <rPr>
            <sz val="12"/>
            <color indexed="81"/>
            <rFont val="Segoe UI"/>
            <family val="2"/>
          </rPr>
          <t>Em quanto você planeja aumentar ou reduzir?</t>
        </r>
      </text>
    </comment>
    <comment ref="BP41" authorId="0" shapeId="0" xr:uid="{00000000-0006-0000-0800-000068000000}">
      <text>
        <r>
          <rPr>
            <sz val="12"/>
            <color indexed="81"/>
            <rFont val="Segoe UI"/>
            <family val="2"/>
          </rPr>
          <t>Em quanto você planeja aumentar ou reduzir?</t>
        </r>
      </text>
    </comment>
    <comment ref="D42" authorId="0" shapeId="0" xr:uid="{00000000-0006-0000-0800-000069000000}">
      <text>
        <r>
          <rPr>
            <sz val="12"/>
            <color indexed="81"/>
            <rFont val="Segoe UI"/>
            <family val="2"/>
          </rPr>
          <t>Em quanto você planeja aumentar ou reduzir?</t>
        </r>
      </text>
    </comment>
    <comment ref="D43" authorId="0" shapeId="0" xr:uid="{00000000-0006-0000-0800-00006A000000}">
      <text>
        <r>
          <rPr>
            <sz val="12"/>
            <color indexed="81"/>
            <rFont val="Segoe UI"/>
            <family val="2"/>
          </rPr>
          <t>O quanto realmente aumentou ou reduziu?</t>
        </r>
      </text>
    </comment>
    <comment ref="C46" authorId="0" shapeId="0" xr:uid="{00000000-0006-0000-0800-00006B000000}">
      <text>
        <r>
          <rPr>
            <sz val="12"/>
            <color indexed="81"/>
            <rFont val="Segoe UI"/>
            <family val="2"/>
          </rPr>
          <t>Selecione sua meta específica para esta área. Essas metas foram definidas em Premissas gerais, na aba "Metas específicas" da sua planilha.</t>
        </r>
      </text>
    </comment>
    <comment ref="D46" authorId="0" shapeId="0" xr:uid="{00000000-0006-0000-0800-00006C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46" authorId="0" shapeId="0" xr:uid="{00000000-0006-0000-0800-00006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6" authorId="0" shapeId="0" xr:uid="{00000000-0006-0000-0800-00006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6" authorId="0" shapeId="0" xr:uid="{00000000-0006-0000-0800-00006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6" authorId="0" shapeId="0" xr:uid="{00000000-0006-0000-0800-00007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6" authorId="0" shapeId="0" xr:uid="{00000000-0006-0000-0800-00007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6" authorId="0" shapeId="0" xr:uid="{00000000-0006-0000-0800-00007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6" authorId="0" shapeId="0" xr:uid="{00000000-0006-0000-0800-00007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6" authorId="0" shapeId="0" xr:uid="{00000000-0006-0000-0800-00007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6" authorId="0" shapeId="0" xr:uid="{00000000-0006-0000-0800-00007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6" authorId="0" shapeId="0" xr:uid="{00000000-0006-0000-0800-00007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47" authorId="0" shapeId="0" xr:uid="{00000000-0006-0000-0800-000077000000}">
      <text>
        <r>
          <rPr>
            <sz val="12"/>
            <color indexed="81"/>
            <rFont val="Segoe UI"/>
            <family val="2"/>
          </rPr>
          <t>Em quanto você planeja aumentar ou reduzir?</t>
        </r>
      </text>
    </comment>
    <comment ref="T47" authorId="0" shapeId="0" xr:uid="{00000000-0006-0000-0800-000078000000}">
      <text>
        <r>
          <rPr>
            <sz val="12"/>
            <color indexed="81"/>
            <rFont val="Segoe UI"/>
            <family val="2"/>
          </rPr>
          <t>Em quanto você planeja aumentar ou reduzir?</t>
        </r>
      </text>
    </comment>
    <comment ref="AJ47" authorId="0" shapeId="0" xr:uid="{00000000-0006-0000-0800-000079000000}">
      <text>
        <r>
          <rPr>
            <sz val="12"/>
            <color indexed="81"/>
            <rFont val="Segoe UI"/>
            <family val="2"/>
          </rPr>
          <t>Em quanto você planeja aumentar ou reduzir?</t>
        </r>
      </text>
    </comment>
    <comment ref="AZ47" authorId="0" shapeId="0" xr:uid="{00000000-0006-0000-0800-00007A000000}">
      <text>
        <r>
          <rPr>
            <sz val="12"/>
            <color indexed="81"/>
            <rFont val="Segoe UI"/>
            <family val="2"/>
          </rPr>
          <t>Em quanto você planeja aumentar ou reduzir?</t>
        </r>
      </text>
    </comment>
    <comment ref="BP47" authorId="0" shapeId="0" xr:uid="{00000000-0006-0000-0800-00007B000000}">
      <text>
        <r>
          <rPr>
            <sz val="12"/>
            <color indexed="81"/>
            <rFont val="Segoe UI"/>
            <family val="2"/>
          </rPr>
          <t>Em quanto você planeja aumentar ou reduzir?</t>
        </r>
      </text>
    </comment>
    <comment ref="D48" authorId="0" shapeId="0" xr:uid="{00000000-0006-0000-0800-00007C000000}">
      <text>
        <r>
          <rPr>
            <sz val="12"/>
            <color indexed="81"/>
            <rFont val="Segoe UI"/>
            <family val="2"/>
          </rPr>
          <t>Em quanto você planeja aumentar ou reduzir?</t>
        </r>
      </text>
    </comment>
    <comment ref="D49" authorId="0" shapeId="0" xr:uid="{00000000-0006-0000-0800-00007D000000}">
      <text>
        <r>
          <rPr>
            <sz val="12"/>
            <color indexed="81"/>
            <rFont val="Segoe UI"/>
            <family val="2"/>
          </rPr>
          <t>O quanto realmente aumentou ou reduziu?</t>
        </r>
      </text>
    </comment>
    <comment ref="C52" authorId="0" shapeId="0" xr:uid="{00000000-0006-0000-0800-00007E000000}">
      <text>
        <r>
          <rPr>
            <sz val="12"/>
            <color indexed="81"/>
            <rFont val="Segoe UI"/>
            <family val="2"/>
          </rPr>
          <t>Selecione sua meta específica para esta área. Essas metas foram definidas em Premissas gerais, na aba "Metas específicas" da sua planilha.</t>
        </r>
      </text>
    </comment>
    <comment ref="D52" authorId="0" shapeId="0" xr:uid="{00000000-0006-0000-0800-00007F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52" authorId="0" shapeId="0" xr:uid="{00000000-0006-0000-0800-00008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52" authorId="0" shapeId="0" xr:uid="{00000000-0006-0000-0800-00008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52" authorId="0" shapeId="0" xr:uid="{00000000-0006-0000-0800-00008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52" authorId="0" shapeId="0" xr:uid="{00000000-0006-0000-0800-00008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52" authorId="0" shapeId="0" xr:uid="{00000000-0006-0000-0800-00008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52" authorId="0" shapeId="0" xr:uid="{00000000-0006-0000-0800-00008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52" authorId="0" shapeId="0" xr:uid="{00000000-0006-0000-0800-00008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52" authorId="0" shapeId="0" xr:uid="{00000000-0006-0000-0800-00008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52" authorId="0" shapeId="0" xr:uid="{00000000-0006-0000-0800-00008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52" authorId="0" shapeId="0" xr:uid="{00000000-0006-0000-0800-00008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53" authorId="0" shapeId="0" xr:uid="{00000000-0006-0000-0800-00008A000000}">
      <text>
        <r>
          <rPr>
            <sz val="12"/>
            <color indexed="81"/>
            <rFont val="Segoe UI"/>
            <family val="2"/>
          </rPr>
          <t>Em quanto você planeja aumentar ou reduzir?</t>
        </r>
      </text>
    </comment>
    <comment ref="T53" authorId="0" shapeId="0" xr:uid="{00000000-0006-0000-0800-00008B000000}">
      <text>
        <r>
          <rPr>
            <sz val="12"/>
            <color indexed="81"/>
            <rFont val="Segoe UI"/>
            <family val="2"/>
          </rPr>
          <t>Em quanto você planeja aumentar ou reduzir?</t>
        </r>
      </text>
    </comment>
    <comment ref="AJ53" authorId="0" shapeId="0" xr:uid="{00000000-0006-0000-0800-00008C000000}">
      <text>
        <r>
          <rPr>
            <sz val="12"/>
            <color indexed="81"/>
            <rFont val="Segoe UI"/>
            <family val="2"/>
          </rPr>
          <t>Em quanto você planeja aumentar ou reduzir?</t>
        </r>
      </text>
    </comment>
    <comment ref="AZ53" authorId="0" shapeId="0" xr:uid="{00000000-0006-0000-0800-00008D000000}">
      <text>
        <r>
          <rPr>
            <sz val="12"/>
            <color indexed="81"/>
            <rFont val="Segoe UI"/>
            <family val="2"/>
          </rPr>
          <t>Em quanto você planeja aumentar ou reduzir?</t>
        </r>
      </text>
    </comment>
    <comment ref="BP53" authorId="0" shapeId="0" xr:uid="{00000000-0006-0000-0800-00008E000000}">
      <text>
        <r>
          <rPr>
            <sz val="12"/>
            <color indexed="81"/>
            <rFont val="Segoe UI"/>
            <family val="2"/>
          </rPr>
          <t>Em quanto você planeja aumentar ou reduzir?</t>
        </r>
      </text>
    </comment>
    <comment ref="D54" authorId="0" shapeId="0" xr:uid="{00000000-0006-0000-0800-00008F000000}">
      <text>
        <r>
          <rPr>
            <sz val="12"/>
            <color indexed="81"/>
            <rFont val="Segoe UI"/>
            <family val="2"/>
          </rPr>
          <t>Em quanto você planeja aumentar ou reduzir?</t>
        </r>
      </text>
    </comment>
    <comment ref="D55" authorId="0" shapeId="0" xr:uid="{00000000-0006-0000-0800-000090000000}">
      <text>
        <r>
          <rPr>
            <sz val="12"/>
            <color indexed="81"/>
            <rFont val="Segoe UI"/>
            <family val="2"/>
          </rPr>
          <t>O quanto realmente aumentou ou reduziu?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Héctor Valente</author>
  </authors>
  <commentList>
    <comment ref="C10" authorId="0" shapeId="0" xr:uid="{00000000-0006-0000-0900-000001000000}">
      <text>
        <r>
          <rPr>
            <sz val="12"/>
            <color indexed="81"/>
            <rFont val="Segoe UI"/>
            <family val="2"/>
          </rPr>
          <t>Selecione sua meta específica para esta área. Essas metas foram definidas em Premissas gerais, na aba "Metas específicas" da sua planilha.</t>
        </r>
      </text>
    </comment>
    <comment ref="D10" authorId="0" shapeId="0" xr:uid="{00000000-0006-0000-0900-000002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10" authorId="0" shapeId="0" xr:uid="{00000000-0006-0000-0900-00000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0" authorId="0" shapeId="0" xr:uid="{00000000-0006-0000-0900-00000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11" authorId="0" shapeId="0" xr:uid="{00000000-0006-0000-0900-000005000000}">
      <text>
        <r>
          <rPr>
            <sz val="12"/>
            <color indexed="81"/>
            <rFont val="Segoe UI"/>
            <family val="2"/>
          </rPr>
          <t>Em quanto você planeja aumentar ou reduzir?</t>
        </r>
      </text>
    </comment>
    <comment ref="T11" authorId="0" shapeId="0" xr:uid="{00000000-0006-0000-0900-000006000000}">
      <text>
        <r>
          <rPr>
            <sz val="12"/>
            <color indexed="81"/>
            <rFont val="Segoe UI"/>
            <family val="2"/>
          </rPr>
          <t>Em quanto você planeja aumentar ou reduzir?</t>
        </r>
      </text>
    </comment>
    <comment ref="AJ11" authorId="0" shapeId="0" xr:uid="{00000000-0006-0000-0900-000007000000}">
      <text>
        <r>
          <rPr>
            <sz val="12"/>
            <color indexed="81"/>
            <rFont val="Segoe UI"/>
            <family val="2"/>
          </rPr>
          <t>Em quanto você planeja aumentar ou reduzir?</t>
        </r>
      </text>
    </comment>
    <comment ref="AZ11" authorId="0" shapeId="0" xr:uid="{00000000-0006-0000-0900-000008000000}">
      <text>
        <r>
          <rPr>
            <sz val="12"/>
            <color indexed="81"/>
            <rFont val="Segoe UI"/>
            <family val="2"/>
          </rPr>
          <t>Em quanto você planeja aumentar ou reduzir?</t>
        </r>
      </text>
    </comment>
    <comment ref="BP11" authorId="0" shapeId="0" xr:uid="{00000000-0006-0000-0900-000009000000}">
      <text>
        <r>
          <rPr>
            <sz val="12"/>
            <color indexed="81"/>
            <rFont val="Segoe UI"/>
            <family val="2"/>
          </rPr>
          <t>Em quanto você planeja aumentar ou reduzir?</t>
        </r>
      </text>
    </comment>
    <comment ref="D12" authorId="0" shapeId="0" xr:uid="{00000000-0006-0000-0900-00000A000000}">
      <text>
        <r>
          <rPr>
            <sz val="12"/>
            <color indexed="81"/>
            <rFont val="Segoe UI"/>
            <family val="2"/>
          </rPr>
          <t>Em quanto você planeja aumentar ou reduzir?</t>
        </r>
      </text>
    </comment>
    <comment ref="D13" authorId="0" shapeId="0" xr:uid="{00000000-0006-0000-0900-00000B000000}">
      <text>
        <r>
          <rPr>
            <sz val="12"/>
            <color indexed="81"/>
            <rFont val="Segoe UI"/>
            <family val="2"/>
          </rPr>
          <t>O quanto realmente aumentou ou reduziu?</t>
        </r>
      </text>
    </comment>
    <comment ref="C16" authorId="0" shapeId="0" xr:uid="{00000000-0006-0000-0900-00000C000000}">
      <text>
        <r>
          <rPr>
            <sz val="12"/>
            <color indexed="81"/>
            <rFont val="Segoe UI"/>
            <family val="2"/>
          </rPr>
          <t>Selecione sua meta específica para esta área. Essas metas foram definidas em Premissas gerais, na aba "Metas específicas" da sua planilha.</t>
        </r>
      </text>
    </comment>
    <comment ref="D16" authorId="0" shapeId="0" xr:uid="{00000000-0006-0000-0900-00000D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16" authorId="0" shapeId="0" xr:uid="{00000000-0006-0000-0900-00000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16" authorId="0" shapeId="0" xr:uid="{00000000-0006-0000-0900-00000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16" authorId="0" shapeId="0" xr:uid="{00000000-0006-0000-0900-00001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16" authorId="0" shapeId="0" xr:uid="{00000000-0006-0000-0900-00001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16" authorId="0" shapeId="0" xr:uid="{00000000-0006-0000-0900-00001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16" authorId="0" shapeId="0" xr:uid="{00000000-0006-0000-0900-00001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16" authorId="0" shapeId="0" xr:uid="{00000000-0006-0000-0900-00001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16" authorId="0" shapeId="0" xr:uid="{00000000-0006-0000-0900-00001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16" authorId="0" shapeId="0" xr:uid="{00000000-0006-0000-0900-00001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16" authorId="0" shapeId="0" xr:uid="{00000000-0006-0000-0900-00001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17" authorId="0" shapeId="0" xr:uid="{00000000-0006-0000-0900-000018000000}">
      <text>
        <r>
          <rPr>
            <sz val="12"/>
            <color indexed="81"/>
            <rFont val="Segoe UI"/>
            <family val="2"/>
          </rPr>
          <t>Em quanto você planeja aumentar ou reduzir?</t>
        </r>
      </text>
    </comment>
    <comment ref="T17" authorId="0" shapeId="0" xr:uid="{00000000-0006-0000-0900-000019000000}">
      <text>
        <r>
          <rPr>
            <sz val="12"/>
            <color indexed="81"/>
            <rFont val="Segoe UI"/>
            <family val="2"/>
          </rPr>
          <t>Em quanto você planeja aumentar ou reduzir?</t>
        </r>
      </text>
    </comment>
    <comment ref="AJ17" authorId="0" shapeId="0" xr:uid="{00000000-0006-0000-0900-00001A000000}">
      <text>
        <r>
          <rPr>
            <sz val="12"/>
            <color indexed="81"/>
            <rFont val="Segoe UI"/>
            <family val="2"/>
          </rPr>
          <t>Em quanto você planeja aumentar ou reduzir?</t>
        </r>
      </text>
    </comment>
    <comment ref="AZ17" authorId="0" shapeId="0" xr:uid="{00000000-0006-0000-0900-00001B000000}">
      <text>
        <r>
          <rPr>
            <sz val="12"/>
            <color indexed="81"/>
            <rFont val="Segoe UI"/>
            <family val="2"/>
          </rPr>
          <t>Em quanto você planeja aumentar ou reduzir?</t>
        </r>
      </text>
    </comment>
    <comment ref="BP17" authorId="0" shapeId="0" xr:uid="{00000000-0006-0000-0900-00001C000000}">
      <text>
        <r>
          <rPr>
            <sz val="12"/>
            <color indexed="81"/>
            <rFont val="Segoe UI"/>
            <family val="2"/>
          </rPr>
          <t>Em quanto você planeja aumentar ou reduzir?</t>
        </r>
      </text>
    </comment>
    <comment ref="D18" authorId="0" shapeId="0" xr:uid="{00000000-0006-0000-0900-00001D000000}">
      <text>
        <r>
          <rPr>
            <sz val="12"/>
            <color indexed="81"/>
            <rFont val="Segoe UI"/>
            <family val="2"/>
          </rPr>
          <t>Em quanto você planeja aumentar ou reduzir?</t>
        </r>
      </text>
    </comment>
    <comment ref="D19" authorId="0" shapeId="0" xr:uid="{00000000-0006-0000-0900-00001E000000}">
      <text>
        <r>
          <rPr>
            <sz val="12"/>
            <color indexed="81"/>
            <rFont val="Segoe UI"/>
            <family val="2"/>
          </rPr>
          <t>O quanto realmente aumentou ou reduziu?</t>
        </r>
      </text>
    </comment>
    <comment ref="C22" authorId="0" shapeId="0" xr:uid="{00000000-0006-0000-0900-00001F000000}">
      <text>
        <r>
          <rPr>
            <sz val="12"/>
            <color indexed="81"/>
            <rFont val="Segoe UI"/>
            <family val="2"/>
          </rPr>
          <t>Selecione sua meta específica para esta área. Essas metas foram definidas em Premissas gerais, na aba "Metas específicas" da sua planilha.</t>
        </r>
      </text>
    </comment>
    <comment ref="D22" authorId="0" shapeId="0" xr:uid="{00000000-0006-0000-0900-000020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22" authorId="0" shapeId="0" xr:uid="{00000000-0006-0000-0900-00002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2" authorId="0" shapeId="0" xr:uid="{00000000-0006-0000-0900-00002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2" authorId="0" shapeId="0" xr:uid="{00000000-0006-0000-0900-00002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2" authorId="0" shapeId="0" xr:uid="{00000000-0006-0000-0900-00002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2" authorId="0" shapeId="0" xr:uid="{00000000-0006-0000-0900-00002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2" authorId="0" shapeId="0" xr:uid="{00000000-0006-0000-0900-00002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2" authorId="0" shapeId="0" xr:uid="{00000000-0006-0000-0900-00002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2" authorId="0" shapeId="0" xr:uid="{00000000-0006-0000-0900-00002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2" authorId="0" shapeId="0" xr:uid="{00000000-0006-0000-0900-00002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2" authorId="0" shapeId="0" xr:uid="{00000000-0006-0000-0900-00002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23" authorId="0" shapeId="0" xr:uid="{00000000-0006-0000-0900-00002B000000}">
      <text>
        <r>
          <rPr>
            <sz val="12"/>
            <color indexed="81"/>
            <rFont val="Segoe UI"/>
            <family val="2"/>
          </rPr>
          <t>Em quanto você planeja aumentar ou reduzir?</t>
        </r>
      </text>
    </comment>
    <comment ref="T23" authorId="0" shapeId="0" xr:uid="{00000000-0006-0000-0900-00002C000000}">
      <text>
        <r>
          <rPr>
            <sz val="12"/>
            <color indexed="81"/>
            <rFont val="Segoe UI"/>
            <family val="2"/>
          </rPr>
          <t>Em quanto você planeja aumentar ou reduzir?</t>
        </r>
      </text>
    </comment>
    <comment ref="AJ23" authorId="0" shapeId="0" xr:uid="{00000000-0006-0000-0900-00002D000000}">
      <text>
        <r>
          <rPr>
            <sz val="12"/>
            <color indexed="81"/>
            <rFont val="Segoe UI"/>
            <family val="2"/>
          </rPr>
          <t>Em quanto você planeja aumentar ou reduzir?</t>
        </r>
      </text>
    </comment>
    <comment ref="AZ23" authorId="0" shapeId="0" xr:uid="{00000000-0006-0000-0900-00002E000000}">
      <text>
        <r>
          <rPr>
            <sz val="12"/>
            <color indexed="81"/>
            <rFont val="Segoe UI"/>
            <family val="2"/>
          </rPr>
          <t>Em quanto você planeja aumentar ou reduzir?</t>
        </r>
      </text>
    </comment>
    <comment ref="BP23" authorId="0" shapeId="0" xr:uid="{00000000-0006-0000-0900-00002F000000}">
      <text>
        <r>
          <rPr>
            <sz val="12"/>
            <color indexed="81"/>
            <rFont val="Segoe UI"/>
            <family val="2"/>
          </rPr>
          <t>Em quanto você planeja aumentar ou reduzir?</t>
        </r>
      </text>
    </comment>
    <comment ref="D24" authorId="0" shapeId="0" xr:uid="{00000000-0006-0000-0900-000030000000}">
      <text>
        <r>
          <rPr>
            <sz val="12"/>
            <color indexed="81"/>
            <rFont val="Segoe UI"/>
            <family val="2"/>
          </rPr>
          <t>Em quanto você planeja aumentar ou reduzir?</t>
        </r>
      </text>
    </comment>
    <comment ref="D25" authorId="0" shapeId="0" xr:uid="{00000000-0006-0000-0900-000031000000}">
      <text>
        <r>
          <rPr>
            <sz val="12"/>
            <color indexed="81"/>
            <rFont val="Segoe UI"/>
            <family val="2"/>
          </rPr>
          <t>O quanto realmente aumentou ou reduziu?</t>
        </r>
      </text>
    </comment>
    <comment ref="C28" authorId="0" shapeId="0" xr:uid="{00000000-0006-0000-0900-000032000000}">
      <text>
        <r>
          <rPr>
            <sz val="12"/>
            <color indexed="81"/>
            <rFont val="Segoe UI"/>
            <family val="2"/>
          </rPr>
          <t>Selecione sua meta específica para esta área. Essas metas foram definidas em Premissas gerais, na aba "Metas específicas" da sua planilha.</t>
        </r>
      </text>
    </comment>
    <comment ref="D28" authorId="0" shapeId="0" xr:uid="{00000000-0006-0000-0900-000033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28" authorId="0" shapeId="0" xr:uid="{00000000-0006-0000-0900-00003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28" authorId="0" shapeId="0" xr:uid="{00000000-0006-0000-0900-00003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28" authorId="0" shapeId="0" xr:uid="{00000000-0006-0000-0900-00003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28" authorId="0" shapeId="0" xr:uid="{00000000-0006-0000-0900-00003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28" authorId="0" shapeId="0" xr:uid="{00000000-0006-0000-0900-00003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28" authorId="0" shapeId="0" xr:uid="{00000000-0006-0000-0900-00003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28" authorId="0" shapeId="0" xr:uid="{00000000-0006-0000-0900-00003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28" authorId="0" shapeId="0" xr:uid="{00000000-0006-0000-0900-00003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28" authorId="0" shapeId="0" xr:uid="{00000000-0006-0000-0900-00003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28" authorId="0" shapeId="0" xr:uid="{00000000-0006-0000-0900-00003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29" authorId="0" shapeId="0" xr:uid="{00000000-0006-0000-0900-00003E000000}">
      <text>
        <r>
          <rPr>
            <sz val="12"/>
            <color indexed="81"/>
            <rFont val="Segoe UI"/>
            <family val="2"/>
          </rPr>
          <t>Em quanto você planeja aumentar ou reduzir?</t>
        </r>
      </text>
    </comment>
    <comment ref="T29" authorId="0" shapeId="0" xr:uid="{00000000-0006-0000-0900-00003F000000}">
      <text>
        <r>
          <rPr>
            <sz val="12"/>
            <color indexed="81"/>
            <rFont val="Segoe UI"/>
            <family val="2"/>
          </rPr>
          <t>Em quanto você planeja aumentar ou reduzir?</t>
        </r>
      </text>
    </comment>
    <comment ref="AJ29" authorId="0" shapeId="0" xr:uid="{00000000-0006-0000-0900-000040000000}">
      <text>
        <r>
          <rPr>
            <sz val="12"/>
            <color indexed="81"/>
            <rFont val="Segoe UI"/>
            <family val="2"/>
          </rPr>
          <t>Em quanto você planeja aumentar ou reduzir?</t>
        </r>
      </text>
    </comment>
    <comment ref="AZ29" authorId="0" shapeId="0" xr:uid="{00000000-0006-0000-0900-000041000000}">
      <text>
        <r>
          <rPr>
            <sz val="12"/>
            <color indexed="81"/>
            <rFont val="Segoe UI"/>
            <family val="2"/>
          </rPr>
          <t>Em quanto você planeja aumentar ou reduzir?</t>
        </r>
      </text>
    </comment>
    <comment ref="BP29" authorId="0" shapeId="0" xr:uid="{00000000-0006-0000-0900-000042000000}">
      <text>
        <r>
          <rPr>
            <sz val="12"/>
            <color indexed="81"/>
            <rFont val="Segoe UI"/>
            <family val="2"/>
          </rPr>
          <t>Em quanto você planeja aumentar ou reduzir?</t>
        </r>
      </text>
    </comment>
    <comment ref="D30" authorId="0" shapeId="0" xr:uid="{00000000-0006-0000-0900-000043000000}">
      <text>
        <r>
          <rPr>
            <sz val="12"/>
            <color indexed="81"/>
            <rFont val="Segoe UI"/>
            <family val="2"/>
          </rPr>
          <t>Em quanto você planeja aumentar ou reduzir?</t>
        </r>
      </text>
    </comment>
    <comment ref="D31" authorId="0" shapeId="0" xr:uid="{00000000-0006-0000-0900-000044000000}">
      <text>
        <r>
          <rPr>
            <sz val="12"/>
            <color indexed="81"/>
            <rFont val="Segoe UI"/>
            <family val="2"/>
          </rPr>
          <t>O quanto realmente aumentou ou reduziu?</t>
        </r>
      </text>
    </comment>
    <comment ref="C34" authorId="0" shapeId="0" xr:uid="{00000000-0006-0000-0900-000045000000}">
      <text>
        <r>
          <rPr>
            <sz val="12"/>
            <color indexed="81"/>
            <rFont val="Segoe UI"/>
            <family val="2"/>
          </rPr>
          <t>Selecione sua meta específica para esta área. Essas metas foram definidas em Premissas gerais, na aba "Metas específicas" da sua planilha.</t>
        </r>
      </text>
    </comment>
    <comment ref="D34" authorId="0" shapeId="0" xr:uid="{00000000-0006-0000-0900-000046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34" authorId="0" shapeId="0" xr:uid="{00000000-0006-0000-0900-000047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34" authorId="0" shapeId="0" xr:uid="{00000000-0006-0000-0900-000048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34" authorId="0" shapeId="0" xr:uid="{00000000-0006-0000-0900-000049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34" authorId="0" shapeId="0" xr:uid="{00000000-0006-0000-0900-00004A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34" authorId="0" shapeId="0" xr:uid="{00000000-0006-0000-0900-00004B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34" authorId="0" shapeId="0" xr:uid="{00000000-0006-0000-0900-00004C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34" authorId="0" shapeId="0" xr:uid="{00000000-0006-0000-0900-00004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34" authorId="0" shapeId="0" xr:uid="{00000000-0006-0000-0900-00004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34" authorId="0" shapeId="0" xr:uid="{00000000-0006-0000-0900-00004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34" authorId="0" shapeId="0" xr:uid="{00000000-0006-0000-0900-00005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35" authorId="0" shapeId="0" xr:uid="{00000000-0006-0000-0900-000051000000}">
      <text>
        <r>
          <rPr>
            <sz val="12"/>
            <color indexed="81"/>
            <rFont val="Segoe UI"/>
            <family val="2"/>
          </rPr>
          <t>Em quanto você planeja aumentar ou reduzir?</t>
        </r>
      </text>
    </comment>
    <comment ref="T35" authorId="0" shapeId="0" xr:uid="{00000000-0006-0000-0900-000052000000}">
      <text>
        <r>
          <rPr>
            <sz val="12"/>
            <color indexed="81"/>
            <rFont val="Segoe UI"/>
            <family val="2"/>
          </rPr>
          <t>Em quanto você planeja aumentar ou reduzir?</t>
        </r>
      </text>
    </comment>
    <comment ref="AJ35" authorId="0" shapeId="0" xr:uid="{00000000-0006-0000-0900-000053000000}">
      <text>
        <r>
          <rPr>
            <sz val="12"/>
            <color indexed="81"/>
            <rFont val="Segoe UI"/>
            <family val="2"/>
          </rPr>
          <t>Em quanto você planeja aumentar ou reduzir?</t>
        </r>
      </text>
    </comment>
    <comment ref="AZ35" authorId="0" shapeId="0" xr:uid="{00000000-0006-0000-0900-000054000000}">
      <text>
        <r>
          <rPr>
            <sz val="12"/>
            <color indexed="81"/>
            <rFont val="Segoe UI"/>
            <family val="2"/>
          </rPr>
          <t>Em quanto você planeja aumentar ou reduzir?</t>
        </r>
      </text>
    </comment>
    <comment ref="BP35" authorId="0" shapeId="0" xr:uid="{00000000-0006-0000-0900-000055000000}">
      <text>
        <r>
          <rPr>
            <sz val="12"/>
            <color indexed="81"/>
            <rFont val="Segoe UI"/>
            <family val="2"/>
          </rPr>
          <t>Em quanto você planeja aumentar ou reduzir?</t>
        </r>
      </text>
    </comment>
    <comment ref="D36" authorId="0" shapeId="0" xr:uid="{00000000-0006-0000-0900-000056000000}">
      <text>
        <r>
          <rPr>
            <sz val="12"/>
            <color indexed="81"/>
            <rFont val="Segoe UI"/>
            <family val="2"/>
          </rPr>
          <t>Em quanto você planeja aumentar ou reduzir?</t>
        </r>
      </text>
    </comment>
    <comment ref="D37" authorId="0" shapeId="0" xr:uid="{00000000-0006-0000-0900-000057000000}">
      <text>
        <r>
          <rPr>
            <sz val="12"/>
            <color indexed="81"/>
            <rFont val="Segoe UI"/>
            <family val="2"/>
          </rPr>
          <t>O quanto realmente aumentou ou reduziu?</t>
        </r>
      </text>
    </comment>
    <comment ref="C40" authorId="0" shapeId="0" xr:uid="{00000000-0006-0000-0900-000058000000}">
      <text>
        <r>
          <rPr>
            <sz val="12"/>
            <color indexed="81"/>
            <rFont val="Segoe UI"/>
            <family val="2"/>
          </rPr>
          <t>Selecione sua meta específica para esta área. Essas metas foram definidas em Premissas gerais, na aba "Metas específicas" da sua planilha.</t>
        </r>
      </text>
    </comment>
    <comment ref="D40" authorId="0" shapeId="0" xr:uid="{00000000-0006-0000-0900-000059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40" authorId="0" shapeId="0" xr:uid="{00000000-0006-0000-0900-00005A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0" authorId="0" shapeId="0" xr:uid="{00000000-0006-0000-0900-00005B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0" authorId="0" shapeId="0" xr:uid="{00000000-0006-0000-0900-00005C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0" authorId="0" shapeId="0" xr:uid="{00000000-0006-0000-0900-00005D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0" authorId="0" shapeId="0" xr:uid="{00000000-0006-0000-0900-00005E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0" authorId="0" shapeId="0" xr:uid="{00000000-0006-0000-0900-00005F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0" authorId="0" shapeId="0" xr:uid="{00000000-0006-0000-0900-00006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0" authorId="0" shapeId="0" xr:uid="{00000000-0006-0000-0900-00006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0" authorId="0" shapeId="0" xr:uid="{00000000-0006-0000-0900-00006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0" authorId="0" shapeId="0" xr:uid="{00000000-0006-0000-0900-00006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41" authorId="0" shapeId="0" xr:uid="{00000000-0006-0000-0900-000064000000}">
      <text>
        <r>
          <rPr>
            <sz val="12"/>
            <color indexed="81"/>
            <rFont val="Segoe UI"/>
            <family val="2"/>
          </rPr>
          <t>Em quanto você planeja aumentar ou reduzir?</t>
        </r>
      </text>
    </comment>
    <comment ref="T41" authorId="0" shapeId="0" xr:uid="{00000000-0006-0000-0900-000065000000}">
      <text>
        <r>
          <rPr>
            <sz val="12"/>
            <color indexed="81"/>
            <rFont val="Segoe UI"/>
            <family val="2"/>
          </rPr>
          <t>Em quanto você planeja aumentar ou reduzir?</t>
        </r>
      </text>
    </comment>
    <comment ref="AJ41" authorId="0" shapeId="0" xr:uid="{00000000-0006-0000-0900-000066000000}">
      <text>
        <r>
          <rPr>
            <sz val="12"/>
            <color indexed="81"/>
            <rFont val="Segoe UI"/>
            <family val="2"/>
          </rPr>
          <t>Em quanto você planeja aumentar ou reduzir?</t>
        </r>
      </text>
    </comment>
    <comment ref="AZ41" authorId="0" shapeId="0" xr:uid="{00000000-0006-0000-0900-000067000000}">
      <text>
        <r>
          <rPr>
            <sz val="12"/>
            <color indexed="81"/>
            <rFont val="Segoe UI"/>
            <family val="2"/>
          </rPr>
          <t>Em quanto você planeja aumentar ou reduzir?</t>
        </r>
      </text>
    </comment>
    <comment ref="BP41" authorId="0" shapeId="0" xr:uid="{00000000-0006-0000-0900-000068000000}">
      <text>
        <r>
          <rPr>
            <sz val="12"/>
            <color indexed="81"/>
            <rFont val="Segoe UI"/>
            <family val="2"/>
          </rPr>
          <t>Em quanto você planeja aumentar ou reduzir?</t>
        </r>
      </text>
    </comment>
    <comment ref="D42" authorId="0" shapeId="0" xr:uid="{00000000-0006-0000-0900-000069000000}">
      <text>
        <r>
          <rPr>
            <sz val="12"/>
            <color indexed="81"/>
            <rFont val="Segoe UI"/>
            <family val="2"/>
          </rPr>
          <t>Em quanto você planeja aumentar ou reduzir?</t>
        </r>
      </text>
    </comment>
    <comment ref="D43" authorId="0" shapeId="0" xr:uid="{00000000-0006-0000-0900-00006A000000}">
      <text>
        <r>
          <rPr>
            <sz val="12"/>
            <color indexed="81"/>
            <rFont val="Segoe UI"/>
            <family val="2"/>
          </rPr>
          <t>O quanto realmente aumentou ou reduziu?</t>
        </r>
      </text>
    </comment>
    <comment ref="C46" authorId="0" shapeId="0" xr:uid="{00000000-0006-0000-0900-00006B000000}">
      <text>
        <r>
          <rPr>
            <sz val="12"/>
            <color indexed="81"/>
            <rFont val="Segoe UI"/>
            <family val="2"/>
          </rPr>
          <t>Selecione sua meta específica para esta área. Essas metas foram definidas em Premissas gerais, na aba "Metas específicas" da sua planilha.</t>
        </r>
      </text>
    </comment>
    <comment ref="D46" authorId="0" shapeId="0" xr:uid="{00000000-0006-0000-0900-00006C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46" authorId="0" shapeId="0" xr:uid="{00000000-0006-0000-0900-00006D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46" authorId="0" shapeId="0" xr:uid="{00000000-0006-0000-0900-00006E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46" authorId="0" shapeId="0" xr:uid="{00000000-0006-0000-0900-00006F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46" authorId="0" shapeId="0" xr:uid="{00000000-0006-0000-0900-000070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46" authorId="0" shapeId="0" xr:uid="{00000000-0006-0000-0900-000071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46" authorId="0" shapeId="0" xr:uid="{00000000-0006-0000-0900-000072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46" authorId="0" shapeId="0" xr:uid="{00000000-0006-0000-0900-000073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46" authorId="0" shapeId="0" xr:uid="{00000000-0006-0000-0900-000074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46" authorId="0" shapeId="0" xr:uid="{00000000-0006-0000-0900-000075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46" authorId="0" shapeId="0" xr:uid="{00000000-0006-0000-0900-000076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47" authorId="0" shapeId="0" xr:uid="{00000000-0006-0000-0900-000077000000}">
      <text>
        <r>
          <rPr>
            <sz val="12"/>
            <color indexed="81"/>
            <rFont val="Segoe UI"/>
            <family val="2"/>
          </rPr>
          <t>Em quanto você planeja aumentar ou reduzir?</t>
        </r>
      </text>
    </comment>
    <comment ref="T47" authorId="0" shapeId="0" xr:uid="{00000000-0006-0000-0900-000078000000}">
      <text>
        <r>
          <rPr>
            <sz val="12"/>
            <color indexed="81"/>
            <rFont val="Segoe UI"/>
            <family val="2"/>
          </rPr>
          <t>Em quanto você planeja aumentar ou reduzir?</t>
        </r>
      </text>
    </comment>
    <comment ref="AJ47" authorId="0" shapeId="0" xr:uid="{00000000-0006-0000-0900-000079000000}">
      <text>
        <r>
          <rPr>
            <sz val="12"/>
            <color indexed="81"/>
            <rFont val="Segoe UI"/>
            <family val="2"/>
          </rPr>
          <t>Em quanto você planeja aumentar ou reduzir?</t>
        </r>
      </text>
    </comment>
    <comment ref="AZ47" authorId="0" shapeId="0" xr:uid="{00000000-0006-0000-0900-00007A000000}">
      <text>
        <r>
          <rPr>
            <sz val="12"/>
            <color indexed="81"/>
            <rFont val="Segoe UI"/>
            <family val="2"/>
          </rPr>
          <t>Em quanto você planeja aumentar ou reduzir?</t>
        </r>
      </text>
    </comment>
    <comment ref="BP47" authorId="0" shapeId="0" xr:uid="{00000000-0006-0000-0900-00007B000000}">
      <text>
        <r>
          <rPr>
            <sz val="12"/>
            <color indexed="81"/>
            <rFont val="Segoe UI"/>
            <family val="2"/>
          </rPr>
          <t>Em quanto você planeja aumentar ou reduzir?</t>
        </r>
      </text>
    </comment>
    <comment ref="D48" authorId="0" shapeId="0" xr:uid="{00000000-0006-0000-0900-00007C000000}">
      <text>
        <r>
          <rPr>
            <sz val="12"/>
            <color indexed="81"/>
            <rFont val="Segoe UI"/>
            <family val="2"/>
          </rPr>
          <t>Em quanto você planeja aumentar ou reduzir?</t>
        </r>
      </text>
    </comment>
    <comment ref="D49" authorId="0" shapeId="0" xr:uid="{00000000-0006-0000-0900-00007D000000}">
      <text>
        <r>
          <rPr>
            <sz val="12"/>
            <color indexed="81"/>
            <rFont val="Segoe UI"/>
            <family val="2"/>
          </rPr>
          <t>O quanto realmente aumentou ou reduziu?</t>
        </r>
      </text>
    </comment>
    <comment ref="C52" authorId="0" shapeId="0" xr:uid="{00000000-0006-0000-0900-00007E000000}">
      <text>
        <r>
          <rPr>
            <sz val="12"/>
            <color indexed="81"/>
            <rFont val="Segoe UI"/>
            <family val="2"/>
          </rPr>
          <t>Selecione sua meta específica para esta área. Essas metas foram definidas em Premissas gerais, na aba "Metas específicas" da sua planilha.</t>
        </r>
      </text>
    </comment>
    <comment ref="D52" authorId="0" shapeId="0" xr:uid="{00000000-0006-0000-0900-00007F000000}">
      <text>
        <r>
          <rPr>
            <sz val="12"/>
            <color indexed="81"/>
            <rFont val="Segoe UI"/>
            <family val="2"/>
          </rPr>
          <t>Defina aqui como será o preenchimento desta tabela. Não Digite "R$" caso escolha a opção "R$". 
Ex.:
Opção Porcentagem: Para digitar 10%, utilize o número 0,1, ou 1 para 100%.
Opção Número: Para digitar 50, utilize o número 50, ou 50000 para 50.000.
Opção R$: Para digitar R$ 50,00, utilize o número 50, ou 50,90 para R$ 50,90.
Caso tenha dúvidas assista ao vídeo.</t>
        </r>
      </text>
    </comment>
    <comment ref="Q52" authorId="0" shapeId="0" xr:uid="{00000000-0006-0000-0900-000080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R52" authorId="0" shapeId="0" xr:uid="{00000000-0006-0000-0900-000081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G52" authorId="0" shapeId="0" xr:uid="{00000000-0006-0000-0900-000082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H52" authorId="0" shapeId="0" xr:uid="{00000000-0006-0000-0900-000083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AW52" authorId="0" shapeId="0" xr:uid="{00000000-0006-0000-0900-000084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AX52" authorId="0" shapeId="0" xr:uid="{00000000-0006-0000-0900-000085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BM52" authorId="0" shapeId="0" xr:uid="{00000000-0006-0000-0900-000086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BN52" authorId="0" shapeId="0" xr:uid="{00000000-0006-0000-0900-000087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CC52" authorId="0" shapeId="0" xr:uid="{00000000-0006-0000-0900-000088000000}">
      <text>
        <r>
          <rPr>
            <sz val="12"/>
            <color indexed="81"/>
            <rFont val="Segoe UI"/>
            <family val="2"/>
          </rPr>
          <t>Aqui você encontra o total de todos os meses realizados, ou seja, se você planejou de janeiro a dezembro, mas o realizado vai somente até Abril, esse parcial mostrará resultados contando apenas até abril (o último mês realizado).</t>
        </r>
      </text>
    </comment>
    <comment ref="CD52" authorId="0" shapeId="0" xr:uid="{00000000-0006-0000-0900-000089000000}">
      <text>
        <r>
          <rPr>
            <sz val="12"/>
            <color indexed="81"/>
            <rFont val="Segoe UI"/>
            <family val="2"/>
          </rPr>
          <t>Aqui você tem o total geral do Planejado e Realizado, ou seja, a planilha vai exibir o total planejado e contará com o total realizado. Ex.: Você planejou de janeiro a dezembro, mas realizou apenas até junho. A planilha vai, provavelmente, exibir um resultado negativo para o seu realizado, pois faltariam mais 6 meses a realizar que estariam vazios ainda.</t>
        </r>
      </text>
    </comment>
    <comment ref="D53" authorId="0" shapeId="0" xr:uid="{00000000-0006-0000-0900-00008A000000}">
      <text>
        <r>
          <rPr>
            <sz val="12"/>
            <color indexed="81"/>
            <rFont val="Segoe UI"/>
            <family val="2"/>
          </rPr>
          <t>Em quanto você planeja aumentar ou reduzir?</t>
        </r>
      </text>
    </comment>
    <comment ref="T53" authorId="0" shapeId="0" xr:uid="{00000000-0006-0000-0900-00008B000000}">
      <text>
        <r>
          <rPr>
            <sz val="12"/>
            <color indexed="81"/>
            <rFont val="Segoe UI"/>
            <family val="2"/>
          </rPr>
          <t>Em quanto você planeja aumentar ou reduzir?</t>
        </r>
      </text>
    </comment>
    <comment ref="AJ53" authorId="0" shapeId="0" xr:uid="{00000000-0006-0000-0900-00008C000000}">
      <text>
        <r>
          <rPr>
            <sz val="12"/>
            <color indexed="81"/>
            <rFont val="Segoe UI"/>
            <family val="2"/>
          </rPr>
          <t>Em quanto você planeja aumentar ou reduzir?</t>
        </r>
      </text>
    </comment>
    <comment ref="AZ53" authorId="0" shapeId="0" xr:uid="{00000000-0006-0000-0900-00008D000000}">
      <text>
        <r>
          <rPr>
            <sz val="12"/>
            <color indexed="81"/>
            <rFont val="Segoe UI"/>
            <family val="2"/>
          </rPr>
          <t>Em quanto você planeja aumentar ou reduzir?</t>
        </r>
      </text>
    </comment>
    <comment ref="BP53" authorId="0" shapeId="0" xr:uid="{00000000-0006-0000-0900-00008E000000}">
      <text>
        <r>
          <rPr>
            <sz val="12"/>
            <color indexed="81"/>
            <rFont val="Segoe UI"/>
            <family val="2"/>
          </rPr>
          <t>Em quanto você planeja aumentar ou reduzir?</t>
        </r>
      </text>
    </comment>
    <comment ref="D54" authorId="0" shapeId="0" xr:uid="{00000000-0006-0000-0900-00008F000000}">
      <text>
        <r>
          <rPr>
            <sz val="12"/>
            <color indexed="81"/>
            <rFont val="Segoe UI"/>
            <family val="2"/>
          </rPr>
          <t>Em quanto você planeja aumentar ou reduzir?</t>
        </r>
      </text>
    </comment>
    <comment ref="D55" authorId="0" shapeId="0" xr:uid="{00000000-0006-0000-0900-000090000000}">
      <text>
        <r>
          <rPr>
            <sz val="12"/>
            <color indexed="81"/>
            <rFont val="Segoe UI"/>
            <family val="2"/>
          </rPr>
          <t>O quanto realmente aumentou ou reduziu?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Héctor Valente</author>
    <author>Leonardo Gonzaga Xavier</author>
    <author>Leonardo</author>
  </authors>
  <commentList>
    <comment ref="C5" authorId="0" shapeId="0" xr:uid="{00000000-0006-0000-0A00-000001000000}">
      <text>
        <r>
          <rPr>
            <sz val="12"/>
            <color indexed="81"/>
            <rFont val="Segoe UI"/>
            <family val="2"/>
          </rPr>
          <t>Selecione suas metas específicas. Apenas as metas específicas utilizadas em "Estratégia" aparecem como opção.</t>
        </r>
      </text>
    </comment>
    <comment ref="E5" authorId="0" shapeId="0" xr:uid="{00000000-0006-0000-0A00-000002000000}">
      <text>
        <r>
          <rPr>
            <sz val="12"/>
            <color indexed="81"/>
            <rFont val="Segoe UI"/>
            <family val="2"/>
          </rPr>
          <t>Uma ação necessária para você alcançar o seu objetivo principal.
Não existe um número ideal de ações, lembre-se apenas de colocar o essencial</t>
        </r>
      </text>
    </comment>
    <comment ref="F5" authorId="1" shapeId="0" xr:uid="{00000000-0006-0000-0A00-000003000000}">
      <text>
        <r>
          <rPr>
            <sz val="12"/>
            <color indexed="81"/>
            <rFont val="Segoe UI"/>
            <family val="2"/>
          </rPr>
          <t>Quem está envolvido na realização desta ação?</t>
        </r>
      </text>
    </comment>
    <comment ref="G5" authorId="2" shapeId="0" xr:uid="{00000000-0006-0000-0A00-000004000000}">
      <text>
        <r>
          <rPr>
            <sz val="12"/>
            <color indexed="81"/>
            <rFont val="Segoe UI"/>
            <family val="2"/>
          </rPr>
          <t>Qual equipe/área está envolvida na realização desta ação?</t>
        </r>
      </text>
    </comment>
    <comment ref="H5" authorId="2" shapeId="0" xr:uid="{00000000-0006-0000-0A00-000005000000}">
      <text>
        <r>
          <rPr>
            <sz val="12"/>
            <color indexed="81"/>
            <rFont val="Segoe UI"/>
            <family val="2"/>
          </rPr>
          <t>Mês que essa ação deve estar concluída.</t>
        </r>
      </text>
    </comment>
    <comment ref="I5" authorId="0" shapeId="0" xr:uid="{00000000-0006-0000-0A00-000006000000}">
      <text>
        <r>
          <rPr>
            <sz val="12"/>
            <color indexed="81"/>
            <rFont val="Segoe UI"/>
            <family val="2"/>
          </rPr>
          <t>Selecione o ano para a conclusão desse plano.</t>
        </r>
      </text>
    </comment>
    <comment ref="K5" authorId="2" shapeId="0" xr:uid="{00000000-0006-0000-0A00-000007000000}">
      <text>
        <r>
          <rPr>
            <sz val="12"/>
            <color indexed="81"/>
            <rFont val="Segoe UI"/>
            <family val="2"/>
          </rPr>
          <t>Quantos % dessa ação já foi concluída?
Ex.: 55%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Héctor Valente</author>
    <author>Leonardo Gonzaga Xavier</author>
    <author>Leonardo</author>
  </authors>
  <commentList>
    <comment ref="C5" authorId="0" shapeId="0" xr:uid="{00000000-0006-0000-0B00-000001000000}">
      <text>
        <r>
          <rPr>
            <sz val="12"/>
            <color indexed="81"/>
            <rFont val="Segoe UI"/>
            <family val="2"/>
          </rPr>
          <t>Selecione suas metas específicas. Apenas as metas específicas utilizadas em "Estratégia" aparecem como opção.</t>
        </r>
      </text>
    </comment>
    <comment ref="E5" authorId="0" shapeId="0" xr:uid="{00000000-0006-0000-0B00-000002000000}">
      <text>
        <r>
          <rPr>
            <sz val="12"/>
            <color indexed="81"/>
            <rFont val="Segoe UI"/>
            <family val="2"/>
          </rPr>
          <t>Uma ação necessária para você alcançar o seu objetivo principal.
Não existe um número ideal de ações, lembre-se apenas de colocar o essencial</t>
        </r>
      </text>
    </comment>
    <comment ref="F5" authorId="1" shapeId="0" xr:uid="{00000000-0006-0000-0B00-000003000000}">
      <text>
        <r>
          <rPr>
            <sz val="12"/>
            <color indexed="81"/>
            <rFont val="Segoe UI"/>
            <family val="2"/>
          </rPr>
          <t>Quem está envolvido na realização desta ação?</t>
        </r>
      </text>
    </comment>
    <comment ref="G5" authorId="2" shapeId="0" xr:uid="{00000000-0006-0000-0B00-000004000000}">
      <text>
        <r>
          <rPr>
            <sz val="12"/>
            <color indexed="81"/>
            <rFont val="Segoe UI"/>
            <family val="2"/>
          </rPr>
          <t>Qual equipe/área está envolvida na realização desta ação?</t>
        </r>
      </text>
    </comment>
    <comment ref="H5" authorId="2" shapeId="0" xr:uid="{00000000-0006-0000-0B00-000005000000}">
      <text>
        <r>
          <rPr>
            <sz val="12"/>
            <color indexed="81"/>
            <rFont val="Segoe UI"/>
            <family val="2"/>
          </rPr>
          <t>Mês que essa ação deve estar concluída.</t>
        </r>
      </text>
    </comment>
    <comment ref="I5" authorId="0" shapeId="0" xr:uid="{00000000-0006-0000-0B00-000006000000}">
      <text>
        <r>
          <rPr>
            <sz val="12"/>
            <color indexed="81"/>
            <rFont val="Segoe UI"/>
            <family val="2"/>
          </rPr>
          <t>Selecione o ano para a conclusão desse plano.</t>
        </r>
      </text>
    </comment>
    <comment ref="K5" authorId="2" shapeId="0" xr:uid="{00000000-0006-0000-0B00-000007000000}">
      <text>
        <r>
          <rPr>
            <sz val="12"/>
            <color indexed="81"/>
            <rFont val="Segoe UI"/>
            <family val="2"/>
          </rPr>
          <t>Quantos % dessa ação já foi concluída?
Ex.: 55%</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Héctor Valente</author>
    <author>Leonardo Gonzaga Xavier</author>
    <author>Leonardo</author>
  </authors>
  <commentList>
    <comment ref="C5" authorId="0" shapeId="0" xr:uid="{00000000-0006-0000-0C00-000001000000}">
      <text>
        <r>
          <rPr>
            <sz val="12"/>
            <color indexed="81"/>
            <rFont val="Segoe UI"/>
            <family val="2"/>
          </rPr>
          <t>Selecione suas metas específicas. Apenas as metas específicas utilizadas em "Estratégia" aparecem como opção.</t>
        </r>
      </text>
    </comment>
    <comment ref="E5" authorId="0" shapeId="0" xr:uid="{00000000-0006-0000-0C00-000002000000}">
      <text>
        <r>
          <rPr>
            <sz val="12"/>
            <color indexed="81"/>
            <rFont val="Segoe UI"/>
            <family val="2"/>
          </rPr>
          <t>Uma ação necessária para você alcançar o seu objetivo principal.
Não existe um número ideal de ações, lembre-se apenas de colocar o essencial</t>
        </r>
      </text>
    </comment>
    <comment ref="F5" authorId="1" shapeId="0" xr:uid="{00000000-0006-0000-0C00-000003000000}">
      <text>
        <r>
          <rPr>
            <sz val="12"/>
            <color indexed="81"/>
            <rFont val="Segoe UI"/>
            <family val="2"/>
          </rPr>
          <t>Quem está envolvido na realização desta ação?</t>
        </r>
      </text>
    </comment>
    <comment ref="G5" authorId="2" shapeId="0" xr:uid="{00000000-0006-0000-0C00-000004000000}">
      <text>
        <r>
          <rPr>
            <sz val="12"/>
            <color indexed="81"/>
            <rFont val="Segoe UI"/>
            <family val="2"/>
          </rPr>
          <t>Qual equipe/área está envolvida na realização desta ação?</t>
        </r>
      </text>
    </comment>
    <comment ref="H5" authorId="2" shapeId="0" xr:uid="{00000000-0006-0000-0C00-000005000000}">
      <text>
        <r>
          <rPr>
            <sz val="12"/>
            <color indexed="81"/>
            <rFont val="Segoe UI"/>
            <family val="2"/>
          </rPr>
          <t>Mês que essa ação deve estar concluída.</t>
        </r>
      </text>
    </comment>
    <comment ref="I5" authorId="0" shapeId="0" xr:uid="{00000000-0006-0000-0C00-000006000000}">
      <text>
        <r>
          <rPr>
            <sz val="12"/>
            <color indexed="81"/>
            <rFont val="Segoe UI"/>
            <family val="2"/>
          </rPr>
          <t>Selecione o ano para a conclusão desse plano.</t>
        </r>
      </text>
    </comment>
    <comment ref="K5" authorId="2" shapeId="0" xr:uid="{00000000-0006-0000-0C00-000007000000}">
      <text>
        <r>
          <rPr>
            <sz val="12"/>
            <color indexed="81"/>
            <rFont val="Segoe UI"/>
            <family val="2"/>
          </rPr>
          <t>Quantos % dessa ação já foi concluída?
Ex.: 55%</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Héctor Valente</author>
    <author>Leonardo Gonzaga Xavier</author>
    <author>Leonardo</author>
  </authors>
  <commentList>
    <comment ref="C5" authorId="0" shapeId="0" xr:uid="{00000000-0006-0000-0D00-000001000000}">
      <text>
        <r>
          <rPr>
            <sz val="12"/>
            <color indexed="81"/>
            <rFont val="Segoe UI"/>
            <family val="2"/>
          </rPr>
          <t>Selecione suas metas específicas. Apenas as metas específicas utilizadas em "Estratégia" aparecem como opção.</t>
        </r>
      </text>
    </comment>
    <comment ref="E5" authorId="0" shapeId="0" xr:uid="{00000000-0006-0000-0D00-000002000000}">
      <text>
        <r>
          <rPr>
            <sz val="12"/>
            <color indexed="81"/>
            <rFont val="Segoe UI"/>
            <family val="2"/>
          </rPr>
          <t>Uma ação necessária para você alcançar o seu objetivo principal.
Não existe um número ideal de ações, lembre-se apenas de colocar o essencial</t>
        </r>
      </text>
    </comment>
    <comment ref="F5" authorId="1" shapeId="0" xr:uid="{00000000-0006-0000-0D00-000003000000}">
      <text>
        <r>
          <rPr>
            <sz val="12"/>
            <color indexed="81"/>
            <rFont val="Segoe UI"/>
            <family val="2"/>
          </rPr>
          <t>Quem está envolvido na realização desta ação?</t>
        </r>
      </text>
    </comment>
    <comment ref="G5" authorId="2" shapeId="0" xr:uid="{00000000-0006-0000-0D00-000004000000}">
      <text>
        <r>
          <rPr>
            <sz val="12"/>
            <color indexed="81"/>
            <rFont val="Segoe UI"/>
            <family val="2"/>
          </rPr>
          <t>Qual equipe/área está envolvida na realização desta ação?</t>
        </r>
      </text>
    </comment>
    <comment ref="H5" authorId="2" shapeId="0" xr:uid="{00000000-0006-0000-0D00-000005000000}">
      <text>
        <r>
          <rPr>
            <sz val="12"/>
            <color indexed="81"/>
            <rFont val="Segoe UI"/>
            <family val="2"/>
          </rPr>
          <t>Mês que essa ação deve estar concluída.</t>
        </r>
      </text>
    </comment>
    <comment ref="I5" authorId="0" shapeId="0" xr:uid="{00000000-0006-0000-0D00-000006000000}">
      <text>
        <r>
          <rPr>
            <sz val="12"/>
            <color indexed="81"/>
            <rFont val="Segoe UI"/>
            <family val="2"/>
          </rPr>
          <t>Selecione o ano para a conclusão desse plano.</t>
        </r>
      </text>
    </comment>
    <comment ref="K5" authorId="2" shapeId="0" xr:uid="{00000000-0006-0000-0D00-000007000000}">
      <text>
        <r>
          <rPr>
            <sz val="12"/>
            <color indexed="81"/>
            <rFont val="Segoe UI"/>
            <family val="2"/>
          </rPr>
          <t>Quantos % dessa ação já foi concluída?
Ex.: 55%</t>
        </r>
      </text>
    </comment>
  </commentList>
</comments>
</file>

<file path=xl/sharedStrings.xml><?xml version="1.0" encoding="utf-8"?>
<sst xmlns="http://schemas.openxmlformats.org/spreadsheetml/2006/main" count="3521" uniqueCount="312">
  <si>
    <t>Información básica para la planificación</t>
  </si>
  <si>
    <t>Nombre de la empresa</t>
  </si>
  <si>
    <t>Planificar cuántos años?</t>
  </si>
  <si>
    <t>acción</t>
  </si>
  <si>
    <t>porcentaje</t>
  </si>
  <si>
    <t>jan</t>
  </si>
  <si>
    <t>febrero</t>
  </si>
  <si>
    <t>mar</t>
  </si>
  <si>
    <t>total</t>
  </si>
  <si>
    <t>planificado</t>
  </si>
  <si>
    <t>cumplido</t>
  </si>
  <si>
    <t>1 año</t>
  </si>
  <si>
    <t>2 años</t>
  </si>
  <si>
    <t>3 años</t>
  </si>
  <si>
    <t>4 años</t>
  </si>
  <si>
    <t>5 años</t>
  </si>
  <si>
    <t>equipo</t>
  </si>
  <si>
    <t>Plazo (meses)</t>
  </si>
  <si>
    <t>Plazo (años)</t>
  </si>
  <si>
    <t>estatus</t>
  </si>
  <si>
    <t>febrero</t>
  </si>
  <si>
    <t>junio</t>
  </si>
  <si>
    <t>agosto</t>
  </si>
  <si>
    <t>enero</t>
  </si>
  <si>
    <t>marzo</t>
  </si>
  <si>
    <t>abril</t>
  </si>
  <si>
    <t>mayo</t>
  </si>
  <si>
    <t>julio</t>
  </si>
  <si>
    <t>septiembre</t>
  </si>
  <si>
    <t>octubre</t>
  </si>
  <si>
    <t>noviembre</t>
  </si>
  <si>
    <t>diciembre</t>
  </si>
  <si>
    <t>término meses</t>
  </si>
  <si>
    <t>hoy</t>
  </si>
  <si>
    <t>mes actual</t>
  </si>
  <si>
    <t>años hoy</t>
  </si>
  <si>
    <t>fecha de término</t>
  </si>
  <si>
    <t>retraso</t>
  </si>
  <si>
    <t>desaparecido</t>
  </si>
  <si>
    <t>La alineación con el objetivo</t>
  </si>
  <si>
    <t>objetivo específico</t>
  </si>
  <si>
    <t>enero</t>
  </si>
  <si>
    <t>febrero</t>
  </si>
  <si>
    <t>mar</t>
  </si>
  <si>
    <t>abril</t>
  </si>
  <si>
    <t>mayo</t>
  </si>
  <si>
    <t>junio</t>
  </si>
  <si>
    <t>julio</t>
  </si>
  <si>
    <t>en agosto</t>
  </si>
  <si>
    <t>septiembre</t>
  </si>
  <si>
    <t>La pestaña plan de acción no está en el informe de impresión para ahorrar papel y tinta, pero hemos preparado esta ficha para imprimir cualquier momento que desee. Basta con acceder al menú de plan de acción, pulse Ctrl + P y que tenga esta pestaña formateada para la impresión.</t>
  </si>
  <si>
    <t>Q</t>
  </si>
  <si>
    <t>AW</t>
  </si>
  <si>
    <t>CC</t>
  </si>
  <si>
    <t>parcial</t>
  </si>
  <si>
    <t>2 años</t>
  </si>
  <si>
    <t>3 años</t>
  </si>
  <si>
    <t>4 años</t>
  </si>
  <si>
    <t>5 años</t>
  </si>
  <si>
    <t>%</t>
  </si>
  <si>
    <t>objetivos</t>
  </si>
  <si>
    <t>sto</t>
  </si>
  <si>
    <t>il</t>
  </si>
  <si>
    <t>Todo el período</t>
  </si>
  <si>
    <t>Hasta el mes en curso</t>
  </si>
  <si>
    <t>año1</t>
  </si>
  <si>
    <t>año anterior</t>
  </si>
  <si>
    <t>R $</t>
  </si>
  <si>
    <t>número</t>
  </si>
  <si>
    <t>1 en el marcador</t>
  </si>
  <si>
    <t>2 en el marcador</t>
  </si>
  <si>
    <t>objetivo 3</t>
  </si>
  <si>
    <t>objetivo 4</t>
  </si>
  <si>
    <t>objetivo 5</t>
  </si>
  <si>
    <t>objetivo 6</t>
  </si>
  <si>
    <t>7 objetivo</t>
  </si>
  <si>
    <t>objetivo 8</t>
  </si>
  <si>
    <t>AG</t>
  </si>
  <si>
    <t>INDIRECTO ($ A4 y "" y FM $ 1)</t>
  </si>
  <si>
    <t>BM</t>
  </si>
  <si>
    <t>porcentaje</t>
  </si>
  <si>
    <t>responsable</t>
  </si>
  <si>
    <t>promedio</t>
  </si>
  <si>
    <t>promedio general</t>
  </si>
  <si>
    <t>¡Atención! El progreso de este objetivo global de la empresa está evolucionando, pero todavía no ha alcanzado los objetivos especificados. Comprobar lo que podría estar causando este problema.</t>
  </si>
  <si>
    <t>Alerta! El progreso de este objetivo global de la empresa no está haciendo bien. Comprobar la posible causa y, si es necesario, revisar su planificación.</t>
  </si>
  <si>
    <t>Seleccione el empleado</t>
  </si>
  <si>
    <t>todos</t>
  </si>
  <si>
    <t>Índice de las acciones realizadas</t>
  </si>
  <si>
    <t>Índice de proximidad con planeado</t>
  </si>
  <si>
    <t>5 años</t>
  </si>
  <si>
    <t>Felicidades !!! Su índice general de la zona es cercana al 100%, lo que significa que está cerca de sus objetivos en esta área.</t>
  </si>
  <si>
    <t>terminado</t>
  </si>
  <si>
    <t>3 años</t>
  </si>
  <si>
    <t>1 año</t>
  </si>
  <si>
    <t>2 años</t>
  </si>
  <si>
    <t>4 años</t>
  </si>
  <si>
    <t>LUZ hojas de cálculo comerciales</t>
  </si>
  <si>
    <t>SALPICADEROS</t>
  </si>
  <si>
    <t>Paso 6</t>
  </si>
  <si>
    <t>Paso 5</t>
  </si>
  <si>
    <t>ESTRATEGIA</t>
  </si>
  <si>
    <t>Paso 4</t>
  </si>
  <si>
    <t>Paso 3</t>
  </si>
  <si>
    <t>Paso 2</t>
  </si>
  <si>
    <t>Paso 1</t>
  </si>
  <si>
    <t>¿Preguntas? Haga clic en los enlaces presentes en la hoja de cálculo para ver vídeos explicativos sobre el método, el llenado y el análisis de cada pestaña!</t>
  </si>
  <si>
    <t>IMPORTANTE: seguir los pasos de EJECUCIÓN</t>
  </si>
  <si>
    <r>
      <t>Seleccione los campos que desea cambiar la moneda. Haga clic en el botón derecho y seleccione la opción</t>
    </r>
    <r>
      <rPr>
        <b/>
        <sz val="12"/>
        <rFont val="Calibri"/>
        <family val="2"/>
        <scheme val="minor"/>
      </rPr>
      <t>Formato de celdas</t>
    </r>
    <r>
      <rPr>
        <sz val="12"/>
        <color theme="1" tint="0.249977111117893"/>
        <rFont val="Calibri"/>
        <family val="2"/>
        <scheme val="minor"/>
      </rPr>
      <t>. Cambiar el símbolo de la pestaña formato deseado</t>
    </r>
    <r>
      <rPr>
        <b/>
        <sz val="12"/>
        <rFont val="Calibri"/>
        <family val="2"/>
        <scheme val="minor"/>
      </rPr>
      <t>NÚMERO.</t>
    </r>
    <r>
      <rPr>
        <sz val="12"/>
        <rFont val="Calibri"/>
        <family val="2"/>
        <scheme val="minor"/>
      </rPr>
      <t xml:space="preserve"> </t>
    </r>
    <r>
      <rPr>
        <sz val="12"/>
        <color theme="1" tint="0.34998626667073579"/>
        <rFont val="Calibri"/>
        <family val="2"/>
        <scheme val="minor"/>
      </rPr>
      <t>Ver más en este enlace - http://blog.luz.vc/excel/como-transformar-valores-excel-de-real-para-dolar-euro-ou-kwanza/</t>
    </r>
  </si>
  <si>
    <r>
      <t xml:space="preserve">Le recomendamos que </t>
    </r>
    <r>
      <rPr>
        <b/>
        <sz val="12"/>
        <rFont val="Calibri"/>
        <family val="2"/>
        <scheme val="minor"/>
      </rPr>
      <t>sólo tiene que utilizar la estructura actual</t>
    </r>
    <r>
      <rPr>
        <sz val="12"/>
        <color theme="1" tint="0.249977111117893"/>
        <rFont val="Calibri"/>
        <family val="2"/>
        <scheme val="minor"/>
      </rPr>
      <t>Desde diversas fórmulas están vinculadas a criadosmos intervalos más largos. Si necesita hacer cambios, recomiendo que detalles ver este enlace - http://ajuda.luz.vc/article/101-como-adicionar-mais-linhas-nos-lancamentos-da-planilha-de-fluxo-de-caixa</t>
    </r>
  </si>
  <si>
    <t>6. ¿Cómo se cambia la moneda de la hoja de cálculo?</t>
  </si>
  <si>
    <t>3. La adición de más líneas en los lanzamientos?</t>
  </si>
  <si>
    <t>Para utilizar cualquier lista en un cuadro combinado (cuadro de selección de los meses o plan de cuentas) en Excel para Mac, basta con hacer clic y presiona en el cuadro, seleccione la opción deseada y suelte el botón. Si intenta dar sólo un clic, la lista no va a funcionar.</t>
  </si>
  <si>
    <r>
      <t xml:space="preserve">Con la pestaña de desbloqueo, el cheque pestaña </t>
    </r>
    <r>
      <rPr>
        <b/>
        <sz val="12"/>
        <rFont val="Calibri"/>
        <family val="2"/>
        <scheme val="minor"/>
      </rPr>
      <t>INSERT</t>
    </r>
    <r>
      <rPr>
        <sz val="12"/>
        <color theme="1" tint="0.249977111117893"/>
        <rFont val="Calibri"/>
        <family val="2"/>
        <scheme val="minor"/>
      </rPr>
      <t xml:space="preserve"> y, dentro del grupo </t>
    </r>
    <r>
      <rPr>
        <b/>
        <sz val="12"/>
        <rFont val="Calibri"/>
        <family val="2"/>
        <scheme val="minor"/>
      </rPr>
      <t>ILUSTRACIONES</t>
    </r>
    <r>
      <rPr>
        <sz val="12"/>
        <color theme="1" tint="0.249977111117893"/>
        <rFont val="Calibri"/>
        <family val="2"/>
        <scheme val="minor"/>
      </rPr>
      <t xml:space="preserve"> elegir la opción </t>
    </r>
    <r>
      <rPr>
        <b/>
        <sz val="12"/>
        <rFont val="Calibri"/>
        <family val="2"/>
        <scheme val="minor"/>
      </rPr>
      <t>IMÁGENES.</t>
    </r>
    <r>
      <rPr>
        <sz val="12"/>
        <color theme="1" tint="0.249977111117893"/>
        <rFont val="Calibri"/>
        <family val="2"/>
        <scheme val="minor"/>
      </rPr>
      <t>Basta con seleccionar el archivo con su logo, la posición y cambiar el tamaño que desee. Ver más en este enlace - ajuda.luz.vc/article/91-como-retirar-ou-mudar-a-logo-de-sua-planilha</t>
    </r>
  </si>
  <si>
    <t>5. ¿Cómo se utilizan los cuadros de mando de las listas de selección en Mac?</t>
  </si>
  <si>
    <t>2. Introducir el logotipo de mi empresa?</t>
  </si>
  <si>
    <t>Con la hoja de cálculo de desbloqueo (ver pregunta 1), haga clic en el número de línea con el botón diretiro y elija la opción altura de la fila en el caso de líneas o la letra de la columna con el botón derecho y seleccione la opción de ancho de columna en el caso columnas.</t>
  </si>
  <si>
    <r>
      <t xml:space="preserve">Ir a la pestaña superior </t>
    </r>
    <r>
      <rPr>
        <b/>
        <sz val="12"/>
        <rFont val="Calibri"/>
        <family val="2"/>
        <scheme val="minor"/>
      </rPr>
      <t>REVISIÓN</t>
    </r>
    <r>
      <rPr>
        <sz val="12"/>
        <color theme="1" tint="0.249977111117893"/>
        <rFont val="Calibri"/>
        <family val="2"/>
        <scheme val="minor"/>
      </rPr>
      <t xml:space="preserve"> y, dentro del grupo de enmiendas opción de elegir </t>
    </r>
    <r>
      <rPr>
        <b/>
        <sz val="12"/>
        <rFont val="Calibri"/>
        <family val="2"/>
        <scheme val="minor"/>
      </rPr>
      <t>DESPROTEGER</t>
    </r>
    <r>
      <rPr>
        <sz val="12"/>
        <color theme="1" tint="0.249977111117893"/>
        <rFont val="Calibri"/>
        <family val="2"/>
        <scheme val="minor"/>
      </rPr>
      <t xml:space="preserve"> </t>
    </r>
    <r>
      <rPr>
        <b/>
        <sz val="12"/>
        <rFont val="Calibri"/>
        <family val="2"/>
        <scheme val="minor"/>
      </rPr>
      <t>HOJA DE TRABAJO.</t>
    </r>
    <r>
      <rPr>
        <sz val="12"/>
        <color theme="1" tint="0.249977111117893"/>
        <rFont val="Calibri"/>
        <family val="2"/>
        <scheme val="minor"/>
      </rPr>
      <t>Las hojas de cálculo no tienen contraseñas, bloqueo ervarán sólo para mejorar su uso. Ver más aquí - ajuda.luz.vc/article/100-como-desproteger-uma-planilha-da-luz</t>
    </r>
  </si>
  <si>
    <t>4. ¿Cómo puedo cambiar el tamaño de una columna o fila de la hoja de cálculo?</t>
  </si>
  <si>
    <t>1. Como liberar las pestañas de la hoja de cálculo?</t>
  </si>
  <si>
    <t>vea mas</t>
  </si>
  <si>
    <t>HOJAS DE LUZ</t>
  </si>
  <si>
    <t>hoja FODA</t>
  </si>
  <si>
    <t>Hojas estudio de viabilidad económica</t>
  </si>
  <si>
    <t>Hoja de Plan de Negocios</t>
  </si>
  <si>
    <t>La luz es una empresa especializada en el desarrollo de productos digitales para el negocio. Desde 2005 ayudamos a los empresarios y administradores a superar sus desafíos en sus respectivas áreas de trabajo. Aprender un poco más de la Luz y descubra cómo podemos ayudar!</t>
  </si>
  <si>
    <t xml:space="preserve"> </t>
  </si>
  <si>
    <t>est1</t>
  </si>
  <si>
    <t>est2</t>
  </si>
  <si>
    <t>ST3</t>
  </si>
  <si>
    <t>ST4</t>
  </si>
  <si>
    <t>Elija un área:</t>
  </si>
  <si>
    <t>vínculo general informe</t>
  </si>
  <si>
    <t>EST5</t>
  </si>
  <si>
    <t>EST6</t>
  </si>
  <si>
    <t>PA1</t>
  </si>
  <si>
    <t>PA2</t>
  </si>
  <si>
    <t>PA3</t>
  </si>
  <si>
    <t>PA4</t>
  </si>
  <si>
    <t>PA5</t>
  </si>
  <si>
    <t>PA6</t>
  </si>
  <si>
    <t>Desarrollo de planes de acción</t>
  </si>
  <si>
    <t>Su proximidad al índice previsto es inferior a 50%. Esto puede significar que sus objetivos no están siendo alcaçadas de error en el pronóstico o la aplicación de los objetivos.</t>
  </si>
  <si>
    <t>Su índice de proximidad al plan es superior al 70%. Mantener el buen trabajo y comprobar si se puede llegar a cerca del 100% al final del período de planificación.</t>
  </si>
  <si>
    <t>Su índice de proximidad al plan es menor a 70%. Compruebe el período que aún permanecen hasta el final de la planificación y, si es necesario, dar prioridad a las estrategias más importantes.</t>
  </si>
  <si>
    <t>Su tasa de finalización de los planes de acción están por debajo de 70%. Compruebe el período que aún permanecen hasta el final de la planificación y, si es necesario, dar prioridad a los planes de acción más importantes.</t>
  </si>
  <si>
    <t>Su tasa de finalización de los planes de acción está por encima de 70%. Felicitar a los responsables y asegurarse de que será capaz de lograr lo que queda hasta el final del período de planificación.</t>
  </si>
  <si>
    <t>Su tasa de finalización de los planes de acción están por debajo del 50%. Comprobar el tiempo que ha pasado a la planificación y, si esta baja indicador no cumple con el plan, póngase en contacto con el responsable de corregir los errores.</t>
  </si>
  <si>
    <t>Equipo (Departamento)</t>
  </si>
  <si>
    <t>Planes de acción definidos</t>
  </si>
  <si>
    <t>Los planes de acción hecho</t>
  </si>
  <si>
    <t>Evolución de las Estrategias</t>
  </si>
  <si>
    <t>Evolución de los planes de acción</t>
  </si>
  <si>
    <t>Seguimiento de las estrategias</t>
  </si>
  <si>
    <t>El seguimiento de los planes de acción</t>
  </si>
  <si>
    <t>planes de acción</t>
  </si>
  <si>
    <t>En proceso</t>
  </si>
  <si>
    <t>Selecciona un área:</t>
  </si>
  <si>
    <t>vínculo Informe sobre la zona PA</t>
  </si>
  <si>
    <t>informe de años de bonos PA</t>
  </si>
  <si>
    <t>elegir año</t>
  </si>
  <si>
    <t>Elija el año:</t>
  </si>
  <si>
    <t>Revisar los planes de acción anuales</t>
  </si>
  <si>
    <t>línea de gol</t>
  </si>
  <si>
    <t>línea media%</t>
  </si>
  <si>
    <t>cinco años</t>
  </si>
  <si>
    <t>Supuestos generales</t>
  </si>
  <si>
    <t>OBJETIVOS</t>
  </si>
  <si>
    <t>PLANES DE ACCIÓN</t>
  </si>
  <si>
    <t>Registre los resultados deseados y comparar con lo que se logró.</t>
  </si>
  <si>
    <t>Establecer los objetivos generales que involucran a toda la empresa y las metas específicas para las zonas</t>
  </si>
  <si>
    <t>Registrar información general y el período de análisis estratégico de planificación y elementos como misión, visión y valores.</t>
  </si>
  <si>
    <t>Control que los planes de acción deben hacerse a su empresa para alcanzar los objetivos y metas establecidos</t>
  </si>
  <si>
    <t>Siga los principales resultados de su planificación estratégica en los informes simples y bien organizada</t>
  </si>
  <si>
    <t>Ver los indicadores más importantes de sus cuadros de mando empresariales muestran en una sola pantalla</t>
  </si>
  <si>
    <t>1. Identidad Organizacional</t>
  </si>
  <si>
    <t>2. Visión general</t>
  </si>
  <si>
    <t>3. Resumen por Área</t>
  </si>
  <si>
    <t>4. Planes de Acción - general</t>
  </si>
  <si>
    <t>Paquete Estrategia Hojas de trabajo</t>
  </si>
  <si>
    <t>La planificación estratégica</t>
  </si>
  <si>
    <t>periodo:</t>
  </si>
  <si>
    <t>para</t>
  </si>
  <si>
    <t>misión:</t>
  </si>
  <si>
    <t>la visión:</t>
  </si>
  <si>
    <t>valores:</t>
  </si>
  <si>
    <t>producción</t>
  </si>
  <si>
    <t>financiero</t>
  </si>
  <si>
    <t>mercadeo</t>
  </si>
  <si>
    <t>tecnología</t>
  </si>
  <si>
    <t>tratamiento</t>
  </si>
  <si>
    <t>comercial</t>
  </si>
  <si>
    <t>Rafael</t>
  </si>
  <si>
    <t>Filippo</t>
  </si>
  <si>
    <t>Leandro</t>
  </si>
  <si>
    <t>Thiago</t>
  </si>
  <si>
    <t>Daniel</t>
  </si>
  <si>
    <t>Diogo</t>
  </si>
  <si>
    <t>recetas</t>
  </si>
  <si>
    <t>rentabilidad</t>
  </si>
  <si>
    <t>gastos</t>
  </si>
  <si>
    <t>Número de ventas</t>
  </si>
  <si>
    <t>Número de clientes</t>
  </si>
  <si>
    <t>Número de clientes perdidos</t>
  </si>
  <si>
    <t>El gasto medio por cada venta</t>
  </si>
  <si>
    <t>Satisfacción del cliente</t>
  </si>
  <si>
    <t>La tasa de conversión%</t>
  </si>
  <si>
    <t>Capacidad de producción</t>
  </si>
  <si>
    <t>Dedicado a la producción</t>
  </si>
  <si>
    <t>en el valor de las acciones</t>
  </si>
  <si>
    <t>valores</t>
  </si>
  <si>
    <t>conocimiento</t>
  </si>
  <si>
    <t>satisfacción interna</t>
  </si>
  <si>
    <t>Número de quejas</t>
  </si>
  <si>
    <t>Índice conclusiones de acciones por Persepectiva</t>
  </si>
  <si>
    <t>MAPA BSC</t>
  </si>
  <si>
    <t>Estratégica mapa cuadro de mando integral</t>
  </si>
  <si>
    <t>hojas LUZ</t>
  </si>
  <si>
    <r>
      <t xml:space="preserve">HOJA DE TRABAJO </t>
    </r>
    <r>
      <rPr>
        <b/>
        <sz val="40"/>
        <color rgb="FF333333"/>
        <rFont val="Calibri (Corpo)"/>
      </rPr>
      <t>Balanced Scorecard (BSC) 4.0</t>
    </r>
  </si>
  <si>
    <t>dirección</t>
  </si>
  <si>
    <t>Seleccionar el tipo de análisis:</t>
  </si>
  <si>
    <t>Volviendo a los clientes</t>
  </si>
  <si>
    <t>contratar a los vendedores</t>
  </si>
  <si>
    <t>Reducir los costes del proceso propuesta</t>
  </si>
  <si>
    <t>despedir a los trabajadores</t>
  </si>
  <si>
    <t>La mejora de proceso de negociación</t>
  </si>
  <si>
    <t>Dejar de producir artículos en stock</t>
  </si>
  <si>
    <t>Para pujar por artículos en stock</t>
  </si>
  <si>
    <t>Mínimo de la cuenta de la mejor</t>
  </si>
  <si>
    <t>La finalización de las estrategias perspectiva</t>
  </si>
  <si>
    <t>indicador</t>
  </si>
  <si>
    <t>objetivo global asociado</t>
  </si>
  <si>
    <t>perspectiva financiera</t>
  </si>
  <si>
    <t>Perspectiva de los clientes</t>
  </si>
  <si>
    <t>Perspectiva de los procesos internos</t>
  </si>
  <si>
    <t>Perspectiva de aprendizaje</t>
  </si>
  <si>
    <t>Conclusión BSC proximidad</t>
  </si>
  <si>
    <t>Elija perspectiva:</t>
  </si>
  <si>
    <t>realización de análisis de los objetivos globales vinculados a las estrategias</t>
  </si>
  <si>
    <t>Seleccionar equipo</t>
  </si>
  <si>
    <t>INFORMES Y BSC MAPA</t>
  </si>
  <si>
    <t>Ayudan a los gerentes y dueños de negocios para supervisar y organizar mejor su negocio</t>
  </si>
  <si>
    <t>Siendo la organización más grande de apoyo del dueño del negocio, empresario o gerente en Brasil</t>
  </si>
  <si>
    <t>Aumentar</t>
  </si>
  <si>
    <t>Disminuir</t>
  </si>
  <si>
    <t>objetivo 1</t>
  </si>
  <si>
    <t>objetivo 2</t>
  </si>
  <si>
    <t>$</t>
  </si>
  <si>
    <t>Número</t>
  </si>
  <si>
    <t>Porcentaje</t>
  </si>
  <si>
    <t>feb</t>
  </si>
  <si>
    <t>sep</t>
  </si>
  <si>
    <t>oct</t>
  </si>
  <si>
    <t>dic</t>
  </si>
  <si>
    <t>nov</t>
  </si>
  <si>
    <t>Hojas de Cálculo LUZ</t>
  </si>
  <si>
    <t>Início de la planificación en el año</t>
  </si>
  <si>
    <t>Misión</t>
  </si>
  <si>
    <t>Visión</t>
  </si>
  <si>
    <t>Valores</t>
  </si>
  <si>
    <t>Proactividad</t>
  </si>
  <si>
    <t>Independencia</t>
  </si>
  <si>
    <t>Centrarse en el desarrollo del país</t>
  </si>
  <si>
    <t>Áreas de la empresa</t>
  </si>
  <si>
    <t>Registro de empleados</t>
  </si>
  <si>
    <t>Meta Global 1</t>
  </si>
  <si>
    <t>Meta Global 2</t>
  </si>
  <si>
    <t>Meta Global 3</t>
  </si>
  <si>
    <t>Objetivos generales de la empresa</t>
  </si>
  <si>
    <t>Observaciones</t>
  </si>
  <si>
    <t>Observación 1</t>
  </si>
  <si>
    <t>Observación 2</t>
  </si>
  <si>
    <t>Observación 3</t>
  </si>
  <si>
    <t>Aumentar: recetas</t>
  </si>
  <si>
    <t>Aumentar: gastos</t>
  </si>
  <si>
    <t>Disminuir: rentabilidad</t>
  </si>
  <si>
    <t>Enero</t>
  </si>
  <si>
    <t>Febrero</t>
  </si>
  <si>
    <t>Marzo</t>
  </si>
  <si>
    <t>Abril</t>
  </si>
  <si>
    <t>Mayo</t>
  </si>
  <si>
    <t>Aumentar: Número de ventas</t>
  </si>
  <si>
    <t>Aumentar: Satisfacción del cliente</t>
  </si>
  <si>
    <t>Disminuir: Dedicado a la producción</t>
  </si>
  <si>
    <t>Aumentar: valores</t>
  </si>
  <si>
    <t>Aumentar: en el valor de las acciones</t>
  </si>
  <si>
    <t>Agosto</t>
  </si>
  <si>
    <t>abr</t>
  </si>
  <si>
    <t>may</t>
  </si>
  <si>
    <t>jun</t>
  </si>
  <si>
    <t>jul</t>
  </si>
  <si>
    <t>ago</t>
  </si>
  <si>
    <t>zo</t>
  </si>
  <si>
    <t>rero</t>
  </si>
  <si>
    <t>ene</t>
  </si>
  <si>
    <t>ro</t>
  </si>
  <si>
    <t>o</t>
  </si>
  <si>
    <t>io</t>
  </si>
  <si>
    <t>tiembre</t>
  </si>
  <si>
    <t>obre</t>
  </si>
  <si>
    <t>iembre</t>
  </si>
  <si>
    <t>Felicitaciones!!! Su negocio está alcanzando o excediendo los objetivos especificados. Asegúrese de establecer objetivos que reflejan el potencial de su empresa.</t>
  </si>
  <si>
    <t>est3</t>
  </si>
  <si>
    <t>est4</t>
  </si>
  <si>
    <t>Este empleado tiene baja tasa de finalización, revise sus plazos y tome medidas si es necesario.</t>
  </si>
  <si>
    <t>Este empleado tiens uma buena tasa de finalización, lo incetive para continuar el buen trabajo.</t>
  </si>
  <si>
    <t>Terminado</t>
  </si>
  <si>
    <t>Retraso</t>
  </si>
  <si>
    <t>Total</t>
  </si>
  <si>
    <t>Planes de acción terminados</t>
  </si>
  <si>
    <t>Planes de acción</t>
  </si>
  <si>
    <t>ATENCIÓN: Esta es una hoja de trabajo demostrativa.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</si>
</sst>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0.0%"/>
  </numFmts>
  <fonts count="71">
    <font>
      <sz val="11"/>
      <color theme="1"/>
      <name val="Calibri"/>
      <family val="2"/>
      <scheme val="minor"/>
    </font>
    <font>
      <sz val="12"/>
      <color theme="1"/>
      <name val="Calibri"/>
      <family val="2"/>
      <scheme val="minor"/>
    </font>
    <font>
      <u/>
      <sz val="11"/>
      <color theme="10"/>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b/>
      <sz val="12"/>
      <color theme="0"/>
      <name val="Calibri"/>
      <family val="2"/>
      <scheme val="minor"/>
    </font>
    <font>
      <sz val="11"/>
      <color theme="1"/>
      <name val="Calibri"/>
      <family val="2"/>
      <scheme val="minor"/>
    </font>
    <font>
      <b/>
      <sz val="16"/>
      <color theme="0"/>
      <name val="Calibri"/>
      <family val="2"/>
      <scheme val="minor"/>
    </font>
    <font>
      <sz val="16"/>
      <color theme="1"/>
      <name val="Calibri"/>
      <family val="2"/>
      <scheme val="minor"/>
    </font>
    <font>
      <sz val="12"/>
      <color theme="0"/>
      <name val="Calibri"/>
      <family val="2"/>
      <scheme val="minor"/>
    </font>
    <font>
      <sz val="12"/>
      <color indexed="81"/>
      <name val="Segoe UI"/>
      <family val="2"/>
    </font>
    <font>
      <sz val="12"/>
      <name val="Calibri"/>
      <family val="2"/>
      <scheme val="minor"/>
    </font>
    <font>
      <sz val="11"/>
      <name val="Calibri"/>
      <family val="2"/>
      <scheme val="minor"/>
    </font>
    <font>
      <sz val="20"/>
      <color theme="1" tint="0.249977111117893"/>
      <name val="Calibri"/>
      <family val="2"/>
      <scheme val="minor"/>
    </font>
    <font>
      <sz val="11"/>
      <color theme="1" tint="0.249977111117893"/>
      <name val="Calibri"/>
      <family val="2"/>
      <scheme val="minor"/>
    </font>
    <font>
      <sz val="26"/>
      <color theme="1" tint="0.249977111117893"/>
      <name val="Calibri"/>
      <family val="2"/>
      <scheme val="minor"/>
    </font>
    <font>
      <sz val="16"/>
      <color theme="1" tint="0.249977111117893"/>
      <name val="Calibri"/>
      <family val="2"/>
      <scheme val="minor"/>
    </font>
    <font>
      <sz val="17"/>
      <color theme="1" tint="0.249977111117893"/>
      <name val="Calibri"/>
      <family val="2"/>
      <scheme val="minor"/>
    </font>
    <font>
      <sz val="12"/>
      <color rgb="FF999999"/>
      <name val="Calibri"/>
      <family val="2"/>
      <scheme val="minor"/>
    </font>
    <font>
      <sz val="11"/>
      <color rgb="FFFF0000"/>
      <name val="Calibri"/>
      <family val="2"/>
      <scheme val="minor"/>
    </font>
    <font>
      <b/>
      <sz val="11"/>
      <color theme="1" tint="0.249977111117893"/>
      <name val="Calibri"/>
      <family val="2"/>
      <scheme val="minor"/>
    </font>
    <font>
      <sz val="9"/>
      <color indexed="81"/>
      <name val="Segoe UI"/>
      <family val="2"/>
    </font>
    <font>
      <sz val="11"/>
      <color rgb="FF333333"/>
      <name val="Calibri"/>
      <family val="2"/>
      <scheme val="minor"/>
    </font>
    <font>
      <sz val="10"/>
      <color theme="0"/>
      <name val="Calibri"/>
      <family val="2"/>
      <scheme val="minor"/>
    </font>
    <font>
      <b/>
      <sz val="10"/>
      <color theme="0"/>
      <name val="Calibri"/>
      <family val="2"/>
      <scheme val="minor"/>
    </font>
    <font>
      <sz val="10"/>
      <color rgb="FF333333"/>
      <name val="Calibri"/>
      <family val="2"/>
      <scheme val="minor"/>
    </font>
    <font>
      <b/>
      <sz val="18"/>
      <color rgb="FF333333"/>
      <name val="Calibri"/>
      <family val="2"/>
      <scheme val="minor"/>
    </font>
    <font>
      <u/>
      <sz val="12"/>
      <color theme="10"/>
      <name val="Calibri"/>
      <family val="2"/>
      <scheme val="minor"/>
    </font>
    <font>
      <b/>
      <sz val="14"/>
      <color theme="0"/>
      <name val="Calibri"/>
      <family val="2"/>
      <scheme val="minor"/>
    </font>
    <font>
      <sz val="11"/>
      <color theme="1"/>
      <name val="Arial"/>
      <family val="2"/>
    </font>
    <font>
      <b/>
      <sz val="12"/>
      <color theme="1"/>
      <name val="Calibri (Corpo)"/>
    </font>
    <font>
      <b/>
      <sz val="14"/>
      <color rgb="FFFF0000"/>
      <name val="Calibri"/>
      <family val="2"/>
      <scheme val="minor"/>
    </font>
    <font>
      <sz val="26"/>
      <color rgb="FF333333"/>
      <name val="Calibri"/>
      <family val="2"/>
      <scheme val="minor"/>
    </font>
    <font>
      <b/>
      <sz val="40"/>
      <color rgb="FF333333"/>
      <name val="Calibri (Corpo)"/>
    </font>
    <font>
      <sz val="12"/>
      <color theme="1" tint="0.249977111117893"/>
      <name val="Calibri"/>
      <family val="2"/>
      <scheme val="minor"/>
    </font>
    <font>
      <b/>
      <sz val="12"/>
      <name val="Calibri"/>
      <family val="2"/>
      <scheme val="minor"/>
    </font>
    <font>
      <sz val="12"/>
      <color theme="1" tint="0.34998626667073579"/>
      <name val="Calibri"/>
      <family val="2"/>
      <scheme val="minor"/>
    </font>
    <font>
      <b/>
      <sz val="14"/>
      <name val="Calibri"/>
      <family val="2"/>
      <scheme val="minor"/>
    </font>
    <font>
      <b/>
      <sz val="24"/>
      <color rgb="FFFFFFFF"/>
      <name val="Calibri"/>
      <family val="2"/>
      <scheme val="minor"/>
    </font>
    <font>
      <sz val="11"/>
      <color rgb="FF000000"/>
      <name val="Calibri"/>
      <family val="2"/>
      <scheme val="minor"/>
    </font>
    <font>
      <sz val="11"/>
      <color theme="1" tint="0.14999847407452621"/>
      <name val="Calibri"/>
      <family val="2"/>
      <scheme val="minor"/>
    </font>
    <font>
      <b/>
      <sz val="11"/>
      <color rgb="FF404040"/>
      <name val="Calibri"/>
      <family val="2"/>
      <scheme val="minor"/>
    </font>
    <font>
      <sz val="11"/>
      <color rgb="FF404040"/>
      <name val="Calibri"/>
      <family val="2"/>
      <scheme val="minor"/>
    </font>
    <font>
      <sz val="36"/>
      <color theme="1"/>
      <name val="Calibri"/>
      <family val="2"/>
      <scheme val="minor"/>
    </font>
    <font>
      <sz val="11"/>
      <color theme="1" tint="0.24994659260841701"/>
      <name val="Calibri"/>
      <family val="2"/>
      <scheme val="minor"/>
    </font>
    <font>
      <sz val="11"/>
      <color rgb="FF999999"/>
      <name val="Calibri"/>
      <family val="2"/>
      <scheme val="minor"/>
    </font>
    <font>
      <b/>
      <sz val="28"/>
      <color theme="1" tint="0.249977111117893"/>
      <name val="Calibri"/>
      <family val="2"/>
      <scheme val="minor"/>
    </font>
    <font>
      <b/>
      <sz val="36"/>
      <color theme="0"/>
      <name val="Calibri"/>
      <family val="2"/>
      <scheme val="minor"/>
    </font>
    <font>
      <b/>
      <sz val="36"/>
      <color theme="1"/>
      <name val="Calibri"/>
      <family val="2"/>
      <scheme val="minor"/>
    </font>
    <font>
      <b/>
      <sz val="20"/>
      <color theme="1" tint="0.249977111117893"/>
      <name val="Calibri"/>
      <family val="2"/>
      <scheme val="minor"/>
    </font>
    <font>
      <b/>
      <sz val="40"/>
      <color theme="1" tint="0.249977111117893"/>
      <name val="Calibri"/>
      <family val="2"/>
      <scheme val="minor"/>
    </font>
    <font>
      <b/>
      <sz val="16"/>
      <color theme="1"/>
      <name val="Calibri"/>
      <family val="2"/>
      <scheme val="minor"/>
    </font>
    <font>
      <b/>
      <sz val="18"/>
      <color theme="1"/>
      <name val="Calibri"/>
      <family val="2"/>
      <scheme val="minor"/>
    </font>
    <font>
      <b/>
      <sz val="18"/>
      <color theme="0"/>
      <name val="Calibri"/>
      <family val="2"/>
      <scheme val="minor"/>
    </font>
    <font>
      <b/>
      <sz val="11"/>
      <color theme="1"/>
      <name val="Calibri"/>
      <family val="2"/>
      <scheme val="minor"/>
    </font>
    <font>
      <b/>
      <sz val="11"/>
      <color theme="0"/>
      <name val="Calibri"/>
      <family val="2"/>
      <scheme val="minor"/>
    </font>
    <font>
      <b/>
      <sz val="12"/>
      <color theme="1" tint="0.249977111117893"/>
      <name val="Calibri"/>
      <family val="2"/>
      <scheme val="minor"/>
    </font>
    <font>
      <sz val="11"/>
      <color theme="1" tint="0.34998626667073579"/>
      <name val="Calibri"/>
      <family val="2"/>
      <scheme val="minor"/>
    </font>
    <font>
      <b/>
      <sz val="11"/>
      <color theme="1" tint="0.34998626667073579"/>
      <name val="Calibri"/>
      <family val="2"/>
      <scheme val="minor"/>
    </font>
    <font>
      <sz val="18"/>
      <color rgb="FF333333"/>
      <name val="Calibri"/>
      <family val="2"/>
      <scheme val="minor"/>
    </font>
    <font>
      <b/>
      <sz val="14"/>
      <color theme="1" tint="0.249977111117893"/>
      <name val="Calibri"/>
      <family val="2"/>
      <scheme val="minor"/>
    </font>
    <font>
      <sz val="14"/>
      <color theme="0"/>
      <name val="Calibri"/>
      <family val="2"/>
      <scheme val="minor"/>
    </font>
    <font>
      <sz val="14"/>
      <color theme="1" tint="0.249977111117893"/>
      <name val="Calibri"/>
      <family val="2"/>
      <scheme val="minor"/>
    </font>
    <font>
      <b/>
      <sz val="14"/>
      <color rgb="FF333333"/>
      <name val="Calibri"/>
      <family val="2"/>
      <scheme val="minor"/>
    </font>
    <font>
      <b/>
      <sz val="10"/>
      <color rgb="FF333333"/>
      <name val="Calibri"/>
      <family val="2"/>
      <scheme val="minor"/>
    </font>
    <font>
      <b/>
      <sz val="11"/>
      <color rgb="FF333333"/>
      <name val="Calibri"/>
      <family val="2"/>
      <scheme val="minor"/>
    </font>
    <font>
      <sz val="10"/>
      <color rgb="FFFF0000"/>
      <name val="Calibri"/>
      <family val="2"/>
      <scheme val="minor"/>
    </font>
    <font>
      <b/>
      <sz val="11"/>
      <name val="Calibri"/>
      <family val="2"/>
      <scheme val="minor"/>
    </font>
    <font>
      <sz val="10"/>
      <name val="Calibri"/>
      <family val="2"/>
      <scheme val="minor"/>
    </font>
    <font>
      <sz val="16"/>
      <name val="Calibri"/>
      <family val="2"/>
      <scheme val="minor"/>
    </font>
  </fonts>
  <fills count="17">
    <fill>
      <patternFill patternType="none"/>
    </fill>
    <fill>
      <patternFill patternType="gray125"/>
    </fill>
    <fill>
      <patternFill patternType="solid">
        <fgColor rgb="FF333333"/>
        <bgColor indexed="64"/>
      </patternFill>
    </fill>
    <fill>
      <patternFill patternType="solid">
        <fgColor rgb="FF6699CC"/>
        <bgColor indexed="64"/>
      </patternFill>
    </fill>
    <fill>
      <patternFill patternType="solid">
        <fgColor rgb="FFF2F2F2"/>
        <bgColor indexed="64"/>
      </patternFill>
    </fill>
    <fill>
      <patternFill patternType="solid">
        <fgColor theme="0"/>
        <bgColor indexed="64"/>
      </patternFill>
    </fill>
    <fill>
      <patternFill patternType="solid">
        <fgColor rgb="FFEAEAEA"/>
        <bgColor indexed="64"/>
      </patternFill>
    </fill>
    <fill>
      <patternFill patternType="solid">
        <fgColor rgb="FFECF0F1"/>
        <bgColor indexed="64"/>
      </patternFill>
    </fill>
    <fill>
      <patternFill patternType="solid">
        <fgColor rgb="FFFF9900"/>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55B03E"/>
        <bgColor indexed="64"/>
      </patternFill>
    </fill>
    <fill>
      <patternFill patternType="solid">
        <fgColor rgb="FFF0462E"/>
        <bgColor indexed="64"/>
      </patternFill>
    </fill>
    <fill>
      <patternFill patternType="solid">
        <fgColor rgb="FFFFC000"/>
        <bgColor indexed="64"/>
      </patternFill>
    </fill>
    <fill>
      <patternFill patternType="solid">
        <fgColor rgb="FFFFCC00"/>
        <bgColor indexed="64"/>
      </patternFill>
    </fill>
  </fills>
  <borders count="43">
    <border>
      <left/>
      <right/>
      <top/>
      <bottom/>
      <diagonal/>
    </border>
    <border>
      <left style="thick">
        <color theme="0"/>
      </left>
      <right/>
      <top style="thick">
        <color theme="0"/>
      </top>
      <bottom style="thick">
        <color theme="0"/>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bottom style="thick">
        <color theme="0"/>
      </bottom>
      <diagonal/>
    </border>
    <border>
      <left/>
      <right/>
      <top style="thick">
        <color theme="0"/>
      </top>
      <bottom/>
      <diagonal/>
    </border>
    <border>
      <left style="thick">
        <color theme="0"/>
      </left>
      <right/>
      <top style="thick">
        <color theme="0"/>
      </top>
      <bottom/>
      <diagonal/>
    </border>
    <border>
      <left/>
      <right style="thick">
        <color theme="0"/>
      </right>
      <top style="thick">
        <color theme="0"/>
      </top>
      <bottom/>
      <diagonal/>
    </border>
    <border>
      <left/>
      <right style="thin">
        <color theme="0" tint="-0.14999847407452621"/>
      </right>
      <top/>
      <bottom/>
      <diagonal/>
    </border>
    <border>
      <left style="thin">
        <color theme="0" tint="-0.14999847407452621"/>
      </left>
      <right/>
      <top/>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style="thin">
        <color theme="0"/>
      </bottom>
      <diagonal/>
    </border>
    <border>
      <left/>
      <right style="thin">
        <color theme="0" tint="-0.14999847407452621"/>
      </right>
      <top style="thick">
        <color theme="0"/>
      </top>
      <bottom/>
      <diagonal/>
    </border>
    <border>
      <left style="thick">
        <color theme="0"/>
      </left>
      <right style="thick">
        <color theme="0"/>
      </right>
      <top/>
      <bottom style="thick">
        <color theme="0"/>
      </bottom>
      <diagonal/>
    </border>
    <border>
      <left style="thin">
        <color theme="0" tint="-0.14999847407452621"/>
      </left>
      <right/>
      <top style="thick">
        <color theme="0"/>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ck">
        <color theme="0"/>
      </left>
      <right style="thick">
        <color theme="0"/>
      </right>
      <top style="thick">
        <color theme="0"/>
      </top>
      <bottom/>
      <diagonal/>
    </border>
    <border>
      <left/>
      <right/>
      <top/>
      <bottom style="thin">
        <color theme="0" tint="-0.14999847407452621"/>
      </bottom>
      <diagonal/>
    </border>
    <border>
      <left style="thin">
        <color theme="0" tint="-0.14999847407452621"/>
      </left>
      <right style="thin">
        <color theme="0"/>
      </right>
      <top style="thin">
        <color theme="0" tint="-0.14999847407452621"/>
      </top>
      <bottom style="thin">
        <color theme="0" tint="-0.14999847407452621"/>
      </bottom>
      <diagonal/>
    </border>
    <border>
      <left style="thin">
        <color theme="0" tint="-0.14999847407452621"/>
      </left>
      <right/>
      <top style="thick">
        <color theme="0"/>
      </top>
      <bottom style="thin">
        <color theme="0" tint="-0.14999847407452621"/>
      </bottom>
      <diagonal/>
    </border>
    <border>
      <left style="thick">
        <color theme="0"/>
      </left>
      <right style="thick">
        <color theme="0"/>
      </right>
      <top/>
      <bottom/>
      <diagonal/>
    </border>
    <border>
      <left style="thin">
        <color theme="0" tint="-0.149998474074526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9847407452621"/>
      </right>
      <top style="thick">
        <color theme="0"/>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ck">
        <color theme="0"/>
      </left>
      <right style="thin">
        <color theme="0" tint="-0.149967955565050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ck">
        <color theme="0"/>
      </right>
      <top/>
      <bottom/>
      <diagonal/>
    </border>
    <border>
      <left style="thin">
        <color theme="0" tint="-0.14999847407452621"/>
      </left>
      <right style="thin">
        <color auto="1"/>
      </right>
      <top style="thin">
        <color theme="0" tint="-0.14999847407452621"/>
      </top>
      <bottom style="thin">
        <color theme="0" tint="-0.14999847407452621"/>
      </bottom>
      <diagonal/>
    </border>
    <border>
      <left style="thin">
        <color auto="1"/>
      </left>
      <right style="thin">
        <color theme="0" tint="-0.14999847407452621"/>
      </right>
      <top style="thin">
        <color theme="0" tint="-0.14999847407452621"/>
      </top>
      <bottom style="thin">
        <color theme="0" tint="-0.14999847407452621"/>
      </bottom>
      <diagonal/>
    </border>
    <border>
      <left/>
      <right style="thick">
        <color theme="0"/>
      </right>
      <top/>
      <bottom style="thin">
        <color theme="0" tint="-0.14999847407452621"/>
      </bottom>
      <diagonal/>
    </border>
    <border>
      <left style="thick">
        <color theme="0"/>
      </left>
      <right/>
      <top/>
      <bottom style="thin">
        <color theme="0" tint="-0.14999847407452621"/>
      </bottom>
      <diagonal/>
    </border>
    <border>
      <left style="thick">
        <color theme="0"/>
      </left>
      <right/>
      <top style="thin">
        <color theme="0" tint="-0.14999847407452621"/>
      </top>
      <bottom style="thin">
        <color theme="0" tint="-0.14999847407452621"/>
      </bottom>
      <diagonal/>
    </border>
    <border>
      <left/>
      <right style="thick">
        <color theme="0"/>
      </right>
      <top style="thin">
        <color theme="0" tint="-0.14999847407452621"/>
      </top>
      <bottom style="thin">
        <color theme="0" tint="-0.14999847407452621"/>
      </bottom>
      <diagonal/>
    </border>
    <border>
      <left/>
      <right style="thin">
        <color theme="0" tint="-0.14999847407452621"/>
      </right>
      <top style="thick">
        <color theme="0"/>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theme="0"/>
      </left>
      <right style="medium">
        <color theme="0"/>
      </right>
      <top style="medium">
        <color theme="0"/>
      </top>
      <bottom style="medium">
        <color theme="0"/>
      </bottom>
      <diagonal/>
    </border>
  </borders>
  <cellStyleXfs count="5">
    <xf numFmtId="0" fontId="0" fillId="0" borderId="0"/>
    <xf numFmtId="0" fontId="2" fillId="0" borderId="0" applyNumberFormat="0" applyFill="0" applyBorder="0" applyAlignment="0" applyProtection="0"/>
    <xf numFmtId="9" fontId="7" fillId="0" borderId="0" applyFont="0" applyFill="0" applyBorder="0" applyAlignment="0" applyProtection="0"/>
    <xf numFmtId="0" fontId="1" fillId="0" borderId="0"/>
    <xf numFmtId="0" fontId="28" fillId="0" borderId="0" applyNumberFormat="0" applyFill="0" applyBorder="0" applyAlignment="0" applyProtection="0"/>
  </cellStyleXfs>
  <cellXfs count="420">
    <xf numFmtId="0" fontId="0" fillId="0" borderId="0" xfId="0"/>
    <xf numFmtId="0" fontId="3" fillId="0" borderId="0" xfId="0" applyFont="1"/>
    <xf numFmtId="0" fontId="0" fillId="2" borderId="0" xfId="0" applyFill="1"/>
    <xf numFmtId="0" fontId="5" fillId="0" borderId="0" xfId="0" applyFont="1"/>
    <xf numFmtId="0" fontId="0" fillId="0" borderId="10" xfId="0" applyBorder="1"/>
    <xf numFmtId="0" fontId="0" fillId="0" borderId="6" xfId="0" applyBorder="1"/>
    <xf numFmtId="0" fontId="0" fillId="0" borderId="11" xfId="0" applyBorder="1"/>
    <xf numFmtId="0" fontId="3" fillId="0" borderId="0" xfId="0" applyFont="1" applyAlignment="1">
      <alignment wrapText="1"/>
    </xf>
    <xf numFmtId="0" fontId="0" fillId="0" borderId="1" xfId="0" applyBorder="1"/>
    <xf numFmtId="0" fontId="13" fillId="0" borderId="0" xfId="0" applyFont="1"/>
    <xf numFmtId="0" fontId="9" fillId="0" borderId="0" xfId="0" applyFont="1" applyAlignment="1">
      <alignment horizontal="left"/>
    </xf>
    <xf numFmtId="0" fontId="5" fillId="0" borderId="0" xfId="0" applyFont="1" applyAlignment="1">
      <alignment vertical="center" wrapText="1"/>
    </xf>
    <xf numFmtId="0" fontId="3" fillId="5" borderId="0" xfId="0" applyFont="1" applyFill="1"/>
    <xf numFmtId="0" fontId="3" fillId="5" borderId="0" xfId="0" applyFont="1" applyFill="1" applyAlignment="1">
      <alignment horizontal="left" vertical="top" wrapText="1"/>
    </xf>
    <xf numFmtId="0" fontId="10" fillId="5" borderId="0" xfId="0" applyFont="1" applyFill="1"/>
    <xf numFmtId="0" fontId="14" fillId="0" borderId="0" xfId="0" applyFont="1" applyAlignment="1">
      <alignment vertical="center"/>
    </xf>
    <xf numFmtId="0" fontId="15" fillId="0" borderId="0" xfId="0" applyFont="1"/>
    <xf numFmtId="0" fontId="16" fillId="0" borderId="0" xfId="0" applyFont="1" applyAlignment="1">
      <alignment vertical="center"/>
    </xf>
    <xf numFmtId="0" fontId="17" fillId="0" borderId="0" xfId="0" applyFont="1" applyAlignment="1">
      <alignment vertical="top"/>
    </xf>
    <xf numFmtId="0" fontId="17" fillId="0" borderId="0" xfId="0" applyFont="1" applyAlignment="1">
      <alignment horizontal="center" vertical="top"/>
    </xf>
    <xf numFmtId="0" fontId="14" fillId="0" borderId="0" xfId="0" applyFont="1" applyAlignment="1">
      <alignment horizontal="left" vertical="center" indent="2"/>
    </xf>
    <xf numFmtId="0" fontId="18" fillId="0" borderId="0" xfId="0" applyFont="1" applyAlignment="1">
      <alignment horizontal="left" vertical="center" indent="2"/>
    </xf>
    <xf numFmtId="0" fontId="14" fillId="0" borderId="0" xfId="0" applyFont="1" applyAlignment="1">
      <alignment horizontal="left" indent="2"/>
    </xf>
    <xf numFmtId="10" fontId="0" fillId="0" borderId="0" xfId="2" applyNumberFormat="1" applyFont="1"/>
    <xf numFmtId="2" fontId="13" fillId="0" borderId="0" xfId="0" applyNumberFormat="1" applyFont="1"/>
    <xf numFmtId="10" fontId="3" fillId="0" borderId="0" xfId="2" applyNumberFormat="1" applyFont="1"/>
    <xf numFmtId="0" fontId="3" fillId="5" borderId="9" xfId="0" applyFont="1" applyFill="1" applyBorder="1"/>
    <xf numFmtId="0" fontId="3" fillId="5" borderId="0" xfId="0" applyFont="1" applyFill="1" applyAlignment="1">
      <alignment wrapText="1"/>
    </xf>
    <xf numFmtId="0" fontId="18" fillId="0" borderId="0" xfId="0" applyFont="1" applyAlignment="1">
      <alignment horizontal="left" vertical="center" indent="4"/>
    </xf>
    <xf numFmtId="0" fontId="0" fillId="9" borderId="0" xfId="0" applyFill="1"/>
    <xf numFmtId="0" fontId="0" fillId="3" borderId="0" xfId="0" applyFill="1"/>
    <xf numFmtId="0" fontId="0" fillId="9" borderId="0" xfId="0" applyFill="1" applyAlignment="1">
      <alignment horizontal="right" indent="1"/>
    </xf>
    <xf numFmtId="0" fontId="10" fillId="3" borderId="0" xfId="1" applyFont="1" applyFill="1" applyAlignment="1">
      <alignment horizontal="center" vertical="center"/>
    </xf>
    <xf numFmtId="0" fontId="10" fillId="3" borderId="0" xfId="0" applyFont="1" applyFill="1" applyAlignment="1">
      <alignment horizontal="center" vertical="center"/>
    </xf>
    <xf numFmtId="0" fontId="10" fillId="0" borderId="0" xfId="1" applyFont="1" applyAlignment="1">
      <alignment horizontal="center" vertical="center"/>
    </xf>
    <xf numFmtId="0" fontId="10" fillId="0" borderId="0" xfId="0" applyFont="1" applyAlignment="1">
      <alignment horizontal="center" vertical="center"/>
    </xf>
    <xf numFmtId="0" fontId="21" fillId="10" borderId="23" xfId="0" applyFont="1" applyFill="1" applyBorder="1" applyAlignment="1">
      <alignment horizontal="left" vertical="center" wrapText="1" indent="1"/>
    </xf>
    <xf numFmtId="0" fontId="4" fillId="0" borderId="0" xfId="0" applyFont="1" applyAlignment="1">
      <alignment horizontal="left" vertical="center" indent="1"/>
    </xf>
    <xf numFmtId="0" fontId="20" fillId="0" borderId="0" xfId="0" applyFont="1"/>
    <xf numFmtId="0" fontId="0" fillId="5" borderId="29" xfId="0" applyFill="1" applyBorder="1" applyAlignment="1" applyProtection="1">
      <alignment horizontal="left" vertical="center" wrapText="1" indent="1"/>
      <protection locked="0"/>
    </xf>
    <xf numFmtId="0" fontId="0" fillId="5" borderId="30" xfId="0" applyFill="1" applyBorder="1" applyAlignment="1" applyProtection="1">
      <alignment horizontal="left" vertical="center" wrapText="1" indent="1"/>
      <protection locked="0"/>
    </xf>
    <xf numFmtId="0" fontId="0" fillId="5" borderId="4" xfId="0" applyFill="1" applyBorder="1" applyAlignment="1" applyProtection="1">
      <alignment horizontal="left" vertical="center" wrapText="1" indent="1"/>
      <protection locked="0"/>
    </xf>
    <xf numFmtId="0" fontId="24" fillId="0" borderId="0" xfId="0" applyFont="1"/>
    <xf numFmtId="0" fontId="24" fillId="5" borderId="0" xfId="0" applyFont="1" applyFill="1"/>
    <xf numFmtId="0" fontId="24" fillId="0" borderId="0" xfId="0" applyFont="1" applyAlignment="1">
      <alignment wrapText="1"/>
    </xf>
    <xf numFmtId="0" fontId="26" fillId="7" borderId="17" xfId="2" applyNumberFormat="1" applyFont="1" applyFill="1" applyBorder="1" applyAlignment="1">
      <alignment horizontal="left" vertical="center" indent="1"/>
    </xf>
    <xf numFmtId="0" fontId="26" fillId="7" borderId="17" xfId="2" applyNumberFormat="1" applyFont="1" applyFill="1" applyBorder="1" applyAlignment="1">
      <alignment horizontal="center" vertical="center"/>
    </xf>
    <xf numFmtId="10" fontId="26" fillId="7" borderId="17" xfId="2" applyNumberFormat="1" applyFont="1" applyFill="1" applyBorder="1" applyAlignment="1">
      <alignment horizontal="center" vertical="center"/>
    </xf>
    <xf numFmtId="10" fontId="24" fillId="0" borderId="0" xfId="2" applyNumberFormat="1" applyFont="1"/>
    <xf numFmtId="0" fontId="21" fillId="11" borderId="23" xfId="0" applyFont="1" applyFill="1" applyBorder="1" applyAlignment="1">
      <alignment horizontal="left" vertical="center" wrapText="1" indent="1"/>
    </xf>
    <xf numFmtId="0" fontId="1" fillId="0" borderId="0" xfId="3"/>
    <xf numFmtId="0" fontId="1" fillId="12" borderId="32" xfId="3" applyFill="1" applyBorder="1"/>
    <xf numFmtId="0" fontId="27" fillId="12" borderId="32" xfId="3" applyFont="1" applyFill="1" applyBorder="1" applyAlignment="1">
      <alignment horizontal="left" vertical="center" indent="1"/>
    </xf>
    <xf numFmtId="0" fontId="29" fillId="3" borderId="0" xfId="4" applyFont="1" applyFill="1" applyAlignment="1" applyProtection="1">
      <alignment horizontal="left" vertical="center" indent="1"/>
      <protection locked="0"/>
    </xf>
    <xf numFmtId="0" fontId="28" fillId="0" borderId="0" xfId="4" applyAlignment="1">
      <alignment horizontal="left" vertical="center"/>
    </xf>
    <xf numFmtId="0" fontId="1" fillId="0" borderId="0" xfId="3" applyAlignment="1">
      <alignment horizontal="left" vertical="center"/>
    </xf>
    <xf numFmtId="0" fontId="1" fillId="0" borderId="0" xfId="3" applyAlignment="1">
      <alignment horizontal="left"/>
    </xf>
    <xf numFmtId="0" fontId="32" fillId="0" borderId="0" xfId="3" applyFont="1" applyAlignment="1">
      <alignment horizontal="left"/>
    </xf>
    <xf numFmtId="0" fontId="33" fillId="0" borderId="0" xfId="3" applyFont="1" applyAlignment="1">
      <alignment vertical="center" wrapText="1"/>
    </xf>
    <xf numFmtId="0" fontId="33" fillId="0" borderId="0" xfId="3" applyFont="1" applyAlignment="1">
      <alignment vertical="center"/>
    </xf>
    <xf numFmtId="0" fontId="10" fillId="0" borderId="0" xfId="3" applyFont="1" applyAlignment="1">
      <alignment horizontal="center" vertical="center"/>
    </xf>
    <xf numFmtId="0" fontId="10" fillId="0" borderId="0" xfId="4" applyFont="1" applyAlignment="1">
      <alignment horizontal="center" vertical="center"/>
    </xf>
    <xf numFmtId="0" fontId="35" fillId="0" borderId="0" xfId="4" applyFont="1" applyAlignment="1">
      <alignment horizontal="center" vertical="center" wrapText="1"/>
    </xf>
    <xf numFmtId="0" fontId="1" fillId="3" borderId="0" xfId="3" applyFill="1"/>
    <xf numFmtId="0" fontId="10" fillId="3" borderId="0" xfId="3" applyFont="1" applyFill="1" applyAlignment="1">
      <alignment horizontal="center" vertical="center"/>
    </xf>
    <xf numFmtId="0" fontId="10" fillId="3" borderId="0" xfId="4" applyFont="1" applyFill="1" applyAlignment="1">
      <alignment horizontal="center" vertical="center"/>
    </xf>
    <xf numFmtId="0" fontId="35" fillId="3" borderId="0" xfId="4" applyFont="1" applyFill="1" applyAlignment="1">
      <alignment horizontal="center" vertical="center" wrapText="1"/>
    </xf>
    <xf numFmtId="0" fontId="1" fillId="9" borderId="0" xfId="3" applyFill="1"/>
    <xf numFmtId="0" fontId="1" fillId="9" borderId="0" xfId="3" applyFill="1" applyAlignment="1">
      <alignment horizontal="right" indent="1"/>
    </xf>
    <xf numFmtId="0" fontId="38" fillId="0" borderId="0" xfId="3" applyFont="1" applyAlignment="1">
      <alignment horizontal="left" vertical="center" indent="1"/>
    </xf>
    <xf numFmtId="0" fontId="15" fillId="0" borderId="0" xfId="3" applyFont="1" applyAlignment="1">
      <alignment horizontal="left" vertical="center" wrapText="1" indent="1"/>
    </xf>
    <xf numFmtId="0" fontId="1" fillId="0" borderId="0" xfId="3" applyAlignment="1">
      <alignment horizontal="left" indent="1"/>
    </xf>
    <xf numFmtId="0" fontId="30" fillId="0" borderId="0" xfId="3" applyFont="1" applyAlignment="1">
      <alignment vertical="center" wrapText="1"/>
    </xf>
    <xf numFmtId="0" fontId="6" fillId="3" borderId="0" xfId="3" applyFont="1" applyFill="1" applyAlignment="1" applyProtection="1">
      <alignment horizontal="center" vertical="center"/>
      <protection locked="0"/>
    </xf>
    <xf numFmtId="0" fontId="27" fillId="0" borderId="0" xfId="3" applyFont="1" applyAlignment="1" applyProtection="1">
      <alignment horizontal="left" vertical="center" indent="1"/>
      <protection locked="0"/>
    </xf>
    <xf numFmtId="0" fontId="29" fillId="3" borderId="0" xfId="4" applyFont="1" applyFill="1" applyAlignment="1">
      <alignment horizontal="center" vertical="center"/>
    </xf>
    <xf numFmtId="0" fontId="39" fillId="0" borderId="0" xfId="3" applyFont="1" applyAlignment="1">
      <alignment wrapText="1"/>
    </xf>
    <xf numFmtId="0" fontId="1" fillId="9" borderId="0" xfId="3" applyFill="1" applyProtection="1">
      <protection locked="0"/>
    </xf>
    <xf numFmtId="0" fontId="41" fillId="9" borderId="0" xfId="0" applyFont="1" applyFill="1"/>
    <xf numFmtId="0" fontId="41" fillId="3" borderId="0" xfId="0" applyFont="1" applyFill="1"/>
    <xf numFmtId="0" fontId="41" fillId="0" borderId="0" xfId="0" applyFont="1"/>
    <xf numFmtId="0" fontId="3" fillId="3" borderId="0" xfId="1" applyFont="1" applyFill="1" applyAlignment="1">
      <alignment horizontal="center" vertical="center"/>
    </xf>
    <xf numFmtId="0" fontId="3" fillId="3" borderId="0" xfId="0" applyFont="1" applyFill="1" applyAlignment="1">
      <alignment horizontal="center" vertical="center"/>
    </xf>
    <xf numFmtId="0" fontId="3" fillId="0" borderId="0" xfId="1" applyFont="1" applyAlignment="1">
      <alignment horizontal="center" vertical="center"/>
    </xf>
    <xf numFmtId="0" fontId="3" fillId="0" borderId="0" xfId="0" applyFont="1" applyAlignment="1">
      <alignment horizontal="center" vertical="center"/>
    </xf>
    <xf numFmtId="0" fontId="0" fillId="6" borderId="16" xfId="0" applyFill="1" applyBorder="1" applyAlignment="1">
      <alignment horizontal="left" vertical="center" wrapText="1" indent="1"/>
    </xf>
    <xf numFmtId="0" fontId="0" fillId="5" borderId="4" xfId="0" applyFill="1" applyBorder="1" applyAlignment="1" applyProtection="1">
      <alignment horizontal="center" vertical="center"/>
      <protection locked="0"/>
    </xf>
    <xf numFmtId="0" fontId="0" fillId="5" borderId="26" xfId="0" applyFill="1" applyBorder="1" applyAlignment="1" applyProtection="1">
      <alignment horizontal="center" vertical="center"/>
      <protection locked="0"/>
    </xf>
    <xf numFmtId="10" fontId="0" fillId="5" borderId="4" xfId="0" applyNumberFormat="1" applyFill="1" applyBorder="1" applyAlignment="1" applyProtection="1">
      <alignment horizontal="center" vertical="center"/>
      <protection locked="0"/>
    </xf>
    <xf numFmtId="0" fontId="0" fillId="5" borderId="2" xfId="0" applyFill="1" applyBorder="1" applyAlignment="1" applyProtection="1">
      <alignment horizontal="center" vertical="center"/>
      <protection locked="0"/>
    </xf>
    <xf numFmtId="0" fontId="42" fillId="11" borderId="9" xfId="0" applyFont="1" applyFill="1" applyBorder="1" applyAlignment="1">
      <alignment horizontal="left" vertical="center" wrapText="1" indent="1"/>
    </xf>
    <xf numFmtId="0" fontId="0" fillId="9" borderId="0" xfId="0" applyFill="1" applyAlignment="1">
      <alignment horizontal="left" indent="1"/>
    </xf>
    <xf numFmtId="0" fontId="0" fillId="3" borderId="0" xfId="0" applyFill="1" applyAlignment="1">
      <alignment horizontal="left" indent="1"/>
    </xf>
    <xf numFmtId="0" fontId="0" fillId="0" borderId="0" xfId="0" applyAlignment="1">
      <alignment horizontal="left" indent="1"/>
    </xf>
    <xf numFmtId="0" fontId="43" fillId="9" borderId="0" xfId="0" applyFont="1" applyFill="1"/>
    <xf numFmtId="0" fontId="43" fillId="3" borderId="0" xfId="0" applyFont="1" applyFill="1"/>
    <xf numFmtId="0" fontId="43" fillId="0" borderId="0" xfId="0" applyFont="1"/>
    <xf numFmtId="0" fontId="23" fillId="12" borderId="23" xfId="2" applyNumberFormat="1" applyFont="1" applyFill="1" applyBorder="1" applyAlignment="1">
      <alignment horizontal="center" vertical="center"/>
    </xf>
    <xf numFmtId="10" fontId="23" fillId="12" borderId="23" xfId="2" applyNumberFormat="1" applyFont="1" applyFill="1" applyBorder="1" applyAlignment="1">
      <alignment horizontal="center" vertical="center"/>
    </xf>
    <xf numFmtId="10" fontId="23" fillId="12" borderId="16" xfId="2" applyNumberFormat="1" applyFont="1" applyFill="1" applyBorder="1" applyAlignment="1">
      <alignment horizontal="center" vertical="center"/>
    </xf>
    <xf numFmtId="0" fontId="0" fillId="0" borderId="0" xfId="0" applyAlignment="1">
      <alignment horizontal="center" vertical="center"/>
    </xf>
    <xf numFmtId="0" fontId="0" fillId="0" borderId="32" xfId="0" applyBorder="1"/>
    <xf numFmtId="0" fontId="0" fillId="0" borderId="32" xfId="0" applyBorder="1" applyAlignment="1">
      <alignment horizontal="center" vertical="center"/>
    </xf>
    <xf numFmtId="0" fontId="41" fillId="0" borderId="0" xfId="0" applyFont="1" applyAlignment="1">
      <alignment vertical="center"/>
    </xf>
    <xf numFmtId="0" fontId="41" fillId="0" borderId="11" xfId="0" applyFont="1" applyBorder="1"/>
    <xf numFmtId="0" fontId="12" fillId="0" borderId="0" xfId="1" applyFont="1" applyAlignment="1">
      <alignment horizontal="center" vertical="center"/>
    </xf>
    <xf numFmtId="0" fontId="12" fillId="0" borderId="0" xfId="0" applyFont="1" applyAlignment="1">
      <alignment horizontal="center" vertical="center"/>
    </xf>
    <xf numFmtId="0" fontId="42" fillId="11" borderId="23" xfId="0" applyFont="1" applyFill="1" applyBorder="1" applyAlignment="1">
      <alignment horizontal="left" vertical="center" wrapText="1" indent="1"/>
    </xf>
    <xf numFmtId="0" fontId="43" fillId="12" borderId="16" xfId="0" applyFont="1" applyFill="1" applyBorder="1" applyAlignment="1">
      <alignment horizontal="left" vertical="center" wrapText="1" indent="1"/>
    </xf>
    <xf numFmtId="10" fontId="43" fillId="12" borderId="16" xfId="2" applyNumberFormat="1" applyFont="1" applyFill="1" applyBorder="1" applyAlignment="1">
      <alignment horizontal="center" vertical="center" wrapText="1"/>
    </xf>
    <xf numFmtId="0" fontId="7" fillId="6" borderId="16" xfId="2" applyNumberFormat="1" applyFill="1" applyBorder="1" applyAlignment="1">
      <alignment horizontal="left" vertical="center" wrapText="1" indent="1"/>
    </xf>
    <xf numFmtId="0" fontId="43" fillId="0" borderId="10" xfId="0" applyFont="1" applyBorder="1"/>
    <xf numFmtId="0" fontId="19" fillId="7" borderId="0" xfId="2" applyNumberFormat="1" applyFont="1" applyFill="1" applyAlignment="1">
      <alignment horizontal="left" vertical="center" wrapText="1" indent="1"/>
    </xf>
    <xf numFmtId="0" fontId="45" fillId="0" borderId="31" xfId="0" applyFont="1" applyBorder="1" applyAlignment="1" applyProtection="1">
      <alignment horizontal="left" vertical="center" wrapText="1" indent="1"/>
      <protection locked="0"/>
    </xf>
    <xf numFmtId="10" fontId="45" fillId="6" borderId="16" xfId="0" applyNumberFormat="1" applyFont="1" applyFill="1" applyBorder="1" applyAlignment="1">
      <alignment horizontal="left" vertical="center" indent="1"/>
    </xf>
    <xf numFmtId="0" fontId="13" fillId="5" borderId="24" xfId="0" applyFont="1" applyFill="1" applyBorder="1" applyAlignment="1">
      <alignment horizontal="left" vertical="center" indent="1"/>
    </xf>
    <xf numFmtId="0" fontId="3" fillId="5" borderId="24" xfId="0" applyFont="1" applyFill="1" applyBorder="1"/>
    <xf numFmtId="0" fontId="0" fillId="0" borderId="0" xfId="0" applyAlignment="1">
      <alignment horizontal="left" vertical="center" indent="1"/>
    </xf>
    <xf numFmtId="0" fontId="3" fillId="5" borderId="0" xfId="0" applyFont="1" applyFill="1" applyAlignment="1">
      <alignment horizontal="left" vertical="center" indent="1"/>
    </xf>
    <xf numFmtId="0" fontId="3" fillId="5" borderId="0" xfId="0" applyFont="1" applyFill="1" applyAlignment="1">
      <alignment horizontal="left" vertical="center" wrapText="1" indent="1"/>
    </xf>
    <xf numFmtId="0" fontId="38" fillId="5" borderId="0" xfId="0" applyFont="1" applyFill="1" applyAlignment="1">
      <alignment horizontal="center" vertical="center"/>
    </xf>
    <xf numFmtId="0" fontId="3" fillId="5" borderId="0" xfId="0" applyFont="1" applyFill="1" applyAlignment="1">
      <alignment horizontal="center" vertical="center"/>
    </xf>
    <xf numFmtId="165" fontId="47" fillId="12" borderId="32" xfId="0" applyNumberFormat="1" applyFont="1" applyFill="1" applyBorder="1" applyAlignment="1">
      <alignment horizontal="center" vertical="center"/>
    </xf>
    <xf numFmtId="0" fontId="47" fillId="12" borderId="32" xfId="0" applyFont="1" applyFill="1" applyBorder="1" applyAlignment="1">
      <alignment horizontal="center" vertical="center"/>
    </xf>
    <xf numFmtId="0" fontId="38" fillId="5" borderId="0" xfId="0" applyFont="1" applyFill="1" applyAlignment="1">
      <alignment horizontal="left" vertical="center" indent="4"/>
    </xf>
    <xf numFmtId="0" fontId="13" fillId="5" borderId="0" xfId="0" applyFont="1" applyFill="1" applyAlignment="1">
      <alignment horizontal="right" vertical="center" indent="2"/>
    </xf>
    <xf numFmtId="0" fontId="23" fillId="10" borderId="23" xfId="2" applyNumberFormat="1" applyFont="1" applyFill="1" applyBorder="1" applyAlignment="1">
      <alignment horizontal="center" vertical="center"/>
    </xf>
    <xf numFmtId="0" fontId="13" fillId="5" borderId="24" xfId="0" applyFont="1" applyFill="1" applyBorder="1" applyAlignment="1">
      <alignment horizontal="left" vertical="top" indent="1"/>
    </xf>
    <xf numFmtId="0" fontId="49" fillId="0" borderId="0" xfId="0" applyFont="1" applyAlignment="1">
      <alignment horizontal="center" vertical="center"/>
    </xf>
    <xf numFmtId="0" fontId="49" fillId="12" borderId="32" xfId="0" applyFont="1" applyFill="1" applyBorder="1" applyAlignment="1">
      <alignment horizontal="center" vertical="center"/>
    </xf>
    <xf numFmtId="0" fontId="48" fillId="14" borderId="32" xfId="0" applyFont="1" applyFill="1" applyBorder="1" applyAlignment="1">
      <alignment horizontal="center" vertical="center"/>
    </xf>
    <xf numFmtId="0" fontId="48" fillId="15" borderId="32" xfId="0" applyFont="1" applyFill="1" applyBorder="1" applyAlignment="1">
      <alignment horizontal="center" vertical="center"/>
    </xf>
    <xf numFmtId="0" fontId="48" fillId="13" borderId="32" xfId="0" applyFont="1" applyFill="1" applyBorder="1" applyAlignment="1">
      <alignment horizontal="center" vertical="center"/>
    </xf>
    <xf numFmtId="0" fontId="38" fillId="5" borderId="0" xfId="0" applyFont="1" applyFill="1" applyAlignment="1">
      <alignment horizontal="left" vertical="center" indent="1"/>
    </xf>
    <xf numFmtId="0" fontId="38" fillId="5" borderId="0" xfId="0" applyFont="1" applyFill="1" applyAlignment="1">
      <alignment horizontal="left" indent="1"/>
    </xf>
    <xf numFmtId="0" fontId="3" fillId="9" borderId="0" xfId="0" applyFont="1" applyFill="1"/>
    <xf numFmtId="0" fontId="3" fillId="3" borderId="0" xfId="0" applyFont="1" applyFill="1"/>
    <xf numFmtId="0" fontId="8" fillId="12" borderId="16" xfId="0" applyFont="1" applyFill="1" applyBorder="1" applyAlignment="1">
      <alignment horizontal="center" vertical="center" wrapText="1"/>
    </xf>
    <xf numFmtId="0" fontId="4" fillId="0" borderId="32" xfId="0" applyFont="1" applyBorder="1" applyAlignment="1">
      <alignment horizontal="left" vertical="center" indent="1"/>
    </xf>
    <xf numFmtId="165" fontId="50" fillId="12" borderId="32" xfId="0" applyNumberFormat="1" applyFont="1" applyFill="1" applyBorder="1" applyAlignment="1">
      <alignment horizontal="center" vertical="center"/>
    </xf>
    <xf numFmtId="0" fontId="3" fillId="9" borderId="0" xfId="0" applyFont="1" applyFill="1" applyAlignment="1">
      <alignment horizontal="right" indent="1"/>
    </xf>
    <xf numFmtId="10" fontId="3" fillId="0" borderId="0" xfId="0" applyNumberFormat="1" applyFont="1"/>
    <xf numFmtId="0" fontId="24" fillId="0" borderId="0" xfId="0" applyFont="1" applyAlignment="1" applyProtection="1">
      <alignment horizontal="left" vertical="center" wrapText="1" indent="1"/>
      <protection locked="0"/>
    </xf>
    <xf numFmtId="0" fontId="24" fillId="0" borderId="0" xfId="2" applyNumberFormat="1" applyFont="1" applyAlignment="1">
      <alignment horizontal="left" vertical="center" indent="1"/>
    </xf>
    <xf numFmtId="10" fontId="24" fillId="0" borderId="0" xfId="0" applyNumberFormat="1" applyFont="1"/>
    <xf numFmtId="10" fontId="24" fillId="0" borderId="0" xfId="2" applyNumberFormat="1" applyFont="1" applyAlignment="1">
      <alignment horizontal="center" vertical="center"/>
    </xf>
    <xf numFmtId="0" fontId="24" fillId="0" borderId="0" xfId="0" applyFont="1" applyAlignment="1">
      <alignment horizontal="center" vertical="center"/>
    </xf>
    <xf numFmtId="1" fontId="24" fillId="0" borderId="0" xfId="2" applyNumberFormat="1" applyFont="1" applyAlignment="1">
      <alignment horizontal="center" vertical="center"/>
    </xf>
    <xf numFmtId="0" fontId="24" fillId="5" borderId="0" xfId="0" applyFont="1" applyFill="1" applyAlignment="1">
      <alignment horizontal="center" vertical="center"/>
    </xf>
    <xf numFmtId="0" fontId="24" fillId="9" borderId="0" xfId="0" applyFont="1" applyFill="1"/>
    <xf numFmtId="0" fontId="24" fillId="3" borderId="0" xfId="0" applyFont="1" applyFill="1"/>
    <xf numFmtId="10" fontId="3" fillId="0" borderId="0" xfId="2" applyNumberFormat="1" applyFont="1" applyAlignment="1">
      <alignment horizontal="center"/>
    </xf>
    <xf numFmtId="14" fontId="3" fillId="0" borderId="0" xfId="0" applyNumberFormat="1" applyFont="1"/>
    <xf numFmtId="0" fontId="3" fillId="0" borderId="0" xfId="0" applyFont="1" applyAlignment="1">
      <alignment horizontal="left" indent="1"/>
    </xf>
    <xf numFmtId="0" fontId="3" fillId="0" borderId="0" xfId="0" applyFont="1" applyAlignment="1">
      <alignment horizontal="center"/>
    </xf>
    <xf numFmtId="0" fontId="0" fillId="0" borderId="0" xfId="3" applyFont="1"/>
    <xf numFmtId="0" fontId="52" fillId="0" borderId="0" xfId="0" applyFont="1" applyAlignment="1">
      <alignment horizontal="left" vertical="center" indent="1"/>
    </xf>
    <xf numFmtId="0" fontId="0" fillId="9" borderId="0" xfId="0" applyFill="1" applyProtection="1">
      <protection locked="0"/>
    </xf>
    <xf numFmtId="0" fontId="35" fillId="0" borderId="32" xfId="3" applyFont="1" applyBorder="1" applyAlignment="1" applyProtection="1">
      <alignment horizontal="left" vertical="center" wrapText="1" indent="1"/>
      <protection locked="0"/>
    </xf>
    <xf numFmtId="0" fontId="47" fillId="0" borderId="0" xfId="0" applyFont="1" applyAlignment="1">
      <alignment vertical="center"/>
    </xf>
    <xf numFmtId="0" fontId="55" fillId="0" borderId="0" xfId="0" applyFont="1" applyAlignment="1">
      <alignment horizontal="right" vertical="center" indent="1"/>
    </xf>
    <xf numFmtId="10" fontId="45" fillId="6" borderId="23" xfId="0" applyNumberFormat="1" applyFont="1" applyFill="1" applyBorder="1" applyAlignment="1">
      <alignment horizontal="left" vertical="center" indent="1"/>
    </xf>
    <xf numFmtId="0" fontId="13" fillId="9" borderId="0" xfId="0" applyFont="1" applyFill="1"/>
    <xf numFmtId="0" fontId="13" fillId="3" borderId="0" xfId="0" applyFont="1" applyFill="1"/>
    <xf numFmtId="0" fontId="15" fillId="5" borderId="0" xfId="0" applyFont="1" applyFill="1"/>
    <xf numFmtId="0" fontId="37" fillId="0" borderId="0" xfId="0" applyFont="1" applyAlignment="1">
      <alignment horizontal="left" vertical="top" wrapText="1" indent="2"/>
    </xf>
    <xf numFmtId="0" fontId="15" fillId="9" borderId="0" xfId="0" applyFont="1" applyFill="1"/>
    <xf numFmtId="0" fontId="15" fillId="3" borderId="0" xfId="0" applyFont="1" applyFill="1"/>
    <xf numFmtId="0" fontId="15" fillId="0" borderId="0" xfId="0" applyFont="1" applyAlignment="1">
      <alignment horizontal="left" indent="1"/>
    </xf>
    <xf numFmtId="0" fontId="21" fillId="0" borderId="0" xfId="0" applyFont="1" applyAlignment="1">
      <alignment horizontal="left" vertical="center" wrapText="1" indent="1"/>
    </xf>
    <xf numFmtId="10" fontId="45" fillId="0" borderId="0" xfId="0" applyNumberFormat="1" applyFont="1" applyAlignment="1">
      <alignment horizontal="left" vertical="center" indent="1"/>
    </xf>
    <xf numFmtId="0" fontId="46" fillId="0" borderId="7" xfId="2" applyNumberFormat="1" applyFont="1" applyBorder="1" applyAlignment="1">
      <alignment vertical="center" wrapText="1"/>
    </xf>
    <xf numFmtId="0" fontId="46" fillId="0" borderId="33" xfId="2" applyNumberFormat="1" applyFont="1" applyBorder="1" applyAlignment="1">
      <alignment vertical="center" wrapText="1"/>
    </xf>
    <xf numFmtId="0" fontId="46" fillId="0" borderId="5" xfId="2" applyNumberFormat="1" applyFont="1" applyBorder="1" applyAlignment="1">
      <alignment vertical="center" wrapText="1"/>
    </xf>
    <xf numFmtId="0" fontId="46" fillId="0" borderId="6" xfId="2" applyNumberFormat="1" applyFont="1" applyBorder="1" applyAlignment="1">
      <alignment vertical="center" wrapText="1"/>
    </xf>
    <xf numFmtId="0" fontId="60" fillId="4" borderId="0" xfId="0" applyFont="1" applyFill="1"/>
    <xf numFmtId="0" fontId="0" fillId="4" borderId="0" xfId="0" applyFill="1"/>
    <xf numFmtId="0" fontId="0" fillId="5" borderId="0" xfId="0" applyFill="1"/>
    <xf numFmtId="0" fontId="0" fillId="5" borderId="0" xfId="0" applyFill="1" applyAlignment="1">
      <alignment horizontal="center"/>
    </xf>
    <xf numFmtId="0" fontId="3" fillId="12" borderId="0" xfId="0" applyFont="1" applyFill="1"/>
    <xf numFmtId="0" fontId="3" fillId="0" borderId="0" xfId="0" applyFont="1" applyAlignment="1">
      <alignment horizontal="center" vertical="center" wrapText="1"/>
    </xf>
    <xf numFmtId="0" fontId="3" fillId="12" borderId="0" xfId="0" applyFont="1" applyFill="1" applyAlignment="1">
      <alignment horizontal="center" vertical="center" wrapText="1"/>
    </xf>
    <xf numFmtId="0" fontId="0" fillId="12" borderId="0" xfId="0" applyFill="1"/>
    <xf numFmtId="0" fontId="0" fillId="0" borderId="0" xfId="0" applyAlignment="1">
      <alignment horizontal="center" vertical="center" wrapText="1"/>
    </xf>
    <xf numFmtId="0" fontId="0" fillId="12" borderId="0" xfId="0" applyFill="1" applyAlignment="1">
      <alignment horizontal="center" vertical="center" wrapText="1"/>
    </xf>
    <xf numFmtId="0" fontId="35" fillId="9" borderId="0" xfId="0" applyFont="1" applyFill="1"/>
    <xf numFmtId="0" fontId="35" fillId="3" borderId="0" xfId="0" applyFont="1" applyFill="1"/>
    <xf numFmtId="0" fontId="15" fillId="4" borderId="0" xfId="0" applyFont="1" applyFill="1"/>
    <xf numFmtId="0" fontId="15" fillId="0" borderId="0" xfId="0" applyFont="1" applyAlignment="1">
      <alignment horizontal="center" vertical="center" wrapText="1"/>
    </xf>
    <xf numFmtId="0" fontId="35" fillId="0" borderId="0" xfId="0" applyFont="1" applyAlignment="1">
      <alignment vertical="center"/>
    </xf>
    <xf numFmtId="9" fontId="13" fillId="0" borderId="0" xfId="0" applyNumberFormat="1" applyFont="1" applyAlignment="1">
      <alignment horizontal="center" vertical="center"/>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10" fillId="0" borderId="0" xfId="0" applyFont="1"/>
    <xf numFmtId="0" fontId="57" fillId="4" borderId="0" xfId="0" applyFont="1" applyFill="1"/>
    <xf numFmtId="0" fontId="21" fillId="4" borderId="0" xfId="0" applyFont="1" applyFill="1"/>
    <xf numFmtId="0" fontId="15" fillId="5" borderId="0" xfId="0" applyFont="1" applyFill="1" applyAlignment="1">
      <alignment horizontal="center"/>
    </xf>
    <xf numFmtId="0" fontId="15" fillId="0" borderId="4" xfId="0" applyFont="1" applyBorder="1" applyAlignment="1" applyProtection="1">
      <alignment horizontal="left" vertical="center" wrapText="1" indent="1"/>
      <protection locked="0"/>
    </xf>
    <xf numFmtId="0" fontId="61" fillId="0" borderId="0" xfId="0" applyFont="1" applyAlignment="1">
      <alignment horizontal="left" vertical="center" indent="1"/>
    </xf>
    <xf numFmtId="0" fontId="20" fillId="9" borderId="0" xfId="0" applyFont="1" applyFill="1"/>
    <xf numFmtId="0" fontId="20" fillId="3" borderId="0" xfId="0" applyFont="1" applyFill="1"/>
    <xf numFmtId="0" fontId="21" fillId="0" borderId="0" xfId="0" applyFont="1" applyAlignment="1">
      <alignment horizontal="center" vertical="center" wrapText="1"/>
    </xf>
    <xf numFmtId="0" fontId="21" fillId="5" borderId="0" xfId="0" applyFont="1" applyFill="1" applyAlignment="1">
      <alignment horizontal="left" vertical="center" indent="1"/>
    </xf>
    <xf numFmtId="0" fontId="58" fillId="5" borderId="0" xfId="0" applyFont="1" applyFill="1" applyAlignment="1">
      <alignment horizontal="left" vertical="center" wrapText="1"/>
    </xf>
    <xf numFmtId="0" fontId="59" fillId="5" borderId="0" xfId="0" applyFont="1" applyFill="1" applyAlignment="1">
      <alignment horizontal="left" vertical="center" indent="1"/>
    </xf>
    <xf numFmtId="0" fontId="0" fillId="5" borderId="28" xfId="0" applyFill="1" applyBorder="1" applyAlignment="1" applyProtection="1">
      <alignment horizontal="left" vertical="center" wrapText="1" indent="1"/>
      <protection locked="0"/>
    </xf>
    <xf numFmtId="0" fontId="21" fillId="0" borderId="0" xfId="0" applyFont="1" applyAlignment="1">
      <alignment horizontal="left" vertical="center" indent="1"/>
    </xf>
    <xf numFmtId="0" fontId="15" fillId="0" borderId="0" xfId="0" applyFont="1" applyAlignment="1">
      <alignment horizontal="left" vertical="center" indent="1"/>
    </xf>
    <xf numFmtId="0" fontId="0" fillId="0" borderId="0" xfId="0" applyAlignment="1" applyProtection="1">
      <alignment horizontal="left" vertical="center" indent="1"/>
      <protection locked="0"/>
    </xf>
    <xf numFmtId="0" fontId="15" fillId="0" borderId="0" xfId="0" applyFont="1" applyAlignment="1" applyProtection="1">
      <alignment horizontal="center" vertical="center" wrapText="1"/>
      <protection locked="0"/>
    </xf>
    <xf numFmtId="0" fontId="0" fillId="5" borderId="32" xfId="0" applyFill="1" applyBorder="1" applyAlignment="1" applyProtection="1">
      <alignment horizontal="left" vertical="center" wrapText="1" indent="1"/>
      <protection locked="0"/>
    </xf>
    <xf numFmtId="0" fontId="0" fillId="0" borderId="0" xfId="0" applyAlignment="1">
      <alignment vertical="center"/>
    </xf>
    <xf numFmtId="0" fontId="0" fillId="0" borderId="0" xfId="0" applyAlignment="1">
      <alignment horizontal="left" wrapText="1"/>
    </xf>
    <xf numFmtId="0" fontId="15" fillId="0" borderId="0" xfId="0" applyFont="1" applyAlignment="1" applyProtection="1">
      <alignment horizontal="left" vertical="center" indent="1"/>
      <protection locked="0"/>
    </xf>
    <xf numFmtId="0" fontId="0" fillId="5" borderId="32" xfId="0" applyFill="1" applyBorder="1" applyAlignment="1" applyProtection="1">
      <alignment horizontal="left" vertical="center" indent="1"/>
      <protection locked="0"/>
    </xf>
    <xf numFmtId="0" fontId="13" fillId="5" borderId="32" xfId="0" applyFont="1" applyFill="1" applyBorder="1" applyAlignment="1" applyProtection="1">
      <alignment horizontal="left" vertical="center" indent="1"/>
      <protection locked="0"/>
    </xf>
    <xf numFmtId="0" fontId="38" fillId="12" borderId="0" xfId="0" applyFont="1" applyFill="1"/>
    <xf numFmtId="0" fontId="56" fillId="0" borderId="0" xfId="0" applyFont="1" applyAlignment="1">
      <alignment horizontal="center" vertical="center" wrapText="1"/>
    </xf>
    <xf numFmtId="0" fontId="56" fillId="12" borderId="0" xfId="0" applyFont="1" applyFill="1" applyAlignment="1">
      <alignment horizontal="center" vertical="center" wrapText="1"/>
    </xf>
    <xf numFmtId="0" fontId="62" fillId="0" borderId="0" xfId="0" applyFont="1"/>
    <xf numFmtId="0" fontId="62" fillId="12" borderId="0" xfId="0" applyFont="1" applyFill="1"/>
    <xf numFmtId="0" fontId="63" fillId="0" borderId="0" xfId="0" applyFont="1"/>
    <xf numFmtId="0" fontId="26" fillId="9" borderId="0" xfId="0" applyFont="1" applyFill="1"/>
    <xf numFmtId="0" fontId="26" fillId="9" borderId="0" xfId="0" applyFont="1" applyFill="1" applyAlignment="1">
      <alignment horizontal="right" indent="1"/>
    </xf>
    <xf numFmtId="0" fontId="26" fillId="3" borderId="0" xfId="0" applyFont="1" applyFill="1"/>
    <xf numFmtId="0" fontId="26" fillId="3" borderId="0" xfId="1" applyFont="1" applyFill="1" applyAlignment="1">
      <alignment horizontal="center" vertical="center"/>
    </xf>
    <xf numFmtId="0" fontId="26" fillId="3" borderId="0" xfId="0" applyFont="1" applyFill="1" applyAlignment="1">
      <alignment horizontal="center" vertical="center"/>
    </xf>
    <xf numFmtId="0" fontId="26" fillId="0" borderId="0" xfId="0" applyFont="1"/>
    <xf numFmtId="0" fontId="26" fillId="0" borderId="0" xfId="1" applyFont="1" applyAlignment="1">
      <alignment horizontal="center" vertical="center"/>
    </xf>
    <xf numFmtId="0" fontId="26" fillId="0" borderId="0" xfId="0" applyFont="1" applyAlignment="1">
      <alignment horizontal="center" vertical="center"/>
    </xf>
    <xf numFmtId="0" fontId="26" fillId="5" borderId="0" xfId="0" applyFont="1" applyFill="1"/>
    <xf numFmtId="0" fontId="64" fillId="0" borderId="0" xfId="0" applyFont="1" applyAlignment="1">
      <alignment horizontal="left" vertical="top" indent="1"/>
    </xf>
    <xf numFmtId="0" fontId="23" fillId="0" borderId="0" xfId="0" applyFont="1"/>
    <xf numFmtId="0" fontId="23" fillId="0" borderId="0" xfId="0" applyFont="1" applyAlignment="1">
      <alignment wrapText="1"/>
    </xf>
    <xf numFmtId="0" fontId="23" fillId="5" borderId="4" xfId="0" applyFont="1" applyFill="1" applyBorder="1" applyAlignment="1" applyProtection="1">
      <alignment horizontal="center" vertical="center" wrapText="1"/>
      <protection locked="0"/>
    </xf>
    <xf numFmtId="0" fontId="66" fillId="11" borderId="8" xfId="0" applyFont="1" applyFill="1" applyBorder="1" applyAlignment="1">
      <alignment horizontal="center" vertical="center" wrapText="1"/>
    </xf>
    <xf numFmtId="0" fontId="66" fillId="11" borderId="1" xfId="0" applyFont="1" applyFill="1" applyBorder="1" applyAlignment="1">
      <alignment horizontal="center" vertical="center" wrapText="1"/>
    </xf>
    <xf numFmtId="0" fontId="66" fillId="11" borderId="16" xfId="0" applyFont="1" applyFill="1" applyBorder="1" applyAlignment="1">
      <alignment horizontal="center" vertical="center" wrapText="1"/>
    </xf>
    <xf numFmtId="0" fontId="66" fillId="11" borderId="8" xfId="0" applyFont="1" applyFill="1" applyBorder="1" applyAlignment="1">
      <alignment horizontal="left" vertical="center" wrapText="1"/>
    </xf>
    <xf numFmtId="0" fontId="26" fillId="5" borderId="4" xfId="0" applyFont="1" applyFill="1" applyBorder="1" applyAlignment="1" applyProtection="1">
      <alignment horizontal="center" vertical="center"/>
      <protection locked="0"/>
    </xf>
    <xf numFmtId="0" fontId="26" fillId="0" borderId="0" xfId="0" applyFont="1" applyAlignment="1">
      <alignment wrapText="1"/>
    </xf>
    <xf numFmtId="0" fontId="24" fillId="11" borderId="0" xfId="0" applyFont="1" applyFill="1"/>
    <xf numFmtId="0" fontId="0" fillId="5" borderId="41" xfId="0" applyFill="1" applyBorder="1" applyAlignment="1" applyProtection="1">
      <alignment horizontal="left" vertical="center" indent="1"/>
      <protection locked="0"/>
    </xf>
    <xf numFmtId="0" fontId="13" fillId="5" borderId="41" xfId="0" applyFont="1" applyFill="1" applyBorder="1" applyAlignment="1" applyProtection="1">
      <alignment horizontal="left" vertical="center" indent="1"/>
      <protection locked="0"/>
    </xf>
    <xf numFmtId="0" fontId="67" fillId="0" borderId="0" xfId="0" applyFont="1"/>
    <xf numFmtId="0" fontId="67" fillId="9" borderId="0" xfId="0" applyFont="1" applyFill="1"/>
    <xf numFmtId="0" fontId="67" fillId="3" borderId="0" xfId="0" applyFont="1" applyFill="1"/>
    <xf numFmtId="0" fontId="67" fillId="5" borderId="0" xfId="0" applyFont="1" applyFill="1"/>
    <xf numFmtId="0" fontId="20" fillId="0" borderId="0" xfId="0" applyFont="1" applyAlignment="1">
      <alignment wrapText="1"/>
    </xf>
    <xf numFmtId="0" fontId="21" fillId="10" borderId="42" xfId="0" applyFont="1" applyFill="1" applyBorder="1" applyAlignment="1">
      <alignment horizontal="left" vertical="center" wrapText="1" indent="1"/>
    </xf>
    <xf numFmtId="0" fontId="3" fillId="13" borderId="0" xfId="0" applyFont="1" applyFill="1"/>
    <xf numFmtId="0" fontId="56" fillId="13" borderId="0" xfId="0" applyFont="1" applyFill="1" applyAlignment="1">
      <alignment horizontal="center" vertical="center" wrapText="1"/>
    </xf>
    <xf numFmtId="0" fontId="3" fillId="13" borderId="0" xfId="0" applyFont="1" applyFill="1" applyAlignment="1">
      <alignment horizontal="center" vertical="center"/>
    </xf>
    <xf numFmtId="0" fontId="13" fillId="13" borderId="0" xfId="0" applyFont="1" applyFill="1" applyAlignment="1">
      <alignment horizontal="center" vertical="center"/>
    </xf>
    <xf numFmtId="0" fontId="56" fillId="3" borderId="0" xfId="0" applyFont="1" applyFill="1" applyAlignment="1">
      <alignment horizontal="center" vertical="center" wrapText="1"/>
    </xf>
    <xf numFmtId="0" fontId="3" fillId="3" borderId="0" xfId="0" applyFont="1" applyFill="1" applyAlignment="1">
      <alignment horizontal="center"/>
    </xf>
    <xf numFmtId="0" fontId="3" fillId="15" borderId="0" xfId="0" applyFont="1" applyFill="1"/>
    <xf numFmtId="0" fontId="56" fillId="15" borderId="0" xfId="0" applyFont="1" applyFill="1" applyAlignment="1">
      <alignment horizontal="center" vertical="center" wrapText="1"/>
    </xf>
    <xf numFmtId="0" fontId="3" fillId="15" borderId="0" xfId="0" applyFont="1" applyFill="1" applyAlignment="1">
      <alignment horizontal="center"/>
    </xf>
    <xf numFmtId="0" fontId="3" fillId="14" borderId="0" xfId="0" applyFont="1" applyFill="1"/>
    <xf numFmtId="0" fontId="56" fillId="14" borderId="0" xfId="0" applyFont="1" applyFill="1" applyAlignment="1">
      <alignment horizontal="center" vertical="center" wrapText="1"/>
    </xf>
    <xf numFmtId="0" fontId="3" fillId="14" borderId="0" xfId="0" applyFont="1" applyFill="1" applyAlignment="1">
      <alignment horizontal="center"/>
    </xf>
    <xf numFmtId="0" fontId="24" fillId="0" borderId="0" xfId="0" applyFont="1" applyAlignment="1">
      <alignment horizontal="left" vertical="center"/>
    </xf>
    <xf numFmtId="0" fontId="15" fillId="0" borderId="0" xfId="0" applyFont="1" applyAlignment="1">
      <alignment horizontal="center" vertical="center"/>
    </xf>
    <xf numFmtId="0" fontId="37" fillId="0" borderId="0" xfId="0" applyFont="1" applyAlignment="1">
      <alignment horizontal="left" vertical="center" indent="1"/>
    </xf>
    <xf numFmtId="0" fontId="0" fillId="0" borderId="0" xfId="0" applyAlignment="1">
      <alignment horizontal="left" vertical="center" wrapText="1" indent="1"/>
    </xf>
    <xf numFmtId="0" fontId="1" fillId="0" borderId="0" xfId="0" applyFont="1" applyAlignment="1">
      <alignment horizontal="left" vertical="center" indent="1"/>
    </xf>
    <xf numFmtId="0" fontId="35" fillId="0" borderId="0" xfId="0" applyFont="1" applyAlignment="1">
      <alignment horizontal="left" vertical="center" indent="1"/>
    </xf>
    <xf numFmtId="0" fontId="37" fillId="5" borderId="0" xfId="0" applyFont="1" applyFill="1" applyAlignment="1">
      <alignment horizontal="left" vertical="center" indent="1"/>
    </xf>
    <xf numFmtId="0" fontId="37" fillId="5" borderId="0" xfId="0" applyFont="1" applyFill="1" applyAlignment="1">
      <alignment horizontal="left" vertical="center"/>
    </xf>
    <xf numFmtId="0" fontId="58" fillId="0" borderId="0" xfId="0" applyFont="1" applyAlignment="1">
      <alignment horizontal="left" vertical="center" indent="1"/>
    </xf>
    <xf numFmtId="0" fontId="68" fillId="11" borderId="16" xfId="0" applyFont="1" applyFill="1" applyBorder="1" applyAlignment="1">
      <alignment horizontal="center" vertical="center" wrapText="1"/>
    </xf>
    <xf numFmtId="0" fontId="69" fillId="7" borderId="17" xfId="2" applyNumberFormat="1" applyFont="1" applyFill="1" applyBorder="1" applyAlignment="1">
      <alignment horizontal="center" vertical="center"/>
    </xf>
    <xf numFmtId="10" fontId="69" fillId="7" borderId="17" xfId="2" applyNumberFormat="1" applyFont="1" applyFill="1" applyBorder="1" applyAlignment="1">
      <alignment horizontal="center" vertical="center"/>
    </xf>
    <xf numFmtId="0" fontId="69" fillId="0" borderId="0" xfId="0" applyFont="1"/>
    <xf numFmtId="0" fontId="0" fillId="9" borderId="0" xfId="0" applyFill="1" applyAlignment="1">
      <alignment wrapText="1"/>
    </xf>
    <xf numFmtId="0" fontId="3" fillId="9" borderId="0" xfId="0" applyFont="1" applyFill="1" applyAlignment="1">
      <alignment wrapText="1"/>
    </xf>
    <xf numFmtId="0" fontId="1" fillId="9" borderId="0" xfId="3" applyFill="1" applyAlignment="1">
      <alignment wrapText="1"/>
    </xf>
    <xf numFmtId="10" fontId="13" fillId="0" borderId="0" xfId="2" applyNumberFormat="1" applyFont="1" applyAlignment="1">
      <alignment horizontal="center"/>
    </xf>
    <xf numFmtId="0" fontId="3" fillId="0" borderId="10" xfId="0" applyFont="1" applyBorder="1"/>
    <xf numFmtId="0" fontId="3" fillId="5" borderId="15" xfId="0" applyFont="1" applyFill="1" applyBorder="1"/>
    <xf numFmtId="0" fontId="3" fillId="5" borderId="0" xfId="0" applyFont="1" applyFill="1" applyAlignment="1">
      <alignment horizontal="center" wrapText="1"/>
    </xf>
    <xf numFmtId="0" fontId="3" fillId="5" borderId="15" xfId="0" applyFont="1" applyFill="1" applyBorder="1" applyAlignment="1">
      <alignment horizontal="left" vertical="top" wrapText="1"/>
    </xf>
    <xf numFmtId="0" fontId="3" fillId="5" borderId="0" xfId="0" applyFont="1" applyFill="1" applyAlignment="1">
      <alignment horizontal="left" vertical="center"/>
    </xf>
    <xf numFmtId="0" fontId="3" fillId="5" borderId="0" xfId="0" applyFont="1" applyFill="1" applyAlignment="1">
      <alignment horizontal="left" vertical="center" wrapText="1"/>
    </xf>
    <xf numFmtId="0" fontId="10" fillId="5" borderId="15" xfId="0" applyFont="1" applyFill="1" applyBorder="1"/>
    <xf numFmtId="9" fontId="3" fillId="5" borderId="0" xfId="2" applyFont="1" applyFill="1" applyAlignment="1">
      <alignment wrapText="1"/>
    </xf>
    <xf numFmtId="0" fontId="0" fillId="16" borderId="0" xfId="0" applyFill="1"/>
    <xf numFmtId="0" fontId="10" fillId="16" borderId="0" xfId="0" applyFont="1" applyFill="1" applyAlignment="1">
      <alignment horizontal="center" vertical="center"/>
    </xf>
    <xf numFmtId="0" fontId="3" fillId="16" borderId="0" xfId="0" applyFont="1" applyFill="1"/>
    <xf numFmtId="0" fontId="20" fillId="16" borderId="0" xfId="0" applyFont="1" applyFill="1"/>
    <xf numFmtId="0" fontId="70" fillId="16" borderId="0" xfId="1" applyFont="1" applyFill="1" applyAlignment="1">
      <alignment horizontal="left" vertical="center"/>
    </xf>
    <xf numFmtId="0" fontId="3" fillId="16" borderId="0" xfId="0" applyFont="1" applyFill="1" applyAlignment="1">
      <alignment horizontal="center" vertical="center"/>
    </xf>
    <xf numFmtId="0" fontId="26" fillId="16" borderId="0" xfId="0" applyFont="1" applyFill="1"/>
    <xf numFmtId="0" fontId="26" fillId="16" borderId="0" xfId="1" applyFont="1" applyFill="1" applyAlignment="1">
      <alignment horizontal="center" vertical="center"/>
    </xf>
    <xf numFmtId="0" fontId="26" fillId="16" borderId="0" xfId="0" applyFont="1" applyFill="1" applyAlignment="1">
      <alignment horizontal="center" vertical="center"/>
    </xf>
    <xf numFmtId="0" fontId="24" fillId="16" borderId="0" xfId="0" applyFont="1" applyFill="1"/>
    <xf numFmtId="0" fontId="67" fillId="16" borderId="0" xfId="0" applyFont="1" applyFill="1"/>
    <xf numFmtId="0" fontId="0" fillId="16" borderId="0" xfId="0" applyFill="1" applyAlignment="1">
      <alignment horizontal="left" indent="1"/>
    </xf>
    <xf numFmtId="0" fontId="13" fillId="16" borderId="0" xfId="0" applyFont="1" applyFill="1"/>
    <xf numFmtId="0" fontId="41" fillId="16" borderId="0" xfId="0" applyFont="1" applyFill="1"/>
    <xf numFmtId="0" fontId="43" fillId="16" borderId="0" xfId="0" applyFont="1" applyFill="1"/>
    <xf numFmtId="0" fontId="15" fillId="16" borderId="0" xfId="0" applyFont="1" applyFill="1"/>
    <xf numFmtId="0" fontId="35" fillId="16" borderId="0" xfId="0" applyFont="1" applyFill="1"/>
    <xf numFmtId="0" fontId="1" fillId="16" borderId="0" xfId="3" applyFill="1"/>
    <xf numFmtId="0" fontId="35" fillId="16" borderId="0" xfId="4" applyFont="1" applyFill="1" applyAlignment="1">
      <alignment horizontal="center" vertical="center" wrapText="1"/>
    </xf>
    <xf numFmtId="0" fontId="10" fillId="16" borderId="0" xfId="4" applyFont="1" applyFill="1" applyAlignment="1">
      <alignment horizontal="center" vertical="center"/>
    </xf>
    <xf numFmtId="0" fontId="10" fillId="16" borderId="0" xfId="3" applyFont="1" applyFill="1" applyAlignment="1">
      <alignment horizontal="center" vertical="center"/>
    </xf>
    <xf numFmtId="0" fontId="70" fillId="16" borderId="0" xfId="3" applyFont="1" applyFill="1" applyAlignment="1">
      <alignment horizontal="left" vertical="center"/>
    </xf>
    <xf numFmtId="0" fontId="0" fillId="4" borderId="30" xfId="0" applyFill="1" applyBorder="1" applyAlignment="1">
      <alignment horizontal="left" vertical="center" wrapText="1" indent="1"/>
    </xf>
    <xf numFmtId="0" fontId="0" fillId="4" borderId="32" xfId="0" applyFill="1" applyBorder="1" applyAlignment="1">
      <alignment horizontal="left" vertical="center" wrapText="1" indent="1"/>
    </xf>
    <xf numFmtId="0" fontId="0" fillId="4" borderId="28" xfId="0" applyFill="1" applyBorder="1" applyAlignment="1">
      <alignment horizontal="left" vertical="center" wrapText="1" indent="1"/>
    </xf>
    <xf numFmtId="0" fontId="0" fillId="4" borderId="41" xfId="0" applyFill="1" applyBorder="1" applyAlignment="1">
      <alignment horizontal="left" vertical="center" wrapText="1" indent="1"/>
    </xf>
    <xf numFmtId="0" fontId="13" fillId="4" borderId="32" xfId="0" applyFont="1" applyFill="1" applyBorder="1" applyAlignment="1">
      <alignment horizontal="left" vertical="center" indent="1"/>
    </xf>
    <xf numFmtId="0" fontId="13" fillId="4" borderId="41" xfId="0" applyFont="1" applyFill="1" applyBorder="1" applyAlignment="1">
      <alignment horizontal="left" vertical="center" indent="1"/>
    </xf>
    <xf numFmtId="0" fontId="13" fillId="4" borderId="32" xfId="0" applyFont="1" applyFill="1" applyBorder="1" applyAlignment="1">
      <alignment horizontal="left" vertical="center" wrapText="1" indent="1"/>
    </xf>
    <xf numFmtId="0" fontId="0" fillId="4" borderId="4" xfId="0" applyFill="1" applyBorder="1" applyAlignment="1">
      <alignment horizontal="left" vertical="center" wrapText="1" indent="1"/>
    </xf>
    <xf numFmtId="0" fontId="0" fillId="4" borderId="16" xfId="0" applyFill="1" applyBorder="1" applyAlignment="1">
      <alignment horizontal="left" vertical="center" wrapText="1" indent="1"/>
    </xf>
    <xf numFmtId="0" fontId="0" fillId="4" borderId="4" xfId="0" applyFill="1" applyBorder="1" applyAlignment="1">
      <alignment horizontal="center" vertical="center"/>
    </xf>
    <xf numFmtId="0" fontId="0" fillId="4" borderId="2" xfId="0" applyFill="1" applyBorder="1" applyAlignment="1">
      <alignment horizontal="center" vertical="center"/>
    </xf>
    <xf numFmtId="0" fontId="0" fillId="4" borderId="25" xfId="0" applyFill="1" applyBorder="1" applyAlignment="1">
      <alignment horizontal="center" vertical="center"/>
    </xf>
    <xf numFmtId="0" fontId="0" fillId="4" borderId="21" xfId="0" applyFill="1" applyBorder="1" applyAlignment="1">
      <alignment horizontal="left" vertical="center" wrapText="1" indent="1"/>
    </xf>
    <xf numFmtId="0" fontId="0" fillId="4" borderId="22" xfId="0" applyFill="1" applyBorder="1" applyAlignment="1">
      <alignment horizontal="left" vertical="center" wrapText="1" indent="1"/>
    </xf>
    <xf numFmtId="0" fontId="3" fillId="4" borderId="0" xfId="0" applyFont="1" applyFill="1"/>
    <xf numFmtId="0" fontId="13" fillId="5" borderId="2" xfId="0" applyFont="1" applyFill="1" applyBorder="1" applyAlignment="1" applyProtection="1">
      <alignment horizontal="left" vertical="center" indent="1"/>
      <protection locked="0"/>
    </xf>
    <xf numFmtId="0" fontId="13" fillId="5" borderId="3" xfId="0" applyFont="1" applyFill="1" applyBorder="1" applyAlignment="1" applyProtection="1">
      <alignment horizontal="left" vertical="center" indent="1"/>
      <protection locked="0"/>
    </xf>
    <xf numFmtId="0" fontId="13" fillId="5" borderId="4" xfId="0" applyFont="1" applyFill="1" applyBorder="1" applyAlignment="1" applyProtection="1">
      <alignment horizontal="left" vertical="center" indent="1"/>
      <protection locked="0"/>
    </xf>
    <xf numFmtId="0" fontId="21" fillId="10" borderId="37" xfId="0" applyFont="1" applyFill="1" applyBorder="1" applyAlignment="1">
      <alignment horizontal="left" vertical="center" wrapText="1" indent="1"/>
    </xf>
    <xf numFmtId="0" fontId="21" fillId="10" borderId="24" xfId="0" applyFont="1" applyFill="1" applyBorder="1" applyAlignment="1">
      <alignment horizontal="left" vertical="center" wrapText="1" indent="1"/>
    </xf>
    <xf numFmtId="0" fontId="21" fillId="10" borderId="22" xfId="0" applyFont="1" applyFill="1" applyBorder="1" applyAlignment="1">
      <alignment horizontal="left" vertical="center" wrapText="1" indent="1"/>
    </xf>
    <xf numFmtId="164" fontId="13" fillId="5" borderId="2" xfId="0" applyNumberFormat="1" applyFont="1" applyFill="1" applyBorder="1" applyAlignment="1" applyProtection="1">
      <alignment horizontal="left" vertical="center" indent="1"/>
      <protection locked="0"/>
    </xf>
    <xf numFmtId="164" fontId="13" fillId="5" borderId="3" xfId="0" applyNumberFormat="1" applyFont="1" applyFill="1" applyBorder="1" applyAlignment="1" applyProtection="1">
      <alignment horizontal="left" vertical="center" indent="1"/>
      <protection locked="0"/>
    </xf>
    <xf numFmtId="164" fontId="13" fillId="5" borderId="4" xfId="0" applyNumberFormat="1" applyFont="1" applyFill="1" applyBorder="1" applyAlignment="1" applyProtection="1">
      <alignment horizontal="left" vertical="center" indent="1"/>
      <protection locked="0"/>
    </xf>
    <xf numFmtId="0" fontId="3" fillId="0" borderId="0" xfId="0" applyFont="1" applyAlignment="1">
      <alignment horizontal="center"/>
    </xf>
    <xf numFmtId="0" fontId="0" fillId="0" borderId="0" xfId="0" applyAlignment="1">
      <alignment horizontal="left" wrapText="1"/>
    </xf>
    <xf numFmtId="0" fontId="21" fillId="10" borderId="42" xfId="0" applyFont="1" applyFill="1" applyBorder="1" applyAlignment="1">
      <alignment horizontal="left" vertical="center" wrapText="1" indent="1"/>
    </xf>
    <xf numFmtId="0" fontId="21" fillId="10" borderId="42" xfId="0" applyFont="1" applyFill="1" applyBorder="1" applyAlignment="1">
      <alignment horizontal="center" vertical="center" wrapText="1"/>
    </xf>
    <xf numFmtId="0" fontId="26" fillId="11" borderId="23" xfId="0" applyFont="1" applyFill="1" applyBorder="1" applyAlignment="1">
      <alignment horizontal="left" vertical="center" wrapText="1" indent="1"/>
    </xf>
    <xf numFmtId="0" fontId="26" fillId="11" borderId="27" xfId="0" applyFont="1" applyFill="1" applyBorder="1" applyAlignment="1">
      <alignment horizontal="left" vertical="center" wrapText="1" indent="1"/>
    </xf>
    <xf numFmtId="0" fontId="26" fillId="11" borderId="19" xfId="0" applyFont="1" applyFill="1" applyBorder="1" applyAlignment="1">
      <alignment horizontal="left" vertical="center" wrapText="1" indent="1"/>
    </xf>
    <xf numFmtId="0" fontId="65" fillId="11" borderId="23" xfId="0" applyFont="1" applyFill="1" applyBorder="1" applyAlignment="1">
      <alignment horizontal="center" vertical="center" wrapText="1"/>
    </xf>
    <xf numFmtId="0" fontId="65" fillId="11" borderId="19" xfId="0" applyFont="1" applyFill="1" applyBorder="1" applyAlignment="1">
      <alignment horizontal="center" vertical="center" wrapText="1"/>
    </xf>
    <xf numFmtId="0" fontId="26" fillId="0" borderId="0" xfId="0" applyFont="1" applyAlignment="1">
      <alignment horizontal="left" wrapText="1"/>
    </xf>
    <xf numFmtId="0" fontId="25" fillId="8" borderId="10" xfId="0" applyFont="1" applyFill="1" applyBorder="1" applyAlignment="1">
      <alignment horizontal="center" vertical="center" wrapText="1"/>
    </xf>
    <xf numFmtId="0" fontId="25" fillId="8" borderId="6" xfId="0" applyFont="1" applyFill="1" applyBorder="1" applyAlignment="1">
      <alignment horizontal="center" vertical="center" wrapText="1"/>
    </xf>
    <xf numFmtId="0" fontId="0" fillId="4" borderId="2" xfId="0" applyFill="1" applyBorder="1" applyAlignment="1">
      <alignment horizontal="left" vertical="center" wrapText="1" indent="1"/>
    </xf>
    <xf numFmtId="0" fontId="0" fillId="4" borderId="4" xfId="0" applyFill="1" applyBorder="1" applyAlignment="1">
      <alignment horizontal="left" vertical="center" wrapText="1" indent="1"/>
    </xf>
    <xf numFmtId="0" fontId="42" fillId="11" borderId="1" xfId="0" applyFont="1" applyFill="1" applyBorder="1" applyAlignment="1">
      <alignment horizontal="left" vertical="center" wrapText="1" indent="1"/>
    </xf>
    <xf numFmtId="0" fontId="42" fillId="11" borderId="9" xfId="0" applyFont="1" applyFill="1" applyBorder="1" applyAlignment="1">
      <alignment horizontal="left" vertical="center" wrapText="1" indent="1"/>
    </xf>
    <xf numFmtId="0" fontId="0" fillId="5" borderId="26" xfId="0" applyFill="1" applyBorder="1" applyAlignment="1" applyProtection="1">
      <alignment horizontal="left" vertical="center" wrapText="1" indent="1"/>
      <protection locked="0"/>
    </xf>
    <xf numFmtId="0" fontId="0" fillId="5" borderId="40" xfId="0" applyFill="1" applyBorder="1" applyAlignment="1" applyProtection="1">
      <alignment horizontal="left" vertical="center" wrapText="1" indent="1"/>
      <protection locked="0"/>
    </xf>
    <xf numFmtId="0" fontId="0" fillId="5" borderId="2" xfId="0" applyFill="1" applyBorder="1" applyAlignment="1" applyProtection="1">
      <alignment horizontal="left" vertical="center" wrapText="1" indent="1"/>
      <protection locked="0"/>
    </xf>
    <xf numFmtId="0" fontId="0" fillId="5" borderId="4" xfId="0" applyFill="1" applyBorder="1" applyAlignment="1" applyProtection="1">
      <alignment horizontal="left" vertical="center" wrapText="1" indent="1"/>
      <protection locked="0"/>
    </xf>
    <xf numFmtId="0" fontId="0" fillId="4" borderId="15" xfId="0" applyFill="1" applyBorder="1" applyAlignment="1">
      <alignment horizontal="left" vertical="center" wrapText="1" indent="1"/>
    </xf>
    <xf numFmtId="0" fontId="0" fillId="4" borderId="14" xfId="0" applyFill="1" applyBorder="1" applyAlignment="1">
      <alignment horizontal="left" vertical="center" wrapText="1" indent="1"/>
    </xf>
    <xf numFmtId="0" fontId="0" fillId="4" borderId="21" xfId="0" applyFill="1" applyBorder="1" applyAlignment="1">
      <alignment horizontal="left" vertical="center" wrapText="1" indent="1"/>
    </xf>
    <xf numFmtId="0" fontId="0" fillId="4" borderId="22" xfId="0" applyFill="1" applyBorder="1" applyAlignment="1">
      <alignment horizontal="left" vertical="center" wrapText="1" indent="1"/>
    </xf>
    <xf numFmtId="0" fontId="15" fillId="5" borderId="20" xfId="0" applyFont="1" applyFill="1" applyBorder="1" applyAlignment="1" applyProtection="1">
      <alignment horizontal="left" vertical="center" wrapText="1" indent="1"/>
      <protection locked="0"/>
    </xf>
    <xf numFmtId="0" fontId="15" fillId="5" borderId="18" xfId="0" applyFont="1" applyFill="1" applyBorder="1" applyAlignment="1" applyProtection="1">
      <alignment horizontal="left" vertical="center" wrapText="1" indent="1"/>
      <protection locked="0"/>
    </xf>
    <xf numFmtId="0" fontId="0" fillId="5" borderId="15" xfId="0" applyFill="1" applyBorder="1" applyAlignment="1" applyProtection="1">
      <alignment horizontal="left" vertical="center" wrapText="1" indent="1"/>
      <protection locked="0"/>
    </xf>
    <xf numFmtId="0" fontId="0" fillId="5" borderId="14" xfId="0" applyFill="1" applyBorder="1" applyAlignment="1" applyProtection="1">
      <alignment horizontal="left" vertical="center" wrapText="1" indent="1"/>
      <protection locked="0"/>
    </xf>
    <xf numFmtId="0" fontId="0" fillId="5" borderId="20" xfId="0" applyFill="1" applyBorder="1" applyAlignment="1" applyProtection="1">
      <alignment horizontal="left" vertical="center" wrapText="1" indent="1"/>
      <protection locked="0"/>
    </xf>
    <xf numFmtId="0" fontId="0" fillId="5" borderId="18" xfId="0" applyFill="1" applyBorder="1" applyAlignment="1" applyProtection="1">
      <alignment horizontal="left" vertical="center" wrapText="1" indent="1"/>
      <protection locked="0"/>
    </xf>
    <xf numFmtId="0" fontId="23" fillId="12" borderId="12" xfId="2" applyNumberFormat="1" applyFont="1" applyFill="1" applyBorder="1" applyAlignment="1">
      <alignment horizontal="left" vertical="center" indent="1"/>
    </xf>
    <xf numFmtId="0" fontId="23" fillId="12" borderId="13" xfId="2" applyNumberFormat="1" applyFont="1" applyFill="1" applyBorder="1" applyAlignment="1">
      <alignment horizontal="left" vertical="center" indent="1"/>
    </xf>
    <xf numFmtId="0" fontId="21" fillId="11" borderId="1" xfId="0" applyFont="1" applyFill="1" applyBorder="1" applyAlignment="1">
      <alignment horizontal="left" vertical="center" wrapText="1" indent="1"/>
    </xf>
    <xf numFmtId="0" fontId="21" fillId="11" borderId="8" xfId="0" applyFont="1" applyFill="1" applyBorder="1" applyAlignment="1">
      <alignment horizontal="left" vertical="center" wrapText="1" indent="1"/>
    </xf>
    <xf numFmtId="9" fontId="44" fillId="5" borderId="23" xfId="2" applyFont="1" applyFill="1" applyBorder="1" applyAlignment="1">
      <alignment horizontal="center" vertical="center"/>
    </xf>
    <xf numFmtId="9" fontId="44" fillId="5" borderId="27" xfId="2" applyFont="1" applyFill="1" applyBorder="1" applyAlignment="1">
      <alignment horizontal="center" vertical="center"/>
    </xf>
    <xf numFmtId="9" fontId="44" fillId="5" borderId="19" xfId="2" applyFont="1" applyFill="1" applyBorder="1" applyAlignment="1">
      <alignment horizontal="center" vertical="center"/>
    </xf>
    <xf numFmtId="9" fontId="7" fillId="5" borderId="12" xfId="2" applyFill="1" applyBorder="1" applyAlignment="1">
      <alignment horizontal="left" vertical="center" wrapText="1" indent="1"/>
    </xf>
    <xf numFmtId="9" fontId="7" fillId="5" borderId="13" xfId="2" applyFill="1" applyBorder="1" applyAlignment="1">
      <alignment horizontal="left" vertical="center" wrapText="1" indent="1"/>
    </xf>
    <xf numFmtId="9" fontId="7" fillId="5" borderId="7" xfId="2" applyFill="1" applyBorder="1" applyAlignment="1">
      <alignment horizontal="left" vertical="center" wrapText="1" indent="1"/>
    </xf>
    <xf numFmtId="9" fontId="7" fillId="5" borderId="33" xfId="2" applyFill="1" applyBorder="1" applyAlignment="1">
      <alignment horizontal="left" vertical="center" wrapText="1" indent="1"/>
    </xf>
    <xf numFmtId="9" fontId="7" fillId="5" borderId="5" xfId="2" applyFill="1" applyBorder="1" applyAlignment="1">
      <alignment horizontal="left" vertical="center" wrapText="1" indent="1"/>
    </xf>
    <xf numFmtId="9" fontId="7" fillId="5" borderId="6" xfId="2" applyFill="1" applyBorder="1" applyAlignment="1">
      <alignment horizontal="left" vertical="center" wrapText="1" indent="1"/>
    </xf>
    <xf numFmtId="0" fontId="21" fillId="11" borderId="9" xfId="0" applyFont="1" applyFill="1" applyBorder="1" applyAlignment="1">
      <alignment horizontal="left" vertical="center" wrapText="1" indent="1"/>
    </xf>
    <xf numFmtId="10" fontId="45" fillId="6" borderId="23" xfId="0" applyNumberFormat="1" applyFont="1" applyFill="1" applyBorder="1" applyAlignment="1">
      <alignment horizontal="left" vertical="center" indent="1"/>
    </xf>
    <xf numFmtId="10" fontId="45" fillId="6" borderId="19" xfId="0" applyNumberFormat="1" applyFont="1" applyFill="1" applyBorder="1" applyAlignment="1">
      <alignment horizontal="left" vertical="center" indent="1"/>
    </xf>
    <xf numFmtId="0" fontId="21" fillId="10" borderId="23" xfId="0" applyFont="1" applyFill="1" applyBorder="1" applyAlignment="1">
      <alignment horizontal="left" vertical="center" wrapText="1" indent="1"/>
    </xf>
    <xf numFmtId="0" fontId="21" fillId="10" borderId="19" xfId="0" applyFont="1" applyFill="1" applyBorder="1" applyAlignment="1">
      <alignment horizontal="left" vertical="center" wrapText="1" indent="1"/>
    </xf>
    <xf numFmtId="0" fontId="21" fillId="10" borderId="1" xfId="0" applyFont="1" applyFill="1" applyBorder="1" applyAlignment="1">
      <alignment horizontal="left" vertical="center" wrapText="1" indent="1"/>
    </xf>
    <xf numFmtId="0" fontId="21" fillId="10" borderId="9" xfId="0" applyFont="1" applyFill="1" applyBorder="1" applyAlignment="1">
      <alignment horizontal="left" vertical="center" wrapText="1" indent="1"/>
    </xf>
    <xf numFmtId="0" fontId="46" fillId="7" borderId="12" xfId="2" applyNumberFormat="1" applyFont="1" applyFill="1" applyBorder="1" applyAlignment="1">
      <alignment horizontal="center" vertical="center" wrapText="1"/>
    </xf>
    <xf numFmtId="0" fontId="46" fillId="7" borderId="13" xfId="2" applyNumberFormat="1" applyFont="1" applyFill="1" applyBorder="1" applyAlignment="1">
      <alignment horizontal="center" vertical="center" wrapText="1"/>
    </xf>
    <xf numFmtId="0" fontId="46" fillId="7" borderId="7" xfId="2" applyNumberFormat="1" applyFont="1" applyFill="1" applyBorder="1" applyAlignment="1">
      <alignment horizontal="center" vertical="center" wrapText="1"/>
    </xf>
    <xf numFmtId="0" fontId="46" fillId="7" borderId="33" xfId="2"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10" xfId="0" applyFont="1" applyBorder="1" applyAlignment="1">
      <alignment horizontal="center" vertical="center"/>
    </xf>
    <xf numFmtId="165" fontId="47" fillId="12" borderId="32" xfId="0" applyNumberFormat="1" applyFont="1" applyFill="1" applyBorder="1" applyAlignment="1">
      <alignment horizontal="center" vertical="center"/>
    </xf>
    <xf numFmtId="0" fontId="54" fillId="14" borderId="32" xfId="0" applyFont="1" applyFill="1" applyBorder="1" applyAlignment="1">
      <alignment horizontal="center" vertical="center"/>
    </xf>
    <xf numFmtId="0" fontId="54" fillId="15" borderId="32" xfId="0" applyFont="1" applyFill="1" applyBorder="1" applyAlignment="1">
      <alignment horizontal="center" vertical="center"/>
    </xf>
    <xf numFmtId="0" fontId="54" fillId="13" borderId="32" xfId="0" applyFont="1" applyFill="1" applyBorder="1" applyAlignment="1">
      <alignment horizontal="center" vertical="center"/>
    </xf>
    <xf numFmtId="0" fontId="53" fillId="12" borderId="34" xfId="0" applyFont="1" applyFill="1" applyBorder="1" applyAlignment="1">
      <alignment horizontal="center" vertical="center"/>
    </xf>
    <xf numFmtId="0" fontId="53" fillId="12" borderId="35" xfId="0" applyFont="1" applyFill="1" applyBorder="1" applyAlignment="1">
      <alignment horizontal="center" vertical="center"/>
    </xf>
    <xf numFmtId="0" fontId="45" fillId="0" borderId="38" xfId="0" applyFont="1" applyBorder="1" applyAlignment="1">
      <alignment horizontal="left" vertical="center" wrapText="1" indent="1"/>
    </xf>
    <xf numFmtId="0" fontId="45" fillId="0" borderId="3" xfId="0" applyFont="1" applyBorder="1" applyAlignment="1">
      <alignment horizontal="left" vertical="center" wrapText="1" indent="1"/>
    </xf>
    <xf numFmtId="0" fontId="45" fillId="0" borderId="39" xfId="0" applyFont="1" applyBorder="1" applyAlignment="1">
      <alignment horizontal="left" vertical="center" wrapText="1" indent="1"/>
    </xf>
    <xf numFmtId="0" fontId="5" fillId="0" borderId="0" xfId="0" applyFont="1" applyAlignment="1">
      <alignment horizontal="left" vertical="center" wrapText="1" indent="12"/>
    </xf>
    <xf numFmtId="0" fontId="55" fillId="0" borderId="24" xfId="0" applyFont="1" applyBorder="1" applyAlignment="1">
      <alignment horizontal="right" vertical="center" indent="1"/>
    </xf>
    <xf numFmtId="0" fontId="55" fillId="0" borderId="36" xfId="0" applyFont="1" applyBorder="1" applyAlignment="1">
      <alignment horizontal="right" vertical="center" indent="1"/>
    </xf>
    <xf numFmtId="0" fontId="55" fillId="0" borderId="37" xfId="0" applyFont="1" applyBorder="1" applyAlignment="1">
      <alignment horizontal="center" vertical="center"/>
    </xf>
    <xf numFmtId="0" fontId="55" fillId="0" borderId="24" xfId="0" applyFont="1" applyBorder="1" applyAlignment="1">
      <alignment horizontal="center" vertical="center"/>
    </xf>
    <xf numFmtId="0" fontId="55" fillId="0" borderId="0" xfId="0" applyFont="1" applyAlignment="1">
      <alignment horizontal="right" vertical="center" indent="1"/>
    </xf>
    <xf numFmtId="0" fontId="55" fillId="0" borderId="33" xfId="0" applyFont="1" applyBorder="1" applyAlignment="1">
      <alignment horizontal="right" vertical="center" indent="1"/>
    </xf>
    <xf numFmtId="0" fontId="15" fillId="0" borderId="0" xfId="0" applyFont="1" applyAlignment="1">
      <alignment horizontal="left" wrapText="1"/>
    </xf>
    <xf numFmtId="0" fontId="15" fillId="10" borderId="0" xfId="0" applyFont="1" applyFill="1" applyAlignment="1">
      <alignment horizontal="left" vertical="center" wrapText="1" indent="1"/>
    </xf>
    <xf numFmtId="0" fontId="38" fillId="5" borderId="24" xfId="0" applyFont="1" applyFill="1" applyBorder="1" applyAlignment="1">
      <alignment horizontal="left" vertical="center" indent="1"/>
    </xf>
    <xf numFmtId="165" fontId="51" fillId="12" borderId="32" xfId="0" applyNumberFormat="1" applyFont="1" applyFill="1" applyBorder="1" applyAlignment="1">
      <alignment horizontal="center" vertical="center"/>
    </xf>
    <xf numFmtId="0" fontId="38" fillId="5" borderId="0" xfId="0" applyFont="1" applyFill="1" applyAlignment="1">
      <alignment horizontal="left" vertical="center" indent="3"/>
    </xf>
    <xf numFmtId="0" fontId="38" fillId="5" borderId="0" xfId="0" applyFont="1" applyFill="1" applyAlignment="1">
      <alignment horizontal="left" vertical="center" indent="2"/>
    </xf>
    <xf numFmtId="0" fontId="1" fillId="9" borderId="0" xfId="3" applyFill="1"/>
    <xf numFmtId="0" fontId="30" fillId="0" borderId="0" xfId="3" applyFont="1" applyAlignment="1">
      <alignment horizontal="left" vertical="center" wrapText="1"/>
    </xf>
    <xf numFmtId="0" fontId="7" fillId="0" borderId="0" xfId="3" applyFont="1" applyAlignment="1">
      <alignment horizontal="left" vertical="center" wrapText="1"/>
    </xf>
    <xf numFmtId="0" fontId="31" fillId="0" borderId="0" xfId="3" applyFont="1" applyAlignment="1">
      <alignment horizontal="left" vertical="center" wrapText="1"/>
    </xf>
    <xf numFmtId="0" fontId="0" fillId="0" borderId="2" xfId="3" applyFont="1" applyBorder="1" applyAlignment="1">
      <alignment horizontal="left" vertical="center" wrapText="1" indent="1"/>
    </xf>
    <xf numFmtId="0" fontId="7" fillId="0" borderId="3" xfId="3" applyFont="1" applyBorder="1" applyAlignment="1">
      <alignment horizontal="left" vertical="center" wrapText="1" indent="1"/>
    </xf>
    <xf numFmtId="0" fontId="7" fillId="0" borderId="4" xfId="3" applyFont="1" applyBorder="1" applyAlignment="1">
      <alignment horizontal="left" vertical="center" wrapText="1" indent="1"/>
    </xf>
    <xf numFmtId="0" fontId="7" fillId="0" borderId="0" xfId="3" applyFont="1" applyAlignment="1">
      <alignment horizontal="left" vertical="center" wrapText="1" indent="1"/>
    </xf>
    <xf numFmtId="0" fontId="40" fillId="0" borderId="0" xfId="3" applyFont="1" applyAlignment="1">
      <alignment horizontal="left" vertical="center" wrapText="1" indent="1"/>
    </xf>
  </cellXfs>
  <cellStyles count="5">
    <cellStyle name="Hiperlink 2" xfId="4" xr:uid="{00000000-0005-0000-0000-000001000000}"/>
    <cellStyle name="Hyperlink" xfId="1" builtinId="8"/>
    <cellStyle name="Normal" xfId="0" builtinId="0"/>
    <cellStyle name="Normal 2" xfId="3" xr:uid="{00000000-0005-0000-0000-000003000000}"/>
    <cellStyle name="Percent" xfId="2" builtinId="5"/>
  </cellStyles>
  <dxfs count="237">
    <dxf>
      <font>
        <color theme="0"/>
      </font>
      <fill>
        <patternFill>
          <bgColor rgb="FFFFC000"/>
        </patternFill>
      </fill>
    </dxf>
    <dxf>
      <font>
        <color theme="0"/>
      </font>
      <fill>
        <patternFill>
          <bgColor rgb="FFF0462E"/>
        </patternFill>
      </fill>
    </dxf>
    <dxf>
      <font>
        <color theme="0"/>
      </font>
      <fill>
        <patternFill>
          <bgColor rgb="FF55B03E"/>
        </patternFill>
      </fill>
    </dxf>
    <dxf>
      <font>
        <color theme="1" tint="0.24994659260841701"/>
      </font>
      <fill>
        <patternFill>
          <bgColor theme="0" tint="-4.9989318521683403E-2"/>
        </patternFill>
      </fill>
    </dxf>
    <dxf>
      <fill>
        <patternFill>
          <bgColor theme="0" tint="-4.9989318521683403E-2"/>
        </patternFill>
      </fill>
    </dxf>
    <dxf>
      <font>
        <color theme="0"/>
      </font>
      <fill>
        <patternFill>
          <bgColor rgb="FFFFC000"/>
        </patternFill>
      </fill>
    </dxf>
    <dxf>
      <font>
        <color theme="0"/>
      </font>
      <fill>
        <patternFill>
          <bgColor rgb="FFF0462E"/>
        </patternFill>
      </fill>
    </dxf>
    <dxf>
      <font>
        <color theme="0"/>
      </font>
      <fill>
        <patternFill>
          <bgColor rgb="FF55B03E"/>
        </patternFill>
      </fill>
    </dxf>
    <dxf>
      <font>
        <color theme="1" tint="0.24994659260841701"/>
      </font>
      <fill>
        <patternFill>
          <bgColor theme="0" tint="-4.9989318521683403E-2"/>
        </patternFill>
      </fill>
    </dxf>
    <dxf>
      <fill>
        <patternFill>
          <bgColor theme="0" tint="-4.9989318521683403E-2"/>
        </patternFill>
      </fill>
    </dxf>
    <dxf>
      <font>
        <color theme="0"/>
      </font>
      <fill>
        <patternFill>
          <bgColor rgb="FFFFC000"/>
        </patternFill>
      </fill>
    </dxf>
    <dxf>
      <font>
        <color theme="0"/>
      </font>
      <fill>
        <patternFill>
          <bgColor rgb="FFF0462E"/>
        </patternFill>
      </fill>
    </dxf>
    <dxf>
      <font>
        <color theme="0"/>
      </font>
      <fill>
        <patternFill>
          <bgColor rgb="FF55B03E"/>
        </patternFill>
      </fill>
    </dxf>
    <dxf>
      <font>
        <color theme="1" tint="0.24994659260841701"/>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fgColor theme="0"/>
          <bgColor theme="0" tint="-4.9989318521683403E-2"/>
        </patternFill>
      </fill>
      <border>
        <left/>
        <right/>
        <top/>
        <bottom/>
        <vertical/>
        <horizontal/>
      </border>
    </dxf>
    <dxf>
      <font>
        <color theme="0"/>
      </font>
      <fill>
        <patternFill>
          <bgColor rgb="FFFFC000"/>
        </patternFill>
      </fill>
    </dxf>
    <dxf>
      <font>
        <color theme="0"/>
      </font>
      <fill>
        <patternFill>
          <bgColor rgb="FFF0462E"/>
        </patternFill>
      </fill>
    </dxf>
    <dxf>
      <font>
        <color theme="0"/>
      </font>
      <fill>
        <patternFill>
          <bgColor rgb="FF55B03E"/>
        </patternFill>
      </fill>
    </dxf>
    <dxf>
      <font>
        <color theme="1" tint="0.24994659260841701"/>
      </font>
      <fill>
        <patternFill>
          <bgColor theme="0" tint="-4.9989318521683403E-2"/>
        </patternFill>
      </fill>
    </dxf>
    <dxf>
      <fill>
        <patternFill>
          <bgColor theme="0" tint="-4.9989318521683403E-2"/>
        </patternFill>
      </fill>
    </dxf>
    <dxf>
      <fill>
        <patternFill patternType="none">
          <bgColor auto="1"/>
        </patternFill>
      </fill>
    </dxf>
    <dxf>
      <font>
        <color theme="0"/>
      </font>
      <fill>
        <patternFill>
          <bgColor rgb="FF55B03E"/>
        </patternFill>
      </fill>
    </dxf>
    <dxf>
      <font>
        <color theme="0"/>
      </font>
      <fill>
        <patternFill>
          <bgColor rgb="FFF0462E"/>
        </patternFill>
      </fill>
    </dxf>
    <dxf>
      <fill>
        <patternFill patternType="none">
          <bgColor auto="1"/>
        </patternFill>
      </fill>
    </dxf>
    <dxf>
      <fill>
        <patternFill patternType="none">
          <bgColor auto="1"/>
        </patternFill>
      </fill>
    </dxf>
    <dxf>
      <font>
        <color theme="0"/>
      </font>
      <fill>
        <patternFill patternType="none">
          <bgColor auto="1"/>
        </patternFill>
      </fill>
    </dxf>
    <dxf>
      <font>
        <color theme="0"/>
      </font>
      <fill>
        <patternFill>
          <bgColor rgb="FFF0462E"/>
        </patternFill>
      </fill>
    </dxf>
    <dxf>
      <font>
        <color theme="0"/>
      </font>
      <fill>
        <patternFill>
          <bgColor rgb="FFFFC000"/>
        </patternFill>
      </fill>
    </dxf>
    <dxf>
      <font>
        <color theme="0"/>
      </font>
      <fill>
        <patternFill>
          <bgColor rgb="FF55A73E"/>
        </patternFill>
      </fill>
    </dxf>
    <dxf>
      <font>
        <color theme="0"/>
      </font>
      <fill>
        <patternFill>
          <bgColor rgb="FFF0462E"/>
        </patternFill>
      </fill>
    </dxf>
    <dxf>
      <font>
        <color theme="0"/>
      </font>
      <fill>
        <patternFill>
          <bgColor rgb="FFFFC000"/>
        </patternFill>
      </fill>
    </dxf>
    <dxf>
      <font>
        <color theme="0"/>
      </font>
      <fill>
        <patternFill>
          <bgColor rgb="FF55B03E"/>
        </patternFill>
      </fill>
    </dxf>
    <dxf>
      <font>
        <color theme="0"/>
      </font>
      <fill>
        <patternFill patternType="none">
          <bgColor auto="1"/>
        </patternFill>
      </fill>
    </dxf>
    <dxf>
      <font>
        <b/>
        <i val="0"/>
        <color theme="0"/>
      </font>
      <fill>
        <patternFill>
          <bgColor rgb="FF55B03E"/>
        </patternFill>
      </fill>
    </dxf>
    <dxf>
      <font>
        <b/>
        <i val="0"/>
        <color theme="0"/>
      </font>
      <fill>
        <patternFill>
          <bgColor rgb="FFFFC000"/>
        </patternFill>
      </fill>
    </dxf>
    <dxf>
      <font>
        <b/>
        <i val="0"/>
        <color theme="0"/>
      </font>
      <fill>
        <patternFill>
          <bgColor rgb="FFF0462E"/>
        </patternFill>
      </fill>
    </dxf>
    <dxf>
      <font>
        <b/>
        <i val="0"/>
        <color theme="0"/>
      </font>
      <fill>
        <patternFill>
          <bgColor rgb="FF55B03E"/>
        </patternFill>
      </fill>
    </dxf>
    <dxf>
      <font>
        <b/>
        <i val="0"/>
        <color theme="0"/>
      </font>
      <fill>
        <patternFill>
          <bgColor rgb="FFFFC000"/>
        </patternFill>
      </fill>
    </dxf>
    <dxf>
      <font>
        <b/>
        <i val="0"/>
        <color theme="0"/>
      </font>
      <fill>
        <patternFill>
          <bgColor rgb="FFF0462E"/>
        </patternFill>
      </fill>
    </dxf>
    <dxf>
      <fill>
        <patternFill>
          <bgColor theme="0" tint="-4.9989318521683403E-2"/>
        </patternFill>
      </fill>
    </dxf>
    <dxf>
      <fill>
        <patternFill>
          <bgColor theme="0" tint="-4.9989318521683403E-2"/>
        </patternFill>
      </fill>
    </dxf>
    <dxf>
      <font>
        <b/>
        <i val="0"/>
        <color theme="0"/>
      </font>
      <fill>
        <patternFill>
          <bgColor rgb="FF55B03E"/>
        </patternFill>
      </fill>
    </dxf>
    <dxf>
      <font>
        <b/>
        <i val="0"/>
        <color theme="0"/>
      </font>
      <fill>
        <patternFill>
          <bgColor rgb="FFFFC000"/>
        </patternFill>
      </fill>
    </dxf>
    <dxf>
      <font>
        <b/>
        <i val="0"/>
        <color theme="0"/>
      </font>
      <fill>
        <patternFill>
          <bgColor rgb="FFF0462E"/>
        </patternFill>
      </fill>
    </dxf>
    <dxf>
      <font>
        <b/>
        <i val="0"/>
        <color theme="0"/>
      </font>
      <fill>
        <patternFill>
          <bgColor rgb="FF55B03E"/>
        </patternFill>
      </fill>
    </dxf>
    <dxf>
      <font>
        <b/>
        <i val="0"/>
        <color theme="0"/>
      </font>
      <fill>
        <patternFill>
          <bgColor rgb="FFFFC000"/>
        </patternFill>
      </fill>
    </dxf>
    <dxf>
      <font>
        <b/>
        <i val="0"/>
        <color theme="0"/>
      </font>
      <fill>
        <patternFill>
          <bgColor rgb="FFF0462E"/>
        </patternFill>
      </fill>
    </dxf>
    <dxf>
      <font>
        <color theme="0"/>
      </font>
      <fill>
        <patternFill>
          <bgColor rgb="FFF0462E"/>
        </patternFill>
      </fill>
    </dxf>
    <dxf>
      <font>
        <color theme="0"/>
      </font>
      <fill>
        <patternFill>
          <bgColor rgb="FFFFC000"/>
        </patternFill>
      </fill>
    </dxf>
    <dxf>
      <font>
        <color rgb="FF333333"/>
      </font>
      <fill>
        <patternFill>
          <bgColor rgb="FFEAEAEA"/>
        </patternFill>
      </fill>
    </dxf>
    <dxf>
      <font>
        <color theme="0"/>
      </font>
      <fill>
        <patternFill>
          <bgColor rgb="FF55B03E"/>
        </patternFill>
      </fill>
    </dxf>
    <dxf>
      <font>
        <color theme="0"/>
      </font>
      <fill>
        <patternFill>
          <bgColor rgb="FFF0462E"/>
        </patternFill>
      </fill>
    </dxf>
    <dxf>
      <font>
        <color theme="0"/>
      </font>
      <fill>
        <patternFill>
          <bgColor rgb="FFFFC000"/>
        </patternFill>
      </fill>
    </dxf>
    <dxf>
      <font>
        <color rgb="FF333333"/>
      </font>
      <fill>
        <patternFill>
          <bgColor rgb="FFEAEAEA"/>
        </patternFill>
      </fill>
    </dxf>
    <dxf>
      <font>
        <color theme="0"/>
      </font>
      <fill>
        <patternFill>
          <bgColor rgb="FF55B03E"/>
        </patternFill>
      </fill>
    </dxf>
    <dxf>
      <font>
        <color theme="0"/>
      </font>
      <fill>
        <patternFill>
          <bgColor rgb="FFF0462E"/>
        </patternFill>
      </fill>
    </dxf>
    <dxf>
      <font>
        <color theme="0"/>
      </font>
      <fill>
        <patternFill>
          <bgColor rgb="FFFFC000"/>
        </patternFill>
      </fill>
    </dxf>
    <dxf>
      <font>
        <color rgb="FF333333"/>
      </font>
      <fill>
        <patternFill>
          <bgColor rgb="FFEAEAEA"/>
        </patternFill>
      </fill>
    </dxf>
    <dxf>
      <font>
        <color theme="0"/>
      </font>
      <fill>
        <patternFill>
          <bgColor rgb="FF55B03E"/>
        </patternFill>
      </fill>
    </dxf>
    <dxf>
      <font>
        <color theme="0"/>
      </font>
      <fill>
        <patternFill>
          <bgColor rgb="FFF0462E"/>
        </patternFill>
      </fill>
    </dxf>
    <dxf>
      <font>
        <color theme="0"/>
      </font>
      <fill>
        <patternFill>
          <bgColor rgb="FFFFC000"/>
        </patternFill>
      </fill>
    </dxf>
    <dxf>
      <font>
        <color rgb="FF333333"/>
      </font>
      <fill>
        <patternFill>
          <bgColor rgb="FFEAEAEA"/>
        </patternFill>
      </fill>
    </dxf>
    <dxf>
      <font>
        <color theme="0"/>
      </font>
      <fill>
        <patternFill>
          <bgColor rgb="FF55B03E"/>
        </patternFill>
      </fill>
    </dxf>
    <dxf>
      <font>
        <color theme="0"/>
      </font>
      <fill>
        <patternFill>
          <bgColor theme="0"/>
        </patternFill>
      </fill>
      <border>
        <left/>
        <right/>
        <top/>
        <bottom/>
        <vertical/>
        <horizontal/>
      </border>
    </dxf>
    <dxf>
      <font>
        <color theme="0"/>
      </font>
      <fill>
        <patternFill>
          <bgColor rgb="FF55B03E"/>
        </patternFill>
      </fill>
    </dxf>
    <dxf>
      <font>
        <color theme="0"/>
      </font>
      <fill>
        <patternFill>
          <bgColor rgb="FFF0462E"/>
        </patternFill>
      </fill>
    </dxf>
    <dxf>
      <font>
        <color theme="0" tint="-4.9989318521683403E-2"/>
      </font>
      <fill>
        <patternFill>
          <bgColor theme="0" tint="-4.9989318521683403E-2"/>
        </patternFill>
      </fill>
    </dxf>
    <dxf>
      <font>
        <color theme="0"/>
      </font>
      <fill>
        <patternFill>
          <bgColor theme="0"/>
        </patternFill>
      </fill>
      <border>
        <left/>
        <right/>
        <top/>
        <bottom/>
        <vertical/>
        <horizontal/>
      </border>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8" formatCode="[$$-440A]#,##0.00"/>
    </dxf>
    <dxf>
      <numFmt numFmtId="14" formatCode="0.00%"/>
    </dxf>
    <dxf>
      <font>
        <color theme="0"/>
      </font>
      <fill>
        <patternFill>
          <bgColor rgb="FFF0462E"/>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55B03E"/>
        </patternFill>
      </fill>
    </dxf>
    <dxf>
      <font>
        <color theme="0"/>
      </font>
      <fill>
        <patternFill>
          <bgColor rgb="FFF0462E"/>
        </patternFill>
      </fill>
    </dxf>
    <dxf>
      <font>
        <color theme="0" tint="-4.9989318521683403E-2"/>
      </font>
      <fill>
        <patternFill>
          <bgColor theme="0" tint="-4.9989318521683403E-2"/>
        </patternFill>
      </fill>
    </dxf>
    <dxf>
      <font>
        <color theme="0"/>
      </font>
      <fill>
        <patternFill>
          <bgColor theme="0"/>
        </patternFill>
      </fill>
      <border>
        <left/>
        <right/>
        <top/>
        <bottom/>
        <vertical/>
        <horizontal/>
      </border>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8" formatCode="[$$-440A]#,##0.00"/>
    </dxf>
    <dxf>
      <numFmt numFmtId="14" formatCode="0.00%"/>
    </dxf>
    <dxf>
      <font>
        <color theme="0"/>
      </font>
      <fill>
        <patternFill>
          <bgColor rgb="FFF0462E"/>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55B03E"/>
        </patternFill>
      </fill>
    </dxf>
    <dxf>
      <font>
        <color theme="0"/>
      </font>
      <fill>
        <patternFill>
          <bgColor rgb="FFF0462E"/>
        </patternFill>
      </fill>
    </dxf>
    <dxf>
      <font>
        <color theme="0" tint="-4.9989318521683403E-2"/>
      </font>
      <fill>
        <patternFill>
          <bgColor theme="0" tint="-4.9989318521683403E-2"/>
        </patternFill>
      </fill>
    </dxf>
    <dxf>
      <font>
        <color theme="0"/>
      </font>
      <fill>
        <patternFill>
          <bgColor theme="0"/>
        </patternFill>
      </fill>
      <border>
        <left/>
        <right/>
        <top/>
        <bottom/>
        <vertical/>
        <horizontal/>
      </border>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8" formatCode="[$$-440A]#,##0.00"/>
    </dxf>
    <dxf>
      <numFmt numFmtId="14" formatCode="0.00%"/>
    </dxf>
    <dxf>
      <font>
        <color theme="0"/>
      </font>
      <fill>
        <patternFill>
          <bgColor rgb="FFF0462E"/>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55B03E"/>
        </patternFill>
      </fill>
    </dxf>
    <dxf>
      <font>
        <color theme="0"/>
      </font>
      <fill>
        <patternFill>
          <bgColor rgb="FFF0462E"/>
        </patternFill>
      </fill>
    </dxf>
    <dxf>
      <font>
        <color theme="0" tint="-4.9989318521683403E-2"/>
      </font>
      <fill>
        <patternFill>
          <bgColor theme="0" tint="-4.9989318521683403E-2"/>
        </patternFill>
      </fill>
    </dxf>
    <dxf>
      <font>
        <color theme="0"/>
      </font>
      <fill>
        <patternFill>
          <bgColor theme="0"/>
        </patternFill>
      </fill>
      <border>
        <left/>
        <right/>
        <top/>
        <bottom/>
        <vertical/>
        <horizontal/>
      </border>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7" formatCode="[$$-240A]\ #,##0.00"/>
    </dxf>
    <dxf>
      <numFmt numFmtId="14" formatCode="0.00%"/>
    </dxf>
    <dxf>
      <numFmt numFmtId="167" formatCode="[$$-240A]\ #,##0.00"/>
    </dxf>
    <dxf>
      <numFmt numFmtId="14" formatCode="0.00%"/>
    </dxf>
    <dxf>
      <numFmt numFmtId="166" formatCode="[$$-340A]#,##0.00"/>
    </dxf>
    <dxf>
      <numFmt numFmtId="14" formatCode="0.00%"/>
    </dxf>
    <dxf>
      <numFmt numFmtId="168" formatCode="[$$-440A]#,##0.00"/>
    </dxf>
    <dxf>
      <numFmt numFmtId="14" formatCode="0.00%"/>
    </dxf>
    <dxf>
      <font>
        <color theme="0"/>
      </font>
      <fill>
        <patternFill>
          <bgColor rgb="FFF0462E"/>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theme="0"/>
      </font>
      <fill>
        <patternFill>
          <bgColor rgb="FF55B03E"/>
        </patternFill>
      </fill>
    </dxf>
    <dxf>
      <font>
        <color theme="0"/>
      </font>
      <fill>
        <patternFill>
          <bgColor rgb="FFF0462A"/>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55B03E"/>
        </patternFill>
      </fill>
      <border>
        <left style="thin">
          <color theme="0"/>
        </left>
        <right style="thin">
          <color theme="0"/>
        </right>
        <top style="thin">
          <color theme="0"/>
        </top>
        <bottom style="thin">
          <color theme="0"/>
        </bottom>
      </border>
    </dxf>
    <dxf>
      <font>
        <color theme="0"/>
      </font>
      <fill>
        <patternFill>
          <bgColor rgb="FFFA462E"/>
        </patternFill>
      </fill>
      <border>
        <left style="thin">
          <color theme="0"/>
        </left>
        <right style="thin">
          <color theme="0"/>
        </right>
        <top style="thin">
          <color theme="0"/>
        </top>
        <bottom style="thin">
          <color theme="0"/>
        </bottom>
      </border>
    </dxf>
    <dxf>
      <font>
        <color theme="0"/>
      </font>
      <fill>
        <patternFill>
          <bgColor rgb="FF55B03E"/>
        </patternFill>
      </fill>
      <border>
        <left style="thin">
          <color theme="0"/>
        </left>
        <right style="thin">
          <color theme="0"/>
        </right>
        <top style="thin">
          <color theme="0"/>
        </top>
        <bottom style="thin">
          <color theme="0"/>
        </bottom>
      </border>
    </dxf>
    <dxf>
      <font>
        <color theme="0"/>
      </font>
      <fill>
        <patternFill>
          <bgColor rgb="FFFA462E"/>
        </patternFill>
      </fill>
      <border>
        <left style="thin">
          <color theme="0"/>
        </left>
        <right style="thin">
          <color theme="0"/>
        </right>
        <top style="thin">
          <color theme="0"/>
        </top>
        <bottom style="thin">
          <color theme="0"/>
        </bottom>
      </border>
    </dxf>
    <dxf>
      <font>
        <color theme="0"/>
      </font>
      <fill>
        <patternFill>
          <bgColor rgb="FF55B03E"/>
        </patternFill>
      </fill>
      <border>
        <left style="thin">
          <color theme="0"/>
        </left>
        <right style="thin">
          <color theme="0"/>
        </right>
        <top style="thin">
          <color theme="0"/>
        </top>
        <bottom style="thin">
          <color theme="0"/>
        </bottom>
      </border>
    </dxf>
    <dxf>
      <font>
        <color theme="0"/>
      </font>
      <fill>
        <patternFill>
          <bgColor rgb="FFFA462E"/>
        </patternFill>
      </fill>
      <border>
        <left style="thin">
          <color theme="0"/>
        </left>
        <right style="thin">
          <color theme="0"/>
        </right>
        <top style="thin">
          <color theme="0"/>
        </top>
        <bottom style="thin">
          <color theme="0"/>
        </bottom>
      </border>
    </dxf>
    <dxf>
      <font>
        <color theme="0"/>
      </font>
      <fill>
        <patternFill>
          <bgColor rgb="FF55B03E"/>
        </patternFill>
      </fill>
      <border>
        <left style="thin">
          <color theme="0"/>
        </left>
        <right style="thin">
          <color theme="0"/>
        </right>
        <top style="thin">
          <color theme="0"/>
        </top>
        <bottom style="thin">
          <color theme="0"/>
        </bottom>
      </border>
    </dxf>
    <dxf>
      <font>
        <color theme="0"/>
      </font>
      <fill>
        <patternFill>
          <bgColor rgb="FFFA462E"/>
        </patternFill>
      </fill>
      <border>
        <left style="thin">
          <color theme="0"/>
        </left>
        <right style="thin">
          <color theme="0"/>
        </right>
        <top style="thin">
          <color theme="0"/>
        </top>
        <bottom style="thin">
          <color theme="0"/>
        </bottom>
      </border>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7F789"/>
      <color rgb="FF9FD98B"/>
      <color rgb="FF95D47E"/>
      <color rgb="FFEBC8C7"/>
      <color rgb="FFFA462E"/>
      <color rgb="FFF0462E"/>
      <color rgb="FF6699CC"/>
      <color rgb="FF55B03E"/>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Global!$D$4</c:f>
              <c:strCache>
                <c:ptCount val="1"/>
              </c:strCache>
            </c:strRef>
          </c:tx>
          <c:spPr>
            <a:solidFill>
              <a:srgbClr val="66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Global!$C$6:$C$15</c:f>
              <c:strCache>
                <c:ptCount val="3"/>
                <c:pt idx="0">
                  <c:v>Meta Global 1</c:v>
                </c:pt>
                <c:pt idx="1">
                  <c:v>Meta Global 2</c:v>
                </c:pt>
                <c:pt idx="2">
                  <c:v>Meta Global 3</c:v>
                </c:pt>
              </c:strCache>
            </c:strRef>
          </c:cat>
          <c:val>
            <c:numRef>
              <c:f>Global!$D$6:$D$15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51C-42FD-BE29-B303AE76698C}"/>
            </c:ext>
          </c:extLst>
        </c:ser>
        <c:dLbls>
          <c:dLblPos val="outEnd"/>
          <c:showLegendKey val="0"/>
          <c:showVal val="1"/>
          <c:showCatName val="0"/>
          <c:showSerName val="0"/>
          <c:showPercent val="0"/>
          <c:showBubbleSize val="0"/>
        </c:dLbls>
        <c:gapWidth val="219"/>
        <c:overlap val="-27"/>
        <c:axId val="1871567568"/>
        <c:axId val="1857603632"/>
      </c:barChart>
      <c:catAx>
        <c:axId val="187156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57603632"/>
        <c:crosses val="autoZero"/>
        <c:auto val="1"/>
        <c:lblAlgn val="ctr"/>
        <c:lblOffset val="100"/>
        <c:noMultiLvlLbl val="0"/>
      </c:catAx>
      <c:valAx>
        <c:axId val="1857603632"/>
        <c:scaling>
          <c:orientation val="minMax"/>
        </c:scaling>
        <c:delete val="1"/>
        <c:axPos val="l"/>
        <c:numFmt formatCode="0.00%" sourceLinked="1"/>
        <c:majorTickMark val="none"/>
        <c:minorTickMark val="none"/>
        <c:tickLblPos val="nextTo"/>
        <c:crossAx val="1871567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'RC'!$K$8</c:f>
              <c:strCache>
                <c:ptCount val="1"/>
                <c:pt idx="0">
                  <c:v>Total planificado hasta junio</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'RC'!$K$9:$K$16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70C-4F7A-8475-6F1B3ADC1942}"/>
            </c:ext>
          </c:extLst>
        </c:ser>
        <c:ser>
          <c:idx val="1"/>
          <c:order val="1"/>
          <c:tx>
            <c:strRef>
              <c:f>'RC'!$L$8</c:f>
              <c:strCache>
                <c:ptCount val="1"/>
                <c:pt idx="0">
                  <c:v>Total realizado até junio</c:v>
                </c:pt>
              </c:strCache>
            </c:strRef>
          </c:tx>
          <c:spPr>
            <a:solidFill>
              <a:srgbClr val="66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'RC'!$L$9:$L$16</c:f>
              <c:numCache>
                <c:formatCode>General</c:formatCode>
                <c:ptCount val="8"/>
                <c:pt idx="0">
                  <c:v>13500</c:v>
                </c:pt>
                <c:pt idx="1">
                  <c:v>3</c:v>
                </c:pt>
                <c:pt idx="2">
                  <c:v>6750</c:v>
                </c:pt>
                <c:pt idx="3">
                  <c:v>0</c:v>
                </c:pt>
                <c:pt idx="4">
                  <c:v>0</c:v>
                </c:pt>
                <c:pt idx="5">
                  <c:v>0</c:v>
                </c:pt>
                <c:pt idx="6">
                  <c:v>0</c:v>
                </c:pt>
                <c:pt idx="7">
                  <c:v>0</c:v>
                </c:pt>
              </c:numCache>
            </c:numRef>
          </c:val>
          <c:extLst>
            <c:ext xmlns:c16="http://schemas.microsoft.com/office/drawing/2014/chart" uri="{C3380CC4-5D6E-409C-BE32-E72D297353CC}">
              <c16:uniqueId val="{00000001-870C-4F7A-8475-6F1B3ADC1942}"/>
            </c:ext>
          </c:extLst>
        </c:ser>
        <c:dLbls>
          <c:dLblPos val="outEnd"/>
          <c:showLegendKey val="0"/>
          <c:showVal val="1"/>
          <c:showCatName val="0"/>
          <c:showSerName val="0"/>
          <c:showPercent val="0"/>
          <c:showBubbleSize val="0"/>
        </c:dLbls>
        <c:gapWidth val="79"/>
        <c:overlap val="-74"/>
        <c:axId val="1868640080"/>
        <c:axId val="1870154240"/>
      </c:barChart>
      <c:lineChart>
        <c:grouping val="standard"/>
        <c:varyColors val="0"/>
        <c:ser>
          <c:idx val="2"/>
          <c:order val="2"/>
          <c:tx>
            <c:strRef>
              <c:f>'RC'!$M$8</c:f>
              <c:strCache>
                <c:ptCount val="1"/>
                <c:pt idx="0">
                  <c:v>La alineación con el objetivo</c:v>
                </c:pt>
              </c:strCache>
            </c:strRef>
          </c:tx>
          <c:spPr>
            <a:ln w="12700" cap="rnd">
              <a:solidFill>
                <a:schemeClr val="tx1">
                  <a:lumMod val="65000"/>
                  <a:lumOff val="35000"/>
                </a:schemeClr>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'RC'!$M$9:$M$16</c:f>
              <c:numCache>
                <c:formatCode>0.00%</c:formatCode>
                <c:ptCount val="8"/>
                <c:pt idx="0">
                  <c:v>2580</c:v>
                </c:pt>
                <c:pt idx="1">
                  <c:v>0.48</c:v>
                </c:pt>
                <c:pt idx="2">
                  <c:v>1350</c:v>
                </c:pt>
                <c:pt idx="3">
                  <c:v>0</c:v>
                </c:pt>
                <c:pt idx="4">
                  <c:v>0</c:v>
                </c:pt>
                <c:pt idx="5">
                  <c:v>0</c:v>
                </c:pt>
                <c:pt idx="6">
                  <c:v>0</c:v>
                </c:pt>
                <c:pt idx="7">
                  <c:v>0</c:v>
                </c:pt>
              </c:numCache>
            </c:numRef>
          </c:val>
          <c:smooth val="1"/>
          <c:extLst>
            <c:ext xmlns:c16="http://schemas.microsoft.com/office/drawing/2014/chart" uri="{C3380CC4-5D6E-409C-BE32-E72D297353CC}">
              <c16:uniqueId val="{00000002-870C-4F7A-8475-6F1B3ADC1942}"/>
            </c:ext>
          </c:extLst>
        </c:ser>
        <c:dLbls>
          <c:showLegendKey val="0"/>
          <c:showVal val="0"/>
          <c:showCatName val="0"/>
          <c:showSerName val="0"/>
          <c:showPercent val="0"/>
          <c:showBubbleSize val="0"/>
        </c:dLbls>
        <c:marker val="1"/>
        <c:smooth val="0"/>
        <c:axId val="1868640080"/>
        <c:axId val="1870154240"/>
      </c:lineChart>
      <c:catAx>
        <c:axId val="186864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70154240"/>
        <c:crosses val="autoZero"/>
        <c:auto val="1"/>
        <c:lblAlgn val="ctr"/>
        <c:lblOffset val="100"/>
        <c:noMultiLvlLbl val="0"/>
      </c:catAx>
      <c:valAx>
        <c:axId val="1870154240"/>
        <c:scaling>
          <c:orientation val="minMax"/>
        </c:scaling>
        <c:delete val="1"/>
        <c:axPos val="l"/>
        <c:numFmt formatCode="General" sourceLinked="1"/>
        <c:majorTickMark val="none"/>
        <c:minorTickMark val="none"/>
        <c:tickLblPos val="nextTo"/>
        <c:crossAx val="186864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Rel_PA!$C$9</c:f>
              <c:strCache>
                <c:ptCount val="1"/>
                <c:pt idx="0">
                  <c:v>Terminado</c:v>
                </c:pt>
              </c:strCache>
            </c:strRef>
          </c:tx>
          <c:spPr>
            <a:solidFill>
              <a:srgbClr val="55B0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Rel_PA!$D$8:$O$8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Rel_PA!$D$9:$O$9</c:f>
              <c:numCache>
                <c:formatCode>General</c:formatCode>
                <c:ptCount val="12"/>
                <c:pt idx="0">
                  <c:v>0</c:v>
                </c:pt>
                <c:pt idx="1">
                  <c:v>2</c:v>
                </c:pt>
                <c:pt idx="2">
                  <c:v>0</c:v>
                </c:pt>
                <c:pt idx="3">
                  <c:v>0</c:v>
                </c:pt>
                <c:pt idx="4">
                  <c:v>1</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C4E-47D5-9033-73A712394A79}"/>
            </c:ext>
          </c:extLst>
        </c:ser>
        <c:ser>
          <c:idx val="1"/>
          <c:order val="1"/>
          <c:tx>
            <c:strRef>
              <c:f>Rel_PA!$C$10</c:f>
              <c:strCache>
                <c:ptCount val="1"/>
                <c:pt idx="0">
                  <c:v>En proceso</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Rel_PA!$D$8:$O$8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Rel_PA!$D$10:$O$10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C4E-47D5-9033-73A712394A79}"/>
            </c:ext>
          </c:extLst>
        </c:ser>
        <c:ser>
          <c:idx val="2"/>
          <c:order val="2"/>
          <c:tx>
            <c:strRef>
              <c:f>Rel_PA!$C$11</c:f>
              <c:strCache>
                <c:ptCount val="1"/>
                <c:pt idx="0">
                  <c:v>Retraso</c:v>
                </c:pt>
              </c:strCache>
            </c:strRef>
          </c:tx>
          <c:spPr>
            <a:solidFill>
              <a:srgbClr val="F046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Rel_PA!$D$8:$O$8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Rel_PA!$D$11:$O$11</c:f>
              <c:numCache>
                <c:formatCode>General</c:formatCode>
                <c:ptCount val="12"/>
                <c:pt idx="0">
                  <c:v>1</c:v>
                </c:pt>
                <c:pt idx="1">
                  <c:v>0</c:v>
                </c:pt>
                <c:pt idx="2">
                  <c:v>2</c:v>
                </c:pt>
                <c:pt idx="3">
                  <c:v>1</c:v>
                </c:pt>
                <c:pt idx="4">
                  <c:v>0</c:v>
                </c:pt>
                <c:pt idx="5">
                  <c:v>0</c:v>
                </c:pt>
                <c:pt idx="6">
                  <c:v>0</c:v>
                </c:pt>
                <c:pt idx="7">
                  <c:v>1</c:v>
                </c:pt>
                <c:pt idx="8">
                  <c:v>0</c:v>
                </c:pt>
                <c:pt idx="9">
                  <c:v>0</c:v>
                </c:pt>
                <c:pt idx="10">
                  <c:v>0</c:v>
                </c:pt>
                <c:pt idx="11">
                  <c:v>0</c:v>
                </c:pt>
              </c:numCache>
            </c:numRef>
          </c:val>
          <c:extLst>
            <c:ext xmlns:c16="http://schemas.microsoft.com/office/drawing/2014/chart" uri="{C3380CC4-5D6E-409C-BE32-E72D297353CC}">
              <c16:uniqueId val="{00000002-2C4E-47D5-9033-73A712394A79}"/>
            </c:ext>
          </c:extLst>
        </c:ser>
        <c:dLbls>
          <c:dLblPos val="outEnd"/>
          <c:showLegendKey val="0"/>
          <c:showVal val="1"/>
          <c:showCatName val="0"/>
          <c:showSerName val="0"/>
          <c:showPercent val="0"/>
          <c:showBubbleSize val="0"/>
        </c:dLbls>
        <c:gapWidth val="100"/>
        <c:axId val="-2092019392"/>
        <c:axId val="-2060994704"/>
      </c:barChart>
      <c:catAx>
        <c:axId val="-209201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60994704"/>
        <c:crosses val="autoZero"/>
        <c:auto val="1"/>
        <c:lblAlgn val="ctr"/>
        <c:lblOffset val="100"/>
        <c:noMultiLvlLbl val="0"/>
      </c:catAx>
      <c:valAx>
        <c:axId val="-2060994704"/>
        <c:scaling>
          <c:orientation val="minMax"/>
        </c:scaling>
        <c:delete val="1"/>
        <c:axPos val="l"/>
        <c:numFmt formatCode="General" sourceLinked="1"/>
        <c:majorTickMark val="none"/>
        <c:minorTickMark val="none"/>
        <c:tickLblPos val="nextTo"/>
        <c:crossAx val="-2092019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'RC'!$AL$8</c:f>
              <c:strCache>
                <c:ptCount val="1"/>
                <c:pt idx="0">
                  <c:v>Planes de acción definidos</c:v>
                </c:pt>
              </c:strCache>
            </c:strRef>
          </c:tx>
          <c:spPr>
            <a:solidFill>
              <a:srgbClr val="F7EDA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'RC'!$AL$9:$AL$16</c:f>
              <c:numCache>
                <c:formatCode>General</c:formatCode>
                <c:ptCount val="8"/>
                <c:pt idx="0">
                  <c:v>0</c:v>
                </c:pt>
                <c:pt idx="1">
                  <c:v>1</c:v>
                </c:pt>
                <c:pt idx="2">
                  <c:v>1</c:v>
                </c:pt>
                <c:pt idx="3">
                  <c:v>1</c:v>
                </c:pt>
                <c:pt idx="4">
                  <c:v>0</c:v>
                </c:pt>
                <c:pt idx="5">
                  <c:v>0</c:v>
                </c:pt>
                <c:pt idx="6">
                  <c:v>0</c:v>
                </c:pt>
                <c:pt idx="7">
                  <c:v>0</c:v>
                </c:pt>
              </c:numCache>
            </c:numRef>
          </c:val>
          <c:extLst>
            <c:ext xmlns:c16="http://schemas.microsoft.com/office/drawing/2014/chart" uri="{C3380CC4-5D6E-409C-BE32-E72D297353CC}">
              <c16:uniqueId val="{00000000-BAEC-44D8-9456-9D937789ABA2}"/>
            </c:ext>
          </c:extLst>
        </c:ser>
        <c:ser>
          <c:idx val="1"/>
          <c:order val="1"/>
          <c:tx>
            <c:strRef>
              <c:f>'RC'!$AM$8</c:f>
              <c:strCache>
                <c:ptCount val="1"/>
                <c:pt idx="0">
                  <c:v>Los planes de acción hecho</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'RC'!$AM$9:$AM$16</c:f>
              <c:numCache>
                <c:formatCode>General</c:formatCode>
                <c:ptCount val="8"/>
                <c:pt idx="0">
                  <c:v>0</c:v>
                </c:pt>
                <c:pt idx="1">
                  <c:v>0</c:v>
                </c:pt>
                <c:pt idx="2">
                  <c:v>1</c:v>
                </c:pt>
                <c:pt idx="3">
                  <c:v>0</c:v>
                </c:pt>
                <c:pt idx="4">
                  <c:v>0</c:v>
                </c:pt>
                <c:pt idx="5">
                  <c:v>0</c:v>
                </c:pt>
                <c:pt idx="6">
                  <c:v>0</c:v>
                </c:pt>
                <c:pt idx="7">
                  <c:v>0</c:v>
                </c:pt>
              </c:numCache>
            </c:numRef>
          </c:val>
          <c:extLst>
            <c:ext xmlns:c16="http://schemas.microsoft.com/office/drawing/2014/chart" uri="{C3380CC4-5D6E-409C-BE32-E72D297353CC}">
              <c16:uniqueId val="{00000001-BAEC-44D8-9456-9D937789ABA2}"/>
            </c:ext>
          </c:extLst>
        </c:ser>
        <c:dLbls>
          <c:dLblPos val="outEnd"/>
          <c:showLegendKey val="0"/>
          <c:showVal val="1"/>
          <c:showCatName val="0"/>
          <c:showSerName val="0"/>
          <c:showPercent val="0"/>
          <c:showBubbleSize val="0"/>
        </c:dLbls>
        <c:gapWidth val="100"/>
        <c:axId val="-2090094464"/>
        <c:axId val="2104882704"/>
      </c:barChart>
      <c:catAx>
        <c:axId val="-2090094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04882704"/>
        <c:crosses val="autoZero"/>
        <c:auto val="1"/>
        <c:lblAlgn val="ctr"/>
        <c:lblOffset val="100"/>
        <c:noMultiLvlLbl val="0"/>
      </c:catAx>
      <c:valAx>
        <c:axId val="2104882704"/>
        <c:scaling>
          <c:orientation val="minMax"/>
        </c:scaling>
        <c:delete val="1"/>
        <c:axPos val="l"/>
        <c:numFmt formatCode="General" sourceLinked="1"/>
        <c:majorTickMark val="none"/>
        <c:minorTickMark val="none"/>
        <c:tickLblPos val="nextTo"/>
        <c:crossAx val="-2090094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'RC'!$K$8</c:f>
              <c:strCache>
                <c:ptCount val="1"/>
                <c:pt idx="0">
                  <c:v>Total planificado hasta junio</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'RC'!$K$9:$K$16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44C-44A6-ADD2-2B23129BFF9F}"/>
            </c:ext>
          </c:extLst>
        </c:ser>
        <c:ser>
          <c:idx val="1"/>
          <c:order val="1"/>
          <c:tx>
            <c:strRef>
              <c:f>'RC'!$L$8</c:f>
              <c:strCache>
                <c:ptCount val="1"/>
                <c:pt idx="0">
                  <c:v>Total realizado até junio</c:v>
                </c:pt>
              </c:strCache>
            </c:strRef>
          </c:tx>
          <c:spPr>
            <a:solidFill>
              <a:srgbClr val="66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'RC'!$L$9:$L$16</c:f>
              <c:numCache>
                <c:formatCode>General</c:formatCode>
                <c:ptCount val="8"/>
                <c:pt idx="0">
                  <c:v>13500</c:v>
                </c:pt>
                <c:pt idx="1">
                  <c:v>3</c:v>
                </c:pt>
                <c:pt idx="2">
                  <c:v>6750</c:v>
                </c:pt>
                <c:pt idx="3">
                  <c:v>0</c:v>
                </c:pt>
                <c:pt idx="4">
                  <c:v>0</c:v>
                </c:pt>
                <c:pt idx="5">
                  <c:v>0</c:v>
                </c:pt>
                <c:pt idx="6">
                  <c:v>0</c:v>
                </c:pt>
                <c:pt idx="7">
                  <c:v>0</c:v>
                </c:pt>
              </c:numCache>
            </c:numRef>
          </c:val>
          <c:extLst>
            <c:ext xmlns:c16="http://schemas.microsoft.com/office/drawing/2014/chart" uri="{C3380CC4-5D6E-409C-BE32-E72D297353CC}">
              <c16:uniqueId val="{00000001-F44C-44A6-ADD2-2B23129BFF9F}"/>
            </c:ext>
          </c:extLst>
        </c:ser>
        <c:dLbls>
          <c:dLblPos val="outEnd"/>
          <c:showLegendKey val="0"/>
          <c:showVal val="1"/>
          <c:showCatName val="0"/>
          <c:showSerName val="0"/>
          <c:showPercent val="0"/>
          <c:showBubbleSize val="0"/>
        </c:dLbls>
        <c:gapWidth val="79"/>
        <c:overlap val="-74"/>
        <c:axId val="1789929248"/>
        <c:axId val="1856439632"/>
      </c:barChart>
      <c:lineChart>
        <c:grouping val="standard"/>
        <c:varyColors val="0"/>
        <c:ser>
          <c:idx val="2"/>
          <c:order val="2"/>
          <c:tx>
            <c:strRef>
              <c:f>'RC'!$M$8</c:f>
              <c:strCache>
                <c:ptCount val="1"/>
                <c:pt idx="0">
                  <c:v>La alineación con el objetivo</c:v>
                </c:pt>
              </c:strCache>
            </c:strRef>
          </c:tx>
          <c:spPr>
            <a:ln w="12700" cap="rnd">
              <a:solidFill>
                <a:schemeClr val="tx1">
                  <a:lumMod val="65000"/>
                  <a:lumOff val="35000"/>
                </a:schemeClr>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'RC'!$M$9:$M$16</c:f>
              <c:numCache>
                <c:formatCode>0.00%</c:formatCode>
                <c:ptCount val="8"/>
                <c:pt idx="0">
                  <c:v>2580</c:v>
                </c:pt>
                <c:pt idx="1">
                  <c:v>0.48</c:v>
                </c:pt>
                <c:pt idx="2">
                  <c:v>1350</c:v>
                </c:pt>
                <c:pt idx="3">
                  <c:v>0</c:v>
                </c:pt>
                <c:pt idx="4">
                  <c:v>0</c:v>
                </c:pt>
                <c:pt idx="5">
                  <c:v>0</c:v>
                </c:pt>
                <c:pt idx="6">
                  <c:v>0</c:v>
                </c:pt>
                <c:pt idx="7">
                  <c:v>0</c:v>
                </c:pt>
              </c:numCache>
            </c:numRef>
          </c:val>
          <c:smooth val="1"/>
          <c:extLst>
            <c:ext xmlns:c16="http://schemas.microsoft.com/office/drawing/2014/chart" uri="{C3380CC4-5D6E-409C-BE32-E72D297353CC}">
              <c16:uniqueId val="{00000002-F44C-44A6-ADD2-2B23129BFF9F}"/>
            </c:ext>
          </c:extLst>
        </c:ser>
        <c:dLbls>
          <c:showLegendKey val="0"/>
          <c:showVal val="0"/>
          <c:showCatName val="0"/>
          <c:showSerName val="0"/>
          <c:showPercent val="0"/>
          <c:showBubbleSize val="0"/>
        </c:dLbls>
        <c:marker val="1"/>
        <c:smooth val="0"/>
        <c:axId val="1789929248"/>
        <c:axId val="1856439632"/>
      </c:lineChart>
      <c:catAx>
        <c:axId val="1789929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56439632"/>
        <c:crosses val="autoZero"/>
        <c:auto val="1"/>
        <c:lblAlgn val="ctr"/>
        <c:lblOffset val="100"/>
        <c:noMultiLvlLbl val="0"/>
      </c:catAx>
      <c:valAx>
        <c:axId val="1856439632"/>
        <c:scaling>
          <c:orientation val="minMax"/>
        </c:scaling>
        <c:delete val="1"/>
        <c:axPos val="l"/>
        <c:numFmt formatCode="General" sourceLinked="1"/>
        <c:majorTickMark val="none"/>
        <c:minorTickMark val="none"/>
        <c:tickLblPos val="nextTo"/>
        <c:crossAx val="17899292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'RC'!$AL$8</c:f>
              <c:strCache>
                <c:ptCount val="1"/>
                <c:pt idx="0">
                  <c:v>Planes de acción definidos</c:v>
                </c:pt>
              </c:strCache>
            </c:strRef>
          </c:tx>
          <c:spPr>
            <a:solidFill>
              <a:srgbClr val="F7EDA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'RC'!$AL$9:$AL$16</c:f>
              <c:numCache>
                <c:formatCode>General</c:formatCode>
                <c:ptCount val="8"/>
                <c:pt idx="0">
                  <c:v>0</c:v>
                </c:pt>
                <c:pt idx="1">
                  <c:v>1</c:v>
                </c:pt>
                <c:pt idx="2">
                  <c:v>1</c:v>
                </c:pt>
                <c:pt idx="3">
                  <c:v>1</c:v>
                </c:pt>
                <c:pt idx="4">
                  <c:v>0</c:v>
                </c:pt>
                <c:pt idx="5">
                  <c:v>0</c:v>
                </c:pt>
                <c:pt idx="6">
                  <c:v>0</c:v>
                </c:pt>
                <c:pt idx="7">
                  <c:v>0</c:v>
                </c:pt>
              </c:numCache>
            </c:numRef>
          </c:val>
          <c:extLst>
            <c:ext xmlns:c16="http://schemas.microsoft.com/office/drawing/2014/chart" uri="{C3380CC4-5D6E-409C-BE32-E72D297353CC}">
              <c16:uniqueId val="{00000000-7890-400A-8A42-61B007DF56B4}"/>
            </c:ext>
          </c:extLst>
        </c:ser>
        <c:ser>
          <c:idx val="1"/>
          <c:order val="1"/>
          <c:tx>
            <c:strRef>
              <c:f>'RC'!$AM$8</c:f>
              <c:strCache>
                <c:ptCount val="1"/>
                <c:pt idx="0">
                  <c:v>Los planes de acción hecho</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'RC'!$I$9:$J$16</c:f>
              <c:strCache>
                <c:ptCount val="8"/>
                <c:pt idx="0">
                  <c:v>0</c:v>
                </c:pt>
                <c:pt idx="1">
                  <c:v>Aumentar: recetas</c:v>
                </c:pt>
                <c:pt idx="2">
                  <c:v>Disminuir: rentabilidad</c:v>
                </c:pt>
                <c:pt idx="3">
                  <c:v>Aumentar: gastos</c:v>
                </c:pt>
                <c:pt idx="4">
                  <c:v>: </c:v>
                </c:pt>
                <c:pt idx="5">
                  <c:v>: </c:v>
                </c:pt>
                <c:pt idx="6">
                  <c:v>: </c:v>
                </c:pt>
                <c:pt idx="7">
                  <c:v>: </c:v>
                </c:pt>
              </c:strCache>
            </c:strRef>
          </c:cat>
          <c:val>
            <c:numRef>
              <c:f>'RC'!$AM$9:$AM$16</c:f>
              <c:numCache>
                <c:formatCode>General</c:formatCode>
                <c:ptCount val="8"/>
                <c:pt idx="0">
                  <c:v>0</c:v>
                </c:pt>
                <c:pt idx="1">
                  <c:v>0</c:v>
                </c:pt>
                <c:pt idx="2">
                  <c:v>1</c:v>
                </c:pt>
                <c:pt idx="3">
                  <c:v>0</c:v>
                </c:pt>
                <c:pt idx="4">
                  <c:v>0</c:v>
                </c:pt>
                <c:pt idx="5">
                  <c:v>0</c:v>
                </c:pt>
                <c:pt idx="6">
                  <c:v>0</c:v>
                </c:pt>
                <c:pt idx="7">
                  <c:v>0</c:v>
                </c:pt>
              </c:numCache>
            </c:numRef>
          </c:val>
          <c:extLst>
            <c:ext xmlns:c16="http://schemas.microsoft.com/office/drawing/2014/chart" uri="{C3380CC4-5D6E-409C-BE32-E72D297353CC}">
              <c16:uniqueId val="{00000001-7890-400A-8A42-61B007DF56B4}"/>
            </c:ext>
          </c:extLst>
        </c:ser>
        <c:dLbls>
          <c:dLblPos val="outEnd"/>
          <c:showLegendKey val="0"/>
          <c:showVal val="1"/>
          <c:showCatName val="0"/>
          <c:showSerName val="0"/>
          <c:showPercent val="0"/>
          <c:showBubbleSize val="0"/>
        </c:dLbls>
        <c:gapWidth val="100"/>
        <c:axId val="-2138439632"/>
        <c:axId val="1851701072"/>
      </c:barChart>
      <c:catAx>
        <c:axId val="-2138439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51701072"/>
        <c:crosses val="autoZero"/>
        <c:auto val="1"/>
        <c:lblAlgn val="ctr"/>
        <c:lblOffset val="100"/>
        <c:noMultiLvlLbl val="0"/>
      </c:catAx>
      <c:valAx>
        <c:axId val="1851701072"/>
        <c:scaling>
          <c:orientation val="minMax"/>
        </c:scaling>
        <c:delete val="1"/>
        <c:axPos val="l"/>
        <c:numFmt formatCode="General" sourceLinked="1"/>
        <c:majorTickMark val="none"/>
        <c:minorTickMark val="none"/>
        <c:tickLblPos val="nextTo"/>
        <c:crossAx val="-2138439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Rel_PA!$C$9</c:f>
              <c:strCache>
                <c:ptCount val="1"/>
                <c:pt idx="0">
                  <c:v>Terminado</c:v>
                </c:pt>
              </c:strCache>
            </c:strRef>
          </c:tx>
          <c:spPr>
            <a:solidFill>
              <a:srgbClr val="55B0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Rel_PA!$D$8:$O$8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Rel_PA!$D$9:$O$9</c:f>
              <c:numCache>
                <c:formatCode>General</c:formatCode>
                <c:ptCount val="12"/>
                <c:pt idx="0">
                  <c:v>0</c:v>
                </c:pt>
                <c:pt idx="1">
                  <c:v>2</c:v>
                </c:pt>
                <c:pt idx="2">
                  <c:v>0</c:v>
                </c:pt>
                <c:pt idx="3">
                  <c:v>0</c:v>
                </c:pt>
                <c:pt idx="4">
                  <c:v>1</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32-4FC0-962D-831C8C67DE97}"/>
            </c:ext>
          </c:extLst>
        </c:ser>
        <c:ser>
          <c:idx val="1"/>
          <c:order val="1"/>
          <c:tx>
            <c:strRef>
              <c:f>Rel_PA!$C$10</c:f>
              <c:strCache>
                <c:ptCount val="1"/>
                <c:pt idx="0">
                  <c:v>En proceso</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Rel_PA!$D$8:$O$8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Rel_PA!$D$10:$O$10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E32-4FC0-962D-831C8C67DE97}"/>
            </c:ext>
          </c:extLst>
        </c:ser>
        <c:ser>
          <c:idx val="2"/>
          <c:order val="2"/>
          <c:tx>
            <c:strRef>
              <c:f>Rel_PA!$C$11</c:f>
              <c:strCache>
                <c:ptCount val="1"/>
                <c:pt idx="0">
                  <c:v>Retraso</c:v>
                </c:pt>
              </c:strCache>
            </c:strRef>
          </c:tx>
          <c:spPr>
            <a:solidFill>
              <a:srgbClr val="F0462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Rel_PA!$D$8:$O$8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Rel_PA!$D$11:$O$11</c:f>
              <c:numCache>
                <c:formatCode>General</c:formatCode>
                <c:ptCount val="12"/>
                <c:pt idx="0">
                  <c:v>1</c:v>
                </c:pt>
                <c:pt idx="1">
                  <c:v>0</c:v>
                </c:pt>
                <c:pt idx="2">
                  <c:v>2</c:v>
                </c:pt>
                <c:pt idx="3">
                  <c:v>1</c:v>
                </c:pt>
                <c:pt idx="4">
                  <c:v>0</c:v>
                </c:pt>
                <c:pt idx="5">
                  <c:v>0</c:v>
                </c:pt>
                <c:pt idx="6">
                  <c:v>0</c:v>
                </c:pt>
                <c:pt idx="7">
                  <c:v>1</c:v>
                </c:pt>
                <c:pt idx="8">
                  <c:v>0</c:v>
                </c:pt>
                <c:pt idx="9">
                  <c:v>0</c:v>
                </c:pt>
                <c:pt idx="10">
                  <c:v>0</c:v>
                </c:pt>
                <c:pt idx="11">
                  <c:v>0</c:v>
                </c:pt>
              </c:numCache>
            </c:numRef>
          </c:val>
          <c:extLst>
            <c:ext xmlns:c16="http://schemas.microsoft.com/office/drawing/2014/chart" uri="{C3380CC4-5D6E-409C-BE32-E72D297353CC}">
              <c16:uniqueId val="{00000002-FE32-4FC0-962D-831C8C67DE97}"/>
            </c:ext>
          </c:extLst>
        </c:ser>
        <c:dLbls>
          <c:dLblPos val="outEnd"/>
          <c:showLegendKey val="0"/>
          <c:showVal val="1"/>
          <c:showCatName val="0"/>
          <c:showSerName val="0"/>
          <c:showPercent val="0"/>
          <c:showBubbleSize val="0"/>
        </c:dLbls>
        <c:gapWidth val="100"/>
        <c:axId val="-2061167568"/>
        <c:axId val="1858740544"/>
      </c:barChart>
      <c:catAx>
        <c:axId val="-206116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58740544"/>
        <c:crosses val="autoZero"/>
        <c:auto val="1"/>
        <c:lblAlgn val="ctr"/>
        <c:lblOffset val="100"/>
        <c:noMultiLvlLbl val="0"/>
      </c:catAx>
      <c:valAx>
        <c:axId val="1858740544"/>
        <c:scaling>
          <c:orientation val="minMax"/>
        </c:scaling>
        <c:delete val="1"/>
        <c:axPos val="l"/>
        <c:numFmt formatCode="General" sourceLinked="1"/>
        <c:majorTickMark val="none"/>
        <c:minorTickMark val="none"/>
        <c:tickLblPos val="nextTo"/>
        <c:crossAx val="-2061167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Global!$D$4</c:f>
              <c:strCache>
                <c:ptCount val="1"/>
              </c:strCache>
            </c:strRef>
          </c:tx>
          <c:spPr>
            <a:solidFill>
              <a:srgbClr val="66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Global!$C$6:$C$15</c:f>
              <c:strCache>
                <c:ptCount val="3"/>
                <c:pt idx="0">
                  <c:v>Meta Global 1</c:v>
                </c:pt>
                <c:pt idx="1">
                  <c:v>Meta Global 2</c:v>
                </c:pt>
                <c:pt idx="2">
                  <c:v>Meta Global 3</c:v>
                </c:pt>
              </c:strCache>
            </c:strRef>
          </c:cat>
          <c:val>
            <c:numRef>
              <c:f>Global!$D$6:$D$15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FBA-4BF2-9C39-0B03FAEDF36A}"/>
            </c:ext>
          </c:extLst>
        </c:ser>
        <c:dLbls>
          <c:dLblPos val="outEnd"/>
          <c:showLegendKey val="0"/>
          <c:showVal val="1"/>
          <c:showCatName val="0"/>
          <c:showSerName val="0"/>
          <c:showPercent val="0"/>
          <c:showBubbleSize val="0"/>
        </c:dLbls>
        <c:gapWidth val="219"/>
        <c:overlap val="-27"/>
        <c:axId val="1856855488"/>
        <c:axId val="-2121170944"/>
      </c:barChart>
      <c:catAx>
        <c:axId val="1856855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121170944"/>
        <c:crosses val="autoZero"/>
        <c:auto val="1"/>
        <c:lblAlgn val="ctr"/>
        <c:lblOffset val="100"/>
        <c:noMultiLvlLbl val="0"/>
      </c:catAx>
      <c:valAx>
        <c:axId val="-2121170944"/>
        <c:scaling>
          <c:orientation val="minMax"/>
        </c:scaling>
        <c:delete val="1"/>
        <c:axPos val="l"/>
        <c:numFmt formatCode="0.00%" sourceLinked="1"/>
        <c:majorTickMark val="none"/>
        <c:minorTickMark val="none"/>
        <c:tickLblPos val="nextTo"/>
        <c:crossAx val="18568554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 dropStyle="combo" dx="22" fmlaLink="Auxiliar!$C$2" fmlaRange="'Est1'!$E$91:$E$94" noThreeD="1" sel="1" val="0"/>
</file>

<file path=xl/ctrlProps/ctrlProp2.xml><?xml version="1.0" encoding="utf-8"?>
<formControlPr xmlns="http://schemas.microsoft.com/office/spreadsheetml/2009/9/main" objectType="Drop" dropLines="5" dropStyle="combo" dx="22" fmlaLink="Auxiliar!$C$5" fmlaRange="Id.O!$T$9:$T$13" noThreeD="1" sel="1" val="0"/>
</file>

<file path=xl/ctrlProps/ctrlProp3.xml><?xml version="1.0" encoding="utf-8"?>
<formControlPr xmlns="http://schemas.microsoft.com/office/spreadsheetml/2009/9/main" objectType="Drop" dropLines="4" dropStyle="combo" dx="22" fmlaLink="Auxiliar!$C$6" fmlaRange="'Est1'!$E$91:$E$94" noThreeD="1" sel="1" val="0"/>
</file>

<file path=xl/ctrlProps/ctrlProp4.xml><?xml version="1.0" encoding="utf-8"?>
<formControlPr xmlns="http://schemas.microsoft.com/office/spreadsheetml/2009/9/main" objectType="Drop" dropLines="6" dropStyle="combo" dx="22" fmlaLink="Auxiliar!$C$2" fmlaRange="'Est1'!$E$91:$E$96" noThreeD="1" sel="1" val="0"/>
</file>

<file path=xl/ctrlProps/ctrlProp5.xml><?xml version="1.0" encoding="utf-8"?>
<formControlPr xmlns="http://schemas.microsoft.com/office/spreadsheetml/2009/9/main" objectType="Drop" dropLines="6" dropStyle="combo" dx="22" fmlaLink="Auxiliar!$C$2" fmlaRange="'Est1'!$E$91:$E$96" noThreeD="1" sel="1" val="0"/>
</file>

<file path=xl/ctrlProps/ctrlProp6.xml><?xml version="1.0" encoding="utf-8"?>
<formControlPr xmlns="http://schemas.microsoft.com/office/spreadsheetml/2009/9/main" objectType="Drop" dropLines="5" dropStyle="combo" dx="22" fmlaLink="Auxiliar!$C$5" fmlaRange="Id.O!$T$9:$T$13" noThreeD="1" sel="1" val="0"/>
</file>

<file path=xl/drawings/_rels/drawing1.xml.rels><?xml version="1.0" encoding="UTF-8" standalone="yes"?>
<Relationships xmlns="http://schemas.openxmlformats.org/package/2006/relationships"><Relationship Id="rId8" Type="http://schemas.openxmlformats.org/officeDocument/2006/relationships/hyperlink" Target="#MG!A1"/><Relationship Id="rId13" Type="http://schemas.openxmlformats.org/officeDocument/2006/relationships/image" Target="../media/image2.png"/><Relationship Id="rId3" Type="http://schemas.openxmlformats.org/officeDocument/2006/relationships/hyperlink" Target="#Mapa!A1"/><Relationship Id="rId7" Type="http://schemas.openxmlformats.org/officeDocument/2006/relationships/hyperlink" Target="#INI!A1"/><Relationship Id="rId12" Type="http://schemas.openxmlformats.org/officeDocument/2006/relationships/hyperlink" Target="https://es.luz.vc/p/hoja-trabajo-balanced-scorecard-excel/" TargetMode="External"/><Relationship Id="rId2" Type="http://schemas.openxmlformats.org/officeDocument/2006/relationships/hyperlink" Target="#Id.O!A1"/><Relationship Id="rId1" Type="http://schemas.openxmlformats.org/officeDocument/2006/relationships/hyperlink" Target="#Dash1!A1"/><Relationship Id="rId6" Type="http://schemas.openxmlformats.org/officeDocument/2006/relationships/hyperlink" Target="#'RC'!A1"/><Relationship Id="rId11" Type="http://schemas.openxmlformats.org/officeDocument/2006/relationships/image" Target="../media/image1.png"/><Relationship Id="rId5" Type="http://schemas.openxmlformats.org/officeDocument/2006/relationships/hyperlink" Target="#'PA1'!A1"/><Relationship Id="rId10" Type="http://schemas.openxmlformats.org/officeDocument/2006/relationships/hyperlink" Target="#Funcion&#225;rios!A1"/><Relationship Id="rId4" Type="http://schemas.openxmlformats.org/officeDocument/2006/relationships/hyperlink" Target="#'Est1'!A1"/><Relationship Id="rId9" Type="http://schemas.openxmlformats.org/officeDocument/2006/relationships/hyperlink" Target="#&#193;reas!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es.luz.vc/p/hoja-trabajo-balanced-scorecard-excel/" TargetMode="External"/><Relationship Id="rId3" Type="http://schemas.openxmlformats.org/officeDocument/2006/relationships/hyperlink" Target="#'PA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PA2'!A1"/><Relationship Id="rId1" Type="http://schemas.openxmlformats.org/officeDocument/2006/relationships/hyperlink" Target="#'PA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PA4'!A1"/><Relationship Id="rId9" Type="http://schemas.openxmlformats.org/officeDocument/2006/relationships/hyperlink" Target="#'RC'!A1"/><Relationship Id="rId1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es.luz.vc/p/hoja-trabajo-balanced-scorecard-excel/" TargetMode="External"/><Relationship Id="rId3" Type="http://schemas.openxmlformats.org/officeDocument/2006/relationships/hyperlink" Target="#'PA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PA2'!A1"/><Relationship Id="rId1" Type="http://schemas.openxmlformats.org/officeDocument/2006/relationships/hyperlink" Target="#'PA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PA4'!A1"/><Relationship Id="rId9" Type="http://schemas.openxmlformats.org/officeDocument/2006/relationships/hyperlink" Target="#'RC'!A1"/><Relationship Id="rId1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es.luz.vc/p/hoja-trabajo-balanced-scorecard-excel/" TargetMode="External"/><Relationship Id="rId3" Type="http://schemas.openxmlformats.org/officeDocument/2006/relationships/hyperlink" Target="#'PA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PA2'!A1"/><Relationship Id="rId1" Type="http://schemas.openxmlformats.org/officeDocument/2006/relationships/hyperlink" Target="#'PA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PA4'!A1"/><Relationship Id="rId9" Type="http://schemas.openxmlformats.org/officeDocument/2006/relationships/hyperlink" Target="#'RC'!A1"/><Relationship Id="rId1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es.luz.vc/p/hoja-trabajo-balanced-scorecard-excel/" TargetMode="External"/><Relationship Id="rId3" Type="http://schemas.openxmlformats.org/officeDocument/2006/relationships/hyperlink" Target="#'PA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PA2'!A1"/><Relationship Id="rId1" Type="http://schemas.openxmlformats.org/officeDocument/2006/relationships/hyperlink" Target="#'PA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PA4'!A1"/><Relationship Id="rId9" Type="http://schemas.openxmlformats.org/officeDocument/2006/relationships/hyperlink" Target="#'RC'!A1"/><Relationship Id="rId1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8" Type="http://schemas.openxmlformats.org/officeDocument/2006/relationships/hyperlink" Target="#Mapa!A1"/><Relationship Id="rId13" Type="http://schemas.openxmlformats.org/officeDocument/2006/relationships/image" Target="../media/image1.png"/><Relationship Id="rId3" Type="http://schemas.openxmlformats.org/officeDocument/2006/relationships/hyperlink" Target="#Rel_PA!A1"/><Relationship Id="rId7" Type="http://schemas.openxmlformats.org/officeDocument/2006/relationships/hyperlink" Target="#Id.O!A1"/><Relationship Id="rId12" Type="http://schemas.openxmlformats.org/officeDocument/2006/relationships/hyperlink" Target="#MG!A1"/><Relationship Id="rId2" Type="http://schemas.openxmlformats.org/officeDocument/2006/relationships/hyperlink" Target="#Global!A1"/><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RC'!A1"/><Relationship Id="rId6" Type="http://schemas.openxmlformats.org/officeDocument/2006/relationships/hyperlink" Target="#Dash1!A1"/><Relationship Id="rId11" Type="http://schemas.openxmlformats.org/officeDocument/2006/relationships/hyperlink" Target="#INI!A1"/><Relationship Id="rId5" Type="http://schemas.openxmlformats.org/officeDocument/2006/relationships/hyperlink" Target="#RI!A1"/><Relationship Id="rId15" Type="http://schemas.openxmlformats.org/officeDocument/2006/relationships/image" Target="../media/image2.png"/><Relationship Id="rId10" Type="http://schemas.openxmlformats.org/officeDocument/2006/relationships/hyperlink" Target="#'PA1'!A1"/><Relationship Id="rId4" Type="http://schemas.openxmlformats.org/officeDocument/2006/relationships/hyperlink" Target="#Analise_PA!A1"/><Relationship Id="rId9" Type="http://schemas.openxmlformats.org/officeDocument/2006/relationships/hyperlink" Target="#'Est1'!A1"/><Relationship Id="rId14" Type="http://schemas.openxmlformats.org/officeDocument/2006/relationships/hyperlink" Target="https://es.luz.vc/p/hoja-trabajo-balanced-scorecard-excel/" TargetMode="External"/></Relationships>
</file>

<file path=xl/drawings/_rels/drawing15.xml.rels><?xml version="1.0" encoding="UTF-8" standalone="yes"?>
<Relationships xmlns="http://schemas.openxmlformats.org/package/2006/relationships"><Relationship Id="rId8" Type="http://schemas.openxmlformats.org/officeDocument/2006/relationships/hyperlink" Target="#Mapa!A1"/><Relationship Id="rId13" Type="http://schemas.openxmlformats.org/officeDocument/2006/relationships/image" Target="../media/image1.png"/><Relationship Id="rId3" Type="http://schemas.openxmlformats.org/officeDocument/2006/relationships/hyperlink" Target="#Rel_PA!A1"/><Relationship Id="rId7" Type="http://schemas.openxmlformats.org/officeDocument/2006/relationships/hyperlink" Target="#Id.O!A1"/><Relationship Id="rId12" Type="http://schemas.openxmlformats.org/officeDocument/2006/relationships/hyperlink" Target="#MG!A1"/><Relationship Id="rId2" Type="http://schemas.openxmlformats.org/officeDocument/2006/relationships/hyperlink" Target="#Global!A1"/><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RC'!A1"/><Relationship Id="rId6" Type="http://schemas.openxmlformats.org/officeDocument/2006/relationships/hyperlink" Target="#Dash1!A1"/><Relationship Id="rId11" Type="http://schemas.openxmlformats.org/officeDocument/2006/relationships/hyperlink" Target="#INI!A1"/><Relationship Id="rId5" Type="http://schemas.openxmlformats.org/officeDocument/2006/relationships/hyperlink" Target="#RI!A1"/><Relationship Id="rId15" Type="http://schemas.openxmlformats.org/officeDocument/2006/relationships/image" Target="../media/image2.png"/><Relationship Id="rId10" Type="http://schemas.openxmlformats.org/officeDocument/2006/relationships/hyperlink" Target="#'PA1'!A1"/><Relationship Id="rId4" Type="http://schemas.openxmlformats.org/officeDocument/2006/relationships/hyperlink" Target="#Analise_PA!A1"/><Relationship Id="rId9" Type="http://schemas.openxmlformats.org/officeDocument/2006/relationships/hyperlink" Target="#'Est1'!A1"/><Relationship Id="rId14" Type="http://schemas.openxmlformats.org/officeDocument/2006/relationships/hyperlink" Target="https://es.luz.vc/p/hoja-trabajo-balanced-scorecard-excel/" TargetMode="External"/></Relationships>
</file>

<file path=xl/drawings/_rels/drawing16.xml.rels><?xml version="1.0" encoding="UTF-8" standalone="yes"?>
<Relationships xmlns="http://schemas.openxmlformats.org/package/2006/relationships"><Relationship Id="rId8" Type="http://schemas.openxmlformats.org/officeDocument/2006/relationships/hyperlink" Target="#Mapa!A1"/><Relationship Id="rId13" Type="http://schemas.openxmlformats.org/officeDocument/2006/relationships/image" Target="../media/image1.png"/><Relationship Id="rId3" Type="http://schemas.openxmlformats.org/officeDocument/2006/relationships/hyperlink" Target="#Rel_PA!A1"/><Relationship Id="rId7" Type="http://schemas.openxmlformats.org/officeDocument/2006/relationships/hyperlink" Target="#Id.O!A1"/><Relationship Id="rId12" Type="http://schemas.openxmlformats.org/officeDocument/2006/relationships/hyperlink" Target="#MG!A1"/><Relationship Id="rId2" Type="http://schemas.openxmlformats.org/officeDocument/2006/relationships/hyperlink" Target="#Global!A1"/><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RC'!A1"/><Relationship Id="rId6" Type="http://schemas.openxmlformats.org/officeDocument/2006/relationships/hyperlink" Target="#Dash1!A1"/><Relationship Id="rId11" Type="http://schemas.openxmlformats.org/officeDocument/2006/relationships/hyperlink" Target="#INI!A1"/><Relationship Id="rId5" Type="http://schemas.openxmlformats.org/officeDocument/2006/relationships/hyperlink" Target="#RI!A1"/><Relationship Id="rId15" Type="http://schemas.openxmlformats.org/officeDocument/2006/relationships/image" Target="../media/image2.png"/><Relationship Id="rId10" Type="http://schemas.openxmlformats.org/officeDocument/2006/relationships/hyperlink" Target="#'PA1'!A1"/><Relationship Id="rId4" Type="http://schemas.openxmlformats.org/officeDocument/2006/relationships/hyperlink" Target="#Analise_PA!A1"/><Relationship Id="rId9" Type="http://schemas.openxmlformats.org/officeDocument/2006/relationships/hyperlink" Target="#'Est1'!A1"/><Relationship Id="rId14" Type="http://schemas.openxmlformats.org/officeDocument/2006/relationships/hyperlink" Target="https://es.luz.vc/p/hoja-trabajo-balanced-scorecard-excel/" TargetMode="External"/></Relationships>
</file>

<file path=xl/drawings/_rels/drawing17.xml.rels><?xml version="1.0" encoding="UTF-8" standalone="yes"?>
<Relationships xmlns="http://schemas.openxmlformats.org/package/2006/relationships"><Relationship Id="rId8" Type="http://schemas.openxmlformats.org/officeDocument/2006/relationships/hyperlink" Target="#Mapa!A1"/><Relationship Id="rId13" Type="http://schemas.openxmlformats.org/officeDocument/2006/relationships/image" Target="../media/image1.png"/><Relationship Id="rId3" Type="http://schemas.openxmlformats.org/officeDocument/2006/relationships/hyperlink" Target="#Rel_PA!A1"/><Relationship Id="rId7" Type="http://schemas.openxmlformats.org/officeDocument/2006/relationships/hyperlink" Target="#Id.O!A1"/><Relationship Id="rId12" Type="http://schemas.openxmlformats.org/officeDocument/2006/relationships/hyperlink" Target="#MG!A1"/><Relationship Id="rId2" Type="http://schemas.openxmlformats.org/officeDocument/2006/relationships/hyperlink" Target="#Global!A1"/><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RC'!A1"/><Relationship Id="rId6" Type="http://schemas.openxmlformats.org/officeDocument/2006/relationships/hyperlink" Target="#Dash1!A1"/><Relationship Id="rId11" Type="http://schemas.openxmlformats.org/officeDocument/2006/relationships/hyperlink" Target="#INI!A1"/><Relationship Id="rId5" Type="http://schemas.openxmlformats.org/officeDocument/2006/relationships/hyperlink" Target="#RI!A1"/><Relationship Id="rId15" Type="http://schemas.openxmlformats.org/officeDocument/2006/relationships/image" Target="../media/image2.png"/><Relationship Id="rId10" Type="http://schemas.openxmlformats.org/officeDocument/2006/relationships/hyperlink" Target="#'PA1'!A1"/><Relationship Id="rId4" Type="http://schemas.openxmlformats.org/officeDocument/2006/relationships/hyperlink" Target="#Analise_PA!A1"/><Relationship Id="rId9" Type="http://schemas.openxmlformats.org/officeDocument/2006/relationships/hyperlink" Target="#'Est1'!A1"/><Relationship Id="rId14" Type="http://schemas.openxmlformats.org/officeDocument/2006/relationships/hyperlink" Target="https://es.luz.vc/p/hoja-trabajo-balanced-scorecard-excel/" TargetMode="External"/></Relationships>
</file>

<file path=xl/drawings/_rels/drawing18.xml.rels><?xml version="1.0" encoding="UTF-8" standalone="yes"?>
<Relationships xmlns="http://schemas.openxmlformats.org/package/2006/relationships"><Relationship Id="rId8" Type="http://schemas.openxmlformats.org/officeDocument/2006/relationships/chart" Target="../charts/chart3.xml"/><Relationship Id="rId13" Type="http://schemas.openxmlformats.org/officeDocument/2006/relationships/hyperlink" Target="#'Est1'!A1"/><Relationship Id="rId18" Type="http://schemas.openxmlformats.org/officeDocument/2006/relationships/hyperlink" Target="https://es.luz.vc/p/hoja-trabajo-balanced-scorecard-excel/" TargetMode="External"/><Relationship Id="rId3" Type="http://schemas.openxmlformats.org/officeDocument/2006/relationships/hyperlink" Target="#Rel_PA!A1"/><Relationship Id="rId7" Type="http://schemas.openxmlformats.org/officeDocument/2006/relationships/chart" Target="../charts/chart2.xml"/><Relationship Id="rId12" Type="http://schemas.openxmlformats.org/officeDocument/2006/relationships/hyperlink" Target="#Mapa!A1"/><Relationship Id="rId17" Type="http://schemas.openxmlformats.org/officeDocument/2006/relationships/image" Target="../media/image1.png"/><Relationship Id="rId2" Type="http://schemas.openxmlformats.org/officeDocument/2006/relationships/hyperlink" Target="#Global!A1"/><Relationship Id="rId16" Type="http://schemas.openxmlformats.org/officeDocument/2006/relationships/hyperlink" Target="#MG!A1"/><Relationship Id="rId20"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hyperlink" Target="#'RC'!A1"/><Relationship Id="rId6" Type="http://schemas.openxmlformats.org/officeDocument/2006/relationships/chart" Target="../charts/chart1.xml"/><Relationship Id="rId11" Type="http://schemas.openxmlformats.org/officeDocument/2006/relationships/hyperlink" Target="#Id.O!A1"/><Relationship Id="rId5" Type="http://schemas.openxmlformats.org/officeDocument/2006/relationships/hyperlink" Target="#RI!A1"/><Relationship Id="rId15" Type="http://schemas.openxmlformats.org/officeDocument/2006/relationships/hyperlink" Target="#INI!A1"/><Relationship Id="rId10" Type="http://schemas.openxmlformats.org/officeDocument/2006/relationships/hyperlink" Target="#Dash1!A1"/><Relationship Id="rId19" Type="http://schemas.openxmlformats.org/officeDocument/2006/relationships/image" Target="../media/image2.png"/><Relationship Id="rId4" Type="http://schemas.openxmlformats.org/officeDocument/2006/relationships/hyperlink" Target="#Analise_PA!A1"/><Relationship Id="rId9" Type="http://schemas.openxmlformats.org/officeDocument/2006/relationships/chart" Target="../charts/chart4.xml"/><Relationship Id="rId14" Type="http://schemas.openxmlformats.org/officeDocument/2006/relationships/hyperlink" Target="#'PA1'!A1"/></Relationships>
</file>

<file path=xl/drawings/_rels/drawing19.xml.rels><?xml version="1.0" encoding="UTF-8" standalone="yes"?>
<Relationships xmlns="http://schemas.openxmlformats.org/package/2006/relationships"><Relationship Id="rId8" Type="http://schemas.openxmlformats.org/officeDocument/2006/relationships/hyperlink" Target="#MG!A1"/><Relationship Id="rId3" Type="http://schemas.openxmlformats.org/officeDocument/2006/relationships/hyperlink" Target="#Mapa!A1"/><Relationship Id="rId7" Type="http://schemas.openxmlformats.org/officeDocument/2006/relationships/hyperlink" Target="#INI!A1"/><Relationship Id="rId12" Type="http://schemas.openxmlformats.org/officeDocument/2006/relationships/image" Target="file:///C:\Users\lnjai\Dropbox%20(luz%20lab)\LUZ\Produtos\Planilhas%20Individuais\97%20-%20C&#243;digo%20VBA%20para%20Desenvolvimento\MakerPlan\ComprarPlanES.png" TargetMode="External"/><Relationship Id="rId2" Type="http://schemas.openxmlformats.org/officeDocument/2006/relationships/hyperlink" Target="#Id.O!A1"/><Relationship Id="rId1" Type="http://schemas.openxmlformats.org/officeDocument/2006/relationships/hyperlink" Target="#Dash1!A1"/><Relationship Id="rId6" Type="http://schemas.openxmlformats.org/officeDocument/2006/relationships/hyperlink" Target="#'RC'!A1"/><Relationship Id="rId11" Type="http://schemas.openxmlformats.org/officeDocument/2006/relationships/image" Target="../media/image2.png"/><Relationship Id="rId5" Type="http://schemas.openxmlformats.org/officeDocument/2006/relationships/hyperlink" Target="#'PA1'!A1"/><Relationship Id="rId10" Type="http://schemas.openxmlformats.org/officeDocument/2006/relationships/hyperlink" Target="https://es.luz.vc/p/hoja-trabajo-balanced-scorecard-excel/" TargetMode="External"/><Relationship Id="rId4" Type="http://schemas.openxmlformats.org/officeDocument/2006/relationships/hyperlink" Target="#'Est1'!A1"/><Relationship Id="rId9"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RC'!A1"/><Relationship Id="rId13" Type="http://schemas.openxmlformats.org/officeDocument/2006/relationships/image" Target="../media/image2.png"/><Relationship Id="rId3" Type="http://schemas.openxmlformats.org/officeDocument/2006/relationships/hyperlink" Target="#Funcion&#225;rios!A1"/><Relationship Id="rId7" Type="http://schemas.openxmlformats.org/officeDocument/2006/relationships/hyperlink" Target="#'PA1'!A1"/><Relationship Id="rId12" Type="http://schemas.openxmlformats.org/officeDocument/2006/relationships/hyperlink" Target="https://es.luz.vc/p/hoja-trabajo-balanced-scorecard-excel/" TargetMode="External"/><Relationship Id="rId2" Type="http://schemas.openxmlformats.org/officeDocument/2006/relationships/hyperlink" Target="#&#193;reas!A1"/><Relationship Id="rId1" Type="http://schemas.openxmlformats.org/officeDocument/2006/relationships/hyperlink" Target="#Id.O!A1"/><Relationship Id="rId6" Type="http://schemas.openxmlformats.org/officeDocument/2006/relationships/hyperlink" Target="#'Est1'!A1"/><Relationship Id="rId11" Type="http://schemas.openxmlformats.org/officeDocument/2006/relationships/image" Target="../media/image1.png"/><Relationship Id="rId5" Type="http://schemas.openxmlformats.org/officeDocument/2006/relationships/hyperlink" Target="#Mapa!A1"/><Relationship Id="rId10" Type="http://schemas.openxmlformats.org/officeDocument/2006/relationships/hyperlink" Target="#MG!A1"/><Relationship Id="rId4" Type="http://schemas.openxmlformats.org/officeDocument/2006/relationships/hyperlink" Target="#Dash1!A1"/><Relationship Id="rId9" Type="http://schemas.openxmlformats.org/officeDocument/2006/relationships/hyperlink" Target="#INI!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20.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image" Target="../media/image1.png"/><Relationship Id="rId3" Type="http://schemas.openxmlformats.org/officeDocument/2006/relationships/hyperlink" Target="#Dash1!A1"/><Relationship Id="rId7" Type="http://schemas.openxmlformats.org/officeDocument/2006/relationships/hyperlink" Target="#Mapa!A1"/><Relationship Id="rId12" Type="http://schemas.openxmlformats.org/officeDocument/2006/relationships/hyperlink" Target="#MG!A1"/><Relationship Id="rId2" Type="http://schemas.openxmlformats.org/officeDocument/2006/relationships/chart" Target="../charts/chart6.xml"/><Relationship Id="rId16" Type="http://schemas.openxmlformats.org/officeDocument/2006/relationships/image" Target="file:///C:\Users\lnjai\Dropbox%20(luz%20lab)\LUZ\Produtos\Planilhas%20Individuais\97%20-%20C&#243;digo%20VBA%20para%20Desenvolvimento\MakerPlan\ComprarPlanES.png" TargetMode="External"/><Relationship Id="rId1" Type="http://schemas.openxmlformats.org/officeDocument/2006/relationships/chart" Target="../charts/chart5.xml"/><Relationship Id="rId6" Type="http://schemas.openxmlformats.org/officeDocument/2006/relationships/hyperlink" Target="#Id.O!A1"/><Relationship Id="rId11" Type="http://schemas.openxmlformats.org/officeDocument/2006/relationships/hyperlink" Target="#INI!A1"/><Relationship Id="rId5" Type="http://schemas.openxmlformats.org/officeDocument/2006/relationships/hyperlink" Target="#Dash3!A1"/><Relationship Id="rId15" Type="http://schemas.openxmlformats.org/officeDocument/2006/relationships/image" Target="../media/image2.png"/><Relationship Id="rId10" Type="http://schemas.openxmlformats.org/officeDocument/2006/relationships/hyperlink" Target="#'RC'!A1"/><Relationship Id="rId4" Type="http://schemas.openxmlformats.org/officeDocument/2006/relationships/hyperlink" Target="#Dash2!A1"/><Relationship Id="rId9" Type="http://schemas.openxmlformats.org/officeDocument/2006/relationships/hyperlink" Target="#'PA1'!A1"/><Relationship Id="rId14" Type="http://schemas.openxmlformats.org/officeDocument/2006/relationships/hyperlink" Target="https://es.luz.vc/p/hoja-trabajo-balanced-scorecard-excel/" TargetMode="External"/></Relationships>
</file>

<file path=xl/drawings/_rels/drawing21.xml.rels><?xml version="1.0" encoding="UTF-8" standalone="yes"?>
<Relationships xmlns="http://schemas.openxmlformats.org/package/2006/relationships"><Relationship Id="rId8" Type="http://schemas.openxmlformats.org/officeDocument/2006/relationships/hyperlink" Target="#'PA1'!A1"/><Relationship Id="rId13" Type="http://schemas.openxmlformats.org/officeDocument/2006/relationships/hyperlink" Target="https://es.luz.vc/p/hoja-trabajo-balanced-scorecard-excel/" TargetMode="External"/><Relationship Id="rId3" Type="http://schemas.openxmlformats.org/officeDocument/2006/relationships/hyperlink" Target="#Dash2!A1"/><Relationship Id="rId7" Type="http://schemas.openxmlformats.org/officeDocument/2006/relationships/hyperlink" Target="#'Est1'!A1"/><Relationship Id="rId12" Type="http://schemas.openxmlformats.org/officeDocument/2006/relationships/image" Target="../media/image1.png"/><Relationship Id="rId2" Type="http://schemas.openxmlformats.org/officeDocument/2006/relationships/hyperlink" Target="#Dash1!A1"/><Relationship Id="rId1" Type="http://schemas.openxmlformats.org/officeDocument/2006/relationships/chart" Target="../charts/chart7.xml"/><Relationship Id="rId6" Type="http://schemas.openxmlformats.org/officeDocument/2006/relationships/hyperlink" Target="#Mapa!A1"/><Relationship Id="rId11" Type="http://schemas.openxmlformats.org/officeDocument/2006/relationships/hyperlink" Target="#MG!A1"/><Relationship Id="rId5" Type="http://schemas.openxmlformats.org/officeDocument/2006/relationships/hyperlink" Target="#Id.O!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Dash3!A1"/><Relationship Id="rId9" Type="http://schemas.openxmlformats.org/officeDocument/2006/relationships/hyperlink" Target="#'RC'!A1"/><Relationship Id="rId14" Type="http://schemas.openxmlformats.org/officeDocument/2006/relationships/image" Target="../media/image2.png"/></Relationships>
</file>

<file path=xl/drawings/_rels/drawing22.xml.rels><?xml version="1.0" encoding="UTF-8" standalone="yes"?>
<Relationships xmlns="http://schemas.openxmlformats.org/package/2006/relationships"><Relationship Id="rId8" Type="http://schemas.openxmlformats.org/officeDocument/2006/relationships/hyperlink" Target="#'PA1'!A1"/><Relationship Id="rId13" Type="http://schemas.openxmlformats.org/officeDocument/2006/relationships/hyperlink" Target="https://es.luz.vc/p/hoja-trabajo-balanced-scorecard-excel/" TargetMode="External"/><Relationship Id="rId3" Type="http://schemas.openxmlformats.org/officeDocument/2006/relationships/hyperlink" Target="#Dash2!A1"/><Relationship Id="rId7" Type="http://schemas.openxmlformats.org/officeDocument/2006/relationships/hyperlink" Target="#'Est1'!A1"/><Relationship Id="rId12" Type="http://schemas.openxmlformats.org/officeDocument/2006/relationships/image" Target="../media/image1.png"/><Relationship Id="rId2" Type="http://schemas.openxmlformats.org/officeDocument/2006/relationships/hyperlink" Target="#Dash1!A1"/><Relationship Id="rId1" Type="http://schemas.openxmlformats.org/officeDocument/2006/relationships/chart" Target="../charts/chart8.xml"/><Relationship Id="rId6" Type="http://schemas.openxmlformats.org/officeDocument/2006/relationships/hyperlink" Target="#Mapa!A1"/><Relationship Id="rId11" Type="http://schemas.openxmlformats.org/officeDocument/2006/relationships/hyperlink" Target="#MG!A1"/><Relationship Id="rId5" Type="http://schemas.openxmlformats.org/officeDocument/2006/relationships/hyperlink" Target="#Id.O!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Dash3!A1"/><Relationship Id="rId9" Type="http://schemas.openxmlformats.org/officeDocument/2006/relationships/hyperlink" Target="#'RC'!A1"/><Relationship Id="rId14" Type="http://schemas.openxmlformats.org/officeDocument/2006/relationships/image" Target="../media/image2.png"/></Relationships>
</file>

<file path=xl/drawings/_rels/drawing23.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es.luz.vc/p/hoja-trabajo-balanced-scorecard-excel/" TargetMode="External"/><Relationship Id="rId3" Type="http://schemas.openxmlformats.org/officeDocument/2006/relationships/hyperlink" Target="#SUG!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RC'!A1"/><Relationship Id="rId4" Type="http://schemas.openxmlformats.org/officeDocument/2006/relationships/hyperlink" Target="#LUZ!A1"/><Relationship Id="rId9" Type="http://schemas.openxmlformats.org/officeDocument/2006/relationships/hyperlink" Target="#'PA1'!A1"/><Relationship Id="rId14" Type="http://schemas.openxmlformats.org/officeDocument/2006/relationships/image" Target="../media/image2.png"/></Relationships>
</file>

<file path=xl/drawings/_rels/drawing24.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es.luz.vc/p/hoja-trabajo-balanced-scorecard-excel/" TargetMode="External"/><Relationship Id="rId3" Type="http://schemas.openxmlformats.org/officeDocument/2006/relationships/hyperlink" Target="#SUG!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DUV!A1"/><Relationship Id="rId1" Type="http://schemas.openxmlformats.org/officeDocument/2006/relationships/hyperlink" Target="#INI!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RC'!A1"/><Relationship Id="rId4" Type="http://schemas.openxmlformats.org/officeDocument/2006/relationships/hyperlink" Target="#LUZ!A1"/><Relationship Id="rId9" Type="http://schemas.openxmlformats.org/officeDocument/2006/relationships/hyperlink" Target="#'PA1'!A1"/><Relationship Id="rId14" Type="http://schemas.openxmlformats.org/officeDocument/2006/relationships/image" Target="../media/image2.png"/></Relationships>
</file>

<file path=xl/drawings/_rels/drawing25.xml.rels><?xml version="1.0" encoding="UTF-8" standalone="yes"?>
<Relationships xmlns="http://schemas.openxmlformats.org/package/2006/relationships"><Relationship Id="rId8" Type="http://schemas.openxmlformats.org/officeDocument/2006/relationships/hyperlink" Target="#Id.O!A1"/><Relationship Id="rId13" Type="http://schemas.openxmlformats.org/officeDocument/2006/relationships/hyperlink" Target="#MG!A1"/><Relationship Id="rId3" Type="http://schemas.openxmlformats.org/officeDocument/2006/relationships/hyperlink" Target="#SUG!A1"/><Relationship Id="rId7" Type="http://schemas.openxmlformats.org/officeDocument/2006/relationships/hyperlink" Target="#Dash1!A1"/><Relationship Id="rId12" Type="http://schemas.openxmlformats.org/officeDocument/2006/relationships/hyperlink" Target="#'RC'!A1"/><Relationship Id="rId17" Type="http://schemas.openxmlformats.org/officeDocument/2006/relationships/image" Target="file:///C:\Users\lnjai\Dropbox%20(luz%20lab)\LUZ\Produtos\Planilhas%20Individuais\97%20-%20C&#243;digo%20VBA%20para%20Desenvolvimento\MakerPlan\ComprarPlanES.png" TargetMode="External"/><Relationship Id="rId2" Type="http://schemas.openxmlformats.org/officeDocument/2006/relationships/hyperlink" Target="#DUV!A1"/><Relationship Id="rId16" Type="http://schemas.openxmlformats.org/officeDocument/2006/relationships/image" Target="../media/image2.png"/><Relationship Id="rId1" Type="http://schemas.openxmlformats.org/officeDocument/2006/relationships/hyperlink" Target="#INI!A1"/><Relationship Id="rId6" Type="http://schemas.openxmlformats.org/officeDocument/2006/relationships/hyperlink" Target="https://cursos.luz.vc/?utm_source=referral&amp;utm_medium=produtos&amp;utm_campaign=bsc4" TargetMode="External"/><Relationship Id="rId11" Type="http://schemas.openxmlformats.org/officeDocument/2006/relationships/hyperlink" Target="#'PA1'!A1"/><Relationship Id="rId5" Type="http://schemas.openxmlformats.org/officeDocument/2006/relationships/hyperlink" Target="https://luz.vc/pacotes-de-planilhas/pacote-com-todas-as-planilhas-da-luz/?utm_source=referral&amp;utm_medium=produtos&amp;utm_campaign=bsc4" TargetMode="External"/><Relationship Id="rId15" Type="http://schemas.openxmlformats.org/officeDocument/2006/relationships/hyperlink" Target="https://es.luz.vc/p/hoja-trabajo-balanced-scorecard-excel/" TargetMode="External"/><Relationship Id="rId10" Type="http://schemas.openxmlformats.org/officeDocument/2006/relationships/hyperlink" Target="#'Est1'!A1"/><Relationship Id="rId4" Type="http://schemas.openxmlformats.org/officeDocument/2006/relationships/hyperlink" Target="#LUZ!A1"/><Relationship Id="rId9" Type="http://schemas.openxmlformats.org/officeDocument/2006/relationships/hyperlink" Target="#Mapa!A1"/><Relationship Id="rId14" Type="http://schemas.openxmlformats.org/officeDocument/2006/relationships/image" Target="../media/image1.png"/></Relationships>
</file>

<file path=xl/drawings/_rels/drawing26.xml.rels><?xml version="1.0" encoding="UTF-8" standalone="yes"?>
<Relationships xmlns="http://schemas.openxmlformats.org/package/2006/relationships"><Relationship Id="rId8" Type="http://schemas.openxmlformats.org/officeDocument/2006/relationships/hyperlink" Target="#'Est1'!A1"/><Relationship Id="rId13" Type="http://schemas.openxmlformats.org/officeDocument/2006/relationships/hyperlink" Target="https://cursos.luz.vc/?utm_source=referral&amp;utm_medium=produtos&amp;utm_campaign=bsc4" TargetMode="External"/><Relationship Id="rId18" Type="http://schemas.openxmlformats.org/officeDocument/2006/relationships/image" Target="../media/image5.png"/><Relationship Id="rId3" Type="http://schemas.openxmlformats.org/officeDocument/2006/relationships/hyperlink" Target="#SUG!A1"/><Relationship Id="rId21" Type="http://schemas.openxmlformats.org/officeDocument/2006/relationships/hyperlink" Target="https://documentos.luz.vc/?utm_source=referral&amp;utm_medium=produtos&amp;utm_campaign=bsc4" TargetMode="External"/><Relationship Id="rId7" Type="http://schemas.openxmlformats.org/officeDocument/2006/relationships/hyperlink" Target="#Mapa!A1"/><Relationship Id="rId12" Type="http://schemas.openxmlformats.org/officeDocument/2006/relationships/image" Target="../media/image1.png"/><Relationship Id="rId17" Type="http://schemas.openxmlformats.org/officeDocument/2006/relationships/hyperlink" Target="https://slides.luz.vc/?utm_source=referral&amp;utm_medium=produtos&amp;utm_campaign=bsc4" TargetMode="External"/><Relationship Id="rId25" Type="http://schemas.openxmlformats.org/officeDocument/2006/relationships/image" Target="file:///C:\Users\lnjai\Dropbox%20(luz%20lab)\LUZ\Produtos\Planilhas%20Individuais\97%20-%20C&#243;digo%20VBA%20para%20Desenvolvimento\MakerPlan\ComprarPlanES.png" TargetMode="External"/><Relationship Id="rId2" Type="http://schemas.openxmlformats.org/officeDocument/2006/relationships/hyperlink" Target="#DUV!A1"/><Relationship Id="rId16" Type="http://schemas.openxmlformats.org/officeDocument/2006/relationships/image" Target="../media/image4.png"/><Relationship Id="rId20" Type="http://schemas.openxmlformats.org/officeDocument/2006/relationships/image" Target="../media/image6.png"/><Relationship Id="rId1" Type="http://schemas.openxmlformats.org/officeDocument/2006/relationships/hyperlink" Target="#INI!A1"/><Relationship Id="rId6" Type="http://schemas.openxmlformats.org/officeDocument/2006/relationships/hyperlink" Target="#Id.O!A1"/><Relationship Id="rId11" Type="http://schemas.openxmlformats.org/officeDocument/2006/relationships/hyperlink" Target="#MG!A1"/><Relationship Id="rId24" Type="http://schemas.openxmlformats.org/officeDocument/2006/relationships/image" Target="../media/image2.png"/><Relationship Id="rId5" Type="http://schemas.openxmlformats.org/officeDocument/2006/relationships/hyperlink" Target="#Dash1!A1"/><Relationship Id="rId15" Type="http://schemas.openxmlformats.org/officeDocument/2006/relationships/hyperlink" Target="https://luz.vc/?utm_source=referral&amp;utm_medium=produtos&amp;utm_campaign=bsc4" TargetMode="External"/><Relationship Id="rId23" Type="http://schemas.openxmlformats.org/officeDocument/2006/relationships/hyperlink" Target="https://es.luz.vc/p/hoja-trabajo-balanced-scorecard-excel/" TargetMode="External"/><Relationship Id="rId10" Type="http://schemas.openxmlformats.org/officeDocument/2006/relationships/hyperlink" Target="#'RC'!A1"/><Relationship Id="rId19" Type="http://schemas.openxmlformats.org/officeDocument/2006/relationships/hyperlink" Target="https://blog.luz.vc/?utm_source=referral&amp;utm_medium=produtos&amp;utm_campaign=bsc4" TargetMode="External"/><Relationship Id="rId4" Type="http://schemas.openxmlformats.org/officeDocument/2006/relationships/hyperlink" Target="#LUZ!A1"/><Relationship Id="rId9" Type="http://schemas.openxmlformats.org/officeDocument/2006/relationships/hyperlink" Target="#'PA1'!A1"/><Relationship Id="rId14" Type="http://schemas.openxmlformats.org/officeDocument/2006/relationships/image" Target="../media/image3.png"/><Relationship Id="rId22"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hyperlink" Target="#'RC'!A1"/><Relationship Id="rId13" Type="http://schemas.openxmlformats.org/officeDocument/2006/relationships/image" Target="../media/image2.png"/><Relationship Id="rId3" Type="http://schemas.openxmlformats.org/officeDocument/2006/relationships/hyperlink" Target="#Funcion&#225;rios!A1"/><Relationship Id="rId7" Type="http://schemas.openxmlformats.org/officeDocument/2006/relationships/hyperlink" Target="#'PA1'!A1"/><Relationship Id="rId12" Type="http://schemas.openxmlformats.org/officeDocument/2006/relationships/hyperlink" Target="https://es.luz.vc/p/hoja-trabajo-balanced-scorecard-excel/" TargetMode="External"/><Relationship Id="rId2" Type="http://schemas.openxmlformats.org/officeDocument/2006/relationships/hyperlink" Target="#&#193;reas!A1"/><Relationship Id="rId1" Type="http://schemas.openxmlformats.org/officeDocument/2006/relationships/hyperlink" Target="#Id.O!A1"/><Relationship Id="rId6" Type="http://schemas.openxmlformats.org/officeDocument/2006/relationships/hyperlink" Target="#'Est1'!A1"/><Relationship Id="rId11" Type="http://schemas.openxmlformats.org/officeDocument/2006/relationships/image" Target="../media/image1.png"/><Relationship Id="rId5" Type="http://schemas.openxmlformats.org/officeDocument/2006/relationships/hyperlink" Target="#Mapa!A1"/><Relationship Id="rId10" Type="http://schemas.openxmlformats.org/officeDocument/2006/relationships/hyperlink" Target="#MG!A1"/><Relationship Id="rId4" Type="http://schemas.openxmlformats.org/officeDocument/2006/relationships/hyperlink" Target="#Dash1!A1"/><Relationship Id="rId9" Type="http://schemas.openxmlformats.org/officeDocument/2006/relationships/hyperlink" Target="#INI!A1"/><Relationship Id="rId14" Type="http://schemas.openxmlformats.org/officeDocument/2006/relationships/image" Target="file:///C:\Users\lnjai\Dropbox%20(luz%20lab)\LUZ\Produtos\Planilhas%20Individuais\97%20-%20C&#243;digo%20VBA%20para%20Desenvolvimento\MakerPlan\ComprarPlanES.png"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RC'!A1"/><Relationship Id="rId13" Type="http://schemas.openxmlformats.org/officeDocument/2006/relationships/image" Target="file:///C:\Users\lnjai\Dropbox%20(luz%20lab)\LUZ\Produtos\Planilhas%20Individuais\97%20-%20C&#243;digo%20VBA%20para%20Desenvolvimento\MakerPlan\ComprarPlanES.png" TargetMode="External"/><Relationship Id="rId3" Type="http://schemas.openxmlformats.org/officeDocument/2006/relationships/hyperlink" Target="#Dash1!A1"/><Relationship Id="rId7" Type="http://schemas.openxmlformats.org/officeDocument/2006/relationships/hyperlink" Target="#'PA1'!A1"/><Relationship Id="rId12" Type="http://schemas.openxmlformats.org/officeDocument/2006/relationships/image" Target="../media/image2.png"/><Relationship Id="rId2" Type="http://schemas.openxmlformats.org/officeDocument/2006/relationships/hyperlink" Target="#ME!A1"/><Relationship Id="rId1" Type="http://schemas.openxmlformats.org/officeDocument/2006/relationships/hyperlink" Target="#MG!A1"/><Relationship Id="rId6" Type="http://schemas.openxmlformats.org/officeDocument/2006/relationships/hyperlink" Target="#'Est1'!A1"/><Relationship Id="rId11" Type="http://schemas.openxmlformats.org/officeDocument/2006/relationships/hyperlink" Target="https://es.luz.vc/p/hoja-trabajo-balanced-scorecard-excel/" TargetMode="External"/><Relationship Id="rId5" Type="http://schemas.openxmlformats.org/officeDocument/2006/relationships/hyperlink" Target="#Mapa!A1"/><Relationship Id="rId10" Type="http://schemas.openxmlformats.org/officeDocument/2006/relationships/image" Target="../media/image1.png"/><Relationship Id="rId4" Type="http://schemas.openxmlformats.org/officeDocument/2006/relationships/hyperlink" Target="#Id.O!A1"/><Relationship Id="rId9" Type="http://schemas.openxmlformats.org/officeDocument/2006/relationships/hyperlink" Target="#INI!A1"/></Relationships>
</file>

<file path=xl/drawings/_rels/drawing5.xml.rels><?xml version="1.0" encoding="UTF-8" standalone="yes"?>
<Relationships xmlns="http://schemas.openxmlformats.org/package/2006/relationships"><Relationship Id="rId8" Type="http://schemas.openxmlformats.org/officeDocument/2006/relationships/hyperlink" Target="#'RC'!A1"/><Relationship Id="rId13" Type="http://schemas.openxmlformats.org/officeDocument/2006/relationships/image" Target="file:///C:\Users\lnjai\Dropbox%20(luz%20lab)\LUZ\Produtos\Planilhas%20Individuais\97%20-%20C&#243;digo%20VBA%20para%20Desenvolvimento\MakerPlan\ComprarPlanES.png" TargetMode="External"/><Relationship Id="rId3" Type="http://schemas.openxmlformats.org/officeDocument/2006/relationships/hyperlink" Target="#Dash1!A1"/><Relationship Id="rId7" Type="http://schemas.openxmlformats.org/officeDocument/2006/relationships/hyperlink" Target="#'PA1'!A1"/><Relationship Id="rId12" Type="http://schemas.openxmlformats.org/officeDocument/2006/relationships/image" Target="../media/image2.png"/><Relationship Id="rId2" Type="http://schemas.openxmlformats.org/officeDocument/2006/relationships/hyperlink" Target="#ME!A1"/><Relationship Id="rId1" Type="http://schemas.openxmlformats.org/officeDocument/2006/relationships/hyperlink" Target="#MG!A1"/><Relationship Id="rId6" Type="http://schemas.openxmlformats.org/officeDocument/2006/relationships/hyperlink" Target="#'Est1'!A1"/><Relationship Id="rId11" Type="http://schemas.openxmlformats.org/officeDocument/2006/relationships/hyperlink" Target="https://es.luz.vc/p/hoja-trabajo-balanced-scorecard-excel/" TargetMode="External"/><Relationship Id="rId5" Type="http://schemas.openxmlformats.org/officeDocument/2006/relationships/hyperlink" Target="#Mapa!A1"/><Relationship Id="rId10" Type="http://schemas.openxmlformats.org/officeDocument/2006/relationships/image" Target="../media/image1.png"/><Relationship Id="rId4" Type="http://schemas.openxmlformats.org/officeDocument/2006/relationships/hyperlink" Target="#Id.O!A1"/><Relationship Id="rId9" Type="http://schemas.openxmlformats.org/officeDocument/2006/relationships/hyperlink" Target="#INI!A1"/></Relationships>
</file>

<file path=xl/drawings/_rels/drawing6.xml.rels><?xml version="1.0" encoding="UTF-8" standalone="yes"?>
<Relationships xmlns="http://schemas.openxmlformats.org/package/2006/relationships"><Relationship Id="rId8" Type="http://schemas.openxmlformats.org/officeDocument/2006/relationships/hyperlink" Target="#'PA1'!A1"/><Relationship Id="rId13" Type="http://schemas.openxmlformats.org/officeDocument/2006/relationships/hyperlink" Target="https://es.luz.vc/p/hoja-trabajo-balanced-scorecard-excel/" TargetMode="External"/><Relationship Id="rId3" Type="http://schemas.openxmlformats.org/officeDocument/2006/relationships/hyperlink" Target="#'Est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Est2'!A1"/><Relationship Id="rId1" Type="http://schemas.openxmlformats.org/officeDocument/2006/relationships/hyperlink" Target="#'Est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Est4'!A1"/><Relationship Id="rId9" Type="http://schemas.openxmlformats.org/officeDocument/2006/relationships/hyperlink" Target="#'RC'!A1"/><Relationship Id="rId1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hyperlink" Target="#'PA1'!A1"/><Relationship Id="rId13" Type="http://schemas.openxmlformats.org/officeDocument/2006/relationships/hyperlink" Target="https://es.luz.vc/p/hoja-trabajo-balanced-scorecard-excel/" TargetMode="External"/><Relationship Id="rId3" Type="http://schemas.openxmlformats.org/officeDocument/2006/relationships/hyperlink" Target="#'Est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Est2'!A1"/><Relationship Id="rId1" Type="http://schemas.openxmlformats.org/officeDocument/2006/relationships/hyperlink" Target="#'Est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Est4'!A1"/><Relationship Id="rId9" Type="http://schemas.openxmlformats.org/officeDocument/2006/relationships/hyperlink" Target="#'RC'!A1"/><Relationship Id="rId1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hyperlink" Target="#'PA1'!A1"/><Relationship Id="rId13" Type="http://schemas.openxmlformats.org/officeDocument/2006/relationships/hyperlink" Target="https://es.luz.vc/p/hoja-trabajo-balanced-scorecard-excel/" TargetMode="External"/><Relationship Id="rId3" Type="http://schemas.openxmlformats.org/officeDocument/2006/relationships/hyperlink" Target="#'Est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Est2'!A1"/><Relationship Id="rId1" Type="http://schemas.openxmlformats.org/officeDocument/2006/relationships/hyperlink" Target="#'Est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Est4'!A1"/><Relationship Id="rId9" Type="http://schemas.openxmlformats.org/officeDocument/2006/relationships/hyperlink" Target="#'RC'!A1"/><Relationship Id="rId14" Type="http://schemas.openxmlformats.org/officeDocument/2006/relationships/image" Target="../media/image2.png"/></Relationships>
</file>

<file path=xl/drawings/_rels/drawing9.xml.rels><?xml version="1.0" encoding="UTF-8" standalone="yes"?>
<Relationships xmlns="http://schemas.openxmlformats.org/package/2006/relationships"><Relationship Id="rId8" Type="http://schemas.openxmlformats.org/officeDocument/2006/relationships/hyperlink" Target="#'PA1'!A1"/><Relationship Id="rId13" Type="http://schemas.openxmlformats.org/officeDocument/2006/relationships/hyperlink" Target="https://es.luz.vc/p/hoja-trabajo-balanced-scorecard-excel/" TargetMode="External"/><Relationship Id="rId3" Type="http://schemas.openxmlformats.org/officeDocument/2006/relationships/hyperlink" Target="#'Est3'!A1"/><Relationship Id="rId7" Type="http://schemas.openxmlformats.org/officeDocument/2006/relationships/hyperlink" Target="#Mapa!A1"/><Relationship Id="rId12" Type="http://schemas.openxmlformats.org/officeDocument/2006/relationships/image" Target="../media/image1.png"/><Relationship Id="rId2" Type="http://schemas.openxmlformats.org/officeDocument/2006/relationships/hyperlink" Target="#'Est2'!A1"/><Relationship Id="rId1" Type="http://schemas.openxmlformats.org/officeDocument/2006/relationships/hyperlink" Target="#'Est1'!A1"/><Relationship Id="rId6" Type="http://schemas.openxmlformats.org/officeDocument/2006/relationships/hyperlink" Target="#Id.O!A1"/><Relationship Id="rId11" Type="http://schemas.openxmlformats.org/officeDocument/2006/relationships/hyperlink" Target="#MG!A1"/><Relationship Id="rId5" Type="http://schemas.openxmlformats.org/officeDocument/2006/relationships/hyperlink" Target="#Dash1!A1"/><Relationship Id="rId15" Type="http://schemas.openxmlformats.org/officeDocument/2006/relationships/image" Target="file:///C:\Users\lnjai\Dropbox%20(luz%20lab)\LUZ\Produtos\Planilhas%20Individuais\97%20-%20C&#243;digo%20VBA%20para%20Desenvolvimento\MakerPlan\ComprarPlanES.png" TargetMode="External"/><Relationship Id="rId10" Type="http://schemas.openxmlformats.org/officeDocument/2006/relationships/hyperlink" Target="#INI!A1"/><Relationship Id="rId4" Type="http://schemas.openxmlformats.org/officeDocument/2006/relationships/hyperlink" Target="#'Est4'!A1"/><Relationship Id="rId9" Type="http://schemas.openxmlformats.org/officeDocument/2006/relationships/hyperlink" Target="#'RC'!A1"/><Relationship Id="rId1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7630578" y="0"/>
    <xdr:ext cx="1041399" cy="500327"/>
    <xdr:sp macro="" textlink="">
      <xdr:nvSpPr>
        <xdr:cNvPr id="5" name="Retângulo 4">
          <a:hlinkClick xmlns:r="http://schemas.openxmlformats.org/officeDocument/2006/relationships" r:id="rId1"/>
          <a:extLst>
            <a:ext uri="{FF2B5EF4-FFF2-40B4-BE49-F238E27FC236}">
              <a16:creationId xmlns:a16="http://schemas.microsoft.com/office/drawing/2014/main" id="{00000000-0008-0000-0000-000005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7" name="Retângulo 6">
          <a:hlinkClick xmlns:r="http://schemas.openxmlformats.org/officeDocument/2006/relationships" r:id="rId2"/>
          <a:extLst>
            <a:ext uri="{FF2B5EF4-FFF2-40B4-BE49-F238E27FC236}">
              <a16:creationId xmlns:a16="http://schemas.microsoft.com/office/drawing/2014/main" id="{00000000-0008-0000-0000-000007000000}"/>
            </a:ext>
          </a:extLst>
        </xdr:cNvPr>
        <xdr:cNvSpPr>
          <a:spLocks/>
        </xdr:cNvSpPr>
      </xdr:nvSpPr>
      <xdr:spPr>
        <a:xfrm>
          <a:off x="1322915"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8" name="Retângulo 7">
          <a:hlinkClick xmlns:r="http://schemas.openxmlformats.org/officeDocument/2006/relationships" r:id="rId3"/>
          <a:extLst>
            <a:ext uri="{FF2B5EF4-FFF2-40B4-BE49-F238E27FC236}">
              <a16:creationId xmlns:a16="http://schemas.microsoft.com/office/drawing/2014/main" id="{00000000-0008-0000-0000-000008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9" name="Retângulo 8">
          <a:hlinkClick xmlns:r="http://schemas.openxmlformats.org/officeDocument/2006/relationships" r:id="rId4"/>
          <a:extLst>
            <a:ext uri="{FF2B5EF4-FFF2-40B4-BE49-F238E27FC236}">
              <a16:creationId xmlns:a16="http://schemas.microsoft.com/office/drawing/2014/main" id="{00000000-0008-0000-0000-000009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10" name="Retângulo 9">
          <a:hlinkClick xmlns:r="http://schemas.openxmlformats.org/officeDocument/2006/relationships" r:id="rId5"/>
          <a:extLst>
            <a:ext uri="{FF2B5EF4-FFF2-40B4-BE49-F238E27FC236}">
              <a16:creationId xmlns:a16="http://schemas.microsoft.com/office/drawing/2014/main" id="{00000000-0008-0000-0000-00000A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11" name="Retângulo 10">
          <a:hlinkClick xmlns:r="http://schemas.openxmlformats.org/officeDocument/2006/relationships" r:id="rId6"/>
          <a:extLst>
            <a:ext uri="{FF2B5EF4-FFF2-40B4-BE49-F238E27FC236}">
              <a16:creationId xmlns:a16="http://schemas.microsoft.com/office/drawing/2014/main" id="{00000000-0008-0000-0000-00000B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26063" cy="500327"/>
    <xdr:sp macro="" textlink="">
      <xdr:nvSpPr>
        <xdr:cNvPr id="12" name="Retângulo 11">
          <a:hlinkClick xmlns:r="http://schemas.openxmlformats.org/officeDocument/2006/relationships" r:id="rId7"/>
          <a:extLst>
            <a:ext uri="{FF2B5EF4-FFF2-40B4-BE49-F238E27FC236}">
              <a16:creationId xmlns:a16="http://schemas.microsoft.com/office/drawing/2014/main" id="{00000000-0008-0000-0000-00000C000000}"/>
            </a:ext>
          </a:extLst>
        </xdr:cNvPr>
        <xdr:cNvSpPr>
          <a:spLocks/>
        </xdr:cNvSpPr>
      </xdr:nvSpPr>
      <xdr:spPr>
        <a:xfrm>
          <a:off x="8684687"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14" name="Retângulo 13">
          <a:hlinkClick xmlns:r="http://schemas.openxmlformats.org/officeDocument/2006/relationships" r:id="rId8"/>
          <a:extLst>
            <a:ext uri="{FF2B5EF4-FFF2-40B4-BE49-F238E27FC236}">
              <a16:creationId xmlns:a16="http://schemas.microsoft.com/office/drawing/2014/main" id="{00000000-0008-0000-0000-00000E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34584" y="582084"/>
    <xdr:ext cx="1471083" cy="299317"/>
    <xdr:sp macro="" textlink="">
      <xdr:nvSpPr>
        <xdr:cNvPr id="15" name="Retângulo 14">
          <a:hlinkClick xmlns:r="http://schemas.openxmlformats.org/officeDocument/2006/relationships" r:id="rId2"/>
          <a:extLst>
            <a:ext uri="{FF2B5EF4-FFF2-40B4-BE49-F238E27FC236}">
              <a16:creationId xmlns:a16="http://schemas.microsoft.com/office/drawing/2014/main" id="{00000000-0008-0000-0000-00000F000000}"/>
            </a:ext>
          </a:extLst>
        </xdr:cNvPr>
        <xdr:cNvSpPr/>
      </xdr:nvSpPr>
      <xdr:spPr>
        <a:xfrm>
          <a:off x="1534584" y="582084"/>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ORGANIZACIÓN</a:t>
          </a:r>
        </a:p>
      </xdr:txBody>
    </xdr:sp>
    <xdr:clientData/>
  </xdr:absoluteAnchor>
  <xdr:absoluteAnchor>
    <xdr:pos x="3031067" y="586318"/>
    <xdr:ext cx="1471083" cy="299317"/>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000-000010000000}"/>
            </a:ext>
          </a:extLst>
        </xdr:cNvPr>
        <xdr:cNvSpPr/>
      </xdr:nvSpPr>
      <xdr:spPr>
        <a:xfrm>
          <a:off x="3031067" y="586318"/>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EQUIPO</a:t>
          </a:r>
        </a:p>
      </xdr:txBody>
    </xdr:sp>
    <xdr:clientData/>
  </xdr:absoluteAnchor>
  <xdr:absoluteAnchor>
    <xdr:pos x="4516967" y="579968"/>
    <xdr:ext cx="1471083" cy="299317"/>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000-000011000000}"/>
            </a:ext>
          </a:extLst>
        </xdr:cNvPr>
        <xdr:cNvSpPr/>
      </xdr:nvSpPr>
      <xdr:spPr>
        <a:xfrm>
          <a:off x="4516967" y="579968"/>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EMPLEADOS</a:t>
          </a:r>
        </a:p>
      </xdr:txBody>
    </xdr:sp>
    <xdr:clientData/>
  </xdr:absoluteAnchor>
  <xdr:absoluteAnchor>
    <xdr:pos x="158750" y="95249"/>
    <xdr:ext cx="973666" cy="328056"/>
    <xdr:pic>
      <xdr:nvPicPr>
        <xdr:cNvPr id="18" name="Imagem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7</xdr:col>
      <xdr:colOff>636587</xdr:colOff>
      <xdr:row>2</xdr:row>
      <xdr:rowOff>101600</xdr:rowOff>
    </xdr:from>
    <xdr:to>
      <xdr:col>10</xdr:col>
      <xdr:colOff>107950</xdr:colOff>
      <xdr:row>2</xdr:row>
      <xdr:rowOff>505460</xdr:rowOff>
    </xdr:to>
    <xdr:pic>
      <xdr:nvPicPr>
        <xdr:cNvPr id="3" name="Imagen 2">
          <a:hlinkClick xmlns:r="http://schemas.openxmlformats.org/officeDocument/2006/relationships" r:id="rId1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1534583" y="594781"/>
    <xdr:ext cx="2556000" cy="299317"/>
    <xdr:sp macro="" textlink="$D$257">
      <xdr:nvSpPr>
        <xdr:cNvPr id="23" name="Retângulo 22">
          <a:hlinkClick xmlns:r="http://schemas.openxmlformats.org/officeDocument/2006/relationships" r:id="rId1"/>
          <a:extLst>
            <a:ext uri="{FF2B5EF4-FFF2-40B4-BE49-F238E27FC236}">
              <a16:creationId xmlns:a16="http://schemas.microsoft.com/office/drawing/2014/main" id="{00000000-0008-0000-0900-000017000000}"/>
            </a:ext>
          </a:extLst>
        </xdr:cNvPr>
        <xdr:cNvSpPr/>
      </xdr:nvSpPr>
      <xdr:spPr>
        <a:xfrm>
          <a:off x="1534583" y="594781"/>
          <a:ext cx="2556000"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E65B15C-5360-4F38-B173-4B01E62A97A1}" type="TxLink">
            <a:rPr lang="en-US" sz="1100" b="1" i="0" u="none" strike="noStrike">
              <a:solidFill>
                <a:schemeClr val="tx1">
                  <a:lumMod val="75000"/>
                  <a:lumOff val="25000"/>
                </a:schemeClr>
              </a:solidFill>
              <a:latin typeface="Calibri"/>
              <a:cs typeface="Calibri"/>
            </a:rPr>
            <a:pPr algn="ctr"/>
            <a:t>PERSPECTIVA FINANCIERA</a:t>
          </a:fld>
          <a:endParaRPr lang="pt-BR" sz="1100" b="1">
            <a:solidFill>
              <a:schemeClr val="tx1">
                <a:lumMod val="75000"/>
                <a:lumOff val="25000"/>
              </a:schemeClr>
            </a:solidFill>
          </a:endParaRPr>
        </a:p>
      </xdr:txBody>
    </xdr:sp>
    <xdr:clientData/>
  </xdr:absoluteAnchor>
  <xdr:absoluteAnchor>
    <xdr:pos x="4085156" y="573617"/>
    <xdr:ext cx="2556000" cy="299317"/>
    <xdr:sp macro="" textlink="$D$258">
      <xdr:nvSpPr>
        <xdr:cNvPr id="24" name="Retângulo 23">
          <a:hlinkClick xmlns:r="http://schemas.openxmlformats.org/officeDocument/2006/relationships" r:id="rId2"/>
          <a:extLst>
            <a:ext uri="{FF2B5EF4-FFF2-40B4-BE49-F238E27FC236}">
              <a16:creationId xmlns:a16="http://schemas.microsoft.com/office/drawing/2014/main" id="{00000000-0008-0000-0900-000018000000}"/>
            </a:ext>
          </a:extLst>
        </xdr:cNvPr>
        <xdr:cNvSpPr/>
      </xdr:nvSpPr>
      <xdr:spPr>
        <a:xfrm>
          <a:off x="4085156" y="573617"/>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9831795-7E8D-4106-A810-97A01B704081}" type="TxLink">
            <a:rPr lang="en-US" sz="1100" b="1" i="0" u="none" strike="noStrike">
              <a:solidFill>
                <a:schemeClr val="bg1"/>
              </a:solidFill>
              <a:latin typeface="Calibri"/>
              <a:cs typeface="Calibri"/>
            </a:rPr>
            <a:pPr algn="ctr"/>
            <a:t>PERSPECTIVA DE LOS CLIENTES</a:t>
          </a:fld>
          <a:endParaRPr lang="pt-BR" sz="1100" b="1">
            <a:solidFill>
              <a:schemeClr val="bg1"/>
            </a:solidFill>
          </a:endParaRPr>
        </a:p>
      </xdr:txBody>
    </xdr:sp>
    <xdr:clientData/>
  </xdr:absoluteAnchor>
  <xdr:absoluteAnchor>
    <xdr:pos x="6608230" y="577850"/>
    <xdr:ext cx="2556000" cy="299317"/>
    <xdr:sp macro="" textlink="$D$259">
      <xdr:nvSpPr>
        <xdr:cNvPr id="25" name="Retângulo 24">
          <a:hlinkClick xmlns:r="http://schemas.openxmlformats.org/officeDocument/2006/relationships" r:id="rId3"/>
          <a:extLst>
            <a:ext uri="{FF2B5EF4-FFF2-40B4-BE49-F238E27FC236}">
              <a16:creationId xmlns:a16="http://schemas.microsoft.com/office/drawing/2014/main" id="{00000000-0008-0000-0900-000019000000}"/>
            </a:ext>
          </a:extLst>
        </xdr:cNvPr>
        <xdr:cNvSpPr/>
      </xdr:nvSpPr>
      <xdr:spPr>
        <a:xfrm>
          <a:off x="6608230" y="577850"/>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6863969-2DB8-436C-B38E-24631EAC8BBB}" type="TxLink">
            <a:rPr lang="en-US" sz="1100" b="1" i="0" u="none" strike="noStrike">
              <a:solidFill>
                <a:schemeClr val="bg1"/>
              </a:solidFill>
              <a:latin typeface="Calibri"/>
              <a:cs typeface="Calibri"/>
            </a:rPr>
            <a:pPr algn="ctr"/>
            <a:t>PERSPECTIVA DE LOS PROCESOS INTERNOS</a:t>
          </a:fld>
          <a:endParaRPr lang="pt-BR" sz="1100" b="1">
            <a:solidFill>
              <a:schemeClr val="bg1"/>
            </a:solidFill>
          </a:endParaRPr>
        </a:p>
      </xdr:txBody>
    </xdr:sp>
    <xdr:clientData/>
  </xdr:absoluteAnchor>
  <xdr:absoluteAnchor>
    <xdr:pos x="9120712" y="571498"/>
    <xdr:ext cx="2556000" cy="299317"/>
    <xdr:sp macro="" textlink="$D$260">
      <xdr:nvSpPr>
        <xdr:cNvPr id="26" name="Retângulo 25">
          <a:hlinkClick xmlns:r="http://schemas.openxmlformats.org/officeDocument/2006/relationships" r:id="rId4"/>
          <a:extLst>
            <a:ext uri="{FF2B5EF4-FFF2-40B4-BE49-F238E27FC236}">
              <a16:creationId xmlns:a16="http://schemas.microsoft.com/office/drawing/2014/main" id="{00000000-0008-0000-0900-00001A000000}"/>
            </a:ext>
          </a:extLst>
        </xdr:cNvPr>
        <xdr:cNvSpPr/>
      </xdr:nvSpPr>
      <xdr:spPr>
        <a:xfrm>
          <a:off x="9120712" y="571498"/>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6256E9B-92AE-4979-A39C-2A1ECCED26AE}" type="TxLink">
            <a:rPr lang="en-US" sz="1100" b="1" i="0" u="none" strike="noStrike">
              <a:solidFill>
                <a:schemeClr val="bg1"/>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16" name="Retângulo 15">
          <a:hlinkClick xmlns:r="http://schemas.openxmlformats.org/officeDocument/2006/relationships" r:id="rId5"/>
          <a:extLst>
            <a:ext uri="{FF2B5EF4-FFF2-40B4-BE49-F238E27FC236}">
              <a16:creationId xmlns:a16="http://schemas.microsoft.com/office/drawing/2014/main" id="{00000000-0008-0000-0900-000010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17" name="Retângulo 16">
          <a:hlinkClick xmlns:r="http://schemas.openxmlformats.org/officeDocument/2006/relationships" r:id="rId6"/>
          <a:extLst>
            <a:ext uri="{FF2B5EF4-FFF2-40B4-BE49-F238E27FC236}">
              <a16:creationId xmlns:a16="http://schemas.microsoft.com/office/drawing/2014/main" id="{00000000-0008-0000-0900-000011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18" name="Retângulo 17">
          <a:hlinkClick xmlns:r="http://schemas.openxmlformats.org/officeDocument/2006/relationships" r:id="rId7"/>
          <a:extLst>
            <a:ext uri="{FF2B5EF4-FFF2-40B4-BE49-F238E27FC236}">
              <a16:creationId xmlns:a16="http://schemas.microsoft.com/office/drawing/2014/main" id="{00000000-0008-0000-0900-000012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19" name="Retângulo 18">
          <a:hlinkClick xmlns:r="http://schemas.openxmlformats.org/officeDocument/2006/relationships" r:id="rId8"/>
          <a:extLst>
            <a:ext uri="{FF2B5EF4-FFF2-40B4-BE49-F238E27FC236}">
              <a16:creationId xmlns:a16="http://schemas.microsoft.com/office/drawing/2014/main" id="{00000000-0008-0000-0900-000013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0" name="Retângulo 19">
          <a:hlinkClick xmlns:r="http://schemas.openxmlformats.org/officeDocument/2006/relationships" r:id="rId1"/>
          <a:extLst>
            <a:ext uri="{FF2B5EF4-FFF2-40B4-BE49-F238E27FC236}">
              <a16:creationId xmlns:a16="http://schemas.microsoft.com/office/drawing/2014/main" id="{00000000-0008-0000-0900-000014000000}"/>
            </a:ext>
          </a:extLst>
        </xdr:cNvPr>
        <xdr:cNvSpPr>
          <a:spLocks/>
        </xdr:cNvSpPr>
      </xdr:nvSpPr>
      <xdr:spPr>
        <a:xfrm>
          <a:off x="4489452" y="2"/>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1" name="Retângulo 20">
          <a:hlinkClick xmlns:r="http://schemas.openxmlformats.org/officeDocument/2006/relationships" r:id="rId9"/>
          <a:extLst>
            <a:ext uri="{FF2B5EF4-FFF2-40B4-BE49-F238E27FC236}">
              <a16:creationId xmlns:a16="http://schemas.microsoft.com/office/drawing/2014/main" id="{00000000-0008-0000-0900-000015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47230" cy="500327"/>
    <xdr:sp macro="" textlink="">
      <xdr:nvSpPr>
        <xdr:cNvPr id="36" name="Retângulo 35">
          <a:hlinkClick xmlns:r="http://schemas.openxmlformats.org/officeDocument/2006/relationships" r:id="rId10"/>
          <a:extLst>
            <a:ext uri="{FF2B5EF4-FFF2-40B4-BE49-F238E27FC236}">
              <a16:creationId xmlns:a16="http://schemas.microsoft.com/office/drawing/2014/main" id="{00000000-0008-0000-0900-000024000000}"/>
            </a:ext>
          </a:extLst>
        </xdr:cNvPr>
        <xdr:cNvSpPr>
          <a:spLocks/>
        </xdr:cNvSpPr>
      </xdr:nvSpPr>
      <xdr:spPr>
        <a:xfrm>
          <a:off x="8684687" y="0"/>
          <a:ext cx="114723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1"/>
          <a:extLst>
            <a:ext uri="{FF2B5EF4-FFF2-40B4-BE49-F238E27FC236}">
              <a16:creationId xmlns:a16="http://schemas.microsoft.com/office/drawing/2014/main" id="{00000000-0008-0000-09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1941512</xdr:colOff>
      <xdr:row>2</xdr:row>
      <xdr:rowOff>101600</xdr:rowOff>
    </xdr:from>
    <xdr:to>
      <xdr:col>5</xdr:col>
      <xdr:colOff>960437</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9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absoluteAnchor>
    <xdr:pos x="1534583" y="594781"/>
    <xdr:ext cx="2556000" cy="299317"/>
    <xdr:sp macro="" textlink="$D$257">
      <xdr:nvSpPr>
        <xdr:cNvPr id="17" name="Retângulo 16">
          <a:hlinkClick xmlns:r="http://schemas.openxmlformats.org/officeDocument/2006/relationships" r:id="rId1"/>
          <a:extLst>
            <a:ext uri="{FF2B5EF4-FFF2-40B4-BE49-F238E27FC236}">
              <a16:creationId xmlns:a16="http://schemas.microsoft.com/office/drawing/2014/main" id="{00000000-0008-0000-0A00-000011000000}"/>
            </a:ext>
          </a:extLst>
        </xdr:cNvPr>
        <xdr:cNvSpPr/>
      </xdr:nvSpPr>
      <xdr:spPr>
        <a:xfrm>
          <a:off x="1534583" y="594781"/>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9B6763B-3C0B-4536-BA2E-357EC724D20C}" type="TxLink">
            <a:rPr lang="en-US" sz="1100" b="1" i="0" u="none" strike="noStrike">
              <a:solidFill>
                <a:srgbClr val="FFFFFF"/>
              </a:solidFill>
              <a:latin typeface="Calibri"/>
              <a:cs typeface="Calibri"/>
            </a:rPr>
            <a:pPr algn="ctr"/>
            <a:t>PERSPECTIVA FINANCIERA</a:t>
          </a:fld>
          <a:endParaRPr lang="pt-BR" sz="1100" b="1">
            <a:solidFill>
              <a:schemeClr val="bg1"/>
            </a:solidFill>
          </a:endParaRPr>
        </a:p>
      </xdr:txBody>
    </xdr:sp>
    <xdr:clientData/>
  </xdr:absoluteAnchor>
  <xdr:absoluteAnchor>
    <xdr:pos x="4085156" y="594783"/>
    <xdr:ext cx="2370677" cy="299317"/>
    <xdr:sp macro="" textlink="$D$258">
      <xdr:nvSpPr>
        <xdr:cNvPr id="18" name="Retângulo 17">
          <a:hlinkClick xmlns:r="http://schemas.openxmlformats.org/officeDocument/2006/relationships" r:id="rId2"/>
          <a:extLst>
            <a:ext uri="{FF2B5EF4-FFF2-40B4-BE49-F238E27FC236}">
              <a16:creationId xmlns:a16="http://schemas.microsoft.com/office/drawing/2014/main" id="{00000000-0008-0000-0A00-000012000000}"/>
            </a:ext>
          </a:extLst>
        </xdr:cNvPr>
        <xdr:cNvSpPr/>
      </xdr:nvSpPr>
      <xdr:spPr>
        <a:xfrm>
          <a:off x="4085156" y="594783"/>
          <a:ext cx="2370677"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795FCEB-EAB2-4762-B1DD-C67C4DF4DBE8}" type="TxLink">
            <a:rPr lang="en-US" sz="1100" b="1" i="0" u="none" strike="noStrike">
              <a:solidFill>
                <a:srgbClr val="404040"/>
              </a:solidFill>
              <a:latin typeface="Calibri"/>
              <a:cs typeface="Calibri"/>
            </a:rPr>
            <a:pPr algn="ctr"/>
            <a:t>PERSPECTIVA DE LOS CLIENTES</a:t>
          </a:fld>
          <a:endParaRPr lang="pt-BR" sz="1100" b="1">
            <a:solidFill>
              <a:schemeClr val="tx1">
                <a:lumMod val="75000"/>
                <a:lumOff val="25000"/>
              </a:schemeClr>
            </a:solidFill>
          </a:endParaRPr>
        </a:p>
      </xdr:txBody>
    </xdr:sp>
    <xdr:clientData/>
  </xdr:absoluteAnchor>
  <xdr:absoluteAnchor>
    <xdr:pos x="6608230" y="577850"/>
    <xdr:ext cx="2556000" cy="299317"/>
    <xdr:sp macro="" textlink="$D$259">
      <xdr:nvSpPr>
        <xdr:cNvPr id="19" name="Retângulo 18">
          <a:hlinkClick xmlns:r="http://schemas.openxmlformats.org/officeDocument/2006/relationships" r:id="rId3"/>
          <a:extLst>
            <a:ext uri="{FF2B5EF4-FFF2-40B4-BE49-F238E27FC236}">
              <a16:creationId xmlns:a16="http://schemas.microsoft.com/office/drawing/2014/main" id="{00000000-0008-0000-0A00-000013000000}"/>
            </a:ext>
          </a:extLst>
        </xdr:cNvPr>
        <xdr:cNvSpPr/>
      </xdr:nvSpPr>
      <xdr:spPr>
        <a:xfrm>
          <a:off x="6608230" y="577850"/>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C176DFB-D896-4AC1-B91C-094029FD9FB3}" type="TxLink">
            <a:rPr lang="en-US" sz="1100" b="1" i="0" u="none" strike="noStrike">
              <a:solidFill>
                <a:schemeClr val="bg1"/>
              </a:solidFill>
              <a:latin typeface="Calibri"/>
              <a:cs typeface="Calibri"/>
            </a:rPr>
            <a:pPr algn="ctr"/>
            <a:t>PERSPECTIVA DE LOS PROCESOS INTERNOS</a:t>
          </a:fld>
          <a:endParaRPr lang="pt-BR" sz="1100" b="1">
            <a:solidFill>
              <a:schemeClr val="bg1"/>
            </a:solidFill>
          </a:endParaRPr>
        </a:p>
      </xdr:txBody>
    </xdr:sp>
    <xdr:clientData/>
  </xdr:absoluteAnchor>
  <xdr:absoluteAnchor>
    <xdr:pos x="9120712" y="571498"/>
    <xdr:ext cx="2556000" cy="299317"/>
    <xdr:sp macro="" textlink="$D$260">
      <xdr:nvSpPr>
        <xdr:cNvPr id="20" name="Retângulo 19">
          <a:hlinkClick xmlns:r="http://schemas.openxmlformats.org/officeDocument/2006/relationships" r:id="rId4"/>
          <a:extLst>
            <a:ext uri="{FF2B5EF4-FFF2-40B4-BE49-F238E27FC236}">
              <a16:creationId xmlns:a16="http://schemas.microsoft.com/office/drawing/2014/main" id="{00000000-0008-0000-0A00-000014000000}"/>
            </a:ext>
          </a:extLst>
        </xdr:cNvPr>
        <xdr:cNvSpPr/>
      </xdr:nvSpPr>
      <xdr:spPr>
        <a:xfrm>
          <a:off x="9120712" y="571498"/>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5B6EBD8-4296-43C2-B77B-DCED9A992EA0}" type="TxLink">
            <a:rPr lang="en-US" sz="1100" b="1" i="0" u="none" strike="noStrike">
              <a:solidFill>
                <a:schemeClr val="bg1"/>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30" name="Retângulo 29">
          <a:hlinkClick xmlns:r="http://schemas.openxmlformats.org/officeDocument/2006/relationships" r:id="rId5"/>
          <a:extLst>
            <a:ext uri="{FF2B5EF4-FFF2-40B4-BE49-F238E27FC236}">
              <a16:creationId xmlns:a16="http://schemas.microsoft.com/office/drawing/2014/main" id="{00000000-0008-0000-0A00-00001E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1" name="Retângulo 30">
          <a:hlinkClick xmlns:r="http://schemas.openxmlformats.org/officeDocument/2006/relationships" r:id="rId6"/>
          <a:extLst>
            <a:ext uri="{FF2B5EF4-FFF2-40B4-BE49-F238E27FC236}">
              <a16:creationId xmlns:a16="http://schemas.microsoft.com/office/drawing/2014/main" id="{00000000-0008-0000-0A00-00001F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2" name="Retângulo 31">
          <a:hlinkClick xmlns:r="http://schemas.openxmlformats.org/officeDocument/2006/relationships" r:id="rId7"/>
          <a:extLst>
            <a:ext uri="{FF2B5EF4-FFF2-40B4-BE49-F238E27FC236}">
              <a16:creationId xmlns:a16="http://schemas.microsoft.com/office/drawing/2014/main" id="{00000000-0008-0000-0A00-000020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3" name="Retângulo 32">
          <a:hlinkClick xmlns:r="http://schemas.openxmlformats.org/officeDocument/2006/relationships" r:id="rId8"/>
          <a:extLst>
            <a:ext uri="{FF2B5EF4-FFF2-40B4-BE49-F238E27FC236}">
              <a16:creationId xmlns:a16="http://schemas.microsoft.com/office/drawing/2014/main" id="{00000000-0008-0000-0A00-000021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4" name="Retângulo 33">
          <a:hlinkClick xmlns:r="http://schemas.openxmlformats.org/officeDocument/2006/relationships" r:id="rId1"/>
          <a:extLst>
            <a:ext uri="{FF2B5EF4-FFF2-40B4-BE49-F238E27FC236}">
              <a16:creationId xmlns:a16="http://schemas.microsoft.com/office/drawing/2014/main" id="{00000000-0008-0000-0A00-000022000000}"/>
            </a:ext>
          </a:extLst>
        </xdr:cNvPr>
        <xdr:cNvSpPr>
          <a:spLocks/>
        </xdr:cNvSpPr>
      </xdr:nvSpPr>
      <xdr:spPr>
        <a:xfrm>
          <a:off x="4489452" y="2"/>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5" name="Retângulo 34">
          <a:hlinkClick xmlns:r="http://schemas.openxmlformats.org/officeDocument/2006/relationships" r:id="rId9"/>
          <a:extLst>
            <a:ext uri="{FF2B5EF4-FFF2-40B4-BE49-F238E27FC236}">
              <a16:creationId xmlns:a16="http://schemas.microsoft.com/office/drawing/2014/main" id="{00000000-0008-0000-0A00-000023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6" name="Retângulo 35">
          <a:hlinkClick xmlns:r="http://schemas.openxmlformats.org/officeDocument/2006/relationships" r:id="rId10"/>
          <a:extLst>
            <a:ext uri="{FF2B5EF4-FFF2-40B4-BE49-F238E27FC236}">
              <a16:creationId xmlns:a16="http://schemas.microsoft.com/office/drawing/2014/main" id="{00000000-0008-0000-0A00-000024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1"/>
          <a:extLst>
            <a:ext uri="{FF2B5EF4-FFF2-40B4-BE49-F238E27FC236}">
              <a16:creationId xmlns:a16="http://schemas.microsoft.com/office/drawing/2014/main" id="{00000000-0008-0000-0A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1941512</xdr:colOff>
      <xdr:row>2</xdr:row>
      <xdr:rowOff>101600</xdr:rowOff>
    </xdr:from>
    <xdr:to>
      <xdr:col>5</xdr:col>
      <xdr:colOff>960437</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A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absoluteAnchor>
    <xdr:pos x="1534583" y="594781"/>
    <xdr:ext cx="2556000" cy="299317"/>
    <xdr:sp macro="" textlink="$D$257">
      <xdr:nvSpPr>
        <xdr:cNvPr id="17" name="Retângulo 16">
          <a:hlinkClick xmlns:r="http://schemas.openxmlformats.org/officeDocument/2006/relationships" r:id="rId1"/>
          <a:extLst>
            <a:ext uri="{FF2B5EF4-FFF2-40B4-BE49-F238E27FC236}">
              <a16:creationId xmlns:a16="http://schemas.microsoft.com/office/drawing/2014/main" id="{00000000-0008-0000-0B00-000011000000}"/>
            </a:ext>
          </a:extLst>
        </xdr:cNvPr>
        <xdr:cNvSpPr/>
      </xdr:nvSpPr>
      <xdr:spPr>
        <a:xfrm>
          <a:off x="1534583" y="594781"/>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9B6763B-3C0B-4536-BA2E-357EC724D20C}" type="TxLink">
            <a:rPr lang="en-US" sz="1100" b="1" i="0" u="none" strike="noStrike">
              <a:solidFill>
                <a:schemeClr val="bg1"/>
              </a:solidFill>
              <a:latin typeface="Calibri"/>
              <a:cs typeface="Calibri"/>
            </a:rPr>
            <a:pPr algn="ctr"/>
            <a:t>PERSPECTIVA FINANCIERA</a:t>
          </a:fld>
          <a:endParaRPr lang="pt-BR" sz="1100" b="1">
            <a:solidFill>
              <a:schemeClr val="bg1"/>
            </a:solidFill>
          </a:endParaRPr>
        </a:p>
      </xdr:txBody>
    </xdr:sp>
    <xdr:clientData/>
  </xdr:absoluteAnchor>
  <xdr:absoluteAnchor>
    <xdr:pos x="4085156" y="573617"/>
    <xdr:ext cx="2556000" cy="299317"/>
    <xdr:sp macro="" textlink="$D$258">
      <xdr:nvSpPr>
        <xdr:cNvPr id="19" name="Retângulo 18">
          <a:hlinkClick xmlns:r="http://schemas.openxmlformats.org/officeDocument/2006/relationships" r:id="rId2"/>
          <a:extLst>
            <a:ext uri="{FF2B5EF4-FFF2-40B4-BE49-F238E27FC236}">
              <a16:creationId xmlns:a16="http://schemas.microsoft.com/office/drawing/2014/main" id="{00000000-0008-0000-0B00-000013000000}"/>
            </a:ext>
          </a:extLst>
        </xdr:cNvPr>
        <xdr:cNvSpPr/>
      </xdr:nvSpPr>
      <xdr:spPr>
        <a:xfrm>
          <a:off x="4085156" y="573617"/>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795FCEB-EAB2-4762-B1DD-C67C4DF4DBE8}" type="TxLink">
            <a:rPr lang="en-US" sz="1100" b="1" i="0" u="none" strike="noStrike">
              <a:solidFill>
                <a:schemeClr val="bg1"/>
              </a:solidFill>
              <a:latin typeface="Calibri"/>
              <a:cs typeface="Calibri"/>
            </a:rPr>
            <a:pPr algn="ctr"/>
            <a:t>PERSPECTIVA DE LOS CLIENTES</a:t>
          </a:fld>
          <a:endParaRPr lang="pt-BR" sz="1100" b="1">
            <a:solidFill>
              <a:schemeClr val="bg1"/>
            </a:solidFill>
          </a:endParaRPr>
        </a:p>
      </xdr:txBody>
    </xdr:sp>
    <xdr:clientData/>
  </xdr:absoluteAnchor>
  <xdr:absoluteAnchor>
    <xdr:pos x="6608230" y="588433"/>
    <xdr:ext cx="2556000" cy="299317"/>
    <xdr:sp macro="" textlink="$D$259">
      <xdr:nvSpPr>
        <xdr:cNvPr id="20" name="Retângulo 19">
          <a:hlinkClick xmlns:r="http://schemas.openxmlformats.org/officeDocument/2006/relationships" r:id="rId3"/>
          <a:extLst>
            <a:ext uri="{FF2B5EF4-FFF2-40B4-BE49-F238E27FC236}">
              <a16:creationId xmlns:a16="http://schemas.microsoft.com/office/drawing/2014/main" id="{00000000-0008-0000-0B00-000014000000}"/>
            </a:ext>
          </a:extLst>
        </xdr:cNvPr>
        <xdr:cNvSpPr/>
      </xdr:nvSpPr>
      <xdr:spPr>
        <a:xfrm>
          <a:off x="6608230" y="588433"/>
          <a:ext cx="2556000"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018FEED-5FCB-4C3F-A6BC-14F3850776D6}" type="TxLink">
            <a:rPr lang="en-US" sz="1100" b="1" i="0" u="none" strike="noStrike">
              <a:solidFill>
                <a:schemeClr val="tx1">
                  <a:lumMod val="75000"/>
                  <a:lumOff val="25000"/>
                </a:schemeClr>
              </a:solidFill>
              <a:latin typeface="Calibri"/>
              <a:cs typeface="Calibri"/>
            </a:rPr>
            <a:pPr algn="ctr"/>
            <a:t>PERSPECTIVA DE LOS PROCESOS INTERNOS</a:t>
          </a:fld>
          <a:endParaRPr lang="pt-BR" sz="1100" b="1">
            <a:solidFill>
              <a:schemeClr val="tx1">
                <a:lumMod val="75000"/>
                <a:lumOff val="25000"/>
              </a:schemeClr>
            </a:solidFill>
          </a:endParaRPr>
        </a:p>
      </xdr:txBody>
    </xdr:sp>
    <xdr:clientData/>
  </xdr:absoluteAnchor>
  <xdr:absoluteAnchor>
    <xdr:pos x="9120717" y="571498"/>
    <xdr:ext cx="2556000" cy="299317"/>
    <xdr:sp macro="" textlink="$D$260">
      <xdr:nvSpPr>
        <xdr:cNvPr id="21" name="Retângulo 20">
          <a:hlinkClick xmlns:r="http://schemas.openxmlformats.org/officeDocument/2006/relationships" r:id="rId4"/>
          <a:extLst>
            <a:ext uri="{FF2B5EF4-FFF2-40B4-BE49-F238E27FC236}">
              <a16:creationId xmlns:a16="http://schemas.microsoft.com/office/drawing/2014/main" id="{00000000-0008-0000-0B00-000015000000}"/>
            </a:ext>
          </a:extLst>
        </xdr:cNvPr>
        <xdr:cNvSpPr/>
      </xdr:nvSpPr>
      <xdr:spPr>
        <a:xfrm>
          <a:off x="9120717" y="571498"/>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5B6EBD8-4296-43C2-B77B-DCED9A992EA0}" type="TxLink">
            <a:rPr lang="en-US" sz="1100" b="1" i="0" u="none" strike="noStrike">
              <a:solidFill>
                <a:schemeClr val="bg1"/>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16" name="Retângulo 15">
          <a:hlinkClick xmlns:r="http://schemas.openxmlformats.org/officeDocument/2006/relationships" r:id="rId5"/>
          <a:extLst>
            <a:ext uri="{FF2B5EF4-FFF2-40B4-BE49-F238E27FC236}">
              <a16:creationId xmlns:a16="http://schemas.microsoft.com/office/drawing/2014/main" id="{00000000-0008-0000-0B00-000010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1" name="Retângulo 30">
          <a:hlinkClick xmlns:r="http://schemas.openxmlformats.org/officeDocument/2006/relationships" r:id="rId6"/>
          <a:extLst>
            <a:ext uri="{FF2B5EF4-FFF2-40B4-BE49-F238E27FC236}">
              <a16:creationId xmlns:a16="http://schemas.microsoft.com/office/drawing/2014/main" id="{00000000-0008-0000-0B00-00001F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2" name="Retângulo 31">
          <a:hlinkClick xmlns:r="http://schemas.openxmlformats.org/officeDocument/2006/relationships" r:id="rId7"/>
          <a:extLst>
            <a:ext uri="{FF2B5EF4-FFF2-40B4-BE49-F238E27FC236}">
              <a16:creationId xmlns:a16="http://schemas.microsoft.com/office/drawing/2014/main" id="{00000000-0008-0000-0B00-000020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3" name="Retângulo 32">
          <a:hlinkClick xmlns:r="http://schemas.openxmlformats.org/officeDocument/2006/relationships" r:id="rId8"/>
          <a:extLst>
            <a:ext uri="{FF2B5EF4-FFF2-40B4-BE49-F238E27FC236}">
              <a16:creationId xmlns:a16="http://schemas.microsoft.com/office/drawing/2014/main" id="{00000000-0008-0000-0B00-000021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4" name="Retângulo 33">
          <a:hlinkClick xmlns:r="http://schemas.openxmlformats.org/officeDocument/2006/relationships" r:id="rId1"/>
          <a:extLst>
            <a:ext uri="{FF2B5EF4-FFF2-40B4-BE49-F238E27FC236}">
              <a16:creationId xmlns:a16="http://schemas.microsoft.com/office/drawing/2014/main" id="{00000000-0008-0000-0B00-000022000000}"/>
            </a:ext>
          </a:extLst>
        </xdr:cNvPr>
        <xdr:cNvSpPr>
          <a:spLocks/>
        </xdr:cNvSpPr>
      </xdr:nvSpPr>
      <xdr:spPr>
        <a:xfrm>
          <a:off x="4489452" y="2"/>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5" name="Retângulo 34">
          <a:hlinkClick xmlns:r="http://schemas.openxmlformats.org/officeDocument/2006/relationships" r:id="rId9"/>
          <a:extLst>
            <a:ext uri="{FF2B5EF4-FFF2-40B4-BE49-F238E27FC236}">
              <a16:creationId xmlns:a16="http://schemas.microsoft.com/office/drawing/2014/main" id="{00000000-0008-0000-0B00-000023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6" name="Retângulo 35">
          <a:hlinkClick xmlns:r="http://schemas.openxmlformats.org/officeDocument/2006/relationships" r:id="rId10"/>
          <a:extLst>
            <a:ext uri="{FF2B5EF4-FFF2-40B4-BE49-F238E27FC236}">
              <a16:creationId xmlns:a16="http://schemas.microsoft.com/office/drawing/2014/main" id="{00000000-0008-0000-0B00-000024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1"/>
          <a:extLst>
            <a:ext uri="{FF2B5EF4-FFF2-40B4-BE49-F238E27FC236}">
              <a16:creationId xmlns:a16="http://schemas.microsoft.com/office/drawing/2014/main" id="{00000000-0008-0000-0B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B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1941512</xdr:colOff>
      <xdr:row>2</xdr:row>
      <xdr:rowOff>101600</xdr:rowOff>
    </xdr:from>
    <xdr:to>
      <xdr:col>5</xdr:col>
      <xdr:colOff>960437</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B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absoluteAnchor>
    <xdr:pos x="1534583" y="594781"/>
    <xdr:ext cx="2556000" cy="299317"/>
    <xdr:sp macro="" textlink="$D$257">
      <xdr:nvSpPr>
        <xdr:cNvPr id="17" name="Retângulo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1534583" y="594781"/>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9B6763B-3C0B-4536-BA2E-357EC724D20C}" type="TxLink">
            <a:rPr lang="en-US" sz="1100" b="1" i="0" u="none" strike="noStrike">
              <a:solidFill>
                <a:srgbClr val="FFFFFF"/>
              </a:solidFill>
              <a:latin typeface="Calibri"/>
              <a:cs typeface="Calibri"/>
            </a:rPr>
            <a:pPr algn="ctr"/>
            <a:t>PERSPECTIVA FINANCIERA</a:t>
          </a:fld>
          <a:endParaRPr lang="pt-BR" sz="1100" b="1">
            <a:solidFill>
              <a:schemeClr val="bg1"/>
            </a:solidFill>
          </a:endParaRPr>
        </a:p>
      </xdr:txBody>
    </xdr:sp>
    <xdr:clientData/>
  </xdr:absoluteAnchor>
  <xdr:absoluteAnchor>
    <xdr:pos x="4085156" y="573617"/>
    <xdr:ext cx="2556000" cy="299317"/>
    <xdr:sp macro="" textlink="$D$258">
      <xdr:nvSpPr>
        <xdr:cNvPr id="18" name="Retângulo 17">
          <a:hlinkClick xmlns:r="http://schemas.openxmlformats.org/officeDocument/2006/relationships" r:id="rId2"/>
          <a:extLst>
            <a:ext uri="{FF2B5EF4-FFF2-40B4-BE49-F238E27FC236}">
              <a16:creationId xmlns:a16="http://schemas.microsoft.com/office/drawing/2014/main" id="{00000000-0008-0000-0C00-000012000000}"/>
            </a:ext>
          </a:extLst>
        </xdr:cNvPr>
        <xdr:cNvSpPr/>
      </xdr:nvSpPr>
      <xdr:spPr>
        <a:xfrm>
          <a:off x="4085156" y="573617"/>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795FCEB-EAB2-4762-B1DD-C67C4DF4DBE8}" type="TxLink">
            <a:rPr lang="en-US" sz="1100" b="1" i="0" u="none" strike="noStrike">
              <a:solidFill>
                <a:schemeClr val="bg1"/>
              </a:solidFill>
              <a:latin typeface="Calibri"/>
              <a:cs typeface="Calibri"/>
            </a:rPr>
            <a:pPr algn="ctr"/>
            <a:t>PERSPECTIVA DE LOS CLIENTES</a:t>
          </a:fld>
          <a:endParaRPr lang="pt-BR" sz="1100" b="1">
            <a:solidFill>
              <a:schemeClr val="bg1"/>
            </a:solidFill>
          </a:endParaRPr>
        </a:p>
      </xdr:txBody>
    </xdr:sp>
    <xdr:clientData/>
  </xdr:absoluteAnchor>
  <xdr:absoluteAnchor>
    <xdr:pos x="6608230" y="577850"/>
    <xdr:ext cx="2556000" cy="299317"/>
    <xdr:sp macro="" textlink="$D$259">
      <xdr:nvSpPr>
        <xdr:cNvPr id="19" name="Retângulo 18">
          <a:hlinkClick xmlns:r="http://schemas.openxmlformats.org/officeDocument/2006/relationships" r:id="rId3"/>
          <a:extLst>
            <a:ext uri="{FF2B5EF4-FFF2-40B4-BE49-F238E27FC236}">
              <a16:creationId xmlns:a16="http://schemas.microsoft.com/office/drawing/2014/main" id="{00000000-0008-0000-0C00-000013000000}"/>
            </a:ext>
          </a:extLst>
        </xdr:cNvPr>
        <xdr:cNvSpPr/>
      </xdr:nvSpPr>
      <xdr:spPr>
        <a:xfrm>
          <a:off x="6608230" y="577850"/>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C176DFB-D896-4AC1-B91C-094029FD9FB3}" type="TxLink">
            <a:rPr lang="en-US" sz="1100" b="1" i="0" u="none" strike="noStrike">
              <a:solidFill>
                <a:schemeClr val="bg1"/>
              </a:solidFill>
              <a:latin typeface="Calibri"/>
              <a:cs typeface="Calibri"/>
            </a:rPr>
            <a:pPr algn="ctr"/>
            <a:t>PERSPECTIVA DE LOS PROCESOS INTERNOS</a:t>
          </a:fld>
          <a:endParaRPr lang="pt-BR" sz="1100" b="1">
            <a:solidFill>
              <a:schemeClr val="bg1"/>
            </a:solidFill>
          </a:endParaRPr>
        </a:p>
      </xdr:txBody>
    </xdr:sp>
    <xdr:clientData/>
  </xdr:absoluteAnchor>
  <xdr:absoluteAnchor>
    <xdr:pos x="9260416" y="592664"/>
    <xdr:ext cx="2416295" cy="299317"/>
    <xdr:sp macro="" textlink="$D$260">
      <xdr:nvSpPr>
        <xdr:cNvPr id="20" name="Retângulo 19">
          <a:hlinkClick xmlns:r="http://schemas.openxmlformats.org/officeDocument/2006/relationships" r:id="rId4"/>
          <a:extLst>
            <a:ext uri="{FF2B5EF4-FFF2-40B4-BE49-F238E27FC236}">
              <a16:creationId xmlns:a16="http://schemas.microsoft.com/office/drawing/2014/main" id="{00000000-0008-0000-0C00-000014000000}"/>
            </a:ext>
          </a:extLst>
        </xdr:cNvPr>
        <xdr:cNvSpPr/>
      </xdr:nvSpPr>
      <xdr:spPr>
        <a:xfrm>
          <a:off x="9260416" y="592664"/>
          <a:ext cx="2416295"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75B6EBD8-4296-43C2-B77B-DCED9A992EA0}" type="TxLink">
            <a:rPr lang="en-US" sz="1100" b="1" i="0" u="none" strike="noStrike">
              <a:solidFill>
                <a:srgbClr val="404040"/>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30" name="Retângulo 29">
          <a:hlinkClick xmlns:r="http://schemas.openxmlformats.org/officeDocument/2006/relationships" r:id="rId5"/>
          <a:extLst>
            <a:ext uri="{FF2B5EF4-FFF2-40B4-BE49-F238E27FC236}">
              <a16:creationId xmlns:a16="http://schemas.microsoft.com/office/drawing/2014/main" id="{00000000-0008-0000-0C00-00001E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1" name="Retângulo 30">
          <a:hlinkClick xmlns:r="http://schemas.openxmlformats.org/officeDocument/2006/relationships" r:id="rId6"/>
          <a:extLst>
            <a:ext uri="{FF2B5EF4-FFF2-40B4-BE49-F238E27FC236}">
              <a16:creationId xmlns:a16="http://schemas.microsoft.com/office/drawing/2014/main" id="{00000000-0008-0000-0C00-00001F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2" name="Retângulo 31">
          <a:hlinkClick xmlns:r="http://schemas.openxmlformats.org/officeDocument/2006/relationships" r:id="rId7"/>
          <a:extLst>
            <a:ext uri="{FF2B5EF4-FFF2-40B4-BE49-F238E27FC236}">
              <a16:creationId xmlns:a16="http://schemas.microsoft.com/office/drawing/2014/main" id="{00000000-0008-0000-0C00-000020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3" name="Retângulo 32">
          <a:hlinkClick xmlns:r="http://schemas.openxmlformats.org/officeDocument/2006/relationships" r:id="rId8"/>
          <a:extLst>
            <a:ext uri="{FF2B5EF4-FFF2-40B4-BE49-F238E27FC236}">
              <a16:creationId xmlns:a16="http://schemas.microsoft.com/office/drawing/2014/main" id="{00000000-0008-0000-0C00-000021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4" name="Retângulo 33">
          <a:hlinkClick xmlns:r="http://schemas.openxmlformats.org/officeDocument/2006/relationships" r:id="rId1"/>
          <a:extLst>
            <a:ext uri="{FF2B5EF4-FFF2-40B4-BE49-F238E27FC236}">
              <a16:creationId xmlns:a16="http://schemas.microsoft.com/office/drawing/2014/main" id="{00000000-0008-0000-0C00-000022000000}"/>
            </a:ext>
          </a:extLst>
        </xdr:cNvPr>
        <xdr:cNvSpPr>
          <a:spLocks/>
        </xdr:cNvSpPr>
      </xdr:nvSpPr>
      <xdr:spPr>
        <a:xfrm>
          <a:off x="4489452" y="2"/>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5" name="Retângulo 34">
          <a:hlinkClick xmlns:r="http://schemas.openxmlformats.org/officeDocument/2006/relationships" r:id="rId9"/>
          <a:extLst>
            <a:ext uri="{FF2B5EF4-FFF2-40B4-BE49-F238E27FC236}">
              <a16:creationId xmlns:a16="http://schemas.microsoft.com/office/drawing/2014/main" id="{00000000-0008-0000-0C00-000023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36" name="Retângulo 35">
          <a:hlinkClick xmlns:r="http://schemas.openxmlformats.org/officeDocument/2006/relationships" r:id="rId10"/>
          <a:extLst>
            <a:ext uri="{FF2B5EF4-FFF2-40B4-BE49-F238E27FC236}">
              <a16:creationId xmlns:a16="http://schemas.microsoft.com/office/drawing/2014/main" id="{00000000-0008-0000-0C00-000024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1"/>
          <a:extLst>
            <a:ext uri="{FF2B5EF4-FFF2-40B4-BE49-F238E27FC236}">
              <a16:creationId xmlns:a16="http://schemas.microsoft.com/office/drawing/2014/main" id="{00000000-0008-0000-0C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1941512</xdr:colOff>
      <xdr:row>2</xdr:row>
      <xdr:rowOff>101600</xdr:rowOff>
    </xdr:from>
    <xdr:to>
      <xdr:col>5</xdr:col>
      <xdr:colOff>960437</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C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absoluteAnchor>
    <xdr:pos x="1259416" y="592668"/>
    <xdr:ext cx="1471083" cy="299317"/>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259416" y="592668"/>
          <a:ext cx="1471083" cy="2993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SEGUIMIENTO</a:t>
          </a:r>
        </a:p>
      </xdr:txBody>
    </xdr:sp>
    <xdr:clientData/>
  </xdr:absoluteAnchor>
  <xdr:absoluteAnchor>
    <xdr:pos x="2751667" y="592667"/>
    <xdr:ext cx="1471083" cy="299317"/>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2751667" y="59266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METAS GLOBALES</a:t>
          </a:r>
        </a:p>
      </xdr:txBody>
    </xdr:sp>
    <xdr:clientData/>
  </xdr:absoluteAnchor>
  <xdr:absoluteAnchor>
    <xdr:pos x="4243916" y="592667"/>
    <xdr:ext cx="1471083" cy="299317"/>
    <xdr:sp macro="" textlink="">
      <xdr:nvSpPr>
        <xdr:cNvPr id="4" name="Retângulo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a:xfrm>
          <a:off x="4243916" y="59266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PLANES DE ACCIÓN</a:t>
          </a:r>
        </a:p>
      </xdr:txBody>
    </xdr:sp>
    <xdr:clientData/>
  </xdr:absoluteAnchor>
  <xdr:absoluteAnchor>
    <xdr:pos x="5740399" y="596900"/>
    <xdr:ext cx="1471083" cy="299317"/>
    <xdr:sp macro="" textlink="">
      <xdr:nvSpPr>
        <xdr:cNvPr id="5" name="Retângulo 4">
          <a:hlinkClick xmlns:r="http://schemas.openxmlformats.org/officeDocument/2006/relationships" r:id="rId4"/>
          <a:extLst>
            <a:ext uri="{FF2B5EF4-FFF2-40B4-BE49-F238E27FC236}">
              <a16:creationId xmlns:a16="http://schemas.microsoft.com/office/drawing/2014/main" id="{00000000-0008-0000-0D00-000005000000}"/>
            </a:ext>
          </a:extLst>
        </xdr:cNvPr>
        <xdr:cNvSpPr/>
      </xdr:nvSpPr>
      <xdr:spPr>
        <a:xfrm>
          <a:off x="5740399" y="596900"/>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ESPECÍFICO</a:t>
          </a:r>
        </a:p>
      </xdr:txBody>
    </xdr:sp>
    <xdr:clientData/>
  </xdr:absoluteAnchor>
  <mc:AlternateContent xmlns:mc="http://schemas.openxmlformats.org/markup-compatibility/2006">
    <mc:Choice xmlns:a14="http://schemas.microsoft.com/office/drawing/2010/main" Requires="a14">
      <xdr:twoCellAnchor editAs="oneCell">
        <xdr:from>
          <xdr:col>2</xdr:col>
          <xdr:colOff>1287780</xdr:colOff>
          <xdr:row>5</xdr:row>
          <xdr:rowOff>30480</xdr:rowOff>
        </xdr:from>
        <xdr:to>
          <xdr:col>3</xdr:col>
          <xdr:colOff>2095500</xdr:colOff>
          <xdr:row>6</xdr:row>
          <xdr:rowOff>30480</xdr:rowOff>
        </xdr:to>
        <xdr:sp macro="" textlink="">
          <xdr:nvSpPr>
            <xdr:cNvPr id="14366" name="Drop-down 30" hidden="1">
              <a:extLst>
                <a:ext uri="{63B3BB69-23CF-44E3-9099-C40C66FF867C}">
                  <a14:compatExt spid="_x0000_s14366"/>
                </a:ext>
                <a:ext uri="{FF2B5EF4-FFF2-40B4-BE49-F238E27FC236}">
                  <a16:creationId xmlns:a16="http://schemas.microsoft.com/office/drawing/2014/main" id="{00000000-0008-0000-0D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absoluteAnchor>
    <xdr:pos x="7247466" y="590550"/>
    <xdr:ext cx="1471083" cy="299317"/>
    <xdr:sp macro="" textlink="">
      <xdr:nvSpPr>
        <xdr:cNvPr id="15" name="Retângulo 14">
          <a:hlinkClick xmlns:r="http://schemas.openxmlformats.org/officeDocument/2006/relationships" r:id="rId5"/>
          <a:extLst>
            <a:ext uri="{FF2B5EF4-FFF2-40B4-BE49-F238E27FC236}">
              <a16:creationId xmlns:a16="http://schemas.microsoft.com/office/drawing/2014/main" id="{00000000-0008-0000-0D00-00000F000000}"/>
            </a:ext>
          </a:extLst>
        </xdr:cNvPr>
        <xdr:cNvSpPr/>
      </xdr:nvSpPr>
      <xdr:spPr>
        <a:xfrm>
          <a:off x="7247466" y="590550"/>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absoluteAnchor>
  <xdr:absoluteAnchor>
    <xdr:pos x="7630578" y="0"/>
    <xdr:ext cx="1041399" cy="500327"/>
    <xdr:sp macro="" textlink="">
      <xdr:nvSpPr>
        <xdr:cNvPr id="26" name="Retângulo 25">
          <a:hlinkClick xmlns:r="http://schemas.openxmlformats.org/officeDocument/2006/relationships" r:id="rId6"/>
          <a:extLst>
            <a:ext uri="{FF2B5EF4-FFF2-40B4-BE49-F238E27FC236}">
              <a16:creationId xmlns:a16="http://schemas.microsoft.com/office/drawing/2014/main" id="{00000000-0008-0000-0D00-00001A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7" name="Retângulo 26">
          <a:hlinkClick xmlns:r="http://schemas.openxmlformats.org/officeDocument/2006/relationships" r:id="rId7"/>
          <a:extLst>
            <a:ext uri="{FF2B5EF4-FFF2-40B4-BE49-F238E27FC236}">
              <a16:creationId xmlns:a16="http://schemas.microsoft.com/office/drawing/2014/main" id="{00000000-0008-0000-0D00-00001B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8" name="Retângulo 27">
          <a:hlinkClick xmlns:r="http://schemas.openxmlformats.org/officeDocument/2006/relationships" r:id="rId8"/>
          <a:extLst>
            <a:ext uri="{FF2B5EF4-FFF2-40B4-BE49-F238E27FC236}">
              <a16:creationId xmlns:a16="http://schemas.microsoft.com/office/drawing/2014/main" id="{00000000-0008-0000-0D00-00001C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9" name="Retângulo 28">
          <a:hlinkClick xmlns:r="http://schemas.openxmlformats.org/officeDocument/2006/relationships" r:id="rId9"/>
          <a:extLst>
            <a:ext uri="{FF2B5EF4-FFF2-40B4-BE49-F238E27FC236}">
              <a16:creationId xmlns:a16="http://schemas.microsoft.com/office/drawing/2014/main" id="{00000000-0008-0000-0D00-00001D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0" name="Retângulo 29">
          <a:hlinkClick xmlns:r="http://schemas.openxmlformats.org/officeDocument/2006/relationships" r:id="rId10"/>
          <a:extLst>
            <a:ext uri="{FF2B5EF4-FFF2-40B4-BE49-F238E27FC236}">
              <a16:creationId xmlns:a16="http://schemas.microsoft.com/office/drawing/2014/main" id="{00000000-0008-0000-0D00-00001E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1" name="Retângulo 30">
          <a:hlinkClick xmlns:r="http://schemas.openxmlformats.org/officeDocument/2006/relationships" r:id="rId1"/>
          <a:extLst>
            <a:ext uri="{FF2B5EF4-FFF2-40B4-BE49-F238E27FC236}">
              <a16:creationId xmlns:a16="http://schemas.microsoft.com/office/drawing/2014/main" id="{00000000-0008-0000-0D00-00001F000000}"/>
            </a:ext>
          </a:extLst>
        </xdr:cNvPr>
        <xdr:cNvSpPr>
          <a:spLocks/>
        </xdr:cNvSpPr>
      </xdr:nvSpPr>
      <xdr:spPr>
        <a:xfrm>
          <a:off x="5552016"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57813" cy="500327"/>
    <xdr:sp macro="" textlink="">
      <xdr:nvSpPr>
        <xdr:cNvPr id="32" name="Retângulo 31">
          <a:hlinkClick xmlns:r="http://schemas.openxmlformats.org/officeDocument/2006/relationships" r:id="rId11"/>
          <a:extLst>
            <a:ext uri="{FF2B5EF4-FFF2-40B4-BE49-F238E27FC236}">
              <a16:creationId xmlns:a16="http://schemas.microsoft.com/office/drawing/2014/main" id="{00000000-0008-0000-0D00-000020000000}"/>
            </a:ext>
          </a:extLst>
        </xdr:cNvPr>
        <xdr:cNvSpPr>
          <a:spLocks/>
        </xdr:cNvSpPr>
      </xdr:nvSpPr>
      <xdr:spPr>
        <a:xfrm>
          <a:off x="8684686" y="0"/>
          <a:ext cx="115781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3" name="Retângulo 32">
          <a:hlinkClick xmlns:r="http://schemas.openxmlformats.org/officeDocument/2006/relationships" r:id="rId12"/>
          <a:extLst>
            <a:ext uri="{FF2B5EF4-FFF2-40B4-BE49-F238E27FC236}">
              <a16:creationId xmlns:a16="http://schemas.microsoft.com/office/drawing/2014/main" id="{00000000-0008-0000-0D00-000021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4" name="Imagem 33">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1165225</xdr:colOff>
      <xdr:row>2</xdr:row>
      <xdr:rowOff>101600</xdr:rowOff>
    </xdr:from>
    <xdr:to>
      <xdr:col>7</xdr:col>
      <xdr:colOff>103187</xdr:colOff>
      <xdr:row>2</xdr:row>
      <xdr:rowOff>505460</xdr:rowOff>
    </xdr:to>
    <xdr:pic>
      <xdr:nvPicPr>
        <xdr:cNvPr id="7" name="Imagen 6">
          <a:hlinkClick xmlns:r="http://schemas.openxmlformats.org/officeDocument/2006/relationships" r:id="rId14"/>
          <a:extLst>
            <a:ext uri="{FF2B5EF4-FFF2-40B4-BE49-F238E27FC236}">
              <a16:creationId xmlns:a16="http://schemas.microsoft.com/office/drawing/2014/main" id="{00000000-0008-0000-0D00-000007000000}"/>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absoluteAnchor>
    <xdr:pos x="1259418" y="594785"/>
    <xdr:ext cx="1471083" cy="299317"/>
    <xdr:sp macro="" textlink="">
      <xdr:nvSpPr>
        <xdr:cNvPr id="14" name="Retângulo 13">
          <a:hlinkClick xmlns:r="http://schemas.openxmlformats.org/officeDocument/2006/relationships" r:id="rId1"/>
          <a:extLst>
            <a:ext uri="{FF2B5EF4-FFF2-40B4-BE49-F238E27FC236}">
              <a16:creationId xmlns:a16="http://schemas.microsoft.com/office/drawing/2014/main" id="{00000000-0008-0000-0E00-00000E000000}"/>
            </a:ext>
          </a:extLst>
        </xdr:cNvPr>
        <xdr:cNvSpPr/>
      </xdr:nvSpPr>
      <xdr:spPr>
        <a:xfrm>
          <a:off x="1259418" y="594785"/>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SEGUIMIENTO</a:t>
          </a:r>
        </a:p>
      </xdr:txBody>
    </xdr:sp>
    <xdr:clientData/>
  </xdr:absoluteAnchor>
  <xdr:absoluteAnchor>
    <xdr:pos x="2751669" y="594784"/>
    <xdr:ext cx="1471083" cy="299317"/>
    <xdr:sp macro="" textlink="">
      <xdr:nvSpPr>
        <xdr:cNvPr id="15" name="Retângulo 14">
          <a:hlinkClick xmlns:r="http://schemas.openxmlformats.org/officeDocument/2006/relationships" r:id="rId2"/>
          <a:extLst>
            <a:ext uri="{FF2B5EF4-FFF2-40B4-BE49-F238E27FC236}">
              <a16:creationId xmlns:a16="http://schemas.microsoft.com/office/drawing/2014/main" id="{00000000-0008-0000-0E00-00000F000000}"/>
            </a:ext>
          </a:extLst>
        </xdr:cNvPr>
        <xdr:cNvSpPr/>
      </xdr:nvSpPr>
      <xdr:spPr>
        <a:xfrm>
          <a:off x="2751669" y="594784"/>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METAS GLOBALES</a:t>
          </a:r>
        </a:p>
      </xdr:txBody>
    </xdr:sp>
    <xdr:clientData/>
  </xdr:absoluteAnchor>
  <xdr:absoluteAnchor>
    <xdr:pos x="4243918" y="594784"/>
    <xdr:ext cx="1471083" cy="299317"/>
    <xdr:sp macro="" textlink="">
      <xdr:nvSpPr>
        <xdr:cNvPr id="16" name="Retângulo 15">
          <a:hlinkClick xmlns:r="http://schemas.openxmlformats.org/officeDocument/2006/relationships" r:id="rId3"/>
          <a:extLst>
            <a:ext uri="{FF2B5EF4-FFF2-40B4-BE49-F238E27FC236}">
              <a16:creationId xmlns:a16="http://schemas.microsoft.com/office/drawing/2014/main" id="{00000000-0008-0000-0E00-000010000000}"/>
            </a:ext>
          </a:extLst>
        </xdr:cNvPr>
        <xdr:cNvSpPr/>
      </xdr:nvSpPr>
      <xdr:spPr>
        <a:xfrm>
          <a:off x="4243918" y="594784"/>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PLANES DE ACCIÓN</a:t>
          </a:r>
        </a:p>
      </xdr:txBody>
    </xdr:sp>
    <xdr:clientData/>
  </xdr:absoluteAnchor>
  <xdr:absoluteAnchor>
    <xdr:pos x="5740401" y="599017"/>
    <xdr:ext cx="1471083" cy="299317"/>
    <xdr:sp macro="" textlink="">
      <xdr:nvSpPr>
        <xdr:cNvPr id="17" name="Retângulo 16">
          <a:hlinkClick xmlns:r="http://schemas.openxmlformats.org/officeDocument/2006/relationships" r:id="rId4"/>
          <a:extLst>
            <a:ext uri="{FF2B5EF4-FFF2-40B4-BE49-F238E27FC236}">
              <a16:creationId xmlns:a16="http://schemas.microsoft.com/office/drawing/2014/main" id="{00000000-0008-0000-0E00-000011000000}"/>
            </a:ext>
          </a:extLst>
        </xdr:cNvPr>
        <xdr:cNvSpPr/>
      </xdr:nvSpPr>
      <xdr:spPr>
        <a:xfrm>
          <a:off x="5740401" y="59901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ESPECÍFICO</a:t>
          </a:r>
        </a:p>
      </xdr:txBody>
    </xdr:sp>
    <xdr:clientData/>
  </xdr:absoluteAnchor>
  <xdr:absoluteAnchor>
    <xdr:pos x="7247468" y="592667"/>
    <xdr:ext cx="1471083" cy="299317"/>
    <xdr:sp macro="" textlink="">
      <xdr:nvSpPr>
        <xdr:cNvPr id="18" name="Retângulo 17">
          <a:hlinkClick xmlns:r="http://schemas.openxmlformats.org/officeDocument/2006/relationships" r:id="rId5"/>
          <a:extLst>
            <a:ext uri="{FF2B5EF4-FFF2-40B4-BE49-F238E27FC236}">
              <a16:creationId xmlns:a16="http://schemas.microsoft.com/office/drawing/2014/main" id="{00000000-0008-0000-0E00-000012000000}"/>
            </a:ext>
          </a:extLst>
        </xdr:cNvPr>
        <xdr:cNvSpPr/>
      </xdr:nvSpPr>
      <xdr:spPr>
        <a:xfrm>
          <a:off x="7247468" y="59266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absoluteAnchor>
  <xdr:absoluteAnchor>
    <xdr:pos x="7630578" y="0"/>
    <xdr:ext cx="1041399" cy="500327"/>
    <xdr:sp macro="" textlink="">
      <xdr:nvSpPr>
        <xdr:cNvPr id="20" name="Retângulo 19">
          <a:hlinkClick xmlns:r="http://schemas.openxmlformats.org/officeDocument/2006/relationships" r:id="rId6"/>
          <a:extLst>
            <a:ext uri="{FF2B5EF4-FFF2-40B4-BE49-F238E27FC236}">
              <a16:creationId xmlns:a16="http://schemas.microsoft.com/office/drawing/2014/main" id="{00000000-0008-0000-0E00-000014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1" name="Retângulo 20">
          <a:hlinkClick xmlns:r="http://schemas.openxmlformats.org/officeDocument/2006/relationships" r:id="rId7"/>
          <a:extLst>
            <a:ext uri="{FF2B5EF4-FFF2-40B4-BE49-F238E27FC236}">
              <a16:creationId xmlns:a16="http://schemas.microsoft.com/office/drawing/2014/main" id="{00000000-0008-0000-0E00-000015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2" name="Retângulo 21">
          <a:hlinkClick xmlns:r="http://schemas.openxmlformats.org/officeDocument/2006/relationships" r:id="rId8"/>
          <a:extLst>
            <a:ext uri="{FF2B5EF4-FFF2-40B4-BE49-F238E27FC236}">
              <a16:creationId xmlns:a16="http://schemas.microsoft.com/office/drawing/2014/main" id="{00000000-0008-0000-0E00-000016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3" name="Retângulo 22">
          <a:hlinkClick xmlns:r="http://schemas.openxmlformats.org/officeDocument/2006/relationships" r:id="rId9"/>
          <a:extLst>
            <a:ext uri="{FF2B5EF4-FFF2-40B4-BE49-F238E27FC236}">
              <a16:creationId xmlns:a16="http://schemas.microsoft.com/office/drawing/2014/main" id="{00000000-0008-0000-0E00-000017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4" name="Retângulo 23">
          <a:hlinkClick xmlns:r="http://schemas.openxmlformats.org/officeDocument/2006/relationships" r:id="rId10"/>
          <a:extLst>
            <a:ext uri="{FF2B5EF4-FFF2-40B4-BE49-F238E27FC236}">
              <a16:creationId xmlns:a16="http://schemas.microsoft.com/office/drawing/2014/main" id="{00000000-0008-0000-0E00-000018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5" name="Retângulo 24">
          <a:hlinkClick xmlns:r="http://schemas.openxmlformats.org/officeDocument/2006/relationships" r:id="rId1"/>
          <a:extLst>
            <a:ext uri="{FF2B5EF4-FFF2-40B4-BE49-F238E27FC236}">
              <a16:creationId xmlns:a16="http://schemas.microsoft.com/office/drawing/2014/main" id="{00000000-0008-0000-0E00-000019000000}"/>
            </a:ext>
          </a:extLst>
        </xdr:cNvPr>
        <xdr:cNvSpPr>
          <a:spLocks/>
        </xdr:cNvSpPr>
      </xdr:nvSpPr>
      <xdr:spPr>
        <a:xfrm>
          <a:off x="5552016"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26" name="Retângulo 25">
          <a:hlinkClick xmlns:r="http://schemas.openxmlformats.org/officeDocument/2006/relationships" r:id="rId11"/>
          <a:extLst>
            <a:ext uri="{FF2B5EF4-FFF2-40B4-BE49-F238E27FC236}">
              <a16:creationId xmlns:a16="http://schemas.microsoft.com/office/drawing/2014/main" id="{00000000-0008-0000-0E00-00001A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7" name="Retângulo 26">
          <a:hlinkClick xmlns:r="http://schemas.openxmlformats.org/officeDocument/2006/relationships" r:id="rId12"/>
          <a:extLst>
            <a:ext uri="{FF2B5EF4-FFF2-40B4-BE49-F238E27FC236}">
              <a16:creationId xmlns:a16="http://schemas.microsoft.com/office/drawing/2014/main" id="{00000000-0008-0000-0E00-00001B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28" name="Imagem 27">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6</xdr:col>
      <xdr:colOff>922337</xdr:colOff>
      <xdr:row>2</xdr:row>
      <xdr:rowOff>101600</xdr:rowOff>
    </xdr:from>
    <xdr:to>
      <xdr:col>6</xdr:col>
      <xdr:colOff>2779712</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00000000-0008-0000-0E00-000003000000}"/>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1714500</xdr:colOff>
          <xdr:row>5</xdr:row>
          <xdr:rowOff>7620</xdr:rowOff>
        </xdr:from>
        <xdr:to>
          <xdr:col>5</xdr:col>
          <xdr:colOff>411480</xdr:colOff>
          <xdr:row>6</xdr:row>
          <xdr:rowOff>0</xdr:rowOff>
        </xdr:to>
        <xdr:sp macro="" textlink="">
          <xdr:nvSpPr>
            <xdr:cNvPr id="76803" name="Drop Down 3" hidden="1">
              <a:extLst>
                <a:ext uri="{63B3BB69-23CF-44E3-9099-C40C66FF867C}">
                  <a14:compatExt spid="_x0000_s76803"/>
                </a:ext>
                <a:ext uri="{FF2B5EF4-FFF2-40B4-BE49-F238E27FC236}">
                  <a16:creationId xmlns:a16="http://schemas.microsoft.com/office/drawing/2014/main" id="{00000000-0008-0000-0F00-000003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1744980</xdr:colOff>
          <xdr:row>13</xdr:row>
          <xdr:rowOff>30480</xdr:rowOff>
        </xdr:from>
        <xdr:to>
          <xdr:col>5</xdr:col>
          <xdr:colOff>426720</xdr:colOff>
          <xdr:row>13</xdr:row>
          <xdr:rowOff>312420</xdr:rowOff>
        </xdr:to>
        <xdr:sp macro="" textlink="">
          <xdr:nvSpPr>
            <xdr:cNvPr id="76804" name="Drop-down 4" hidden="1">
              <a:extLst>
                <a:ext uri="{63B3BB69-23CF-44E3-9099-C40C66FF867C}">
                  <a14:compatExt spid="_x0000_s76804"/>
                </a:ext>
                <a:ext uri="{FF2B5EF4-FFF2-40B4-BE49-F238E27FC236}">
                  <a16:creationId xmlns:a16="http://schemas.microsoft.com/office/drawing/2014/main" id="{00000000-0008-0000-0F00-0000042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absoluteAnchor>
    <xdr:pos x="1259419" y="594785"/>
    <xdr:ext cx="1471083" cy="299317"/>
    <xdr:sp macro="" textlink="">
      <xdr:nvSpPr>
        <xdr:cNvPr id="16" name="Retângulo 15">
          <a:hlinkClick xmlns:r="http://schemas.openxmlformats.org/officeDocument/2006/relationships" r:id="rId1"/>
          <a:extLst>
            <a:ext uri="{FF2B5EF4-FFF2-40B4-BE49-F238E27FC236}">
              <a16:creationId xmlns:a16="http://schemas.microsoft.com/office/drawing/2014/main" id="{00000000-0008-0000-0F00-000010000000}"/>
            </a:ext>
          </a:extLst>
        </xdr:cNvPr>
        <xdr:cNvSpPr/>
      </xdr:nvSpPr>
      <xdr:spPr>
        <a:xfrm>
          <a:off x="1259419" y="594785"/>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SEGUIMIENTO</a:t>
          </a:r>
        </a:p>
      </xdr:txBody>
    </xdr:sp>
    <xdr:clientData/>
  </xdr:absoluteAnchor>
  <xdr:absoluteAnchor>
    <xdr:pos x="2751670" y="594784"/>
    <xdr:ext cx="1471083" cy="299317"/>
    <xdr:sp macro="" textlink="">
      <xdr:nvSpPr>
        <xdr:cNvPr id="17" name="Retângulo 16">
          <a:hlinkClick xmlns:r="http://schemas.openxmlformats.org/officeDocument/2006/relationships" r:id="rId2"/>
          <a:extLst>
            <a:ext uri="{FF2B5EF4-FFF2-40B4-BE49-F238E27FC236}">
              <a16:creationId xmlns:a16="http://schemas.microsoft.com/office/drawing/2014/main" id="{00000000-0008-0000-0F00-000011000000}"/>
            </a:ext>
          </a:extLst>
        </xdr:cNvPr>
        <xdr:cNvSpPr/>
      </xdr:nvSpPr>
      <xdr:spPr>
        <a:xfrm>
          <a:off x="2751670" y="594784"/>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METAS GLOBALES</a:t>
          </a:r>
        </a:p>
      </xdr:txBody>
    </xdr:sp>
    <xdr:clientData/>
  </xdr:absoluteAnchor>
  <xdr:absoluteAnchor>
    <xdr:pos x="4243919" y="594784"/>
    <xdr:ext cx="1471083" cy="299317"/>
    <xdr:sp macro="" textlink="">
      <xdr:nvSpPr>
        <xdr:cNvPr id="18" name="Retângulo 17">
          <a:hlinkClick xmlns:r="http://schemas.openxmlformats.org/officeDocument/2006/relationships" r:id="rId3"/>
          <a:extLst>
            <a:ext uri="{FF2B5EF4-FFF2-40B4-BE49-F238E27FC236}">
              <a16:creationId xmlns:a16="http://schemas.microsoft.com/office/drawing/2014/main" id="{00000000-0008-0000-0F00-000012000000}"/>
            </a:ext>
          </a:extLst>
        </xdr:cNvPr>
        <xdr:cNvSpPr/>
      </xdr:nvSpPr>
      <xdr:spPr>
        <a:xfrm>
          <a:off x="4243919" y="594784"/>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PLANES DE ACCIÓN</a:t>
          </a:r>
        </a:p>
      </xdr:txBody>
    </xdr:sp>
    <xdr:clientData/>
  </xdr:absoluteAnchor>
  <xdr:absoluteAnchor>
    <xdr:pos x="5740402" y="599017"/>
    <xdr:ext cx="1471083" cy="299317"/>
    <xdr:sp macro="" textlink="">
      <xdr:nvSpPr>
        <xdr:cNvPr id="19" name="Retângulo 18">
          <a:hlinkClick xmlns:r="http://schemas.openxmlformats.org/officeDocument/2006/relationships" r:id="rId4"/>
          <a:extLst>
            <a:ext uri="{FF2B5EF4-FFF2-40B4-BE49-F238E27FC236}">
              <a16:creationId xmlns:a16="http://schemas.microsoft.com/office/drawing/2014/main" id="{00000000-0008-0000-0F00-000013000000}"/>
            </a:ext>
          </a:extLst>
        </xdr:cNvPr>
        <xdr:cNvSpPr/>
      </xdr:nvSpPr>
      <xdr:spPr>
        <a:xfrm>
          <a:off x="5740402" y="59901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ESPECÍFICO</a:t>
          </a:r>
        </a:p>
      </xdr:txBody>
    </xdr:sp>
    <xdr:clientData/>
  </xdr:absoluteAnchor>
  <xdr:absoluteAnchor>
    <xdr:pos x="7247469" y="592667"/>
    <xdr:ext cx="1471083" cy="299317"/>
    <xdr:sp macro="" textlink="">
      <xdr:nvSpPr>
        <xdr:cNvPr id="20" name="Retângulo 19">
          <a:hlinkClick xmlns:r="http://schemas.openxmlformats.org/officeDocument/2006/relationships" r:id="rId5"/>
          <a:extLst>
            <a:ext uri="{FF2B5EF4-FFF2-40B4-BE49-F238E27FC236}">
              <a16:creationId xmlns:a16="http://schemas.microsoft.com/office/drawing/2014/main" id="{00000000-0008-0000-0F00-000014000000}"/>
            </a:ext>
          </a:extLst>
        </xdr:cNvPr>
        <xdr:cNvSpPr/>
      </xdr:nvSpPr>
      <xdr:spPr>
        <a:xfrm>
          <a:off x="7247469" y="59266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absoluteAnchor>
  <xdr:absoluteAnchor>
    <xdr:pos x="7630578" y="0"/>
    <xdr:ext cx="1041399" cy="500327"/>
    <xdr:sp macro="" textlink="">
      <xdr:nvSpPr>
        <xdr:cNvPr id="22" name="Retângulo 21">
          <a:hlinkClick xmlns:r="http://schemas.openxmlformats.org/officeDocument/2006/relationships" r:id="rId6"/>
          <a:extLst>
            <a:ext uri="{FF2B5EF4-FFF2-40B4-BE49-F238E27FC236}">
              <a16:creationId xmlns:a16="http://schemas.microsoft.com/office/drawing/2014/main" id="{00000000-0008-0000-0F00-000016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3" name="Retângulo 22">
          <a:hlinkClick xmlns:r="http://schemas.openxmlformats.org/officeDocument/2006/relationships" r:id="rId7"/>
          <a:extLst>
            <a:ext uri="{FF2B5EF4-FFF2-40B4-BE49-F238E27FC236}">
              <a16:creationId xmlns:a16="http://schemas.microsoft.com/office/drawing/2014/main" id="{00000000-0008-0000-0F00-000017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4" name="Retângulo 23">
          <a:hlinkClick xmlns:r="http://schemas.openxmlformats.org/officeDocument/2006/relationships" r:id="rId8"/>
          <a:extLst>
            <a:ext uri="{FF2B5EF4-FFF2-40B4-BE49-F238E27FC236}">
              <a16:creationId xmlns:a16="http://schemas.microsoft.com/office/drawing/2014/main" id="{00000000-0008-0000-0F00-000018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5" name="Retângulo 24">
          <a:hlinkClick xmlns:r="http://schemas.openxmlformats.org/officeDocument/2006/relationships" r:id="rId9"/>
          <a:extLst>
            <a:ext uri="{FF2B5EF4-FFF2-40B4-BE49-F238E27FC236}">
              <a16:creationId xmlns:a16="http://schemas.microsoft.com/office/drawing/2014/main" id="{00000000-0008-0000-0F00-000019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6" name="Retângulo 25">
          <a:hlinkClick xmlns:r="http://schemas.openxmlformats.org/officeDocument/2006/relationships" r:id="rId10"/>
          <a:extLst>
            <a:ext uri="{FF2B5EF4-FFF2-40B4-BE49-F238E27FC236}">
              <a16:creationId xmlns:a16="http://schemas.microsoft.com/office/drawing/2014/main" id="{00000000-0008-0000-0F00-00001A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7" name="Retângulo 26">
          <a:hlinkClick xmlns:r="http://schemas.openxmlformats.org/officeDocument/2006/relationships" r:id="rId1"/>
          <a:extLst>
            <a:ext uri="{FF2B5EF4-FFF2-40B4-BE49-F238E27FC236}">
              <a16:creationId xmlns:a16="http://schemas.microsoft.com/office/drawing/2014/main" id="{00000000-0008-0000-0F00-00001B000000}"/>
            </a:ext>
          </a:extLst>
        </xdr:cNvPr>
        <xdr:cNvSpPr>
          <a:spLocks/>
        </xdr:cNvSpPr>
      </xdr:nvSpPr>
      <xdr:spPr>
        <a:xfrm>
          <a:off x="5552016"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28" name="Retângulo 27">
          <a:hlinkClick xmlns:r="http://schemas.openxmlformats.org/officeDocument/2006/relationships" r:id="rId11"/>
          <a:extLst>
            <a:ext uri="{FF2B5EF4-FFF2-40B4-BE49-F238E27FC236}">
              <a16:creationId xmlns:a16="http://schemas.microsoft.com/office/drawing/2014/main" id="{00000000-0008-0000-0F00-00001C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9" name="Retângulo 28">
          <a:hlinkClick xmlns:r="http://schemas.openxmlformats.org/officeDocument/2006/relationships" r:id="rId12"/>
          <a:extLst>
            <a:ext uri="{FF2B5EF4-FFF2-40B4-BE49-F238E27FC236}">
              <a16:creationId xmlns:a16="http://schemas.microsoft.com/office/drawing/2014/main" id="{00000000-0008-0000-0F00-00001D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0" name="Imagem 29">
          <a:extLst>
            <a:ext uri="{FF2B5EF4-FFF2-40B4-BE49-F238E27FC236}">
              <a16:creationId xmlns:a16="http://schemas.microsoft.com/office/drawing/2014/main" id="{00000000-0008-0000-0F00-00001E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6</xdr:col>
      <xdr:colOff>388937</xdr:colOff>
      <xdr:row>2</xdr:row>
      <xdr:rowOff>101600</xdr:rowOff>
    </xdr:from>
    <xdr:to>
      <xdr:col>8</xdr:col>
      <xdr:colOff>550862</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00000000-0008-0000-0F00-000003000000}"/>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absoluteAnchor>
    <xdr:pos x="1259419" y="594784"/>
    <xdr:ext cx="1471083" cy="299317"/>
    <xdr:sp macro="" textlink="">
      <xdr:nvSpPr>
        <xdr:cNvPr id="14" name="Retângulo 13">
          <a:hlinkClick xmlns:r="http://schemas.openxmlformats.org/officeDocument/2006/relationships" r:id="rId1"/>
          <a:extLst>
            <a:ext uri="{FF2B5EF4-FFF2-40B4-BE49-F238E27FC236}">
              <a16:creationId xmlns:a16="http://schemas.microsoft.com/office/drawing/2014/main" id="{00000000-0008-0000-1100-00000E000000}"/>
            </a:ext>
          </a:extLst>
        </xdr:cNvPr>
        <xdr:cNvSpPr/>
      </xdr:nvSpPr>
      <xdr:spPr>
        <a:xfrm>
          <a:off x="1259419" y="594784"/>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SEGUIMIENTO</a:t>
          </a:r>
        </a:p>
      </xdr:txBody>
    </xdr:sp>
    <xdr:clientData/>
  </xdr:absoluteAnchor>
  <xdr:absoluteAnchor>
    <xdr:pos x="2751670" y="594784"/>
    <xdr:ext cx="1471083" cy="299317"/>
    <xdr:sp macro="" textlink="">
      <xdr:nvSpPr>
        <xdr:cNvPr id="15" name="Retângulo 14">
          <a:hlinkClick xmlns:r="http://schemas.openxmlformats.org/officeDocument/2006/relationships" r:id="rId2"/>
          <a:extLst>
            <a:ext uri="{FF2B5EF4-FFF2-40B4-BE49-F238E27FC236}">
              <a16:creationId xmlns:a16="http://schemas.microsoft.com/office/drawing/2014/main" id="{00000000-0008-0000-1100-00000F000000}"/>
            </a:ext>
          </a:extLst>
        </xdr:cNvPr>
        <xdr:cNvSpPr/>
      </xdr:nvSpPr>
      <xdr:spPr>
        <a:xfrm>
          <a:off x="2751670" y="594784"/>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METAS GLOBALES</a:t>
          </a:r>
        </a:p>
      </xdr:txBody>
    </xdr:sp>
    <xdr:clientData/>
  </xdr:absoluteAnchor>
  <xdr:absoluteAnchor>
    <xdr:pos x="4243919" y="594784"/>
    <xdr:ext cx="1471083" cy="299317"/>
    <xdr:sp macro="" textlink="">
      <xdr:nvSpPr>
        <xdr:cNvPr id="16" name="Retângulo 15">
          <a:hlinkClick xmlns:r="http://schemas.openxmlformats.org/officeDocument/2006/relationships" r:id="rId3"/>
          <a:extLst>
            <a:ext uri="{FF2B5EF4-FFF2-40B4-BE49-F238E27FC236}">
              <a16:creationId xmlns:a16="http://schemas.microsoft.com/office/drawing/2014/main" id="{00000000-0008-0000-1100-000010000000}"/>
            </a:ext>
          </a:extLst>
        </xdr:cNvPr>
        <xdr:cNvSpPr/>
      </xdr:nvSpPr>
      <xdr:spPr>
        <a:xfrm>
          <a:off x="4243919" y="594784"/>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PLANES DE ACCIÓN</a:t>
          </a:r>
        </a:p>
      </xdr:txBody>
    </xdr:sp>
    <xdr:clientData/>
  </xdr:absoluteAnchor>
  <xdr:absoluteAnchor>
    <xdr:pos x="5740402" y="599017"/>
    <xdr:ext cx="1471083" cy="299317"/>
    <xdr:sp macro="" textlink="">
      <xdr:nvSpPr>
        <xdr:cNvPr id="17" name="Retângulo 16">
          <a:hlinkClick xmlns:r="http://schemas.openxmlformats.org/officeDocument/2006/relationships" r:id="rId4"/>
          <a:extLst>
            <a:ext uri="{FF2B5EF4-FFF2-40B4-BE49-F238E27FC236}">
              <a16:creationId xmlns:a16="http://schemas.microsoft.com/office/drawing/2014/main" id="{00000000-0008-0000-1100-000011000000}"/>
            </a:ext>
          </a:extLst>
        </xdr:cNvPr>
        <xdr:cNvSpPr/>
      </xdr:nvSpPr>
      <xdr:spPr>
        <a:xfrm>
          <a:off x="5740402" y="599017"/>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ANÁLISIS ESPECÍFICO</a:t>
          </a:r>
        </a:p>
      </xdr:txBody>
    </xdr:sp>
    <xdr:clientData/>
  </xdr:absoluteAnchor>
  <xdr:absoluteAnchor>
    <xdr:pos x="7247469" y="592667"/>
    <xdr:ext cx="1471083" cy="299317"/>
    <xdr:sp macro="" textlink="">
      <xdr:nvSpPr>
        <xdr:cNvPr id="18" name="Retângulo 17">
          <a:hlinkClick xmlns:r="http://schemas.openxmlformats.org/officeDocument/2006/relationships" r:id="rId5"/>
          <a:extLst>
            <a:ext uri="{FF2B5EF4-FFF2-40B4-BE49-F238E27FC236}">
              <a16:creationId xmlns:a16="http://schemas.microsoft.com/office/drawing/2014/main" id="{00000000-0008-0000-1100-000012000000}"/>
            </a:ext>
          </a:extLst>
        </xdr:cNvPr>
        <xdr:cNvSpPr/>
      </xdr:nvSpPr>
      <xdr:spPr>
        <a:xfrm>
          <a:off x="7247469" y="592667"/>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IMPRESIÓN</a:t>
          </a:r>
        </a:p>
      </xdr:txBody>
    </xdr:sp>
    <xdr:clientData/>
  </xdr:absoluteAnchor>
  <xdr:absoluteAnchor>
    <xdr:pos x="7630578" y="0"/>
    <xdr:ext cx="1041399" cy="500327"/>
    <xdr:sp macro="" textlink="">
      <xdr:nvSpPr>
        <xdr:cNvPr id="29" name="Retângulo 28">
          <a:hlinkClick xmlns:r="http://schemas.openxmlformats.org/officeDocument/2006/relationships" r:id="rId6"/>
          <a:extLst>
            <a:ext uri="{FF2B5EF4-FFF2-40B4-BE49-F238E27FC236}">
              <a16:creationId xmlns:a16="http://schemas.microsoft.com/office/drawing/2014/main" id="{00000000-0008-0000-1100-00001D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0" name="Retângulo 29">
          <a:hlinkClick xmlns:r="http://schemas.openxmlformats.org/officeDocument/2006/relationships" r:id="rId7"/>
          <a:extLst>
            <a:ext uri="{FF2B5EF4-FFF2-40B4-BE49-F238E27FC236}">
              <a16:creationId xmlns:a16="http://schemas.microsoft.com/office/drawing/2014/main" id="{00000000-0008-0000-1100-00001E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1" name="Retângulo 30">
          <a:hlinkClick xmlns:r="http://schemas.openxmlformats.org/officeDocument/2006/relationships" r:id="rId8"/>
          <a:extLst>
            <a:ext uri="{FF2B5EF4-FFF2-40B4-BE49-F238E27FC236}">
              <a16:creationId xmlns:a16="http://schemas.microsoft.com/office/drawing/2014/main" id="{00000000-0008-0000-1100-00001F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2" name="Retângulo 31">
          <a:hlinkClick xmlns:r="http://schemas.openxmlformats.org/officeDocument/2006/relationships" r:id="rId9"/>
          <a:extLst>
            <a:ext uri="{FF2B5EF4-FFF2-40B4-BE49-F238E27FC236}">
              <a16:creationId xmlns:a16="http://schemas.microsoft.com/office/drawing/2014/main" id="{00000000-0008-0000-1100-000020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3" name="Retângulo 32">
          <a:hlinkClick xmlns:r="http://schemas.openxmlformats.org/officeDocument/2006/relationships" r:id="rId10"/>
          <a:extLst>
            <a:ext uri="{FF2B5EF4-FFF2-40B4-BE49-F238E27FC236}">
              <a16:creationId xmlns:a16="http://schemas.microsoft.com/office/drawing/2014/main" id="{00000000-0008-0000-1100-000021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4" name="Retângulo 33">
          <a:hlinkClick xmlns:r="http://schemas.openxmlformats.org/officeDocument/2006/relationships" r:id="rId1"/>
          <a:extLst>
            <a:ext uri="{FF2B5EF4-FFF2-40B4-BE49-F238E27FC236}">
              <a16:creationId xmlns:a16="http://schemas.microsoft.com/office/drawing/2014/main" id="{00000000-0008-0000-1100-000022000000}"/>
            </a:ext>
          </a:extLst>
        </xdr:cNvPr>
        <xdr:cNvSpPr>
          <a:spLocks/>
        </xdr:cNvSpPr>
      </xdr:nvSpPr>
      <xdr:spPr>
        <a:xfrm>
          <a:off x="5552016"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5" name="Retângulo 34">
          <a:hlinkClick xmlns:r="http://schemas.openxmlformats.org/officeDocument/2006/relationships" r:id="rId11"/>
          <a:extLst>
            <a:ext uri="{FF2B5EF4-FFF2-40B4-BE49-F238E27FC236}">
              <a16:creationId xmlns:a16="http://schemas.microsoft.com/office/drawing/2014/main" id="{00000000-0008-0000-1100-000023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6" name="Retângulo 35">
          <a:hlinkClick xmlns:r="http://schemas.openxmlformats.org/officeDocument/2006/relationships" r:id="rId12"/>
          <a:extLst>
            <a:ext uri="{FF2B5EF4-FFF2-40B4-BE49-F238E27FC236}">
              <a16:creationId xmlns:a16="http://schemas.microsoft.com/office/drawing/2014/main" id="{00000000-0008-0000-1100-000024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7" name="Imagem 36">
          <a:extLst>
            <a:ext uri="{FF2B5EF4-FFF2-40B4-BE49-F238E27FC236}">
              <a16:creationId xmlns:a16="http://schemas.microsoft.com/office/drawing/2014/main" id="{00000000-0008-0000-1100-00002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412750</xdr:colOff>
      <xdr:row>2</xdr:row>
      <xdr:rowOff>101600</xdr:rowOff>
    </xdr:from>
    <xdr:to>
      <xdr:col>5</xdr:col>
      <xdr:colOff>1384300</xdr:colOff>
      <xdr:row>2</xdr:row>
      <xdr:rowOff>505460</xdr:rowOff>
    </xdr:to>
    <xdr:pic>
      <xdr:nvPicPr>
        <xdr:cNvPr id="3" name="Imagen 2">
          <a:hlinkClick xmlns:r="http://schemas.openxmlformats.org/officeDocument/2006/relationships" r:id="rId14"/>
          <a:extLst>
            <a:ext uri="{FF2B5EF4-FFF2-40B4-BE49-F238E27FC236}">
              <a16:creationId xmlns:a16="http://schemas.microsoft.com/office/drawing/2014/main" id="{00000000-0008-0000-1100-000003000000}"/>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absoluteAnchor>
    <xdr:pos x="1259415" y="594788"/>
    <xdr:ext cx="1471083" cy="299317"/>
    <xdr:sp macro="" textlink="">
      <xdr:nvSpPr>
        <xdr:cNvPr id="40" name="Retângulo 39">
          <a:hlinkClick xmlns:r="http://schemas.openxmlformats.org/officeDocument/2006/relationships" r:id="rId1"/>
          <a:extLst>
            <a:ext uri="{FF2B5EF4-FFF2-40B4-BE49-F238E27FC236}">
              <a16:creationId xmlns:a16="http://schemas.microsoft.com/office/drawing/2014/main" id="{00000000-0008-0000-1200-000028000000}"/>
            </a:ext>
          </a:extLst>
        </xdr:cNvPr>
        <xdr:cNvSpPr/>
      </xdr:nvSpPr>
      <xdr:spPr>
        <a:xfrm>
          <a:off x="1259415" y="594788"/>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SEGUIMIENTO</a:t>
          </a:r>
        </a:p>
      </xdr:txBody>
    </xdr:sp>
    <xdr:clientData/>
  </xdr:absoluteAnchor>
  <xdr:absoluteAnchor>
    <xdr:pos x="2751666" y="594785"/>
    <xdr:ext cx="1471083" cy="299317"/>
    <xdr:sp macro="" textlink="">
      <xdr:nvSpPr>
        <xdr:cNvPr id="41" name="Retângulo 40">
          <a:hlinkClick xmlns:r="http://schemas.openxmlformats.org/officeDocument/2006/relationships" r:id="rId2"/>
          <a:extLst>
            <a:ext uri="{FF2B5EF4-FFF2-40B4-BE49-F238E27FC236}">
              <a16:creationId xmlns:a16="http://schemas.microsoft.com/office/drawing/2014/main" id="{00000000-0008-0000-1200-000029000000}"/>
            </a:ext>
          </a:extLst>
        </xdr:cNvPr>
        <xdr:cNvSpPr/>
      </xdr:nvSpPr>
      <xdr:spPr>
        <a:xfrm>
          <a:off x="2751666" y="594785"/>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METAS GLOBALES</a:t>
          </a:r>
        </a:p>
      </xdr:txBody>
    </xdr:sp>
    <xdr:clientData/>
  </xdr:absoluteAnchor>
  <xdr:absoluteAnchor>
    <xdr:pos x="4243915" y="594785"/>
    <xdr:ext cx="1471083" cy="299317"/>
    <xdr:sp macro="" textlink="">
      <xdr:nvSpPr>
        <xdr:cNvPr id="42" name="Retângulo 41">
          <a:hlinkClick xmlns:r="http://schemas.openxmlformats.org/officeDocument/2006/relationships" r:id="rId3"/>
          <a:extLst>
            <a:ext uri="{FF2B5EF4-FFF2-40B4-BE49-F238E27FC236}">
              <a16:creationId xmlns:a16="http://schemas.microsoft.com/office/drawing/2014/main" id="{00000000-0008-0000-1200-00002A000000}"/>
            </a:ext>
          </a:extLst>
        </xdr:cNvPr>
        <xdr:cNvSpPr/>
      </xdr:nvSpPr>
      <xdr:spPr>
        <a:xfrm>
          <a:off x="4243915" y="594785"/>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PLANES DE ACCIÓN</a:t>
          </a:r>
        </a:p>
      </xdr:txBody>
    </xdr:sp>
    <xdr:clientData/>
  </xdr:absoluteAnchor>
  <xdr:absoluteAnchor>
    <xdr:pos x="5740398" y="599018"/>
    <xdr:ext cx="1471083" cy="299317"/>
    <xdr:sp macro="" textlink="">
      <xdr:nvSpPr>
        <xdr:cNvPr id="43" name="Retângulo 42">
          <a:hlinkClick xmlns:r="http://schemas.openxmlformats.org/officeDocument/2006/relationships" r:id="rId4"/>
          <a:extLst>
            <a:ext uri="{FF2B5EF4-FFF2-40B4-BE49-F238E27FC236}">
              <a16:creationId xmlns:a16="http://schemas.microsoft.com/office/drawing/2014/main" id="{00000000-0008-0000-1200-00002B000000}"/>
            </a:ext>
          </a:extLst>
        </xdr:cNvPr>
        <xdr:cNvSpPr/>
      </xdr:nvSpPr>
      <xdr:spPr>
        <a:xfrm>
          <a:off x="5740398" y="599018"/>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ESPECÍFICO</a:t>
          </a:r>
        </a:p>
      </xdr:txBody>
    </xdr:sp>
    <xdr:clientData/>
  </xdr:absoluteAnchor>
  <xdr:absoluteAnchor>
    <xdr:pos x="7247465" y="592668"/>
    <xdr:ext cx="1471083" cy="299317"/>
    <xdr:sp macro="" textlink="">
      <xdr:nvSpPr>
        <xdr:cNvPr id="44" name="Retângulo 43">
          <a:hlinkClick xmlns:r="http://schemas.openxmlformats.org/officeDocument/2006/relationships" r:id="rId5"/>
          <a:extLst>
            <a:ext uri="{FF2B5EF4-FFF2-40B4-BE49-F238E27FC236}">
              <a16:creationId xmlns:a16="http://schemas.microsoft.com/office/drawing/2014/main" id="{00000000-0008-0000-1200-00002C000000}"/>
            </a:ext>
          </a:extLst>
        </xdr:cNvPr>
        <xdr:cNvSpPr/>
      </xdr:nvSpPr>
      <xdr:spPr>
        <a:xfrm>
          <a:off x="7247465" y="592668"/>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IMPRESIÓN</a:t>
          </a:r>
        </a:p>
      </xdr:txBody>
    </xdr:sp>
    <xdr:clientData/>
  </xdr:absoluteAnchor>
  <xdr:twoCellAnchor>
    <xdr:from>
      <xdr:col>2</xdr:col>
      <xdr:colOff>74084</xdr:colOff>
      <xdr:row>42</xdr:row>
      <xdr:rowOff>338666</xdr:rowOff>
    </xdr:from>
    <xdr:to>
      <xdr:col>16</xdr:col>
      <xdr:colOff>592667</xdr:colOff>
      <xdr:row>49</xdr:row>
      <xdr:rowOff>158750</xdr:rowOff>
    </xdr:to>
    <xdr:graphicFrame macro="">
      <xdr:nvGraphicFramePr>
        <xdr:cNvPr id="16" name="Gráfico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30480</xdr:colOff>
          <xdr:row>50</xdr:row>
          <xdr:rowOff>68580</xdr:rowOff>
        </xdr:from>
        <xdr:to>
          <xdr:col>7</xdr:col>
          <xdr:colOff>68580</xdr:colOff>
          <xdr:row>50</xdr:row>
          <xdr:rowOff>373380</xdr:rowOff>
        </xdr:to>
        <xdr:sp macro="" textlink="">
          <xdr:nvSpPr>
            <xdr:cNvPr id="78850" name="Drop-down 2" hidden="1">
              <a:extLst>
                <a:ext uri="{63B3BB69-23CF-44E3-9099-C40C66FF867C}">
                  <a14:compatExt spid="_x0000_s78850"/>
                </a:ext>
                <a:ext uri="{FF2B5EF4-FFF2-40B4-BE49-F238E27FC236}">
                  <a16:creationId xmlns:a16="http://schemas.microsoft.com/office/drawing/2014/main" id="{00000000-0008-0000-1200-0000023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137584</xdr:colOff>
      <xdr:row>51</xdr:row>
      <xdr:rowOff>137583</xdr:rowOff>
    </xdr:from>
    <xdr:to>
      <xdr:col>16</xdr:col>
      <xdr:colOff>550335</xdr:colOff>
      <xdr:row>56</xdr:row>
      <xdr:rowOff>116416</xdr:rowOff>
    </xdr:to>
    <xdr:graphicFrame macro="">
      <xdr:nvGraphicFramePr>
        <xdr:cNvPr id="18" name="Gráfico 17">
          <a:extLst>
            <a:ext uri="{FF2B5EF4-FFF2-40B4-BE49-F238E27FC236}">
              <a16:creationId xmlns:a16="http://schemas.microsoft.com/office/drawing/2014/main" id="{00000000-0008-0000-1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116417</xdr:colOff>
      <xdr:row>62</xdr:row>
      <xdr:rowOff>772584</xdr:rowOff>
    </xdr:from>
    <xdr:to>
      <xdr:col>16</xdr:col>
      <xdr:colOff>539751</xdr:colOff>
      <xdr:row>65</xdr:row>
      <xdr:rowOff>84668</xdr:rowOff>
    </xdr:to>
    <xdr:graphicFrame macro="">
      <xdr:nvGraphicFramePr>
        <xdr:cNvPr id="19" name="Gráfico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222250</xdr:colOff>
      <xdr:row>59</xdr:row>
      <xdr:rowOff>211666</xdr:rowOff>
    </xdr:from>
    <xdr:to>
      <xdr:col>16</xdr:col>
      <xdr:colOff>370417</xdr:colOff>
      <xdr:row>61</xdr:row>
      <xdr:rowOff>433916</xdr:rowOff>
    </xdr:to>
    <xdr:graphicFrame macro="">
      <xdr:nvGraphicFramePr>
        <xdr:cNvPr id="20" name="Gráfico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absoluteAnchor>
    <xdr:pos x="7630578" y="0"/>
    <xdr:ext cx="1041399" cy="500327"/>
    <xdr:sp macro="" textlink="">
      <xdr:nvSpPr>
        <xdr:cNvPr id="27" name="Retângulo 26">
          <a:hlinkClick xmlns:r="http://schemas.openxmlformats.org/officeDocument/2006/relationships" r:id="rId10"/>
          <a:extLst>
            <a:ext uri="{FF2B5EF4-FFF2-40B4-BE49-F238E27FC236}">
              <a16:creationId xmlns:a16="http://schemas.microsoft.com/office/drawing/2014/main" id="{00000000-0008-0000-1200-00001B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2" name="Retângulo 31">
          <a:hlinkClick xmlns:r="http://schemas.openxmlformats.org/officeDocument/2006/relationships" r:id="rId11"/>
          <a:extLst>
            <a:ext uri="{FF2B5EF4-FFF2-40B4-BE49-F238E27FC236}">
              <a16:creationId xmlns:a16="http://schemas.microsoft.com/office/drawing/2014/main" id="{00000000-0008-0000-1200-000020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3" name="Retângulo 32">
          <a:hlinkClick xmlns:r="http://schemas.openxmlformats.org/officeDocument/2006/relationships" r:id="rId12"/>
          <a:extLst>
            <a:ext uri="{FF2B5EF4-FFF2-40B4-BE49-F238E27FC236}">
              <a16:creationId xmlns:a16="http://schemas.microsoft.com/office/drawing/2014/main" id="{00000000-0008-0000-1200-000021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4" name="Retângulo 33">
          <a:hlinkClick xmlns:r="http://schemas.openxmlformats.org/officeDocument/2006/relationships" r:id="rId13"/>
          <a:extLst>
            <a:ext uri="{FF2B5EF4-FFF2-40B4-BE49-F238E27FC236}">
              <a16:creationId xmlns:a16="http://schemas.microsoft.com/office/drawing/2014/main" id="{00000000-0008-0000-1200-000022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5" name="Retângulo 34">
          <a:hlinkClick xmlns:r="http://schemas.openxmlformats.org/officeDocument/2006/relationships" r:id="rId14"/>
          <a:extLst>
            <a:ext uri="{FF2B5EF4-FFF2-40B4-BE49-F238E27FC236}">
              <a16:creationId xmlns:a16="http://schemas.microsoft.com/office/drawing/2014/main" id="{00000000-0008-0000-1200-000023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6" name="Retângulo 35">
          <a:hlinkClick xmlns:r="http://schemas.openxmlformats.org/officeDocument/2006/relationships" r:id="rId1"/>
          <a:extLst>
            <a:ext uri="{FF2B5EF4-FFF2-40B4-BE49-F238E27FC236}">
              <a16:creationId xmlns:a16="http://schemas.microsoft.com/office/drawing/2014/main" id="{00000000-0008-0000-1200-000024000000}"/>
            </a:ext>
          </a:extLst>
        </xdr:cNvPr>
        <xdr:cNvSpPr>
          <a:spLocks/>
        </xdr:cNvSpPr>
      </xdr:nvSpPr>
      <xdr:spPr>
        <a:xfrm>
          <a:off x="5552016"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47230" cy="500327"/>
    <xdr:sp macro="" textlink="">
      <xdr:nvSpPr>
        <xdr:cNvPr id="37" name="Retângulo 36">
          <a:hlinkClick xmlns:r="http://schemas.openxmlformats.org/officeDocument/2006/relationships" r:id="rId15"/>
          <a:extLst>
            <a:ext uri="{FF2B5EF4-FFF2-40B4-BE49-F238E27FC236}">
              <a16:creationId xmlns:a16="http://schemas.microsoft.com/office/drawing/2014/main" id="{00000000-0008-0000-1200-000025000000}"/>
            </a:ext>
          </a:extLst>
        </xdr:cNvPr>
        <xdr:cNvSpPr>
          <a:spLocks/>
        </xdr:cNvSpPr>
      </xdr:nvSpPr>
      <xdr:spPr>
        <a:xfrm>
          <a:off x="8684687" y="0"/>
          <a:ext cx="114723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8" name="Retângulo 37">
          <a:hlinkClick xmlns:r="http://schemas.openxmlformats.org/officeDocument/2006/relationships" r:id="rId16"/>
          <a:extLst>
            <a:ext uri="{FF2B5EF4-FFF2-40B4-BE49-F238E27FC236}">
              <a16:creationId xmlns:a16="http://schemas.microsoft.com/office/drawing/2014/main" id="{00000000-0008-0000-1200-000026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9" name="Imagem 38">
          <a:extLst>
            <a:ext uri="{FF2B5EF4-FFF2-40B4-BE49-F238E27FC236}">
              <a16:creationId xmlns:a16="http://schemas.microsoft.com/office/drawing/2014/main" id="{00000000-0008-0000-1200-000027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8</xdr:col>
      <xdr:colOff>84137</xdr:colOff>
      <xdr:row>2</xdr:row>
      <xdr:rowOff>101600</xdr:rowOff>
    </xdr:from>
    <xdr:to>
      <xdr:col>10</xdr:col>
      <xdr:colOff>512762</xdr:colOff>
      <xdr:row>2</xdr:row>
      <xdr:rowOff>505460</xdr:rowOff>
    </xdr:to>
    <xdr:pic>
      <xdr:nvPicPr>
        <xdr:cNvPr id="3" name="Imagen 2">
          <a:hlinkClick xmlns:r="http://schemas.openxmlformats.org/officeDocument/2006/relationships" r:id="rId18"/>
          <a:extLst>
            <a:ext uri="{FF2B5EF4-FFF2-40B4-BE49-F238E27FC236}">
              <a16:creationId xmlns:a16="http://schemas.microsoft.com/office/drawing/2014/main" id="{00000000-0008-0000-1200-000003000000}"/>
            </a:ext>
          </a:extLst>
        </xdr:cNvPr>
        <xdr:cNvPicPr>
          <a:picLocks/>
        </xdr:cNvPicPr>
      </xdr:nvPicPr>
      <xdr:blipFill>
        <a:blip xmlns:r="http://schemas.openxmlformats.org/officeDocument/2006/relationships" r:embed="rId19" r:link="rId20"/>
        <a:stretch>
          <a:fillRect/>
        </a:stretch>
      </xdr:blipFill>
      <xdr:spPr>
        <a:xfrm>
          <a:off x="5080000" y="977900"/>
          <a:ext cx="1857375" cy="4038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absoluteAnchor>
    <xdr:pos x="7630578" y="0"/>
    <xdr:ext cx="1041399" cy="500327"/>
    <xdr:sp macro="" textlink="">
      <xdr:nvSpPr>
        <xdr:cNvPr id="12" name="Retângulo 11">
          <a:hlinkClick xmlns:r="http://schemas.openxmlformats.org/officeDocument/2006/relationships" r:id="rId1"/>
          <a:extLst>
            <a:ext uri="{FF2B5EF4-FFF2-40B4-BE49-F238E27FC236}">
              <a16:creationId xmlns:a16="http://schemas.microsoft.com/office/drawing/2014/main" id="{00000000-0008-0000-1300-00000C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13" name="Retângulo 12">
          <a:hlinkClick xmlns:r="http://schemas.openxmlformats.org/officeDocument/2006/relationships" r:id="rId2"/>
          <a:extLst>
            <a:ext uri="{FF2B5EF4-FFF2-40B4-BE49-F238E27FC236}">
              <a16:creationId xmlns:a16="http://schemas.microsoft.com/office/drawing/2014/main" id="{00000000-0008-0000-1300-00000D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14" name="Retângulo 13">
          <a:hlinkClick xmlns:r="http://schemas.openxmlformats.org/officeDocument/2006/relationships" r:id="rId3"/>
          <a:extLst>
            <a:ext uri="{FF2B5EF4-FFF2-40B4-BE49-F238E27FC236}">
              <a16:creationId xmlns:a16="http://schemas.microsoft.com/office/drawing/2014/main" id="{00000000-0008-0000-1300-00000E000000}"/>
            </a:ext>
          </a:extLst>
        </xdr:cNvPr>
        <xdr:cNvSpPr>
          <a:spLocks/>
        </xdr:cNvSpPr>
      </xdr:nvSpPr>
      <xdr:spPr>
        <a:xfrm>
          <a:off x="6597647" y="0"/>
          <a:ext cx="1032574"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15" name="Retângulo 14">
          <a:hlinkClick xmlns:r="http://schemas.openxmlformats.org/officeDocument/2006/relationships" r:id="rId4"/>
          <a:extLst>
            <a:ext uri="{FF2B5EF4-FFF2-40B4-BE49-F238E27FC236}">
              <a16:creationId xmlns:a16="http://schemas.microsoft.com/office/drawing/2014/main" id="{00000000-0008-0000-1300-00000F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16" name="Retângulo 15">
          <a:hlinkClick xmlns:r="http://schemas.openxmlformats.org/officeDocument/2006/relationships" r:id="rId5"/>
          <a:extLst>
            <a:ext uri="{FF2B5EF4-FFF2-40B4-BE49-F238E27FC236}">
              <a16:creationId xmlns:a16="http://schemas.microsoft.com/office/drawing/2014/main" id="{00000000-0008-0000-1300-000010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17" name="Retângulo 16">
          <a:hlinkClick xmlns:r="http://schemas.openxmlformats.org/officeDocument/2006/relationships" r:id="rId6"/>
          <a:extLst>
            <a:ext uri="{FF2B5EF4-FFF2-40B4-BE49-F238E27FC236}">
              <a16:creationId xmlns:a16="http://schemas.microsoft.com/office/drawing/2014/main" id="{00000000-0008-0000-1300-000011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18" name="Retângulo 17">
          <a:hlinkClick xmlns:r="http://schemas.openxmlformats.org/officeDocument/2006/relationships" r:id="rId7"/>
          <a:extLst>
            <a:ext uri="{FF2B5EF4-FFF2-40B4-BE49-F238E27FC236}">
              <a16:creationId xmlns:a16="http://schemas.microsoft.com/office/drawing/2014/main" id="{00000000-0008-0000-1300-000012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8" name="Retângulo 27">
          <a:hlinkClick xmlns:r="http://schemas.openxmlformats.org/officeDocument/2006/relationships" r:id="rId8"/>
          <a:extLst>
            <a:ext uri="{FF2B5EF4-FFF2-40B4-BE49-F238E27FC236}">
              <a16:creationId xmlns:a16="http://schemas.microsoft.com/office/drawing/2014/main" id="{00000000-0008-0000-1300-00001C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29" name="Imagem 28">
          <a:extLst>
            <a:ext uri="{FF2B5EF4-FFF2-40B4-BE49-F238E27FC236}">
              <a16:creationId xmlns:a16="http://schemas.microsoft.com/office/drawing/2014/main" id="{00000000-0008-0000-1300-00001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7</xdr:col>
      <xdr:colOff>1122362</xdr:colOff>
      <xdr:row>2</xdr:row>
      <xdr:rowOff>101600</xdr:rowOff>
    </xdr:from>
    <xdr:to>
      <xdr:col>9</xdr:col>
      <xdr:colOff>1208087</xdr:colOff>
      <xdr:row>2</xdr:row>
      <xdr:rowOff>505460</xdr:rowOff>
    </xdr:to>
    <xdr:pic>
      <xdr:nvPicPr>
        <xdr:cNvPr id="3" name="Imagen 2">
          <a:hlinkClick xmlns:r="http://schemas.openxmlformats.org/officeDocument/2006/relationships" r:id="rId10"/>
          <a:extLst>
            <a:ext uri="{FF2B5EF4-FFF2-40B4-BE49-F238E27FC236}">
              <a16:creationId xmlns:a16="http://schemas.microsoft.com/office/drawing/2014/main" id="{00000000-0008-0000-1300-000003000000}"/>
            </a:ext>
          </a:extLst>
        </xdr:cNvPr>
        <xdr:cNvPicPr>
          <a:picLocks/>
        </xdr:cNvPicPr>
      </xdr:nvPicPr>
      <xdr:blipFill>
        <a:blip xmlns:r="http://schemas.openxmlformats.org/officeDocument/2006/relationships" r:embed="rId11" r:link="rId12"/>
        <a:stretch>
          <a:fillRect/>
        </a:stretch>
      </xdr:blipFill>
      <xdr:spPr>
        <a:xfrm>
          <a:off x="5080000" y="977900"/>
          <a:ext cx="1857375"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1534583" y="584201"/>
    <xdr:ext cx="1471083" cy="299317"/>
    <xdr:sp macro="" textlink="">
      <xdr:nvSpPr>
        <xdr:cNvPr id="15" name="Retângulo 14">
          <a:hlinkClick xmlns:r="http://schemas.openxmlformats.org/officeDocument/2006/relationships" r:id="rId1"/>
          <a:extLst>
            <a:ext uri="{FF2B5EF4-FFF2-40B4-BE49-F238E27FC236}">
              <a16:creationId xmlns:a16="http://schemas.microsoft.com/office/drawing/2014/main" id="{00000000-0008-0000-0100-00000F000000}"/>
            </a:ext>
          </a:extLst>
        </xdr:cNvPr>
        <xdr:cNvSpPr/>
      </xdr:nvSpPr>
      <xdr:spPr>
        <a:xfrm>
          <a:off x="1534583" y="584201"/>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ORGANIZACIÓN</a:t>
          </a:r>
        </a:p>
      </xdr:txBody>
    </xdr:sp>
    <xdr:clientData/>
  </xdr:absoluteAnchor>
  <xdr:absoluteAnchor>
    <xdr:pos x="3031066" y="588435"/>
    <xdr:ext cx="1471083" cy="299317"/>
    <xdr:sp macro="" textlink="">
      <xdr:nvSpPr>
        <xdr:cNvPr id="16" name="Retângulo 15">
          <a:hlinkClick xmlns:r="http://schemas.openxmlformats.org/officeDocument/2006/relationships" r:id="rId2"/>
          <a:extLst>
            <a:ext uri="{FF2B5EF4-FFF2-40B4-BE49-F238E27FC236}">
              <a16:creationId xmlns:a16="http://schemas.microsoft.com/office/drawing/2014/main" id="{00000000-0008-0000-0100-000010000000}"/>
            </a:ext>
          </a:extLst>
        </xdr:cNvPr>
        <xdr:cNvSpPr/>
      </xdr:nvSpPr>
      <xdr:spPr>
        <a:xfrm>
          <a:off x="3031066" y="588435"/>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EQUIPO</a:t>
          </a:r>
        </a:p>
      </xdr:txBody>
    </xdr:sp>
    <xdr:clientData/>
  </xdr:absoluteAnchor>
  <xdr:absoluteAnchor>
    <xdr:pos x="4516966" y="582085"/>
    <xdr:ext cx="1471083" cy="299317"/>
    <xdr:sp macro="" textlink="">
      <xdr:nvSpPr>
        <xdr:cNvPr id="20" name="Retângulo 19">
          <a:hlinkClick xmlns:r="http://schemas.openxmlformats.org/officeDocument/2006/relationships" r:id="rId3"/>
          <a:extLst>
            <a:ext uri="{FF2B5EF4-FFF2-40B4-BE49-F238E27FC236}">
              <a16:creationId xmlns:a16="http://schemas.microsoft.com/office/drawing/2014/main" id="{00000000-0008-0000-0100-000014000000}"/>
            </a:ext>
          </a:extLst>
        </xdr:cNvPr>
        <xdr:cNvSpPr/>
      </xdr:nvSpPr>
      <xdr:spPr>
        <a:xfrm>
          <a:off x="4516966" y="582085"/>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EMPLEADOS</a:t>
          </a:r>
        </a:p>
      </xdr:txBody>
    </xdr:sp>
    <xdr:clientData/>
  </xdr:absoluteAnchor>
  <xdr:absoluteAnchor>
    <xdr:pos x="7630578" y="0"/>
    <xdr:ext cx="1041399" cy="500327"/>
    <xdr:sp macro="" textlink="">
      <xdr:nvSpPr>
        <xdr:cNvPr id="21" name="Retângulo 20">
          <a:hlinkClick xmlns:r="http://schemas.openxmlformats.org/officeDocument/2006/relationships" r:id="rId4"/>
          <a:extLst>
            <a:ext uri="{FF2B5EF4-FFF2-40B4-BE49-F238E27FC236}">
              <a16:creationId xmlns:a16="http://schemas.microsoft.com/office/drawing/2014/main" id="{00000000-0008-0000-0100-000015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2" name="Retângulo 21">
          <a:hlinkClick xmlns:r="http://schemas.openxmlformats.org/officeDocument/2006/relationships" r:id="rId1"/>
          <a:extLst>
            <a:ext uri="{FF2B5EF4-FFF2-40B4-BE49-F238E27FC236}">
              <a16:creationId xmlns:a16="http://schemas.microsoft.com/office/drawing/2014/main" id="{00000000-0008-0000-0100-000016000000}"/>
            </a:ext>
          </a:extLst>
        </xdr:cNvPr>
        <xdr:cNvSpPr>
          <a:spLocks/>
        </xdr:cNvSpPr>
      </xdr:nvSpPr>
      <xdr:spPr>
        <a:xfrm>
          <a:off x="1322915"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3" name="Retângulo 22">
          <a:hlinkClick xmlns:r="http://schemas.openxmlformats.org/officeDocument/2006/relationships" r:id="rId5"/>
          <a:extLst>
            <a:ext uri="{FF2B5EF4-FFF2-40B4-BE49-F238E27FC236}">
              <a16:creationId xmlns:a16="http://schemas.microsoft.com/office/drawing/2014/main" id="{00000000-0008-0000-0100-000017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4" name="Retângulo 23">
          <a:hlinkClick xmlns:r="http://schemas.openxmlformats.org/officeDocument/2006/relationships" r:id="rId6"/>
          <a:extLst>
            <a:ext uri="{FF2B5EF4-FFF2-40B4-BE49-F238E27FC236}">
              <a16:creationId xmlns:a16="http://schemas.microsoft.com/office/drawing/2014/main" id="{00000000-0008-0000-0100-000018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5" name="Retângulo 24">
          <a:hlinkClick xmlns:r="http://schemas.openxmlformats.org/officeDocument/2006/relationships" r:id="rId7"/>
          <a:extLst>
            <a:ext uri="{FF2B5EF4-FFF2-40B4-BE49-F238E27FC236}">
              <a16:creationId xmlns:a16="http://schemas.microsoft.com/office/drawing/2014/main" id="{00000000-0008-0000-0100-000019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6" name="Retângulo 25">
          <a:hlinkClick xmlns:r="http://schemas.openxmlformats.org/officeDocument/2006/relationships" r:id="rId8"/>
          <a:extLst>
            <a:ext uri="{FF2B5EF4-FFF2-40B4-BE49-F238E27FC236}">
              <a16:creationId xmlns:a16="http://schemas.microsoft.com/office/drawing/2014/main" id="{00000000-0008-0000-0100-00001A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26064" cy="500327"/>
    <xdr:sp macro="" textlink="">
      <xdr:nvSpPr>
        <xdr:cNvPr id="27" name="Retângulo 26">
          <a:hlinkClick xmlns:r="http://schemas.openxmlformats.org/officeDocument/2006/relationships" r:id="rId9"/>
          <a:extLst>
            <a:ext uri="{FF2B5EF4-FFF2-40B4-BE49-F238E27FC236}">
              <a16:creationId xmlns:a16="http://schemas.microsoft.com/office/drawing/2014/main" id="{00000000-0008-0000-0100-00001B000000}"/>
            </a:ext>
          </a:extLst>
        </xdr:cNvPr>
        <xdr:cNvSpPr>
          <a:spLocks/>
        </xdr:cNvSpPr>
      </xdr:nvSpPr>
      <xdr:spPr>
        <a:xfrm>
          <a:off x="8684687" y="0"/>
          <a:ext cx="112606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8" name="Retângulo 27">
          <a:hlinkClick xmlns:r="http://schemas.openxmlformats.org/officeDocument/2006/relationships" r:id="rId10"/>
          <a:extLst>
            <a:ext uri="{FF2B5EF4-FFF2-40B4-BE49-F238E27FC236}">
              <a16:creationId xmlns:a16="http://schemas.microsoft.com/office/drawing/2014/main" id="{00000000-0008-0000-0100-00001C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29" name="Imagem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3</xdr:col>
      <xdr:colOff>2093912</xdr:colOff>
      <xdr:row>2</xdr:row>
      <xdr:rowOff>101600</xdr:rowOff>
    </xdr:from>
    <xdr:to>
      <xdr:col>4</xdr:col>
      <xdr:colOff>469900</xdr:colOff>
      <xdr:row>2</xdr:row>
      <xdr:rowOff>505460</xdr:rowOff>
    </xdr:to>
    <xdr:pic>
      <xdr:nvPicPr>
        <xdr:cNvPr id="3" name="Imagen 2">
          <a:hlinkClick xmlns:r="http://schemas.openxmlformats.org/officeDocument/2006/relationships" r:id="rId12"/>
          <a:extLst>
            <a:ext uri="{FF2B5EF4-FFF2-40B4-BE49-F238E27FC236}">
              <a16:creationId xmlns:a16="http://schemas.microsoft.com/office/drawing/2014/main" id="{00000000-0008-0000-0100-000003000000}"/>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137583</xdr:colOff>
      <xdr:row>6</xdr:row>
      <xdr:rowOff>328083</xdr:rowOff>
    </xdr:from>
    <xdr:to>
      <xdr:col>7</xdr:col>
      <xdr:colOff>1375834</xdr:colOff>
      <xdr:row>11</xdr:row>
      <xdr:rowOff>1055</xdr:rowOff>
    </xdr:to>
    <xdr:graphicFrame macro="">
      <xdr:nvGraphicFramePr>
        <xdr:cNvPr id="3" name="Gráfico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148166</xdr:colOff>
      <xdr:row>13</xdr:row>
      <xdr:rowOff>0</xdr:rowOff>
    </xdr:from>
    <xdr:to>
      <xdr:col>7</xdr:col>
      <xdr:colOff>1365250</xdr:colOff>
      <xdr:row>17</xdr:row>
      <xdr:rowOff>2</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1493520</xdr:colOff>
          <xdr:row>4</xdr:row>
          <xdr:rowOff>7620</xdr:rowOff>
        </xdr:from>
        <xdr:to>
          <xdr:col>3</xdr:col>
          <xdr:colOff>1440180</xdr:colOff>
          <xdr:row>4</xdr:row>
          <xdr:rowOff>304800</xdr:rowOff>
        </xdr:to>
        <xdr:sp macro="" textlink="">
          <xdr:nvSpPr>
            <xdr:cNvPr id="62465" name="Drop-down 1" hidden="1">
              <a:extLst>
                <a:ext uri="{63B3BB69-23CF-44E3-9099-C40C66FF867C}">
                  <a14:compatExt spid="_x0000_s62465"/>
                </a:ext>
                <a:ext uri="{FF2B5EF4-FFF2-40B4-BE49-F238E27FC236}">
                  <a16:creationId xmlns:a16="http://schemas.microsoft.com/office/drawing/2014/main" id="{00000000-0008-0000-1400-000001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absoluteAnchor>
    <xdr:pos x="1481668" y="592667"/>
    <xdr:ext cx="2053166" cy="299317"/>
    <xdr:sp macro="" textlink="">
      <xdr:nvSpPr>
        <xdr:cNvPr id="13" name="Retângulo 12">
          <a:hlinkClick xmlns:r="http://schemas.openxmlformats.org/officeDocument/2006/relationships" r:id="rId3"/>
          <a:extLst>
            <a:ext uri="{FF2B5EF4-FFF2-40B4-BE49-F238E27FC236}">
              <a16:creationId xmlns:a16="http://schemas.microsoft.com/office/drawing/2014/main" id="{00000000-0008-0000-1400-00000D000000}"/>
            </a:ext>
          </a:extLst>
        </xdr:cNvPr>
        <xdr:cNvSpPr/>
      </xdr:nvSpPr>
      <xdr:spPr>
        <a:xfrm>
          <a:off x="1481668" y="592667"/>
          <a:ext cx="2053166" cy="2993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ANÁLISIS DE LAS PERSPECTIVAS</a:t>
          </a:r>
        </a:p>
      </xdr:txBody>
    </xdr:sp>
    <xdr:clientData/>
  </xdr:absoluteAnchor>
  <xdr:absoluteAnchor>
    <xdr:pos x="3570815" y="596900"/>
    <xdr:ext cx="2324101" cy="299317"/>
    <xdr:sp macro="" textlink="">
      <xdr:nvSpPr>
        <xdr:cNvPr id="14" name="Retângulo 13">
          <a:hlinkClick xmlns:r="http://schemas.openxmlformats.org/officeDocument/2006/relationships" r:id="rId4"/>
          <a:extLst>
            <a:ext uri="{FF2B5EF4-FFF2-40B4-BE49-F238E27FC236}">
              <a16:creationId xmlns:a16="http://schemas.microsoft.com/office/drawing/2014/main" id="{00000000-0008-0000-1400-00000E000000}"/>
            </a:ext>
          </a:extLst>
        </xdr:cNvPr>
        <xdr:cNvSpPr/>
      </xdr:nvSpPr>
      <xdr:spPr>
        <a:xfrm>
          <a:off x="3570815" y="596900"/>
          <a:ext cx="2324101"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DE LOS PLANES DE ACCIÓN</a:t>
          </a:r>
        </a:p>
      </xdr:txBody>
    </xdr:sp>
    <xdr:clientData/>
  </xdr:absoluteAnchor>
  <xdr:absoluteAnchor>
    <xdr:pos x="5655733" y="596900"/>
    <xdr:ext cx="2387600" cy="299317"/>
    <xdr:sp macro="" textlink="">
      <xdr:nvSpPr>
        <xdr:cNvPr id="15" name="Retângulo 14">
          <a:hlinkClick xmlns:r="http://schemas.openxmlformats.org/officeDocument/2006/relationships" r:id="rId5"/>
          <a:extLst>
            <a:ext uri="{FF2B5EF4-FFF2-40B4-BE49-F238E27FC236}">
              <a16:creationId xmlns:a16="http://schemas.microsoft.com/office/drawing/2014/main" id="{00000000-0008-0000-1400-00000F000000}"/>
            </a:ext>
          </a:extLst>
        </xdr:cNvPr>
        <xdr:cNvSpPr/>
      </xdr:nvSpPr>
      <xdr:spPr>
        <a:xfrm>
          <a:off x="5655733" y="596900"/>
          <a:ext cx="23876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DE LAS ESTRATEGIAS</a:t>
          </a:r>
        </a:p>
      </xdr:txBody>
    </xdr:sp>
    <xdr:clientData/>
  </xdr:absoluteAnchor>
  <xdr:absoluteAnchor>
    <xdr:pos x="7630578" y="0"/>
    <xdr:ext cx="1041399" cy="500327"/>
    <xdr:sp macro="" textlink="">
      <xdr:nvSpPr>
        <xdr:cNvPr id="26" name="Retângulo 25">
          <a:hlinkClick xmlns:r="http://schemas.openxmlformats.org/officeDocument/2006/relationships" r:id="rId3"/>
          <a:extLst>
            <a:ext uri="{FF2B5EF4-FFF2-40B4-BE49-F238E27FC236}">
              <a16:creationId xmlns:a16="http://schemas.microsoft.com/office/drawing/2014/main" id="{00000000-0008-0000-1400-00001A000000}"/>
            </a:ext>
          </a:extLst>
        </xdr:cNvPr>
        <xdr:cNvSpPr>
          <a:spLocks/>
        </xdr:cNvSpPr>
      </xdr:nvSpPr>
      <xdr:spPr>
        <a:xfrm>
          <a:off x="7630578"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7" name="Retângulo 26">
          <a:hlinkClick xmlns:r="http://schemas.openxmlformats.org/officeDocument/2006/relationships" r:id="rId6"/>
          <a:extLst>
            <a:ext uri="{FF2B5EF4-FFF2-40B4-BE49-F238E27FC236}">
              <a16:creationId xmlns:a16="http://schemas.microsoft.com/office/drawing/2014/main" id="{00000000-0008-0000-1400-00001B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8" name="Retângulo 27">
          <a:hlinkClick xmlns:r="http://schemas.openxmlformats.org/officeDocument/2006/relationships" r:id="rId7"/>
          <a:extLst>
            <a:ext uri="{FF2B5EF4-FFF2-40B4-BE49-F238E27FC236}">
              <a16:creationId xmlns:a16="http://schemas.microsoft.com/office/drawing/2014/main" id="{00000000-0008-0000-1400-00001C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9" name="Retângulo 28">
          <a:hlinkClick xmlns:r="http://schemas.openxmlformats.org/officeDocument/2006/relationships" r:id="rId8"/>
          <a:extLst>
            <a:ext uri="{FF2B5EF4-FFF2-40B4-BE49-F238E27FC236}">
              <a16:creationId xmlns:a16="http://schemas.microsoft.com/office/drawing/2014/main" id="{00000000-0008-0000-1400-00001D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0" name="Retângulo 29">
          <a:hlinkClick xmlns:r="http://schemas.openxmlformats.org/officeDocument/2006/relationships" r:id="rId9"/>
          <a:extLst>
            <a:ext uri="{FF2B5EF4-FFF2-40B4-BE49-F238E27FC236}">
              <a16:creationId xmlns:a16="http://schemas.microsoft.com/office/drawing/2014/main" id="{00000000-0008-0000-1400-00001E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1" name="Retângulo 30">
          <a:hlinkClick xmlns:r="http://schemas.openxmlformats.org/officeDocument/2006/relationships" r:id="rId10"/>
          <a:extLst>
            <a:ext uri="{FF2B5EF4-FFF2-40B4-BE49-F238E27FC236}">
              <a16:creationId xmlns:a16="http://schemas.microsoft.com/office/drawing/2014/main" id="{00000000-0008-0000-1400-00001F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2" name="Retângulo 31">
          <a:hlinkClick xmlns:r="http://schemas.openxmlformats.org/officeDocument/2006/relationships" r:id="rId11"/>
          <a:extLst>
            <a:ext uri="{FF2B5EF4-FFF2-40B4-BE49-F238E27FC236}">
              <a16:creationId xmlns:a16="http://schemas.microsoft.com/office/drawing/2014/main" id="{00000000-0008-0000-1400-000020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3" name="Retângulo 32">
          <a:hlinkClick xmlns:r="http://schemas.openxmlformats.org/officeDocument/2006/relationships" r:id="rId12"/>
          <a:extLst>
            <a:ext uri="{FF2B5EF4-FFF2-40B4-BE49-F238E27FC236}">
              <a16:creationId xmlns:a16="http://schemas.microsoft.com/office/drawing/2014/main" id="{00000000-0008-0000-1400-000021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4" name="Imagem 33">
          <a:extLst>
            <a:ext uri="{FF2B5EF4-FFF2-40B4-BE49-F238E27FC236}">
              <a16:creationId xmlns:a16="http://schemas.microsoft.com/office/drawing/2014/main" id="{00000000-0008-0000-1400-000022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3</xdr:col>
      <xdr:colOff>2246312</xdr:colOff>
      <xdr:row>2</xdr:row>
      <xdr:rowOff>101600</xdr:rowOff>
    </xdr:from>
    <xdr:to>
      <xdr:col>4</xdr:col>
      <xdr:colOff>1541462</xdr:colOff>
      <xdr:row>2</xdr:row>
      <xdr:rowOff>505460</xdr:rowOff>
    </xdr:to>
    <xdr:pic>
      <xdr:nvPicPr>
        <xdr:cNvPr id="5" name="Imagen 4">
          <a:hlinkClick xmlns:r="http://schemas.openxmlformats.org/officeDocument/2006/relationships" r:id="rId14"/>
          <a:extLst>
            <a:ext uri="{FF2B5EF4-FFF2-40B4-BE49-F238E27FC236}">
              <a16:creationId xmlns:a16="http://schemas.microsoft.com/office/drawing/2014/main" id="{00000000-0008-0000-1400-000005000000}"/>
            </a:ext>
          </a:extLst>
        </xdr:cNvPr>
        <xdr:cNvPicPr>
          <a:picLocks/>
        </xdr:cNvPicPr>
      </xdr:nvPicPr>
      <xdr:blipFill>
        <a:blip xmlns:r="http://schemas.openxmlformats.org/officeDocument/2006/relationships" r:embed="rId15" r:link="rId16"/>
        <a:stretch>
          <a:fillRect/>
        </a:stretch>
      </xdr:blipFill>
      <xdr:spPr>
        <a:xfrm>
          <a:off x="5080000" y="977900"/>
          <a:ext cx="1857375" cy="4038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1104900</xdr:colOff>
          <xdr:row>3</xdr:row>
          <xdr:rowOff>121920</xdr:rowOff>
        </xdr:from>
        <xdr:to>
          <xdr:col>3</xdr:col>
          <xdr:colOff>68580</xdr:colOff>
          <xdr:row>4</xdr:row>
          <xdr:rowOff>228600</xdr:rowOff>
        </xdr:to>
        <xdr:sp macro="" textlink="">
          <xdr:nvSpPr>
            <xdr:cNvPr id="33795" name="Drop-down 3" hidden="1">
              <a:extLst>
                <a:ext uri="{63B3BB69-23CF-44E3-9099-C40C66FF867C}">
                  <a14:compatExt spid="_x0000_s33795"/>
                </a:ext>
                <a:ext uri="{FF2B5EF4-FFF2-40B4-BE49-F238E27FC236}">
                  <a16:creationId xmlns:a16="http://schemas.microsoft.com/office/drawing/2014/main" id="{00000000-0008-0000-1500-000003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105832</xdr:colOff>
      <xdr:row>9</xdr:row>
      <xdr:rowOff>116416</xdr:rowOff>
    </xdr:from>
    <xdr:to>
      <xdr:col>9</xdr:col>
      <xdr:colOff>10582</xdr:colOff>
      <xdr:row>19</xdr:row>
      <xdr:rowOff>74083</xdr:rowOff>
    </xdr:to>
    <xdr:graphicFrame macro="">
      <xdr:nvGraphicFramePr>
        <xdr:cNvPr id="9" name="Gráfico 8">
          <a:extLst>
            <a:ext uri="{FF2B5EF4-FFF2-40B4-BE49-F238E27FC236}">
              <a16:creationId xmlns:a16="http://schemas.microsoft.com/office/drawing/2014/main" id="{00000000-0008-0000-1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1481667" y="592667"/>
    <xdr:ext cx="2053171" cy="299317"/>
    <xdr:sp macro="" textlink="">
      <xdr:nvSpPr>
        <xdr:cNvPr id="10" name="Retângulo 9">
          <a:hlinkClick xmlns:r="http://schemas.openxmlformats.org/officeDocument/2006/relationships" r:id="rId2"/>
          <a:extLst>
            <a:ext uri="{FF2B5EF4-FFF2-40B4-BE49-F238E27FC236}">
              <a16:creationId xmlns:a16="http://schemas.microsoft.com/office/drawing/2014/main" id="{00000000-0008-0000-1500-00000A000000}"/>
            </a:ext>
          </a:extLst>
        </xdr:cNvPr>
        <xdr:cNvSpPr/>
      </xdr:nvSpPr>
      <xdr:spPr>
        <a:xfrm>
          <a:off x="1481667" y="592667"/>
          <a:ext cx="2053171"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DE LAS PERSPECTIVAS</a:t>
          </a:r>
        </a:p>
      </xdr:txBody>
    </xdr:sp>
    <xdr:clientData/>
  </xdr:absoluteAnchor>
  <xdr:absoluteAnchor>
    <xdr:pos x="3570819" y="596900"/>
    <xdr:ext cx="2324097" cy="299317"/>
    <xdr:sp macro="" textlink="">
      <xdr:nvSpPr>
        <xdr:cNvPr id="11" name="Retângulo 10">
          <a:hlinkClick xmlns:r="http://schemas.openxmlformats.org/officeDocument/2006/relationships" r:id="rId3"/>
          <a:extLst>
            <a:ext uri="{FF2B5EF4-FFF2-40B4-BE49-F238E27FC236}">
              <a16:creationId xmlns:a16="http://schemas.microsoft.com/office/drawing/2014/main" id="{00000000-0008-0000-1500-00000B000000}"/>
            </a:ext>
          </a:extLst>
        </xdr:cNvPr>
        <xdr:cNvSpPr/>
      </xdr:nvSpPr>
      <xdr:spPr>
        <a:xfrm>
          <a:off x="3570819" y="596900"/>
          <a:ext cx="2324097" cy="2993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ANÁLISIS DE LOS PLANES DE ACCIÓN</a:t>
          </a:r>
        </a:p>
      </xdr:txBody>
    </xdr:sp>
    <xdr:clientData/>
  </xdr:absoluteAnchor>
  <xdr:absoluteAnchor>
    <xdr:pos x="5655737" y="596900"/>
    <xdr:ext cx="2620430" cy="299317"/>
    <xdr:sp macro="" textlink="">
      <xdr:nvSpPr>
        <xdr:cNvPr id="12" name="Retângulo 11">
          <a:hlinkClick xmlns:r="http://schemas.openxmlformats.org/officeDocument/2006/relationships" r:id="rId4"/>
          <a:extLst>
            <a:ext uri="{FF2B5EF4-FFF2-40B4-BE49-F238E27FC236}">
              <a16:creationId xmlns:a16="http://schemas.microsoft.com/office/drawing/2014/main" id="{00000000-0008-0000-1500-00000C000000}"/>
            </a:ext>
          </a:extLst>
        </xdr:cNvPr>
        <xdr:cNvSpPr/>
      </xdr:nvSpPr>
      <xdr:spPr>
        <a:xfrm>
          <a:off x="5655737" y="596900"/>
          <a:ext cx="262043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DE LAS ESTRATEGIAS</a:t>
          </a:r>
        </a:p>
      </xdr:txBody>
    </xdr:sp>
    <xdr:clientData/>
  </xdr:absoluteAnchor>
  <xdr:absoluteAnchor>
    <xdr:pos x="7630578" y="0"/>
    <xdr:ext cx="1041399" cy="500327"/>
    <xdr:sp macro="" textlink="">
      <xdr:nvSpPr>
        <xdr:cNvPr id="17" name="Retângulo 16">
          <a:hlinkClick xmlns:r="http://schemas.openxmlformats.org/officeDocument/2006/relationships" r:id="rId2"/>
          <a:extLst>
            <a:ext uri="{FF2B5EF4-FFF2-40B4-BE49-F238E27FC236}">
              <a16:creationId xmlns:a16="http://schemas.microsoft.com/office/drawing/2014/main" id="{00000000-0008-0000-1500-000011000000}"/>
            </a:ext>
          </a:extLst>
        </xdr:cNvPr>
        <xdr:cNvSpPr>
          <a:spLocks/>
        </xdr:cNvSpPr>
      </xdr:nvSpPr>
      <xdr:spPr>
        <a:xfrm>
          <a:off x="7630578"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18" name="Retângulo 17">
          <a:hlinkClick xmlns:r="http://schemas.openxmlformats.org/officeDocument/2006/relationships" r:id="rId5"/>
          <a:extLst>
            <a:ext uri="{FF2B5EF4-FFF2-40B4-BE49-F238E27FC236}">
              <a16:creationId xmlns:a16="http://schemas.microsoft.com/office/drawing/2014/main" id="{00000000-0008-0000-1500-000012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19" name="Retângulo 18">
          <a:hlinkClick xmlns:r="http://schemas.openxmlformats.org/officeDocument/2006/relationships" r:id="rId6"/>
          <a:extLst>
            <a:ext uri="{FF2B5EF4-FFF2-40B4-BE49-F238E27FC236}">
              <a16:creationId xmlns:a16="http://schemas.microsoft.com/office/drawing/2014/main" id="{00000000-0008-0000-1500-000013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0" name="Retângulo 19">
          <a:hlinkClick xmlns:r="http://schemas.openxmlformats.org/officeDocument/2006/relationships" r:id="rId7"/>
          <a:extLst>
            <a:ext uri="{FF2B5EF4-FFF2-40B4-BE49-F238E27FC236}">
              <a16:creationId xmlns:a16="http://schemas.microsoft.com/office/drawing/2014/main" id="{00000000-0008-0000-1500-000014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1" name="Retângulo 30">
          <a:hlinkClick xmlns:r="http://schemas.openxmlformats.org/officeDocument/2006/relationships" r:id="rId8"/>
          <a:extLst>
            <a:ext uri="{FF2B5EF4-FFF2-40B4-BE49-F238E27FC236}">
              <a16:creationId xmlns:a16="http://schemas.microsoft.com/office/drawing/2014/main" id="{00000000-0008-0000-1500-00001F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2" name="Retângulo 31">
          <a:hlinkClick xmlns:r="http://schemas.openxmlformats.org/officeDocument/2006/relationships" r:id="rId9"/>
          <a:extLst>
            <a:ext uri="{FF2B5EF4-FFF2-40B4-BE49-F238E27FC236}">
              <a16:creationId xmlns:a16="http://schemas.microsoft.com/office/drawing/2014/main" id="{00000000-0008-0000-1500-000020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3" name="Retângulo 32">
          <a:hlinkClick xmlns:r="http://schemas.openxmlformats.org/officeDocument/2006/relationships" r:id="rId10"/>
          <a:extLst>
            <a:ext uri="{FF2B5EF4-FFF2-40B4-BE49-F238E27FC236}">
              <a16:creationId xmlns:a16="http://schemas.microsoft.com/office/drawing/2014/main" id="{00000000-0008-0000-1500-000021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4" name="Retângulo 33">
          <a:hlinkClick xmlns:r="http://schemas.openxmlformats.org/officeDocument/2006/relationships" r:id="rId11"/>
          <a:extLst>
            <a:ext uri="{FF2B5EF4-FFF2-40B4-BE49-F238E27FC236}">
              <a16:creationId xmlns:a16="http://schemas.microsoft.com/office/drawing/2014/main" id="{00000000-0008-0000-1500-000022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5" name="Imagem 34">
          <a:extLst>
            <a:ext uri="{FF2B5EF4-FFF2-40B4-BE49-F238E27FC236}">
              <a16:creationId xmlns:a16="http://schemas.microsoft.com/office/drawing/2014/main" id="{00000000-0008-0000-1500-00002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1236662</xdr:colOff>
      <xdr:row>2</xdr:row>
      <xdr:rowOff>101600</xdr:rowOff>
    </xdr:from>
    <xdr:to>
      <xdr:col>4</xdr:col>
      <xdr:colOff>3094037</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15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126999</xdr:colOff>
      <xdr:row>4</xdr:row>
      <xdr:rowOff>381001</xdr:rowOff>
    </xdr:from>
    <xdr:to>
      <xdr:col>14</xdr:col>
      <xdr:colOff>402166</xdr:colOff>
      <xdr:row>12</xdr:row>
      <xdr:rowOff>0</xdr:rowOff>
    </xdr:to>
    <xdr:graphicFrame macro="">
      <xdr:nvGraphicFramePr>
        <xdr:cNvPr id="2" name="Gráfico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1428751" y="592665"/>
    <xdr:ext cx="2106084" cy="299317"/>
    <xdr:sp macro="" textlink="">
      <xdr:nvSpPr>
        <xdr:cNvPr id="12" name="Retângulo 11">
          <a:hlinkClick xmlns:r="http://schemas.openxmlformats.org/officeDocument/2006/relationships" r:id="rId2"/>
          <a:extLst>
            <a:ext uri="{FF2B5EF4-FFF2-40B4-BE49-F238E27FC236}">
              <a16:creationId xmlns:a16="http://schemas.microsoft.com/office/drawing/2014/main" id="{00000000-0008-0000-1600-00000C000000}"/>
            </a:ext>
          </a:extLst>
        </xdr:cNvPr>
        <xdr:cNvSpPr/>
      </xdr:nvSpPr>
      <xdr:spPr>
        <a:xfrm>
          <a:off x="1428751" y="592665"/>
          <a:ext cx="2106084"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DE LAS PERSPECTIVAS</a:t>
          </a:r>
        </a:p>
      </xdr:txBody>
    </xdr:sp>
    <xdr:clientData/>
  </xdr:absoluteAnchor>
  <xdr:absoluteAnchor>
    <xdr:pos x="3570816" y="596898"/>
    <xdr:ext cx="2334683" cy="299317"/>
    <xdr:sp macro="" textlink="">
      <xdr:nvSpPr>
        <xdr:cNvPr id="13" name="Retângulo 12">
          <a:hlinkClick xmlns:r="http://schemas.openxmlformats.org/officeDocument/2006/relationships" r:id="rId3"/>
          <a:extLst>
            <a:ext uri="{FF2B5EF4-FFF2-40B4-BE49-F238E27FC236}">
              <a16:creationId xmlns:a16="http://schemas.microsoft.com/office/drawing/2014/main" id="{00000000-0008-0000-1600-00000D000000}"/>
            </a:ext>
          </a:extLst>
        </xdr:cNvPr>
        <xdr:cNvSpPr/>
      </xdr:nvSpPr>
      <xdr:spPr>
        <a:xfrm>
          <a:off x="3570816" y="596898"/>
          <a:ext cx="23346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ANÁLISIS DE LOS PLANES DE ACCIÓN</a:t>
          </a:r>
        </a:p>
      </xdr:txBody>
    </xdr:sp>
    <xdr:clientData/>
  </xdr:absoluteAnchor>
  <xdr:absoluteAnchor>
    <xdr:pos x="5920317" y="586315"/>
    <xdr:ext cx="2059516" cy="299317"/>
    <xdr:sp macro="" textlink="">
      <xdr:nvSpPr>
        <xdr:cNvPr id="14" name="Retângulo 13">
          <a:hlinkClick xmlns:r="http://schemas.openxmlformats.org/officeDocument/2006/relationships" r:id="rId4"/>
          <a:extLst>
            <a:ext uri="{FF2B5EF4-FFF2-40B4-BE49-F238E27FC236}">
              <a16:creationId xmlns:a16="http://schemas.microsoft.com/office/drawing/2014/main" id="{00000000-0008-0000-1600-00000E000000}"/>
            </a:ext>
          </a:extLst>
        </xdr:cNvPr>
        <xdr:cNvSpPr/>
      </xdr:nvSpPr>
      <xdr:spPr>
        <a:xfrm>
          <a:off x="5920317" y="586315"/>
          <a:ext cx="2059516" cy="299317"/>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ANÁLISIS DE LAS ESTRATEGIAS</a:t>
          </a:r>
        </a:p>
      </xdr:txBody>
    </xdr:sp>
    <xdr:clientData/>
  </xdr:absoluteAnchor>
  <xdr:absoluteAnchor>
    <xdr:pos x="7630578" y="0"/>
    <xdr:ext cx="1041399" cy="500327"/>
    <xdr:sp macro="" textlink="">
      <xdr:nvSpPr>
        <xdr:cNvPr id="25" name="Retângulo 24">
          <a:hlinkClick xmlns:r="http://schemas.openxmlformats.org/officeDocument/2006/relationships" r:id="rId2"/>
          <a:extLst>
            <a:ext uri="{FF2B5EF4-FFF2-40B4-BE49-F238E27FC236}">
              <a16:creationId xmlns:a16="http://schemas.microsoft.com/office/drawing/2014/main" id="{00000000-0008-0000-1600-000019000000}"/>
            </a:ext>
          </a:extLst>
        </xdr:cNvPr>
        <xdr:cNvSpPr>
          <a:spLocks/>
        </xdr:cNvSpPr>
      </xdr:nvSpPr>
      <xdr:spPr>
        <a:xfrm>
          <a:off x="7630578"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6" name="Retângulo 25">
          <a:hlinkClick xmlns:r="http://schemas.openxmlformats.org/officeDocument/2006/relationships" r:id="rId5"/>
          <a:extLst>
            <a:ext uri="{FF2B5EF4-FFF2-40B4-BE49-F238E27FC236}">
              <a16:creationId xmlns:a16="http://schemas.microsoft.com/office/drawing/2014/main" id="{00000000-0008-0000-1600-00001A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7" name="Retângulo 26">
          <a:hlinkClick xmlns:r="http://schemas.openxmlformats.org/officeDocument/2006/relationships" r:id="rId6"/>
          <a:extLst>
            <a:ext uri="{FF2B5EF4-FFF2-40B4-BE49-F238E27FC236}">
              <a16:creationId xmlns:a16="http://schemas.microsoft.com/office/drawing/2014/main" id="{00000000-0008-0000-1600-00001B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8" name="Retângulo 27">
          <a:hlinkClick xmlns:r="http://schemas.openxmlformats.org/officeDocument/2006/relationships" r:id="rId7"/>
          <a:extLst>
            <a:ext uri="{FF2B5EF4-FFF2-40B4-BE49-F238E27FC236}">
              <a16:creationId xmlns:a16="http://schemas.microsoft.com/office/drawing/2014/main" id="{00000000-0008-0000-1600-00001C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9" name="Retângulo 28">
          <a:hlinkClick xmlns:r="http://schemas.openxmlformats.org/officeDocument/2006/relationships" r:id="rId8"/>
          <a:extLst>
            <a:ext uri="{FF2B5EF4-FFF2-40B4-BE49-F238E27FC236}">
              <a16:creationId xmlns:a16="http://schemas.microsoft.com/office/drawing/2014/main" id="{00000000-0008-0000-1600-00001D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0" name="Retângulo 29">
          <a:hlinkClick xmlns:r="http://schemas.openxmlformats.org/officeDocument/2006/relationships" r:id="rId9"/>
          <a:extLst>
            <a:ext uri="{FF2B5EF4-FFF2-40B4-BE49-F238E27FC236}">
              <a16:creationId xmlns:a16="http://schemas.microsoft.com/office/drawing/2014/main" id="{00000000-0008-0000-1600-00001E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1" name="Retângulo 30">
          <a:hlinkClick xmlns:r="http://schemas.openxmlformats.org/officeDocument/2006/relationships" r:id="rId10"/>
          <a:extLst>
            <a:ext uri="{FF2B5EF4-FFF2-40B4-BE49-F238E27FC236}">
              <a16:creationId xmlns:a16="http://schemas.microsoft.com/office/drawing/2014/main" id="{00000000-0008-0000-1600-00001F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2" name="Retângulo 31">
          <a:hlinkClick xmlns:r="http://schemas.openxmlformats.org/officeDocument/2006/relationships" r:id="rId11"/>
          <a:extLst>
            <a:ext uri="{FF2B5EF4-FFF2-40B4-BE49-F238E27FC236}">
              <a16:creationId xmlns:a16="http://schemas.microsoft.com/office/drawing/2014/main" id="{00000000-0008-0000-1600-000020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3" name="Imagem 32">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5</xdr:col>
      <xdr:colOff>288925</xdr:colOff>
      <xdr:row>2</xdr:row>
      <xdr:rowOff>101600</xdr:rowOff>
    </xdr:from>
    <xdr:to>
      <xdr:col>6</xdr:col>
      <xdr:colOff>341312</xdr:colOff>
      <xdr:row>2</xdr:row>
      <xdr:rowOff>505460</xdr:rowOff>
    </xdr:to>
    <xdr:pic>
      <xdr:nvPicPr>
        <xdr:cNvPr id="4" name="Imagen 3">
          <a:hlinkClick xmlns:r="http://schemas.openxmlformats.org/officeDocument/2006/relationships" r:id="rId13"/>
          <a:extLst>
            <a:ext uri="{FF2B5EF4-FFF2-40B4-BE49-F238E27FC236}">
              <a16:creationId xmlns:a16="http://schemas.microsoft.com/office/drawing/2014/main" id="{00000000-0008-0000-1600-000004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absoluteAnchor>
    <xdr:pos x="1100671" y="592667"/>
    <xdr:ext cx="1248833" cy="299317"/>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100671" y="59266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PASO A PASO</a:t>
          </a:r>
        </a:p>
      </xdr:txBody>
    </xdr:sp>
    <xdr:clientData/>
  </xdr:absoluteAnchor>
  <xdr:absoluteAnchor>
    <xdr:pos x="2364321" y="586318"/>
    <xdr:ext cx="1636179" cy="299317"/>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236432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absoluteAnchor>
  <xdr:absoluteAnchor>
    <xdr:pos x="4008971" y="582083"/>
    <xdr:ext cx="1636179" cy="307785"/>
    <xdr:sp macro="" textlink="">
      <xdr:nvSpPr>
        <xdr:cNvPr id="4" name="Retângulo 3">
          <a:hlinkClick xmlns:r="http://schemas.openxmlformats.org/officeDocument/2006/relationships" r:id="rId3"/>
          <a:extLst>
            <a:ext uri="{FF2B5EF4-FFF2-40B4-BE49-F238E27FC236}">
              <a16:creationId xmlns:a16="http://schemas.microsoft.com/office/drawing/2014/main" id="{00000000-0008-0000-1700-000004000000}"/>
            </a:ext>
          </a:extLst>
        </xdr:cNvPr>
        <xdr:cNvSpPr/>
      </xdr:nvSpPr>
      <xdr:spPr>
        <a:xfrm>
          <a:off x="4008971"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absoluteAnchor>
  <xdr:absoluteAnchor>
    <xdr:pos x="5651500" y="582083"/>
    <xdr:ext cx="1636179" cy="307785"/>
    <xdr:sp macro="" textlink="">
      <xdr:nvSpPr>
        <xdr:cNvPr id="5" name="Retângulo 4">
          <a:hlinkClick xmlns:r="http://schemas.openxmlformats.org/officeDocument/2006/relationships" r:id="rId4"/>
          <a:extLst>
            <a:ext uri="{FF2B5EF4-FFF2-40B4-BE49-F238E27FC236}">
              <a16:creationId xmlns:a16="http://schemas.microsoft.com/office/drawing/2014/main" id="{00000000-0008-0000-1700-000005000000}"/>
            </a:ext>
          </a:extLst>
        </xdr:cNvPr>
        <xdr:cNvSpPr/>
      </xdr:nvSpPr>
      <xdr:spPr>
        <a:xfrm>
          <a:off x="5651500"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ACERCA DE LUZ</a:t>
          </a:r>
        </a:p>
      </xdr:txBody>
    </xdr:sp>
    <xdr:clientData/>
  </xdr:absoluteAnchor>
  <xdr:absoluteAnchor>
    <xdr:pos x="7630578" y="0"/>
    <xdr:ext cx="1041399" cy="500327"/>
    <xdr:sp macro="" textlink="">
      <xdr:nvSpPr>
        <xdr:cNvPr id="24" name="Retângulo 23">
          <a:hlinkClick xmlns:r="http://schemas.openxmlformats.org/officeDocument/2006/relationships" r:id="rId5"/>
          <a:extLst>
            <a:ext uri="{FF2B5EF4-FFF2-40B4-BE49-F238E27FC236}">
              <a16:creationId xmlns:a16="http://schemas.microsoft.com/office/drawing/2014/main" id="{00000000-0008-0000-1700-000018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5" name="Retângulo 24">
          <a:hlinkClick xmlns:r="http://schemas.openxmlformats.org/officeDocument/2006/relationships" r:id="rId6"/>
          <a:extLst>
            <a:ext uri="{FF2B5EF4-FFF2-40B4-BE49-F238E27FC236}">
              <a16:creationId xmlns:a16="http://schemas.microsoft.com/office/drawing/2014/main" id="{00000000-0008-0000-1700-000019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7" name="Retângulo 26">
          <a:hlinkClick xmlns:r="http://schemas.openxmlformats.org/officeDocument/2006/relationships" r:id="rId7"/>
          <a:extLst>
            <a:ext uri="{FF2B5EF4-FFF2-40B4-BE49-F238E27FC236}">
              <a16:creationId xmlns:a16="http://schemas.microsoft.com/office/drawing/2014/main" id="{00000000-0008-0000-1700-00001B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8" name="Retângulo 27">
          <a:hlinkClick xmlns:r="http://schemas.openxmlformats.org/officeDocument/2006/relationships" r:id="rId8"/>
          <a:extLst>
            <a:ext uri="{FF2B5EF4-FFF2-40B4-BE49-F238E27FC236}">
              <a16:creationId xmlns:a16="http://schemas.microsoft.com/office/drawing/2014/main" id="{00000000-0008-0000-1700-00001C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9" name="Retângulo 28">
          <a:hlinkClick xmlns:r="http://schemas.openxmlformats.org/officeDocument/2006/relationships" r:id="rId9"/>
          <a:extLst>
            <a:ext uri="{FF2B5EF4-FFF2-40B4-BE49-F238E27FC236}">
              <a16:creationId xmlns:a16="http://schemas.microsoft.com/office/drawing/2014/main" id="{00000000-0008-0000-1700-00001D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0" name="Retângulo 29">
          <a:hlinkClick xmlns:r="http://schemas.openxmlformats.org/officeDocument/2006/relationships" r:id="rId10"/>
          <a:extLst>
            <a:ext uri="{FF2B5EF4-FFF2-40B4-BE49-F238E27FC236}">
              <a16:creationId xmlns:a16="http://schemas.microsoft.com/office/drawing/2014/main" id="{00000000-0008-0000-1700-00001E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47230" cy="500327"/>
    <xdr:sp macro="" textlink="">
      <xdr:nvSpPr>
        <xdr:cNvPr id="31" name="Retângulo 30">
          <a:hlinkClick xmlns:r="http://schemas.openxmlformats.org/officeDocument/2006/relationships" r:id="rId1"/>
          <a:extLst>
            <a:ext uri="{FF2B5EF4-FFF2-40B4-BE49-F238E27FC236}">
              <a16:creationId xmlns:a16="http://schemas.microsoft.com/office/drawing/2014/main" id="{00000000-0008-0000-1700-00001F000000}"/>
            </a:ext>
          </a:extLst>
        </xdr:cNvPr>
        <xdr:cNvSpPr>
          <a:spLocks/>
        </xdr:cNvSpPr>
      </xdr:nvSpPr>
      <xdr:spPr>
        <a:xfrm>
          <a:off x="8684687" y="0"/>
          <a:ext cx="114723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2" name="Retângulo 31">
          <a:hlinkClick xmlns:r="http://schemas.openxmlformats.org/officeDocument/2006/relationships" r:id="rId11"/>
          <a:extLst>
            <a:ext uri="{FF2B5EF4-FFF2-40B4-BE49-F238E27FC236}">
              <a16:creationId xmlns:a16="http://schemas.microsoft.com/office/drawing/2014/main" id="{00000000-0008-0000-1700-000020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17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1022350</xdr:colOff>
      <xdr:row>2</xdr:row>
      <xdr:rowOff>101600</xdr:rowOff>
    </xdr:from>
    <xdr:to>
      <xdr:col>5</xdr:col>
      <xdr:colOff>646112</xdr:colOff>
      <xdr:row>2</xdr:row>
      <xdr:rowOff>505460</xdr:rowOff>
    </xdr:to>
    <xdr:pic>
      <xdr:nvPicPr>
        <xdr:cNvPr id="7" name="Imagen 6">
          <a:hlinkClick xmlns:r="http://schemas.openxmlformats.org/officeDocument/2006/relationships" r:id="rId13"/>
          <a:extLst>
            <a:ext uri="{FF2B5EF4-FFF2-40B4-BE49-F238E27FC236}">
              <a16:creationId xmlns:a16="http://schemas.microsoft.com/office/drawing/2014/main" id="{00000000-0008-0000-1700-000007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absoluteAnchor>
    <xdr:pos x="1100671" y="592667"/>
    <xdr:ext cx="1248833" cy="299317"/>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1100671" y="592667"/>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absoluteAnchor>
  <xdr:absoluteAnchor>
    <xdr:pos x="2364321" y="586318"/>
    <xdr:ext cx="1636179" cy="299317"/>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800-000004000000}"/>
            </a:ext>
          </a:extLst>
        </xdr:cNvPr>
        <xdr:cNvSpPr/>
      </xdr:nvSpPr>
      <xdr:spPr>
        <a:xfrm>
          <a:off x="2364321" y="586318"/>
          <a:ext cx="16361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DUDAS FRECUENTES</a:t>
          </a:r>
        </a:p>
      </xdr:txBody>
    </xdr:sp>
    <xdr:clientData/>
  </xdr:absoluteAnchor>
  <xdr:absoluteAnchor>
    <xdr:pos x="4008971" y="582083"/>
    <xdr:ext cx="1636179" cy="307785"/>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800-000005000000}"/>
            </a:ext>
          </a:extLst>
        </xdr:cNvPr>
        <xdr:cNvSpPr/>
      </xdr:nvSpPr>
      <xdr:spPr>
        <a:xfrm>
          <a:off x="4008971"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absoluteAnchor>
  <xdr:absoluteAnchor>
    <xdr:pos x="5651500" y="582083"/>
    <xdr:ext cx="1636179" cy="307785"/>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800-000006000000}"/>
            </a:ext>
          </a:extLst>
        </xdr:cNvPr>
        <xdr:cNvSpPr/>
      </xdr:nvSpPr>
      <xdr:spPr>
        <a:xfrm>
          <a:off x="5651500"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ACERCA DE LUZ</a:t>
          </a:r>
        </a:p>
      </xdr:txBody>
    </xdr:sp>
    <xdr:clientData/>
  </xdr:absoluteAnchor>
  <xdr:absoluteAnchor>
    <xdr:pos x="7630578" y="0"/>
    <xdr:ext cx="1041399" cy="500327"/>
    <xdr:sp macro="" textlink="">
      <xdr:nvSpPr>
        <xdr:cNvPr id="15" name="Retângulo 14">
          <a:hlinkClick xmlns:r="http://schemas.openxmlformats.org/officeDocument/2006/relationships" r:id="rId5"/>
          <a:extLst>
            <a:ext uri="{FF2B5EF4-FFF2-40B4-BE49-F238E27FC236}">
              <a16:creationId xmlns:a16="http://schemas.microsoft.com/office/drawing/2014/main" id="{00000000-0008-0000-1800-00000F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16" name="Retângulo 15">
          <a:hlinkClick xmlns:r="http://schemas.openxmlformats.org/officeDocument/2006/relationships" r:id="rId6"/>
          <a:extLst>
            <a:ext uri="{FF2B5EF4-FFF2-40B4-BE49-F238E27FC236}">
              <a16:creationId xmlns:a16="http://schemas.microsoft.com/office/drawing/2014/main" id="{00000000-0008-0000-1800-000010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17" name="Retângulo 16">
          <a:hlinkClick xmlns:r="http://schemas.openxmlformats.org/officeDocument/2006/relationships" r:id="rId7"/>
          <a:extLst>
            <a:ext uri="{FF2B5EF4-FFF2-40B4-BE49-F238E27FC236}">
              <a16:creationId xmlns:a16="http://schemas.microsoft.com/office/drawing/2014/main" id="{00000000-0008-0000-1800-000011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18" name="Retângulo 17">
          <a:hlinkClick xmlns:r="http://schemas.openxmlformats.org/officeDocument/2006/relationships" r:id="rId8"/>
          <a:extLst>
            <a:ext uri="{FF2B5EF4-FFF2-40B4-BE49-F238E27FC236}">
              <a16:creationId xmlns:a16="http://schemas.microsoft.com/office/drawing/2014/main" id="{00000000-0008-0000-1800-000012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19" name="Retângulo 18">
          <a:hlinkClick xmlns:r="http://schemas.openxmlformats.org/officeDocument/2006/relationships" r:id="rId9"/>
          <a:extLst>
            <a:ext uri="{FF2B5EF4-FFF2-40B4-BE49-F238E27FC236}">
              <a16:creationId xmlns:a16="http://schemas.microsoft.com/office/drawing/2014/main" id="{00000000-0008-0000-1800-000013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0" name="Retângulo 19">
          <a:hlinkClick xmlns:r="http://schemas.openxmlformats.org/officeDocument/2006/relationships" r:id="rId10"/>
          <a:extLst>
            <a:ext uri="{FF2B5EF4-FFF2-40B4-BE49-F238E27FC236}">
              <a16:creationId xmlns:a16="http://schemas.microsoft.com/office/drawing/2014/main" id="{00000000-0008-0000-1800-000014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0" name="Retângulo 29">
          <a:hlinkClick xmlns:r="http://schemas.openxmlformats.org/officeDocument/2006/relationships" r:id="rId1"/>
          <a:extLst>
            <a:ext uri="{FF2B5EF4-FFF2-40B4-BE49-F238E27FC236}">
              <a16:creationId xmlns:a16="http://schemas.microsoft.com/office/drawing/2014/main" id="{00000000-0008-0000-1800-00001E000000}"/>
            </a:ext>
          </a:extLst>
        </xdr:cNvPr>
        <xdr:cNvSpPr>
          <a:spLocks/>
        </xdr:cNvSpPr>
      </xdr:nvSpPr>
      <xdr:spPr>
        <a:xfrm>
          <a:off x="8684687" y="0"/>
          <a:ext cx="113664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1" name="Retângulo 30">
          <a:hlinkClick xmlns:r="http://schemas.openxmlformats.org/officeDocument/2006/relationships" r:id="rId11"/>
          <a:extLst>
            <a:ext uri="{FF2B5EF4-FFF2-40B4-BE49-F238E27FC236}">
              <a16:creationId xmlns:a16="http://schemas.microsoft.com/office/drawing/2014/main" id="{00000000-0008-0000-1800-00001F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2" name="Imagem 31">
          <a:extLst>
            <a:ext uri="{FF2B5EF4-FFF2-40B4-BE49-F238E27FC236}">
              <a16:creationId xmlns:a16="http://schemas.microsoft.com/office/drawing/2014/main" id="{00000000-0008-0000-1800-00002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2</xdr:col>
      <xdr:colOff>4808537</xdr:colOff>
      <xdr:row>2</xdr:row>
      <xdr:rowOff>101600</xdr:rowOff>
    </xdr:from>
    <xdr:to>
      <xdr:col>2</xdr:col>
      <xdr:colOff>6665912</xdr:colOff>
      <xdr:row>2</xdr:row>
      <xdr:rowOff>505460</xdr:rowOff>
    </xdr:to>
    <xdr:pic>
      <xdr:nvPicPr>
        <xdr:cNvPr id="7" name="Imagen 6">
          <a:hlinkClick xmlns:r="http://schemas.openxmlformats.org/officeDocument/2006/relationships" r:id="rId13"/>
          <a:extLst>
            <a:ext uri="{FF2B5EF4-FFF2-40B4-BE49-F238E27FC236}">
              <a16:creationId xmlns:a16="http://schemas.microsoft.com/office/drawing/2014/main" id="{00000000-0008-0000-1800-000007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absoluteAnchor>
    <xdr:pos x="1100671" y="592667"/>
    <xdr:ext cx="1248833" cy="299317"/>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1100671" y="592667"/>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absoluteAnchor>
  <xdr:absoluteAnchor>
    <xdr:pos x="2364321" y="586318"/>
    <xdr:ext cx="1636179" cy="299317"/>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900-000004000000}"/>
            </a:ext>
          </a:extLst>
        </xdr:cNvPr>
        <xdr:cNvSpPr/>
      </xdr:nvSpPr>
      <xdr:spPr>
        <a:xfrm>
          <a:off x="236432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absoluteAnchor>
  <xdr:absoluteAnchor>
    <xdr:pos x="4008971" y="582083"/>
    <xdr:ext cx="1636179" cy="307785"/>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900-000005000000}"/>
            </a:ext>
          </a:extLst>
        </xdr:cNvPr>
        <xdr:cNvSpPr/>
      </xdr:nvSpPr>
      <xdr:spPr>
        <a:xfrm>
          <a:off x="4008971" y="582083"/>
          <a:ext cx="1636179"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SUGERENCIAS</a:t>
          </a:r>
        </a:p>
      </xdr:txBody>
    </xdr:sp>
    <xdr:clientData/>
  </xdr:absoluteAnchor>
  <xdr:absoluteAnchor>
    <xdr:pos x="5651500" y="582083"/>
    <xdr:ext cx="1636179" cy="307785"/>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900-000006000000}"/>
            </a:ext>
          </a:extLst>
        </xdr:cNvPr>
        <xdr:cNvSpPr/>
      </xdr:nvSpPr>
      <xdr:spPr>
        <a:xfrm>
          <a:off x="5651500"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ACERCA DE LUZ</a:t>
          </a:r>
        </a:p>
      </xdr:txBody>
    </xdr:sp>
    <xdr:clientData/>
  </xdr:absoluteAnchor>
  <xdr:twoCellAnchor>
    <xdr:from>
      <xdr:col>5</xdr:col>
      <xdr:colOff>237065</xdr:colOff>
      <xdr:row>4</xdr:row>
      <xdr:rowOff>4233</xdr:rowOff>
    </xdr:from>
    <xdr:to>
      <xdr:col>7</xdr:col>
      <xdr:colOff>607483</xdr:colOff>
      <xdr:row>7</xdr:row>
      <xdr:rowOff>237066</xdr:rowOff>
    </xdr:to>
    <xdr:grpSp>
      <xdr:nvGrpSpPr>
        <xdr:cNvPr id="7" name="Agrupar 6">
          <a:hlinkClick xmlns:r="http://schemas.openxmlformats.org/officeDocument/2006/relationships" r:id="rId5"/>
          <a:extLst>
            <a:ext uri="{FF2B5EF4-FFF2-40B4-BE49-F238E27FC236}">
              <a16:creationId xmlns:a16="http://schemas.microsoft.com/office/drawing/2014/main" id="{00000000-0008-0000-1900-000007000000}"/>
            </a:ext>
          </a:extLst>
        </xdr:cNvPr>
        <xdr:cNvGrpSpPr/>
      </xdr:nvGrpSpPr>
      <xdr:grpSpPr>
        <a:xfrm>
          <a:off x="7188198" y="1748366"/>
          <a:ext cx="4671485" cy="1570567"/>
          <a:chOff x="7073899" y="1157815"/>
          <a:chExt cx="4540251" cy="1661583"/>
        </a:xfrm>
      </xdr:grpSpPr>
      <xdr:sp macro="" textlink="">
        <xdr:nvSpPr>
          <xdr:cNvPr id="8" name="Retângulo 7">
            <a:extLst>
              <a:ext uri="{FF2B5EF4-FFF2-40B4-BE49-F238E27FC236}">
                <a16:creationId xmlns:a16="http://schemas.microsoft.com/office/drawing/2014/main" id="{00000000-0008-0000-1900-000008000000}"/>
              </a:ext>
            </a:extLst>
          </xdr:cNvPr>
          <xdr:cNvSpPr/>
        </xdr:nvSpPr>
        <xdr:spPr>
          <a:xfrm>
            <a:off x="7073899" y="1157815"/>
            <a:ext cx="4540251" cy="1661583"/>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9" name="Retângulo 8">
            <a:extLst>
              <a:ext uri="{FF2B5EF4-FFF2-40B4-BE49-F238E27FC236}">
                <a16:creationId xmlns:a16="http://schemas.microsoft.com/office/drawing/2014/main" id="{00000000-0008-0000-1900-000009000000}"/>
              </a:ext>
            </a:extLst>
          </xdr:cNvPr>
          <xdr:cNvSpPr/>
        </xdr:nvSpPr>
        <xdr:spPr>
          <a:xfrm>
            <a:off x="8936565" y="1380067"/>
            <a:ext cx="2286001"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b="0"/>
              <a:t>PACOTE DE</a:t>
            </a:r>
            <a:endParaRPr lang="pt-BR" sz="1600" b="1"/>
          </a:p>
        </xdr:txBody>
      </xdr:sp>
      <xdr:sp macro="" textlink="">
        <xdr:nvSpPr>
          <xdr:cNvPr id="10" name="Retângulo: Cantos Arredondados 9">
            <a:extLst>
              <a:ext uri="{FF2B5EF4-FFF2-40B4-BE49-F238E27FC236}">
                <a16:creationId xmlns:a16="http://schemas.microsoft.com/office/drawing/2014/main" id="{00000000-0008-0000-1900-00000A000000}"/>
              </a:ext>
            </a:extLst>
          </xdr:cNvPr>
          <xdr:cNvSpPr/>
        </xdr:nvSpPr>
        <xdr:spPr>
          <a:xfrm>
            <a:off x="9063566" y="2036231"/>
            <a:ext cx="1873250" cy="381000"/>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Veja mais detalhes</a:t>
            </a:r>
          </a:p>
        </xdr:txBody>
      </xdr:sp>
      <xdr:sp macro="" textlink="">
        <xdr:nvSpPr>
          <xdr:cNvPr id="11" name="Shape 2570">
            <a:extLst>
              <a:ext uri="{FF2B5EF4-FFF2-40B4-BE49-F238E27FC236}">
                <a16:creationId xmlns:a16="http://schemas.microsoft.com/office/drawing/2014/main" id="{00000000-0008-0000-1900-00000B000000}"/>
              </a:ext>
            </a:extLst>
          </xdr:cNvPr>
          <xdr:cNvSpPr/>
        </xdr:nvSpPr>
        <xdr:spPr>
          <a:xfrm>
            <a:off x="7471835" y="1432981"/>
            <a:ext cx="1136648" cy="1022351"/>
          </a:xfrm>
          <a:custGeom>
            <a:avLst/>
            <a:gdLst/>
            <a:ahLst/>
            <a:cxnLst>
              <a:cxn ang="0">
                <a:pos x="wd2" y="hd2"/>
              </a:cxn>
              <a:cxn ang="5400000">
                <a:pos x="wd2" y="hd2"/>
              </a:cxn>
              <a:cxn ang="10800000">
                <a:pos x="wd2" y="hd2"/>
              </a:cxn>
              <a:cxn ang="16200000">
                <a:pos x="wd2" y="hd2"/>
              </a:cxn>
            </a:cxnLst>
            <a:rect l="0" t="0" r="r" b="b"/>
            <a:pathLst>
              <a:path w="21600" h="21319" extrusionOk="0">
                <a:moveTo>
                  <a:pt x="7530" y="4197"/>
                </a:moveTo>
                <a:lnTo>
                  <a:pt x="6680" y="3701"/>
                </a:lnTo>
                <a:lnTo>
                  <a:pt x="6189" y="4560"/>
                </a:lnTo>
                <a:lnTo>
                  <a:pt x="7040" y="5056"/>
                </a:lnTo>
                <a:cubicBezTo>
                  <a:pt x="7040" y="5056"/>
                  <a:pt x="7530" y="4197"/>
                  <a:pt x="7530" y="4197"/>
                </a:cubicBezTo>
                <a:close/>
                <a:moveTo>
                  <a:pt x="8512" y="2479"/>
                </a:moveTo>
                <a:lnTo>
                  <a:pt x="7662" y="1984"/>
                </a:lnTo>
                <a:lnTo>
                  <a:pt x="7171" y="2843"/>
                </a:lnTo>
                <a:lnTo>
                  <a:pt x="8021" y="3339"/>
                </a:lnTo>
                <a:cubicBezTo>
                  <a:pt x="8021" y="3339"/>
                  <a:pt x="8512" y="2479"/>
                  <a:pt x="8512" y="2479"/>
                </a:cubicBezTo>
                <a:close/>
                <a:moveTo>
                  <a:pt x="20618" y="8428"/>
                </a:moveTo>
                <a:lnTo>
                  <a:pt x="982" y="8428"/>
                </a:lnTo>
                <a:lnTo>
                  <a:pt x="982" y="6445"/>
                </a:lnTo>
                <a:lnTo>
                  <a:pt x="20618" y="6445"/>
                </a:lnTo>
                <a:cubicBezTo>
                  <a:pt x="20618" y="6445"/>
                  <a:pt x="20618" y="8428"/>
                  <a:pt x="20618" y="8428"/>
                </a:cubicBezTo>
                <a:close/>
                <a:moveTo>
                  <a:pt x="18655" y="20327"/>
                </a:moveTo>
                <a:lnTo>
                  <a:pt x="2945" y="20327"/>
                </a:lnTo>
                <a:lnTo>
                  <a:pt x="2945" y="9420"/>
                </a:lnTo>
                <a:lnTo>
                  <a:pt x="18655" y="9420"/>
                </a:lnTo>
                <a:cubicBezTo>
                  <a:pt x="18655" y="9420"/>
                  <a:pt x="18655" y="20327"/>
                  <a:pt x="18655" y="20327"/>
                </a:cubicBezTo>
                <a:close/>
                <a:moveTo>
                  <a:pt x="6811" y="1488"/>
                </a:moveTo>
                <a:cubicBezTo>
                  <a:pt x="7083" y="1014"/>
                  <a:pt x="7683" y="851"/>
                  <a:pt x="8153" y="1125"/>
                </a:cubicBezTo>
                <a:lnTo>
                  <a:pt x="9854" y="2117"/>
                </a:lnTo>
                <a:lnTo>
                  <a:pt x="7946" y="5454"/>
                </a:lnTo>
                <a:lnTo>
                  <a:pt x="5759" y="5454"/>
                </a:lnTo>
                <a:lnTo>
                  <a:pt x="5698" y="5419"/>
                </a:lnTo>
                <a:lnTo>
                  <a:pt x="5678" y="5454"/>
                </a:lnTo>
                <a:lnTo>
                  <a:pt x="4545" y="5454"/>
                </a:lnTo>
                <a:cubicBezTo>
                  <a:pt x="4545" y="5454"/>
                  <a:pt x="6811" y="1488"/>
                  <a:pt x="6811" y="1488"/>
                </a:cubicBezTo>
                <a:close/>
                <a:moveTo>
                  <a:pt x="15577" y="5454"/>
                </a:moveTo>
                <a:lnTo>
                  <a:pt x="9079" y="5454"/>
                </a:lnTo>
                <a:lnTo>
                  <a:pt x="10704" y="2612"/>
                </a:lnTo>
                <a:cubicBezTo>
                  <a:pt x="10704" y="2612"/>
                  <a:pt x="15577" y="5454"/>
                  <a:pt x="15577" y="5454"/>
                </a:cubicBezTo>
                <a:close/>
                <a:moveTo>
                  <a:pt x="15930" y="2759"/>
                </a:moveTo>
                <a:cubicBezTo>
                  <a:pt x="16454" y="2617"/>
                  <a:pt x="16991" y="2931"/>
                  <a:pt x="17132" y="3460"/>
                </a:cubicBezTo>
                <a:lnTo>
                  <a:pt x="17661" y="5454"/>
                </a:lnTo>
                <a:lnTo>
                  <a:pt x="17540" y="5454"/>
                </a:lnTo>
                <a:lnTo>
                  <a:pt x="16279" y="4718"/>
                </a:lnTo>
                <a:lnTo>
                  <a:pt x="16438" y="4674"/>
                </a:lnTo>
                <a:lnTo>
                  <a:pt x="16184" y="3716"/>
                </a:lnTo>
                <a:lnTo>
                  <a:pt x="15236" y="3973"/>
                </a:lnTo>
                <a:lnTo>
                  <a:pt x="15279" y="4135"/>
                </a:lnTo>
                <a:lnTo>
                  <a:pt x="14076" y="3434"/>
                </a:lnTo>
                <a:lnTo>
                  <a:pt x="14033" y="3272"/>
                </a:lnTo>
                <a:cubicBezTo>
                  <a:pt x="14033" y="3272"/>
                  <a:pt x="15930" y="2759"/>
                  <a:pt x="15930" y="2759"/>
                </a:cubicBezTo>
                <a:close/>
                <a:moveTo>
                  <a:pt x="20618" y="5454"/>
                </a:moveTo>
                <a:lnTo>
                  <a:pt x="18678" y="5454"/>
                </a:lnTo>
                <a:lnTo>
                  <a:pt x="18081" y="3203"/>
                </a:lnTo>
                <a:cubicBezTo>
                  <a:pt x="17800" y="2145"/>
                  <a:pt x="16724" y="1518"/>
                  <a:pt x="15676" y="1801"/>
                </a:cubicBezTo>
                <a:lnTo>
                  <a:pt x="12671" y="2615"/>
                </a:lnTo>
                <a:lnTo>
                  <a:pt x="8644" y="266"/>
                </a:lnTo>
                <a:cubicBezTo>
                  <a:pt x="7704" y="-281"/>
                  <a:pt x="6504" y="44"/>
                  <a:pt x="5961" y="992"/>
                </a:cubicBezTo>
                <a:lnTo>
                  <a:pt x="3410" y="5454"/>
                </a:lnTo>
                <a:lnTo>
                  <a:pt x="982" y="5454"/>
                </a:lnTo>
                <a:cubicBezTo>
                  <a:pt x="440" y="5454"/>
                  <a:pt x="0" y="5898"/>
                  <a:pt x="0" y="6445"/>
                </a:cubicBezTo>
                <a:lnTo>
                  <a:pt x="0" y="8428"/>
                </a:lnTo>
                <a:cubicBezTo>
                  <a:pt x="0" y="8977"/>
                  <a:pt x="440" y="9420"/>
                  <a:pt x="982" y="9420"/>
                </a:cubicBezTo>
                <a:lnTo>
                  <a:pt x="1964" y="9420"/>
                </a:lnTo>
                <a:lnTo>
                  <a:pt x="1964" y="20327"/>
                </a:lnTo>
                <a:cubicBezTo>
                  <a:pt x="1964" y="20875"/>
                  <a:pt x="2403" y="21319"/>
                  <a:pt x="2945" y="21319"/>
                </a:cubicBezTo>
                <a:lnTo>
                  <a:pt x="18655" y="21319"/>
                </a:lnTo>
                <a:cubicBezTo>
                  <a:pt x="19197" y="21319"/>
                  <a:pt x="19636" y="20875"/>
                  <a:pt x="19636" y="20327"/>
                </a:cubicBezTo>
                <a:lnTo>
                  <a:pt x="19636" y="9420"/>
                </a:lnTo>
                <a:lnTo>
                  <a:pt x="20618" y="9420"/>
                </a:lnTo>
                <a:cubicBezTo>
                  <a:pt x="21160" y="9420"/>
                  <a:pt x="21600" y="8977"/>
                  <a:pt x="21600" y="8428"/>
                </a:cubicBezTo>
                <a:lnTo>
                  <a:pt x="21600" y="6445"/>
                </a:lnTo>
                <a:cubicBezTo>
                  <a:pt x="21600" y="5898"/>
                  <a:pt x="21160" y="5454"/>
                  <a:pt x="20618" y="5454"/>
                </a:cubicBezTo>
                <a:moveTo>
                  <a:pt x="7855" y="12395"/>
                </a:moveTo>
                <a:lnTo>
                  <a:pt x="13745" y="12395"/>
                </a:lnTo>
                <a:lnTo>
                  <a:pt x="13745" y="13386"/>
                </a:lnTo>
                <a:lnTo>
                  <a:pt x="7855" y="13386"/>
                </a:lnTo>
                <a:cubicBezTo>
                  <a:pt x="7855" y="13386"/>
                  <a:pt x="7855" y="12395"/>
                  <a:pt x="7855" y="12395"/>
                </a:cubicBezTo>
                <a:close/>
                <a:moveTo>
                  <a:pt x="7855" y="14378"/>
                </a:moveTo>
                <a:lnTo>
                  <a:pt x="13745" y="14378"/>
                </a:lnTo>
                <a:cubicBezTo>
                  <a:pt x="14288" y="14378"/>
                  <a:pt x="14727" y="13934"/>
                  <a:pt x="14727" y="13386"/>
                </a:cubicBezTo>
                <a:lnTo>
                  <a:pt x="14727" y="12395"/>
                </a:lnTo>
                <a:cubicBezTo>
                  <a:pt x="14727" y="11847"/>
                  <a:pt x="14288" y="11403"/>
                  <a:pt x="13745" y="11403"/>
                </a:cubicBezTo>
                <a:lnTo>
                  <a:pt x="7855" y="11403"/>
                </a:lnTo>
                <a:cubicBezTo>
                  <a:pt x="7312" y="11403"/>
                  <a:pt x="6873" y="11847"/>
                  <a:pt x="6873" y="12395"/>
                </a:cubicBezTo>
                <a:lnTo>
                  <a:pt x="6873" y="13386"/>
                </a:lnTo>
                <a:cubicBezTo>
                  <a:pt x="6873" y="13934"/>
                  <a:pt x="7312" y="14378"/>
                  <a:pt x="7855" y="14378"/>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12" name="Retângulo 11">
            <a:extLst>
              <a:ext uri="{FF2B5EF4-FFF2-40B4-BE49-F238E27FC236}">
                <a16:creationId xmlns:a16="http://schemas.microsoft.com/office/drawing/2014/main" id="{00000000-0008-0000-1900-00000C000000}"/>
              </a:ext>
            </a:extLst>
          </xdr:cNvPr>
          <xdr:cNvSpPr/>
        </xdr:nvSpPr>
        <xdr:spPr>
          <a:xfrm>
            <a:off x="8930215" y="1574799"/>
            <a:ext cx="2286001" cy="4508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400" b="1"/>
              <a:t>PLANILHAS LUZ</a:t>
            </a:r>
            <a:endParaRPr lang="pt-BR" sz="1600" b="1"/>
          </a:p>
        </xdr:txBody>
      </xdr:sp>
    </xdr:grpSp>
    <xdr:clientData/>
  </xdr:twoCellAnchor>
  <xdr:twoCellAnchor>
    <xdr:from>
      <xdr:col>5</xdr:col>
      <xdr:colOff>243415</xdr:colOff>
      <xdr:row>7</xdr:row>
      <xdr:rowOff>412751</xdr:rowOff>
    </xdr:from>
    <xdr:to>
      <xdr:col>7</xdr:col>
      <xdr:colOff>613833</xdr:colOff>
      <xdr:row>11</xdr:row>
      <xdr:rowOff>63500</xdr:rowOff>
    </xdr:to>
    <xdr:grpSp>
      <xdr:nvGrpSpPr>
        <xdr:cNvPr id="13" name="Agrupar 12">
          <a:hlinkClick xmlns:r="http://schemas.openxmlformats.org/officeDocument/2006/relationships" r:id="rId6"/>
          <a:extLst>
            <a:ext uri="{FF2B5EF4-FFF2-40B4-BE49-F238E27FC236}">
              <a16:creationId xmlns:a16="http://schemas.microsoft.com/office/drawing/2014/main" id="{00000000-0008-0000-1900-00000D000000}"/>
            </a:ext>
          </a:extLst>
        </xdr:cNvPr>
        <xdr:cNvGrpSpPr/>
      </xdr:nvGrpSpPr>
      <xdr:grpSpPr>
        <a:xfrm>
          <a:off x="7194548" y="3494618"/>
          <a:ext cx="4671485" cy="1564215"/>
          <a:chOff x="7069666" y="2931582"/>
          <a:chExt cx="4540251" cy="1661583"/>
        </a:xfrm>
      </xdr:grpSpPr>
      <xdr:sp macro="" textlink="">
        <xdr:nvSpPr>
          <xdr:cNvPr id="14" name="Retângulo 13">
            <a:extLst>
              <a:ext uri="{FF2B5EF4-FFF2-40B4-BE49-F238E27FC236}">
                <a16:creationId xmlns:a16="http://schemas.microsoft.com/office/drawing/2014/main" id="{00000000-0008-0000-1900-00000E000000}"/>
              </a:ext>
            </a:extLst>
          </xdr:cNvPr>
          <xdr:cNvSpPr/>
        </xdr:nvSpPr>
        <xdr:spPr>
          <a:xfrm>
            <a:off x="7069666" y="2931582"/>
            <a:ext cx="4540251" cy="1661583"/>
          </a:xfrm>
          <a:prstGeom prst="rect">
            <a:avLst/>
          </a:prstGeom>
          <a:solidFill>
            <a:srgbClr val="55B0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xdr:txBody>
      </xdr:sp>
      <xdr:sp macro="" textlink="">
        <xdr:nvSpPr>
          <xdr:cNvPr id="15" name="Retângulo 14">
            <a:extLst>
              <a:ext uri="{FF2B5EF4-FFF2-40B4-BE49-F238E27FC236}">
                <a16:creationId xmlns:a16="http://schemas.microsoft.com/office/drawing/2014/main" id="{00000000-0008-0000-1900-00000F000000}"/>
              </a:ext>
            </a:extLst>
          </xdr:cNvPr>
          <xdr:cNvSpPr/>
        </xdr:nvSpPr>
        <xdr:spPr>
          <a:xfrm>
            <a:off x="8932332" y="3174999"/>
            <a:ext cx="2286001" cy="338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800" b="0"/>
              <a:t>CURSOS ONLINE DE</a:t>
            </a:r>
            <a:endParaRPr lang="pt-BR" sz="1600" b="1"/>
          </a:p>
        </xdr:txBody>
      </xdr:sp>
      <xdr:sp macro="" textlink="">
        <xdr:nvSpPr>
          <xdr:cNvPr id="16" name="Retângulo: Cantos Arredondados 15">
            <a:extLst>
              <a:ext uri="{FF2B5EF4-FFF2-40B4-BE49-F238E27FC236}">
                <a16:creationId xmlns:a16="http://schemas.microsoft.com/office/drawing/2014/main" id="{00000000-0008-0000-1900-000010000000}"/>
              </a:ext>
            </a:extLst>
          </xdr:cNvPr>
          <xdr:cNvSpPr/>
        </xdr:nvSpPr>
        <xdr:spPr>
          <a:xfrm>
            <a:off x="9059333" y="3958167"/>
            <a:ext cx="1873250" cy="381000"/>
          </a:xfrm>
          <a:prstGeom prst="round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t>Veja mais detalhes</a:t>
            </a:r>
          </a:p>
        </xdr:txBody>
      </xdr:sp>
      <xdr:sp macro="" textlink="">
        <xdr:nvSpPr>
          <xdr:cNvPr id="17" name="Shape 2546">
            <a:extLst>
              <a:ext uri="{FF2B5EF4-FFF2-40B4-BE49-F238E27FC236}">
                <a16:creationId xmlns:a16="http://schemas.microsoft.com/office/drawing/2014/main" id="{00000000-0008-0000-1900-000011000000}"/>
              </a:ext>
            </a:extLst>
          </xdr:cNvPr>
          <xdr:cNvSpPr/>
        </xdr:nvSpPr>
        <xdr:spPr>
          <a:xfrm>
            <a:off x="7524751" y="3344332"/>
            <a:ext cx="1016000" cy="825501"/>
          </a:xfrm>
          <a:custGeom>
            <a:avLst/>
            <a:gdLst/>
            <a:ahLst/>
            <a:cxnLst>
              <a:cxn ang="0">
                <a:pos x="wd2" y="hd2"/>
              </a:cxn>
              <a:cxn ang="5400000">
                <a:pos x="wd2" y="hd2"/>
              </a:cxn>
              <a:cxn ang="10800000">
                <a:pos x="wd2" y="hd2"/>
              </a:cxn>
              <a:cxn ang="16200000">
                <a:pos x="wd2" y="hd2"/>
              </a:cxn>
            </a:cxnLst>
            <a:rect l="0" t="0" r="r" b="b"/>
            <a:pathLst>
              <a:path w="21600" h="21600" extrusionOk="0">
                <a:moveTo>
                  <a:pt x="20618" y="20400"/>
                </a:moveTo>
                <a:lnTo>
                  <a:pt x="18655" y="20400"/>
                </a:lnTo>
                <a:lnTo>
                  <a:pt x="18655" y="1200"/>
                </a:lnTo>
                <a:lnTo>
                  <a:pt x="20618" y="1200"/>
                </a:lnTo>
                <a:cubicBezTo>
                  <a:pt x="20618" y="1200"/>
                  <a:pt x="20618" y="20400"/>
                  <a:pt x="20618" y="20400"/>
                </a:cubicBezTo>
                <a:close/>
                <a:moveTo>
                  <a:pt x="21109" y="0"/>
                </a:moveTo>
                <a:lnTo>
                  <a:pt x="18164" y="0"/>
                </a:lnTo>
                <a:cubicBezTo>
                  <a:pt x="17893" y="0"/>
                  <a:pt x="17673" y="269"/>
                  <a:pt x="17673" y="600"/>
                </a:cubicBezTo>
                <a:lnTo>
                  <a:pt x="17673" y="21000"/>
                </a:lnTo>
                <a:cubicBezTo>
                  <a:pt x="17673" y="21332"/>
                  <a:pt x="17893" y="21600"/>
                  <a:pt x="18164" y="21600"/>
                </a:cubicBezTo>
                <a:lnTo>
                  <a:pt x="21109" y="21600"/>
                </a:lnTo>
                <a:cubicBezTo>
                  <a:pt x="21380" y="21600"/>
                  <a:pt x="21600" y="21332"/>
                  <a:pt x="21600" y="21000"/>
                </a:cubicBezTo>
                <a:lnTo>
                  <a:pt x="21600" y="600"/>
                </a:lnTo>
                <a:cubicBezTo>
                  <a:pt x="21600" y="269"/>
                  <a:pt x="21380" y="0"/>
                  <a:pt x="21109" y="0"/>
                </a:cubicBezTo>
                <a:moveTo>
                  <a:pt x="8836" y="20400"/>
                </a:moveTo>
                <a:lnTo>
                  <a:pt x="6873" y="20400"/>
                </a:lnTo>
                <a:lnTo>
                  <a:pt x="6873" y="3600"/>
                </a:lnTo>
                <a:lnTo>
                  <a:pt x="8836" y="3600"/>
                </a:lnTo>
                <a:cubicBezTo>
                  <a:pt x="8836" y="3600"/>
                  <a:pt x="8836" y="20400"/>
                  <a:pt x="8836" y="20400"/>
                </a:cubicBezTo>
                <a:close/>
                <a:moveTo>
                  <a:pt x="9327" y="2400"/>
                </a:moveTo>
                <a:lnTo>
                  <a:pt x="6382" y="2400"/>
                </a:lnTo>
                <a:cubicBezTo>
                  <a:pt x="6111" y="2400"/>
                  <a:pt x="5891" y="2669"/>
                  <a:pt x="5891" y="3000"/>
                </a:cubicBezTo>
                <a:lnTo>
                  <a:pt x="5891" y="21000"/>
                </a:lnTo>
                <a:cubicBezTo>
                  <a:pt x="5891" y="21332"/>
                  <a:pt x="6111" y="21600"/>
                  <a:pt x="6382" y="21600"/>
                </a:cubicBezTo>
                <a:lnTo>
                  <a:pt x="9327" y="21600"/>
                </a:lnTo>
                <a:cubicBezTo>
                  <a:pt x="9598" y="21600"/>
                  <a:pt x="9818" y="21332"/>
                  <a:pt x="9818" y="21000"/>
                </a:cubicBezTo>
                <a:lnTo>
                  <a:pt x="9818" y="3000"/>
                </a:lnTo>
                <a:cubicBezTo>
                  <a:pt x="9818" y="2669"/>
                  <a:pt x="9598" y="2400"/>
                  <a:pt x="9327" y="2400"/>
                </a:cubicBezTo>
                <a:moveTo>
                  <a:pt x="14727" y="20400"/>
                </a:moveTo>
                <a:lnTo>
                  <a:pt x="12764" y="20400"/>
                </a:lnTo>
                <a:lnTo>
                  <a:pt x="12764" y="10800"/>
                </a:lnTo>
                <a:lnTo>
                  <a:pt x="14727" y="10800"/>
                </a:lnTo>
                <a:cubicBezTo>
                  <a:pt x="14727" y="10800"/>
                  <a:pt x="14727" y="20400"/>
                  <a:pt x="14727" y="20400"/>
                </a:cubicBezTo>
                <a:close/>
                <a:moveTo>
                  <a:pt x="15218" y="9600"/>
                </a:moveTo>
                <a:lnTo>
                  <a:pt x="12273" y="9600"/>
                </a:lnTo>
                <a:cubicBezTo>
                  <a:pt x="12002" y="9600"/>
                  <a:pt x="11782" y="9869"/>
                  <a:pt x="11782" y="10200"/>
                </a:cubicBezTo>
                <a:lnTo>
                  <a:pt x="11782" y="21000"/>
                </a:lnTo>
                <a:cubicBezTo>
                  <a:pt x="11782" y="21332"/>
                  <a:pt x="12002" y="21600"/>
                  <a:pt x="12273" y="21600"/>
                </a:cubicBezTo>
                <a:lnTo>
                  <a:pt x="15218" y="21600"/>
                </a:lnTo>
                <a:cubicBezTo>
                  <a:pt x="15489" y="21600"/>
                  <a:pt x="15709" y="21332"/>
                  <a:pt x="15709" y="21000"/>
                </a:cubicBezTo>
                <a:lnTo>
                  <a:pt x="15709" y="10200"/>
                </a:lnTo>
                <a:cubicBezTo>
                  <a:pt x="15709" y="9869"/>
                  <a:pt x="15489" y="9600"/>
                  <a:pt x="15218" y="9600"/>
                </a:cubicBezTo>
                <a:moveTo>
                  <a:pt x="2945" y="20400"/>
                </a:moveTo>
                <a:lnTo>
                  <a:pt x="982" y="20400"/>
                </a:lnTo>
                <a:lnTo>
                  <a:pt x="982" y="14400"/>
                </a:lnTo>
                <a:lnTo>
                  <a:pt x="2945" y="14400"/>
                </a:lnTo>
                <a:cubicBezTo>
                  <a:pt x="2945" y="14400"/>
                  <a:pt x="2945" y="20400"/>
                  <a:pt x="2945" y="20400"/>
                </a:cubicBezTo>
                <a:close/>
                <a:moveTo>
                  <a:pt x="3436" y="13200"/>
                </a:moveTo>
                <a:lnTo>
                  <a:pt x="491" y="13200"/>
                </a:lnTo>
                <a:cubicBezTo>
                  <a:pt x="220" y="13200"/>
                  <a:pt x="0" y="13469"/>
                  <a:pt x="0" y="13800"/>
                </a:cubicBezTo>
                <a:lnTo>
                  <a:pt x="0" y="21000"/>
                </a:lnTo>
                <a:cubicBezTo>
                  <a:pt x="0" y="21332"/>
                  <a:pt x="220" y="21600"/>
                  <a:pt x="491" y="21600"/>
                </a:cubicBezTo>
                <a:lnTo>
                  <a:pt x="3436" y="21600"/>
                </a:lnTo>
                <a:cubicBezTo>
                  <a:pt x="3707" y="21600"/>
                  <a:pt x="3927" y="21332"/>
                  <a:pt x="3927" y="21000"/>
                </a:cubicBezTo>
                <a:lnTo>
                  <a:pt x="3927" y="13800"/>
                </a:lnTo>
                <a:cubicBezTo>
                  <a:pt x="3927" y="13469"/>
                  <a:pt x="3707" y="13200"/>
                  <a:pt x="3436" y="13200"/>
                </a:cubicBezTo>
              </a:path>
            </a:pathLst>
          </a:custGeom>
          <a:solidFill>
            <a:schemeClr val="bg1"/>
          </a:solidFill>
          <a:ln w="12700">
            <a:miter lim="400000"/>
          </a:ln>
        </xdr:spPr>
        <xdr:txBody>
          <a:bodyPr wrap="square" lIns="14284" tIns="14284" rIns="14284" bIns="14284" anchor="ctr"/>
          <a:lstStyle>
            <a:defPPr>
              <a:defRPr lang="en-US"/>
            </a:defPPr>
            <a:lvl1pPr marL="0" algn="l" defTabSz="914330" rtl="0" eaLnBrk="1" latinLnBrk="0" hangingPunct="1">
              <a:defRPr sz="1800" kern="1200">
                <a:solidFill>
                  <a:schemeClr val="tx1"/>
                </a:solidFill>
                <a:latin typeface="+mn-lt"/>
                <a:ea typeface="+mn-ea"/>
                <a:cs typeface="+mn-cs"/>
              </a:defRPr>
            </a:lvl1pPr>
            <a:lvl2pPr marL="457165" algn="l" defTabSz="914330" rtl="0" eaLnBrk="1" latinLnBrk="0" hangingPunct="1">
              <a:defRPr sz="1800" kern="1200">
                <a:solidFill>
                  <a:schemeClr val="tx1"/>
                </a:solidFill>
                <a:latin typeface="+mn-lt"/>
                <a:ea typeface="+mn-ea"/>
                <a:cs typeface="+mn-cs"/>
              </a:defRPr>
            </a:lvl2pPr>
            <a:lvl3pPr marL="914330" algn="l" defTabSz="914330" rtl="0" eaLnBrk="1" latinLnBrk="0" hangingPunct="1">
              <a:defRPr sz="1800" kern="1200">
                <a:solidFill>
                  <a:schemeClr val="tx1"/>
                </a:solidFill>
                <a:latin typeface="+mn-lt"/>
                <a:ea typeface="+mn-ea"/>
                <a:cs typeface="+mn-cs"/>
              </a:defRPr>
            </a:lvl3pPr>
            <a:lvl4pPr marL="1371495" algn="l" defTabSz="914330" rtl="0" eaLnBrk="1" latinLnBrk="0" hangingPunct="1">
              <a:defRPr sz="1800" kern="1200">
                <a:solidFill>
                  <a:schemeClr val="tx1"/>
                </a:solidFill>
                <a:latin typeface="+mn-lt"/>
                <a:ea typeface="+mn-ea"/>
                <a:cs typeface="+mn-cs"/>
              </a:defRPr>
            </a:lvl4pPr>
            <a:lvl5pPr marL="1828660" algn="l" defTabSz="914330" rtl="0" eaLnBrk="1" latinLnBrk="0" hangingPunct="1">
              <a:defRPr sz="1800" kern="1200">
                <a:solidFill>
                  <a:schemeClr val="tx1"/>
                </a:solidFill>
                <a:latin typeface="+mn-lt"/>
                <a:ea typeface="+mn-ea"/>
                <a:cs typeface="+mn-cs"/>
              </a:defRPr>
            </a:lvl5pPr>
            <a:lvl6pPr marL="2285825" algn="l" defTabSz="914330" rtl="0" eaLnBrk="1" latinLnBrk="0" hangingPunct="1">
              <a:defRPr sz="1800" kern="1200">
                <a:solidFill>
                  <a:schemeClr val="tx1"/>
                </a:solidFill>
                <a:latin typeface="+mn-lt"/>
                <a:ea typeface="+mn-ea"/>
                <a:cs typeface="+mn-cs"/>
              </a:defRPr>
            </a:lvl6pPr>
            <a:lvl7pPr marL="2742990" algn="l" defTabSz="914330" rtl="0" eaLnBrk="1" latinLnBrk="0" hangingPunct="1">
              <a:defRPr sz="1800" kern="1200">
                <a:solidFill>
                  <a:schemeClr val="tx1"/>
                </a:solidFill>
                <a:latin typeface="+mn-lt"/>
                <a:ea typeface="+mn-ea"/>
                <a:cs typeface="+mn-cs"/>
              </a:defRPr>
            </a:lvl7pPr>
            <a:lvl8pPr marL="3200155" algn="l" defTabSz="914330" rtl="0" eaLnBrk="1" latinLnBrk="0" hangingPunct="1">
              <a:defRPr sz="1800" kern="1200">
                <a:solidFill>
                  <a:schemeClr val="tx1"/>
                </a:solidFill>
                <a:latin typeface="+mn-lt"/>
                <a:ea typeface="+mn-ea"/>
                <a:cs typeface="+mn-cs"/>
              </a:defRPr>
            </a:lvl8pPr>
            <a:lvl9pPr marL="3657320" algn="l" defTabSz="914330" rtl="0" eaLnBrk="1" latinLnBrk="0" hangingPunct="1">
              <a:defRPr sz="1800" kern="1200">
                <a:solidFill>
                  <a:schemeClr val="tx1"/>
                </a:solidFill>
                <a:latin typeface="+mn-lt"/>
                <a:ea typeface="+mn-ea"/>
                <a:cs typeface="+mn-cs"/>
              </a:defRPr>
            </a:lvl9pPr>
          </a:lstStyle>
          <a:p>
            <a:pPr defTabSz="171399" eaLnBrk="1" hangingPunct="1">
              <a:defRPr sz="3000" cap="none">
                <a:solidFill>
                  <a:srgbClr val="FFFFFF"/>
                </a:solidFill>
                <a:effectLst>
                  <a:outerShdw blurRad="38100" dist="12700" dir="5400000" rotWithShape="0">
                    <a:srgbClr val="000000">
                      <a:alpha val="50000"/>
                    </a:srgbClr>
                  </a:outerShdw>
                </a:effectLst>
                <a:latin typeface="Gill Sans"/>
                <a:ea typeface="Gill Sans"/>
                <a:cs typeface="Gill Sans"/>
                <a:sym typeface="Gill Sans"/>
              </a:defRPr>
            </a:pPr>
            <a:endParaRPr sz="1125">
              <a:solidFill>
                <a:srgbClr val="FFFFFF"/>
              </a:solidFill>
              <a:effectLst>
                <a:outerShdw blurRad="38100" dist="12700" dir="5400000" rotWithShape="0">
                  <a:srgbClr val="000000">
                    <a:alpha val="50000"/>
                  </a:srgbClr>
                </a:outerShdw>
              </a:effectLst>
              <a:latin typeface="Gill Sans"/>
              <a:ea typeface="Calibri" charset="0"/>
              <a:cs typeface="Calibri" charset="0"/>
              <a:sym typeface="Gill Sans"/>
            </a:endParaRPr>
          </a:p>
        </xdr:txBody>
      </xdr:sp>
      <xdr:sp macro="" textlink="">
        <xdr:nvSpPr>
          <xdr:cNvPr id="18" name="Retângulo 17">
            <a:extLst>
              <a:ext uri="{FF2B5EF4-FFF2-40B4-BE49-F238E27FC236}">
                <a16:creationId xmlns:a16="http://schemas.microsoft.com/office/drawing/2014/main" id="{00000000-0008-0000-1900-000012000000}"/>
              </a:ext>
            </a:extLst>
          </xdr:cNvPr>
          <xdr:cNvSpPr/>
        </xdr:nvSpPr>
        <xdr:spPr>
          <a:xfrm>
            <a:off x="8919632" y="3373974"/>
            <a:ext cx="2457451" cy="4995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2400" b="1" baseline="0"/>
              <a:t>DE EXCEL DA LUZ</a:t>
            </a:r>
            <a:endParaRPr lang="pt-BR" sz="1600" b="1"/>
          </a:p>
        </xdr:txBody>
      </xdr:sp>
    </xdr:grpSp>
    <xdr:clientData/>
  </xdr:twoCellAnchor>
  <xdr:absoluteAnchor>
    <xdr:pos x="7630578" y="0"/>
    <xdr:ext cx="1041399" cy="500327"/>
    <xdr:sp macro="" textlink="">
      <xdr:nvSpPr>
        <xdr:cNvPr id="27" name="Retângulo 26">
          <a:hlinkClick xmlns:r="http://schemas.openxmlformats.org/officeDocument/2006/relationships" r:id="rId7"/>
          <a:extLst>
            <a:ext uri="{FF2B5EF4-FFF2-40B4-BE49-F238E27FC236}">
              <a16:creationId xmlns:a16="http://schemas.microsoft.com/office/drawing/2014/main" id="{00000000-0008-0000-1900-00001B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8" name="Retângulo 27">
          <a:hlinkClick xmlns:r="http://schemas.openxmlformats.org/officeDocument/2006/relationships" r:id="rId8"/>
          <a:extLst>
            <a:ext uri="{FF2B5EF4-FFF2-40B4-BE49-F238E27FC236}">
              <a16:creationId xmlns:a16="http://schemas.microsoft.com/office/drawing/2014/main" id="{00000000-0008-0000-1900-00001C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9" name="Retângulo 28">
          <a:hlinkClick xmlns:r="http://schemas.openxmlformats.org/officeDocument/2006/relationships" r:id="rId9"/>
          <a:extLst>
            <a:ext uri="{FF2B5EF4-FFF2-40B4-BE49-F238E27FC236}">
              <a16:creationId xmlns:a16="http://schemas.microsoft.com/office/drawing/2014/main" id="{00000000-0008-0000-1900-00001D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0" name="Retângulo 29">
          <a:hlinkClick xmlns:r="http://schemas.openxmlformats.org/officeDocument/2006/relationships" r:id="rId10"/>
          <a:extLst>
            <a:ext uri="{FF2B5EF4-FFF2-40B4-BE49-F238E27FC236}">
              <a16:creationId xmlns:a16="http://schemas.microsoft.com/office/drawing/2014/main" id="{00000000-0008-0000-1900-00001E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1" name="Retângulo 30">
          <a:hlinkClick xmlns:r="http://schemas.openxmlformats.org/officeDocument/2006/relationships" r:id="rId11"/>
          <a:extLst>
            <a:ext uri="{FF2B5EF4-FFF2-40B4-BE49-F238E27FC236}">
              <a16:creationId xmlns:a16="http://schemas.microsoft.com/office/drawing/2014/main" id="{00000000-0008-0000-1900-00001F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2" name="Retângulo 31">
          <a:hlinkClick xmlns:r="http://schemas.openxmlformats.org/officeDocument/2006/relationships" r:id="rId12"/>
          <a:extLst>
            <a:ext uri="{FF2B5EF4-FFF2-40B4-BE49-F238E27FC236}">
              <a16:creationId xmlns:a16="http://schemas.microsoft.com/office/drawing/2014/main" id="{00000000-0008-0000-1900-000020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33" name="Retângulo 32">
          <a:hlinkClick xmlns:r="http://schemas.openxmlformats.org/officeDocument/2006/relationships" r:id="rId1"/>
          <a:extLst>
            <a:ext uri="{FF2B5EF4-FFF2-40B4-BE49-F238E27FC236}">
              <a16:creationId xmlns:a16="http://schemas.microsoft.com/office/drawing/2014/main" id="{00000000-0008-0000-1900-000021000000}"/>
            </a:ext>
          </a:extLst>
        </xdr:cNvPr>
        <xdr:cNvSpPr>
          <a:spLocks/>
        </xdr:cNvSpPr>
      </xdr:nvSpPr>
      <xdr:spPr>
        <a:xfrm>
          <a:off x="8684687" y="0"/>
          <a:ext cx="1136646"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u="none">
              <a:solidFill>
                <a:schemeClr val="lt1"/>
              </a:solidFill>
              <a:latin typeface="+mn-lt"/>
              <a:ea typeface="+mn-ea"/>
              <a:cs typeface="+mn-cs"/>
            </a:rPr>
            <a:t>INSTRUCCIONES</a:t>
          </a:r>
        </a:p>
      </xdr:txBody>
    </xdr:sp>
    <xdr:clientData/>
  </xdr:absoluteAnchor>
  <xdr:absoluteAnchor>
    <xdr:pos x="2370669" y="0"/>
    <xdr:ext cx="1032574" cy="500327"/>
    <xdr:sp macro="" textlink="">
      <xdr:nvSpPr>
        <xdr:cNvPr id="34" name="Retângulo 33">
          <a:hlinkClick xmlns:r="http://schemas.openxmlformats.org/officeDocument/2006/relationships" r:id="rId13"/>
          <a:extLst>
            <a:ext uri="{FF2B5EF4-FFF2-40B4-BE49-F238E27FC236}">
              <a16:creationId xmlns:a16="http://schemas.microsoft.com/office/drawing/2014/main" id="{00000000-0008-0000-1900-000022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43" name="Imagem 42">
          <a:extLst>
            <a:ext uri="{FF2B5EF4-FFF2-40B4-BE49-F238E27FC236}">
              <a16:creationId xmlns:a16="http://schemas.microsoft.com/office/drawing/2014/main" id="{00000000-0008-0000-1900-00002B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3</xdr:col>
      <xdr:colOff>4246562</xdr:colOff>
      <xdr:row>2</xdr:row>
      <xdr:rowOff>101600</xdr:rowOff>
    </xdr:from>
    <xdr:to>
      <xdr:col>4</xdr:col>
      <xdr:colOff>950912</xdr:colOff>
      <xdr:row>2</xdr:row>
      <xdr:rowOff>505460</xdr:rowOff>
    </xdr:to>
    <xdr:pic>
      <xdr:nvPicPr>
        <xdr:cNvPr id="19" name="Imagen 18">
          <a:hlinkClick xmlns:r="http://schemas.openxmlformats.org/officeDocument/2006/relationships" r:id="rId15"/>
          <a:extLst>
            <a:ext uri="{FF2B5EF4-FFF2-40B4-BE49-F238E27FC236}">
              <a16:creationId xmlns:a16="http://schemas.microsoft.com/office/drawing/2014/main" id="{00000000-0008-0000-1900-000013000000}"/>
            </a:ext>
          </a:extLst>
        </xdr:cNvPr>
        <xdr:cNvPicPr>
          <a:picLocks/>
        </xdr:cNvPicPr>
      </xdr:nvPicPr>
      <xdr:blipFill>
        <a:blip xmlns:r="http://schemas.openxmlformats.org/officeDocument/2006/relationships" r:embed="rId16" r:link="rId17"/>
        <a:stretch>
          <a:fillRect/>
        </a:stretch>
      </xdr:blipFill>
      <xdr:spPr>
        <a:xfrm>
          <a:off x="5080000" y="977900"/>
          <a:ext cx="1857375" cy="40386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absoluteAnchor>
    <xdr:pos x="1100671" y="592667"/>
    <xdr:ext cx="1248833" cy="299317"/>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1100671" y="592667"/>
          <a:ext cx="124883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PASO A PASO</a:t>
          </a:r>
        </a:p>
      </xdr:txBody>
    </xdr:sp>
    <xdr:clientData/>
  </xdr:absoluteAnchor>
  <xdr:absoluteAnchor>
    <xdr:pos x="2364321" y="586318"/>
    <xdr:ext cx="1636179" cy="299317"/>
    <xdr:sp macro="" textlink="">
      <xdr:nvSpPr>
        <xdr:cNvPr id="4" name="Retângulo 3">
          <a:hlinkClick xmlns:r="http://schemas.openxmlformats.org/officeDocument/2006/relationships" r:id="rId2"/>
          <a:extLst>
            <a:ext uri="{FF2B5EF4-FFF2-40B4-BE49-F238E27FC236}">
              <a16:creationId xmlns:a16="http://schemas.microsoft.com/office/drawing/2014/main" id="{00000000-0008-0000-1A00-000004000000}"/>
            </a:ext>
          </a:extLst>
        </xdr:cNvPr>
        <xdr:cNvSpPr/>
      </xdr:nvSpPr>
      <xdr:spPr>
        <a:xfrm>
          <a:off x="2364321" y="586318"/>
          <a:ext cx="1636179"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DUDAS FRECUENTES</a:t>
          </a:r>
        </a:p>
      </xdr:txBody>
    </xdr:sp>
    <xdr:clientData/>
  </xdr:absoluteAnchor>
  <xdr:absoluteAnchor>
    <xdr:pos x="4008971" y="582083"/>
    <xdr:ext cx="1636179" cy="307785"/>
    <xdr:sp macro="" textlink="">
      <xdr:nvSpPr>
        <xdr:cNvPr id="5" name="Retângulo 4">
          <a:hlinkClick xmlns:r="http://schemas.openxmlformats.org/officeDocument/2006/relationships" r:id="rId3"/>
          <a:extLst>
            <a:ext uri="{FF2B5EF4-FFF2-40B4-BE49-F238E27FC236}">
              <a16:creationId xmlns:a16="http://schemas.microsoft.com/office/drawing/2014/main" id="{00000000-0008-0000-1A00-000005000000}"/>
            </a:ext>
          </a:extLst>
        </xdr:cNvPr>
        <xdr:cNvSpPr/>
      </xdr:nvSpPr>
      <xdr:spPr>
        <a:xfrm>
          <a:off x="4008971" y="582083"/>
          <a:ext cx="1636179" cy="307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SUGERENCIAS</a:t>
          </a:r>
        </a:p>
      </xdr:txBody>
    </xdr:sp>
    <xdr:clientData/>
  </xdr:absoluteAnchor>
  <xdr:absoluteAnchor>
    <xdr:pos x="5651500" y="582083"/>
    <xdr:ext cx="1636179" cy="307785"/>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1A00-000006000000}"/>
            </a:ext>
          </a:extLst>
        </xdr:cNvPr>
        <xdr:cNvSpPr/>
      </xdr:nvSpPr>
      <xdr:spPr>
        <a:xfrm>
          <a:off x="5651500" y="582083"/>
          <a:ext cx="1636179" cy="30778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ACERCA DE LUZ</a:t>
          </a:r>
        </a:p>
      </xdr:txBody>
    </xdr:sp>
    <xdr:clientData/>
  </xdr:absoluteAnchor>
  <xdr:absoluteAnchor>
    <xdr:pos x="7630578" y="0"/>
    <xdr:ext cx="1041399" cy="500327"/>
    <xdr:sp macro="" textlink="">
      <xdr:nvSpPr>
        <xdr:cNvPr id="36" name="Retângulo 35">
          <a:hlinkClick xmlns:r="http://schemas.openxmlformats.org/officeDocument/2006/relationships" r:id="rId5"/>
          <a:extLst>
            <a:ext uri="{FF2B5EF4-FFF2-40B4-BE49-F238E27FC236}">
              <a16:creationId xmlns:a16="http://schemas.microsoft.com/office/drawing/2014/main" id="{00000000-0008-0000-1A00-000024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7" name="Retângulo 36">
          <a:hlinkClick xmlns:r="http://schemas.openxmlformats.org/officeDocument/2006/relationships" r:id="rId6"/>
          <a:extLst>
            <a:ext uri="{FF2B5EF4-FFF2-40B4-BE49-F238E27FC236}">
              <a16:creationId xmlns:a16="http://schemas.microsoft.com/office/drawing/2014/main" id="{00000000-0008-0000-1A00-000025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8" name="Retângulo 37">
          <a:hlinkClick xmlns:r="http://schemas.openxmlformats.org/officeDocument/2006/relationships" r:id="rId7"/>
          <a:extLst>
            <a:ext uri="{FF2B5EF4-FFF2-40B4-BE49-F238E27FC236}">
              <a16:creationId xmlns:a16="http://schemas.microsoft.com/office/drawing/2014/main" id="{00000000-0008-0000-1A00-000026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9" name="Retângulo 38">
          <a:hlinkClick xmlns:r="http://schemas.openxmlformats.org/officeDocument/2006/relationships" r:id="rId8"/>
          <a:extLst>
            <a:ext uri="{FF2B5EF4-FFF2-40B4-BE49-F238E27FC236}">
              <a16:creationId xmlns:a16="http://schemas.microsoft.com/office/drawing/2014/main" id="{00000000-0008-0000-1A00-000027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40" name="Retângulo 39">
          <a:hlinkClick xmlns:r="http://schemas.openxmlformats.org/officeDocument/2006/relationships" r:id="rId9"/>
          <a:extLst>
            <a:ext uri="{FF2B5EF4-FFF2-40B4-BE49-F238E27FC236}">
              <a16:creationId xmlns:a16="http://schemas.microsoft.com/office/drawing/2014/main" id="{00000000-0008-0000-1A00-000028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41" name="Retângulo 40">
          <a:hlinkClick xmlns:r="http://schemas.openxmlformats.org/officeDocument/2006/relationships" r:id="rId10"/>
          <a:extLst>
            <a:ext uri="{FF2B5EF4-FFF2-40B4-BE49-F238E27FC236}">
              <a16:creationId xmlns:a16="http://schemas.microsoft.com/office/drawing/2014/main" id="{00000000-0008-0000-1A00-000029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57813" cy="500327"/>
    <xdr:sp macro="" textlink="">
      <xdr:nvSpPr>
        <xdr:cNvPr id="42" name="Retângulo 41">
          <a:hlinkClick xmlns:r="http://schemas.openxmlformats.org/officeDocument/2006/relationships" r:id="rId1"/>
          <a:extLst>
            <a:ext uri="{FF2B5EF4-FFF2-40B4-BE49-F238E27FC236}">
              <a16:creationId xmlns:a16="http://schemas.microsoft.com/office/drawing/2014/main" id="{00000000-0008-0000-1A00-00002A000000}"/>
            </a:ext>
          </a:extLst>
        </xdr:cNvPr>
        <xdr:cNvSpPr>
          <a:spLocks/>
        </xdr:cNvSpPr>
      </xdr:nvSpPr>
      <xdr:spPr>
        <a:xfrm>
          <a:off x="8684686" y="0"/>
          <a:ext cx="1157813"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43" name="Retângulo 42">
          <a:hlinkClick xmlns:r="http://schemas.openxmlformats.org/officeDocument/2006/relationships" r:id="rId11"/>
          <a:extLst>
            <a:ext uri="{FF2B5EF4-FFF2-40B4-BE49-F238E27FC236}">
              <a16:creationId xmlns:a16="http://schemas.microsoft.com/office/drawing/2014/main" id="{00000000-0008-0000-1A00-00002B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44" name="Imagem 43">
          <a:extLst>
            <a:ext uri="{FF2B5EF4-FFF2-40B4-BE49-F238E27FC236}">
              <a16:creationId xmlns:a16="http://schemas.microsoft.com/office/drawing/2014/main" id="{00000000-0008-0000-1A00-00002C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xdr:from>
      <xdr:col>2</xdr:col>
      <xdr:colOff>2554821</xdr:colOff>
      <xdr:row>6</xdr:row>
      <xdr:rowOff>6351</xdr:rowOff>
    </xdr:from>
    <xdr:to>
      <xdr:col>3</xdr:col>
      <xdr:colOff>1708153</xdr:colOff>
      <xdr:row>19</xdr:row>
      <xdr:rowOff>91016</xdr:rowOff>
    </xdr:to>
    <xdr:grpSp>
      <xdr:nvGrpSpPr>
        <xdr:cNvPr id="33" name="Agrupar 32">
          <a:hlinkClick xmlns:r="http://schemas.openxmlformats.org/officeDocument/2006/relationships" r:id="rId13"/>
          <a:extLst>
            <a:ext uri="{FF2B5EF4-FFF2-40B4-BE49-F238E27FC236}">
              <a16:creationId xmlns:a16="http://schemas.microsoft.com/office/drawing/2014/main" id="{00000000-0008-0000-1A00-000021000000}"/>
            </a:ext>
          </a:extLst>
        </xdr:cNvPr>
        <xdr:cNvGrpSpPr/>
      </xdr:nvGrpSpPr>
      <xdr:grpSpPr>
        <a:xfrm>
          <a:off x="2825754" y="2309284"/>
          <a:ext cx="2607732" cy="2616199"/>
          <a:chOff x="2808822" y="1708151"/>
          <a:chExt cx="2508249" cy="2698748"/>
        </a:xfrm>
      </xdr:grpSpPr>
      <xdr:sp macro="" textlink="">
        <xdr:nvSpPr>
          <xdr:cNvPr id="34" name="Retângulo 33">
            <a:extLst>
              <a:ext uri="{FF2B5EF4-FFF2-40B4-BE49-F238E27FC236}">
                <a16:creationId xmlns:a16="http://schemas.microsoft.com/office/drawing/2014/main" id="{00000000-0008-0000-1A00-000022000000}"/>
              </a:ext>
            </a:extLst>
          </xdr:cNvPr>
          <xdr:cNvSpPr/>
        </xdr:nvSpPr>
        <xdr:spPr>
          <a:xfrm>
            <a:off x="2808822" y="1708151"/>
            <a:ext cx="2508249" cy="2698748"/>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cursos.luz.vc</a:t>
            </a:r>
            <a:endParaRPr lang="pt-BR" sz="1600">
              <a:effectLst/>
            </a:endParaRPr>
          </a:p>
          <a:p>
            <a:pPr algn="ctr"/>
            <a:r>
              <a:rPr lang="pt-BR" sz="1600" b="1">
                <a:solidFill>
                  <a:schemeClr val="tx1">
                    <a:lumMod val="75000"/>
                    <a:lumOff val="25000"/>
                  </a:schemeClr>
                </a:solidFill>
                <a:effectLst/>
                <a:latin typeface="+mn-lt"/>
                <a:ea typeface="+mn-ea"/>
                <a:cs typeface="+mn-cs"/>
              </a:rPr>
              <a:t>Cursos de Excel Online</a:t>
            </a:r>
            <a:endParaRPr lang="pt-BR" sz="1600">
              <a:solidFill>
                <a:schemeClr val="tx1">
                  <a:lumMod val="75000"/>
                  <a:lumOff val="25000"/>
                </a:schemeClr>
              </a:solidFill>
              <a:effectLst/>
            </a:endParaRPr>
          </a:p>
          <a:p>
            <a:pPr algn="l"/>
            <a:endParaRPr lang="pt-BR" sz="1100"/>
          </a:p>
        </xdr:txBody>
      </xdr:sp>
      <xdr:pic>
        <xdr:nvPicPr>
          <xdr:cNvPr id="35" name="Imagem 34" descr="start icon">
            <a:extLst>
              <a:ext uri="{FF2B5EF4-FFF2-40B4-BE49-F238E27FC236}">
                <a16:creationId xmlns:a16="http://schemas.microsoft.com/office/drawing/2014/main" id="{00000000-0008-0000-1A00-000023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534834" y="2875550"/>
            <a:ext cx="1114424" cy="112071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0</xdr:colOff>
      <xdr:row>6</xdr:row>
      <xdr:rowOff>2118</xdr:rowOff>
    </xdr:from>
    <xdr:to>
      <xdr:col>2</xdr:col>
      <xdr:colOff>2508249</xdr:colOff>
      <xdr:row>19</xdr:row>
      <xdr:rowOff>86783</xdr:rowOff>
    </xdr:to>
    <xdr:grpSp>
      <xdr:nvGrpSpPr>
        <xdr:cNvPr id="45" name="Agrupar 44">
          <a:hlinkClick xmlns:r="http://schemas.openxmlformats.org/officeDocument/2006/relationships" r:id="rId15"/>
          <a:extLst>
            <a:ext uri="{FF2B5EF4-FFF2-40B4-BE49-F238E27FC236}">
              <a16:creationId xmlns:a16="http://schemas.microsoft.com/office/drawing/2014/main" id="{00000000-0008-0000-1A00-00002D000000}"/>
            </a:ext>
          </a:extLst>
        </xdr:cNvPr>
        <xdr:cNvGrpSpPr/>
      </xdr:nvGrpSpPr>
      <xdr:grpSpPr>
        <a:xfrm>
          <a:off x="270933" y="2305051"/>
          <a:ext cx="2508249" cy="2616199"/>
          <a:chOff x="254001" y="1714501"/>
          <a:chExt cx="2508249" cy="2698748"/>
        </a:xfrm>
      </xdr:grpSpPr>
      <xdr:sp macro="" textlink="">
        <xdr:nvSpPr>
          <xdr:cNvPr id="46" name="Retângulo 45">
            <a:extLst>
              <a:ext uri="{FF2B5EF4-FFF2-40B4-BE49-F238E27FC236}">
                <a16:creationId xmlns:a16="http://schemas.microsoft.com/office/drawing/2014/main" id="{00000000-0008-0000-1A00-00002E000000}"/>
              </a:ext>
            </a:extLst>
          </xdr:cNvPr>
          <xdr:cNvSpPr/>
        </xdr:nvSpPr>
        <xdr:spPr>
          <a:xfrm>
            <a:off x="254001" y="1714501"/>
            <a:ext cx="2508249" cy="2698748"/>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p>
          <a:p>
            <a:pPr algn="ctr"/>
            <a:r>
              <a:rPr lang="pt-BR" sz="1600" b="1"/>
              <a:t>luz.vc</a:t>
            </a:r>
          </a:p>
          <a:p>
            <a:pPr algn="ctr"/>
            <a:r>
              <a:rPr lang="pt-BR" sz="1600" b="1">
                <a:solidFill>
                  <a:schemeClr val="tx1">
                    <a:lumMod val="75000"/>
                    <a:lumOff val="25000"/>
                  </a:schemeClr>
                </a:solidFill>
              </a:rPr>
              <a:t>Planilhas Empresariais</a:t>
            </a:r>
          </a:p>
        </xdr:txBody>
      </xdr:sp>
      <xdr:pic>
        <xdr:nvPicPr>
          <xdr:cNvPr id="47" name="Imagem 46" descr="excel 3 icon">
            <a:extLst>
              <a:ext uri="{FF2B5EF4-FFF2-40B4-BE49-F238E27FC236}">
                <a16:creationId xmlns:a16="http://schemas.microsoft.com/office/drawing/2014/main" id="{00000000-0008-0000-1A00-00002F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31332" y="2921505"/>
            <a:ext cx="1121834" cy="112767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1744143</xdr:colOff>
      <xdr:row>6</xdr:row>
      <xdr:rowOff>0</xdr:rowOff>
    </xdr:from>
    <xdr:to>
      <xdr:col>5</xdr:col>
      <xdr:colOff>82559</xdr:colOff>
      <xdr:row>19</xdr:row>
      <xdr:rowOff>84665</xdr:rowOff>
    </xdr:to>
    <xdr:grpSp>
      <xdr:nvGrpSpPr>
        <xdr:cNvPr id="48" name="Agrupar 47">
          <a:hlinkClick xmlns:r="http://schemas.openxmlformats.org/officeDocument/2006/relationships" r:id="rId17"/>
          <a:extLst>
            <a:ext uri="{FF2B5EF4-FFF2-40B4-BE49-F238E27FC236}">
              <a16:creationId xmlns:a16="http://schemas.microsoft.com/office/drawing/2014/main" id="{00000000-0008-0000-1A00-000030000000}"/>
            </a:ext>
          </a:extLst>
        </xdr:cNvPr>
        <xdr:cNvGrpSpPr/>
      </xdr:nvGrpSpPr>
      <xdr:grpSpPr>
        <a:xfrm>
          <a:off x="5469476" y="2302933"/>
          <a:ext cx="2639483" cy="2616199"/>
          <a:chOff x="5353061" y="1691217"/>
          <a:chExt cx="2508249" cy="2698748"/>
        </a:xfrm>
      </xdr:grpSpPr>
      <xdr:sp macro="" textlink="">
        <xdr:nvSpPr>
          <xdr:cNvPr id="49" name="Retângulo 48">
            <a:extLst>
              <a:ext uri="{FF2B5EF4-FFF2-40B4-BE49-F238E27FC236}">
                <a16:creationId xmlns:a16="http://schemas.microsoft.com/office/drawing/2014/main" id="{00000000-0008-0000-1A00-000031000000}"/>
              </a:ext>
            </a:extLst>
          </xdr:cNvPr>
          <xdr:cNvSpPr/>
        </xdr:nvSpPr>
        <xdr:spPr>
          <a:xfrm>
            <a:off x="5353061" y="1691217"/>
            <a:ext cx="2508249" cy="2698748"/>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slidesprontos.com.br</a:t>
            </a:r>
            <a:endParaRPr lang="pt-BR" sz="1600">
              <a:effectLst/>
            </a:endParaRPr>
          </a:p>
          <a:p>
            <a:pPr algn="ctr"/>
            <a:r>
              <a:rPr lang="pt-BR" sz="1600" b="1">
                <a:solidFill>
                  <a:schemeClr val="tx1">
                    <a:lumMod val="75000"/>
                    <a:lumOff val="25000"/>
                  </a:schemeClr>
                </a:solidFill>
                <a:effectLst/>
                <a:latin typeface="+mn-lt"/>
                <a:ea typeface="+mn-ea"/>
                <a:cs typeface="+mn-cs"/>
              </a:rPr>
              <a:t>Apresentações em PPT</a:t>
            </a:r>
            <a:endParaRPr lang="pt-BR" sz="1600">
              <a:solidFill>
                <a:schemeClr val="tx1">
                  <a:lumMod val="75000"/>
                  <a:lumOff val="25000"/>
                </a:schemeClr>
              </a:solidFill>
              <a:effectLst/>
            </a:endParaRPr>
          </a:p>
          <a:p>
            <a:pPr algn="l"/>
            <a:endParaRPr lang="pt-BR" sz="1100"/>
          </a:p>
        </xdr:txBody>
      </xdr:sp>
      <xdr:pic>
        <xdr:nvPicPr>
          <xdr:cNvPr id="50" name="Imagem 49" descr="microsoft powerpoint icon">
            <a:extLst>
              <a:ext uri="{FF2B5EF4-FFF2-40B4-BE49-F238E27FC236}">
                <a16:creationId xmlns:a16="http://schemas.microsoft.com/office/drawing/2014/main" id="{00000000-0008-0000-1A00-000032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979585" y="2857277"/>
            <a:ext cx="1164166" cy="117073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127010</xdr:colOff>
      <xdr:row>6</xdr:row>
      <xdr:rowOff>2116</xdr:rowOff>
    </xdr:from>
    <xdr:to>
      <xdr:col>6</xdr:col>
      <xdr:colOff>550342</xdr:colOff>
      <xdr:row>19</xdr:row>
      <xdr:rowOff>86781</xdr:rowOff>
    </xdr:to>
    <xdr:grpSp>
      <xdr:nvGrpSpPr>
        <xdr:cNvPr id="51" name="Agrupar 50">
          <a:hlinkClick xmlns:r="http://schemas.openxmlformats.org/officeDocument/2006/relationships" r:id="rId19"/>
          <a:extLst>
            <a:ext uri="{FF2B5EF4-FFF2-40B4-BE49-F238E27FC236}">
              <a16:creationId xmlns:a16="http://schemas.microsoft.com/office/drawing/2014/main" id="{00000000-0008-0000-1A00-000033000000}"/>
            </a:ext>
          </a:extLst>
        </xdr:cNvPr>
        <xdr:cNvGrpSpPr/>
      </xdr:nvGrpSpPr>
      <xdr:grpSpPr>
        <a:xfrm>
          <a:off x="8153410" y="2305049"/>
          <a:ext cx="2573865" cy="2616199"/>
          <a:chOff x="7905761" y="1693333"/>
          <a:chExt cx="2508249" cy="2698748"/>
        </a:xfrm>
      </xdr:grpSpPr>
      <xdr:sp macro="" textlink="">
        <xdr:nvSpPr>
          <xdr:cNvPr id="52" name="Retângulo 51">
            <a:extLst>
              <a:ext uri="{FF2B5EF4-FFF2-40B4-BE49-F238E27FC236}">
                <a16:creationId xmlns:a16="http://schemas.microsoft.com/office/drawing/2014/main" id="{00000000-0008-0000-1A00-000034000000}"/>
              </a:ext>
            </a:extLst>
          </xdr:cNvPr>
          <xdr:cNvSpPr/>
        </xdr:nvSpPr>
        <xdr:spPr>
          <a:xfrm>
            <a:off x="7905761" y="1693333"/>
            <a:ext cx="2508249" cy="2698748"/>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blog.luz.vc</a:t>
            </a:r>
            <a:endParaRPr lang="pt-BR" sz="1600">
              <a:effectLst/>
            </a:endParaRPr>
          </a:p>
          <a:p>
            <a:pPr algn="ctr"/>
            <a:r>
              <a:rPr lang="pt-BR" sz="1600" b="1">
                <a:solidFill>
                  <a:schemeClr val="tx1">
                    <a:lumMod val="75000"/>
                    <a:lumOff val="25000"/>
                  </a:schemeClr>
                </a:solidFill>
                <a:effectLst/>
                <a:latin typeface="+mn-lt"/>
                <a:ea typeface="+mn-ea"/>
                <a:cs typeface="+mn-cs"/>
              </a:rPr>
              <a:t>Conteúdo de Excel e Gestão</a:t>
            </a:r>
            <a:endParaRPr lang="pt-BR" sz="1600">
              <a:solidFill>
                <a:schemeClr val="tx1">
                  <a:lumMod val="75000"/>
                  <a:lumOff val="25000"/>
                </a:schemeClr>
              </a:solidFill>
              <a:effectLst/>
            </a:endParaRPr>
          </a:p>
          <a:p>
            <a:pPr algn="l"/>
            <a:endParaRPr lang="pt-BR" sz="1100"/>
          </a:p>
        </xdr:txBody>
      </xdr:sp>
      <xdr:pic>
        <xdr:nvPicPr>
          <xdr:cNvPr id="53" name="Imagem 52" descr="book 16 icon">
            <a:extLst>
              <a:ext uri="{FF2B5EF4-FFF2-40B4-BE49-F238E27FC236}">
                <a16:creationId xmlns:a16="http://schemas.microsoft.com/office/drawing/2014/main" id="{00000000-0008-0000-1A00-000035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8540749" y="2814705"/>
            <a:ext cx="1206501" cy="121331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586326</xdr:colOff>
      <xdr:row>6</xdr:row>
      <xdr:rowOff>6350</xdr:rowOff>
    </xdr:from>
    <xdr:to>
      <xdr:col>7</xdr:col>
      <xdr:colOff>1147242</xdr:colOff>
      <xdr:row>19</xdr:row>
      <xdr:rowOff>91015</xdr:rowOff>
    </xdr:to>
    <xdr:grpSp>
      <xdr:nvGrpSpPr>
        <xdr:cNvPr id="54" name="Agrupar 53">
          <a:hlinkClick xmlns:r="http://schemas.openxmlformats.org/officeDocument/2006/relationships" r:id="rId21"/>
          <a:extLst>
            <a:ext uri="{FF2B5EF4-FFF2-40B4-BE49-F238E27FC236}">
              <a16:creationId xmlns:a16="http://schemas.microsoft.com/office/drawing/2014/main" id="{00000000-0008-0000-1A00-000036000000}"/>
            </a:ext>
          </a:extLst>
        </xdr:cNvPr>
        <xdr:cNvGrpSpPr/>
      </xdr:nvGrpSpPr>
      <xdr:grpSpPr>
        <a:xfrm>
          <a:off x="10763259" y="2309283"/>
          <a:ext cx="2559050" cy="2616199"/>
          <a:chOff x="10449994" y="1697567"/>
          <a:chExt cx="2508249" cy="2698748"/>
        </a:xfrm>
      </xdr:grpSpPr>
      <xdr:sp macro="" textlink="">
        <xdr:nvSpPr>
          <xdr:cNvPr id="55" name="Retângulo 54">
            <a:extLst>
              <a:ext uri="{FF2B5EF4-FFF2-40B4-BE49-F238E27FC236}">
                <a16:creationId xmlns:a16="http://schemas.microsoft.com/office/drawing/2014/main" id="{00000000-0008-0000-1A00-000037000000}"/>
              </a:ext>
            </a:extLst>
          </xdr:cNvPr>
          <xdr:cNvSpPr/>
        </xdr:nvSpPr>
        <xdr:spPr>
          <a:xfrm>
            <a:off x="10449994" y="1697567"/>
            <a:ext cx="2508249" cy="2698748"/>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pt-BR" sz="1600" b="1">
              <a:solidFill>
                <a:schemeClr val="lt1"/>
              </a:solidFill>
              <a:effectLst/>
              <a:latin typeface="+mn-lt"/>
              <a:ea typeface="+mn-ea"/>
              <a:cs typeface="+mn-cs"/>
            </a:endParaRPr>
          </a:p>
          <a:p>
            <a:pPr algn="ctr"/>
            <a:r>
              <a:rPr lang="pt-BR" sz="1600" b="1">
                <a:solidFill>
                  <a:schemeClr val="lt1"/>
                </a:solidFill>
                <a:effectLst/>
                <a:latin typeface="+mn-lt"/>
                <a:ea typeface="+mn-ea"/>
                <a:cs typeface="+mn-cs"/>
              </a:rPr>
              <a:t>documentos.luz.vc</a:t>
            </a:r>
            <a:endParaRPr lang="pt-BR" sz="1600">
              <a:effectLst/>
            </a:endParaRPr>
          </a:p>
          <a:p>
            <a:pPr algn="ctr"/>
            <a:r>
              <a:rPr lang="pt-BR" sz="1600" b="1">
                <a:solidFill>
                  <a:schemeClr val="tx1">
                    <a:lumMod val="75000"/>
                    <a:lumOff val="25000"/>
                  </a:schemeClr>
                </a:solidFill>
                <a:effectLst/>
                <a:latin typeface="+mn-lt"/>
                <a:ea typeface="+mn-ea"/>
                <a:cs typeface="+mn-cs"/>
              </a:rPr>
              <a:t>Apostilas, checklists, relatórios</a:t>
            </a:r>
            <a:r>
              <a:rPr lang="pt-BR" sz="1600" b="1" baseline="0">
                <a:solidFill>
                  <a:schemeClr val="tx1">
                    <a:lumMod val="75000"/>
                    <a:lumOff val="25000"/>
                  </a:schemeClr>
                </a:solidFill>
                <a:effectLst/>
                <a:latin typeface="+mn-lt"/>
                <a:ea typeface="+mn-ea"/>
                <a:cs typeface="+mn-cs"/>
              </a:rPr>
              <a:t> e propostas</a:t>
            </a:r>
            <a:endParaRPr lang="pt-BR" sz="1600">
              <a:solidFill>
                <a:schemeClr val="tx1">
                  <a:lumMod val="75000"/>
                  <a:lumOff val="25000"/>
                </a:schemeClr>
              </a:solidFill>
              <a:effectLst/>
            </a:endParaRPr>
          </a:p>
          <a:p>
            <a:pPr algn="l"/>
            <a:endParaRPr lang="pt-BR" sz="1100"/>
          </a:p>
        </xdr:txBody>
      </xdr:sp>
      <xdr:pic>
        <xdr:nvPicPr>
          <xdr:cNvPr id="56" name="Imagem 55" descr="document icon">
            <a:extLst>
              <a:ext uri="{FF2B5EF4-FFF2-40B4-BE49-F238E27FC236}">
                <a16:creationId xmlns:a16="http://schemas.microsoft.com/office/drawing/2014/main" id="{00000000-0008-0000-1A00-000038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1231778" y="2931583"/>
            <a:ext cx="1069229" cy="107526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xdr:col>
      <xdr:colOff>1217612</xdr:colOff>
      <xdr:row>2</xdr:row>
      <xdr:rowOff>101600</xdr:rowOff>
    </xdr:from>
    <xdr:to>
      <xdr:col>4</xdr:col>
      <xdr:colOff>841375</xdr:colOff>
      <xdr:row>2</xdr:row>
      <xdr:rowOff>505460</xdr:rowOff>
    </xdr:to>
    <xdr:pic>
      <xdr:nvPicPr>
        <xdr:cNvPr id="7" name="Imagen 6">
          <a:hlinkClick xmlns:r="http://schemas.openxmlformats.org/officeDocument/2006/relationships" r:id="rId23"/>
          <a:extLst>
            <a:ext uri="{FF2B5EF4-FFF2-40B4-BE49-F238E27FC236}">
              <a16:creationId xmlns:a16="http://schemas.microsoft.com/office/drawing/2014/main" id="{00000000-0008-0000-1A00-000007000000}"/>
            </a:ext>
          </a:extLst>
        </xdr:cNvPr>
        <xdr:cNvPicPr>
          <a:picLocks/>
        </xdr:cNvPicPr>
      </xdr:nvPicPr>
      <xdr:blipFill>
        <a:blip xmlns:r="http://schemas.openxmlformats.org/officeDocument/2006/relationships" r:embed="rId24" r:link="rId25"/>
        <a:stretch>
          <a:fillRect/>
        </a:stretch>
      </xdr:blipFill>
      <xdr:spPr>
        <a:xfrm>
          <a:off x="5080000" y="977900"/>
          <a:ext cx="1857375" cy="4038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1534586" y="584199"/>
    <xdr:ext cx="1471083" cy="299317"/>
    <xdr:sp macro="" textlink="">
      <xdr:nvSpPr>
        <xdr:cNvPr id="15" name="Retângulo 14">
          <a:hlinkClick xmlns:r="http://schemas.openxmlformats.org/officeDocument/2006/relationships" r:id="rId1"/>
          <a:extLst>
            <a:ext uri="{FF2B5EF4-FFF2-40B4-BE49-F238E27FC236}">
              <a16:creationId xmlns:a16="http://schemas.microsoft.com/office/drawing/2014/main" id="{00000000-0008-0000-0200-00000F000000}"/>
            </a:ext>
          </a:extLst>
        </xdr:cNvPr>
        <xdr:cNvSpPr/>
      </xdr:nvSpPr>
      <xdr:spPr>
        <a:xfrm>
          <a:off x="1534586" y="584199"/>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ORGANIZACIÓN</a:t>
          </a:r>
        </a:p>
      </xdr:txBody>
    </xdr:sp>
    <xdr:clientData/>
  </xdr:absoluteAnchor>
  <xdr:absoluteAnchor>
    <xdr:pos x="3031069" y="588433"/>
    <xdr:ext cx="1471083" cy="299317"/>
    <xdr:sp macro="" textlink="">
      <xdr:nvSpPr>
        <xdr:cNvPr id="16" name="Retângulo 15">
          <a:hlinkClick xmlns:r="http://schemas.openxmlformats.org/officeDocument/2006/relationships" r:id="rId2"/>
          <a:extLst>
            <a:ext uri="{FF2B5EF4-FFF2-40B4-BE49-F238E27FC236}">
              <a16:creationId xmlns:a16="http://schemas.microsoft.com/office/drawing/2014/main" id="{00000000-0008-0000-0200-000010000000}"/>
            </a:ext>
          </a:extLst>
        </xdr:cNvPr>
        <xdr:cNvSpPr/>
      </xdr:nvSpPr>
      <xdr:spPr>
        <a:xfrm>
          <a:off x="3031069" y="588433"/>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EQUIPO</a:t>
          </a:r>
        </a:p>
      </xdr:txBody>
    </xdr:sp>
    <xdr:clientData/>
  </xdr:absoluteAnchor>
  <xdr:absoluteAnchor>
    <xdr:pos x="4516969" y="592666"/>
    <xdr:ext cx="1471083" cy="299317"/>
    <xdr:sp macro="" textlink="">
      <xdr:nvSpPr>
        <xdr:cNvPr id="17" name="Retângulo 16">
          <a:hlinkClick xmlns:r="http://schemas.openxmlformats.org/officeDocument/2006/relationships" r:id="rId3"/>
          <a:extLst>
            <a:ext uri="{FF2B5EF4-FFF2-40B4-BE49-F238E27FC236}">
              <a16:creationId xmlns:a16="http://schemas.microsoft.com/office/drawing/2014/main" id="{00000000-0008-0000-0200-000011000000}"/>
            </a:ext>
          </a:extLst>
        </xdr:cNvPr>
        <xdr:cNvSpPr/>
      </xdr:nvSpPr>
      <xdr:spPr>
        <a:xfrm>
          <a:off x="4516969" y="592666"/>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EMPLEADOS</a:t>
          </a:r>
        </a:p>
      </xdr:txBody>
    </xdr:sp>
    <xdr:clientData/>
  </xdr:absoluteAnchor>
  <xdr:absoluteAnchor>
    <xdr:pos x="7630578" y="0"/>
    <xdr:ext cx="1041399" cy="500327"/>
    <xdr:sp macro="" textlink="">
      <xdr:nvSpPr>
        <xdr:cNvPr id="30" name="Retângulo 29">
          <a:hlinkClick xmlns:r="http://schemas.openxmlformats.org/officeDocument/2006/relationships" r:id="rId4"/>
          <a:extLst>
            <a:ext uri="{FF2B5EF4-FFF2-40B4-BE49-F238E27FC236}">
              <a16:creationId xmlns:a16="http://schemas.microsoft.com/office/drawing/2014/main" id="{00000000-0008-0000-0200-00001E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1" name="Retângulo 30">
          <a:hlinkClick xmlns:r="http://schemas.openxmlformats.org/officeDocument/2006/relationships" r:id="rId1"/>
          <a:extLst>
            <a:ext uri="{FF2B5EF4-FFF2-40B4-BE49-F238E27FC236}">
              <a16:creationId xmlns:a16="http://schemas.microsoft.com/office/drawing/2014/main" id="{00000000-0008-0000-0200-00001F000000}"/>
            </a:ext>
          </a:extLst>
        </xdr:cNvPr>
        <xdr:cNvSpPr>
          <a:spLocks/>
        </xdr:cNvSpPr>
      </xdr:nvSpPr>
      <xdr:spPr>
        <a:xfrm>
          <a:off x="1322915"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2" name="Retângulo 31">
          <a:hlinkClick xmlns:r="http://schemas.openxmlformats.org/officeDocument/2006/relationships" r:id="rId5"/>
          <a:extLst>
            <a:ext uri="{FF2B5EF4-FFF2-40B4-BE49-F238E27FC236}">
              <a16:creationId xmlns:a16="http://schemas.microsoft.com/office/drawing/2014/main" id="{00000000-0008-0000-0200-000020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3" name="Retângulo 32">
          <a:hlinkClick xmlns:r="http://schemas.openxmlformats.org/officeDocument/2006/relationships" r:id="rId6"/>
          <a:extLst>
            <a:ext uri="{FF2B5EF4-FFF2-40B4-BE49-F238E27FC236}">
              <a16:creationId xmlns:a16="http://schemas.microsoft.com/office/drawing/2014/main" id="{00000000-0008-0000-0200-000021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4" name="Retângulo 33">
          <a:hlinkClick xmlns:r="http://schemas.openxmlformats.org/officeDocument/2006/relationships" r:id="rId7"/>
          <a:extLst>
            <a:ext uri="{FF2B5EF4-FFF2-40B4-BE49-F238E27FC236}">
              <a16:creationId xmlns:a16="http://schemas.microsoft.com/office/drawing/2014/main" id="{00000000-0008-0000-0200-000022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5" name="Retângulo 34">
          <a:hlinkClick xmlns:r="http://schemas.openxmlformats.org/officeDocument/2006/relationships" r:id="rId8"/>
          <a:extLst>
            <a:ext uri="{FF2B5EF4-FFF2-40B4-BE49-F238E27FC236}">
              <a16:creationId xmlns:a16="http://schemas.microsoft.com/office/drawing/2014/main" id="{00000000-0008-0000-0200-000023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47230" cy="500327"/>
    <xdr:sp macro="" textlink="">
      <xdr:nvSpPr>
        <xdr:cNvPr id="36" name="Retângulo 35">
          <a:hlinkClick xmlns:r="http://schemas.openxmlformats.org/officeDocument/2006/relationships" r:id="rId9"/>
          <a:extLst>
            <a:ext uri="{FF2B5EF4-FFF2-40B4-BE49-F238E27FC236}">
              <a16:creationId xmlns:a16="http://schemas.microsoft.com/office/drawing/2014/main" id="{00000000-0008-0000-0200-000024000000}"/>
            </a:ext>
          </a:extLst>
        </xdr:cNvPr>
        <xdr:cNvSpPr>
          <a:spLocks/>
        </xdr:cNvSpPr>
      </xdr:nvSpPr>
      <xdr:spPr>
        <a:xfrm>
          <a:off x="8684687" y="0"/>
          <a:ext cx="114723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0"/>
          <a:extLst>
            <a:ext uri="{FF2B5EF4-FFF2-40B4-BE49-F238E27FC236}">
              <a16:creationId xmlns:a16="http://schemas.microsoft.com/office/drawing/2014/main" id="{00000000-0008-0000-02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3</xdr:col>
      <xdr:colOff>2255837</xdr:colOff>
      <xdr:row>2</xdr:row>
      <xdr:rowOff>101600</xdr:rowOff>
    </xdr:from>
    <xdr:to>
      <xdr:col>4</xdr:col>
      <xdr:colOff>1560512</xdr:colOff>
      <xdr:row>2</xdr:row>
      <xdr:rowOff>505460</xdr:rowOff>
    </xdr:to>
    <xdr:pic>
      <xdr:nvPicPr>
        <xdr:cNvPr id="3" name="Imagen 2">
          <a:hlinkClick xmlns:r="http://schemas.openxmlformats.org/officeDocument/2006/relationships" r:id="rId12"/>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13" r:link="rId14"/>
        <a:stretch>
          <a:fillRect/>
        </a:stretch>
      </xdr:blipFill>
      <xdr:spPr>
        <a:xfrm>
          <a:off x="5080000" y="977900"/>
          <a:ext cx="1857375" cy="4038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1132417" y="592667"/>
    <xdr:ext cx="1471083" cy="299317"/>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32417" y="592667"/>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METAS GLOBALES</a:t>
          </a:r>
        </a:p>
      </xdr:txBody>
    </xdr:sp>
    <xdr:clientData/>
  </xdr:absoluteAnchor>
  <xdr:absoluteAnchor>
    <xdr:pos x="2628900" y="586318"/>
    <xdr:ext cx="1471083" cy="299317"/>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2628900" y="586318"/>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 ESPECÍFICOS</a:t>
          </a:r>
        </a:p>
      </xdr:txBody>
    </xdr:sp>
    <xdr:clientData/>
  </xdr:absoluteAnchor>
  <xdr:absoluteAnchor>
    <xdr:pos x="7630578" y="0"/>
    <xdr:ext cx="1041399" cy="500327"/>
    <xdr:sp macro="" textlink="">
      <xdr:nvSpPr>
        <xdr:cNvPr id="22" name="Retângulo 21">
          <a:hlinkClick xmlns:r="http://schemas.openxmlformats.org/officeDocument/2006/relationships" r:id="rId3"/>
          <a:extLst>
            <a:ext uri="{FF2B5EF4-FFF2-40B4-BE49-F238E27FC236}">
              <a16:creationId xmlns:a16="http://schemas.microsoft.com/office/drawing/2014/main" id="{00000000-0008-0000-0300-000016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3" name="Retângulo 22">
          <a:hlinkClick xmlns:r="http://schemas.openxmlformats.org/officeDocument/2006/relationships" r:id="rId4"/>
          <a:extLst>
            <a:ext uri="{FF2B5EF4-FFF2-40B4-BE49-F238E27FC236}">
              <a16:creationId xmlns:a16="http://schemas.microsoft.com/office/drawing/2014/main" id="{00000000-0008-0000-0300-000017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4" name="Retângulo 23">
          <a:hlinkClick xmlns:r="http://schemas.openxmlformats.org/officeDocument/2006/relationships" r:id="rId5"/>
          <a:extLst>
            <a:ext uri="{FF2B5EF4-FFF2-40B4-BE49-F238E27FC236}">
              <a16:creationId xmlns:a16="http://schemas.microsoft.com/office/drawing/2014/main" id="{00000000-0008-0000-0300-000018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5" name="Retângulo 24">
          <a:hlinkClick xmlns:r="http://schemas.openxmlformats.org/officeDocument/2006/relationships" r:id="rId6"/>
          <a:extLst>
            <a:ext uri="{FF2B5EF4-FFF2-40B4-BE49-F238E27FC236}">
              <a16:creationId xmlns:a16="http://schemas.microsoft.com/office/drawing/2014/main" id="{00000000-0008-0000-0300-000019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6" name="Retângulo 25">
          <a:hlinkClick xmlns:r="http://schemas.openxmlformats.org/officeDocument/2006/relationships" r:id="rId7"/>
          <a:extLst>
            <a:ext uri="{FF2B5EF4-FFF2-40B4-BE49-F238E27FC236}">
              <a16:creationId xmlns:a16="http://schemas.microsoft.com/office/drawing/2014/main" id="{00000000-0008-0000-0300-00001A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7" name="Retângulo 26">
          <a:hlinkClick xmlns:r="http://schemas.openxmlformats.org/officeDocument/2006/relationships" r:id="rId8"/>
          <a:extLst>
            <a:ext uri="{FF2B5EF4-FFF2-40B4-BE49-F238E27FC236}">
              <a16:creationId xmlns:a16="http://schemas.microsoft.com/office/drawing/2014/main" id="{00000000-0008-0000-0300-00001B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7" y="0"/>
    <xdr:ext cx="1136646" cy="500327"/>
    <xdr:sp macro="" textlink="">
      <xdr:nvSpPr>
        <xdr:cNvPr id="28" name="Retângulo 27">
          <a:hlinkClick xmlns:r="http://schemas.openxmlformats.org/officeDocument/2006/relationships" r:id="rId9"/>
          <a:extLst>
            <a:ext uri="{FF2B5EF4-FFF2-40B4-BE49-F238E27FC236}">
              <a16:creationId xmlns:a16="http://schemas.microsoft.com/office/drawing/2014/main" id="{00000000-0008-0000-0300-00001C000000}"/>
            </a:ext>
          </a:extLst>
        </xdr:cNvPr>
        <xdr:cNvSpPr>
          <a:spLocks/>
        </xdr:cNvSpPr>
      </xdr:nvSpPr>
      <xdr:spPr>
        <a:xfrm>
          <a:off x="8684687" y="0"/>
          <a:ext cx="113664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9" name="Retângulo 28">
          <a:hlinkClick xmlns:r="http://schemas.openxmlformats.org/officeDocument/2006/relationships" r:id="rId1"/>
          <a:extLst>
            <a:ext uri="{FF2B5EF4-FFF2-40B4-BE49-F238E27FC236}">
              <a16:creationId xmlns:a16="http://schemas.microsoft.com/office/drawing/2014/main" id="{00000000-0008-0000-0300-00001D000000}"/>
            </a:ext>
          </a:extLst>
        </xdr:cNvPr>
        <xdr:cNvSpPr>
          <a:spLocks/>
        </xdr:cNvSpPr>
      </xdr:nvSpPr>
      <xdr:spPr>
        <a:xfrm>
          <a:off x="2370669" y="0"/>
          <a:ext cx="1032574"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0" name="Imagem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3</xdr:col>
      <xdr:colOff>1541462</xdr:colOff>
      <xdr:row>2</xdr:row>
      <xdr:rowOff>101600</xdr:rowOff>
    </xdr:from>
    <xdr:to>
      <xdr:col>3</xdr:col>
      <xdr:colOff>3398837</xdr:colOff>
      <xdr:row>2</xdr:row>
      <xdr:rowOff>505460</xdr:rowOff>
    </xdr:to>
    <xdr:pic>
      <xdr:nvPicPr>
        <xdr:cNvPr id="5" name="Imagen 4">
          <a:hlinkClick xmlns:r="http://schemas.openxmlformats.org/officeDocument/2006/relationships" r:id="rId11"/>
          <a:extLst>
            <a:ext uri="{FF2B5EF4-FFF2-40B4-BE49-F238E27FC236}">
              <a16:creationId xmlns:a16="http://schemas.microsoft.com/office/drawing/2014/main" id="{00000000-0008-0000-0300-000005000000}"/>
            </a:ext>
          </a:extLst>
        </xdr:cNvPr>
        <xdr:cNvPicPr>
          <a:picLocks/>
        </xdr:cNvPicPr>
      </xdr:nvPicPr>
      <xdr:blipFill>
        <a:blip xmlns:r="http://schemas.openxmlformats.org/officeDocument/2006/relationships" r:embed="rId12" r:link="rId13"/>
        <a:stretch>
          <a:fillRect/>
        </a:stretch>
      </xdr:blipFill>
      <xdr:spPr>
        <a:xfrm>
          <a:off x="5080000" y="977900"/>
          <a:ext cx="1857375" cy="4038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1132418" y="592664"/>
    <xdr:ext cx="1471083" cy="299317"/>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32418" y="592664"/>
          <a:ext cx="1471083"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METAS GLOBALES</a:t>
          </a:r>
        </a:p>
      </xdr:txBody>
    </xdr:sp>
    <xdr:clientData/>
  </xdr:absoluteAnchor>
  <xdr:absoluteAnchor>
    <xdr:pos x="2628901" y="586315"/>
    <xdr:ext cx="1471083" cy="299317"/>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2628901" y="586315"/>
          <a:ext cx="1471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tx1">
                  <a:lumMod val="75000"/>
                  <a:lumOff val="25000"/>
                </a:schemeClr>
              </a:solidFill>
            </a:rPr>
            <a:t>OBJETIVOS ESPECÍFICOS</a:t>
          </a:r>
        </a:p>
      </xdr:txBody>
    </xdr:sp>
    <xdr:clientData/>
  </xdr:absoluteAnchor>
  <xdr:absoluteAnchor>
    <xdr:pos x="7630578" y="0"/>
    <xdr:ext cx="1041399" cy="500327"/>
    <xdr:sp macro="" textlink="">
      <xdr:nvSpPr>
        <xdr:cNvPr id="22" name="Retângulo 21">
          <a:hlinkClick xmlns:r="http://schemas.openxmlformats.org/officeDocument/2006/relationships" r:id="rId3"/>
          <a:extLst>
            <a:ext uri="{FF2B5EF4-FFF2-40B4-BE49-F238E27FC236}">
              <a16:creationId xmlns:a16="http://schemas.microsoft.com/office/drawing/2014/main" id="{00000000-0008-0000-0400-000016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3" name="Retângulo 22">
          <a:hlinkClick xmlns:r="http://schemas.openxmlformats.org/officeDocument/2006/relationships" r:id="rId4"/>
          <a:extLst>
            <a:ext uri="{FF2B5EF4-FFF2-40B4-BE49-F238E27FC236}">
              <a16:creationId xmlns:a16="http://schemas.microsoft.com/office/drawing/2014/main" id="{00000000-0008-0000-0400-000017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4" name="Retângulo 23">
          <a:hlinkClick xmlns:r="http://schemas.openxmlformats.org/officeDocument/2006/relationships" r:id="rId5"/>
          <a:extLst>
            <a:ext uri="{FF2B5EF4-FFF2-40B4-BE49-F238E27FC236}">
              <a16:creationId xmlns:a16="http://schemas.microsoft.com/office/drawing/2014/main" id="{00000000-0008-0000-0400-000018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5" name="Retângulo 24">
          <a:hlinkClick xmlns:r="http://schemas.openxmlformats.org/officeDocument/2006/relationships" r:id="rId6"/>
          <a:extLst>
            <a:ext uri="{FF2B5EF4-FFF2-40B4-BE49-F238E27FC236}">
              <a16:creationId xmlns:a16="http://schemas.microsoft.com/office/drawing/2014/main" id="{00000000-0008-0000-0400-000019000000}"/>
            </a:ext>
          </a:extLst>
        </xdr:cNvPr>
        <xdr:cNvSpPr>
          <a:spLocks/>
        </xdr:cNvSpPr>
      </xdr:nvSpPr>
      <xdr:spPr>
        <a:xfrm>
          <a:off x="3426886" y="0"/>
          <a:ext cx="105198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6" name="Retângulo 25">
          <a:hlinkClick xmlns:r="http://schemas.openxmlformats.org/officeDocument/2006/relationships" r:id="rId7"/>
          <a:extLst>
            <a:ext uri="{FF2B5EF4-FFF2-40B4-BE49-F238E27FC236}">
              <a16:creationId xmlns:a16="http://schemas.microsoft.com/office/drawing/2014/main" id="{00000000-0008-0000-0400-00001A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7" name="Retângulo 26">
          <a:hlinkClick xmlns:r="http://schemas.openxmlformats.org/officeDocument/2006/relationships" r:id="rId8"/>
          <a:extLst>
            <a:ext uri="{FF2B5EF4-FFF2-40B4-BE49-F238E27FC236}">
              <a16:creationId xmlns:a16="http://schemas.microsoft.com/office/drawing/2014/main" id="{00000000-0008-0000-0400-00001B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28" name="Retângulo 27">
          <a:hlinkClick xmlns:r="http://schemas.openxmlformats.org/officeDocument/2006/relationships" r:id="rId9"/>
          <a:extLst>
            <a:ext uri="{FF2B5EF4-FFF2-40B4-BE49-F238E27FC236}">
              <a16:creationId xmlns:a16="http://schemas.microsoft.com/office/drawing/2014/main" id="{00000000-0008-0000-0400-00001C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9" name="Retângulo 28">
          <a:hlinkClick xmlns:r="http://schemas.openxmlformats.org/officeDocument/2006/relationships" r:id="rId1"/>
          <a:extLst>
            <a:ext uri="{FF2B5EF4-FFF2-40B4-BE49-F238E27FC236}">
              <a16:creationId xmlns:a16="http://schemas.microsoft.com/office/drawing/2014/main" id="{00000000-0008-0000-0400-00001D000000}"/>
            </a:ext>
          </a:extLst>
        </xdr:cNvPr>
        <xdr:cNvSpPr>
          <a:spLocks/>
        </xdr:cNvSpPr>
      </xdr:nvSpPr>
      <xdr:spPr>
        <a:xfrm>
          <a:off x="2370669" y="0"/>
          <a:ext cx="1032574"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0" name="Imagem 29">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4</xdr:col>
      <xdr:colOff>817562</xdr:colOff>
      <xdr:row>2</xdr:row>
      <xdr:rowOff>101600</xdr:rowOff>
    </xdr:from>
    <xdr:to>
      <xdr:col>5</xdr:col>
      <xdr:colOff>165100</xdr:colOff>
      <xdr:row>2</xdr:row>
      <xdr:rowOff>505460</xdr:rowOff>
    </xdr:to>
    <xdr:pic>
      <xdr:nvPicPr>
        <xdr:cNvPr id="5" name="Imagen 4">
          <a:hlinkClick xmlns:r="http://schemas.openxmlformats.org/officeDocument/2006/relationships" r:id="rId11"/>
          <a:extLst>
            <a:ext uri="{FF2B5EF4-FFF2-40B4-BE49-F238E27FC236}">
              <a16:creationId xmlns:a16="http://schemas.microsoft.com/office/drawing/2014/main" id="{00000000-0008-0000-0400-000005000000}"/>
            </a:ext>
          </a:extLst>
        </xdr:cNvPr>
        <xdr:cNvPicPr>
          <a:picLocks/>
        </xdr:cNvPicPr>
      </xdr:nvPicPr>
      <xdr:blipFill>
        <a:blip xmlns:r="http://schemas.openxmlformats.org/officeDocument/2006/relationships" r:embed="rId12" r:link="rId13"/>
        <a:stretch>
          <a:fillRect/>
        </a:stretch>
      </xdr:blipFill>
      <xdr:spPr>
        <a:xfrm>
          <a:off x="5080000" y="977900"/>
          <a:ext cx="1857375" cy="4038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absoluteAnchor>
    <xdr:pos x="1502833" y="588428"/>
    <xdr:ext cx="2556000" cy="299317"/>
    <xdr:sp macro="" textlink="$D$91">
      <xdr:nvSpPr>
        <xdr:cNvPr id="8" name="Retângulo 7">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1502833" y="588428"/>
          <a:ext cx="2556000"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27C06B7-7847-4D9D-98A6-6A639433FD30}" type="TxLink">
            <a:rPr lang="en-US" sz="1100" b="1" i="0" u="none" strike="noStrike">
              <a:solidFill>
                <a:schemeClr val="tx1">
                  <a:lumMod val="75000"/>
                  <a:lumOff val="25000"/>
                </a:schemeClr>
              </a:solidFill>
              <a:latin typeface="Calibri"/>
              <a:cs typeface="Calibri"/>
            </a:rPr>
            <a:pPr algn="ctr"/>
            <a:t>PERSPECTIVA FINANCIERA</a:t>
          </a:fld>
          <a:endParaRPr lang="pt-BR" sz="1100" b="1">
            <a:solidFill>
              <a:schemeClr val="tx1">
                <a:lumMod val="75000"/>
                <a:lumOff val="25000"/>
              </a:schemeClr>
            </a:solidFill>
          </a:endParaRPr>
        </a:p>
      </xdr:txBody>
    </xdr:sp>
    <xdr:clientData/>
  </xdr:absoluteAnchor>
  <xdr:absoluteAnchor>
    <xdr:pos x="4053406" y="567264"/>
    <xdr:ext cx="2556000" cy="299317"/>
    <xdr:sp macro="" textlink="$D$92">
      <xdr:nvSpPr>
        <xdr:cNvPr id="9" name="Retângulo 8">
          <a:hlinkClick xmlns:r="http://schemas.openxmlformats.org/officeDocument/2006/relationships" r:id="rId2"/>
          <a:extLst>
            <a:ext uri="{FF2B5EF4-FFF2-40B4-BE49-F238E27FC236}">
              <a16:creationId xmlns:a16="http://schemas.microsoft.com/office/drawing/2014/main" id="{00000000-0008-0000-0500-000009000000}"/>
            </a:ext>
          </a:extLst>
        </xdr:cNvPr>
        <xdr:cNvSpPr/>
      </xdr:nvSpPr>
      <xdr:spPr>
        <a:xfrm>
          <a:off x="4053406" y="567264"/>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C34B51E-A4F3-4591-AE8F-EF341B95CBA0}" type="TxLink">
            <a:rPr lang="en-US" sz="1100" b="1" i="0" u="none" strike="noStrike">
              <a:solidFill>
                <a:schemeClr val="bg1"/>
              </a:solidFill>
              <a:latin typeface="Calibri"/>
              <a:cs typeface="Calibri"/>
            </a:rPr>
            <a:pPr algn="ctr"/>
            <a:t>PERSPECTIVA DE LOS CLIENTES</a:t>
          </a:fld>
          <a:endParaRPr lang="pt-BR" sz="1100" b="1">
            <a:solidFill>
              <a:schemeClr val="bg1"/>
            </a:solidFill>
          </a:endParaRPr>
        </a:p>
      </xdr:txBody>
    </xdr:sp>
    <xdr:clientData/>
  </xdr:absoluteAnchor>
  <xdr:absoluteAnchor>
    <xdr:pos x="6576480" y="571497"/>
    <xdr:ext cx="2556000" cy="299317"/>
    <xdr:sp macro="" textlink="$D$93">
      <xdr:nvSpPr>
        <xdr:cNvPr id="10" name="Retângulo 9">
          <a:hlinkClick xmlns:r="http://schemas.openxmlformats.org/officeDocument/2006/relationships" r:id="rId3"/>
          <a:extLst>
            <a:ext uri="{FF2B5EF4-FFF2-40B4-BE49-F238E27FC236}">
              <a16:creationId xmlns:a16="http://schemas.microsoft.com/office/drawing/2014/main" id="{00000000-0008-0000-0500-00000A000000}"/>
            </a:ext>
          </a:extLst>
        </xdr:cNvPr>
        <xdr:cNvSpPr/>
      </xdr:nvSpPr>
      <xdr:spPr>
        <a:xfrm>
          <a:off x="6576480" y="571497"/>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570D7B4-797A-4E1D-8947-795140DEF848}" type="TxLink">
            <a:rPr lang="en-US" sz="1100" b="1" i="0" u="none" strike="noStrike">
              <a:solidFill>
                <a:schemeClr val="bg1"/>
              </a:solidFill>
              <a:latin typeface="Calibri"/>
              <a:cs typeface="Calibri"/>
            </a:rPr>
            <a:pPr algn="ctr"/>
            <a:t>PERSPECTIVA DE LOS PROCESOS INTERNOS</a:t>
          </a:fld>
          <a:endParaRPr lang="pt-BR" sz="1100" b="1">
            <a:solidFill>
              <a:schemeClr val="bg1"/>
            </a:solidFill>
          </a:endParaRPr>
        </a:p>
      </xdr:txBody>
    </xdr:sp>
    <xdr:clientData/>
  </xdr:absoluteAnchor>
  <xdr:absoluteAnchor>
    <xdr:pos x="9088962" y="565145"/>
    <xdr:ext cx="2556000" cy="299317"/>
    <xdr:sp macro="" textlink="$D$94">
      <xdr:nvSpPr>
        <xdr:cNvPr id="11" name="Retângulo 10">
          <a:hlinkClick xmlns:r="http://schemas.openxmlformats.org/officeDocument/2006/relationships" r:id="rId4"/>
          <a:extLst>
            <a:ext uri="{FF2B5EF4-FFF2-40B4-BE49-F238E27FC236}">
              <a16:creationId xmlns:a16="http://schemas.microsoft.com/office/drawing/2014/main" id="{00000000-0008-0000-0500-00000B000000}"/>
            </a:ext>
          </a:extLst>
        </xdr:cNvPr>
        <xdr:cNvSpPr/>
      </xdr:nvSpPr>
      <xdr:spPr>
        <a:xfrm>
          <a:off x="9088962" y="565145"/>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39C1920-96D4-40F5-9764-CB74C4820835}" type="TxLink">
            <a:rPr lang="en-US" sz="1100" b="1" i="0" u="none" strike="noStrike">
              <a:solidFill>
                <a:schemeClr val="bg1"/>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16" name="Retângulo 15">
          <a:hlinkClick xmlns:r="http://schemas.openxmlformats.org/officeDocument/2006/relationships" r:id="rId5"/>
          <a:extLst>
            <a:ext uri="{FF2B5EF4-FFF2-40B4-BE49-F238E27FC236}">
              <a16:creationId xmlns:a16="http://schemas.microsoft.com/office/drawing/2014/main" id="{00000000-0008-0000-0500-000010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17" name="Retângulo 16">
          <a:hlinkClick xmlns:r="http://schemas.openxmlformats.org/officeDocument/2006/relationships" r:id="rId6"/>
          <a:extLst>
            <a:ext uri="{FF2B5EF4-FFF2-40B4-BE49-F238E27FC236}">
              <a16:creationId xmlns:a16="http://schemas.microsoft.com/office/drawing/2014/main" id="{00000000-0008-0000-0500-000011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18" name="Retângulo 17">
          <a:hlinkClick xmlns:r="http://schemas.openxmlformats.org/officeDocument/2006/relationships" r:id="rId7"/>
          <a:extLst>
            <a:ext uri="{FF2B5EF4-FFF2-40B4-BE49-F238E27FC236}">
              <a16:creationId xmlns:a16="http://schemas.microsoft.com/office/drawing/2014/main" id="{00000000-0008-0000-0500-000012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19" name="Retângulo 18">
          <a:hlinkClick xmlns:r="http://schemas.openxmlformats.org/officeDocument/2006/relationships" r:id="rId1"/>
          <a:extLst>
            <a:ext uri="{FF2B5EF4-FFF2-40B4-BE49-F238E27FC236}">
              <a16:creationId xmlns:a16="http://schemas.microsoft.com/office/drawing/2014/main" id="{00000000-0008-0000-0500-000013000000}"/>
            </a:ext>
          </a:extLst>
        </xdr:cNvPr>
        <xdr:cNvSpPr>
          <a:spLocks/>
        </xdr:cNvSpPr>
      </xdr:nvSpPr>
      <xdr:spPr>
        <a:xfrm>
          <a:off x="3426886" y="0"/>
          <a:ext cx="1051982"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0" name="Retângulo 19">
          <a:hlinkClick xmlns:r="http://schemas.openxmlformats.org/officeDocument/2006/relationships" r:id="rId8"/>
          <a:extLst>
            <a:ext uri="{FF2B5EF4-FFF2-40B4-BE49-F238E27FC236}">
              <a16:creationId xmlns:a16="http://schemas.microsoft.com/office/drawing/2014/main" id="{00000000-0008-0000-0500-000014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1" name="Retângulo 20">
          <a:hlinkClick xmlns:r="http://schemas.openxmlformats.org/officeDocument/2006/relationships" r:id="rId9"/>
          <a:extLst>
            <a:ext uri="{FF2B5EF4-FFF2-40B4-BE49-F238E27FC236}">
              <a16:creationId xmlns:a16="http://schemas.microsoft.com/office/drawing/2014/main" id="{00000000-0008-0000-0500-000015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32" name="Retângulo 31">
          <a:hlinkClick xmlns:r="http://schemas.openxmlformats.org/officeDocument/2006/relationships" r:id="rId10"/>
          <a:extLst>
            <a:ext uri="{FF2B5EF4-FFF2-40B4-BE49-F238E27FC236}">
              <a16:creationId xmlns:a16="http://schemas.microsoft.com/office/drawing/2014/main" id="{00000000-0008-0000-0500-000020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3" name="Retângulo 32">
          <a:hlinkClick xmlns:r="http://schemas.openxmlformats.org/officeDocument/2006/relationships" r:id="rId11"/>
          <a:extLst>
            <a:ext uri="{FF2B5EF4-FFF2-40B4-BE49-F238E27FC236}">
              <a16:creationId xmlns:a16="http://schemas.microsoft.com/office/drawing/2014/main" id="{00000000-0008-0000-0500-000021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4" name="Imagem 3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6</xdr:col>
      <xdr:colOff>846137</xdr:colOff>
      <xdr:row>2</xdr:row>
      <xdr:rowOff>101600</xdr:rowOff>
    </xdr:from>
    <xdr:to>
      <xdr:col>9</xdr:col>
      <xdr:colOff>74612</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5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absoluteAnchor>
    <xdr:pos x="1502833" y="594781"/>
    <xdr:ext cx="2556000" cy="299317"/>
    <xdr:sp macro="" textlink="$D$91">
      <xdr:nvSpPr>
        <xdr:cNvPr id="17" name="Retângulo 16">
          <a:hlinkClick xmlns:r="http://schemas.openxmlformats.org/officeDocument/2006/relationships" r:id="rId1"/>
          <a:extLst>
            <a:ext uri="{FF2B5EF4-FFF2-40B4-BE49-F238E27FC236}">
              <a16:creationId xmlns:a16="http://schemas.microsoft.com/office/drawing/2014/main" id="{00000000-0008-0000-0600-000011000000}"/>
            </a:ext>
          </a:extLst>
        </xdr:cNvPr>
        <xdr:cNvSpPr/>
      </xdr:nvSpPr>
      <xdr:spPr>
        <a:xfrm>
          <a:off x="1502833" y="594781"/>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27C06B7-7847-4D9D-98A6-6A639433FD30}" type="TxLink">
            <a:rPr lang="en-US" sz="1100" b="1" i="0" u="none" strike="noStrike">
              <a:solidFill>
                <a:schemeClr val="bg1"/>
              </a:solidFill>
              <a:latin typeface="Calibri"/>
              <a:cs typeface="Calibri"/>
            </a:rPr>
            <a:pPr algn="ctr"/>
            <a:t>PERSPECTIVA FINANCIERA</a:t>
          </a:fld>
          <a:endParaRPr lang="pt-BR" sz="1100" b="1">
            <a:solidFill>
              <a:schemeClr val="bg1"/>
            </a:solidFill>
          </a:endParaRPr>
        </a:p>
      </xdr:txBody>
    </xdr:sp>
    <xdr:clientData/>
  </xdr:absoluteAnchor>
  <xdr:absoluteAnchor>
    <xdr:pos x="4053406" y="594783"/>
    <xdr:ext cx="2296594" cy="299317"/>
    <xdr:sp macro="" textlink="$D$92">
      <xdr:nvSpPr>
        <xdr:cNvPr id="18" name="Retângulo 17">
          <a:hlinkClick xmlns:r="http://schemas.openxmlformats.org/officeDocument/2006/relationships" r:id="rId2"/>
          <a:extLst>
            <a:ext uri="{FF2B5EF4-FFF2-40B4-BE49-F238E27FC236}">
              <a16:creationId xmlns:a16="http://schemas.microsoft.com/office/drawing/2014/main" id="{00000000-0008-0000-0600-000012000000}"/>
            </a:ext>
          </a:extLst>
        </xdr:cNvPr>
        <xdr:cNvSpPr/>
      </xdr:nvSpPr>
      <xdr:spPr>
        <a:xfrm>
          <a:off x="4053406" y="594783"/>
          <a:ext cx="2296594"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C34B51E-A4F3-4591-AE8F-EF341B95CBA0}" type="TxLink">
            <a:rPr lang="en-US" sz="1100" b="1" i="0" u="none" strike="noStrike">
              <a:solidFill>
                <a:schemeClr val="tx1">
                  <a:lumMod val="75000"/>
                  <a:lumOff val="25000"/>
                </a:schemeClr>
              </a:solidFill>
              <a:latin typeface="Calibri"/>
              <a:cs typeface="Calibri"/>
            </a:rPr>
            <a:pPr algn="ctr"/>
            <a:t>PERSPECTIVA DE LOS CLIENTES</a:t>
          </a:fld>
          <a:endParaRPr lang="pt-BR" sz="1100" b="1">
            <a:solidFill>
              <a:schemeClr val="tx1">
                <a:lumMod val="75000"/>
                <a:lumOff val="25000"/>
              </a:schemeClr>
            </a:solidFill>
          </a:endParaRPr>
        </a:p>
      </xdr:txBody>
    </xdr:sp>
    <xdr:clientData/>
  </xdr:absoluteAnchor>
  <xdr:absoluteAnchor>
    <xdr:pos x="6576480" y="567267"/>
    <xdr:ext cx="2556000" cy="299317"/>
    <xdr:sp macro="" textlink="$D$93">
      <xdr:nvSpPr>
        <xdr:cNvPr id="19" name="Retângulo 18">
          <a:hlinkClick xmlns:r="http://schemas.openxmlformats.org/officeDocument/2006/relationships" r:id="rId3"/>
          <a:extLst>
            <a:ext uri="{FF2B5EF4-FFF2-40B4-BE49-F238E27FC236}">
              <a16:creationId xmlns:a16="http://schemas.microsoft.com/office/drawing/2014/main" id="{00000000-0008-0000-0600-000013000000}"/>
            </a:ext>
          </a:extLst>
        </xdr:cNvPr>
        <xdr:cNvSpPr/>
      </xdr:nvSpPr>
      <xdr:spPr>
        <a:xfrm>
          <a:off x="6576480" y="567267"/>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570D7B4-797A-4E1D-8947-795140DEF848}" type="TxLink">
            <a:rPr lang="en-US" sz="1100" b="1" i="0" u="none" strike="noStrike">
              <a:solidFill>
                <a:schemeClr val="bg1"/>
              </a:solidFill>
              <a:latin typeface="Calibri"/>
              <a:cs typeface="Calibri"/>
            </a:rPr>
            <a:pPr algn="ctr"/>
            <a:t>PERSPECTIVA DE LOS PROCESOS INTERNOS</a:t>
          </a:fld>
          <a:endParaRPr lang="pt-BR" sz="1100" b="1">
            <a:solidFill>
              <a:schemeClr val="bg1"/>
            </a:solidFill>
          </a:endParaRPr>
        </a:p>
      </xdr:txBody>
    </xdr:sp>
    <xdr:clientData/>
  </xdr:absoluteAnchor>
  <xdr:absoluteAnchor>
    <xdr:pos x="9088962" y="571498"/>
    <xdr:ext cx="2556000" cy="299317"/>
    <xdr:sp macro="" textlink="$D$94">
      <xdr:nvSpPr>
        <xdr:cNvPr id="20" name="Retângulo 19">
          <a:hlinkClick xmlns:r="http://schemas.openxmlformats.org/officeDocument/2006/relationships" r:id="rId4"/>
          <a:extLst>
            <a:ext uri="{FF2B5EF4-FFF2-40B4-BE49-F238E27FC236}">
              <a16:creationId xmlns:a16="http://schemas.microsoft.com/office/drawing/2014/main" id="{00000000-0008-0000-0600-000014000000}"/>
            </a:ext>
          </a:extLst>
        </xdr:cNvPr>
        <xdr:cNvSpPr/>
      </xdr:nvSpPr>
      <xdr:spPr>
        <a:xfrm>
          <a:off x="9088962" y="571498"/>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39C1920-96D4-40F5-9764-CB74C4820835}" type="TxLink">
            <a:rPr lang="en-US" sz="1100" b="1" i="0" u="none" strike="noStrike">
              <a:solidFill>
                <a:schemeClr val="bg1"/>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30" name="Retângulo 29">
          <a:hlinkClick xmlns:r="http://schemas.openxmlformats.org/officeDocument/2006/relationships" r:id="rId5"/>
          <a:extLst>
            <a:ext uri="{FF2B5EF4-FFF2-40B4-BE49-F238E27FC236}">
              <a16:creationId xmlns:a16="http://schemas.microsoft.com/office/drawing/2014/main" id="{00000000-0008-0000-0600-00001E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31" name="Retângulo 30">
          <a:hlinkClick xmlns:r="http://schemas.openxmlformats.org/officeDocument/2006/relationships" r:id="rId6"/>
          <a:extLst>
            <a:ext uri="{FF2B5EF4-FFF2-40B4-BE49-F238E27FC236}">
              <a16:creationId xmlns:a16="http://schemas.microsoft.com/office/drawing/2014/main" id="{00000000-0008-0000-0600-00001F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32" name="Retângulo 31">
          <a:hlinkClick xmlns:r="http://schemas.openxmlformats.org/officeDocument/2006/relationships" r:id="rId7"/>
          <a:extLst>
            <a:ext uri="{FF2B5EF4-FFF2-40B4-BE49-F238E27FC236}">
              <a16:creationId xmlns:a16="http://schemas.microsoft.com/office/drawing/2014/main" id="{00000000-0008-0000-0600-000020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33" name="Retângulo 32">
          <a:hlinkClick xmlns:r="http://schemas.openxmlformats.org/officeDocument/2006/relationships" r:id="rId1"/>
          <a:extLst>
            <a:ext uri="{FF2B5EF4-FFF2-40B4-BE49-F238E27FC236}">
              <a16:creationId xmlns:a16="http://schemas.microsoft.com/office/drawing/2014/main" id="{00000000-0008-0000-0600-000021000000}"/>
            </a:ext>
          </a:extLst>
        </xdr:cNvPr>
        <xdr:cNvSpPr>
          <a:spLocks/>
        </xdr:cNvSpPr>
      </xdr:nvSpPr>
      <xdr:spPr>
        <a:xfrm>
          <a:off x="3426886" y="0"/>
          <a:ext cx="1051982"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34" name="Retângulo 33">
          <a:hlinkClick xmlns:r="http://schemas.openxmlformats.org/officeDocument/2006/relationships" r:id="rId8"/>
          <a:extLst>
            <a:ext uri="{FF2B5EF4-FFF2-40B4-BE49-F238E27FC236}">
              <a16:creationId xmlns:a16="http://schemas.microsoft.com/office/drawing/2014/main" id="{00000000-0008-0000-0600-000022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5" name="Retângulo 34">
          <a:hlinkClick xmlns:r="http://schemas.openxmlformats.org/officeDocument/2006/relationships" r:id="rId9"/>
          <a:extLst>
            <a:ext uri="{FF2B5EF4-FFF2-40B4-BE49-F238E27FC236}">
              <a16:creationId xmlns:a16="http://schemas.microsoft.com/office/drawing/2014/main" id="{00000000-0008-0000-0600-000023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36" name="Retângulo 35">
          <a:hlinkClick xmlns:r="http://schemas.openxmlformats.org/officeDocument/2006/relationships" r:id="rId10"/>
          <a:extLst>
            <a:ext uri="{FF2B5EF4-FFF2-40B4-BE49-F238E27FC236}">
              <a16:creationId xmlns:a16="http://schemas.microsoft.com/office/drawing/2014/main" id="{00000000-0008-0000-0600-000024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1"/>
          <a:extLst>
            <a:ext uri="{FF2B5EF4-FFF2-40B4-BE49-F238E27FC236}">
              <a16:creationId xmlns:a16="http://schemas.microsoft.com/office/drawing/2014/main" id="{00000000-0008-0000-06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6</xdr:col>
      <xdr:colOff>846137</xdr:colOff>
      <xdr:row>2</xdr:row>
      <xdr:rowOff>101600</xdr:rowOff>
    </xdr:from>
    <xdr:to>
      <xdr:col>9</xdr:col>
      <xdr:colOff>74612</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absoluteAnchor>
    <xdr:pos x="1502833" y="594781"/>
    <xdr:ext cx="2556000" cy="299317"/>
    <xdr:sp macro="" textlink="$D$91">
      <xdr:nvSpPr>
        <xdr:cNvPr id="17" name="Retângulo 16">
          <a:hlinkClick xmlns:r="http://schemas.openxmlformats.org/officeDocument/2006/relationships" r:id="rId1"/>
          <a:extLst>
            <a:ext uri="{FF2B5EF4-FFF2-40B4-BE49-F238E27FC236}">
              <a16:creationId xmlns:a16="http://schemas.microsoft.com/office/drawing/2014/main" id="{00000000-0008-0000-0700-000011000000}"/>
            </a:ext>
          </a:extLst>
        </xdr:cNvPr>
        <xdr:cNvSpPr/>
      </xdr:nvSpPr>
      <xdr:spPr>
        <a:xfrm>
          <a:off x="1502833" y="594781"/>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27C06B7-7847-4D9D-98A6-6A639433FD30}" type="TxLink">
            <a:rPr lang="en-US" sz="1100" b="1" i="0" u="none" strike="noStrike">
              <a:solidFill>
                <a:schemeClr val="bg1"/>
              </a:solidFill>
              <a:latin typeface="Calibri"/>
              <a:cs typeface="Calibri"/>
            </a:rPr>
            <a:pPr algn="ctr"/>
            <a:t>PERSPECTIVA FINANCIERA</a:t>
          </a:fld>
          <a:endParaRPr lang="pt-BR" sz="1100" b="1">
            <a:solidFill>
              <a:schemeClr val="bg1"/>
            </a:solidFill>
          </a:endParaRPr>
        </a:p>
      </xdr:txBody>
    </xdr:sp>
    <xdr:clientData/>
  </xdr:absoluteAnchor>
  <xdr:absoluteAnchor>
    <xdr:pos x="4053406" y="573617"/>
    <xdr:ext cx="2556000" cy="299317"/>
    <xdr:sp macro="" textlink="$D$92">
      <xdr:nvSpPr>
        <xdr:cNvPr id="18" name="Retângulo 17">
          <a:hlinkClick xmlns:r="http://schemas.openxmlformats.org/officeDocument/2006/relationships" r:id="rId2"/>
          <a:extLst>
            <a:ext uri="{FF2B5EF4-FFF2-40B4-BE49-F238E27FC236}">
              <a16:creationId xmlns:a16="http://schemas.microsoft.com/office/drawing/2014/main" id="{00000000-0008-0000-0700-000012000000}"/>
            </a:ext>
          </a:extLst>
        </xdr:cNvPr>
        <xdr:cNvSpPr/>
      </xdr:nvSpPr>
      <xdr:spPr>
        <a:xfrm>
          <a:off x="4053406" y="573617"/>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C34B51E-A4F3-4591-AE8F-EF341B95CBA0}" type="TxLink">
            <a:rPr lang="en-US" sz="1100" b="1" i="0" u="none" strike="noStrike">
              <a:solidFill>
                <a:schemeClr val="bg1"/>
              </a:solidFill>
              <a:latin typeface="Calibri"/>
              <a:cs typeface="Calibri"/>
            </a:rPr>
            <a:pPr algn="ctr"/>
            <a:t>PERSPECTIVA DE LOS CLIENTES</a:t>
          </a:fld>
          <a:endParaRPr lang="pt-BR" sz="1100" b="1">
            <a:solidFill>
              <a:schemeClr val="bg1"/>
            </a:solidFill>
          </a:endParaRPr>
        </a:p>
      </xdr:txBody>
    </xdr:sp>
    <xdr:clientData/>
  </xdr:absoluteAnchor>
  <xdr:absoluteAnchor>
    <xdr:pos x="6576480" y="588433"/>
    <xdr:ext cx="2556000" cy="299317"/>
    <xdr:sp macro="" textlink="$D$93">
      <xdr:nvSpPr>
        <xdr:cNvPr id="19" name="Retângulo 18">
          <a:hlinkClick xmlns:r="http://schemas.openxmlformats.org/officeDocument/2006/relationships" r:id="rId3"/>
          <a:extLst>
            <a:ext uri="{FF2B5EF4-FFF2-40B4-BE49-F238E27FC236}">
              <a16:creationId xmlns:a16="http://schemas.microsoft.com/office/drawing/2014/main" id="{00000000-0008-0000-0700-000013000000}"/>
            </a:ext>
          </a:extLst>
        </xdr:cNvPr>
        <xdr:cNvSpPr/>
      </xdr:nvSpPr>
      <xdr:spPr>
        <a:xfrm>
          <a:off x="6576480" y="588433"/>
          <a:ext cx="2556000"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570D7B4-797A-4E1D-8947-795140DEF848}" type="TxLink">
            <a:rPr lang="en-US" sz="1100" b="1" i="0" u="none" strike="noStrike">
              <a:solidFill>
                <a:schemeClr val="tx1">
                  <a:lumMod val="75000"/>
                  <a:lumOff val="25000"/>
                </a:schemeClr>
              </a:solidFill>
              <a:latin typeface="Calibri"/>
              <a:cs typeface="Calibri"/>
            </a:rPr>
            <a:pPr algn="ctr"/>
            <a:t>PERSPECTIVA DE LOS PROCESOS INTERNOS</a:t>
          </a:fld>
          <a:endParaRPr lang="pt-BR" sz="1100" b="1">
            <a:solidFill>
              <a:schemeClr val="tx1">
                <a:lumMod val="75000"/>
                <a:lumOff val="25000"/>
              </a:schemeClr>
            </a:solidFill>
          </a:endParaRPr>
        </a:p>
      </xdr:txBody>
    </xdr:sp>
    <xdr:clientData/>
  </xdr:absoluteAnchor>
  <xdr:absoluteAnchor>
    <xdr:pos x="9088962" y="571498"/>
    <xdr:ext cx="2556000" cy="299317"/>
    <xdr:sp macro="" textlink="$D$94">
      <xdr:nvSpPr>
        <xdr:cNvPr id="20" name="Retângulo 19">
          <a:hlinkClick xmlns:r="http://schemas.openxmlformats.org/officeDocument/2006/relationships" r:id="rId4"/>
          <a:extLst>
            <a:ext uri="{FF2B5EF4-FFF2-40B4-BE49-F238E27FC236}">
              <a16:creationId xmlns:a16="http://schemas.microsoft.com/office/drawing/2014/main" id="{00000000-0008-0000-0700-000014000000}"/>
            </a:ext>
          </a:extLst>
        </xdr:cNvPr>
        <xdr:cNvSpPr/>
      </xdr:nvSpPr>
      <xdr:spPr>
        <a:xfrm>
          <a:off x="9088962" y="571498"/>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39C1920-96D4-40F5-9764-CB74C4820835}" type="TxLink">
            <a:rPr lang="en-US" sz="1100" b="1" i="0" u="none" strike="noStrike">
              <a:solidFill>
                <a:schemeClr val="bg1"/>
              </a:solidFill>
              <a:latin typeface="Calibri"/>
              <a:cs typeface="Calibri"/>
            </a:rPr>
            <a:pPr algn="ctr"/>
            <a:t>PERSPECTIVA DE APRENDIZAJE</a:t>
          </a:fld>
          <a:endParaRPr lang="pt-BR" sz="1100" b="1">
            <a:solidFill>
              <a:schemeClr val="bg1"/>
            </a:solidFill>
          </a:endParaRPr>
        </a:p>
      </xdr:txBody>
    </xdr:sp>
    <xdr:clientData/>
  </xdr:absoluteAnchor>
  <xdr:absoluteAnchor>
    <xdr:pos x="7630578" y="0"/>
    <xdr:ext cx="1041399" cy="500327"/>
    <xdr:sp macro="" textlink="">
      <xdr:nvSpPr>
        <xdr:cNvPr id="21" name="Retângulo 20">
          <a:hlinkClick xmlns:r="http://schemas.openxmlformats.org/officeDocument/2006/relationships" r:id="rId5"/>
          <a:extLst>
            <a:ext uri="{FF2B5EF4-FFF2-40B4-BE49-F238E27FC236}">
              <a16:creationId xmlns:a16="http://schemas.microsoft.com/office/drawing/2014/main" id="{00000000-0008-0000-0700-000015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22" name="Retângulo 21">
          <a:hlinkClick xmlns:r="http://schemas.openxmlformats.org/officeDocument/2006/relationships" r:id="rId6"/>
          <a:extLst>
            <a:ext uri="{FF2B5EF4-FFF2-40B4-BE49-F238E27FC236}">
              <a16:creationId xmlns:a16="http://schemas.microsoft.com/office/drawing/2014/main" id="{00000000-0008-0000-0700-000016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23" name="Retângulo 22">
          <a:hlinkClick xmlns:r="http://schemas.openxmlformats.org/officeDocument/2006/relationships" r:id="rId7"/>
          <a:extLst>
            <a:ext uri="{FF2B5EF4-FFF2-40B4-BE49-F238E27FC236}">
              <a16:creationId xmlns:a16="http://schemas.microsoft.com/office/drawing/2014/main" id="{00000000-0008-0000-0700-000017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4" name="Retângulo 23">
          <a:hlinkClick xmlns:r="http://schemas.openxmlformats.org/officeDocument/2006/relationships" r:id="rId1"/>
          <a:extLst>
            <a:ext uri="{FF2B5EF4-FFF2-40B4-BE49-F238E27FC236}">
              <a16:creationId xmlns:a16="http://schemas.microsoft.com/office/drawing/2014/main" id="{00000000-0008-0000-0700-000018000000}"/>
            </a:ext>
          </a:extLst>
        </xdr:cNvPr>
        <xdr:cNvSpPr>
          <a:spLocks/>
        </xdr:cNvSpPr>
      </xdr:nvSpPr>
      <xdr:spPr>
        <a:xfrm>
          <a:off x="3426886" y="0"/>
          <a:ext cx="1051982"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5" name="Retângulo 24">
          <a:hlinkClick xmlns:r="http://schemas.openxmlformats.org/officeDocument/2006/relationships" r:id="rId8"/>
          <a:extLst>
            <a:ext uri="{FF2B5EF4-FFF2-40B4-BE49-F238E27FC236}">
              <a16:creationId xmlns:a16="http://schemas.microsoft.com/office/drawing/2014/main" id="{00000000-0008-0000-0700-000019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26" name="Retângulo 25">
          <a:hlinkClick xmlns:r="http://schemas.openxmlformats.org/officeDocument/2006/relationships" r:id="rId9"/>
          <a:extLst>
            <a:ext uri="{FF2B5EF4-FFF2-40B4-BE49-F238E27FC236}">
              <a16:creationId xmlns:a16="http://schemas.microsoft.com/office/drawing/2014/main" id="{00000000-0008-0000-0700-00001A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27" name="Retângulo 26">
          <a:hlinkClick xmlns:r="http://schemas.openxmlformats.org/officeDocument/2006/relationships" r:id="rId10"/>
          <a:extLst>
            <a:ext uri="{FF2B5EF4-FFF2-40B4-BE49-F238E27FC236}">
              <a16:creationId xmlns:a16="http://schemas.microsoft.com/office/drawing/2014/main" id="{00000000-0008-0000-0700-00001B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28" name="Retângulo 27">
          <a:hlinkClick xmlns:r="http://schemas.openxmlformats.org/officeDocument/2006/relationships" r:id="rId11"/>
          <a:extLst>
            <a:ext uri="{FF2B5EF4-FFF2-40B4-BE49-F238E27FC236}">
              <a16:creationId xmlns:a16="http://schemas.microsoft.com/office/drawing/2014/main" id="{00000000-0008-0000-0700-00001C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6</xdr:col>
      <xdr:colOff>846137</xdr:colOff>
      <xdr:row>2</xdr:row>
      <xdr:rowOff>101600</xdr:rowOff>
    </xdr:from>
    <xdr:to>
      <xdr:col>9</xdr:col>
      <xdr:colOff>74612</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7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absoluteAnchor>
    <xdr:pos x="1502833" y="594781"/>
    <xdr:ext cx="2556000" cy="299317"/>
    <xdr:sp macro="" textlink="$D$91">
      <xdr:nvSpPr>
        <xdr:cNvPr id="22" name="Retângulo 21">
          <a:hlinkClick xmlns:r="http://schemas.openxmlformats.org/officeDocument/2006/relationships" r:id="rId1"/>
          <a:extLst>
            <a:ext uri="{FF2B5EF4-FFF2-40B4-BE49-F238E27FC236}">
              <a16:creationId xmlns:a16="http://schemas.microsoft.com/office/drawing/2014/main" id="{00000000-0008-0000-0800-000016000000}"/>
            </a:ext>
          </a:extLst>
        </xdr:cNvPr>
        <xdr:cNvSpPr/>
      </xdr:nvSpPr>
      <xdr:spPr>
        <a:xfrm>
          <a:off x="1502833" y="594781"/>
          <a:ext cx="2556000"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27C06B7-7847-4D9D-98A6-6A639433FD30}" type="TxLink">
            <a:rPr lang="en-US" sz="1100" b="1" i="0" u="none" strike="noStrike">
              <a:solidFill>
                <a:schemeClr val="bg1"/>
              </a:solidFill>
              <a:latin typeface="Calibri"/>
              <a:cs typeface="Calibri"/>
            </a:rPr>
            <a:pPr algn="ctr"/>
            <a:t>PERSPECTIVA FINANCIERA</a:t>
          </a:fld>
          <a:endParaRPr lang="pt-BR" sz="1100" b="1">
            <a:solidFill>
              <a:schemeClr val="bg1"/>
            </a:solidFill>
          </a:endParaRPr>
        </a:p>
      </xdr:txBody>
    </xdr:sp>
    <xdr:clientData/>
  </xdr:absoluteAnchor>
  <xdr:absoluteAnchor>
    <xdr:pos x="4053406" y="573617"/>
    <xdr:ext cx="2556000" cy="299317"/>
    <xdr:sp macro="" textlink="$D$92">
      <xdr:nvSpPr>
        <xdr:cNvPr id="23" name="Retângulo 22">
          <a:hlinkClick xmlns:r="http://schemas.openxmlformats.org/officeDocument/2006/relationships" r:id="rId2"/>
          <a:extLst>
            <a:ext uri="{FF2B5EF4-FFF2-40B4-BE49-F238E27FC236}">
              <a16:creationId xmlns:a16="http://schemas.microsoft.com/office/drawing/2014/main" id="{00000000-0008-0000-0800-000017000000}"/>
            </a:ext>
          </a:extLst>
        </xdr:cNvPr>
        <xdr:cNvSpPr/>
      </xdr:nvSpPr>
      <xdr:spPr>
        <a:xfrm>
          <a:off x="4053406" y="573617"/>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C34B51E-A4F3-4591-AE8F-EF341B95CBA0}" type="TxLink">
            <a:rPr lang="en-US" sz="1100" b="1" i="0" u="none" strike="noStrike">
              <a:solidFill>
                <a:schemeClr val="bg1"/>
              </a:solidFill>
              <a:latin typeface="Calibri"/>
              <a:cs typeface="Calibri"/>
            </a:rPr>
            <a:pPr algn="ctr"/>
            <a:t>PERSPECTIVA DE LOS CLIENTES</a:t>
          </a:fld>
          <a:endParaRPr lang="pt-BR" sz="1100" b="1">
            <a:solidFill>
              <a:schemeClr val="bg1"/>
            </a:solidFill>
          </a:endParaRPr>
        </a:p>
      </xdr:txBody>
    </xdr:sp>
    <xdr:clientData/>
  </xdr:absoluteAnchor>
  <xdr:absoluteAnchor>
    <xdr:pos x="6576480" y="567267"/>
    <xdr:ext cx="2556000" cy="299317"/>
    <xdr:sp macro="" textlink="$D$93">
      <xdr:nvSpPr>
        <xdr:cNvPr id="24" name="Retângulo 23">
          <a:hlinkClick xmlns:r="http://schemas.openxmlformats.org/officeDocument/2006/relationships" r:id="rId3"/>
          <a:extLst>
            <a:ext uri="{FF2B5EF4-FFF2-40B4-BE49-F238E27FC236}">
              <a16:creationId xmlns:a16="http://schemas.microsoft.com/office/drawing/2014/main" id="{00000000-0008-0000-0800-000018000000}"/>
            </a:ext>
          </a:extLst>
        </xdr:cNvPr>
        <xdr:cNvSpPr/>
      </xdr:nvSpPr>
      <xdr:spPr>
        <a:xfrm>
          <a:off x="6576480" y="567267"/>
          <a:ext cx="2556000" cy="2993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570D7B4-797A-4E1D-8947-795140DEF848}" type="TxLink">
            <a:rPr lang="en-US" sz="1100" b="1" i="0" u="none" strike="noStrike">
              <a:solidFill>
                <a:schemeClr val="bg1"/>
              </a:solidFill>
              <a:latin typeface="Calibri"/>
              <a:cs typeface="Calibri"/>
            </a:rPr>
            <a:pPr algn="ctr"/>
            <a:t>PERSPECTIVA DE LOS PROCESOS INTERNOS</a:t>
          </a:fld>
          <a:endParaRPr lang="pt-BR" sz="1100" b="1">
            <a:solidFill>
              <a:schemeClr val="bg1"/>
            </a:solidFill>
          </a:endParaRPr>
        </a:p>
      </xdr:txBody>
    </xdr:sp>
    <xdr:clientData/>
  </xdr:absoluteAnchor>
  <xdr:absoluteAnchor>
    <xdr:pos x="9218082" y="592664"/>
    <xdr:ext cx="2426879" cy="299317"/>
    <xdr:sp macro="" textlink="$D$94">
      <xdr:nvSpPr>
        <xdr:cNvPr id="25" name="Retângulo 24">
          <a:hlinkClick xmlns:r="http://schemas.openxmlformats.org/officeDocument/2006/relationships" r:id="rId4"/>
          <a:extLst>
            <a:ext uri="{FF2B5EF4-FFF2-40B4-BE49-F238E27FC236}">
              <a16:creationId xmlns:a16="http://schemas.microsoft.com/office/drawing/2014/main" id="{00000000-0008-0000-0800-000019000000}"/>
            </a:ext>
          </a:extLst>
        </xdr:cNvPr>
        <xdr:cNvSpPr/>
      </xdr:nvSpPr>
      <xdr:spPr>
        <a:xfrm>
          <a:off x="9218082" y="592664"/>
          <a:ext cx="242687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39C1920-96D4-40F5-9764-CB74C4820835}" type="TxLink">
            <a:rPr lang="en-US" sz="1100" b="1" i="0" u="none" strike="noStrike">
              <a:solidFill>
                <a:schemeClr val="tx1">
                  <a:lumMod val="75000"/>
                  <a:lumOff val="25000"/>
                </a:schemeClr>
              </a:solidFill>
              <a:latin typeface="Calibri"/>
              <a:cs typeface="Calibri"/>
            </a:rPr>
            <a:pPr algn="ctr"/>
            <a:t>PERSPECTIVA DE APRENDIZAJE</a:t>
          </a:fld>
          <a:endParaRPr lang="pt-BR" sz="1100" b="1">
            <a:solidFill>
              <a:schemeClr val="tx1">
                <a:lumMod val="75000"/>
                <a:lumOff val="25000"/>
              </a:schemeClr>
            </a:solidFill>
          </a:endParaRPr>
        </a:p>
      </xdr:txBody>
    </xdr:sp>
    <xdr:clientData/>
  </xdr:absoluteAnchor>
  <xdr:absoluteAnchor>
    <xdr:pos x="7630578" y="0"/>
    <xdr:ext cx="1041399" cy="500327"/>
    <xdr:sp macro="" textlink="">
      <xdr:nvSpPr>
        <xdr:cNvPr id="17" name="Retângulo 16">
          <a:hlinkClick xmlns:r="http://schemas.openxmlformats.org/officeDocument/2006/relationships" r:id="rId5"/>
          <a:extLst>
            <a:ext uri="{FF2B5EF4-FFF2-40B4-BE49-F238E27FC236}">
              <a16:creationId xmlns:a16="http://schemas.microsoft.com/office/drawing/2014/main" id="{00000000-0008-0000-0800-000011000000}"/>
            </a:ext>
          </a:extLst>
        </xdr:cNvPr>
        <xdr:cNvSpPr>
          <a:spLocks/>
        </xdr:cNvSpPr>
      </xdr:nvSpPr>
      <xdr:spPr>
        <a:xfrm>
          <a:off x="7630578"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DASHBOARDS</a:t>
          </a:r>
        </a:p>
      </xdr:txBody>
    </xdr:sp>
    <xdr:clientData/>
  </xdr:absoluteAnchor>
  <xdr:absoluteAnchor>
    <xdr:pos x="1322915" y="0"/>
    <xdr:ext cx="1041399" cy="500327"/>
    <xdr:sp macro="" textlink="">
      <xdr:nvSpPr>
        <xdr:cNvPr id="18" name="Retângulo 17">
          <a:hlinkClick xmlns:r="http://schemas.openxmlformats.org/officeDocument/2006/relationships" r:id="rId6"/>
          <a:extLst>
            <a:ext uri="{FF2B5EF4-FFF2-40B4-BE49-F238E27FC236}">
              <a16:creationId xmlns:a16="http://schemas.microsoft.com/office/drawing/2014/main" id="{00000000-0008-0000-0800-000012000000}"/>
            </a:ext>
          </a:extLst>
        </xdr:cNvPr>
        <xdr:cNvSpPr>
          <a:spLocks/>
        </xdr:cNvSpPr>
      </xdr:nvSpPr>
      <xdr:spPr>
        <a:xfrm>
          <a:off x="1322915"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SUPUESTOS GENERALES</a:t>
          </a:r>
        </a:p>
      </xdr:txBody>
    </xdr:sp>
    <xdr:clientData/>
  </xdr:absoluteAnchor>
  <xdr:absoluteAnchor>
    <xdr:pos x="6597647" y="0"/>
    <xdr:ext cx="1032574" cy="500327"/>
    <xdr:sp macro="" textlink="">
      <xdr:nvSpPr>
        <xdr:cNvPr id="19" name="Retângulo 18">
          <a:hlinkClick xmlns:r="http://schemas.openxmlformats.org/officeDocument/2006/relationships" r:id="rId7"/>
          <a:extLst>
            <a:ext uri="{FF2B5EF4-FFF2-40B4-BE49-F238E27FC236}">
              <a16:creationId xmlns:a16="http://schemas.microsoft.com/office/drawing/2014/main" id="{00000000-0008-0000-0800-000013000000}"/>
            </a:ext>
          </a:extLst>
        </xdr:cNvPr>
        <xdr:cNvSpPr>
          <a:spLocks/>
        </xdr:cNvSpPr>
      </xdr:nvSpPr>
      <xdr:spPr>
        <a:xfrm>
          <a:off x="6597647"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MAPA</a:t>
          </a:r>
          <a:r>
            <a:rPr lang="pt-BR" sz="1100" b="1" baseline="0">
              <a:solidFill>
                <a:schemeClr val="bg1"/>
              </a:solidFill>
            </a:rPr>
            <a:t> BSC</a:t>
          </a:r>
        </a:p>
      </xdr:txBody>
    </xdr:sp>
    <xdr:clientData/>
  </xdr:absoluteAnchor>
  <xdr:absoluteAnchor>
    <xdr:pos x="3426886" y="0"/>
    <xdr:ext cx="1051982" cy="500327"/>
    <xdr:sp macro="" textlink="">
      <xdr:nvSpPr>
        <xdr:cNvPr id="20" name="Retângulo 19">
          <a:hlinkClick xmlns:r="http://schemas.openxmlformats.org/officeDocument/2006/relationships" r:id="rId1"/>
          <a:extLst>
            <a:ext uri="{FF2B5EF4-FFF2-40B4-BE49-F238E27FC236}">
              <a16:creationId xmlns:a16="http://schemas.microsoft.com/office/drawing/2014/main" id="{00000000-0008-0000-0800-000014000000}"/>
            </a:ext>
          </a:extLst>
        </xdr:cNvPr>
        <xdr:cNvSpPr>
          <a:spLocks/>
        </xdr:cNvSpPr>
      </xdr:nvSpPr>
      <xdr:spPr>
        <a:xfrm>
          <a:off x="3426886" y="0"/>
          <a:ext cx="1051982"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baseline="0"/>
            <a:t>ESTRATEGIA</a:t>
          </a:r>
          <a:endParaRPr lang="pt-BR" sz="1100" b="1"/>
        </a:p>
      </xdr:txBody>
    </xdr:sp>
    <xdr:clientData/>
  </xdr:absoluteAnchor>
  <xdr:absoluteAnchor>
    <xdr:pos x="4489452" y="2"/>
    <xdr:ext cx="1041399" cy="500327"/>
    <xdr:sp macro="" textlink="">
      <xdr:nvSpPr>
        <xdr:cNvPr id="21" name="Retângulo 20">
          <a:hlinkClick xmlns:r="http://schemas.openxmlformats.org/officeDocument/2006/relationships" r:id="rId8"/>
          <a:extLst>
            <a:ext uri="{FF2B5EF4-FFF2-40B4-BE49-F238E27FC236}">
              <a16:creationId xmlns:a16="http://schemas.microsoft.com/office/drawing/2014/main" id="{00000000-0008-0000-0800-000015000000}"/>
            </a:ext>
          </a:extLst>
        </xdr:cNvPr>
        <xdr:cNvSpPr>
          <a:spLocks/>
        </xdr:cNvSpPr>
      </xdr:nvSpPr>
      <xdr:spPr>
        <a:xfrm>
          <a:off x="4489452" y="2"/>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PLANES DE ACCIÓN</a:t>
          </a:r>
        </a:p>
      </xdr:txBody>
    </xdr:sp>
    <xdr:clientData/>
  </xdr:absoluteAnchor>
  <xdr:absoluteAnchor>
    <xdr:pos x="5552016" y="0"/>
    <xdr:ext cx="1041399" cy="500327"/>
    <xdr:sp macro="" textlink="">
      <xdr:nvSpPr>
        <xdr:cNvPr id="35" name="Retângulo 34">
          <a:hlinkClick xmlns:r="http://schemas.openxmlformats.org/officeDocument/2006/relationships" r:id="rId9"/>
          <a:extLst>
            <a:ext uri="{FF2B5EF4-FFF2-40B4-BE49-F238E27FC236}">
              <a16:creationId xmlns:a16="http://schemas.microsoft.com/office/drawing/2014/main" id="{00000000-0008-0000-0800-000023000000}"/>
            </a:ext>
          </a:extLst>
        </xdr:cNvPr>
        <xdr:cNvSpPr>
          <a:spLocks/>
        </xdr:cNvSpPr>
      </xdr:nvSpPr>
      <xdr:spPr>
        <a:xfrm>
          <a:off x="5552016"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INFORMES</a:t>
          </a:r>
        </a:p>
      </xdr:txBody>
    </xdr:sp>
    <xdr:clientData/>
  </xdr:absoluteAnchor>
  <xdr:absoluteAnchor>
    <xdr:pos x="8684686" y="0"/>
    <xdr:ext cx="1126063" cy="500327"/>
    <xdr:sp macro="" textlink="">
      <xdr:nvSpPr>
        <xdr:cNvPr id="36" name="Retângulo 35">
          <a:hlinkClick xmlns:r="http://schemas.openxmlformats.org/officeDocument/2006/relationships" r:id="rId10"/>
          <a:extLst>
            <a:ext uri="{FF2B5EF4-FFF2-40B4-BE49-F238E27FC236}">
              <a16:creationId xmlns:a16="http://schemas.microsoft.com/office/drawing/2014/main" id="{00000000-0008-0000-0800-000024000000}"/>
            </a:ext>
          </a:extLst>
        </xdr:cNvPr>
        <xdr:cNvSpPr>
          <a:spLocks/>
        </xdr:cNvSpPr>
      </xdr:nvSpPr>
      <xdr:spPr>
        <a:xfrm>
          <a:off x="8684686" y="0"/>
          <a:ext cx="112606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a:solidFill>
                <a:schemeClr val="lt1"/>
              </a:solidFill>
              <a:latin typeface="+mn-lt"/>
              <a:ea typeface="+mn-ea"/>
              <a:cs typeface="+mn-cs"/>
            </a:rPr>
            <a:t>INSTRUCCIONES</a:t>
          </a:r>
        </a:p>
      </xdr:txBody>
    </xdr:sp>
    <xdr:clientData/>
  </xdr:absoluteAnchor>
  <xdr:absoluteAnchor>
    <xdr:pos x="2370669" y="0"/>
    <xdr:ext cx="1032574" cy="500327"/>
    <xdr:sp macro="" textlink="">
      <xdr:nvSpPr>
        <xdr:cNvPr id="37" name="Retângulo 36">
          <a:hlinkClick xmlns:r="http://schemas.openxmlformats.org/officeDocument/2006/relationships" r:id="rId11"/>
          <a:extLst>
            <a:ext uri="{FF2B5EF4-FFF2-40B4-BE49-F238E27FC236}">
              <a16:creationId xmlns:a16="http://schemas.microsoft.com/office/drawing/2014/main" id="{00000000-0008-0000-0800-000025000000}"/>
            </a:ext>
          </a:extLst>
        </xdr:cNvPr>
        <xdr:cNvSpPr>
          <a:spLocks/>
        </xdr:cNvSpPr>
      </xdr:nvSpPr>
      <xdr:spPr>
        <a:xfrm>
          <a:off x="2370669" y="0"/>
          <a:ext cx="103257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rPr>
            <a:t>OBJETIVOS</a:t>
          </a:r>
        </a:p>
      </xdr:txBody>
    </xdr:sp>
    <xdr:clientData/>
  </xdr:absoluteAnchor>
  <xdr:absoluteAnchor>
    <xdr:pos x="158750" y="95249"/>
    <xdr:ext cx="973666" cy="328056"/>
    <xdr:pic>
      <xdr:nvPicPr>
        <xdr:cNvPr id="38" name="Imagem 37">
          <a:extLst>
            <a:ext uri="{FF2B5EF4-FFF2-40B4-BE49-F238E27FC236}">
              <a16:creationId xmlns:a16="http://schemas.microsoft.com/office/drawing/2014/main" id="{00000000-0008-0000-0800-00002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58750" y="95249"/>
          <a:ext cx="973666" cy="328056"/>
        </a:xfrm>
        <a:prstGeom prst="rect">
          <a:avLst/>
        </a:prstGeom>
      </xdr:spPr>
    </xdr:pic>
    <xdr:clientData fLocksWithSheet="0"/>
  </xdr:absoluteAnchor>
  <xdr:twoCellAnchor editAs="oneCell">
    <xdr:from>
      <xdr:col>6</xdr:col>
      <xdr:colOff>846137</xdr:colOff>
      <xdr:row>2</xdr:row>
      <xdr:rowOff>101600</xdr:rowOff>
    </xdr:from>
    <xdr:to>
      <xdr:col>9</xdr:col>
      <xdr:colOff>74612</xdr:colOff>
      <xdr:row>2</xdr:row>
      <xdr:rowOff>505460</xdr:rowOff>
    </xdr:to>
    <xdr:pic>
      <xdr:nvPicPr>
        <xdr:cNvPr id="3" name="Imagen 2">
          <a:hlinkClick xmlns:r="http://schemas.openxmlformats.org/officeDocument/2006/relationships" r:id="rId13"/>
          <a:extLst>
            <a:ext uri="{FF2B5EF4-FFF2-40B4-BE49-F238E27FC236}">
              <a16:creationId xmlns:a16="http://schemas.microsoft.com/office/drawing/2014/main" id="{00000000-0008-0000-0800-000003000000}"/>
            </a:ext>
          </a:extLst>
        </xdr:cNvPr>
        <xdr:cNvPicPr>
          <a:picLocks/>
        </xdr:cNvPicPr>
      </xdr:nvPicPr>
      <xdr:blipFill>
        <a:blip xmlns:r="http://schemas.openxmlformats.org/officeDocument/2006/relationships" r:embed="rId14" r:link="rId15"/>
        <a:stretch>
          <a:fillRect/>
        </a:stretch>
      </xdr:blipFill>
      <xdr:spPr>
        <a:xfrm>
          <a:off x="5080000" y="977900"/>
          <a:ext cx="1857375" cy="40386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4.xml"/><Relationship Id="rId1" Type="http://schemas.openxmlformats.org/officeDocument/2006/relationships/printerSettings" Target="../printerSettings/printerSettings8.bin"/><Relationship Id="rId5" Type="http://schemas.openxmlformats.org/officeDocument/2006/relationships/comments" Target="../comments10.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10.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7.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8.xml"/><Relationship Id="rId1" Type="http://schemas.openxmlformats.org/officeDocument/2006/relationships/printerSettings" Target="../printerSettings/printerSettings12.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0.xml"/><Relationship Id="rId1" Type="http://schemas.openxmlformats.org/officeDocument/2006/relationships/printerSettings" Target="../printerSettings/printerSettings14.bin"/><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1.xml"/><Relationship Id="rId1" Type="http://schemas.openxmlformats.org/officeDocument/2006/relationships/printerSettings" Target="../printerSettings/printerSettings15.bin"/><Relationship Id="rId4" Type="http://schemas.openxmlformats.org/officeDocument/2006/relationships/ctrlProp" Target="../ctrlProps/ctrlProp6.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3" Type="http://schemas.openxmlformats.org/officeDocument/2006/relationships/hyperlink" Target="https://luz.vc/planilhas-avancadas/planilha-de-plano-de-negocios-excel?utm_source=referral&amp;utm_medium=produtos&amp;utm_campaign=bsc4" TargetMode="External"/><Relationship Id="rId2" Type="http://schemas.openxmlformats.org/officeDocument/2006/relationships/hyperlink" Target="https://luz.vc/planilhas-empresariais/planilha-de-analise-swot?utm_source=referral&amp;utm_medium=produtos&amp;utm_campaign=bsc4" TargetMode="External"/><Relationship Id="rId1" Type="http://schemas.openxmlformats.org/officeDocument/2006/relationships/hyperlink" Target="https://luz.vc/planilhas-empresariais/planilha-de-estudo-de-viabilidade-economica?utm_source=referral&amp;utm_medium=produtos&amp;utm_campaign=bsc4" TargetMode="External"/><Relationship Id="rId6" Type="http://schemas.openxmlformats.org/officeDocument/2006/relationships/drawing" Target="../drawings/drawing25.xml"/><Relationship Id="rId5" Type="http://schemas.openxmlformats.org/officeDocument/2006/relationships/printerSettings" Target="../printerSettings/printerSettings19.bin"/><Relationship Id="rId4" Type="http://schemas.openxmlformats.org/officeDocument/2006/relationships/hyperlink" Target="https://luz.vc/pacotes-de-planilhas/pacote-de-planilhas-de-estrategia?utm_source=referral&amp;utm_medium=produtos&amp;utm_campaign=bsc4"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pageSetUpPr fitToPage="1"/>
  </sheetPr>
  <dimension ref="A1:AA621"/>
  <sheetViews>
    <sheetView showGridLines="0" zoomScale="90" zoomScaleNormal="90" zoomScalePageLayoutView="90" workbookViewId="0">
      <pane ySplit="2" topLeftCell="A6" activePane="bottomLeft" state="frozen"/>
      <selection activeCell="C3" sqref="C3"/>
      <selection pane="bottomLeft" activeCell="D7" sqref="D7:O7"/>
    </sheetView>
  </sheetViews>
  <sheetFormatPr defaultColWidth="0" defaultRowHeight="14.4" zeroHeight="1"/>
  <cols>
    <col min="1" max="1" width="2.44140625" customWidth="1"/>
    <col min="2" max="2" width="1.44140625" customWidth="1"/>
    <col min="3" max="3" width="21.88671875" customWidth="1"/>
    <col min="4" max="8" width="9.109375" customWidth="1"/>
    <col min="9" max="9" width="4.33203125" customWidth="1"/>
    <col min="10" max="10" width="20" customWidth="1"/>
    <col min="11" max="15" width="9.109375" customWidth="1"/>
    <col min="16" max="16" width="4.33203125" style="1" customWidth="1"/>
    <col min="17" max="22" width="9.109375" style="1" customWidth="1"/>
    <col min="23" max="26" width="9.109375" style="38" customWidth="1"/>
    <col min="27" max="27" width="0" style="38" hidden="1" customWidth="1"/>
    <col min="28" max="16384" width="9.109375" style="38" hidden="1"/>
  </cols>
  <sheetData>
    <row r="1" spans="1:22" s="199" customFormat="1" ht="39" customHeight="1">
      <c r="A1" s="29"/>
      <c r="B1" s="275"/>
      <c r="C1" s="29"/>
      <c r="D1" s="29"/>
      <c r="E1" s="31"/>
      <c r="F1" s="29"/>
      <c r="G1" s="29"/>
      <c r="H1" s="29"/>
      <c r="I1" s="29"/>
      <c r="J1" s="29"/>
      <c r="K1" s="29"/>
      <c r="L1" s="29"/>
      <c r="M1" s="29"/>
      <c r="N1" s="29"/>
      <c r="O1" s="29"/>
      <c r="P1" s="135"/>
      <c r="Q1" s="135"/>
      <c r="R1" s="135"/>
      <c r="S1" s="135"/>
      <c r="T1" s="135"/>
      <c r="U1" s="135"/>
      <c r="V1" s="135"/>
    </row>
    <row r="2" spans="1:22" s="200" customFormat="1" ht="30" customHeight="1">
      <c r="A2" s="30"/>
      <c r="B2" s="30"/>
      <c r="C2" s="32"/>
      <c r="D2" s="33"/>
      <c r="E2" s="33"/>
      <c r="F2" s="33"/>
      <c r="G2" s="33"/>
      <c r="H2" s="33"/>
      <c r="I2" s="33"/>
      <c r="J2" s="30"/>
      <c r="K2" s="30"/>
      <c r="L2" s="30"/>
      <c r="M2" s="30"/>
      <c r="N2" s="30"/>
      <c r="O2" s="30"/>
      <c r="P2" s="136"/>
      <c r="Q2" s="136"/>
      <c r="R2" s="136"/>
      <c r="S2" s="136"/>
      <c r="T2" s="136"/>
      <c r="U2" s="136"/>
      <c r="V2" s="136"/>
    </row>
    <row r="3" spans="1:22" s="290" customFormat="1" ht="45" customHeight="1">
      <c r="A3" s="287"/>
      <c r="B3" s="287"/>
      <c r="C3" s="291" t="s">
        <v>311</v>
      </c>
      <c r="D3" s="288"/>
      <c r="E3" s="288"/>
      <c r="F3" s="288"/>
      <c r="G3" s="288"/>
      <c r="H3" s="288"/>
      <c r="I3" s="288"/>
      <c r="J3" s="287"/>
      <c r="K3" s="287"/>
      <c r="L3" s="287"/>
      <c r="M3" s="287"/>
      <c r="N3" s="287"/>
      <c r="O3" s="287"/>
      <c r="P3" s="289"/>
      <c r="Q3" s="289"/>
      <c r="R3" s="289"/>
      <c r="S3" s="289"/>
      <c r="T3" s="289"/>
      <c r="U3" s="289"/>
      <c r="V3" s="289"/>
    </row>
    <row r="4" spans="1:22" ht="6" customHeight="1">
      <c r="C4" s="34"/>
      <c r="D4" s="35"/>
      <c r="E4" s="35"/>
      <c r="F4" s="35"/>
      <c r="G4" s="35"/>
      <c r="H4" s="35"/>
      <c r="I4" s="35"/>
    </row>
    <row r="5" spans="1:22" ht="5.25" customHeight="1"/>
    <row r="6" spans="1:22" ht="27" customHeight="1" thickBot="1">
      <c r="C6" s="198" t="s">
        <v>0</v>
      </c>
    </row>
    <row r="7" spans="1:22" ht="33" customHeight="1" thickTop="1">
      <c r="C7" s="36" t="s">
        <v>1</v>
      </c>
      <c r="D7" s="324" t="s">
        <v>255</v>
      </c>
      <c r="E7" s="325"/>
      <c r="F7" s="325"/>
      <c r="G7" s="325"/>
      <c r="H7" s="325"/>
      <c r="I7" s="325"/>
      <c r="J7" s="325"/>
      <c r="K7" s="325"/>
      <c r="L7" s="325"/>
      <c r="M7" s="325"/>
      <c r="N7" s="325"/>
      <c r="O7" s="326"/>
    </row>
    <row r="8" spans="1:22" ht="5.25" customHeight="1" thickBot="1"/>
    <row r="9" spans="1:22" ht="33.75" customHeight="1" thickTop="1">
      <c r="C9" s="36" t="s">
        <v>256</v>
      </c>
      <c r="D9" s="324">
        <v>2019</v>
      </c>
      <c r="E9" s="325"/>
      <c r="F9" s="325"/>
      <c r="G9" s="325"/>
      <c r="H9" s="326"/>
      <c r="J9" s="36" t="s">
        <v>2</v>
      </c>
      <c r="K9" s="330" t="s">
        <v>94</v>
      </c>
      <c r="L9" s="331"/>
      <c r="M9" s="331"/>
      <c r="N9" s="331"/>
      <c r="O9" s="332"/>
      <c r="P9" s="1">
        <f>VLOOKUP(K9,Q9:R13,2,FALSE)</f>
        <v>1</v>
      </c>
      <c r="Q9" s="1" t="s">
        <v>94</v>
      </c>
      <c r="R9" s="1">
        <v>1</v>
      </c>
      <c r="S9" s="1" t="s">
        <v>11</v>
      </c>
      <c r="T9" s="1" t="str">
        <f>IF(R9&gt;$P$9,"",S9)</f>
        <v>1 año</v>
      </c>
    </row>
    <row r="10" spans="1:22" ht="3" customHeight="1">
      <c r="Q10" s="1" t="s">
        <v>95</v>
      </c>
      <c r="R10" s="1">
        <v>2</v>
      </c>
      <c r="S10" s="1" t="s">
        <v>12</v>
      </c>
      <c r="T10" s="1" t="str">
        <f t="shared" ref="T10:T13" si="0">IF(R10&gt;$P$9,"",S10)</f>
        <v/>
      </c>
    </row>
    <row r="11" spans="1:22" ht="3" customHeight="1">
      <c r="C11" s="37"/>
      <c r="Q11" s="1" t="s">
        <v>93</v>
      </c>
      <c r="R11" s="1">
        <v>3</v>
      </c>
      <c r="S11" s="1" t="s">
        <v>13</v>
      </c>
      <c r="T11" s="1" t="str">
        <f t="shared" si="0"/>
        <v/>
      </c>
    </row>
    <row r="12" spans="1:22" ht="3" customHeight="1">
      <c r="C12" s="3"/>
      <c r="Q12" s="1" t="s">
        <v>96</v>
      </c>
      <c r="R12" s="1">
        <v>4</v>
      </c>
      <c r="S12" s="1" t="s">
        <v>14</v>
      </c>
      <c r="T12" s="1" t="str">
        <f t="shared" si="0"/>
        <v/>
      </c>
    </row>
    <row r="13" spans="1:22" ht="3" customHeight="1">
      <c r="C13" s="37"/>
      <c r="Q13" s="1" t="s">
        <v>90</v>
      </c>
      <c r="R13" s="1">
        <v>5</v>
      </c>
      <c r="S13" s="1" t="s">
        <v>15</v>
      </c>
      <c r="T13" s="1" t="str">
        <f t="shared" si="0"/>
        <v/>
      </c>
    </row>
    <row r="14" spans="1:22" ht="6.75" customHeight="1" thickBot="1">
      <c r="C14" s="165"/>
      <c r="D14" s="165"/>
      <c r="E14" s="165"/>
      <c r="F14" s="165"/>
      <c r="G14" s="165"/>
      <c r="H14" s="165"/>
      <c r="I14" s="165"/>
      <c r="J14" s="165"/>
      <c r="K14" s="165"/>
      <c r="L14" s="165"/>
      <c r="M14" s="165"/>
      <c r="N14" s="165"/>
      <c r="O14" s="165"/>
    </row>
    <row r="15" spans="1:22" ht="32.25" customHeight="1" thickTop="1">
      <c r="C15" s="36" t="s">
        <v>257</v>
      </c>
      <c r="D15" s="324" t="s">
        <v>241</v>
      </c>
      <c r="E15" s="325"/>
      <c r="F15" s="325"/>
      <c r="G15" s="325"/>
      <c r="H15" s="325"/>
      <c r="I15" s="325"/>
      <c r="J15" s="325"/>
      <c r="K15" s="325"/>
      <c r="L15" s="325"/>
      <c r="M15" s="325"/>
      <c r="N15" s="325"/>
      <c r="O15" s="326"/>
    </row>
    <row r="16" spans="1:22" ht="6.75" customHeight="1" thickBot="1">
      <c r="C16" s="165"/>
      <c r="D16" s="165"/>
      <c r="E16" s="165"/>
      <c r="F16" s="165"/>
      <c r="G16" s="165"/>
      <c r="H16" s="165"/>
      <c r="I16" s="165"/>
      <c r="J16" s="165"/>
      <c r="K16" s="165"/>
      <c r="L16" s="165"/>
      <c r="M16" s="165"/>
      <c r="N16" s="165"/>
      <c r="O16" s="165"/>
    </row>
    <row r="17" spans="3:15" ht="32.25" customHeight="1" thickTop="1">
      <c r="C17" s="36" t="s">
        <v>258</v>
      </c>
      <c r="D17" s="324" t="s">
        <v>242</v>
      </c>
      <c r="E17" s="325"/>
      <c r="F17" s="325"/>
      <c r="G17" s="325"/>
      <c r="H17" s="325"/>
      <c r="I17" s="325"/>
      <c r="J17" s="325"/>
      <c r="K17" s="325"/>
      <c r="L17" s="325"/>
      <c r="M17" s="325"/>
      <c r="N17" s="325"/>
      <c r="O17" s="326"/>
    </row>
    <row r="18" spans="3:15" ht="6.75" customHeight="1">
      <c r="C18" s="165"/>
      <c r="D18" s="165"/>
      <c r="E18" s="165"/>
      <c r="F18" s="165"/>
      <c r="G18" s="165"/>
      <c r="H18" s="165"/>
      <c r="I18" s="165"/>
      <c r="J18" s="165"/>
      <c r="K18" s="165"/>
      <c r="L18" s="165"/>
      <c r="M18" s="165"/>
      <c r="N18" s="165"/>
      <c r="O18" s="165"/>
    </row>
    <row r="19" spans="3:15" ht="32.25" customHeight="1">
      <c r="C19" s="327" t="s">
        <v>259</v>
      </c>
      <c r="D19" s="328"/>
      <c r="E19" s="328"/>
      <c r="F19" s="328"/>
      <c r="G19" s="328"/>
      <c r="H19" s="328"/>
      <c r="I19" s="328"/>
      <c r="J19" s="328"/>
      <c r="K19" s="328"/>
      <c r="L19" s="328"/>
      <c r="M19" s="328"/>
      <c r="N19" s="328"/>
      <c r="O19" s="329"/>
    </row>
    <row r="20" spans="3:15" ht="29.25" customHeight="1">
      <c r="C20" s="324" t="s">
        <v>262</v>
      </c>
      <c r="D20" s="325"/>
      <c r="E20" s="325"/>
      <c r="F20" s="325"/>
      <c r="G20" s="325"/>
      <c r="H20" s="325"/>
      <c r="I20" s="325"/>
      <c r="J20" s="325"/>
      <c r="K20" s="325"/>
      <c r="L20" s="325"/>
      <c r="M20" s="325"/>
      <c r="N20" s="325"/>
      <c r="O20" s="326"/>
    </row>
    <row r="21" spans="3:15" ht="29.25" customHeight="1">
      <c r="C21" s="324" t="s">
        <v>260</v>
      </c>
      <c r="D21" s="325"/>
      <c r="E21" s="325"/>
      <c r="F21" s="325"/>
      <c r="G21" s="325"/>
      <c r="H21" s="325"/>
      <c r="I21" s="325"/>
      <c r="J21" s="325"/>
      <c r="K21" s="325"/>
      <c r="L21" s="325"/>
      <c r="M21" s="325"/>
      <c r="N21" s="325"/>
      <c r="O21" s="326"/>
    </row>
    <row r="22" spans="3:15" ht="29.25" customHeight="1">
      <c r="C22" s="324" t="s">
        <v>261</v>
      </c>
      <c r="D22" s="325"/>
      <c r="E22" s="325"/>
      <c r="F22" s="325"/>
      <c r="G22" s="325"/>
      <c r="H22" s="325"/>
      <c r="I22" s="325"/>
      <c r="J22" s="325"/>
      <c r="K22" s="325"/>
      <c r="L22" s="325"/>
      <c r="M22" s="325"/>
      <c r="N22" s="325"/>
      <c r="O22" s="326"/>
    </row>
    <row r="23" spans="3:15" ht="29.25" customHeight="1">
      <c r="C23" s="324"/>
      <c r="D23" s="325"/>
      <c r="E23" s="325"/>
      <c r="F23" s="325"/>
      <c r="G23" s="325"/>
      <c r="H23" s="325"/>
      <c r="I23" s="325"/>
      <c r="J23" s="325"/>
      <c r="K23" s="325"/>
      <c r="L23" s="325"/>
      <c r="M23" s="325"/>
      <c r="N23" s="325"/>
      <c r="O23" s="326"/>
    </row>
    <row r="24" spans="3:15" ht="29.25" customHeight="1">
      <c r="C24" s="324"/>
      <c r="D24" s="325"/>
      <c r="E24" s="325"/>
      <c r="F24" s="325"/>
      <c r="G24" s="325"/>
      <c r="H24" s="325"/>
      <c r="I24" s="325"/>
      <c r="J24" s="325"/>
      <c r="K24" s="325"/>
      <c r="L24" s="325"/>
      <c r="M24" s="325"/>
      <c r="N24" s="325"/>
      <c r="O24" s="326"/>
    </row>
    <row r="25" spans="3:15" ht="29.25" customHeight="1">
      <c r="C25" s="324"/>
      <c r="D25" s="325"/>
      <c r="E25" s="325"/>
      <c r="F25" s="325"/>
      <c r="G25" s="325"/>
      <c r="H25" s="325"/>
      <c r="I25" s="325"/>
      <c r="J25" s="325"/>
      <c r="K25" s="325"/>
      <c r="L25" s="325"/>
      <c r="M25" s="325"/>
      <c r="N25" s="325"/>
      <c r="O25" s="326"/>
    </row>
    <row r="26" spans="3:15" ht="29.25" customHeight="1">
      <c r="C26" s="324"/>
      <c r="D26" s="325"/>
      <c r="E26" s="325"/>
      <c r="F26" s="325"/>
      <c r="G26" s="325"/>
      <c r="H26" s="325"/>
      <c r="I26" s="325"/>
      <c r="J26" s="325"/>
      <c r="K26" s="325"/>
      <c r="L26" s="325"/>
      <c r="M26" s="325"/>
      <c r="N26" s="325"/>
      <c r="O26" s="326"/>
    </row>
    <row r="27" spans="3:15" ht="29.25" customHeight="1">
      <c r="C27" s="324"/>
      <c r="D27" s="325"/>
      <c r="E27" s="325"/>
      <c r="F27" s="325"/>
      <c r="G27" s="325"/>
      <c r="H27" s="325"/>
      <c r="I27" s="325"/>
      <c r="J27" s="325"/>
      <c r="K27" s="325"/>
      <c r="L27" s="325"/>
      <c r="M27" s="325"/>
      <c r="N27" s="325"/>
      <c r="O27" s="326"/>
    </row>
    <row r="28" spans="3:15" ht="29.25" customHeight="1">
      <c r="C28" s="324"/>
      <c r="D28" s="325"/>
      <c r="E28" s="325"/>
      <c r="F28" s="325"/>
      <c r="G28" s="325"/>
      <c r="H28" s="325"/>
      <c r="I28" s="325"/>
      <c r="J28" s="325"/>
      <c r="K28" s="325"/>
      <c r="L28" s="325"/>
      <c r="M28" s="325"/>
      <c r="N28" s="325"/>
      <c r="O28" s="326"/>
    </row>
    <row r="29" spans="3:15" ht="29.25" customHeight="1">
      <c r="C29" s="324"/>
      <c r="D29" s="325"/>
      <c r="E29" s="325"/>
      <c r="F29" s="325"/>
      <c r="G29" s="325"/>
      <c r="H29" s="325"/>
      <c r="I29" s="325"/>
      <c r="J29" s="325"/>
      <c r="K29" s="325"/>
      <c r="L29" s="325"/>
      <c r="M29" s="325"/>
      <c r="N29" s="325"/>
      <c r="O29" s="326"/>
    </row>
    <row r="30" spans="3:15" ht="29.25" customHeight="1">
      <c r="C30" s="324"/>
      <c r="D30" s="325"/>
      <c r="E30" s="325"/>
      <c r="F30" s="325"/>
      <c r="G30" s="325"/>
      <c r="H30" s="325"/>
      <c r="I30" s="325"/>
      <c r="J30" s="325"/>
      <c r="K30" s="325"/>
      <c r="L30" s="325"/>
      <c r="M30" s="325"/>
      <c r="N30" s="325"/>
      <c r="O30" s="326"/>
    </row>
    <row r="31" spans="3:15" ht="29.25" customHeight="1">
      <c r="C31" s="324"/>
      <c r="D31" s="325"/>
      <c r="E31" s="325"/>
      <c r="F31" s="325"/>
      <c r="G31" s="325"/>
      <c r="H31" s="325"/>
      <c r="I31" s="325"/>
      <c r="J31" s="325"/>
      <c r="K31" s="325"/>
      <c r="L31" s="325"/>
      <c r="M31" s="325"/>
      <c r="N31" s="325"/>
      <c r="O31" s="326"/>
    </row>
    <row r="32" spans="3:15" ht="29.25" customHeight="1">
      <c r="C32" s="324"/>
      <c r="D32" s="325"/>
      <c r="E32" s="325"/>
      <c r="F32" s="325"/>
      <c r="G32" s="325"/>
      <c r="H32" s="325"/>
      <c r="I32" s="325"/>
      <c r="J32" s="325"/>
      <c r="K32" s="325"/>
      <c r="L32" s="325"/>
      <c r="M32" s="325"/>
      <c r="N32" s="325"/>
      <c r="O32" s="326"/>
    </row>
    <row r="33" spans="3:15" ht="29.25" customHeight="1">
      <c r="C33" s="324"/>
      <c r="D33" s="325"/>
      <c r="E33" s="325"/>
      <c r="F33" s="325"/>
      <c r="G33" s="325"/>
      <c r="H33" s="325"/>
      <c r="I33" s="325"/>
      <c r="J33" s="325"/>
      <c r="K33" s="325"/>
      <c r="L33" s="325"/>
      <c r="M33" s="325"/>
      <c r="N33" s="325"/>
      <c r="O33" s="326"/>
    </row>
    <row r="34" spans="3:15" ht="29.25" customHeight="1">
      <c r="C34" s="324"/>
      <c r="D34" s="325"/>
      <c r="E34" s="325"/>
      <c r="F34" s="325"/>
      <c r="G34" s="325"/>
      <c r="H34" s="325"/>
      <c r="I34" s="325"/>
      <c r="J34" s="325"/>
      <c r="K34" s="325"/>
      <c r="L34" s="325"/>
      <c r="M34" s="325"/>
      <c r="N34" s="325"/>
      <c r="O34" s="326"/>
    </row>
    <row r="35" spans="3:15" ht="29.25" customHeight="1">
      <c r="C35" s="324"/>
      <c r="D35" s="325"/>
      <c r="E35" s="325"/>
      <c r="F35" s="325"/>
      <c r="G35" s="325"/>
      <c r="H35" s="325"/>
      <c r="I35" s="325"/>
      <c r="J35" s="325"/>
      <c r="K35" s="325"/>
      <c r="L35" s="325"/>
      <c r="M35" s="325"/>
      <c r="N35" s="325"/>
      <c r="O35" s="326"/>
    </row>
    <row r="36" spans="3:15" ht="29.25" customHeight="1">
      <c r="C36" s="324"/>
      <c r="D36" s="325"/>
      <c r="E36" s="325"/>
      <c r="F36" s="325"/>
      <c r="G36" s="325"/>
      <c r="H36" s="325"/>
      <c r="I36" s="325"/>
      <c r="J36" s="325"/>
      <c r="K36" s="325"/>
      <c r="L36" s="325"/>
      <c r="M36" s="325"/>
      <c r="N36" s="325"/>
      <c r="O36" s="326"/>
    </row>
    <row r="37" spans="3:15" ht="29.25" customHeight="1">
      <c r="C37" s="324"/>
      <c r="D37" s="325"/>
      <c r="E37" s="325"/>
      <c r="F37" s="325"/>
      <c r="G37" s="325"/>
      <c r="H37" s="325"/>
      <c r="I37" s="325"/>
      <c r="J37" s="325"/>
      <c r="K37" s="325"/>
      <c r="L37" s="325"/>
      <c r="M37" s="325"/>
      <c r="N37" s="325"/>
      <c r="O37" s="326"/>
    </row>
    <row r="38" spans="3:15" ht="29.25" customHeight="1">
      <c r="C38" s="324"/>
      <c r="D38" s="325"/>
      <c r="E38" s="325"/>
      <c r="F38" s="325"/>
      <c r="G38" s="325"/>
      <c r="H38" s="325"/>
      <c r="I38" s="325"/>
      <c r="J38" s="325"/>
      <c r="K38" s="325"/>
      <c r="L38" s="325"/>
      <c r="M38" s="325"/>
      <c r="N38" s="325"/>
      <c r="O38" s="326"/>
    </row>
    <row r="39" spans="3:15" ht="21.75" customHeight="1">
      <c r="C39" s="38"/>
      <c r="D39" s="38"/>
      <c r="E39" s="38"/>
      <c r="F39" s="38"/>
      <c r="G39" s="38"/>
      <c r="H39" s="38"/>
      <c r="I39" s="38"/>
      <c r="J39" s="38"/>
      <c r="K39" s="38"/>
      <c r="L39" s="38"/>
      <c r="M39" s="38"/>
      <c r="N39" s="38"/>
      <c r="O39" s="38"/>
    </row>
    <row r="40" spans="3:15" ht="21.75" customHeight="1">
      <c r="C40" s="38"/>
      <c r="D40" s="38"/>
      <c r="E40" s="38"/>
      <c r="F40" s="38"/>
      <c r="G40" s="38"/>
      <c r="H40" s="38"/>
      <c r="I40" s="38"/>
      <c r="J40" s="38"/>
      <c r="K40" s="38"/>
      <c r="L40" s="38"/>
      <c r="M40" s="38"/>
      <c r="N40" s="38"/>
      <c r="O40" s="38"/>
    </row>
    <row r="41" spans="3:15" ht="21.75" customHeight="1">
      <c r="C41" s="38"/>
      <c r="D41" s="38"/>
      <c r="E41" s="38"/>
      <c r="F41" s="38"/>
      <c r="G41" s="38"/>
      <c r="H41" s="38"/>
      <c r="I41" s="38"/>
      <c r="J41" s="38"/>
      <c r="K41" s="38"/>
      <c r="L41" s="38"/>
      <c r="M41" s="38"/>
      <c r="N41" s="38"/>
      <c r="O41" s="38"/>
    </row>
    <row r="42" spans="3:15" ht="21.75" customHeight="1">
      <c r="C42" s="38"/>
      <c r="D42" s="38"/>
      <c r="E42" s="38"/>
      <c r="F42" s="38"/>
      <c r="G42" s="38"/>
      <c r="H42" s="38"/>
      <c r="I42" s="38"/>
      <c r="J42" s="38"/>
      <c r="K42" s="38"/>
      <c r="L42" s="38"/>
      <c r="M42" s="38"/>
      <c r="N42" s="38"/>
      <c r="O42" s="38"/>
    </row>
    <row r="43" spans="3:15" ht="21.75" customHeight="1">
      <c r="C43" s="38"/>
      <c r="D43" s="38"/>
      <c r="E43" s="38"/>
      <c r="F43" s="38"/>
      <c r="G43" s="38"/>
      <c r="H43" s="38"/>
      <c r="I43" s="38"/>
      <c r="J43" s="38"/>
      <c r="K43" s="38"/>
      <c r="L43" s="38"/>
      <c r="M43" s="38"/>
      <c r="N43" s="38"/>
      <c r="O43" s="38"/>
    </row>
    <row r="44" spans="3:15" ht="21.75" customHeight="1">
      <c r="C44" s="38"/>
      <c r="D44" s="38"/>
      <c r="E44" s="38"/>
      <c r="F44" s="38"/>
      <c r="G44" s="38"/>
      <c r="H44" s="38"/>
      <c r="I44" s="38"/>
      <c r="J44" s="38"/>
      <c r="K44" s="38"/>
      <c r="L44" s="38"/>
      <c r="M44" s="38"/>
      <c r="N44" s="38"/>
      <c r="O44" s="38"/>
    </row>
    <row r="45" spans="3:15" ht="21.75" customHeight="1">
      <c r="C45" s="38"/>
      <c r="D45" s="38"/>
      <c r="E45" s="38"/>
      <c r="F45" s="38"/>
      <c r="G45" s="38"/>
      <c r="H45" s="38"/>
      <c r="I45" s="38"/>
      <c r="J45" s="38"/>
      <c r="K45" s="38"/>
      <c r="L45" s="38"/>
      <c r="M45" s="38"/>
      <c r="N45" s="38"/>
      <c r="O45" s="38"/>
    </row>
    <row r="46" spans="3:15" ht="21.75" customHeight="1">
      <c r="C46" s="38"/>
      <c r="D46" s="38"/>
      <c r="E46" s="38"/>
      <c r="F46" s="38"/>
      <c r="G46" s="38"/>
      <c r="H46" s="38"/>
      <c r="I46" s="38"/>
      <c r="J46" s="38"/>
      <c r="K46" s="38"/>
      <c r="L46" s="38"/>
      <c r="M46" s="38"/>
      <c r="N46" s="38"/>
      <c r="O46" s="38"/>
    </row>
    <row r="47" spans="3:15" ht="29.25" customHeight="1">
      <c r="C47" s="38"/>
      <c r="D47" s="38"/>
      <c r="E47" s="38"/>
      <c r="F47" s="38"/>
      <c r="G47" s="38"/>
      <c r="H47" s="38"/>
      <c r="I47" s="38"/>
      <c r="J47" s="38"/>
      <c r="K47" s="38"/>
      <c r="L47" s="38"/>
      <c r="M47" s="38"/>
      <c r="N47" s="38"/>
      <c r="O47" s="38"/>
    </row>
    <row r="48" spans="3:15" ht="29.25" customHeight="1">
      <c r="C48" s="38"/>
      <c r="D48" s="38"/>
      <c r="E48" s="38"/>
      <c r="F48" s="38"/>
      <c r="G48" s="38"/>
      <c r="H48" s="38"/>
      <c r="I48" s="38"/>
      <c r="J48" s="38"/>
      <c r="K48" s="38"/>
      <c r="L48" s="38"/>
      <c r="M48" s="38"/>
      <c r="N48" s="38"/>
      <c r="O48" s="38"/>
    </row>
    <row r="49" spans="3:15" ht="29.25" customHeight="1">
      <c r="C49" s="38"/>
      <c r="D49" s="38"/>
      <c r="E49" s="38"/>
      <c r="F49" s="38"/>
      <c r="G49" s="38"/>
      <c r="H49" s="38"/>
      <c r="I49" s="38"/>
      <c r="J49" s="38"/>
      <c r="K49" s="38"/>
      <c r="L49" s="38"/>
      <c r="M49" s="38"/>
      <c r="N49" s="38"/>
      <c r="O49" s="38"/>
    </row>
    <row r="50" spans="3:15" ht="29.25" customHeight="1">
      <c r="C50" s="38"/>
      <c r="D50" s="38"/>
      <c r="E50" s="38"/>
      <c r="F50" s="38"/>
      <c r="G50" s="38"/>
      <c r="H50" s="38"/>
      <c r="I50" s="38"/>
      <c r="J50" s="38"/>
      <c r="K50" s="38"/>
      <c r="L50" s="38"/>
      <c r="M50" s="38"/>
      <c r="N50" s="38"/>
      <c r="O50" s="38"/>
    </row>
    <row r="51" spans="3:15" ht="30" customHeight="1">
      <c r="C51" s="38"/>
      <c r="D51" s="38"/>
      <c r="E51" s="38"/>
      <c r="F51" s="38"/>
      <c r="G51" s="38"/>
      <c r="H51" s="38"/>
      <c r="I51" s="38"/>
      <c r="J51" s="38"/>
      <c r="K51" s="38"/>
      <c r="L51" s="38"/>
      <c r="M51" s="38"/>
      <c r="N51" s="38"/>
      <c r="O51" s="38"/>
    </row>
    <row r="52" spans="3:15" ht="30" customHeight="1">
      <c r="C52" s="38"/>
      <c r="D52" s="38"/>
      <c r="E52" s="38"/>
      <c r="F52" s="38"/>
      <c r="G52" s="38"/>
      <c r="H52" s="38"/>
      <c r="I52" s="38"/>
      <c r="J52" s="38"/>
      <c r="K52" s="38"/>
      <c r="L52" s="38"/>
      <c r="M52" s="38"/>
      <c r="N52" s="38"/>
      <c r="O52" s="38"/>
    </row>
    <row r="53" spans="3:15" ht="30" customHeight="1">
      <c r="C53" s="38"/>
      <c r="D53" s="38"/>
      <c r="E53" s="38"/>
      <c r="F53" s="38"/>
      <c r="G53" s="38"/>
      <c r="H53" s="38"/>
      <c r="I53" s="38"/>
      <c r="J53" s="38"/>
      <c r="K53" s="38"/>
      <c r="L53" s="38"/>
      <c r="M53" s="38"/>
      <c r="N53" s="38"/>
      <c r="O53" s="38"/>
    </row>
    <row r="54" spans="3:15" ht="30" customHeight="1">
      <c r="C54" s="38"/>
      <c r="D54" s="38"/>
      <c r="E54" s="38"/>
      <c r="F54" s="38"/>
      <c r="G54" s="38"/>
      <c r="H54" s="38"/>
      <c r="I54" s="38"/>
      <c r="J54" s="38"/>
      <c r="K54" s="38"/>
      <c r="L54" s="38"/>
      <c r="M54" s="38"/>
      <c r="N54" s="38"/>
      <c r="O54" s="38"/>
    </row>
    <row r="55" spans="3:15" ht="30" customHeight="1">
      <c r="C55" s="38"/>
      <c r="D55" s="38"/>
      <c r="E55" s="38"/>
      <c r="F55" s="38"/>
      <c r="G55" s="38"/>
      <c r="H55" s="38"/>
      <c r="I55" s="38"/>
      <c r="J55" s="38"/>
      <c r="K55" s="38"/>
      <c r="L55" s="38"/>
      <c r="M55" s="38"/>
      <c r="N55" s="38"/>
      <c r="O55" s="38"/>
    </row>
    <row r="56" spans="3:15" ht="30" customHeight="1">
      <c r="C56" s="38"/>
      <c r="D56" s="38"/>
      <c r="E56" s="38"/>
      <c r="F56" s="38"/>
      <c r="G56" s="38"/>
      <c r="H56" s="38"/>
      <c r="I56" s="38"/>
      <c r="J56" s="38"/>
      <c r="K56" s="38"/>
      <c r="L56" s="38"/>
      <c r="M56" s="38"/>
      <c r="N56" s="38"/>
      <c r="O56" s="38"/>
    </row>
    <row r="57" spans="3:15" ht="30" customHeight="1">
      <c r="C57" s="38"/>
      <c r="D57" s="38"/>
      <c r="E57" s="38"/>
      <c r="F57" s="38"/>
      <c r="G57" s="38"/>
      <c r="H57" s="38"/>
      <c r="I57" s="38"/>
      <c r="J57" s="38"/>
      <c r="K57" s="38"/>
      <c r="L57" s="38"/>
      <c r="M57" s="38"/>
      <c r="N57" s="38"/>
      <c r="O57" s="38"/>
    </row>
    <row r="58" spans="3:15" ht="30" customHeight="1">
      <c r="C58" s="38"/>
      <c r="D58" s="38"/>
      <c r="E58" s="38"/>
      <c r="F58" s="38"/>
      <c r="G58" s="38"/>
      <c r="H58" s="38"/>
      <c r="I58" s="38"/>
      <c r="J58" s="38"/>
      <c r="K58" s="38"/>
      <c r="L58" s="38"/>
      <c r="M58" s="38"/>
      <c r="N58" s="38"/>
      <c r="O58" s="38"/>
    </row>
    <row r="59" spans="3:15" ht="30" customHeight="1"/>
    <row r="60" spans="3:15" ht="30" customHeight="1"/>
    <row r="61" spans="3:15" ht="30" customHeight="1"/>
    <row r="62" spans="3:15" ht="30" customHeight="1"/>
    <row r="63" spans="3:15" ht="30" customHeight="1"/>
    <row r="64" spans="3:15" ht="30" customHeight="1"/>
    <row r="65" ht="30" customHeight="1"/>
    <row r="66" ht="30" customHeight="1"/>
    <row r="67" ht="30" customHeight="1"/>
    <row r="68" ht="30" customHeight="1"/>
    <row r="69" ht="30" customHeight="1"/>
    <row r="70" ht="30" customHeight="1"/>
    <row r="71" ht="30" customHeight="1"/>
    <row r="72" ht="30" customHeight="1"/>
    <row r="73" ht="30" hidden="1" customHeight="1"/>
    <row r="74" ht="30" hidden="1" customHeight="1"/>
    <row r="75" ht="30" hidden="1" customHeight="1"/>
    <row r="76" ht="30" hidden="1" customHeight="1"/>
    <row r="77" ht="30" hidden="1" customHeight="1"/>
    <row r="78" ht="30" hidden="1" customHeight="1"/>
    <row r="79" ht="30" hidden="1" customHeight="1"/>
    <row r="80" ht="30" hidden="1" customHeight="1"/>
    <row r="81" ht="30" hidden="1" customHeight="1"/>
    <row r="82" ht="30" hidden="1" customHeight="1"/>
    <row r="83" ht="30" hidden="1" customHeight="1"/>
    <row r="84" ht="30" hidden="1" customHeight="1"/>
    <row r="85" ht="30" hidden="1" customHeight="1"/>
    <row r="86" ht="30" hidden="1" customHeight="1"/>
    <row r="87" ht="30" hidden="1" customHeight="1"/>
    <row r="88" ht="30" hidden="1" customHeight="1"/>
    <row r="89" ht="30" hidden="1" customHeight="1"/>
    <row r="90" ht="30" hidden="1" customHeight="1"/>
    <row r="91" ht="30" hidden="1" customHeight="1"/>
    <row r="92" ht="30" hidden="1" customHeight="1"/>
    <row r="93" ht="30" hidden="1" customHeight="1"/>
    <row r="94" ht="30" hidden="1" customHeight="1"/>
    <row r="95" ht="30" hidden="1" customHeight="1"/>
    <row r="96" ht="30" hidden="1" customHeight="1"/>
    <row r="97" ht="30" hidden="1" customHeight="1"/>
    <row r="98" ht="30" hidden="1" customHeight="1"/>
    <row r="99" ht="30" hidden="1" customHeight="1"/>
    <row r="100" ht="30" hidden="1" customHeight="1"/>
    <row r="101" ht="30" hidden="1" customHeight="1"/>
    <row r="102" ht="30" hidden="1" customHeight="1"/>
    <row r="103" ht="30" hidden="1" customHeight="1"/>
    <row r="104" ht="30" hidden="1" customHeight="1"/>
    <row r="105" ht="30" hidden="1" customHeight="1"/>
    <row r="106" ht="30" hidden="1" customHeight="1"/>
    <row r="107" ht="30" hidden="1" customHeight="1"/>
    <row r="108" ht="30" hidden="1" customHeight="1"/>
    <row r="598"/>
    <row r="599"/>
    <row r="600"/>
    <row r="601"/>
    <row r="602"/>
    <row r="603"/>
    <row r="604"/>
    <row r="605"/>
    <row r="606"/>
    <row r="607"/>
    <row r="608"/>
    <row r="609"/>
    <row r="610"/>
    <row r="611"/>
    <row r="612"/>
    <row r="613"/>
    <row r="614"/>
    <row r="615"/>
    <row r="616"/>
    <row r="617"/>
    <row r="618"/>
    <row r="619"/>
    <row r="620"/>
    <row r="621"/>
  </sheetData>
  <sheetProtection algorithmName="SHA-512" hashValue="G8BdfgcORPf7c10gXX1DJuUSYDBL87PGaHtkJ5RORO8p2plotMKUUl8x8kD4hhf0yyGUKcbngHXUsCXoJ7WDUg==" saltValue="6aknRgcxR9bwddnOzqSGNA==" spinCount="100000" sheet="1" objects="1" scenarios="1" formatCells="0" formatColumns="0" formatRows="0" selectLockedCells="1"/>
  <mergeCells count="25">
    <mergeCell ref="K9:O9"/>
    <mergeCell ref="C36:O36"/>
    <mergeCell ref="C37:O37"/>
    <mergeCell ref="C38:O38"/>
    <mergeCell ref="C31:O31"/>
    <mergeCell ref="C32:O32"/>
    <mergeCell ref="C33:O33"/>
    <mergeCell ref="C34:O34"/>
    <mergeCell ref="C35:O35"/>
    <mergeCell ref="D7:O7"/>
    <mergeCell ref="C29:O29"/>
    <mergeCell ref="C30:O30"/>
    <mergeCell ref="C27:O27"/>
    <mergeCell ref="C28:O28"/>
    <mergeCell ref="C22:O22"/>
    <mergeCell ref="C23:O23"/>
    <mergeCell ref="C24:O24"/>
    <mergeCell ref="C25:O25"/>
    <mergeCell ref="C26:O26"/>
    <mergeCell ref="C20:O20"/>
    <mergeCell ref="C21:O21"/>
    <mergeCell ref="C19:O19"/>
    <mergeCell ref="D15:O15"/>
    <mergeCell ref="D17:O17"/>
    <mergeCell ref="D9:H9"/>
  </mergeCells>
  <dataValidations count="1">
    <dataValidation type="list" allowBlank="1" showInputMessage="1" showErrorMessage="1" sqref="K9:O9" xr:uid="{00000000-0002-0000-0100-000000000000}">
      <formula1>"1 año,3 años,5 años"</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9"/>
  <dimension ref="A1:BA589"/>
  <sheetViews>
    <sheetView showGridLines="0" zoomScale="90" zoomScaleNormal="90" zoomScalePageLayoutView="90" workbookViewId="0">
      <pane ySplit="5" topLeftCell="A6" activePane="bottomLeft" state="frozen"/>
      <selection activeCell="C3" sqref="C3"/>
      <selection pane="bottomLeft" activeCell="E6" sqref="E6"/>
    </sheetView>
  </sheetViews>
  <sheetFormatPr defaultColWidth="0" defaultRowHeight="14.4" zeroHeight="1"/>
  <cols>
    <col min="1" max="1" width="2.44140625" customWidth="1"/>
    <col min="2" max="2" width="1.44140625" customWidth="1"/>
    <col min="3" max="3" width="19" customWidth="1"/>
    <col min="4" max="4" width="21.109375" customWidth="1"/>
    <col min="5" max="5" width="39.6640625" customWidth="1"/>
    <col min="6" max="7" width="25.109375" customWidth="1"/>
    <col min="8" max="8" width="11.88671875" customWidth="1"/>
    <col min="9" max="9" width="10.44140625" customWidth="1"/>
    <col min="10" max="10" width="21.88671875" style="93" customWidth="1"/>
    <col min="11" max="11" width="10.33203125" customWidth="1"/>
    <col min="12" max="12" width="13.88671875" style="9" customWidth="1"/>
    <col min="13" max="17" width="9.109375" style="1" customWidth="1"/>
    <col min="18" max="19" width="9.33203125" style="1" customWidth="1"/>
    <col min="20" max="20" width="17.109375" style="1" bestFit="1" customWidth="1"/>
    <col min="21" max="22" width="9.109375" style="1" customWidth="1"/>
    <col min="23" max="23" width="13.109375" style="1" bestFit="1" customWidth="1"/>
    <col min="24" max="25" width="10" style="1" customWidth="1"/>
    <col min="26" max="32" width="9.109375" style="1" customWidth="1"/>
    <col min="33" max="36" width="12.88671875" style="1" customWidth="1"/>
    <col min="37" max="37" width="12.88671875" style="154" customWidth="1"/>
    <col min="38" max="40" width="9.109375" style="1" customWidth="1"/>
    <col min="41" max="53" width="0" style="1" hidden="1" customWidth="1"/>
    <col min="54" max="16384" width="9.109375" style="1" hidden="1"/>
  </cols>
  <sheetData>
    <row r="1" spans="1:37" s="135" customFormat="1" ht="39" customHeight="1">
      <c r="A1" s="29"/>
      <c r="B1" s="275"/>
      <c r="C1" s="29"/>
      <c r="D1" s="29"/>
      <c r="E1" s="31"/>
      <c r="F1" s="29"/>
      <c r="G1" s="29"/>
      <c r="H1" s="29"/>
      <c r="I1" s="29"/>
      <c r="J1" s="91"/>
      <c r="K1" s="29"/>
      <c r="L1" s="162"/>
    </row>
    <row r="2" spans="1:37" s="136" customFormat="1" ht="30" customHeight="1">
      <c r="A2" s="30"/>
      <c r="B2" s="30"/>
      <c r="C2" s="81"/>
      <c r="D2" s="82"/>
      <c r="E2" s="82"/>
      <c r="F2" s="82"/>
      <c r="G2" s="82"/>
      <c r="H2" s="82"/>
      <c r="I2" s="82"/>
      <c r="J2" s="92"/>
      <c r="K2" s="30"/>
      <c r="L2" s="163"/>
    </row>
    <row r="3" spans="1:37" s="289" customFormat="1" ht="45" customHeight="1">
      <c r="A3" s="287"/>
      <c r="B3" s="287"/>
      <c r="C3" s="291" t="s">
        <v>311</v>
      </c>
      <c r="D3" s="292"/>
      <c r="E3" s="292"/>
      <c r="F3" s="292"/>
      <c r="G3" s="292"/>
      <c r="H3" s="292"/>
      <c r="I3" s="292"/>
      <c r="J3" s="298"/>
      <c r="K3" s="287"/>
      <c r="L3" s="299"/>
    </row>
    <row r="4" spans="1:37" ht="15" customHeight="1" thickBot="1">
      <c r="C4" s="83"/>
      <c r="D4" s="84"/>
      <c r="E4" s="84"/>
      <c r="F4" s="84"/>
      <c r="G4" s="84"/>
      <c r="H4" s="84"/>
      <c r="I4" s="84"/>
      <c r="AK4" s="1"/>
    </row>
    <row r="5" spans="1:37" ht="36.75" customHeight="1" thickTop="1" thickBot="1">
      <c r="C5" s="347" t="s">
        <v>60</v>
      </c>
      <c r="D5" s="348"/>
      <c r="E5" s="90" t="s">
        <v>3</v>
      </c>
      <c r="F5" s="90" t="s">
        <v>81</v>
      </c>
      <c r="G5" s="90" t="s">
        <v>16</v>
      </c>
      <c r="H5" s="90" t="s">
        <v>17</v>
      </c>
      <c r="I5" s="90" t="s">
        <v>18</v>
      </c>
      <c r="J5" s="90" t="s">
        <v>19</v>
      </c>
      <c r="K5" s="90" t="s">
        <v>59</v>
      </c>
      <c r="R5" s="1" t="s">
        <v>32</v>
      </c>
      <c r="S5" s="1" t="s">
        <v>36</v>
      </c>
      <c r="T5" s="1" t="s">
        <v>33</v>
      </c>
      <c r="U5" s="1" t="s">
        <v>34</v>
      </c>
      <c r="V5" s="1" t="s">
        <v>35</v>
      </c>
      <c r="X5" s="1" t="s">
        <v>37</v>
      </c>
      <c r="Y5" s="1" t="s">
        <v>38</v>
      </c>
      <c r="AA5" s="1">
        <f>Id.O!D9</f>
        <v>2019</v>
      </c>
      <c r="AB5" s="1">
        <f>AA5+1</f>
        <v>2020</v>
      </c>
      <c r="AC5" s="1">
        <f t="shared" ref="AC5:AD5" si="0">AB5+1</f>
        <v>2021</v>
      </c>
      <c r="AD5" s="1">
        <f t="shared" si="0"/>
        <v>2022</v>
      </c>
      <c r="AE5" s="1">
        <f>AD5+1</f>
        <v>2023</v>
      </c>
      <c r="AG5" s="1">
        <f>AA5</f>
        <v>2019</v>
      </c>
      <c r="AH5" s="1">
        <f t="shared" ref="AH5:AK5" si="1">AB5</f>
        <v>2020</v>
      </c>
      <c r="AI5" s="1">
        <f t="shared" si="1"/>
        <v>2021</v>
      </c>
      <c r="AJ5" s="1">
        <f t="shared" si="1"/>
        <v>2022</v>
      </c>
      <c r="AK5" s="154">
        <f t="shared" si="1"/>
        <v>2023</v>
      </c>
    </row>
    <row r="6" spans="1:37" ht="30" customHeight="1" thickTop="1" thickBot="1">
      <c r="C6" s="349" t="s">
        <v>273</v>
      </c>
      <c r="D6" s="350"/>
      <c r="E6" s="41" t="s">
        <v>222</v>
      </c>
      <c r="F6" s="41" t="s">
        <v>194</v>
      </c>
      <c r="G6" s="85" t="str">
        <f>IF(F6=0,"",VLOOKUP(F6,Funcionários!$C$6:$D$81,2,FALSE))</f>
        <v>mercadeo</v>
      </c>
      <c r="H6" s="86" t="s">
        <v>276</v>
      </c>
      <c r="I6" s="89">
        <v>2019</v>
      </c>
      <c r="J6" s="85" t="str">
        <f ca="1">IF(ISERROR(IF(K6=1,"Terminado",IF(S6="","",IF(W6=0,"Vence este mes",IF(W6&gt;=3,"Falta "&amp;W6&amp;" meses",IF(W6=2,"Falta 2 meses",IF(W6=1,"Falta 1 mes",IF(W6=-1,ABS(W6)&amp;" mes de retraso",ABS(W6)&amp;" meses de retraso")))))))),"",IF(K6=1,"Terminado",IF(S6="","",IF(W6=0,"Vence esse mes",IF(W6&gt;=3,"Falta "&amp;W6&amp;" meses",IF(W6=2,"Falta 2 meses",IF(W6=1,"Falta 1 mes",IF(W6=-1,ABS(W6)&amp;" mes de retraso",ABS(W6)&amp;" meses de retraso"))))))))</f>
        <v>74 meses de retraso</v>
      </c>
      <c r="K6" s="88">
        <v>0.8</v>
      </c>
      <c r="L6" s="1" t="str">
        <f ca="1">IF(J6="Terminado","Terminado",IF(RIGHT(J6,7)="Retraso","Retraso",IF(OR(LEFT(J6,5)="Vence",LEFT(J6,5)="Falta"),"En Progreso","")))</f>
        <v>Retraso</v>
      </c>
      <c r="M6" s="1" t="str">
        <f>IF(Funcionários!C6=0,"",Funcionários!C6)</f>
        <v>Rafael</v>
      </c>
      <c r="O6" s="1" t="s">
        <v>23</v>
      </c>
      <c r="P6" s="1">
        <v>1</v>
      </c>
      <c r="R6" s="1">
        <f>IF(ISERROR(VLOOKUP(H6,$O$6:$P$17,2,FALSE)),"",VLOOKUP(H6,$O$6:$P$17,2,FALSE))</f>
        <v>1</v>
      </c>
      <c r="S6" s="1" t="str">
        <f>IF(R6="","","1/"&amp;R6&amp;"/"&amp;I6)</f>
        <v>1/1/2019</v>
      </c>
      <c r="T6" s="152">
        <f ca="1">NOW()</f>
        <v>45723.706949652777</v>
      </c>
      <c r="U6" s="1">
        <f ca="1">MONTH($T$6)</f>
        <v>3</v>
      </c>
      <c r="V6" s="1">
        <f ca="1">YEAR($T$6)</f>
        <v>2025</v>
      </c>
      <c r="W6" s="1">
        <f ca="1">IF(X6&lt;&gt;0,-X6,Y6)</f>
        <v>-74</v>
      </c>
      <c r="X6" s="1">
        <f ca="1">IF(I6&gt;$V$6,0,((YEAR(NOW())-YEAR(S6))*12+MONTH(NOW())-MONTH(S6)))</f>
        <v>74</v>
      </c>
      <c r="Y6" s="1" t="str">
        <f ca="1">IF(X6&gt;0,"",((YEAR(S6)-YEAR($T$6))*12+MONTH(S6)-MONTH($T$6)))</f>
        <v/>
      </c>
      <c r="AA6" s="1">
        <f t="shared" ref="AA6:AE15" si="2">IF($I6=AA$5,$R6,"")</f>
        <v>1</v>
      </c>
      <c r="AB6" s="1" t="str">
        <f t="shared" si="2"/>
        <v/>
      </c>
      <c r="AC6" s="1" t="str">
        <f t="shared" si="2"/>
        <v/>
      </c>
      <c r="AD6" s="1" t="str">
        <f t="shared" si="2"/>
        <v/>
      </c>
      <c r="AE6" s="1" t="str">
        <f t="shared" si="2"/>
        <v/>
      </c>
      <c r="AF6" s="1" t="str">
        <f>VLOOKUP(C6,'Est1'!$C$12:$W$26,18,FALSE)</f>
        <v>planificado</v>
      </c>
      <c r="AG6" s="1" t="e">
        <f ca="1">IF($I6&lt;AG$5,"-",SUM(INDIRECT(ADDRESS($AF6+"1",6,1,1,"EST")):INDIRECT(ADDRESS($AF6+"1",IF(AA6="",17,AA6+"5"),1,1,"EST")))/SUM(INDIRECT(ADDRESS($AF6,6,1,1,"EST")):INDIRECT(ADDRESS($AF6,IF(AA6="",17,AA6+"5"),1,1,"EST")))-1)</f>
        <v>#VALUE!</v>
      </c>
      <c r="AH6" s="1" t="str">
        <f ca="1">IF($I6&lt;AH$5,"-",SUM(INDIRECT(ADDRESS($AF6+"1",22,1,1,"EST")):INDIRECT(ADDRESS($AF6+"1",IF(AB6="",33,AB6+"21"),1,1,"EST")))/SUM(INDIRECT(ADDRESS($AF6,22,1,1,"EST")):INDIRECT(ADDRESS($AF6,IF(AB6="",33,AB6+"21"),1,1,"EST")))-1)</f>
        <v>-</v>
      </c>
      <c r="AI6" s="1" t="str">
        <f ca="1">IF($I6&lt;AI$5,"-",SUM(INDIRECT(ADDRESS($AF6+"1",38,1,1,"EST")):INDIRECT(ADDRESS($AF6+"1",IF(AC6="",49,AC6+"37"),1,1,"EST")))/SUM(INDIRECT(ADDRESS($AF6,38,1,1,"EST")):INDIRECT(ADDRESS($AF6,IF(AC6="",49,AC6+"37"),1,1,"EST")))-1)</f>
        <v>-</v>
      </c>
      <c r="AJ6" s="1" t="str">
        <f ca="1">IF($I6&lt;AJ$5,"-",SUM(INDIRECT(ADDRESS($AF6+"1",54,1,1,"EST")):INDIRECT(ADDRESS($AF6+"1",IF(AD6="",65,AD6+"53"),1,1,"EST")))/SUM(INDIRECT(ADDRESS($AF6,54,1,1,"EST")):INDIRECT(ADDRESS($AF6,IF(AD6="",65,AD6+"53"),1,1,"EST")))-1)</f>
        <v>-</v>
      </c>
      <c r="AK6" s="154" t="str">
        <f ca="1">IF($I6&lt;AK$5,"-",SUM(INDIRECT(ADDRESS($AF6+"1",70,1,1,"EST")):INDIRECT(ADDRESS($AF6+"1",IF(AE6="",81,AE6+"69"),1,1,"EST")))/SUM(INDIRECT(ADDRESS($AF6,70,1,1,"EST")):INDIRECT(ADDRESS($AF6,IF(AE6="",81,AE6+"69"),1,1,"EST")))-1)</f>
        <v>-</v>
      </c>
    </row>
    <row r="7" spans="1:37" ht="30" customHeight="1" thickTop="1" thickBot="1">
      <c r="C7" s="351" t="s">
        <v>275</v>
      </c>
      <c r="D7" s="352"/>
      <c r="E7" s="41" t="s">
        <v>223</v>
      </c>
      <c r="F7" s="41" t="s">
        <v>194</v>
      </c>
      <c r="G7" s="85" t="str">
        <f>IF(F7=0,"",VLOOKUP(F7,Funcionários!$C$6:$D$81,2,FALSE))</f>
        <v>mercadeo</v>
      </c>
      <c r="H7" s="86" t="s">
        <v>277</v>
      </c>
      <c r="I7" s="89">
        <v>2019</v>
      </c>
      <c r="J7" s="85" t="str">
        <f t="shared" ref="J7:J70" si="3">IF(ISERROR(IF(K7=1,"Terminado",IF(S7="","",IF(W7=0,"Vence este mes",IF(W7&gt;=3,"Falta "&amp;W7&amp;" meses",IF(W7=2,"Falta 2 meses",IF(W7=1,"Falta 1 mes",IF(W7=-1,ABS(W7)&amp;" mes de retraso",ABS(W7)&amp;" meses de retraso")))))))),"",IF(K7=1,"Terminado",IF(S7="","",IF(W7=0,"Vence esse mes",IF(W7&gt;=3,"Falta "&amp;W7&amp;" meses",IF(W7=2,"Falta 2 meses",IF(W7=1,"Falta 1 mes",IF(W7=-1,ABS(W7)&amp;" mes de retraso",ABS(W7)&amp;" meses de retraso"))))))))</f>
        <v>Terminado</v>
      </c>
      <c r="K7" s="88">
        <v>1</v>
      </c>
      <c r="L7" s="1" t="str">
        <f t="shared" ref="L7:L70" si="4">IF(J7="Terminado","Terminado",IF(RIGHT(J7,7)="Retraso","Retraso",IF(OR(LEFT(J7,5)="Vence",LEFT(J7,5)="Falta"),"En Progreso","")))</f>
        <v>Terminado</v>
      </c>
      <c r="M7" s="1" t="str">
        <f>IF(Funcionários!C7=0,"",Funcionários!C7)</f>
        <v>Filippo</v>
      </c>
      <c r="O7" s="1" t="s">
        <v>20</v>
      </c>
      <c r="P7" s="1">
        <v>2</v>
      </c>
      <c r="R7" s="1">
        <f t="shared" ref="R7:R70" si="5">IF(ISERROR(VLOOKUP(H7,$O$6:$P$17,2,FALSE)),"",VLOOKUP(H7,$O$6:$P$17,2,FALSE))</f>
        <v>2</v>
      </c>
      <c r="S7" s="1" t="str">
        <f t="shared" ref="S7:S70" si="6">IF(R7="","","1/"&amp;R7&amp;"/"&amp;I7)</f>
        <v>1/2/2019</v>
      </c>
      <c r="W7" s="1">
        <f t="shared" ref="W7:W70" ca="1" si="7">IF(X7&lt;&gt;0,-X7,Y7)</f>
        <v>-74</v>
      </c>
      <c r="X7" s="1">
        <f t="shared" ref="X7:X70" ca="1" si="8">IF(I7&gt;$V$6,0,((YEAR(NOW())-YEAR(S7))*12+MONTH(NOW())-MONTH(S7)))</f>
        <v>74</v>
      </c>
      <c r="Y7" s="1" t="str">
        <f t="shared" ref="Y7:Y70" ca="1" si="9">IF(X7&gt;0,"",((YEAR(S7)-YEAR($T$6))*12+MONTH(S7)-MONTH($T$6)))</f>
        <v/>
      </c>
      <c r="AA7" s="1">
        <f t="shared" si="2"/>
        <v>2</v>
      </c>
      <c r="AB7" s="1" t="str">
        <f t="shared" si="2"/>
        <v/>
      </c>
      <c r="AC7" s="1" t="str">
        <f t="shared" si="2"/>
        <v/>
      </c>
      <c r="AD7" s="1" t="str">
        <f t="shared" si="2"/>
        <v/>
      </c>
      <c r="AE7" s="1" t="str">
        <f t="shared" si="2"/>
        <v/>
      </c>
      <c r="AF7" s="1" t="e">
        <f>VLOOKUP(C7,'Est1'!$C$12:$S$26,18,FALSE)</f>
        <v>#REF!</v>
      </c>
      <c r="AG7" s="1" t="e">
        <f ca="1">IF($I7&lt;AG$5,"-",SUM(INDIRECT(ADDRESS($AF7+"1",6,1,1,"EST")):INDIRECT(ADDRESS($AF7+"1",IF(AA7="",17,AA7+"5"),1,1,"EST")))/SUM(INDIRECT(ADDRESS($AF7,6,1,1,"EST")):INDIRECT(ADDRESS($AF7,IF(AA7="",17,AA7+"5"),1,1,"EST")))-1)</f>
        <v>#REF!</v>
      </c>
      <c r="AH7" s="1" t="str">
        <f ca="1">IF($I7&lt;AH$5,"-",SUM(INDIRECT(ADDRESS($AF7+"1",22,1,1,"EST")):INDIRECT(ADDRESS($AF7+"1",IF(AB7="",33,AB7+"21"),1,1,"EST")))/SUM(INDIRECT(ADDRESS($AF7,22,1,1,"EST")):INDIRECT(ADDRESS($AF7,IF(AB7="",33,AB7+"21"),1,1,"EST")))-1)</f>
        <v>-</v>
      </c>
      <c r="AI7" s="1" t="str">
        <f ca="1">IF($I7&lt;AI$5,"-",SUM(INDIRECT(ADDRESS($AF7+"1",38,1,1,"EST")):INDIRECT(ADDRESS($AF7+"1",IF(AC7="",49,AC7+"37"),1,1,"EST")))/SUM(INDIRECT(ADDRESS($AF7,38,1,1,"EST")):INDIRECT(ADDRESS($AF7,IF(AC7="",49,AC7+"37"),1,1,"EST")))-1)</f>
        <v>-</v>
      </c>
      <c r="AJ7" s="1" t="str">
        <f ca="1">IF($I7&lt;AJ$5,"-",SUM(INDIRECT(ADDRESS($AF7+"1",54,1,1,"EST")):INDIRECT(ADDRESS($AF7+"1",IF(AD7="",65,AD7+"53"),1,1,"EST")))/SUM(INDIRECT(ADDRESS($AF7,54,1,1,"EST")):INDIRECT(ADDRESS($AF7,IF(AD7="",65,AD7+"53"),1,1,"EST")))-1)</f>
        <v>-</v>
      </c>
      <c r="AK7" s="154" t="str">
        <f ca="1">IF($I7&lt;AK$5,"-",SUM(INDIRECT(ADDRESS($AF7+"1",70,1,1,"EST")):INDIRECT(ADDRESS($AF7+"1",IF(AE7="",81,AE7+"69"),1,1,"EST")))/SUM(INDIRECT(ADDRESS($AF7,70,1,1,"EST")):INDIRECT(ADDRESS($AF7,IF(AE7="",81,AE7+"69"),1,1,"EST")))-1)</f>
        <v>-</v>
      </c>
    </row>
    <row r="8" spans="1:37" ht="30" customHeight="1" thickTop="1" thickBot="1">
      <c r="C8" s="351" t="s">
        <v>274</v>
      </c>
      <c r="D8" s="352"/>
      <c r="E8" s="41" t="s">
        <v>224</v>
      </c>
      <c r="F8" s="41" t="s">
        <v>194</v>
      </c>
      <c r="G8" s="85" t="str">
        <f>IF(F8=0,"",VLOOKUP(F8,Funcionários!$C$6:$D$81,2,FALSE))</f>
        <v>mercadeo</v>
      </c>
      <c r="H8" s="86" t="s">
        <v>278</v>
      </c>
      <c r="I8" s="89">
        <v>2019</v>
      </c>
      <c r="J8" s="85" t="str">
        <f t="shared" ca="1" si="3"/>
        <v>74 meses de retraso</v>
      </c>
      <c r="K8" s="88">
        <v>0</v>
      </c>
      <c r="L8" s="1" t="str">
        <f t="shared" ca="1" si="4"/>
        <v>Retraso</v>
      </c>
      <c r="M8" s="1" t="str">
        <f>IF(Funcionários!C8=0,"",Funcionários!C8)</f>
        <v>Leandro</v>
      </c>
      <c r="O8" s="1" t="s">
        <v>24</v>
      </c>
      <c r="P8" s="1">
        <v>3</v>
      </c>
      <c r="R8" s="1">
        <f t="shared" si="5"/>
        <v>3</v>
      </c>
      <c r="S8" s="1" t="str">
        <f t="shared" si="6"/>
        <v>1/3/2019</v>
      </c>
      <c r="W8" s="1">
        <f t="shared" ca="1" si="7"/>
        <v>-74</v>
      </c>
      <c r="X8" s="1">
        <f t="shared" ca="1" si="8"/>
        <v>74</v>
      </c>
      <c r="Y8" s="1" t="str">
        <f t="shared" ca="1" si="9"/>
        <v/>
      </c>
      <c r="AA8" s="1">
        <f t="shared" si="2"/>
        <v>3</v>
      </c>
      <c r="AB8" s="1" t="str">
        <f t="shared" si="2"/>
        <v/>
      </c>
      <c r="AC8" s="1" t="str">
        <f t="shared" si="2"/>
        <v/>
      </c>
      <c r="AD8" s="1" t="str">
        <f t="shared" si="2"/>
        <v/>
      </c>
      <c r="AE8" s="1" t="str">
        <f t="shared" si="2"/>
        <v/>
      </c>
      <c r="AF8" s="1" t="e">
        <f>VLOOKUP(C8,'Est1'!$C$12:$S$26,18,FALSE)</f>
        <v>#REF!</v>
      </c>
      <c r="AG8" s="1" t="e">
        <f ca="1">IF($I8&lt;AG$5,"-",SUM(INDIRECT(ADDRESS($AF8+"1",6,1,1,"EST")):INDIRECT(ADDRESS($AF8+"1",IF(AA8="",17,AA8+"5"),1,1,"EST")))/SUM(INDIRECT(ADDRESS($AF8,6,1,1,"EST")):INDIRECT(ADDRESS($AF8,IF(AA8="",17,AA8+"5"),1,1,"EST")))-1)</f>
        <v>#REF!</v>
      </c>
      <c r="AH8" s="1" t="str">
        <f ca="1">IF($I8&lt;AH$5,"-",SUM(INDIRECT(ADDRESS($AF8+"1",22,1,1,"EST")):INDIRECT(ADDRESS($AF8+"1",IF(AB8="",33,AB8+"21"),1,1,"EST")))/SUM(INDIRECT(ADDRESS($AF8,22,1,1,"EST")):INDIRECT(ADDRESS($AF8,IF(AB8="",33,AB8+"21"),1,1,"EST")))-1)</f>
        <v>-</v>
      </c>
      <c r="AI8" s="1" t="str">
        <f ca="1">IF($I8&lt;AI$5,"-",SUM(INDIRECT(ADDRESS($AF8+"1",38,1,1,"EST")):INDIRECT(ADDRESS($AF8+"1",IF(AC8="",49,AC8+"37"),1,1,"EST")))/SUM(INDIRECT(ADDRESS($AF8,38,1,1,"EST")):INDIRECT(ADDRESS($AF8,IF(AC8="",49,AC8+"37"),1,1,"EST")))-1)</f>
        <v>-</v>
      </c>
      <c r="AJ8" s="1" t="str">
        <f ca="1">IF($I8&lt;AJ$5,"-",SUM(INDIRECT(ADDRESS($AF8+"1",54,1,1,"EST")):INDIRECT(ADDRESS($AF8+"1",IF(AD8="",65,AD8+"53"),1,1,"EST")))/SUM(INDIRECT(ADDRESS($AF8,54,1,1,"EST")):INDIRECT(ADDRESS($AF8,IF(AD8="",65,AD8+"53"),1,1,"EST")))-1)</f>
        <v>-</v>
      </c>
      <c r="AK8" s="154" t="str">
        <f ca="1">IF($I8&lt;AK$5,"-",SUM(INDIRECT(ADDRESS($AF8+"1",70,1,1,"EST")):INDIRECT(ADDRESS($AF8+"1",IF(AE8="",81,AE8+"69"),1,1,"EST")))/SUM(INDIRECT(ADDRESS($AF8,70,1,1,"EST")):INDIRECT(ADDRESS($AF8,IF(AE8="",81,AE8+"69"),1,1,"EST")))-1)</f>
        <v>-</v>
      </c>
    </row>
    <row r="9" spans="1:37" ht="30" customHeight="1" thickTop="1" thickBot="1">
      <c r="C9" s="345"/>
      <c r="D9" s="346"/>
      <c r="E9" s="316"/>
      <c r="F9" s="316"/>
      <c r="G9" s="317" t="str">
        <f>IF(F9=0,"",VLOOKUP(F9,Funcionários!$C$6:$D$81,2,FALSE))</f>
        <v/>
      </c>
      <c r="H9" s="318"/>
      <c r="I9" s="319"/>
      <c r="J9" s="85" t="str">
        <f t="shared" si="3"/>
        <v/>
      </c>
      <c r="K9" s="88"/>
      <c r="L9" s="1" t="str">
        <f t="shared" si="4"/>
        <v/>
      </c>
      <c r="M9" s="1" t="str">
        <f>IF(Funcionários!C9=0,"",Funcionários!C9)</f>
        <v>Thiago</v>
      </c>
      <c r="O9" s="1" t="s">
        <v>25</v>
      </c>
      <c r="P9" s="1">
        <v>4</v>
      </c>
      <c r="R9" s="1" t="str">
        <f t="shared" si="5"/>
        <v/>
      </c>
      <c r="S9" s="1" t="str">
        <f t="shared" si="6"/>
        <v/>
      </c>
      <c r="W9" s="1" t="e">
        <f t="shared" ca="1" si="7"/>
        <v>#VALUE!</v>
      </c>
      <c r="X9" s="1" t="e">
        <f t="shared" ca="1" si="8"/>
        <v>#VALUE!</v>
      </c>
      <c r="Y9" s="1" t="e">
        <f t="shared" ca="1" si="9"/>
        <v>#VALUE!</v>
      </c>
      <c r="AA9" s="1" t="str">
        <f t="shared" si="2"/>
        <v/>
      </c>
      <c r="AB9" s="1" t="str">
        <f t="shared" si="2"/>
        <v/>
      </c>
      <c r="AC9" s="1" t="str">
        <f t="shared" si="2"/>
        <v/>
      </c>
      <c r="AD9" s="1" t="str">
        <f t="shared" si="2"/>
        <v/>
      </c>
      <c r="AE9" s="1" t="str">
        <f t="shared" si="2"/>
        <v/>
      </c>
      <c r="AF9" s="1" t="e">
        <f>VLOOKUP(C9,'Est1'!$C$12:$S$26,18,FALSE)</f>
        <v>#N/A</v>
      </c>
      <c r="AG9" s="1" t="str">
        <f ca="1">IF($I9&lt;AG$5,"-",SUM(INDIRECT(ADDRESS($AF9+"1",6,1,1,"EST")):INDIRECT(ADDRESS($AF9+"1",IF(AA9="",17,AA9+"5"),1,1,"EST")))/SUM(INDIRECT(ADDRESS($AF9,6,1,1,"EST")):INDIRECT(ADDRESS($AF9,IF(AA9="",17,AA9+"5"),1,1,"EST")))-1)</f>
        <v>-</v>
      </c>
      <c r="AH9" s="1" t="str">
        <f ca="1">IF($I9&lt;AH$5,"-",SUM(INDIRECT(ADDRESS($AF9+"1",22,1,1,"EST")):INDIRECT(ADDRESS($AF9+"1",IF(AB9="",33,AB9+"21"),1,1,"EST")))/SUM(INDIRECT(ADDRESS($AF9,22,1,1,"EST")):INDIRECT(ADDRESS($AF9,IF(AB9="",33,AB9+"21"),1,1,"EST")))-1)</f>
        <v>-</v>
      </c>
      <c r="AI9" s="1" t="str">
        <f ca="1">IF($I9&lt;AI$5,"-",SUM(INDIRECT(ADDRESS($AF9+"1",38,1,1,"EST")):INDIRECT(ADDRESS($AF9+"1",IF(AC9="",49,AC9+"37"),1,1,"EST")))/SUM(INDIRECT(ADDRESS($AF9,38,1,1,"EST")):INDIRECT(ADDRESS($AF9,IF(AC9="",49,AC9+"37"),1,1,"EST")))-1)</f>
        <v>-</v>
      </c>
      <c r="AJ9" s="1" t="str">
        <f ca="1">IF($I9&lt;AJ$5,"-",SUM(INDIRECT(ADDRESS($AF9+"1",54,1,1,"EST")):INDIRECT(ADDRESS($AF9+"1",IF(AD9="",65,AD9+"53"),1,1,"EST")))/SUM(INDIRECT(ADDRESS($AF9,54,1,1,"EST")):INDIRECT(ADDRESS($AF9,IF(AD9="",65,AD9+"53"),1,1,"EST")))-1)</f>
        <v>-</v>
      </c>
      <c r="AK9" s="154" t="str">
        <f ca="1">IF($I9&lt;AK$5,"-",SUM(INDIRECT(ADDRESS($AF9+"1",70,1,1,"EST")):INDIRECT(ADDRESS($AF9+"1",IF(AE9="",81,AE9+"69"),1,1,"EST")))/SUM(INDIRECT(ADDRESS($AF9,70,1,1,"EST")):INDIRECT(ADDRESS($AF9,IF(AE9="",81,AE9+"69"),1,1,"EST")))-1)</f>
        <v>-</v>
      </c>
    </row>
    <row r="10" spans="1:37" ht="30" customHeight="1" thickTop="1" thickBot="1">
      <c r="C10" s="345"/>
      <c r="D10" s="346"/>
      <c r="E10" s="316"/>
      <c r="F10" s="316"/>
      <c r="G10" s="317" t="str">
        <f>IF(F10=0,"",VLOOKUP(F10,Funcionários!$C$6:$D$81,2,FALSE))</f>
        <v/>
      </c>
      <c r="H10" s="318"/>
      <c r="I10" s="319"/>
      <c r="J10" s="85" t="str">
        <f t="shared" si="3"/>
        <v/>
      </c>
      <c r="K10" s="88"/>
      <c r="L10" s="1" t="str">
        <f t="shared" si="4"/>
        <v/>
      </c>
      <c r="M10" s="1" t="str">
        <f>IF(Funcionários!C10=0,"",Funcionários!C10)</f>
        <v>Daniel</v>
      </c>
      <c r="O10" s="1" t="s">
        <v>26</v>
      </c>
      <c r="P10" s="1">
        <v>5</v>
      </c>
      <c r="R10" s="1" t="str">
        <f t="shared" si="5"/>
        <v/>
      </c>
      <c r="S10" s="1" t="str">
        <f t="shared" si="6"/>
        <v/>
      </c>
      <c r="W10" s="1" t="e">
        <f t="shared" ca="1" si="7"/>
        <v>#VALUE!</v>
      </c>
      <c r="X10" s="1" t="e">
        <f t="shared" ca="1" si="8"/>
        <v>#VALUE!</v>
      </c>
      <c r="Y10" s="1" t="e">
        <f t="shared" ca="1" si="9"/>
        <v>#VALUE!</v>
      </c>
      <c r="AA10" s="1" t="str">
        <f t="shared" si="2"/>
        <v/>
      </c>
      <c r="AB10" s="1" t="str">
        <f t="shared" si="2"/>
        <v/>
      </c>
      <c r="AC10" s="1" t="str">
        <f t="shared" si="2"/>
        <v/>
      </c>
      <c r="AD10" s="1" t="str">
        <f t="shared" si="2"/>
        <v/>
      </c>
      <c r="AE10" s="1" t="str">
        <f t="shared" si="2"/>
        <v/>
      </c>
      <c r="AF10" s="1" t="e">
        <f>VLOOKUP(C10,'Est1'!$C$12:$S$26,18,FALSE)</f>
        <v>#N/A</v>
      </c>
      <c r="AG10" s="1" t="str">
        <f ca="1">IF($I10&lt;AG$5,"-",SUM(INDIRECT(ADDRESS($AF10+"1",6,1,1,"EST")):INDIRECT(ADDRESS($AF10+"1",IF(AA10="",17,AA10+"5"),1,1,"EST")))/SUM(INDIRECT(ADDRESS($AF10,6,1,1,"EST")):INDIRECT(ADDRESS($AF10,IF(AA10="",17,AA10+"5"),1,1,"EST")))-1)</f>
        <v>-</v>
      </c>
      <c r="AH10" s="1" t="str">
        <f ca="1">IF($I10&lt;AH$5,"-",SUM(INDIRECT(ADDRESS($AF10+"1",22,1,1,"EST")):INDIRECT(ADDRESS($AF10+"1",IF(AB10="",33,AB10+"21"),1,1,"EST")))/SUM(INDIRECT(ADDRESS($AF10,22,1,1,"EST")):INDIRECT(ADDRESS($AF10,IF(AB10="",33,AB10+"21"),1,1,"EST")))-1)</f>
        <v>-</v>
      </c>
      <c r="AI10" s="1" t="str">
        <f ca="1">IF($I10&lt;AI$5,"-",SUM(INDIRECT(ADDRESS($AF10+"1",38,1,1,"EST")):INDIRECT(ADDRESS($AF10+"1",IF(AC10="",49,AC10+"37"),1,1,"EST")))/SUM(INDIRECT(ADDRESS($AF10,38,1,1,"EST")):INDIRECT(ADDRESS($AF10,IF(AC10="",49,AC10+"37"),1,1,"EST")))-1)</f>
        <v>-</v>
      </c>
      <c r="AJ10" s="1" t="str">
        <f ca="1">IF($I10&lt;AJ$5,"-",SUM(INDIRECT(ADDRESS($AF10+"1",54,1,1,"EST")):INDIRECT(ADDRESS($AF10+"1",IF(AD10="",65,AD10+"53"),1,1,"EST")))/SUM(INDIRECT(ADDRESS($AF10,54,1,1,"EST")):INDIRECT(ADDRESS($AF10,IF(AD10="",65,AD10+"53"),1,1,"EST")))-1)</f>
        <v>-</v>
      </c>
      <c r="AK10" s="154" t="str">
        <f ca="1">IF($I10&lt;AK$5,"-",SUM(INDIRECT(ADDRESS($AF10+"1",70,1,1,"EST")):INDIRECT(ADDRESS($AF10+"1",IF(AE10="",81,AE10+"69"),1,1,"EST")))/SUM(INDIRECT(ADDRESS($AF10,70,1,1,"EST")):INDIRECT(ADDRESS($AF10,IF(AE10="",81,AE10+"69"),1,1,"EST")))-1)</f>
        <v>-</v>
      </c>
    </row>
    <row r="11" spans="1:37" ht="30" customHeight="1" thickTop="1" thickBot="1">
      <c r="C11" s="345"/>
      <c r="D11" s="346"/>
      <c r="E11" s="316"/>
      <c r="F11" s="316"/>
      <c r="G11" s="317" t="str">
        <f>IF(F11=0,"",VLOOKUP(F11,Funcionários!$C$6:$D$81,2,FALSE))</f>
        <v/>
      </c>
      <c r="H11" s="318"/>
      <c r="I11" s="319"/>
      <c r="J11" s="85" t="str">
        <f t="shared" si="3"/>
        <v/>
      </c>
      <c r="K11" s="88"/>
      <c r="L11" s="1" t="str">
        <f t="shared" si="4"/>
        <v/>
      </c>
      <c r="M11" s="1" t="str">
        <f>IF(Funcionários!C11=0,"",Funcionários!C11)</f>
        <v>Diogo</v>
      </c>
      <c r="O11" s="1" t="s">
        <v>21</v>
      </c>
      <c r="P11" s="1">
        <v>6</v>
      </c>
      <c r="R11" s="1" t="str">
        <f t="shared" si="5"/>
        <v/>
      </c>
      <c r="S11" s="1" t="str">
        <f t="shared" si="6"/>
        <v/>
      </c>
      <c r="W11" s="1" t="e">
        <f t="shared" ca="1" si="7"/>
        <v>#VALUE!</v>
      </c>
      <c r="X11" s="1" t="e">
        <f t="shared" ca="1" si="8"/>
        <v>#VALUE!</v>
      </c>
      <c r="Y11" s="1" t="e">
        <f t="shared" ca="1" si="9"/>
        <v>#VALUE!</v>
      </c>
      <c r="AA11" s="1" t="str">
        <f t="shared" si="2"/>
        <v/>
      </c>
      <c r="AB11" s="1" t="str">
        <f t="shared" si="2"/>
        <v/>
      </c>
      <c r="AC11" s="1" t="str">
        <f t="shared" si="2"/>
        <v/>
      </c>
      <c r="AD11" s="1" t="str">
        <f t="shared" si="2"/>
        <v/>
      </c>
      <c r="AE11" s="1" t="str">
        <f t="shared" si="2"/>
        <v/>
      </c>
      <c r="AF11" s="1" t="e">
        <f>VLOOKUP(C11,'Est1'!$C$12:$S$26,18,FALSE)</f>
        <v>#N/A</v>
      </c>
      <c r="AG11" s="1" t="str">
        <f ca="1">IF($I11&lt;AG$5,"-",SUM(INDIRECT(ADDRESS($AF11+"1",6,1,1,"EST")):INDIRECT(ADDRESS($AF11+"1",IF(AA11="",17,AA11+"5"),1,1,"EST")))/SUM(INDIRECT(ADDRESS($AF11,6,1,1,"EST")):INDIRECT(ADDRESS($AF11,IF(AA11="",17,AA11+"5"),1,1,"EST")))-1)</f>
        <v>-</v>
      </c>
      <c r="AH11" s="1" t="str">
        <f ca="1">IF($I11&lt;AH$5,"-",SUM(INDIRECT(ADDRESS($AF11+"1",22,1,1,"EST")):INDIRECT(ADDRESS($AF11+"1",IF(AB11="",33,AB11+"21"),1,1,"EST")))/SUM(INDIRECT(ADDRESS($AF11,22,1,1,"EST")):INDIRECT(ADDRESS($AF11,IF(AB11="",33,AB11+"21"),1,1,"EST")))-1)</f>
        <v>-</v>
      </c>
      <c r="AI11" s="1" t="str">
        <f ca="1">IF($I11&lt;AI$5,"-",SUM(INDIRECT(ADDRESS($AF11+"1",38,1,1,"EST")):INDIRECT(ADDRESS($AF11+"1",IF(AC11="",49,AC11+"37"),1,1,"EST")))/SUM(INDIRECT(ADDRESS($AF11,38,1,1,"EST")):INDIRECT(ADDRESS($AF11,IF(AC11="",49,AC11+"37"),1,1,"EST")))-1)</f>
        <v>-</v>
      </c>
      <c r="AJ11" s="1" t="str">
        <f ca="1">IF($I11&lt;AJ$5,"-",SUM(INDIRECT(ADDRESS($AF11+"1",54,1,1,"EST")):INDIRECT(ADDRESS($AF11+"1",IF(AD11="",65,AD11+"53"),1,1,"EST")))/SUM(INDIRECT(ADDRESS($AF11,54,1,1,"EST")):INDIRECT(ADDRESS($AF11,IF(AD11="",65,AD11+"53"),1,1,"EST")))-1)</f>
        <v>-</v>
      </c>
      <c r="AK11" s="154" t="str">
        <f ca="1">IF($I11&lt;AK$5,"-",SUM(INDIRECT(ADDRESS($AF11+"1",70,1,1,"EST")):INDIRECT(ADDRESS($AF11+"1",IF(AE11="",81,AE11+"69"),1,1,"EST")))/SUM(INDIRECT(ADDRESS($AF11,70,1,1,"EST")):INDIRECT(ADDRESS($AF11,IF(AE11="",81,AE11+"69"),1,1,"EST")))-1)</f>
        <v>-</v>
      </c>
    </row>
    <row r="12" spans="1:37" ht="30" customHeight="1" thickTop="1" thickBot="1">
      <c r="C12" s="353"/>
      <c r="D12" s="354"/>
      <c r="E12" s="316"/>
      <c r="F12" s="316"/>
      <c r="G12" s="317" t="str">
        <f>IF(F12=0,"",VLOOKUP(F12,Funcionários!$C$6:$D$81,2,FALSE))</f>
        <v/>
      </c>
      <c r="H12" s="318"/>
      <c r="I12" s="319"/>
      <c r="J12" s="85" t="str">
        <f t="shared" si="3"/>
        <v/>
      </c>
      <c r="K12" s="88"/>
      <c r="L12" s="1" t="str">
        <f t="shared" si="4"/>
        <v/>
      </c>
      <c r="M12" s="1" t="str">
        <f>IF(Funcionários!C12=0,"",Funcionários!C12)</f>
        <v/>
      </c>
      <c r="O12" s="1" t="s">
        <v>27</v>
      </c>
      <c r="P12" s="1">
        <v>7</v>
      </c>
      <c r="R12" s="1" t="str">
        <f t="shared" si="5"/>
        <v/>
      </c>
      <c r="S12" s="1" t="str">
        <f t="shared" si="6"/>
        <v/>
      </c>
      <c r="W12" s="1" t="e">
        <f t="shared" ca="1" si="7"/>
        <v>#VALUE!</v>
      </c>
      <c r="X12" s="1" t="e">
        <f t="shared" ca="1" si="8"/>
        <v>#VALUE!</v>
      </c>
      <c r="Y12" s="1" t="e">
        <f t="shared" ca="1" si="9"/>
        <v>#VALUE!</v>
      </c>
      <c r="AA12" s="1" t="str">
        <f t="shared" si="2"/>
        <v/>
      </c>
      <c r="AB12" s="1" t="str">
        <f t="shared" si="2"/>
        <v/>
      </c>
      <c r="AC12" s="1" t="str">
        <f t="shared" si="2"/>
        <v/>
      </c>
      <c r="AD12" s="1" t="str">
        <f t="shared" si="2"/>
        <v/>
      </c>
      <c r="AE12" s="1" t="str">
        <f t="shared" si="2"/>
        <v/>
      </c>
      <c r="AF12" s="1" t="e">
        <f>VLOOKUP(C12,'Est1'!$C$12:$S$26,18,FALSE)</f>
        <v>#N/A</v>
      </c>
      <c r="AG12" s="1" t="str">
        <f ca="1">IF($I12&lt;AG$5,"-",SUM(INDIRECT(ADDRESS($AF12+"1",6,1,1,"EST")):INDIRECT(ADDRESS($AF12+"1",IF(AA12="",17,AA12+"5"),1,1,"EST")))/SUM(INDIRECT(ADDRESS($AF12,6,1,1,"EST")):INDIRECT(ADDRESS($AF12,IF(AA12="",17,AA12+"5"),1,1,"EST")))-1)</f>
        <v>-</v>
      </c>
      <c r="AH12" s="1" t="str">
        <f ca="1">IF($I12&lt;AH$5,"-",SUM(INDIRECT(ADDRESS($AF12+"1",22,1,1,"EST")):INDIRECT(ADDRESS($AF12+"1",IF(AB12="",33,AB12+"21"),1,1,"EST")))/SUM(INDIRECT(ADDRESS($AF12,22,1,1,"EST")):INDIRECT(ADDRESS($AF12,IF(AB12="",33,AB12+"21"),1,1,"EST")))-1)</f>
        <v>-</v>
      </c>
      <c r="AI12" s="1" t="str">
        <f ca="1">IF($I12&lt;AI$5,"-",SUM(INDIRECT(ADDRESS($AF12+"1",38,1,1,"EST")):INDIRECT(ADDRESS($AF12+"1",IF(AC12="",49,AC12+"37"),1,1,"EST")))/SUM(INDIRECT(ADDRESS($AF12,38,1,1,"EST")):INDIRECT(ADDRESS($AF12,IF(AC12="",49,AC12+"37"),1,1,"EST")))-1)</f>
        <v>-</v>
      </c>
      <c r="AJ12" s="1" t="str">
        <f ca="1">IF($I12&lt;AJ$5,"-",SUM(INDIRECT(ADDRESS($AF12+"1",54,1,1,"EST")):INDIRECT(ADDRESS($AF12+"1",IF(AD12="",65,AD12+"53"),1,1,"EST")))/SUM(INDIRECT(ADDRESS($AF12,54,1,1,"EST")):INDIRECT(ADDRESS($AF12,IF(AD12="",65,AD12+"53"),1,1,"EST")))-1)</f>
        <v>-</v>
      </c>
      <c r="AK12" s="154" t="str">
        <f ca="1">IF($I12&lt;AK$5,"-",SUM(INDIRECT(ADDRESS($AF12+"1",70,1,1,"EST")):INDIRECT(ADDRESS($AF12+"1",IF(AE12="",81,AE12+"69"),1,1,"EST")))/SUM(INDIRECT(ADDRESS($AF12,70,1,1,"EST")):INDIRECT(ADDRESS($AF12,IF(AE12="",81,AE12+"69"),1,1,"EST")))-1)</f>
        <v>-</v>
      </c>
    </row>
    <row r="13" spans="1:37" ht="30" customHeight="1" thickTop="1" thickBot="1">
      <c r="C13" s="345"/>
      <c r="D13" s="346"/>
      <c r="E13" s="316"/>
      <c r="F13" s="316"/>
      <c r="G13" s="317" t="str">
        <f>IF(F13=0,"",VLOOKUP(F13,Funcionários!$C$6:$D$81,2,FALSE))</f>
        <v/>
      </c>
      <c r="H13" s="318"/>
      <c r="I13" s="320"/>
      <c r="J13" s="85" t="str">
        <f t="shared" si="3"/>
        <v/>
      </c>
      <c r="K13" s="88"/>
      <c r="L13" s="1" t="str">
        <f t="shared" si="4"/>
        <v/>
      </c>
      <c r="M13" s="1" t="str">
        <f>IF(Funcionários!C13=0,"",Funcionários!C13)</f>
        <v/>
      </c>
      <c r="O13" s="1" t="s">
        <v>22</v>
      </c>
      <c r="P13" s="1">
        <v>8</v>
      </c>
      <c r="R13" s="1" t="str">
        <f t="shared" si="5"/>
        <v/>
      </c>
      <c r="S13" s="1" t="str">
        <f t="shared" si="6"/>
        <v/>
      </c>
      <c r="W13" s="1" t="e">
        <f t="shared" ca="1" si="7"/>
        <v>#VALUE!</v>
      </c>
      <c r="X13" s="1" t="e">
        <f t="shared" ca="1" si="8"/>
        <v>#VALUE!</v>
      </c>
      <c r="Y13" s="1" t="e">
        <f t="shared" ca="1" si="9"/>
        <v>#VALUE!</v>
      </c>
      <c r="AA13" s="1" t="str">
        <f t="shared" si="2"/>
        <v/>
      </c>
      <c r="AB13" s="1" t="str">
        <f t="shared" si="2"/>
        <v/>
      </c>
      <c r="AC13" s="1" t="str">
        <f t="shared" si="2"/>
        <v/>
      </c>
      <c r="AD13" s="1" t="str">
        <f t="shared" si="2"/>
        <v/>
      </c>
      <c r="AE13" s="1" t="str">
        <f t="shared" si="2"/>
        <v/>
      </c>
      <c r="AF13" s="1" t="e">
        <f>VLOOKUP(C13,'Est1'!$C$12:$S$26,18,FALSE)</f>
        <v>#N/A</v>
      </c>
      <c r="AG13" s="1" t="str">
        <f ca="1">IF($I13&lt;AG$5,"-",SUM(INDIRECT(ADDRESS($AF13+"1",6,1,1,"EST")):INDIRECT(ADDRESS($AF13+"1",IF(AA13="",17,AA13+"5"),1,1,"EST")))/SUM(INDIRECT(ADDRESS($AF13,6,1,1,"EST")):INDIRECT(ADDRESS($AF13,IF(AA13="",17,AA13+"5"),1,1,"EST")))-1)</f>
        <v>-</v>
      </c>
      <c r="AH13" s="1" t="str">
        <f ca="1">IF($I13&lt;AH$5,"-",SUM(INDIRECT(ADDRESS($AF13+"1",22,1,1,"EST")):INDIRECT(ADDRESS($AF13+"1",IF(AB13="",33,AB13+"21"),1,1,"EST")))/SUM(INDIRECT(ADDRESS($AF13,22,1,1,"EST")):INDIRECT(ADDRESS($AF13,IF(AB13="",33,AB13+"21"),1,1,"EST")))-1)</f>
        <v>-</v>
      </c>
      <c r="AI13" s="1" t="str">
        <f ca="1">IF($I13&lt;AI$5,"-",SUM(INDIRECT(ADDRESS($AF13+"1",38,1,1,"EST")):INDIRECT(ADDRESS($AF13+"1",IF(AC13="",49,AC13+"37"),1,1,"EST")))/SUM(INDIRECT(ADDRESS($AF13,38,1,1,"EST")):INDIRECT(ADDRESS($AF13,IF(AC13="",49,AC13+"37"),1,1,"EST")))-1)</f>
        <v>-</v>
      </c>
      <c r="AJ13" s="1" t="str">
        <f ca="1">IF($I13&lt;AJ$5,"-",SUM(INDIRECT(ADDRESS($AF13+"1",54,1,1,"EST")):INDIRECT(ADDRESS($AF13+"1",IF(AD13="",65,AD13+"53"),1,1,"EST")))/SUM(INDIRECT(ADDRESS($AF13,54,1,1,"EST")):INDIRECT(ADDRESS($AF13,IF(AD13="",65,AD13+"53"),1,1,"EST")))-1)</f>
        <v>-</v>
      </c>
      <c r="AK13" s="154" t="str">
        <f ca="1">IF($I13&lt;AK$5,"-",SUM(INDIRECT(ADDRESS($AF13+"1",70,1,1,"EST")):INDIRECT(ADDRESS($AF13+"1",IF(AE13="",81,AE13+"69"),1,1,"EST")))/SUM(INDIRECT(ADDRESS($AF13,70,1,1,"EST")):INDIRECT(ADDRESS($AF13,IF(AE13="",81,AE13+"69"),1,1,"EST")))-1)</f>
        <v>-</v>
      </c>
    </row>
    <row r="14" spans="1:37" ht="30" customHeight="1" thickTop="1" thickBot="1">
      <c r="C14" s="353"/>
      <c r="D14" s="354"/>
      <c r="E14" s="316"/>
      <c r="F14" s="316"/>
      <c r="G14" s="317" t="str">
        <f>IF(F14=0,"",VLOOKUP(F14,Funcionários!$C$6:$D$81,2,FALSE))</f>
        <v/>
      </c>
      <c r="H14" s="318"/>
      <c r="I14" s="319"/>
      <c r="J14" s="85" t="str">
        <f t="shared" si="3"/>
        <v/>
      </c>
      <c r="K14" s="88"/>
      <c r="L14" s="1" t="str">
        <f t="shared" si="4"/>
        <v/>
      </c>
      <c r="M14" s="1" t="str">
        <f>IF(Funcionários!C14=0,"",Funcionários!C14)</f>
        <v/>
      </c>
      <c r="O14" s="1" t="s">
        <v>28</v>
      </c>
      <c r="P14" s="1">
        <v>9</v>
      </c>
      <c r="R14" s="1" t="str">
        <f t="shared" si="5"/>
        <v/>
      </c>
      <c r="S14" s="1" t="str">
        <f t="shared" si="6"/>
        <v/>
      </c>
      <c r="W14" s="1" t="e">
        <f t="shared" ca="1" si="7"/>
        <v>#VALUE!</v>
      </c>
      <c r="X14" s="1" t="e">
        <f t="shared" ca="1" si="8"/>
        <v>#VALUE!</v>
      </c>
      <c r="Y14" s="1" t="e">
        <f t="shared" ca="1" si="9"/>
        <v>#VALUE!</v>
      </c>
      <c r="AA14" s="1" t="str">
        <f t="shared" si="2"/>
        <v/>
      </c>
      <c r="AB14" s="1" t="str">
        <f t="shared" si="2"/>
        <v/>
      </c>
      <c r="AC14" s="1" t="str">
        <f t="shared" si="2"/>
        <v/>
      </c>
      <c r="AD14" s="1" t="str">
        <f t="shared" si="2"/>
        <v/>
      </c>
      <c r="AE14" s="1" t="str">
        <f t="shared" si="2"/>
        <v/>
      </c>
      <c r="AF14" s="1" t="e">
        <f>VLOOKUP(C14,'Est1'!$C$12:$S$26,18,FALSE)</f>
        <v>#N/A</v>
      </c>
      <c r="AG14" s="1" t="str">
        <f ca="1">IF($I14&lt;AG$5,"-",SUM(INDIRECT(ADDRESS($AF14+"1",6,1,1,"EST")):INDIRECT(ADDRESS($AF14+"1",IF(AA14="",17,AA14+"5"),1,1,"EST")))/SUM(INDIRECT(ADDRESS($AF14,6,1,1,"EST")):INDIRECT(ADDRESS($AF14,IF(AA14="",17,AA14+"5"),1,1,"EST")))-1)</f>
        <v>-</v>
      </c>
      <c r="AH14" s="1" t="str">
        <f ca="1">IF($I14&lt;AH$5,"-",SUM(INDIRECT(ADDRESS($AF14+"1",22,1,1,"EST")):INDIRECT(ADDRESS($AF14+"1",IF(AB14="",33,AB14+"21"),1,1,"EST")))/SUM(INDIRECT(ADDRESS($AF14,22,1,1,"EST")):INDIRECT(ADDRESS($AF14,IF(AB14="",33,AB14+"21"),1,1,"EST")))-1)</f>
        <v>-</v>
      </c>
      <c r="AI14" s="1" t="str">
        <f ca="1">IF($I14&lt;AI$5,"-",SUM(INDIRECT(ADDRESS($AF14+"1",38,1,1,"EST")):INDIRECT(ADDRESS($AF14+"1",IF(AC14="",49,AC14+"37"),1,1,"EST")))/SUM(INDIRECT(ADDRESS($AF14,38,1,1,"EST")):INDIRECT(ADDRESS($AF14,IF(AC14="",49,AC14+"37"),1,1,"EST")))-1)</f>
        <v>-</v>
      </c>
      <c r="AJ14" s="1" t="str">
        <f ca="1">IF($I14&lt;AJ$5,"-",SUM(INDIRECT(ADDRESS($AF14+"1",54,1,1,"EST")):INDIRECT(ADDRESS($AF14+"1",IF(AD14="",65,AD14+"53"),1,1,"EST")))/SUM(INDIRECT(ADDRESS($AF14,54,1,1,"EST")):INDIRECT(ADDRESS($AF14,IF(AD14="",65,AD14+"53"),1,1,"EST")))-1)</f>
        <v>-</v>
      </c>
      <c r="AK14" s="154" t="str">
        <f ca="1">IF($I14&lt;AK$5,"-",SUM(INDIRECT(ADDRESS($AF14+"1",70,1,1,"EST")):INDIRECT(ADDRESS($AF14+"1",IF(AE14="",81,AE14+"69"),1,1,"EST")))/SUM(INDIRECT(ADDRESS($AF14,70,1,1,"EST")):INDIRECT(ADDRESS($AF14,IF(AE14="",81,AE14+"69"),1,1,"EST")))-1)</f>
        <v>-</v>
      </c>
    </row>
    <row r="15" spans="1:37" ht="30" customHeight="1" thickTop="1" thickBot="1">
      <c r="C15" s="345"/>
      <c r="D15" s="346"/>
      <c r="E15" s="316"/>
      <c r="F15" s="316"/>
      <c r="G15" s="317" t="str">
        <f>IF(F15=0,"",VLOOKUP(F15,Funcionários!$C$6:$D$81,2,FALSE))</f>
        <v/>
      </c>
      <c r="H15" s="318"/>
      <c r="I15" s="319"/>
      <c r="J15" s="85" t="str">
        <f t="shared" si="3"/>
        <v/>
      </c>
      <c r="K15" s="88"/>
      <c r="L15" s="1" t="str">
        <f t="shared" si="4"/>
        <v/>
      </c>
      <c r="M15" s="1" t="str">
        <f>IF(Funcionários!C15=0,"",Funcionários!C15)</f>
        <v/>
      </c>
      <c r="O15" s="1" t="s">
        <v>29</v>
      </c>
      <c r="P15" s="1">
        <v>10</v>
      </c>
      <c r="R15" s="1" t="str">
        <f t="shared" si="5"/>
        <v/>
      </c>
      <c r="S15" s="1" t="str">
        <f t="shared" si="6"/>
        <v/>
      </c>
      <c r="W15" s="1" t="e">
        <f t="shared" ca="1" si="7"/>
        <v>#VALUE!</v>
      </c>
      <c r="X15" s="1" t="e">
        <f t="shared" ca="1" si="8"/>
        <v>#VALUE!</v>
      </c>
      <c r="Y15" s="1" t="e">
        <f t="shared" ca="1" si="9"/>
        <v>#VALUE!</v>
      </c>
      <c r="AA15" s="1" t="str">
        <f t="shared" si="2"/>
        <v/>
      </c>
      <c r="AB15" s="1" t="str">
        <f t="shared" si="2"/>
        <v/>
      </c>
      <c r="AC15" s="1" t="str">
        <f t="shared" si="2"/>
        <v/>
      </c>
      <c r="AD15" s="1" t="str">
        <f t="shared" si="2"/>
        <v/>
      </c>
      <c r="AE15" s="1" t="str">
        <f t="shared" si="2"/>
        <v/>
      </c>
      <c r="AF15" s="1" t="e">
        <f>VLOOKUP(C15,'Est1'!$C$12:$S$26,18,FALSE)</f>
        <v>#N/A</v>
      </c>
      <c r="AG15" s="1" t="str">
        <f ca="1">IF($I15&lt;AG$5,"-",SUM(INDIRECT(ADDRESS($AF15+"1",6,1,1,"EST")):INDIRECT(ADDRESS($AF15+"1",IF(AA15="",17,AA15+"5"),1,1,"EST")))/SUM(INDIRECT(ADDRESS($AF15,6,1,1,"EST")):INDIRECT(ADDRESS($AF15,IF(AA15="",17,AA15+"5"),1,1,"EST")))-1)</f>
        <v>-</v>
      </c>
      <c r="AH15" s="1" t="str">
        <f ca="1">IF($I15&lt;AH$5,"-",SUM(INDIRECT(ADDRESS($AF15+"1",22,1,1,"EST")):INDIRECT(ADDRESS($AF15+"1",IF(AB15="",33,AB15+"21"),1,1,"EST")))/SUM(INDIRECT(ADDRESS($AF15,22,1,1,"EST")):INDIRECT(ADDRESS($AF15,IF(AB15="",33,AB15+"21"),1,1,"EST")))-1)</f>
        <v>-</v>
      </c>
      <c r="AI15" s="1" t="str">
        <f ca="1">IF($I15&lt;AI$5,"-",SUM(INDIRECT(ADDRESS($AF15+"1",38,1,1,"EST")):INDIRECT(ADDRESS($AF15+"1",IF(AC15="",49,AC15+"37"),1,1,"EST")))/SUM(INDIRECT(ADDRESS($AF15,38,1,1,"EST")):INDIRECT(ADDRESS($AF15,IF(AC15="",49,AC15+"37"),1,1,"EST")))-1)</f>
        <v>-</v>
      </c>
      <c r="AJ15" s="1" t="str">
        <f ca="1">IF($I15&lt;AJ$5,"-",SUM(INDIRECT(ADDRESS($AF15+"1",54,1,1,"EST")):INDIRECT(ADDRESS($AF15+"1",IF(AD15="",65,AD15+"53"),1,1,"EST")))/SUM(INDIRECT(ADDRESS($AF15,54,1,1,"EST")):INDIRECT(ADDRESS($AF15,IF(AD15="",65,AD15+"53"),1,1,"EST")))-1)</f>
        <v>-</v>
      </c>
      <c r="AK15" s="154" t="str">
        <f ca="1">IF($I15&lt;AK$5,"-",SUM(INDIRECT(ADDRESS($AF15+"1",70,1,1,"EST")):INDIRECT(ADDRESS($AF15+"1",IF(AE15="",81,AE15+"69"),1,1,"EST")))/SUM(INDIRECT(ADDRESS($AF15,70,1,1,"EST")):INDIRECT(ADDRESS($AF15,IF(AE15="",81,AE15+"69"),1,1,"EST")))-1)</f>
        <v>-</v>
      </c>
    </row>
    <row r="16" spans="1:37" ht="30" customHeight="1" thickTop="1" thickBot="1">
      <c r="C16" s="353"/>
      <c r="D16" s="354"/>
      <c r="E16" s="316"/>
      <c r="F16" s="316"/>
      <c r="G16" s="317" t="str">
        <f>IF(F16=0,"",VLOOKUP(F16,Funcionários!$C$6:$D$81,2,FALSE))</f>
        <v/>
      </c>
      <c r="H16" s="318"/>
      <c r="I16" s="319"/>
      <c r="J16" s="85" t="str">
        <f t="shared" si="3"/>
        <v/>
      </c>
      <c r="K16" s="88"/>
      <c r="L16" s="1" t="str">
        <f t="shared" si="4"/>
        <v/>
      </c>
      <c r="M16" s="1" t="str">
        <f>IF(Funcionários!C16=0,"",Funcionários!C16)</f>
        <v/>
      </c>
      <c r="O16" s="1" t="s">
        <v>30</v>
      </c>
      <c r="P16" s="1">
        <v>11</v>
      </c>
      <c r="R16" s="1" t="str">
        <f t="shared" si="5"/>
        <v/>
      </c>
      <c r="S16" s="1" t="str">
        <f t="shared" si="6"/>
        <v/>
      </c>
      <c r="W16" s="1" t="e">
        <f t="shared" ca="1" si="7"/>
        <v>#VALUE!</v>
      </c>
      <c r="X16" s="1" t="e">
        <f t="shared" ca="1" si="8"/>
        <v>#VALUE!</v>
      </c>
      <c r="Y16" s="1" t="e">
        <f t="shared" ca="1" si="9"/>
        <v>#VALUE!</v>
      </c>
      <c r="AA16" s="1" t="str">
        <f t="shared" ref="AA16:AE25" si="10">IF($I16=AA$5,$R16,"")</f>
        <v/>
      </c>
      <c r="AB16" s="1" t="str">
        <f t="shared" si="10"/>
        <v/>
      </c>
      <c r="AC16" s="1" t="str">
        <f t="shared" si="10"/>
        <v/>
      </c>
      <c r="AD16" s="1" t="str">
        <f t="shared" si="10"/>
        <v/>
      </c>
      <c r="AE16" s="1" t="str">
        <f t="shared" si="10"/>
        <v/>
      </c>
      <c r="AF16" s="1" t="e">
        <f>VLOOKUP(C16,'Est1'!$C$12:$S$26,18,FALSE)</f>
        <v>#N/A</v>
      </c>
      <c r="AG16" s="1" t="str">
        <f ca="1">IF($I16&lt;AG$5,"-",SUM(INDIRECT(ADDRESS($AF16+"1",6,1,1,"EST")):INDIRECT(ADDRESS($AF16+"1",IF(AA16="",17,AA16+"5"),1,1,"EST")))/SUM(INDIRECT(ADDRESS($AF16,6,1,1,"EST")):INDIRECT(ADDRESS($AF16,IF(AA16="",17,AA16+"5"),1,1,"EST")))-1)</f>
        <v>-</v>
      </c>
      <c r="AH16" s="1" t="str">
        <f ca="1">IF($I16&lt;AH$5,"-",SUM(INDIRECT(ADDRESS($AF16+"1",22,1,1,"EST")):INDIRECT(ADDRESS($AF16+"1",IF(AB16="",33,AB16+"21"),1,1,"EST")))/SUM(INDIRECT(ADDRESS($AF16,22,1,1,"EST")):INDIRECT(ADDRESS($AF16,IF(AB16="",33,AB16+"21"),1,1,"EST")))-1)</f>
        <v>-</v>
      </c>
      <c r="AI16" s="1" t="str">
        <f ca="1">IF($I16&lt;AI$5,"-",SUM(INDIRECT(ADDRESS($AF16+"1",38,1,1,"EST")):INDIRECT(ADDRESS($AF16+"1",IF(AC16="",49,AC16+"37"),1,1,"EST")))/SUM(INDIRECT(ADDRESS($AF16,38,1,1,"EST")):INDIRECT(ADDRESS($AF16,IF(AC16="",49,AC16+"37"),1,1,"EST")))-1)</f>
        <v>-</v>
      </c>
      <c r="AJ16" s="1" t="str">
        <f ca="1">IF($I16&lt;AJ$5,"-",SUM(INDIRECT(ADDRESS($AF16+"1",54,1,1,"EST")):INDIRECT(ADDRESS($AF16+"1",IF(AD16="",65,AD16+"53"),1,1,"EST")))/SUM(INDIRECT(ADDRESS($AF16,54,1,1,"EST")):INDIRECT(ADDRESS($AF16,IF(AD16="",65,AD16+"53"),1,1,"EST")))-1)</f>
        <v>-</v>
      </c>
      <c r="AK16" s="154" t="str">
        <f ca="1">IF($I16&lt;AK$5,"-",SUM(INDIRECT(ADDRESS($AF16+"1",70,1,1,"EST")):INDIRECT(ADDRESS($AF16+"1",IF(AE16="",81,AE16+"69"),1,1,"EST")))/SUM(INDIRECT(ADDRESS($AF16,70,1,1,"EST")):INDIRECT(ADDRESS($AF16,IF(AE16="",81,AE16+"69"),1,1,"EST")))-1)</f>
        <v>-</v>
      </c>
    </row>
    <row r="17" spans="3:37" ht="30" customHeight="1" thickTop="1" thickBot="1">
      <c r="C17" s="345"/>
      <c r="D17" s="346"/>
      <c r="E17" s="316"/>
      <c r="F17" s="316"/>
      <c r="G17" s="317" t="str">
        <f>IF(F17=0,"",VLOOKUP(F17,Funcionários!$C$6:$D$81,2,FALSE))</f>
        <v/>
      </c>
      <c r="H17" s="318"/>
      <c r="I17" s="319"/>
      <c r="J17" s="85" t="str">
        <f t="shared" si="3"/>
        <v/>
      </c>
      <c r="K17" s="88"/>
      <c r="L17" s="1" t="str">
        <f t="shared" si="4"/>
        <v/>
      </c>
      <c r="M17" s="1" t="str">
        <f>IF(Funcionários!C17=0,"",Funcionários!C17)</f>
        <v/>
      </c>
      <c r="O17" s="1" t="s">
        <v>31</v>
      </c>
      <c r="P17" s="1">
        <v>12</v>
      </c>
      <c r="R17" s="1" t="str">
        <f t="shared" si="5"/>
        <v/>
      </c>
      <c r="S17" s="1" t="str">
        <f t="shared" si="6"/>
        <v/>
      </c>
      <c r="W17" s="1" t="e">
        <f t="shared" ca="1" si="7"/>
        <v>#VALUE!</v>
      </c>
      <c r="X17" s="1" t="e">
        <f t="shared" ca="1" si="8"/>
        <v>#VALUE!</v>
      </c>
      <c r="Y17" s="1" t="e">
        <f t="shared" ca="1" si="9"/>
        <v>#VALUE!</v>
      </c>
      <c r="AA17" s="1" t="str">
        <f t="shared" si="10"/>
        <v/>
      </c>
      <c r="AB17" s="1" t="str">
        <f t="shared" si="10"/>
        <v/>
      </c>
      <c r="AC17" s="1" t="str">
        <f t="shared" si="10"/>
        <v/>
      </c>
      <c r="AD17" s="1" t="str">
        <f t="shared" si="10"/>
        <v/>
      </c>
      <c r="AE17" s="1" t="str">
        <f t="shared" si="10"/>
        <v/>
      </c>
      <c r="AF17" s="1" t="e">
        <f>VLOOKUP(C17,'Est1'!$C$12:$S$26,18,FALSE)</f>
        <v>#N/A</v>
      </c>
      <c r="AG17" s="1" t="str">
        <f ca="1">IF($I17&lt;AG$5,"-",SUM(INDIRECT(ADDRESS($AF17+"1",6,1,1,"EST")):INDIRECT(ADDRESS($AF17+"1",IF(AA17="",17,AA17+"5"),1,1,"EST")))/SUM(INDIRECT(ADDRESS($AF17,6,1,1,"EST")):INDIRECT(ADDRESS($AF17,IF(AA17="",17,AA17+"5"),1,1,"EST")))-1)</f>
        <v>-</v>
      </c>
      <c r="AH17" s="1" t="str">
        <f ca="1">IF($I17&lt;AH$5,"-",SUM(INDIRECT(ADDRESS($AF17+"1",22,1,1,"EST")):INDIRECT(ADDRESS($AF17+"1",IF(AB17="",33,AB17+"21"),1,1,"EST")))/SUM(INDIRECT(ADDRESS($AF17,22,1,1,"EST")):INDIRECT(ADDRESS($AF17,IF(AB17="",33,AB17+"21"),1,1,"EST")))-1)</f>
        <v>-</v>
      </c>
      <c r="AI17" s="1" t="str">
        <f ca="1">IF($I17&lt;AI$5,"-",SUM(INDIRECT(ADDRESS($AF17+"1",38,1,1,"EST")):INDIRECT(ADDRESS($AF17+"1",IF(AC17="",49,AC17+"37"),1,1,"EST")))/SUM(INDIRECT(ADDRESS($AF17,38,1,1,"EST")):INDIRECT(ADDRESS($AF17,IF(AC17="",49,AC17+"37"),1,1,"EST")))-1)</f>
        <v>-</v>
      </c>
      <c r="AJ17" s="1" t="str">
        <f ca="1">IF($I17&lt;AJ$5,"-",SUM(INDIRECT(ADDRESS($AF17+"1",54,1,1,"EST")):INDIRECT(ADDRESS($AF17+"1",IF(AD17="",65,AD17+"53"),1,1,"EST")))/SUM(INDIRECT(ADDRESS($AF17,54,1,1,"EST")):INDIRECT(ADDRESS($AF17,IF(AD17="",65,AD17+"53"),1,1,"EST")))-1)</f>
        <v>-</v>
      </c>
      <c r="AK17" s="154" t="str">
        <f ca="1">IF($I17&lt;AK$5,"-",SUM(INDIRECT(ADDRESS($AF17+"1",70,1,1,"EST")):INDIRECT(ADDRESS($AF17+"1",IF(AE17="",81,AE17+"69"),1,1,"EST")))/SUM(INDIRECT(ADDRESS($AF17,70,1,1,"EST")):INDIRECT(ADDRESS($AF17,IF(AE17="",81,AE17+"69"),1,1,"EST")))-1)</f>
        <v>-</v>
      </c>
    </row>
    <row r="18" spans="3:37" ht="30" customHeight="1" thickTop="1" thickBot="1">
      <c r="C18" s="353"/>
      <c r="D18" s="354"/>
      <c r="E18" s="316"/>
      <c r="F18" s="316"/>
      <c r="G18" s="317" t="str">
        <f>IF(F18=0,"",VLOOKUP(F18,Funcionários!$C$6:$D$81,2,FALSE))</f>
        <v/>
      </c>
      <c r="H18" s="318"/>
      <c r="I18" s="319"/>
      <c r="J18" s="85" t="str">
        <f t="shared" si="3"/>
        <v/>
      </c>
      <c r="K18" s="88"/>
      <c r="L18" s="1" t="str">
        <f t="shared" si="4"/>
        <v/>
      </c>
      <c r="M18" s="1" t="str">
        <f>IF(Funcionários!C18=0,"",Funcionários!C18)</f>
        <v/>
      </c>
      <c r="R18" s="1" t="str">
        <f t="shared" si="5"/>
        <v/>
      </c>
      <c r="S18" s="1" t="str">
        <f t="shared" si="6"/>
        <v/>
      </c>
      <c r="W18" s="1" t="e">
        <f t="shared" ca="1" si="7"/>
        <v>#VALUE!</v>
      </c>
      <c r="X18" s="1" t="e">
        <f t="shared" ca="1" si="8"/>
        <v>#VALUE!</v>
      </c>
      <c r="Y18" s="1" t="e">
        <f t="shared" ca="1" si="9"/>
        <v>#VALUE!</v>
      </c>
      <c r="AA18" s="1" t="str">
        <f t="shared" si="10"/>
        <v/>
      </c>
      <c r="AB18" s="1" t="str">
        <f t="shared" si="10"/>
        <v/>
      </c>
      <c r="AC18" s="1" t="str">
        <f t="shared" si="10"/>
        <v/>
      </c>
      <c r="AD18" s="1" t="str">
        <f t="shared" si="10"/>
        <v/>
      </c>
      <c r="AE18" s="1" t="str">
        <f t="shared" si="10"/>
        <v/>
      </c>
      <c r="AF18" s="1" t="e">
        <f>VLOOKUP(C18,'Est1'!$C$12:$S$26,18,FALSE)</f>
        <v>#N/A</v>
      </c>
      <c r="AG18" s="1" t="str">
        <f ca="1">IF($I18&lt;AG$5,"-",SUM(INDIRECT(ADDRESS($AF18+"1",6,1,1,"EST")):INDIRECT(ADDRESS($AF18+"1",IF(AA18="",17,AA18+"5"),1,1,"EST")))/SUM(INDIRECT(ADDRESS($AF18,6,1,1,"EST")):INDIRECT(ADDRESS($AF18,IF(AA18="",17,AA18+"5"),1,1,"EST")))-1)</f>
        <v>-</v>
      </c>
      <c r="AH18" s="1" t="str">
        <f ca="1">IF($I18&lt;AH$5,"-",SUM(INDIRECT(ADDRESS($AF18+"1",22,1,1,"EST")):INDIRECT(ADDRESS($AF18+"1",IF(AB18="",33,AB18+"21"),1,1,"EST")))/SUM(INDIRECT(ADDRESS($AF18,22,1,1,"EST")):INDIRECT(ADDRESS($AF18,IF(AB18="",33,AB18+"21"),1,1,"EST")))-1)</f>
        <v>-</v>
      </c>
      <c r="AI18" s="1" t="str">
        <f ca="1">IF($I18&lt;AI$5,"-",SUM(INDIRECT(ADDRESS($AF18+"1",38,1,1,"EST")):INDIRECT(ADDRESS($AF18+"1",IF(AC18="",49,AC18+"37"),1,1,"EST")))/SUM(INDIRECT(ADDRESS($AF18,38,1,1,"EST")):INDIRECT(ADDRESS($AF18,IF(AC18="",49,AC18+"37"),1,1,"EST")))-1)</f>
        <v>-</v>
      </c>
      <c r="AJ18" s="1" t="str">
        <f ca="1">IF($I18&lt;AJ$5,"-",SUM(INDIRECT(ADDRESS($AF18+"1",54,1,1,"EST")):INDIRECT(ADDRESS($AF18+"1",IF(AD18="",65,AD18+"53"),1,1,"EST")))/SUM(INDIRECT(ADDRESS($AF18,54,1,1,"EST")):INDIRECT(ADDRESS($AF18,IF(AD18="",65,AD18+"53"),1,1,"EST")))-1)</f>
        <v>-</v>
      </c>
      <c r="AK18" s="154" t="str">
        <f ca="1">IF($I18&lt;AK$5,"-",SUM(INDIRECT(ADDRESS($AF18+"1",70,1,1,"EST")):INDIRECT(ADDRESS($AF18+"1",IF(AE18="",81,AE18+"69"),1,1,"EST")))/SUM(INDIRECT(ADDRESS($AF18,70,1,1,"EST")):INDIRECT(ADDRESS($AF18,IF(AE18="",81,AE18+"69"),1,1,"EST")))-1)</f>
        <v>-</v>
      </c>
    </row>
    <row r="19" spans="3:37" ht="30" customHeight="1" thickTop="1" thickBot="1">
      <c r="C19" s="345"/>
      <c r="D19" s="346"/>
      <c r="E19" s="316"/>
      <c r="F19" s="316"/>
      <c r="G19" s="317" t="str">
        <f>IF(F19=0,"",VLOOKUP(F19,Funcionários!$C$6:$D$81,2,FALSE))</f>
        <v/>
      </c>
      <c r="H19" s="318"/>
      <c r="I19" s="319"/>
      <c r="J19" s="85" t="str">
        <f t="shared" si="3"/>
        <v/>
      </c>
      <c r="K19" s="88"/>
      <c r="L19" s="1" t="str">
        <f t="shared" si="4"/>
        <v/>
      </c>
      <c r="M19" s="1" t="str">
        <f>IF(Funcionários!C19=0,"",Funcionários!C19)</f>
        <v/>
      </c>
      <c r="R19" s="1" t="str">
        <f t="shared" si="5"/>
        <v/>
      </c>
      <c r="S19" s="1" t="str">
        <f t="shared" si="6"/>
        <v/>
      </c>
      <c r="W19" s="1" t="e">
        <f t="shared" ca="1" si="7"/>
        <v>#VALUE!</v>
      </c>
      <c r="X19" s="1" t="e">
        <f t="shared" ca="1" si="8"/>
        <v>#VALUE!</v>
      </c>
      <c r="Y19" s="1" t="e">
        <f t="shared" ca="1" si="9"/>
        <v>#VALUE!</v>
      </c>
      <c r="AA19" s="1" t="str">
        <f t="shared" si="10"/>
        <v/>
      </c>
      <c r="AB19" s="1" t="str">
        <f t="shared" si="10"/>
        <v/>
      </c>
      <c r="AC19" s="1" t="str">
        <f t="shared" si="10"/>
        <v/>
      </c>
      <c r="AD19" s="1" t="str">
        <f t="shared" si="10"/>
        <v/>
      </c>
      <c r="AE19" s="1" t="str">
        <f t="shared" si="10"/>
        <v/>
      </c>
      <c r="AF19" s="1" t="e">
        <f>VLOOKUP(C19,'Est1'!$C$12:$S$26,18,FALSE)</f>
        <v>#N/A</v>
      </c>
      <c r="AG19" s="1" t="str">
        <f ca="1">IF($I19&lt;AG$5,"-",SUM(INDIRECT(ADDRESS($AF19+"1",6,1,1,"EST")):INDIRECT(ADDRESS($AF19+"1",IF(AA19="",17,AA19+"5"),1,1,"EST")))/SUM(INDIRECT(ADDRESS($AF19,6,1,1,"EST")):INDIRECT(ADDRESS($AF19,IF(AA19="",17,AA19+"5"),1,1,"EST")))-1)</f>
        <v>-</v>
      </c>
      <c r="AH19" s="1" t="str">
        <f ca="1">IF($I19&lt;AH$5,"-",SUM(INDIRECT(ADDRESS($AF19+"1",22,1,1,"EST")):INDIRECT(ADDRESS($AF19+"1",IF(AB19="",33,AB19+"21"),1,1,"EST")))/SUM(INDIRECT(ADDRESS($AF19,22,1,1,"EST")):INDIRECT(ADDRESS($AF19,IF(AB19="",33,AB19+"21"),1,1,"EST")))-1)</f>
        <v>-</v>
      </c>
      <c r="AI19" s="1" t="str">
        <f ca="1">IF($I19&lt;AI$5,"-",SUM(INDIRECT(ADDRESS($AF19+"1",38,1,1,"EST")):INDIRECT(ADDRESS($AF19+"1",IF(AC19="",49,AC19+"37"),1,1,"EST")))/SUM(INDIRECT(ADDRESS($AF19,38,1,1,"EST")):INDIRECT(ADDRESS($AF19,IF(AC19="",49,AC19+"37"),1,1,"EST")))-1)</f>
        <v>-</v>
      </c>
      <c r="AJ19" s="1" t="str">
        <f ca="1">IF($I19&lt;AJ$5,"-",SUM(INDIRECT(ADDRESS($AF19+"1",54,1,1,"EST")):INDIRECT(ADDRESS($AF19+"1",IF(AD19="",65,AD19+"53"),1,1,"EST")))/SUM(INDIRECT(ADDRESS($AF19,54,1,1,"EST")):INDIRECT(ADDRESS($AF19,IF(AD19="",65,AD19+"53"),1,1,"EST")))-1)</f>
        <v>-</v>
      </c>
      <c r="AK19" s="154" t="str">
        <f ca="1">IF($I19&lt;AK$5,"-",SUM(INDIRECT(ADDRESS($AF19+"1",70,1,1,"EST")):INDIRECT(ADDRESS($AF19+"1",IF(AE19="",81,AE19+"69"),1,1,"EST")))/SUM(INDIRECT(ADDRESS($AF19,70,1,1,"EST")):INDIRECT(ADDRESS($AF19,IF(AE19="",81,AE19+"69"),1,1,"EST")))-1)</f>
        <v>-</v>
      </c>
    </row>
    <row r="20" spans="3:37" ht="30" customHeight="1" thickTop="1" thickBot="1">
      <c r="C20" s="353"/>
      <c r="D20" s="354"/>
      <c r="E20" s="316"/>
      <c r="F20" s="316"/>
      <c r="G20" s="317" t="str">
        <f>IF(F20=0,"",VLOOKUP(F20,Funcionários!$C$6:$D$81,2,FALSE))</f>
        <v/>
      </c>
      <c r="H20" s="318"/>
      <c r="I20" s="319"/>
      <c r="J20" s="85" t="str">
        <f t="shared" si="3"/>
        <v/>
      </c>
      <c r="K20" s="88"/>
      <c r="L20" s="1" t="str">
        <f t="shared" si="4"/>
        <v/>
      </c>
      <c r="M20" s="1" t="str">
        <f>IF(Funcionários!C20=0,"",Funcionários!C20)</f>
        <v/>
      </c>
      <c r="R20" s="1" t="str">
        <f t="shared" si="5"/>
        <v/>
      </c>
      <c r="S20" s="1" t="str">
        <f t="shared" si="6"/>
        <v/>
      </c>
      <c r="W20" s="1" t="e">
        <f t="shared" ca="1" si="7"/>
        <v>#VALUE!</v>
      </c>
      <c r="X20" s="1" t="e">
        <f t="shared" ca="1" si="8"/>
        <v>#VALUE!</v>
      </c>
      <c r="Y20" s="1" t="e">
        <f t="shared" ca="1" si="9"/>
        <v>#VALUE!</v>
      </c>
      <c r="AA20" s="1" t="str">
        <f t="shared" si="10"/>
        <v/>
      </c>
      <c r="AB20" s="1" t="str">
        <f t="shared" si="10"/>
        <v/>
      </c>
      <c r="AC20" s="1" t="str">
        <f t="shared" si="10"/>
        <v/>
      </c>
      <c r="AD20" s="1" t="str">
        <f t="shared" si="10"/>
        <v/>
      </c>
      <c r="AE20" s="1" t="str">
        <f t="shared" si="10"/>
        <v/>
      </c>
      <c r="AF20" s="1" t="e">
        <f>VLOOKUP(C20,'Est1'!$C$12:$S$26,18,FALSE)</f>
        <v>#N/A</v>
      </c>
      <c r="AG20" s="1" t="str">
        <f ca="1">IF($I20&lt;AG$5,"-",SUM(INDIRECT(ADDRESS($AF20+"1",6,1,1,"EST")):INDIRECT(ADDRESS($AF20+"1",IF(AA20="",17,AA20+"5"),1,1,"EST")))/SUM(INDIRECT(ADDRESS($AF20,6,1,1,"EST")):INDIRECT(ADDRESS($AF20,IF(AA20="",17,AA20+"5"),1,1,"EST")))-1)</f>
        <v>-</v>
      </c>
      <c r="AH20" s="1" t="str">
        <f ca="1">IF($I20&lt;AH$5,"-",SUM(INDIRECT(ADDRESS($AF20+"1",22,1,1,"EST")):INDIRECT(ADDRESS($AF20+"1",IF(AB20="",33,AB20+"21"),1,1,"EST")))/SUM(INDIRECT(ADDRESS($AF20,22,1,1,"EST")):INDIRECT(ADDRESS($AF20,IF(AB20="",33,AB20+"21"),1,1,"EST")))-1)</f>
        <v>-</v>
      </c>
      <c r="AI20" s="1" t="str">
        <f ca="1">IF($I20&lt;AI$5,"-",SUM(INDIRECT(ADDRESS($AF20+"1",38,1,1,"EST")):INDIRECT(ADDRESS($AF20+"1",IF(AC20="",49,AC20+"37"),1,1,"EST")))/SUM(INDIRECT(ADDRESS($AF20,38,1,1,"EST")):INDIRECT(ADDRESS($AF20,IF(AC20="",49,AC20+"37"),1,1,"EST")))-1)</f>
        <v>-</v>
      </c>
      <c r="AJ20" s="1" t="str">
        <f ca="1">IF($I20&lt;AJ$5,"-",SUM(INDIRECT(ADDRESS($AF20+"1",54,1,1,"EST")):INDIRECT(ADDRESS($AF20+"1",IF(AD20="",65,AD20+"53"),1,1,"EST")))/SUM(INDIRECT(ADDRESS($AF20,54,1,1,"EST")):INDIRECT(ADDRESS($AF20,IF(AD20="",65,AD20+"53"),1,1,"EST")))-1)</f>
        <v>-</v>
      </c>
      <c r="AK20" s="154" t="str">
        <f ca="1">IF($I20&lt;AK$5,"-",SUM(INDIRECT(ADDRESS($AF20+"1",70,1,1,"EST")):INDIRECT(ADDRESS($AF20+"1",IF(AE20="",81,AE20+"69"),1,1,"EST")))/SUM(INDIRECT(ADDRESS($AF20,70,1,1,"EST")):INDIRECT(ADDRESS($AF20,IF(AE20="",81,AE20+"69"),1,1,"EST")))-1)</f>
        <v>-</v>
      </c>
    </row>
    <row r="21" spans="3:37" ht="30" customHeight="1" thickTop="1" thickBot="1">
      <c r="C21" s="345"/>
      <c r="D21" s="346"/>
      <c r="E21" s="316"/>
      <c r="F21" s="316"/>
      <c r="G21" s="317" t="str">
        <f>IF(F21=0,"",VLOOKUP(F21,Funcionários!$C$6:$D$81,2,FALSE))</f>
        <v/>
      </c>
      <c r="H21" s="318"/>
      <c r="I21" s="319"/>
      <c r="J21" s="85" t="str">
        <f t="shared" si="3"/>
        <v/>
      </c>
      <c r="K21" s="88"/>
      <c r="L21" s="1" t="str">
        <f t="shared" si="4"/>
        <v/>
      </c>
      <c r="M21" s="1" t="str">
        <f>IF(Funcionários!C21=0,"",Funcionários!C21)</f>
        <v/>
      </c>
      <c r="R21" s="1" t="str">
        <f t="shared" si="5"/>
        <v/>
      </c>
      <c r="S21" s="1" t="str">
        <f t="shared" si="6"/>
        <v/>
      </c>
      <c r="W21" s="1" t="e">
        <f t="shared" ca="1" si="7"/>
        <v>#VALUE!</v>
      </c>
      <c r="X21" s="1" t="e">
        <f t="shared" ca="1" si="8"/>
        <v>#VALUE!</v>
      </c>
      <c r="Y21" s="1" t="e">
        <f t="shared" ca="1" si="9"/>
        <v>#VALUE!</v>
      </c>
      <c r="AA21" s="1" t="str">
        <f t="shared" si="10"/>
        <v/>
      </c>
      <c r="AB21" s="1" t="str">
        <f t="shared" si="10"/>
        <v/>
      </c>
      <c r="AC21" s="1" t="str">
        <f t="shared" si="10"/>
        <v/>
      </c>
      <c r="AD21" s="1" t="str">
        <f t="shared" si="10"/>
        <v/>
      </c>
      <c r="AE21" s="1" t="str">
        <f t="shared" si="10"/>
        <v/>
      </c>
      <c r="AF21" s="1" t="e">
        <f>VLOOKUP(C21,'Est1'!$C$12:$S$26,18,FALSE)</f>
        <v>#N/A</v>
      </c>
      <c r="AG21" s="1" t="str">
        <f ca="1">IF($I21&lt;AG$5,"-",SUM(INDIRECT(ADDRESS($AF21+"1",6,1,1,"EST")):INDIRECT(ADDRESS($AF21+"1",IF(AA21="",17,AA21+"5"),1,1,"EST")))/SUM(INDIRECT(ADDRESS($AF21,6,1,1,"EST")):INDIRECT(ADDRESS($AF21,IF(AA21="",17,AA21+"5"),1,1,"EST")))-1)</f>
        <v>-</v>
      </c>
      <c r="AH21" s="1" t="str">
        <f ca="1">IF($I21&lt;AH$5,"-",SUM(INDIRECT(ADDRESS($AF21+"1",22,1,1,"EST")):INDIRECT(ADDRESS($AF21+"1",IF(AB21="",33,AB21+"21"),1,1,"EST")))/SUM(INDIRECT(ADDRESS($AF21,22,1,1,"EST")):INDIRECT(ADDRESS($AF21,IF(AB21="",33,AB21+"21"),1,1,"EST")))-1)</f>
        <v>-</v>
      </c>
      <c r="AI21" s="1" t="str">
        <f ca="1">IF($I21&lt;AI$5,"-",SUM(INDIRECT(ADDRESS($AF21+"1",38,1,1,"EST")):INDIRECT(ADDRESS($AF21+"1",IF(AC21="",49,AC21+"37"),1,1,"EST")))/SUM(INDIRECT(ADDRESS($AF21,38,1,1,"EST")):INDIRECT(ADDRESS($AF21,IF(AC21="",49,AC21+"37"),1,1,"EST")))-1)</f>
        <v>-</v>
      </c>
      <c r="AJ21" s="1" t="str">
        <f ca="1">IF($I21&lt;AJ$5,"-",SUM(INDIRECT(ADDRESS($AF21+"1",54,1,1,"EST")):INDIRECT(ADDRESS($AF21+"1",IF(AD21="",65,AD21+"53"),1,1,"EST")))/SUM(INDIRECT(ADDRESS($AF21,54,1,1,"EST")):INDIRECT(ADDRESS($AF21,IF(AD21="",65,AD21+"53"),1,1,"EST")))-1)</f>
        <v>-</v>
      </c>
      <c r="AK21" s="154" t="str">
        <f ca="1">IF($I21&lt;AK$5,"-",SUM(INDIRECT(ADDRESS($AF21+"1",70,1,1,"EST")):INDIRECT(ADDRESS($AF21+"1",IF(AE21="",81,AE21+"69"),1,1,"EST")))/SUM(INDIRECT(ADDRESS($AF21,70,1,1,"EST")):INDIRECT(ADDRESS($AF21,IF(AE21="",81,AE21+"69"),1,1,"EST")))-1)</f>
        <v>-</v>
      </c>
    </row>
    <row r="22" spans="3:37" ht="30" customHeight="1" thickTop="1" thickBot="1">
      <c r="C22" s="345"/>
      <c r="D22" s="346"/>
      <c r="E22" s="316"/>
      <c r="F22" s="316"/>
      <c r="G22" s="317" t="str">
        <f>IF(F22=0,"",VLOOKUP(F22,Funcionários!$C$6:$D$81,2,FALSE))</f>
        <v/>
      </c>
      <c r="H22" s="318"/>
      <c r="I22" s="319"/>
      <c r="J22" s="85" t="str">
        <f t="shared" si="3"/>
        <v/>
      </c>
      <c r="K22" s="88"/>
      <c r="L22" s="1" t="str">
        <f t="shared" si="4"/>
        <v/>
      </c>
      <c r="M22" s="1" t="str">
        <f>IF(Funcionários!C22=0,"",Funcionários!C22)</f>
        <v/>
      </c>
      <c r="R22" s="1" t="str">
        <f t="shared" si="5"/>
        <v/>
      </c>
      <c r="S22" s="1" t="str">
        <f t="shared" si="6"/>
        <v/>
      </c>
      <c r="W22" s="1" t="e">
        <f t="shared" ca="1" si="7"/>
        <v>#VALUE!</v>
      </c>
      <c r="X22" s="1" t="e">
        <f t="shared" ca="1" si="8"/>
        <v>#VALUE!</v>
      </c>
      <c r="Y22" s="1" t="e">
        <f t="shared" ca="1" si="9"/>
        <v>#VALUE!</v>
      </c>
      <c r="AA22" s="1" t="str">
        <f t="shared" si="10"/>
        <v/>
      </c>
      <c r="AB22" s="1" t="str">
        <f t="shared" si="10"/>
        <v/>
      </c>
      <c r="AC22" s="1" t="str">
        <f t="shared" si="10"/>
        <v/>
      </c>
      <c r="AD22" s="1" t="str">
        <f t="shared" si="10"/>
        <v/>
      </c>
      <c r="AE22" s="1" t="str">
        <f t="shared" si="10"/>
        <v/>
      </c>
      <c r="AF22" s="1" t="e">
        <f>VLOOKUP(C22,'Est1'!$C$12:$S$26,18,FALSE)</f>
        <v>#N/A</v>
      </c>
      <c r="AG22" s="1" t="str">
        <f ca="1">IF($I22&lt;AG$5,"-",SUM(INDIRECT(ADDRESS($AF22+"1",6,1,1,"EST")):INDIRECT(ADDRESS($AF22+"1",IF(AA22="",17,AA22+"5"),1,1,"EST")))/SUM(INDIRECT(ADDRESS($AF22,6,1,1,"EST")):INDIRECT(ADDRESS($AF22,IF(AA22="",17,AA22+"5"),1,1,"EST")))-1)</f>
        <v>-</v>
      </c>
      <c r="AH22" s="1" t="str">
        <f ca="1">IF($I22&lt;AH$5,"-",SUM(INDIRECT(ADDRESS($AF22+"1",22,1,1,"EST")):INDIRECT(ADDRESS($AF22+"1",IF(AB22="",33,AB22+"21"),1,1,"EST")))/SUM(INDIRECT(ADDRESS($AF22,22,1,1,"EST")):INDIRECT(ADDRESS($AF22,IF(AB22="",33,AB22+"21"),1,1,"EST")))-1)</f>
        <v>-</v>
      </c>
      <c r="AI22" s="1" t="str">
        <f ca="1">IF($I22&lt;AI$5,"-",SUM(INDIRECT(ADDRESS($AF22+"1",38,1,1,"EST")):INDIRECT(ADDRESS($AF22+"1",IF(AC22="",49,AC22+"37"),1,1,"EST")))/SUM(INDIRECT(ADDRESS($AF22,38,1,1,"EST")):INDIRECT(ADDRESS($AF22,IF(AC22="",49,AC22+"37"),1,1,"EST")))-1)</f>
        <v>-</v>
      </c>
      <c r="AJ22" s="1" t="str">
        <f ca="1">IF($I22&lt;AJ$5,"-",SUM(INDIRECT(ADDRESS($AF22+"1",54,1,1,"EST")):INDIRECT(ADDRESS($AF22+"1",IF(AD22="",65,AD22+"53"),1,1,"EST")))/SUM(INDIRECT(ADDRESS($AF22,54,1,1,"EST")):INDIRECT(ADDRESS($AF22,IF(AD22="",65,AD22+"53"),1,1,"EST")))-1)</f>
        <v>-</v>
      </c>
      <c r="AK22" s="154" t="str">
        <f ca="1">IF($I22&lt;AK$5,"-",SUM(INDIRECT(ADDRESS($AF22+"1",70,1,1,"EST")):INDIRECT(ADDRESS($AF22+"1",IF(AE22="",81,AE22+"69"),1,1,"EST")))/SUM(INDIRECT(ADDRESS($AF22,70,1,1,"EST")):INDIRECT(ADDRESS($AF22,IF(AE22="",81,AE22+"69"),1,1,"EST")))-1)</f>
        <v>-</v>
      </c>
    </row>
    <row r="23" spans="3:37" ht="30" customHeight="1" thickTop="1" thickBot="1">
      <c r="C23" s="321"/>
      <c r="D23" s="322"/>
      <c r="E23" s="316"/>
      <c r="F23" s="316"/>
      <c r="G23" s="317" t="str">
        <f>IF(F23=0,"",VLOOKUP(F23,Funcionários!$C$6:$D$81,2,FALSE))</f>
        <v/>
      </c>
      <c r="H23" s="318"/>
      <c r="I23" s="319"/>
      <c r="J23" s="85" t="str">
        <f t="shared" si="3"/>
        <v/>
      </c>
      <c r="K23" s="88"/>
      <c r="L23" s="1" t="str">
        <f t="shared" si="4"/>
        <v/>
      </c>
      <c r="M23" s="1" t="str">
        <f>IF(Funcionários!C23=0,"",Funcionários!C23)</f>
        <v/>
      </c>
      <c r="R23" s="1" t="str">
        <f t="shared" si="5"/>
        <v/>
      </c>
      <c r="S23" s="1" t="str">
        <f t="shared" si="6"/>
        <v/>
      </c>
      <c r="W23" s="1" t="e">
        <f t="shared" ca="1" si="7"/>
        <v>#VALUE!</v>
      </c>
      <c r="X23" s="1" t="e">
        <f t="shared" ca="1" si="8"/>
        <v>#VALUE!</v>
      </c>
      <c r="Y23" s="1" t="e">
        <f t="shared" ca="1" si="9"/>
        <v>#VALUE!</v>
      </c>
      <c r="AA23" s="1" t="str">
        <f t="shared" si="10"/>
        <v/>
      </c>
      <c r="AB23" s="1" t="str">
        <f t="shared" si="10"/>
        <v/>
      </c>
      <c r="AC23" s="1" t="str">
        <f t="shared" si="10"/>
        <v/>
      </c>
      <c r="AD23" s="1" t="str">
        <f t="shared" si="10"/>
        <v/>
      </c>
      <c r="AE23" s="1" t="str">
        <f t="shared" si="10"/>
        <v/>
      </c>
      <c r="AF23" s="1" t="e">
        <f>VLOOKUP(C23,'Est1'!$C$12:$S$26,18,FALSE)</f>
        <v>#N/A</v>
      </c>
      <c r="AG23" s="1" t="str">
        <f ca="1">IF($I23&lt;AG$5,"-",SUM(INDIRECT(ADDRESS($AF23+"1",6,1,1,"EST")):INDIRECT(ADDRESS($AF23+"1",IF(AA23="",17,AA23+"5"),1,1,"EST")))/SUM(INDIRECT(ADDRESS($AF23,6,1,1,"EST")):INDIRECT(ADDRESS($AF23,IF(AA23="",17,AA23+"5"),1,1,"EST")))-1)</f>
        <v>-</v>
      </c>
      <c r="AH23" s="1" t="str">
        <f ca="1">IF($I23&lt;AH$5,"-",SUM(INDIRECT(ADDRESS($AF23+"1",22,1,1,"EST")):INDIRECT(ADDRESS($AF23+"1",IF(AB23="",33,AB23+"21"),1,1,"EST")))/SUM(INDIRECT(ADDRESS($AF23,22,1,1,"EST")):INDIRECT(ADDRESS($AF23,IF(AB23="",33,AB23+"21"),1,1,"EST")))-1)</f>
        <v>-</v>
      </c>
      <c r="AI23" s="1" t="str">
        <f ca="1">IF($I23&lt;AI$5,"-",SUM(INDIRECT(ADDRESS($AF23+"1",38,1,1,"EST")):INDIRECT(ADDRESS($AF23+"1",IF(AC23="",49,AC23+"37"),1,1,"EST")))/SUM(INDIRECT(ADDRESS($AF23,38,1,1,"EST")):INDIRECT(ADDRESS($AF23,IF(AC23="",49,AC23+"37"),1,1,"EST")))-1)</f>
        <v>-</v>
      </c>
      <c r="AJ23" s="1" t="str">
        <f ca="1">IF($I23&lt;AJ$5,"-",SUM(INDIRECT(ADDRESS($AF23+"1",54,1,1,"EST")):INDIRECT(ADDRESS($AF23+"1",IF(AD23="",65,AD23+"53"),1,1,"EST")))/SUM(INDIRECT(ADDRESS($AF23,54,1,1,"EST")):INDIRECT(ADDRESS($AF23,IF(AD23="",65,AD23+"53"),1,1,"EST")))-1)</f>
        <v>-</v>
      </c>
      <c r="AK23" s="154" t="str">
        <f ca="1">IF($I23&lt;AK$5,"-",SUM(INDIRECT(ADDRESS($AF23+"1",70,1,1,"EST")):INDIRECT(ADDRESS($AF23+"1",IF(AE23="",81,AE23+"69"),1,1,"EST")))/SUM(INDIRECT(ADDRESS($AF23,70,1,1,"EST")):INDIRECT(ADDRESS($AF23,IF(AE23="",81,AE23+"69"),1,1,"EST")))-1)</f>
        <v>-</v>
      </c>
    </row>
    <row r="24" spans="3:37" ht="30" customHeight="1" thickTop="1" thickBot="1">
      <c r="C24" s="321"/>
      <c r="D24" s="322"/>
      <c r="E24" s="316"/>
      <c r="F24" s="316"/>
      <c r="G24" s="317" t="str">
        <f>IF(F24=0,"",VLOOKUP(F24,Funcionários!$C$6:$D$81,2,FALSE))</f>
        <v/>
      </c>
      <c r="H24" s="318"/>
      <c r="I24" s="319"/>
      <c r="J24" s="85" t="str">
        <f t="shared" si="3"/>
        <v/>
      </c>
      <c r="K24" s="88"/>
      <c r="L24" s="1" t="str">
        <f t="shared" si="4"/>
        <v/>
      </c>
      <c r="M24" s="1" t="str">
        <f>IF(Funcionários!C24=0,"",Funcionários!C24)</f>
        <v/>
      </c>
      <c r="R24" s="1" t="str">
        <f t="shared" si="5"/>
        <v/>
      </c>
      <c r="S24" s="1" t="str">
        <f t="shared" si="6"/>
        <v/>
      </c>
      <c r="W24" s="1" t="e">
        <f t="shared" ca="1" si="7"/>
        <v>#VALUE!</v>
      </c>
      <c r="X24" s="1" t="e">
        <f t="shared" ca="1" si="8"/>
        <v>#VALUE!</v>
      </c>
      <c r="Y24" s="1" t="e">
        <f t="shared" ca="1" si="9"/>
        <v>#VALUE!</v>
      </c>
      <c r="AA24" s="1" t="str">
        <f t="shared" si="10"/>
        <v/>
      </c>
      <c r="AB24" s="1" t="str">
        <f t="shared" si="10"/>
        <v/>
      </c>
      <c r="AC24" s="1" t="str">
        <f t="shared" si="10"/>
        <v/>
      </c>
      <c r="AD24" s="1" t="str">
        <f t="shared" si="10"/>
        <v/>
      </c>
      <c r="AE24" s="1" t="str">
        <f t="shared" si="10"/>
        <v/>
      </c>
      <c r="AF24" s="1" t="e">
        <f>VLOOKUP(C24,'Est1'!$C$12:$S$26,18,FALSE)</f>
        <v>#N/A</v>
      </c>
      <c r="AG24" s="1" t="str">
        <f ca="1">IF($I24&lt;AG$5,"-",SUM(INDIRECT(ADDRESS($AF24+"1",6,1,1,"EST")):INDIRECT(ADDRESS($AF24+"1",IF(AA24="",17,AA24+"5"),1,1,"EST")))/SUM(INDIRECT(ADDRESS($AF24,6,1,1,"EST")):INDIRECT(ADDRESS($AF24,IF(AA24="",17,AA24+"5"),1,1,"EST")))-1)</f>
        <v>-</v>
      </c>
      <c r="AH24" s="1" t="str">
        <f ca="1">IF($I24&lt;AH$5,"-",SUM(INDIRECT(ADDRESS($AF24+"1",22,1,1,"EST")):INDIRECT(ADDRESS($AF24+"1",IF(AB24="",33,AB24+"21"),1,1,"EST")))/SUM(INDIRECT(ADDRESS($AF24,22,1,1,"EST")):INDIRECT(ADDRESS($AF24,IF(AB24="",33,AB24+"21"),1,1,"EST")))-1)</f>
        <v>-</v>
      </c>
      <c r="AI24" s="1" t="str">
        <f ca="1">IF($I24&lt;AI$5,"-",SUM(INDIRECT(ADDRESS($AF24+"1",38,1,1,"EST")):INDIRECT(ADDRESS($AF24+"1",IF(AC24="",49,AC24+"37"),1,1,"EST")))/SUM(INDIRECT(ADDRESS($AF24,38,1,1,"EST")):INDIRECT(ADDRESS($AF24,IF(AC24="",49,AC24+"37"),1,1,"EST")))-1)</f>
        <v>-</v>
      </c>
      <c r="AJ24" s="1" t="str">
        <f ca="1">IF($I24&lt;AJ$5,"-",SUM(INDIRECT(ADDRESS($AF24+"1",54,1,1,"EST")):INDIRECT(ADDRESS($AF24+"1",IF(AD24="",65,AD24+"53"),1,1,"EST")))/SUM(INDIRECT(ADDRESS($AF24,54,1,1,"EST")):INDIRECT(ADDRESS($AF24,IF(AD24="",65,AD24+"53"),1,1,"EST")))-1)</f>
        <v>-</v>
      </c>
      <c r="AK24" s="154" t="str">
        <f ca="1">IF($I24&lt;AK$5,"-",SUM(INDIRECT(ADDRESS($AF24+"1",70,1,1,"EST")):INDIRECT(ADDRESS($AF24+"1",IF(AE24="",81,AE24+"69"),1,1,"EST")))/SUM(INDIRECT(ADDRESS($AF24,70,1,1,"EST")):INDIRECT(ADDRESS($AF24,IF(AE24="",81,AE24+"69"),1,1,"EST")))-1)</f>
        <v>-</v>
      </c>
    </row>
    <row r="25" spans="3:37" ht="30" customHeight="1" thickTop="1" thickBot="1">
      <c r="C25" s="321"/>
      <c r="D25" s="322"/>
      <c r="E25" s="316"/>
      <c r="F25" s="316"/>
      <c r="G25" s="317" t="str">
        <f>IF(F25=0,"",VLOOKUP(F25,Funcionários!$C$6:$D$81,2,FALSE))</f>
        <v/>
      </c>
      <c r="H25" s="318"/>
      <c r="I25" s="319"/>
      <c r="J25" s="85" t="str">
        <f t="shared" si="3"/>
        <v/>
      </c>
      <c r="K25" s="88"/>
      <c r="L25" s="1" t="str">
        <f t="shared" si="4"/>
        <v/>
      </c>
      <c r="M25" s="1" t="str">
        <f>IF(Funcionários!C25=0,"",Funcionários!C25)</f>
        <v/>
      </c>
      <c r="R25" s="1" t="str">
        <f t="shared" si="5"/>
        <v/>
      </c>
      <c r="S25" s="1" t="str">
        <f t="shared" si="6"/>
        <v/>
      </c>
      <c r="W25" s="1" t="e">
        <f t="shared" ca="1" si="7"/>
        <v>#VALUE!</v>
      </c>
      <c r="X25" s="1" t="e">
        <f t="shared" ca="1" si="8"/>
        <v>#VALUE!</v>
      </c>
      <c r="Y25" s="1" t="e">
        <f t="shared" ca="1" si="9"/>
        <v>#VALUE!</v>
      </c>
      <c r="AA25" s="1" t="str">
        <f t="shared" si="10"/>
        <v/>
      </c>
      <c r="AB25" s="1" t="str">
        <f t="shared" si="10"/>
        <v/>
      </c>
      <c r="AC25" s="1" t="str">
        <f t="shared" si="10"/>
        <v/>
      </c>
      <c r="AD25" s="1" t="str">
        <f t="shared" si="10"/>
        <v/>
      </c>
      <c r="AE25" s="1" t="str">
        <f t="shared" si="10"/>
        <v/>
      </c>
      <c r="AF25" s="1" t="e">
        <f>VLOOKUP(C25,'Est1'!$C$12:$S$26,18,FALSE)</f>
        <v>#N/A</v>
      </c>
      <c r="AG25" s="1" t="str">
        <f ca="1">IF($I25&lt;AG$5,"-",SUM(INDIRECT(ADDRESS($AF25+"1",6,1,1,"EST")):INDIRECT(ADDRESS($AF25+"1",IF(AA25="",17,AA25+"5"),1,1,"EST")))/SUM(INDIRECT(ADDRESS($AF25,6,1,1,"EST")):INDIRECT(ADDRESS($AF25,IF(AA25="",17,AA25+"5"),1,1,"EST")))-1)</f>
        <v>-</v>
      </c>
      <c r="AH25" s="1" t="str">
        <f ca="1">IF($I25&lt;AH$5,"-",SUM(INDIRECT(ADDRESS($AF25+"1",22,1,1,"EST")):INDIRECT(ADDRESS($AF25+"1",IF(AB25="",33,AB25+"21"),1,1,"EST")))/SUM(INDIRECT(ADDRESS($AF25,22,1,1,"EST")):INDIRECT(ADDRESS($AF25,IF(AB25="",33,AB25+"21"),1,1,"EST")))-1)</f>
        <v>-</v>
      </c>
      <c r="AI25" s="1" t="str">
        <f ca="1">IF($I25&lt;AI$5,"-",SUM(INDIRECT(ADDRESS($AF25+"1",38,1,1,"EST")):INDIRECT(ADDRESS($AF25+"1",IF(AC25="",49,AC25+"37"),1,1,"EST")))/SUM(INDIRECT(ADDRESS($AF25,38,1,1,"EST")):INDIRECT(ADDRESS($AF25,IF(AC25="",49,AC25+"37"),1,1,"EST")))-1)</f>
        <v>-</v>
      </c>
      <c r="AJ25" s="1" t="str">
        <f ca="1">IF($I25&lt;AJ$5,"-",SUM(INDIRECT(ADDRESS($AF25+"1",54,1,1,"EST")):INDIRECT(ADDRESS($AF25+"1",IF(AD25="",65,AD25+"53"),1,1,"EST")))/SUM(INDIRECT(ADDRESS($AF25,54,1,1,"EST")):INDIRECT(ADDRESS($AF25,IF(AD25="",65,AD25+"53"),1,1,"EST")))-1)</f>
        <v>-</v>
      </c>
      <c r="AK25" s="154" t="str">
        <f ca="1">IF($I25&lt;AK$5,"-",SUM(INDIRECT(ADDRESS($AF25+"1",70,1,1,"EST")):INDIRECT(ADDRESS($AF25+"1",IF(AE25="",81,AE25+"69"),1,1,"EST")))/SUM(INDIRECT(ADDRESS($AF25,70,1,1,"EST")):INDIRECT(ADDRESS($AF25,IF(AE25="",81,AE25+"69"),1,1,"EST")))-1)</f>
        <v>-</v>
      </c>
    </row>
    <row r="26" spans="3:37" ht="30" customHeight="1" thickTop="1" thickBot="1">
      <c r="C26" s="321"/>
      <c r="D26" s="322"/>
      <c r="E26" s="316"/>
      <c r="F26" s="316"/>
      <c r="G26" s="317" t="str">
        <f>IF(F26=0,"",VLOOKUP(F26,Funcionários!$C$6:$D$81,2,FALSE))</f>
        <v/>
      </c>
      <c r="H26" s="318"/>
      <c r="I26" s="319"/>
      <c r="J26" s="85" t="str">
        <f t="shared" si="3"/>
        <v/>
      </c>
      <c r="K26" s="88"/>
      <c r="L26" s="1" t="str">
        <f t="shared" si="4"/>
        <v/>
      </c>
      <c r="M26" s="1" t="str">
        <f>IF(Funcionários!C26=0,"",Funcionários!C26)</f>
        <v/>
      </c>
      <c r="R26" s="1" t="str">
        <f t="shared" si="5"/>
        <v/>
      </c>
      <c r="S26" s="1" t="str">
        <f t="shared" si="6"/>
        <v/>
      </c>
      <c r="W26" s="1" t="e">
        <f t="shared" ca="1" si="7"/>
        <v>#VALUE!</v>
      </c>
      <c r="X26" s="1" t="e">
        <f t="shared" ca="1" si="8"/>
        <v>#VALUE!</v>
      </c>
      <c r="Y26" s="1" t="e">
        <f t="shared" ca="1" si="9"/>
        <v>#VALUE!</v>
      </c>
      <c r="AA26" s="1" t="str">
        <f t="shared" ref="AA26:AE35" si="11">IF($I26=AA$5,$R26,"")</f>
        <v/>
      </c>
      <c r="AB26" s="1" t="str">
        <f t="shared" si="11"/>
        <v/>
      </c>
      <c r="AC26" s="1" t="str">
        <f t="shared" si="11"/>
        <v/>
      </c>
      <c r="AD26" s="1" t="str">
        <f t="shared" si="11"/>
        <v/>
      </c>
      <c r="AE26" s="1" t="str">
        <f t="shared" si="11"/>
        <v/>
      </c>
      <c r="AF26" s="1" t="e">
        <f>VLOOKUP(C26,'Est1'!$C$12:$S$26,18,FALSE)</f>
        <v>#N/A</v>
      </c>
      <c r="AG26" s="1" t="str">
        <f ca="1">IF($I26&lt;AG$5,"-",SUM(INDIRECT(ADDRESS($AF26+"1",6,1,1,"EST")):INDIRECT(ADDRESS($AF26+"1",IF(AA26="",17,AA26+"5"),1,1,"EST")))/SUM(INDIRECT(ADDRESS($AF26,6,1,1,"EST")):INDIRECT(ADDRESS($AF26,IF(AA26="",17,AA26+"5"),1,1,"EST")))-1)</f>
        <v>-</v>
      </c>
      <c r="AH26" s="1" t="str">
        <f ca="1">IF($I26&lt;AH$5,"-",SUM(INDIRECT(ADDRESS($AF26+"1",22,1,1,"EST")):INDIRECT(ADDRESS($AF26+"1",IF(AB26="",33,AB26+"21"),1,1,"EST")))/SUM(INDIRECT(ADDRESS($AF26,22,1,1,"EST")):INDIRECT(ADDRESS($AF26,IF(AB26="",33,AB26+"21"),1,1,"EST")))-1)</f>
        <v>-</v>
      </c>
      <c r="AI26" s="1" t="str">
        <f ca="1">IF($I26&lt;AI$5,"-",SUM(INDIRECT(ADDRESS($AF26+"1",38,1,1,"EST")):INDIRECT(ADDRESS($AF26+"1",IF(AC26="",49,AC26+"37"),1,1,"EST")))/SUM(INDIRECT(ADDRESS($AF26,38,1,1,"EST")):INDIRECT(ADDRESS($AF26,IF(AC26="",49,AC26+"37"),1,1,"EST")))-1)</f>
        <v>-</v>
      </c>
      <c r="AJ26" s="1" t="str">
        <f ca="1">IF($I26&lt;AJ$5,"-",SUM(INDIRECT(ADDRESS($AF26+"1",54,1,1,"EST")):INDIRECT(ADDRESS($AF26+"1",IF(AD26="",65,AD26+"53"),1,1,"EST")))/SUM(INDIRECT(ADDRESS($AF26,54,1,1,"EST")):INDIRECT(ADDRESS($AF26,IF(AD26="",65,AD26+"53"),1,1,"EST")))-1)</f>
        <v>-</v>
      </c>
      <c r="AK26" s="154" t="str">
        <f ca="1">IF($I26&lt;AK$5,"-",SUM(INDIRECT(ADDRESS($AF26+"1",70,1,1,"EST")):INDIRECT(ADDRESS($AF26+"1",IF(AE26="",81,AE26+"69"),1,1,"EST")))/SUM(INDIRECT(ADDRESS($AF26,70,1,1,"EST")):INDIRECT(ADDRESS($AF26,IF(AE26="",81,AE26+"69"),1,1,"EST")))-1)</f>
        <v>-</v>
      </c>
    </row>
    <row r="27" spans="3:37" ht="30" customHeight="1" thickTop="1" thickBot="1">
      <c r="C27" s="321"/>
      <c r="D27" s="322"/>
      <c r="E27" s="316"/>
      <c r="F27" s="316"/>
      <c r="G27" s="317" t="str">
        <f>IF(F27=0,"",VLOOKUP(F27,Funcionários!$C$6:$D$81,2,FALSE))</f>
        <v/>
      </c>
      <c r="H27" s="318"/>
      <c r="I27" s="319"/>
      <c r="J27" s="85" t="str">
        <f t="shared" si="3"/>
        <v/>
      </c>
      <c r="K27" s="88"/>
      <c r="L27" s="1" t="str">
        <f t="shared" si="4"/>
        <v/>
      </c>
      <c r="M27" s="1" t="str">
        <f>IF(Funcionários!C27=0,"",Funcionários!C27)</f>
        <v/>
      </c>
      <c r="R27" s="1" t="str">
        <f t="shared" si="5"/>
        <v/>
      </c>
      <c r="S27" s="1" t="str">
        <f t="shared" si="6"/>
        <v/>
      </c>
      <c r="W27" s="1" t="e">
        <f t="shared" ca="1" si="7"/>
        <v>#VALUE!</v>
      </c>
      <c r="X27" s="1" t="e">
        <f t="shared" ca="1" si="8"/>
        <v>#VALUE!</v>
      </c>
      <c r="Y27" s="1" t="e">
        <f t="shared" ca="1" si="9"/>
        <v>#VALUE!</v>
      </c>
      <c r="AA27" s="1" t="str">
        <f t="shared" si="11"/>
        <v/>
      </c>
      <c r="AB27" s="1" t="str">
        <f t="shared" si="11"/>
        <v/>
      </c>
      <c r="AC27" s="1" t="str">
        <f t="shared" si="11"/>
        <v/>
      </c>
      <c r="AD27" s="1" t="str">
        <f t="shared" si="11"/>
        <v/>
      </c>
      <c r="AE27" s="1" t="str">
        <f t="shared" si="11"/>
        <v/>
      </c>
      <c r="AF27" s="1" t="e">
        <f>VLOOKUP(C27,'Est1'!$C$12:$S$26,18,FALSE)</f>
        <v>#N/A</v>
      </c>
      <c r="AG27" s="1" t="str">
        <f ca="1">IF($I27&lt;AG$5,"-",SUM(INDIRECT(ADDRESS($AF27+"1",6,1,1,"EST")):INDIRECT(ADDRESS($AF27+"1",IF(AA27="",17,AA27+"5"),1,1,"EST")))/SUM(INDIRECT(ADDRESS($AF27,6,1,1,"EST")):INDIRECT(ADDRESS($AF27,IF(AA27="",17,AA27+"5"),1,1,"EST")))-1)</f>
        <v>-</v>
      </c>
      <c r="AH27" s="1" t="str">
        <f ca="1">IF($I27&lt;AH$5,"-",SUM(INDIRECT(ADDRESS($AF27+"1",22,1,1,"EST")):INDIRECT(ADDRESS($AF27+"1",IF(AB27="",33,AB27+"21"),1,1,"EST")))/SUM(INDIRECT(ADDRESS($AF27,22,1,1,"EST")):INDIRECT(ADDRESS($AF27,IF(AB27="",33,AB27+"21"),1,1,"EST")))-1)</f>
        <v>-</v>
      </c>
      <c r="AI27" s="1" t="str">
        <f ca="1">IF($I27&lt;AI$5,"-",SUM(INDIRECT(ADDRESS($AF27+"1",38,1,1,"EST")):INDIRECT(ADDRESS($AF27+"1",IF(AC27="",49,AC27+"37"),1,1,"EST")))/SUM(INDIRECT(ADDRESS($AF27,38,1,1,"EST")):INDIRECT(ADDRESS($AF27,IF(AC27="",49,AC27+"37"),1,1,"EST")))-1)</f>
        <v>-</v>
      </c>
      <c r="AJ27" s="1" t="str">
        <f ca="1">IF($I27&lt;AJ$5,"-",SUM(INDIRECT(ADDRESS($AF27+"1",54,1,1,"EST")):INDIRECT(ADDRESS($AF27+"1",IF(AD27="",65,AD27+"53"),1,1,"EST")))/SUM(INDIRECT(ADDRESS($AF27,54,1,1,"EST")):INDIRECT(ADDRESS($AF27,IF(AD27="",65,AD27+"53"),1,1,"EST")))-1)</f>
        <v>-</v>
      </c>
      <c r="AK27" s="154" t="str">
        <f ca="1">IF($I27&lt;AK$5,"-",SUM(INDIRECT(ADDRESS($AF27+"1",70,1,1,"EST")):INDIRECT(ADDRESS($AF27+"1",IF(AE27="",81,AE27+"69"),1,1,"EST")))/SUM(INDIRECT(ADDRESS($AF27,70,1,1,"EST")):INDIRECT(ADDRESS($AF27,IF(AE27="",81,AE27+"69"),1,1,"EST")))-1)</f>
        <v>-</v>
      </c>
    </row>
    <row r="28" spans="3:37" ht="30" customHeight="1" thickTop="1" thickBot="1">
      <c r="C28" s="321"/>
      <c r="D28" s="322"/>
      <c r="E28" s="316"/>
      <c r="F28" s="316"/>
      <c r="G28" s="317" t="str">
        <f>IF(F28=0,"",VLOOKUP(F28,Funcionários!$C$6:$D$81,2,FALSE))</f>
        <v/>
      </c>
      <c r="H28" s="318"/>
      <c r="I28" s="319"/>
      <c r="J28" s="85" t="str">
        <f t="shared" si="3"/>
        <v/>
      </c>
      <c r="K28" s="88"/>
      <c r="L28" s="1" t="str">
        <f t="shared" si="4"/>
        <v/>
      </c>
      <c r="M28" s="1" t="str">
        <f>IF(Funcionários!C28=0,"",Funcionários!C28)</f>
        <v/>
      </c>
      <c r="R28" s="1" t="str">
        <f t="shared" si="5"/>
        <v/>
      </c>
      <c r="S28" s="1" t="str">
        <f t="shared" si="6"/>
        <v/>
      </c>
      <c r="W28" s="1" t="e">
        <f t="shared" ca="1" si="7"/>
        <v>#VALUE!</v>
      </c>
      <c r="X28" s="1" t="e">
        <f t="shared" ca="1" si="8"/>
        <v>#VALUE!</v>
      </c>
      <c r="Y28" s="1" t="e">
        <f t="shared" ca="1" si="9"/>
        <v>#VALUE!</v>
      </c>
      <c r="AA28" s="1" t="str">
        <f t="shared" si="11"/>
        <v/>
      </c>
      <c r="AB28" s="1" t="str">
        <f t="shared" si="11"/>
        <v/>
      </c>
      <c r="AC28" s="1" t="str">
        <f t="shared" si="11"/>
        <v/>
      </c>
      <c r="AD28" s="1" t="str">
        <f t="shared" si="11"/>
        <v/>
      </c>
      <c r="AE28" s="1" t="str">
        <f t="shared" si="11"/>
        <v/>
      </c>
      <c r="AF28" s="1" t="e">
        <f>VLOOKUP(C28,'Est1'!$C$12:$S$26,18,FALSE)</f>
        <v>#N/A</v>
      </c>
      <c r="AG28" s="1" t="str">
        <f ca="1">IF($I28&lt;AG$5,"-",SUM(INDIRECT(ADDRESS($AF28+"1",6,1,1,"EST")):INDIRECT(ADDRESS($AF28+"1",IF(AA28="",17,AA28+"5"),1,1,"EST")))/SUM(INDIRECT(ADDRESS($AF28,6,1,1,"EST")):INDIRECT(ADDRESS($AF28,IF(AA28="",17,AA28+"5"),1,1,"EST")))-1)</f>
        <v>-</v>
      </c>
      <c r="AH28" s="1" t="str">
        <f ca="1">IF($I28&lt;AH$5,"-",SUM(INDIRECT(ADDRESS($AF28+"1",22,1,1,"EST")):INDIRECT(ADDRESS($AF28+"1",IF(AB28="",33,AB28+"21"),1,1,"EST")))/SUM(INDIRECT(ADDRESS($AF28,22,1,1,"EST")):INDIRECT(ADDRESS($AF28,IF(AB28="",33,AB28+"21"),1,1,"EST")))-1)</f>
        <v>-</v>
      </c>
      <c r="AI28" s="1" t="str">
        <f ca="1">IF($I28&lt;AI$5,"-",SUM(INDIRECT(ADDRESS($AF28+"1",38,1,1,"EST")):INDIRECT(ADDRESS($AF28+"1",IF(AC28="",49,AC28+"37"),1,1,"EST")))/SUM(INDIRECT(ADDRESS($AF28,38,1,1,"EST")):INDIRECT(ADDRESS($AF28,IF(AC28="",49,AC28+"37"),1,1,"EST")))-1)</f>
        <v>-</v>
      </c>
      <c r="AJ28" s="1" t="str">
        <f ca="1">IF($I28&lt;AJ$5,"-",SUM(INDIRECT(ADDRESS($AF28+"1",54,1,1,"EST")):INDIRECT(ADDRESS($AF28+"1",IF(AD28="",65,AD28+"53"),1,1,"EST")))/SUM(INDIRECT(ADDRESS($AF28,54,1,1,"EST")):INDIRECT(ADDRESS($AF28,IF(AD28="",65,AD28+"53"),1,1,"EST")))-1)</f>
        <v>-</v>
      </c>
      <c r="AK28" s="154" t="str">
        <f ca="1">IF($I28&lt;AK$5,"-",SUM(INDIRECT(ADDRESS($AF28+"1",70,1,1,"EST")):INDIRECT(ADDRESS($AF28+"1",IF(AE28="",81,AE28+"69"),1,1,"EST")))/SUM(INDIRECT(ADDRESS($AF28,70,1,1,"EST")):INDIRECT(ADDRESS($AF28,IF(AE28="",81,AE28+"69"),1,1,"EST")))-1)</f>
        <v>-</v>
      </c>
    </row>
    <row r="29" spans="3:37" ht="30" customHeight="1" thickTop="1" thickBot="1">
      <c r="C29" s="321"/>
      <c r="D29" s="322"/>
      <c r="E29" s="316"/>
      <c r="F29" s="316"/>
      <c r="G29" s="317" t="str">
        <f>IF(F29=0,"",VLOOKUP(F29,Funcionários!$C$6:$D$81,2,FALSE))</f>
        <v/>
      </c>
      <c r="H29" s="318"/>
      <c r="I29" s="319"/>
      <c r="J29" s="85" t="str">
        <f t="shared" si="3"/>
        <v/>
      </c>
      <c r="K29" s="88"/>
      <c r="L29" s="1" t="str">
        <f t="shared" si="4"/>
        <v/>
      </c>
      <c r="M29" s="1" t="str">
        <f>IF(Funcionários!C29=0,"",Funcionários!C29)</f>
        <v/>
      </c>
      <c r="R29" s="1" t="str">
        <f t="shared" si="5"/>
        <v/>
      </c>
      <c r="S29" s="1" t="str">
        <f t="shared" si="6"/>
        <v/>
      </c>
      <c r="W29" s="1" t="e">
        <f t="shared" ca="1" si="7"/>
        <v>#VALUE!</v>
      </c>
      <c r="X29" s="1" t="e">
        <f t="shared" ca="1" si="8"/>
        <v>#VALUE!</v>
      </c>
      <c r="Y29" s="1" t="e">
        <f t="shared" ca="1" si="9"/>
        <v>#VALUE!</v>
      </c>
      <c r="AA29" s="1" t="str">
        <f t="shared" si="11"/>
        <v/>
      </c>
      <c r="AB29" s="1" t="str">
        <f t="shared" si="11"/>
        <v/>
      </c>
      <c r="AC29" s="1" t="str">
        <f t="shared" si="11"/>
        <v/>
      </c>
      <c r="AD29" s="1" t="str">
        <f t="shared" si="11"/>
        <v/>
      </c>
      <c r="AE29" s="1" t="str">
        <f t="shared" si="11"/>
        <v/>
      </c>
      <c r="AF29" s="1" t="e">
        <f>VLOOKUP(C29,'Est1'!$C$12:$S$26,18,FALSE)</f>
        <v>#N/A</v>
      </c>
      <c r="AG29" s="1" t="str">
        <f ca="1">IF($I29&lt;AG$5,"-",SUM(INDIRECT(ADDRESS($AF29+"1",6,1,1,"EST")):INDIRECT(ADDRESS($AF29+"1",IF(AA29="",17,AA29+"5"),1,1,"EST")))/SUM(INDIRECT(ADDRESS($AF29,6,1,1,"EST")):INDIRECT(ADDRESS($AF29,IF(AA29="",17,AA29+"5"),1,1,"EST")))-1)</f>
        <v>-</v>
      </c>
      <c r="AH29" s="1" t="str">
        <f ca="1">IF($I29&lt;AH$5,"-",SUM(INDIRECT(ADDRESS($AF29+"1",22,1,1,"EST")):INDIRECT(ADDRESS($AF29+"1",IF(AB29="",33,AB29+"21"),1,1,"EST")))/SUM(INDIRECT(ADDRESS($AF29,22,1,1,"EST")):INDIRECT(ADDRESS($AF29,IF(AB29="",33,AB29+"21"),1,1,"EST")))-1)</f>
        <v>-</v>
      </c>
      <c r="AI29" s="1" t="str">
        <f ca="1">IF($I29&lt;AI$5,"-",SUM(INDIRECT(ADDRESS($AF29+"1",38,1,1,"EST")):INDIRECT(ADDRESS($AF29+"1",IF(AC29="",49,AC29+"37"),1,1,"EST")))/SUM(INDIRECT(ADDRESS($AF29,38,1,1,"EST")):INDIRECT(ADDRESS($AF29,IF(AC29="",49,AC29+"37"),1,1,"EST")))-1)</f>
        <v>-</v>
      </c>
      <c r="AJ29" s="1" t="str">
        <f ca="1">IF($I29&lt;AJ$5,"-",SUM(INDIRECT(ADDRESS($AF29+"1",54,1,1,"EST")):INDIRECT(ADDRESS($AF29+"1",IF(AD29="",65,AD29+"53"),1,1,"EST")))/SUM(INDIRECT(ADDRESS($AF29,54,1,1,"EST")):INDIRECT(ADDRESS($AF29,IF(AD29="",65,AD29+"53"),1,1,"EST")))-1)</f>
        <v>-</v>
      </c>
      <c r="AK29" s="154" t="str">
        <f ca="1">IF($I29&lt;AK$5,"-",SUM(INDIRECT(ADDRESS($AF29+"1",70,1,1,"EST")):INDIRECT(ADDRESS($AF29+"1",IF(AE29="",81,AE29+"69"),1,1,"EST")))/SUM(INDIRECT(ADDRESS($AF29,70,1,1,"EST")):INDIRECT(ADDRESS($AF29,IF(AE29="",81,AE29+"69"),1,1,"EST")))-1)</f>
        <v>-</v>
      </c>
    </row>
    <row r="30" spans="3:37" ht="30" customHeight="1" thickTop="1" thickBot="1">
      <c r="C30" s="321"/>
      <c r="D30" s="322"/>
      <c r="E30" s="316"/>
      <c r="F30" s="316"/>
      <c r="G30" s="317" t="str">
        <f>IF(F30=0,"",VLOOKUP(F30,Funcionários!$C$6:$D$81,2,FALSE))</f>
        <v/>
      </c>
      <c r="H30" s="318"/>
      <c r="I30" s="319"/>
      <c r="J30" s="85" t="str">
        <f t="shared" si="3"/>
        <v/>
      </c>
      <c r="K30" s="88"/>
      <c r="L30" s="1" t="str">
        <f t="shared" si="4"/>
        <v/>
      </c>
      <c r="M30" s="1" t="str">
        <f>IF(Funcionários!C30=0,"",Funcionários!C30)</f>
        <v/>
      </c>
      <c r="R30" s="1" t="str">
        <f t="shared" si="5"/>
        <v/>
      </c>
      <c r="S30" s="1" t="str">
        <f t="shared" si="6"/>
        <v/>
      </c>
      <c r="W30" s="1" t="e">
        <f t="shared" ca="1" si="7"/>
        <v>#VALUE!</v>
      </c>
      <c r="X30" s="1" t="e">
        <f t="shared" ca="1" si="8"/>
        <v>#VALUE!</v>
      </c>
      <c r="Y30" s="1" t="e">
        <f t="shared" ca="1" si="9"/>
        <v>#VALUE!</v>
      </c>
      <c r="AA30" s="1" t="str">
        <f t="shared" si="11"/>
        <v/>
      </c>
      <c r="AB30" s="1" t="str">
        <f t="shared" si="11"/>
        <v/>
      </c>
      <c r="AC30" s="1" t="str">
        <f t="shared" si="11"/>
        <v/>
      </c>
      <c r="AD30" s="1" t="str">
        <f t="shared" si="11"/>
        <v/>
      </c>
      <c r="AE30" s="1" t="str">
        <f t="shared" si="11"/>
        <v/>
      </c>
      <c r="AF30" s="1" t="e">
        <f>VLOOKUP(C30,'Est1'!$C$12:$S$26,18,FALSE)</f>
        <v>#N/A</v>
      </c>
      <c r="AG30" s="1" t="str">
        <f ca="1">IF($I30&lt;AG$5,"-",SUM(INDIRECT(ADDRESS($AF30+"1",6,1,1,"EST")):INDIRECT(ADDRESS($AF30+"1",IF(AA30="",17,AA30+"5"),1,1,"EST")))/SUM(INDIRECT(ADDRESS($AF30,6,1,1,"EST")):INDIRECT(ADDRESS($AF30,IF(AA30="",17,AA30+"5"),1,1,"EST")))-1)</f>
        <v>-</v>
      </c>
      <c r="AH30" s="1" t="str">
        <f ca="1">IF($I30&lt;AH$5,"-",SUM(INDIRECT(ADDRESS($AF30+"1",22,1,1,"EST")):INDIRECT(ADDRESS($AF30+"1",IF(AB30="",33,AB30+"21"),1,1,"EST")))/SUM(INDIRECT(ADDRESS($AF30,22,1,1,"EST")):INDIRECT(ADDRESS($AF30,IF(AB30="",33,AB30+"21"),1,1,"EST")))-1)</f>
        <v>-</v>
      </c>
      <c r="AI30" s="1" t="str">
        <f ca="1">IF($I30&lt;AI$5,"-",SUM(INDIRECT(ADDRESS($AF30+"1",38,1,1,"EST")):INDIRECT(ADDRESS($AF30+"1",IF(AC30="",49,AC30+"37"),1,1,"EST")))/SUM(INDIRECT(ADDRESS($AF30,38,1,1,"EST")):INDIRECT(ADDRESS($AF30,IF(AC30="",49,AC30+"37"),1,1,"EST")))-1)</f>
        <v>-</v>
      </c>
      <c r="AJ30" s="1" t="str">
        <f ca="1">IF($I30&lt;AJ$5,"-",SUM(INDIRECT(ADDRESS($AF30+"1",54,1,1,"EST")):INDIRECT(ADDRESS($AF30+"1",IF(AD30="",65,AD30+"53"),1,1,"EST")))/SUM(INDIRECT(ADDRESS($AF30,54,1,1,"EST")):INDIRECT(ADDRESS($AF30,IF(AD30="",65,AD30+"53"),1,1,"EST")))-1)</f>
        <v>-</v>
      </c>
      <c r="AK30" s="154" t="str">
        <f ca="1">IF($I30&lt;AK$5,"-",SUM(INDIRECT(ADDRESS($AF30+"1",70,1,1,"EST")):INDIRECT(ADDRESS($AF30+"1",IF(AE30="",81,AE30+"69"),1,1,"EST")))/SUM(INDIRECT(ADDRESS($AF30,70,1,1,"EST")):INDIRECT(ADDRESS($AF30,IF(AE30="",81,AE30+"69"),1,1,"EST")))-1)</f>
        <v>-</v>
      </c>
    </row>
    <row r="31" spans="3:37" ht="30" customHeight="1" thickTop="1" thickBot="1">
      <c r="C31" s="321"/>
      <c r="D31" s="322"/>
      <c r="E31" s="316"/>
      <c r="F31" s="316"/>
      <c r="G31" s="317" t="str">
        <f>IF(F31=0,"",VLOOKUP(F31,Funcionários!$C$6:$D$81,2,FALSE))</f>
        <v/>
      </c>
      <c r="H31" s="318"/>
      <c r="I31" s="319"/>
      <c r="J31" s="85" t="str">
        <f t="shared" si="3"/>
        <v/>
      </c>
      <c r="K31" s="88"/>
      <c r="L31" s="1" t="str">
        <f t="shared" si="4"/>
        <v/>
      </c>
      <c r="M31" s="1" t="str">
        <f>IF(Funcionários!C31=0,"",Funcionários!C31)</f>
        <v/>
      </c>
      <c r="R31" s="1" t="str">
        <f t="shared" si="5"/>
        <v/>
      </c>
      <c r="S31" s="1" t="str">
        <f t="shared" si="6"/>
        <v/>
      </c>
      <c r="W31" s="1" t="e">
        <f t="shared" ca="1" si="7"/>
        <v>#VALUE!</v>
      </c>
      <c r="X31" s="1" t="e">
        <f t="shared" ca="1" si="8"/>
        <v>#VALUE!</v>
      </c>
      <c r="Y31" s="1" t="e">
        <f t="shared" ca="1" si="9"/>
        <v>#VALUE!</v>
      </c>
      <c r="AA31" s="1" t="str">
        <f t="shared" si="11"/>
        <v/>
      </c>
      <c r="AB31" s="1" t="str">
        <f t="shared" si="11"/>
        <v/>
      </c>
      <c r="AC31" s="1" t="str">
        <f t="shared" si="11"/>
        <v/>
      </c>
      <c r="AD31" s="1" t="str">
        <f t="shared" si="11"/>
        <v/>
      </c>
      <c r="AE31" s="1" t="str">
        <f t="shared" si="11"/>
        <v/>
      </c>
      <c r="AF31" s="1" t="e">
        <f>VLOOKUP(C31,'Est1'!$C$12:$S$26,18,FALSE)</f>
        <v>#N/A</v>
      </c>
      <c r="AG31" s="1" t="str">
        <f ca="1">IF($I31&lt;AG$5,"-",SUM(INDIRECT(ADDRESS($AF31+"1",6,1,1,"EST")):INDIRECT(ADDRESS($AF31+"1",IF(AA31="",17,AA31+"5"),1,1,"EST")))/SUM(INDIRECT(ADDRESS($AF31,6,1,1,"EST")):INDIRECT(ADDRESS($AF31,IF(AA31="",17,AA31+"5"),1,1,"EST")))-1)</f>
        <v>-</v>
      </c>
      <c r="AH31" s="1" t="str">
        <f ca="1">IF($I31&lt;AH$5,"-",SUM(INDIRECT(ADDRESS($AF31+"1",22,1,1,"EST")):INDIRECT(ADDRESS($AF31+"1",IF(AB31="",33,AB31+"21"),1,1,"EST")))/SUM(INDIRECT(ADDRESS($AF31,22,1,1,"EST")):INDIRECT(ADDRESS($AF31,IF(AB31="",33,AB31+"21"),1,1,"EST")))-1)</f>
        <v>-</v>
      </c>
      <c r="AI31" s="1" t="str">
        <f ca="1">IF($I31&lt;AI$5,"-",SUM(INDIRECT(ADDRESS($AF31+"1",38,1,1,"EST")):INDIRECT(ADDRESS($AF31+"1",IF(AC31="",49,AC31+"37"),1,1,"EST")))/SUM(INDIRECT(ADDRESS($AF31,38,1,1,"EST")):INDIRECT(ADDRESS($AF31,IF(AC31="",49,AC31+"37"),1,1,"EST")))-1)</f>
        <v>-</v>
      </c>
      <c r="AJ31" s="1" t="str">
        <f ca="1">IF($I31&lt;AJ$5,"-",SUM(INDIRECT(ADDRESS($AF31+"1",54,1,1,"EST")):INDIRECT(ADDRESS($AF31+"1",IF(AD31="",65,AD31+"53"),1,1,"EST")))/SUM(INDIRECT(ADDRESS($AF31,54,1,1,"EST")):INDIRECT(ADDRESS($AF31,IF(AD31="",65,AD31+"53"),1,1,"EST")))-1)</f>
        <v>-</v>
      </c>
      <c r="AK31" s="154" t="str">
        <f ca="1">IF($I31&lt;AK$5,"-",SUM(INDIRECT(ADDRESS($AF31+"1",70,1,1,"EST")):INDIRECT(ADDRESS($AF31+"1",IF(AE31="",81,AE31+"69"),1,1,"EST")))/SUM(INDIRECT(ADDRESS($AF31,70,1,1,"EST")):INDIRECT(ADDRESS($AF31,IF(AE31="",81,AE31+"69"),1,1,"EST")))-1)</f>
        <v>-</v>
      </c>
    </row>
    <row r="32" spans="3:37" ht="30" customHeight="1" thickTop="1" thickBot="1">
      <c r="C32" s="321"/>
      <c r="D32" s="322"/>
      <c r="E32" s="316"/>
      <c r="F32" s="316"/>
      <c r="G32" s="317" t="str">
        <f>IF(F32=0,"",VLOOKUP(F32,Funcionários!$C$6:$D$81,2,FALSE))</f>
        <v/>
      </c>
      <c r="H32" s="318"/>
      <c r="I32" s="319"/>
      <c r="J32" s="85" t="str">
        <f t="shared" si="3"/>
        <v/>
      </c>
      <c r="K32" s="88"/>
      <c r="L32" s="1" t="str">
        <f t="shared" si="4"/>
        <v/>
      </c>
      <c r="M32" s="1" t="str">
        <f>IF(Funcionários!C32=0,"",Funcionários!C32)</f>
        <v/>
      </c>
      <c r="R32" s="1" t="str">
        <f t="shared" si="5"/>
        <v/>
      </c>
      <c r="S32" s="1" t="str">
        <f t="shared" si="6"/>
        <v/>
      </c>
      <c r="W32" s="1" t="e">
        <f t="shared" ca="1" si="7"/>
        <v>#VALUE!</v>
      </c>
      <c r="X32" s="1" t="e">
        <f t="shared" ca="1" si="8"/>
        <v>#VALUE!</v>
      </c>
      <c r="Y32" s="1" t="e">
        <f t="shared" ca="1" si="9"/>
        <v>#VALUE!</v>
      </c>
      <c r="AA32" s="1" t="str">
        <f t="shared" si="11"/>
        <v/>
      </c>
      <c r="AB32" s="1" t="str">
        <f t="shared" si="11"/>
        <v/>
      </c>
      <c r="AC32" s="1" t="str">
        <f t="shared" si="11"/>
        <v/>
      </c>
      <c r="AD32" s="1" t="str">
        <f t="shared" si="11"/>
        <v/>
      </c>
      <c r="AE32" s="1" t="str">
        <f t="shared" si="11"/>
        <v/>
      </c>
      <c r="AF32" s="1" t="e">
        <f>VLOOKUP(C32,'Est1'!$C$12:$S$26,18,FALSE)</f>
        <v>#N/A</v>
      </c>
      <c r="AG32" s="1" t="str">
        <f ca="1">IF($I32&lt;AG$5,"-",SUM(INDIRECT(ADDRESS($AF32+"1",6,1,1,"EST")):INDIRECT(ADDRESS($AF32+"1",IF(AA32="",17,AA32+"5"),1,1,"EST")))/SUM(INDIRECT(ADDRESS($AF32,6,1,1,"EST")):INDIRECT(ADDRESS($AF32,IF(AA32="",17,AA32+"5"),1,1,"EST")))-1)</f>
        <v>-</v>
      </c>
      <c r="AH32" s="1" t="str">
        <f ca="1">IF($I32&lt;AH$5,"-",SUM(INDIRECT(ADDRESS($AF32+"1",22,1,1,"EST")):INDIRECT(ADDRESS($AF32+"1",IF(AB32="",33,AB32+"21"),1,1,"EST")))/SUM(INDIRECT(ADDRESS($AF32,22,1,1,"EST")):INDIRECT(ADDRESS($AF32,IF(AB32="",33,AB32+"21"),1,1,"EST")))-1)</f>
        <v>-</v>
      </c>
      <c r="AI32" s="1" t="str">
        <f ca="1">IF($I32&lt;AI$5,"-",SUM(INDIRECT(ADDRESS($AF32+"1",38,1,1,"EST")):INDIRECT(ADDRESS($AF32+"1",IF(AC32="",49,AC32+"37"),1,1,"EST")))/SUM(INDIRECT(ADDRESS($AF32,38,1,1,"EST")):INDIRECT(ADDRESS($AF32,IF(AC32="",49,AC32+"37"),1,1,"EST")))-1)</f>
        <v>-</v>
      </c>
      <c r="AJ32" s="1" t="str">
        <f ca="1">IF($I32&lt;AJ$5,"-",SUM(INDIRECT(ADDRESS($AF32+"1",54,1,1,"EST")):INDIRECT(ADDRESS($AF32+"1",IF(AD32="",65,AD32+"53"),1,1,"EST")))/SUM(INDIRECT(ADDRESS($AF32,54,1,1,"EST")):INDIRECT(ADDRESS($AF32,IF(AD32="",65,AD32+"53"),1,1,"EST")))-1)</f>
        <v>-</v>
      </c>
      <c r="AK32" s="154" t="str">
        <f ca="1">IF($I32&lt;AK$5,"-",SUM(INDIRECT(ADDRESS($AF32+"1",70,1,1,"EST")):INDIRECT(ADDRESS($AF32+"1",IF(AE32="",81,AE32+"69"),1,1,"EST")))/SUM(INDIRECT(ADDRESS($AF32,70,1,1,"EST")):INDIRECT(ADDRESS($AF32,IF(AE32="",81,AE32+"69"),1,1,"EST")))-1)</f>
        <v>-</v>
      </c>
    </row>
    <row r="33" spans="3:37" ht="30" customHeight="1" thickTop="1" thickBot="1">
      <c r="C33" s="321"/>
      <c r="D33" s="322"/>
      <c r="E33" s="316"/>
      <c r="F33" s="316"/>
      <c r="G33" s="317" t="str">
        <f>IF(F33=0,"",VLOOKUP(F33,Funcionários!$C$6:$D$81,2,FALSE))</f>
        <v/>
      </c>
      <c r="H33" s="318"/>
      <c r="I33" s="319"/>
      <c r="J33" s="85" t="str">
        <f t="shared" si="3"/>
        <v/>
      </c>
      <c r="K33" s="88"/>
      <c r="L33" s="1" t="str">
        <f t="shared" si="4"/>
        <v/>
      </c>
      <c r="M33" s="1" t="str">
        <f>IF(Funcionários!C33=0,"",Funcionários!C33)</f>
        <v/>
      </c>
      <c r="R33" s="1" t="str">
        <f t="shared" si="5"/>
        <v/>
      </c>
      <c r="S33" s="1" t="str">
        <f t="shared" si="6"/>
        <v/>
      </c>
      <c r="W33" s="1" t="e">
        <f t="shared" ca="1" si="7"/>
        <v>#VALUE!</v>
      </c>
      <c r="X33" s="1" t="e">
        <f t="shared" ca="1" si="8"/>
        <v>#VALUE!</v>
      </c>
      <c r="Y33" s="1" t="e">
        <f t="shared" ca="1" si="9"/>
        <v>#VALUE!</v>
      </c>
      <c r="AA33" s="1" t="str">
        <f t="shared" si="11"/>
        <v/>
      </c>
      <c r="AB33" s="1" t="str">
        <f t="shared" si="11"/>
        <v/>
      </c>
      <c r="AC33" s="1" t="str">
        <f t="shared" si="11"/>
        <v/>
      </c>
      <c r="AD33" s="1" t="str">
        <f t="shared" si="11"/>
        <v/>
      </c>
      <c r="AE33" s="1" t="str">
        <f t="shared" si="11"/>
        <v/>
      </c>
      <c r="AF33" s="1" t="e">
        <f>VLOOKUP(C33,'Est1'!$C$12:$S$26,18,FALSE)</f>
        <v>#N/A</v>
      </c>
      <c r="AG33" s="1" t="str">
        <f ca="1">IF($I33&lt;AG$5,"-",SUM(INDIRECT(ADDRESS($AF33+"1",6,1,1,"EST")):INDIRECT(ADDRESS($AF33+"1",IF(AA33="",17,AA33+"5"),1,1,"EST")))/SUM(INDIRECT(ADDRESS($AF33,6,1,1,"EST")):INDIRECT(ADDRESS($AF33,IF(AA33="",17,AA33+"5"),1,1,"EST")))-1)</f>
        <v>-</v>
      </c>
      <c r="AH33" s="1" t="str">
        <f ca="1">IF($I33&lt;AH$5,"-",SUM(INDIRECT(ADDRESS($AF33+"1",22,1,1,"EST")):INDIRECT(ADDRESS($AF33+"1",IF(AB33="",33,AB33+"21"),1,1,"EST")))/SUM(INDIRECT(ADDRESS($AF33,22,1,1,"EST")):INDIRECT(ADDRESS($AF33,IF(AB33="",33,AB33+"21"),1,1,"EST")))-1)</f>
        <v>-</v>
      </c>
      <c r="AI33" s="1" t="str">
        <f ca="1">IF($I33&lt;AI$5,"-",SUM(INDIRECT(ADDRESS($AF33+"1",38,1,1,"EST")):INDIRECT(ADDRESS($AF33+"1",IF(AC33="",49,AC33+"37"),1,1,"EST")))/SUM(INDIRECT(ADDRESS($AF33,38,1,1,"EST")):INDIRECT(ADDRESS($AF33,IF(AC33="",49,AC33+"37"),1,1,"EST")))-1)</f>
        <v>-</v>
      </c>
      <c r="AJ33" s="1" t="str">
        <f ca="1">IF($I33&lt;AJ$5,"-",SUM(INDIRECT(ADDRESS($AF33+"1",54,1,1,"EST")):INDIRECT(ADDRESS($AF33+"1",IF(AD33="",65,AD33+"53"),1,1,"EST")))/SUM(INDIRECT(ADDRESS($AF33,54,1,1,"EST")):INDIRECT(ADDRESS($AF33,IF(AD33="",65,AD33+"53"),1,1,"EST")))-1)</f>
        <v>-</v>
      </c>
      <c r="AK33" s="154" t="str">
        <f ca="1">IF($I33&lt;AK$5,"-",SUM(INDIRECT(ADDRESS($AF33+"1",70,1,1,"EST")):INDIRECT(ADDRESS($AF33+"1",IF(AE33="",81,AE33+"69"),1,1,"EST")))/SUM(INDIRECT(ADDRESS($AF33,70,1,1,"EST")):INDIRECT(ADDRESS($AF33,IF(AE33="",81,AE33+"69"),1,1,"EST")))-1)</f>
        <v>-</v>
      </c>
    </row>
    <row r="34" spans="3:37" ht="30" customHeight="1" thickTop="1" thickBot="1">
      <c r="C34" s="321"/>
      <c r="D34" s="322"/>
      <c r="E34" s="316"/>
      <c r="F34" s="316"/>
      <c r="G34" s="317" t="str">
        <f>IF(F34=0,"",VLOOKUP(F34,Funcionários!$C$6:$D$81,2,FALSE))</f>
        <v/>
      </c>
      <c r="H34" s="318"/>
      <c r="I34" s="319"/>
      <c r="J34" s="85" t="str">
        <f t="shared" si="3"/>
        <v/>
      </c>
      <c r="K34" s="88"/>
      <c r="L34" s="1" t="str">
        <f t="shared" si="4"/>
        <v/>
      </c>
      <c r="M34" s="1" t="str">
        <f>IF(Funcionários!C34=0,"",Funcionários!C34)</f>
        <v/>
      </c>
      <c r="R34" s="1" t="str">
        <f t="shared" si="5"/>
        <v/>
      </c>
      <c r="S34" s="1" t="str">
        <f t="shared" si="6"/>
        <v/>
      </c>
      <c r="W34" s="1" t="e">
        <f t="shared" ca="1" si="7"/>
        <v>#VALUE!</v>
      </c>
      <c r="X34" s="1" t="e">
        <f t="shared" ca="1" si="8"/>
        <v>#VALUE!</v>
      </c>
      <c r="Y34" s="1" t="e">
        <f t="shared" ca="1" si="9"/>
        <v>#VALUE!</v>
      </c>
      <c r="AA34" s="1" t="str">
        <f t="shared" si="11"/>
        <v/>
      </c>
      <c r="AB34" s="1" t="str">
        <f t="shared" si="11"/>
        <v/>
      </c>
      <c r="AC34" s="1" t="str">
        <f t="shared" si="11"/>
        <v/>
      </c>
      <c r="AD34" s="1" t="str">
        <f t="shared" si="11"/>
        <v/>
      </c>
      <c r="AE34" s="1" t="str">
        <f t="shared" si="11"/>
        <v/>
      </c>
      <c r="AF34" s="1" t="e">
        <f>VLOOKUP(C34,'Est1'!$C$12:$S$26,18,FALSE)</f>
        <v>#N/A</v>
      </c>
      <c r="AG34" s="1" t="str">
        <f ca="1">IF($I34&lt;AG$5,"-",SUM(INDIRECT(ADDRESS($AF34+"1",6,1,1,"EST")):INDIRECT(ADDRESS($AF34+"1",IF(AA34="",17,AA34+"5"),1,1,"EST")))/SUM(INDIRECT(ADDRESS($AF34,6,1,1,"EST")):INDIRECT(ADDRESS($AF34,IF(AA34="",17,AA34+"5"),1,1,"EST")))-1)</f>
        <v>-</v>
      </c>
      <c r="AH34" s="1" t="str">
        <f ca="1">IF($I34&lt;AH$5,"-",SUM(INDIRECT(ADDRESS($AF34+"1",22,1,1,"EST")):INDIRECT(ADDRESS($AF34+"1",IF(AB34="",33,AB34+"21"),1,1,"EST")))/SUM(INDIRECT(ADDRESS($AF34,22,1,1,"EST")):INDIRECT(ADDRESS($AF34,IF(AB34="",33,AB34+"21"),1,1,"EST")))-1)</f>
        <v>-</v>
      </c>
      <c r="AI34" s="1" t="str">
        <f ca="1">IF($I34&lt;AI$5,"-",SUM(INDIRECT(ADDRESS($AF34+"1",38,1,1,"EST")):INDIRECT(ADDRESS($AF34+"1",IF(AC34="",49,AC34+"37"),1,1,"EST")))/SUM(INDIRECT(ADDRESS($AF34,38,1,1,"EST")):INDIRECT(ADDRESS($AF34,IF(AC34="",49,AC34+"37"),1,1,"EST")))-1)</f>
        <v>-</v>
      </c>
      <c r="AJ34" s="1" t="str">
        <f ca="1">IF($I34&lt;AJ$5,"-",SUM(INDIRECT(ADDRESS($AF34+"1",54,1,1,"EST")):INDIRECT(ADDRESS($AF34+"1",IF(AD34="",65,AD34+"53"),1,1,"EST")))/SUM(INDIRECT(ADDRESS($AF34,54,1,1,"EST")):INDIRECT(ADDRESS($AF34,IF(AD34="",65,AD34+"53"),1,1,"EST")))-1)</f>
        <v>-</v>
      </c>
      <c r="AK34" s="154" t="str">
        <f ca="1">IF($I34&lt;AK$5,"-",SUM(INDIRECT(ADDRESS($AF34+"1",70,1,1,"EST")):INDIRECT(ADDRESS($AF34+"1",IF(AE34="",81,AE34+"69"),1,1,"EST")))/SUM(INDIRECT(ADDRESS($AF34,70,1,1,"EST")):INDIRECT(ADDRESS($AF34,IF(AE34="",81,AE34+"69"),1,1,"EST")))-1)</f>
        <v>-</v>
      </c>
    </row>
    <row r="35" spans="3:37" ht="30" customHeight="1" thickTop="1" thickBot="1">
      <c r="C35" s="321"/>
      <c r="D35" s="322"/>
      <c r="E35" s="316"/>
      <c r="F35" s="316"/>
      <c r="G35" s="317" t="str">
        <f>IF(F35=0,"",VLOOKUP(F35,Funcionários!$C$6:$D$81,2,FALSE))</f>
        <v/>
      </c>
      <c r="H35" s="318"/>
      <c r="I35" s="319"/>
      <c r="J35" s="85" t="str">
        <f t="shared" si="3"/>
        <v/>
      </c>
      <c r="K35" s="88"/>
      <c r="L35" s="1" t="str">
        <f t="shared" si="4"/>
        <v/>
      </c>
      <c r="M35" s="1" t="str">
        <f>IF(Funcionários!C35=0,"",Funcionários!C35)</f>
        <v/>
      </c>
      <c r="R35" s="1" t="str">
        <f t="shared" si="5"/>
        <v/>
      </c>
      <c r="S35" s="1" t="str">
        <f t="shared" si="6"/>
        <v/>
      </c>
      <c r="W35" s="1" t="e">
        <f t="shared" ca="1" si="7"/>
        <v>#VALUE!</v>
      </c>
      <c r="X35" s="1" t="e">
        <f t="shared" ca="1" si="8"/>
        <v>#VALUE!</v>
      </c>
      <c r="Y35" s="1" t="e">
        <f t="shared" ca="1" si="9"/>
        <v>#VALUE!</v>
      </c>
      <c r="AA35" s="1" t="str">
        <f t="shared" si="11"/>
        <v/>
      </c>
      <c r="AB35" s="1" t="str">
        <f t="shared" si="11"/>
        <v/>
      </c>
      <c r="AC35" s="1" t="str">
        <f t="shared" si="11"/>
        <v/>
      </c>
      <c r="AD35" s="1" t="str">
        <f t="shared" si="11"/>
        <v/>
      </c>
      <c r="AE35" s="1" t="str">
        <f t="shared" si="11"/>
        <v/>
      </c>
      <c r="AF35" s="1" t="e">
        <f>VLOOKUP(C35,'Est1'!$C$12:$S$26,18,FALSE)</f>
        <v>#N/A</v>
      </c>
      <c r="AG35" s="1" t="str">
        <f ca="1">IF($I35&lt;AG$5,"-",SUM(INDIRECT(ADDRESS($AF35+"1",6,1,1,"EST")):INDIRECT(ADDRESS($AF35+"1",IF(AA35="",17,AA35+"5"),1,1,"EST")))/SUM(INDIRECT(ADDRESS($AF35,6,1,1,"EST")):INDIRECT(ADDRESS($AF35,IF(AA35="",17,AA35+"5"),1,1,"EST")))-1)</f>
        <v>-</v>
      </c>
      <c r="AH35" s="1" t="str">
        <f ca="1">IF($I35&lt;AH$5,"-",SUM(INDIRECT(ADDRESS($AF35+"1",22,1,1,"EST")):INDIRECT(ADDRESS($AF35+"1",IF(AB35="",33,AB35+"21"),1,1,"EST")))/SUM(INDIRECT(ADDRESS($AF35,22,1,1,"EST")):INDIRECT(ADDRESS($AF35,IF(AB35="",33,AB35+"21"),1,1,"EST")))-1)</f>
        <v>-</v>
      </c>
      <c r="AI35" s="1" t="str">
        <f ca="1">IF($I35&lt;AI$5,"-",SUM(INDIRECT(ADDRESS($AF35+"1",38,1,1,"EST")):INDIRECT(ADDRESS($AF35+"1",IF(AC35="",49,AC35+"37"),1,1,"EST")))/SUM(INDIRECT(ADDRESS($AF35,38,1,1,"EST")):INDIRECT(ADDRESS($AF35,IF(AC35="",49,AC35+"37"),1,1,"EST")))-1)</f>
        <v>-</v>
      </c>
      <c r="AJ35" s="1" t="str">
        <f ca="1">IF($I35&lt;AJ$5,"-",SUM(INDIRECT(ADDRESS($AF35+"1",54,1,1,"EST")):INDIRECT(ADDRESS($AF35+"1",IF(AD35="",65,AD35+"53"),1,1,"EST")))/SUM(INDIRECT(ADDRESS($AF35,54,1,1,"EST")):INDIRECT(ADDRESS($AF35,IF(AD35="",65,AD35+"53"),1,1,"EST")))-1)</f>
        <v>-</v>
      </c>
      <c r="AK35" s="154" t="str">
        <f ca="1">IF($I35&lt;AK$5,"-",SUM(INDIRECT(ADDRESS($AF35+"1",70,1,1,"EST")):INDIRECT(ADDRESS($AF35+"1",IF(AE35="",81,AE35+"69"),1,1,"EST")))/SUM(INDIRECT(ADDRESS($AF35,70,1,1,"EST")):INDIRECT(ADDRESS($AF35,IF(AE35="",81,AE35+"69"),1,1,"EST")))-1)</f>
        <v>-</v>
      </c>
    </row>
    <row r="36" spans="3:37" ht="30" customHeight="1" thickTop="1" thickBot="1">
      <c r="C36" s="321"/>
      <c r="D36" s="322"/>
      <c r="E36" s="316"/>
      <c r="F36" s="316"/>
      <c r="G36" s="317" t="str">
        <f>IF(F36=0,"",VLOOKUP(F36,Funcionários!$C$6:$D$81,2,FALSE))</f>
        <v/>
      </c>
      <c r="H36" s="318"/>
      <c r="I36" s="319"/>
      <c r="J36" s="85" t="str">
        <f t="shared" si="3"/>
        <v/>
      </c>
      <c r="K36" s="88"/>
      <c r="L36" s="1" t="str">
        <f t="shared" si="4"/>
        <v/>
      </c>
      <c r="M36" s="1" t="str">
        <f>IF(Funcionários!C36=0,"",Funcionários!C36)</f>
        <v/>
      </c>
      <c r="R36" s="1" t="str">
        <f t="shared" si="5"/>
        <v/>
      </c>
      <c r="S36" s="1" t="str">
        <f t="shared" si="6"/>
        <v/>
      </c>
      <c r="W36" s="1" t="e">
        <f t="shared" ca="1" si="7"/>
        <v>#VALUE!</v>
      </c>
      <c r="X36" s="1" t="e">
        <f t="shared" ca="1" si="8"/>
        <v>#VALUE!</v>
      </c>
      <c r="Y36" s="1" t="e">
        <f t="shared" ca="1" si="9"/>
        <v>#VALUE!</v>
      </c>
      <c r="AA36" s="1" t="str">
        <f t="shared" ref="AA36:AE45" si="12">IF($I36=AA$5,$R36,"")</f>
        <v/>
      </c>
      <c r="AB36" s="1" t="str">
        <f t="shared" si="12"/>
        <v/>
      </c>
      <c r="AC36" s="1" t="str">
        <f t="shared" si="12"/>
        <v/>
      </c>
      <c r="AD36" s="1" t="str">
        <f t="shared" si="12"/>
        <v/>
      </c>
      <c r="AE36" s="1" t="str">
        <f t="shared" si="12"/>
        <v/>
      </c>
      <c r="AF36" s="1" t="e">
        <f>VLOOKUP(C36,'Est1'!$C$12:$S$26,18,FALSE)</f>
        <v>#N/A</v>
      </c>
      <c r="AG36" s="1" t="str">
        <f ca="1">IF($I36&lt;AG$5,"-",SUM(INDIRECT(ADDRESS($AF36+"1",6,1,1,"EST")):INDIRECT(ADDRESS($AF36+"1",IF(AA36="",17,AA36+"5"),1,1,"EST")))/SUM(INDIRECT(ADDRESS($AF36,6,1,1,"EST")):INDIRECT(ADDRESS($AF36,IF(AA36="",17,AA36+"5"),1,1,"EST")))-1)</f>
        <v>-</v>
      </c>
      <c r="AH36" s="1" t="str">
        <f ca="1">IF($I36&lt;AH$5,"-",SUM(INDIRECT(ADDRESS($AF36+"1",22,1,1,"EST")):INDIRECT(ADDRESS($AF36+"1",IF(AB36="",33,AB36+"21"),1,1,"EST")))/SUM(INDIRECT(ADDRESS($AF36,22,1,1,"EST")):INDIRECT(ADDRESS($AF36,IF(AB36="",33,AB36+"21"),1,1,"EST")))-1)</f>
        <v>-</v>
      </c>
      <c r="AI36" s="1" t="str">
        <f ca="1">IF($I36&lt;AI$5,"-",SUM(INDIRECT(ADDRESS($AF36+"1",38,1,1,"EST")):INDIRECT(ADDRESS($AF36+"1",IF(AC36="",49,AC36+"37"),1,1,"EST")))/SUM(INDIRECT(ADDRESS($AF36,38,1,1,"EST")):INDIRECT(ADDRESS($AF36,IF(AC36="",49,AC36+"37"),1,1,"EST")))-1)</f>
        <v>-</v>
      </c>
      <c r="AJ36" s="1" t="str">
        <f ca="1">IF($I36&lt;AJ$5,"-",SUM(INDIRECT(ADDRESS($AF36+"1",54,1,1,"EST")):INDIRECT(ADDRESS($AF36+"1",IF(AD36="",65,AD36+"53"),1,1,"EST")))/SUM(INDIRECT(ADDRESS($AF36,54,1,1,"EST")):INDIRECT(ADDRESS($AF36,IF(AD36="",65,AD36+"53"),1,1,"EST")))-1)</f>
        <v>-</v>
      </c>
      <c r="AK36" s="154" t="str">
        <f ca="1">IF($I36&lt;AK$5,"-",SUM(INDIRECT(ADDRESS($AF36+"1",70,1,1,"EST")):INDIRECT(ADDRESS($AF36+"1",IF(AE36="",81,AE36+"69"),1,1,"EST")))/SUM(INDIRECT(ADDRESS($AF36,70,1,1,"EST")):INDIRECT(ADDRESS($AF36,IF(AE36="",81,AE36+"69"),1,1,"EST")))-1)</f>
        <v>-</v>
      </c>
    </row>
    <row r="37" spans="3:37" ht="30" customHeight="1" thickTop="1" thickBot="1">
      <c r="C37" s="321"/>
      <c r="D37" s="322"/>
      <c r="E37" s="316"/>
      <c r="F37" s="316"/>
      <c r="G37" s="317" t="str">
        <f>IF(F37=0,"",VLOOKUP(F37,Funcionários!$C$6:$D$81,2,FALSE))</f>
        <v/>
      </c>
      <c r="H37" s="318"/>
      <c r="I37" s="319"/>
      <c r="J37" s="85" t="str">
        <f t="shared" si="3"/>
        <v/>
      </c>
      <c r="K37" s="88"/>
      <c r="L37" s="1" t="str">
        <f t="shared" si="4"/>
        <v/>
      </c>
      <c r="M37" s="1" t="str">
        <f>IF(Funcionários!C37=0,"",Funcionários!C37)</f>
        <v/>
      </c>
      <c r="R37" s="1" t="str">
        <f t="shared" si="5"/>
        <v/>
      </c>
      <c r="S37" s="1" t="str">
        <f t="shared" si="6"/>
        <v/>
      </c>
      <c r="W37" s="1" t="e">
        <f t="shared" ca="1" si="7"/>
        <v>#VALUE!</v>
      </c>
      <c r="X37" s="1" t="e">
        <f t="shared" ca="1" si="8"/>
        <v>#VALUE!</v>
      </c>
      <c r="Y37" s="1" t="e">
        <f t="shared" ca="1" si="9"/>
        <v>#VALUE!</v>
      </c>
      <c r="AA37" s="1" t="str">
        <f t="shared" si="12"/>
        <v/>
      </c>
      <c r="AB37" s="1" t="str">
        <f t="shared" si="12"/>
        <v/>
      </c>
      <c r="AC37" s="1" t="str">
        <f t="shared" si="12"/>
        <v/>
      </c>
      <c r="AD37" s="1" t="str">
        <f t="shared" si="12"/>
        <v/>
      </c>
      <c r="AE37" s="1" t="str">
        <f t="shared" si="12"/>
        <v/>
      </c>
      <c r="AF37" s="1" t="e">
        <f>VLOOKUP(C37,'Est1'!$C$12:$S$26,18,FALSE)</f>
        <v>#N/A</v>
      </c>
      <c r="AG37" s="1" t="str">
        <f ca="1">IF($I37&lt;AG$5,"-",SUM(INDIRECT(ADDRESS($AF37+"1",6,1,1,"EST")):INDIRECT(ADDRESS($AF37+"1",IF(AA37="",17,AA37+"5"),1,1,"EST")))/SUM(INDIRECT(ADDRESS($AF37,6,1,1,"EST")):INDIRECT(ADDRESS($AF37,IF(AA37="",17,AA37+"5"),1,1,"EST")))-1)</f>
        <v>-</v>
      </c>
      <c r="AH37" s="1" t="str">
        <f ca="1">IF($I37&lt;AH$5,"-",SUM(INDIRECT(ADDRESS($AF37+"1",22,1,1,"EST")):INDIRECT(ADDRESS($AF37+"1",IF(AB37="",33,AB37+"21"),1,1,"EST")))/SUM(INDIRECT(ADDRESS($AF37,22,1,1,"EST")):INDIRECT(ADDRESS($AF37,IF(AB37="",33,AB37+"21"),1,1,"EST")))-1)</f>
        <v>-</v>
      </c>
      <c r="AI37" s="1" t="str">
        <f ca="1">IF($I37&lt;AI$5,"-",SUM(INDIRECT(ADDRESS($AF37+"1",38,1,1,"EST")):INDIRECT(ADDRESS($AF37+"1",IF(AC37="",49,AC37+"37"),1,1,"EST")))/SUM(INDIRECT(ADDRESS($AF37,38,1,1,"EST")):INDIRECT(ADDRESS($AF37,IF(AC37="",49,AC37+"37"),1,1,"EST")))-1)</f>
        <v>-</v>
      </c>
      <c r="AJ37" s="1" t="str">
        <f ca="1">IF($I37&lt;AJ$5,"-",SUM(INDIRECT(ADDRESS($AF37+"1",54,1,1,"EST")):INDIRECT(ADDRESS($AF37+"1",IF(AD37="",65,AD37+"53"),1,1,"EST")))/SUM(INDIRECT(ADDRESS($AF37,54,1,1,"EST")):INDIRECT(ADDRESS($AF37,IF(AD37="",65,AD37+"53"),1,1,"EST")))-1)</f>
        <v>-</v>
      </c>
      <c r="AK37" s="154" t="str">
        <f ca="1">IF($I37&lt;AK$5,"-",SUM(INDIRECT(ADDRESS($AF37+"1",70,1,1,"EST")):INDIRECT(ADDRESS($AF37+"1",IF(AE37="",81,AE37+"69"),1,1,"EST")))/SUM(INDIRECT(ADDRESS($AF37,70,1,1,"EST")):INDIRECT(ADDRESS($AF37,IF(AE37="",81,AE37+"69"),1,1,"EST")))-1)</f>
        <v>-</v>
      </c>
    </row>
    <row r="38" spans="3:37" ht="30" customHeight="1" thickTop="1" thickBot="1">
      <c r="C38" s="321"/>
      <c r="D38" s="322"/>
      <c r="E38" s="316"/>
      <c r="F38" s="316"/>
      <c r="G38" s="317" t="str">
        <f>IF(F38=0,"",VLOOKUP(F38,Funcionários!$C$6:$D$81,2,FALSE))</f>
        <v/>
      </c>
      <c r="H38" s="318"/>
      <c r="I38" s="319"/>
      <c r="J38" s="85" t="str">
        <f t="shared" si="3"/>
        <v/>
      </c>
      <c r="K38" s="88"/>
      <c r="L38" s="1" t="str">
        <f t="shared" si="4"/>
        <v/>
      </c>
      <c r="M38" s="1" t="str">
        <f>IF(Funcionários!C38=0,"",Funcionários!C38)</f>
        <v/>
      </c>
      <c r="R38" s="1" t="str">
        <f t="shared" si="5"/>
        <v/>
      </c>
      <c r="S38" s="1" t="str">
        <f t="shared" si="6"/>
        <v/>
      </c>
      <c r="W38" s="1" t="e">
        <f t="shared" ca="1" si="7"/>
        <v>#VALUE!</v>
      </c>
      <c r="X38" s="1" t="e">
        <f t="shared" ca="1" si="8"/>
        <v>#VALUE!</v>
      </c>
      <c r="Y38" s="1" t="e">
        <f t="shared" ca="1" si="9"/>
        <v>#VALUE!</v>
      </c>
      <c r="AA38" s="1" t="str">
        <f t="shared" si="12"/>
        <v/>
      </c>
      <c r="AB38" s="1" t="str">
        <f t="shared" si="12"/>
        <v/>
      </c>
      <c r="AC38" s="1" t="str">
        <f t="shared" si="12"/>
        <v/>
      </c>
      <c r="AD38" s="1" t="str">
        <f t="shared" si="12"/>
        <v/>
      </c>
      <c r="AE38" s="1" t="str">
        <f t="shared" si="12"/>
        <v/>
      </c>
      <c r="AF38" s="1" t="e">
        <f>VLOOKUP(C38,'Est1'!$C$12:$S$26,18,FALSE)</f>
        <v>#N/A</v>
      </c>
      <c r="AG38" s="1" t="str">
        <f ca="1">IF($I38&lt;AG$5,"-",SUM(INDIRECT(ADDRESS($AF38+"1",6,1,1,"EST")):INDIRECT(ADDRESS($AF38+"1",IF(AA38="",17,AA38+"5"),1,1,"EST")))/SUM(INDIRECT(ADDRESS($AF38,6,1,1,"EST")):INDIRECT(ADDRESS($AF38,IF(AA38="",17,AA38+"5"),1,1,"EST")))-1)</f>
        <v>-</v>
      </c>
      <c r="AH38" s="1" t="str">
        <f ca="1">IF($I38&lt;AH$5,"-",SUM(INDIRECT(ADDRESS($AF38+"1",22,1,1,"EST")):INDIRECT(ADDRESS($AF38+"1",IF(AB38="",33,AB38+"21"),1,1,"EST")))/SUM(INDIRECT(ADDRESS($AF38,22,1,1,"EST")):INDIRECT(ADDRESS($AF38,IF(AB38="",33,AB38+"21"),1,1,"EST")))-1)</f>
        <v>-</v>
      </c>
      <c r="AI38" s="1" t="str">
        <f ca="1">IF($I38&lt;AI$5,"-",SUM(INDIRECT(ADDRESS($AF38+"1",38,1,1,"EST")):INDIRECT(ADDRESS($AF38+"1",IF(AC38="",49,AC38+"37"),1,1,"EST")))/SUM(INDIRECT(ADDRESS($AF38,38,1,1,"EST")):INDIRECT(ADDRESS($AF38,IF(AC38="",49,AC38+"37"),1,1,"EST")))-1)</f>
        <v>-</v>
      </c>
      <c r="AJ38" s="1" t="str">
        <f ca="1">IF($I38&lt;AJ$5,"-",SUM(INDIRECT(ADDRESS($AF38+"1",54,1,1,"EST")):INDIRECT(ADDRESS($AF38+"1",IF(AD38="",65,AD38+"53"),1,1,"EST")))/SUM(INDIRECT(ADDRESS($AF38,54,1,1,"EST")):INDIRECT(ADDRESS($AF38,IF(AD38="",65,AD38+"53"),1,1,"EST")))-1)</f>
        <v>-</v>
      </c>
      <c r="AK38" s="154" t="str">
        <f ca="1">IF($I38&lt;AK$5,"-",SUM(INDIRECT(ADDRESS($AF38+"1",70,1,1,"EST")):INDIRECT(ADDRESS($AF38+"1",IF(AE38="",81,AE38+"69"),1,1,"EST")))/SUM(INDIRECT(ADDRESS($AF38,70,1,1,"EST")):INDIRECT(ADDRESS($AF38,IF(AE38="",81,AE38+"69"),1,1,"EST")))-1)</f>
        <v>-</v>
      </c>
    </row>
    <row r="39" spans="3:37" ht="30" customHeight="1" thickTop="1" thickBot="1">
      <c r="C39" s="321"/>
      <c r="D39" s="322"/>
      <c r="E39" s="316"/>
      <c r="F39" s="316"/>
      <c r="G39" s="317" t="str">
        <f>IF(F39=0,"",VLOOKUP(F39,Funcionários!$C$6:$D$81,2,FALSE))</f>
        <v/>
      </c>
      <c r="H39" s="318"/>
      <c r="I39" s="319"/>
      <c r="J39" s="85" t="str">
        <f t="shared" si="3"/>
        <v/>
      </c>
      <c r="K39" s="88"/>
      <c r="L39" s="1" t="str">
        <f t="shared" si="4"/>
        <v/>
      </c>
      <c r="M39" s="1" t="str">
        <f>IF(Funcionários!C39=0,"",Funcionários!C39)</f>
        <v/>
      </c>
      <c r="R39" s="1" t="str">
        <f t="shared" si="5"/>
        <v/>
      </c>
      <c r="S39" s="1" t="str">
        <f t="shared" si="6"/>
        <v/>
      </c>
      <c r="W39" s="1" t="e">
        <f t="shared" ca="1" si="7"/>
        <v>#VALUE!</v>
      </c>
      <c r="X39" s="1" t="e">
        <f t="shared" ca="1" si="8"/>
        <v>#VALUE!</v>
      </c>
      <c r="Y39" s="1" t="e">
        <f t="shared" ca="1" si="9"/>
        <v>#VALUE!</v>
      </c>
      <c r="AA39" s="1" t="str">
        <f t="shared" si="12"/>
        <v/>
      </c>
      <c r="AB39" s="1" t="str">
        <f t="shared" si="12"/>
        <v/>
      </c>
      <c r="AC39" s="1" t="str">
        <f t="shared" si="12"/>
        <v/>
      </c>
      <c r="AD39" s="1" t="str">
        <f t="shared" si="12"/>
        <v/>
      </c>
      <c r="AE39" s="1" t="str">
        <f t="shared" si="12"/>
        <v/>
      </c>
      <c r="AF39" s="1" t="e">
        <f>VLOOKUP(C39,'Est1'!$C$12:$S$26,18,FALSE)</f>
        <v>#N/A</v>
      </c>
      <c r="AG39" s="1" t="str">
        <f ca="1">IF($I39&lt;AG$5,"-",SUM(INDIRECT(ADDRESS($AF39+"1",6,1,1,"EST")):INDIRECT(ADDRESS($AF39+"1",IF(AA39="",17,AA39+"5"),1,1,"EST")))/SUM(INDIRECT(ADDRESS($AF39,6,1,1,"EST")):INDIRECT(ADDRESS($AF39,IF(AA39="",17,AA39+"5"),1,1,"EST")))-1)</f>
        <v>-</v>
      </c>
      <c r="AH39" s="1" t="str">
        <f ca="1">IF($I39&lt;AH$5,"-",SUM(INDIRECT(ADDRESS($AF39+"1",22,1,1,"EST")):INDIRECT(ADDRESS($AF39+"1",IF(AB39="",33,AB39+"21"),1,1,"EST")))/SUM(INDIRECT(ADDRESS($AF39,22,1,1,"EST")):INDIRECT(ADDRESS($AF39,IF(AB39="",33,AB39+"21"),1,1,"EST")))-1)</f>
        <v>-</v>
      </c>
      <c r="AI39" s="1" t="str">
        <f ca="1">IF($I39&lt;AI$5,"-",SUM(INDIRECT(ADDRESS($AF39+"1",38,1,1,"EST")):INDIRECT(ADDRESS($AF39+"1",IF(AC39="",49,AC39+"37"),1,1,"EST")))/SUM(INDIRECT(ADDRESS($AF39,38,1,1,"EST")):INDIRECT(ADDRESS($AF39,IF(AC39="",49,AC39+"37"),1,1,"EST")))-1)</f>
        <v>-</v>
      </c>
      <c r="AJ39" s="1" t="str">
        <f ca="1">IF($I39&lt;AJ$5,"-",SUM(INDIRECT(ADDRESS($AF39+"1",54,1,1,"EST")):INDIRECT(ADDRESS($AF39+"1",IF(AD39="",65,AD39+"53"),1,1,"EST")))/SUM(INDIRECT(ADDRESS($AF39,54,1,1,"EST")):INDIRECT(ADDRESS($AF39,IF(AD39="",65,AD39+"53"),1,1,"EST")))-1)</f>
        <v>-</v>
      </c>
      <c r="AK39" s="154" t="str">
        <f ca="1">IF($I39&lt;AK$5,"-",SUM(INDIRECT(ADDRESS($AF39+"1",70,1,1,"EST")):INDIRECT(ADDRESS($AF39+"1",IF(AE39="",81,AE39+"69"),1,1,"EST")))/SUM(INDIRECT(ADDRESS($AF39,70,1,1,"EST")):INDIRECT(ADDRESS($AF39,IF(AE39="",81,AE39+"69"),1,1,"EST")))-1)</f>
        <v>-</v>
      </c>
    </row>
    <row r="40" spans="3:37" ht="30" customHeight="1" thickTop="1" thickBot="1">
      <c r="C40" s="321"/>
      <c r="D40" s="322"/>
      <c r="E40" s="316"/>
      <c r="F40" s="316"/>
      <c r="G40" s="317" t="str">
        <f>IF(F40=0,"",VLOOKUP(F40,Funcionários!$C$6:$D$81,2,FALSE))</f>
        <v/>
      </c>
      <c r="H40" s="318"/>
      <c r="I40" s="319"/>
      <c r="J40" s="85" t="str">
        <f t="shared" si="3"/>
        <v/>
      </c>
      <c r="K40" s="88"/>
      <c r="L40" s="1" t="str">
        <f t="shared" si="4"/>
        <v/>
      </c>
      <c r="M40" s="1" t="str">
        <f>IF(Funcionários!C40=0,"",Funcionários!C40)</f>
        <v/>
      </c>
      <c r="R40" s="1" t="str">
        <f t="shared" si="5"/>
        <v/>
      </c>
      <c r="S40" s="1" t="str">
        <f t="shared" si="6"/>
        <v/>
      </c>
      <c r="W40" s="1" t="e">
        <f t="shared" ca="1" si="7"/>
        <v>#VALUE!</v>
      </c>
      <c r="X40" s="1" t="e">
        <f t="shared" ca="1" si="8"/>
        <v>#VALUE!</v>
      </c>
      <c r="Y40" s="1" t="e">
        <f t="shared" ca="1" si="9"/>
        <v>#VALUE!</v>
      </c>
      <c r="AA40" s="1" t="str">
        <f t="shared" si="12"/>
        <v/>
      </c>
      <c r="AB40" s="1" t="str">
        <f t="shared" si="12"/>
        <v/>
      </c>
      <c r="AC40" s="1" t="str">
        <f t="shared" si="12"/>
        <v/>
      </c>
      <c r="AD40" s="1" t="str">
        <f t="shared" si="12"/>
        <v/>
      </c>
      <c r="AE40" s="1" t="str">
        <f t="shared" si="12"/>
        <v/>
      </c>
      <c r="AF40" s="1" t="e">
        <f>VLOOKUP(C40,'Est1'!$C$12:$S$26,18,FALSE)</f>
        <v>#N/A</v>
      </c>
      <c r="AG40" s="1" t="str">
        <f ca="1">IF($I40&lt;AG$5,"-",SUM(INDIRECT(ADDRESS($AF40+"1",6,1,1,"EST")):INDIRECT(ADDRESS($AF40+"1",IF(AA40="",17,AA40+"5"),1,1,"EST")))/SUM(INDIRECT(ADDRESS($AF40,6,1,1,"EST")):INDIRECT(ADDRESS($AF40,IF(AA40="",17,AA40+"5"),1,1,"EST")))-1)</f>
        <v>-</v>
      </c>
      <c r="AH40" s="1" t="str">
        <f ca="1">IF($I40&lt;AH$5,"-",SUM(INDIRECT(ADDRESS($AF40+"1",22,1,1,"EST")):INDIRECT(ADDRESS($AF40+"1",IF(AB40="",33,AB40+"21"),1,1,"EST")))/SUM(INDIRECT(ADDRESS($AF40,22,1,1,"EST")):INDIRECT(ADDRESS($AF40,IF(AB40="",33,AB40+"21"),1,1,"EST")))-1)</f>
        <v>-</v>
      </c>
      <c r="AI40" s="1" t="str">
        <f ca="1">IF($I40&lt;AI$5,"-",SUM(INDIRECT(ADDRESS($AF40+"1",38,1,1,"EST")):INDIRECT(ADDRESS($AF40+"1",IF(AC40="",49,AC40+"37"),1,1,"EST")))/SUM(INDIRECT(ADDRESS($AF40,38,1,1,"EST")):INDIRECT(ADDRESS($AF40,IF(AC40="",49,AC40+"37"),1,1,"EST")))-1)</f>
        <v>-</v>
      </c>
      <c r="AJ40" s="1" t="str">
        <f ca="1">IF($I40&lt;AJ$5,"-",SUM(INDIRECT(ADDRESS($AF40+"1",54,1,1,"EST")):INDIRECT(ADDRESS($AF40+"1",IF(AD40="",65,AD40+"53"),1,1,"EST")))/SUM(INDIRECT(ADDRESS($AF40,54,1,1,"EST")):INDIRECT(ADDRESS($AF40,IF(AD40="",65,AD40+"53"),1,1,"EST")))-1)</f>
        <v>-</v>
      </c>
      <c r="AK40" s="154" t="str">
        <f ca="1">IF($I40&lt;AK$5,"-",SUM(INDIRECT(ADDRESS($AF40+"1",70,1,1,"EST")):INDIRECT(ADDRESS($AF40+"1",IF(AE40="",81,AE40+"69"),1,1,"EST")))/SUM(INDIRECT(ADDRESS($AF40,70,1,1,"EST")):INDIRECT(ADDRESS($AF40,IF(AE40="",81,AE40+"69"),1,1,"EST")))-1)</f>
        <v>-</v>
      </c>
    </row>
    <row r="41" spans="3:37" ht="30" customHeight="1" thickTop="1" thickBot="1">
      <c r="C41" s="321"/>
      <c r="D41" s="322"/>
      <c r="E41" s="316"/>
      <c r="F41" s="316"/>
      <c r="G41" s="317" t="str">
        <f>IF(F41=0,"",VLOOKUP(F41,Funcionários!$C$6:$D$81,2,FALSE))</f>
        <v/>
      </c>
      <c r="H41" s="318"/>
      <c r="I41" s="319"/>
      <c r="J41" s="85" t="str">
        <f t="shared" si="3"/>
        <v/>
      </c>
      <c r="K41" s="88"/>
      <c r="L41" s="1" t="str">
        <f t="shared" si="4"/>
        <v/>
      </c>
      <c r="M41" s="1" t="str">
        <f>IF(Funcionários!C41=0,"",Funcionários!C41)</f>
        <v/>
      </c>
      <c r="R41" s="1" t="str">
        <f t="shared" si="5"/>
        <v/>
      </c>
      <c r="S41" s="1" t="str">
        <f t="shared" si="6"/>
        <v/>
      </c>
      <c r="W41" s="1" t="e">
        <f t="shared" ca="1" si="7"/>
        <v>#VALUE!</v>
      </c>
      <c r="X41" s="1" t="e">
        <f t="shared" ca="1" si="8"/>
        <v>#VALUE!</v>
      </c>
      <c r="Y41" s="1" t="e">
        <f t="shared" ca="1" si="9"/>
        <v>#VALUE!</v>
      </c>
      <c r="AA41" s="1" t="str">
        <f t="shared" si="12"/>
        <v/>
      </c>
      <c r="AB41" s="1" t="str">
        <f t="shared" si="12"/>
        <v/>
      </c>
      <c r="AC41" s="1" t="str">
        <f t="shared" si="12"/>
        <v/>
      </c>
      <c r="AD41" s="1" t="str">
        <f t="shared" si="12"/>
        <v/>
      </c>
      <c r="AE41" s="1" t="str">
        <f t="shared" si="12"/>
        <v/>
      </c>
      <c r="AF41" s="1" t="e">
        <f>VLOOKUP(C41,'Est1'!$C$12:$S$26,18,FALSE)</f>
        <v>#N/A</v>
      </c>
      <c r="AG41" s="1" t="str">
        <f ca="1">IF($I41&lt;AG$5,"-",SUM(INDIRECT(ADDRESS($AF41+"1",6,1,1,"EST")):INDIRECT(ADDRESS($AF41+"1",IF(AA41="",17,AA41+"5"),1,1,"EST")))/SUM(INDIRECT(ADDRESS($AF41,6,1,1,"EST")):INDIRECT(ADDRESS($AF41,IF(AA41="",17,AA41+"5"),1,1,"EST")))-1)</f>
        <v>-</v>
      </c>
      <c r="AH41" s="1" t="str">
        <f ca="1">IF($I41&lt;AH$5,"-",SUM(INDIRECT(ADDRESS($AF41+"1",22,1,1,"EST")):INDIRECT(ADDRESS($AF41+"1",IF(AB41="",33,AB41+"21"),1,1,"EST")))/SUM(INDIRECT(ADDRESS($AF41,22,1,1,"EST")):INDIRECT(ADDRESS($AF41,IF(AB41="",33,AB41+"21"),1,1,"EST")))-1)</f>
        <v>-</v>
      </c>
      <c r="AI41" s="1" t="str">
        <f ca="1">IF($I41&lt;AI$5,"-",SUM(INDIRECT(ADDRESS($AF41+"1",38,1,1,"EST")):INDIRECT(ADDRESS($AF41+"1",IF(AC41="",49,AC41+"37"),1,1,"EST")))/SUM(INDIRECT(ADDRESS($AF41,38,1,1,"EST")):INDIRECT(ADDRESS($AF41,IF(AC41="",49,AC41+"37"),1,1,"EST")))-1)</f>
        <v>-</v>
      </c>
      <c r="AJ41" s="1" t="str">
        <f ca="1">IF($I41&lt;AJ$5,"-",SUM(INDIRECT(ADDRESS($AF41+"1",54,1,1,"EST")):INDIRECT(ADDRESS($AF41+"1",IF(AD41="",65,AD41+"53"),1,1,"EST")))/SUM(INDIRECT(ADDRESS($AF41,54,1,1,"EST")):INDIRECT(ADDRESS($AF41,IF(AD41="",65,AD41+"53"),1,1,"EST")))-1)</f>
        <v>-</v>
      </c>
      <c r="AK41" s="154" t="str">
        <f ca="1">IF($I41&lt;AK$5,"-",SUM(INDIRECT(ADDRESS($AF41+"1",70,1,1,"EST")):INDIRECT(ADDRESS($AF41+"1",IF(AE41="",81,AE41+"69"),1,1,"EST")))/SUM(INDIRECT(ADDRESS($AF41,70,1,1,"EST")):INDIRECT(ADDRESS($AF41,IF(AE41="",81,AE41+"69"),1,1,"EST")))-1)</f>
        <v>-</v>
      </c>
    </row>
    <row r="42" spans="3:37" ht="30" customHeight="1" thickTop="1" thickBot="1">
      <c r="C42" s="321"/>
      <c r="D42" s="322"/>
      <c r="E42" s="316"/>
      <c r="F42" s="316"/>
      <c r="G42" s="317" t="str">
        <f>IF(F42=0,"",VLOOKUP(F42,Funcionários!$C$6:$D$81,2,FALSE))</f>
        <v/>
      </c>
      <c r="H42" s="318"/>
      <c r="I42" s="319"/>
      <c r="J42" s="85" t="str">
        <f t="shared" si="3"/>
        <v/>
      </c>
      <c r="K42" s="88"/>
      <c r="L42" s="1" t="str">
        <f t="shared" si="4"/>
        <v/>
      </c>
      <c r="M42" s="1" t="str">
        <f>IF(Funcionários!C42=0,"",Funcionários!C42)</f>
        <v/>
      </c>
      <c r="R42" s="1" t="str">
        <f t="shared" si="5"/>
        <v/>
      </c>
      <c r="S42" s="1" t="str">
        <f t="shared" si="6"/>
        <v/>
      </c>
      <c r="W42" s="1" t="e">
        <f t="shared" ca="1" si="7"/>
        <v>#VALUE!</v>
      </c>
      <c r="X42" s="1" t="e">
        <f t="shared" ca="1" si="8"/>
        <v>#VALUE!</v>
      </c>
      <c r="Y42" s="1" t="e">
        <f t="shared" ca="1" si="9"/>
        <v>#VALUE!</v>
      </c>
      <c r="AA42" s="1" t="str">
        <f t="shared" si="12"/>
        <v/>
      </c>
      <c r="AB42" s="1" t="str">
        <f t="shared" si="12"/>
        <v/>
      </c>
      <c r="AC42" s="1" t="str">
        <f t="shared" si="12"/>
        <v/>
      </c>
      <c r="AD42" s="1" t="str">
        <f t="shared" si="12"/>
        <v/>
      </c>
      <c r="AE42" s="1" t="str">
        <f t="shared" si="12"/>
        <v/>
      </c>
      <c r="AF42" s="1" t="e">
        <f>VLOOKUP(C42,'Est1'!$C$12:$S$26,18,FALSE)</f>
        <v>#N/A</v>
      </c>
      <c r="AG42" s="1" t="str">
        <f ca="1">IF($I42&lt;AG$5,"-",SUM(INDIRECT(ADDRESS($AF42+"1",6,1,1,"EST")):INDIRECT(ADDRESS($AF42+"1",IF(AA42="",17,AA42+"5"),1,1,"EST")))/SUM(INDIRECT(ADDRESS($AF42,6,1,1,"EST")):INDIRECT(ADDRESS($AF42,IF(AA42="",17,AA42+"5"),1,1,"EST")))-1)</f>
        <v>-</v>
      </c>
      <c r="AH42" s="1" t="str">
        <f ca="1">IF($I42&lt;AH$5,"-",SUM(INDIRECT(ADDRESS($AF42+"1",22,1,1,"EST")):INDIRECT(ADDRESS($AF42+"1",IF(AB42="",33,AB42+"21"),1,1,"EST")))/SUM(INDIRECT(ADDRESS($AF42,22,1,1,"EST")):INDIRECT(ADDRESS($AF42,IF(AB42="",33,AB42+"21"),1,1,"EST")))-1)</f>
        <v>-</v>
      </c>
      <c r="AI42" s="1" t="str">
        <f ca="1">IF($I42&lt;AI$5,"-",SUM(INDIRECT(ADDRESS($AF42+"1",38,1,1,"EST")):INDIRECT(ADDRESS($AF42+"1",IF(AC42="",49,AC42+"37"),1,1,"EST")))/SUM(INDIRECT(ADDRESS($AF42,38,1,1,"EST")):INDIRECT(ADDRESS($AF42,IF(AC42="",49,AC42+"37"),1,1,"EST")))-1)</f>
        <v>-</v>
      </c>
      <c r="AJ42" s="1" t="str">
        <f ca="1">IF($I42&lt;AJ$5,"-",SUM(INDIRECT(ADDRESS($AF42+"1",54,1,1,"EST")):INDIRECT(ADDRESS($AF42+"1",IF(AD42="",65,AD42+"53"),1,1,"EST")))/SUM(INDIRECT(ADDRESS($AF42,54,1,1,"EST")):INDIRECT(ADDRESS($AF42,IF(AD42="",65,AD42+"53"),1,1,"EST")))-1)</f>
        <v>-</v>
      </c>
      <c r="AK42" s="154" t="str">
        <f ca="1">IF($I42&lt;AK$5,"-",SUM(INDIRECT(ADDRESS($AF42+"1",70,1,1,"EST")):INDIRECT(ADDRESS($AF42+"1",IF(AE42="",81,AE42+"69"),1,1,"EST")))/SUM(INDIRECT(ADDRESS($AF42,70,1,1,"EST")):INDIRECT(ADDRESS($AF42,IF(AE42="",81,AE42+"69"),1,1,"EST")))-1)</f>
        <v>-</v>
      </c>
    </row>
    <row r="43" spans="3:37" ht="30" customHeight="1" thickTop="1" thickBot="1">
      <c r="C43" s="321"/>
      <c r="D43" s="322"/>
      <c r="E43" s="316"/>
      <c r="F43" s="316"/>
      <c r="G43" s="317" t="str">
        <f>IF(F43=0,"",VLOOKUP(F43,Funcionários!$C$6:$D$81,2,FALSE))</f>
        <v/>
      </c>
      <c r="H43" s="318"/>
      <c r="I43" s="319"/>
      <c r="J43" s="85" t="str">
        <f t="shared" si="3"/>
        <v/>
      </c>
      <c r="K43" s="88"/>
      <c r="L43" s="1" t="str">
        <f t="shared" si="4"/>
        <v/>
      </c>
      <c r="M43" s="1" t="str">
        <f>IF(Funcionários!C43=0,"",Funcionários!C43)</f>
        <v/>
      </c>
      <c r="R43" s="1" t="str">
        <f t="shared" si="5"/>
        <v/>
      </c>
      <c r="S43" s="1" t="str">
        <f t="shared" si="6"/>
        <v/>
      </c>
      <c r="W43" s="1" t="e">
        <f t="shared" ca="1" si="7"/>
        <v>#VALUE!</v>
      </c>
      <c r="X43" s="1" t="e">
        <f t="shared" ca="1" si="8"/>
        <v>#VALUE!</v>
      </c>
      <c r="Y43" s="1" t="e">
        <f t="shared" ca="1" si="9"/>
        <v>#VALUE!</v>
      </c>
      <c r="AA43" s="1" t="str">
        <f t="shared" si="12"/>
        <v/>
      </c>
      <c r="AB43" s="1" t="str">
        <f t="shared" si="12"/>
        <v/>
      </c>
      <c r="AC43" s="1" t="str">
        <f t="shared" si="12"/>
        <v/>
      </c>
      <c r="AD43" s="1" t="str">
        <f t="shared" si="12"/>
        <v/>
      </c>
      <c r="AE43" s="1" t="str">
        <f t="shared" si="12"/>
        <v/>
      </c>
      <c r="AF43" s="1" t="e">
        <f>VLOOKUP(C43,'Est1'!$C$12:$S$26,18,FALSE)</f>
        <v>#N/A</v>
      </c>
      <c r="AG43" s="1" t="str">
        <f ca="1">IF($I43&lt;AG$5,"-",SUM(INDIRECT(ADDRESS($AF43+"1",6,1,1,"EST")):INDIRECT(ADDRESS($AF43+"1",IF(AA43="",17,AA43+"5"),1,1,"EST")))/SUM(INDIRECT(ADDRESS($AF43,6,1,1,"EST")):INDIRECT(ADDRESS($AF43,IF(AA43="",17,AA43+"5"),1,1,"EST")))-1)</f>
        <v>-</v>
      </c>
      <c r="AH43" s="1" t="str">
        <f ca="1">IF($I43&lt;AH$5,"-",SUM(INDIRECT(ADDRESS($AF43+"1",22,1,1,"EST")):INDIRECT(ADDRESS($AF43+"1",IF(AB43="",33,AB43+"21"),1,1,"EST")))/SUM(INDIRECT(ADDRESS($AF43,22,1,1,"EST")):INDIRECT(ADDRESS($AF43,IF(AB43="",33,AB43+"21"),1,1,"EST")))-1)</f>
        <v>-</v>
      </c>
      <c r="AI43" s="1" t="str">
        <f ca="1">IF($I43&lt;AI$5,"-",SUM(INDIRECT(ADDRESS($AF43+"1",38,1,1,"EST")):INDIRECT(ADDRESS($AF43+"1",IF(AC43="",49,AC43+"37"),1,1,"EST")))/SUM(INDIRECT(ADDRESS($AF43,38,1,1,"EST")):INDIRECT(ADDRESS($AF43,IF(AC43="",49,AC43+"37"),1,1,"EST")))-1)</f>
        <v>-</v>
      </c>
      <c r="AJ43" s="1" t="str">
        <f ca="1">IF($I43&lt;AJ$5,"-",SUM(INDIRECT(ADDRESS($AF43+"1",54,1,1,"EST")):INDIRECT(ADDRESS($AF43+"1",IF(AD43="",65,AD43+"53"),1,1,"EST")))/SUM(INDIRECT(ADDRESS($AF43,54,1,1,"EST")):INDIRECT(ADDRESS($AF43,IF(AD43="",65,AD43+"53"),1,1,"EST")))-1)</f>
        <v>-</v>
      </c>
      <c r="AK43" s="154" t="str">
        <f ca="1">IF($I43&lt;AK$5,"-",SUM(INDIRECT(ADDRESS($AF43+"1",70,1,1,"EST")):INDIRECT(ADDRESS($AF43+"1",IF(AE43="",81,AE43+"69"),1,1,"EST")))/SUM(INDIRECT(ADDRESS($AF43,70,1,1,"EST")):INDIRECT(ADDRESS($AF43,IF(AE43="",81,AE43+"69"),1,1,"EST")))-1)</f>
        <v>-</v>
      </c>
    </row>
    <row r="44" spans="3:37" ht="30" customHeight="1" thickTop="1" thickBot="1">
      <c r="C44" s="321"/>
      <c r="D44" s="322"/>
      <c r="E44" s="316"/>
      <c r="F44" s="316"/>
      <c r="G44" s="317" t="str">
        <f>IF(F44=0,"",VLOOKUP(F44,Funcionários!$C$6:$D$81,2,FALSE))</f>
        <v/>
      </c>
      <c r="H44" s="318"/>
      <c r="I44" s="319"/>
      <c r="J44" s="85" t="str">
        <f t="shared" si="3"/>
        <v/>
      </c>
      <c r="K44" s="88"/>
      <c r="L44" s="1" t="str">
        <f t="shared" si="4"/>
        <v/>
      </c>
      <c r="M44" s="1" t="str">
        <f>IF(Funcionários!C44=0,"",Funcionários!C44)</f>
        <v/>
      </c>
      <c r="R44" s="1" t="str">
        <f t="shared" si="5"/>
        <v/>
      </c>
      <c r="S44" s="1" t="str">
        <f t="shared" si="6"/>
        <v/>
      </c>
      <c r="W44" s="1" t="e">
        <f t="shared" ca="1" si="7"/>
        <v>#VALUE!</v>
      </c>
      <c r="X44" s="1" t="e">
        <f t="shared" ca="1" si="8"/>
        <v>#VALUE!</v>
      </c>
      <c r="Y44" s="1" t="e">
        <f t="shared" ca="1" si="9"/>
        <v>#VALUE!</v>
      </c>
      <c r="AA44" s="1" t="str">
        <f t="shared" si="12"/>
        <v/>
      </c>
      <c r="AB44" s="1" t="str">
        <f t="shared" si="12"/>
        <v/>
      </c>
      <c r="AC44" s="1" t="str">
        <f t="shared" si="12"/>
        <v/>
      </c>
      <c r="AD44" s="1" t="str">
        <f t="shared" si="12"/>
        <v/>
      </c>
      <c r="AE44" s="1" t="str">
        <f t="shared" si="12"/>
        <v/>
      </c>
      <c r="AF44" s="1" t="e">
        <f>VLOOKUP(C44,'Est1'!$C$12:$S$26,18,FALSE)</f>
        <v>#N/A</v>
      </c>
      <c r="AG44" s="1" t="str">
        <f ca="1">IF($I44&lt;AG$5,"-",SUM(INDIRECT(ADDRESS($AF44+"1",6,1,1,"EST")):INDIRECT(ADDRESS($AF44+"1",IF(AA44="",17,AA44+"5"),1,1,"EST")))/SUM(INDIRECT(ADDRESS($AF44,6,1,1,"EST")):INDIRECT(ADDRESS($AF44,IF(AA44="",17,AA44+"5"),1,1,"EST")))-1)</f>
        <v>-</v>
      </c>
      <c r="AH44" s="1" t="str">
        <f ca="1">IF($I44&lt;AH$5,"-",SUM(INDIRECT(ADDRESS($AF44+"1",22,1,1,"EST")):INDIRECT(ADDRESS($AF44+"1",IF(AB44="",33,AB44+"21"),1,1,"EST")))/SUM(INDIRECT(ADDRESS($AF44,22,1,1,"EST")):INDIRECT(ADDRESS($AF44,IF(AB44="",33,AB44+"21"),1,1,"EST")))-1)</f>
        <v>-</v>
      </c>
      <c r="AI44" s="1" t="str">
        <f ca="1">IF($I44&lt;AI$5,"-",SUM(INDIRECT(ADDRESS($AF44+"1",38,1,1,"EST")):INDIRECT(ADDRESS($AF44+"1",IF(AC44="",49,AC44+"37"),1,1,"EST")))/SUM(INDIRECT(ADDRESS($AF44,38,1,1,"EST")):INDIRECT(ADDRESS($AF44,IF(AC44="",49,AC44+"37"),1,1,"EST")))-1)</f>
        <v>-</v>
      </c>
      <c r="AJ44" s="1" t="str">
        <f ca="1">IF($I44&lt;AJ$5,"-",SUM(INDIRECT(ADDRESS($AF44+"1",54,1,1,"EST")):INDIRECT(ADDRESS($AF44+"1",IF(AD44="",65,AD44+"53"),1,1,"EST")))/SUM(INDIRECT(ADDRESS($AF44,54,1,1,"EST")):INDIRECT(ADDRESS($AF44,IF(AD44="",65,AD44+"53"),1,1,"EST")))-1)</f>
        <v>-</v>
      </c>
      <c r="AK44" s="154" t="str">
        <f ca="1">IF($I44&lt;AK$5,"-",SUM(INDIRECT(ADDRESS($AF44+"1",70,1,1,"EST")):INDIRECT(ADDRESS($AF44+"1",IF(AE44="",81,AE44+"69"),1,1,"EST")))/SUM(INDIRECT(ADDRESS($AF44,70,1,1,"EST")):INDIRECT(ADDRESS($AF44,IF(AE44="",81,AE44+"69"),1,1,"EST")))-1)</f>
        <v>-</v>
      </c>
    </row>
    <row r="45" spans="3:37" ht="30" customHeight="1" thickTop="1" thickBot="1">
      <c r="C45" s="321"/>
      <c r="D45" s="322"/>
      <c r="E45" s="316"/>
      <c r="F45" s="316"/>
      <c r="G45" s="317" t="str">
        <f>IF(F45=0,"",VLOOKUP(F45,Funcionários!$C$6:$D$81,2,FALSE))</f>
        <v/>
      </c>
      <c r="H45" s="318"/>
      <c r="I45" s="319"/>
      <c r="J45" s="85" t="str">
        <f t="shared" si="3"/>
        <v/>
      </c>
      <c r="K45" s="88"/>
      <c r="L45" s="1" t="str">
        <f t="shared" si="4"/>
        <v/>
      </c>
      <c r="M45" s="1" t="str">
        <f>IF(Funcionários!C45=0,"",Funcionários!C45)</f>
        <v/>
      </c>
      <c r="R45" s="1" t="str">
        <f t="shared" si="5"/>
        <v/>
      </c>
      <c r="S45" s="1" t="str">
        <f t="shared" si="6"/>
        <v/>
      </c>
      <c r="W45" s="1" t="e">
        <f t="shared" ca="1" si="7"/>
        <v>#VALUE!</v>
      </c>
      <c r="X45" s="1" t="e">
        <f t="shared" ca="1" si="8"/>
        <v>#VALUE!</v>
      </c>
      <c r="Y45" s="1" t="e">
        <f t="shared" ca="1" si="9"/>
        <v>#VALUE!</v>
      </c>
      <c r="AA45" s="1" t="str">
        <f t="shared" si="12"/>
        <v/>
      </c>
      <c r="AB45" s="1" t="str">
        <f t="shared" si="12"/>
        <v/>
      </c>
      <c r="AC45" s="1" t="str">
        <f t="shared" si="12"/>
        <v/>
      </c>
      <c r="AD45" s="1" t="str">
        <f t="shared" si="12"/>
        <v/>
      </c>
      <c r="AE45" s="1" t="str">
        <f t="shared" si="12"/>
        <v/>
      </c>
      <c r="AF45" s="1" t="e">
        <f>VLOOKUP(C45,'Est1'!$C$12:$S$26,18,FALSE)</f>
        <v>#N/A</v>
      </c>
      <c r="AG45" s="1" t="str">
        <f ca="1">IF($I45&lt;AG$5,"-",SUM(INDIRECT(ADDRESS($AF45+"1",6,1,1,"EST")):INDIRECT(ADDRESS($AF45+"1",IF(AA45="",17,AA45+"5"),1,1,"EST")))/SUM(INDIRECT(ADDRESS($AF45,6,1,1,"EST")):INDIRECT(ADDRESS($AF45,IF(AA45="",17,AA45+"5"),1,1,"EST")))-1)</f>
        <v>-</v>
      </c>
      <c r="AH45" s="1" t="str">
        <f ca="1">IF($I45&lt;AH$5,"-",SUM(INDIRECT(ADDRESS($AF45+"1",22,1,1,"EST")):INDIRECT(ADDRESS($AF45+"1",IF(AB45="",33,AB45+"21"),1,1,"EST")))/SUM(INDIRECT(ADDRESS($AF45,22,1,1,"EST")):INDIRECT(ADDRESS($AF45,IF(AB45="",33,AB45+"21"),1,1,"EST")))-1)</f>
        <v>-</v>
      </c>
      <c r="AI45" s="1" t="str">
        <f ca="1">IF($I45&lt;AI$5,"-",SUM(INDIRECT(ADDRESS($AF45+"1",38,1,1,"EST")):INDIRECT(ADDRESS($AF45+"1",IF(AC45="",49,AC45+"37"),1,1,"EST")))/SUM(INDIRECT(ADDRESS($AF45,38,1,1,"EST")):INDIRECT(ADDRESS($AF45,IF(AC45="",49,AC45+"37"),1,1,"EST")))-1)</f>
        <v>-</v>
      </c>
      <c r="AJ45" s="1" t="str">
        <f ca="1">IF($I45&lt;AJ$5,"-",SUM(INDIRECT(ADDRESS($AF45+"1",54,1,1,"EST")):INDIRECT(ADDRESS($AF45+"1",IF(AD45="",65,AD45+"53"),1,1,"EST")))/SUM(INDIRECT(ADDRESS($AF45,54,1,1,"EST")):INDIRECT(ADDRESS($AF45,IF(AD45="",65,AD45+"53"),1,1,"EST")))-1)</f>
        <v>-</v>
      </c>
      <c r="AK45" s="154" t="str">
        <f ca="1">IF($I45&lt;AK$5,"-",SUM(INDIRECT(ADDRESS($AF45+"1",70,1,1,"EST")):INDIRECT(ADDRESS($AF45+"1",IF(AE45="",81,AE45+"69"),1,1,"EST")))/SUM(INDIRECT(ADDRESS($AF45,70,1,1,"EST")):INDIRECT(ADDRESS($AF45,IF(AE45="",81,AE45+"69"),1,1,"EST")))-1)</f>
        <v>-</v>
      </c>
    </row>
    <row r="46" spans="3:37" ht="30" customHeight="1" thickTop="1" thickBot="1">
      <c r="C46" s="321"/>
      <c r="D46" s="322"/>
      <c r="E46" s="316"/>
      <c r="F46" s="316"/>
      <c r="G46" s="317" t="str">
        <f>IF(F46=0,"",VLOOKUP(F46,Funcionários!$C$6:$D$81,2,FALSE))</f>
        <v/>
      </c>
      <c r="H46" s="318"/>
      <c r="I46" s="319"/>
      <c r="J46" s="85" t="str">
        <f t="shared" si="3"/>
        <v/>
      </c>
      <c r="K46" s="88"/>
      <c r="L46" s="1" t="str">
        <f t="shared" si="4"/>
        <v/>
      </c>
      <c r="M46" s="1" t="str">
        <f>IF(Funcionários!C46=0,"",Funcionários!C46)</f>
        <v/>
      </c>
      <c r="R46" s="1" t="str">
        <f t="shared" si="5"/>
        <v/>
      </c>
      <c r="S46" s="1" t="str">
        <f t="shared" si="6"/>
        <v/>
      </c>
      <c r="W46" s="1" t="e">
        <f t="shared" ca="1" si="7"/>
        <v>#VALUE!</v>
      </c>
      <c r="X46" s="1" t="e">
        <f t="shared" ca="1" si="8"/>
        <v>#VALUE!</v>
      </c>
      <c r="Y46" s="1" t="e">
        <f t="shared" ca="1" si="9"/>
        <v>#VALUE!</v>
      </c>
      <c r="AA46" s="1" t="str">
        <f t="shared" ref="AA46:AE55" si="13">IF($I46=AA$5,$R46,"")</f>
        <v/>
      </c>
      <c r="AB46" s="1" t="str">
        <f t="shared" si="13"/>
        <v/>
      </c>
      <c r="AC46" s="1" t="str">
        <f t="shared" si="13"/>
        <v/>
      </c>
      <c r="AD46" s="1" t="str">
        <f t="shared" si="13"/>
        <v/>
      </c>
      <c r="AE46" s="1" t="str">
        <f t="shared" si="13"/>
        <v/>
      </c>
      <c r="AF46" s="1" t="e">
        <f>VLOOKUP(C46,'Est1'!$C$12:$S$26,18,FALSE)</f>
        <v>#N/A</v>
      </c>
      <c r="AG46" s="1" t="str">
        <f ca="1">IF($I46&lt;AG$5,"-",SUM(INDIRECT(ADDRESS($AF46+"1",6,1,1,"EST")):INDIRECT(ADDRESS($AF46+"1",IF(AA46="",17,AA46+"5"),1,1,"EST")))/SUM(INDIRECT(ADDRESS($AF46,6,1,1,"EST")):INDIRECT(ADDRESS($AF46,IF(AA46="",17,AA46+"5"),1,1,"EST")))-1)</f>
        <v>-</v>
      </c>
      <c r="AH46" s="1" t="str">
        <f ca="1">IF($I46&lt;AH$5,"-",SUM(INDIRECT(ADDRESS($AF46+"1",22,1,1,"EST")):INDIRECT(ADDRESS($AF46+"1",IF(AB46="",33,AB46+"21"),1,1,"EST")))/SUM(INDIRECT(ADDRESS($AF46,22,1,1,"EST")):INDIRECT(ADDRESS($AF46,IF(AB46="",33,AB46+"21"),1,1,"EST")))-1)</f>
        <v>-</v>
      </c>
      <c r="AI46" s="1" t="str">
        <f ca="1">IF($I46&lt;AI$5,"-",SUM(INDIRECT(ADDRESS($AF46+"1",38,1,1,"EST")):INDIRECT(ADDRESS($AF46+"1",IF(AC46="",49,AC46+"37"),1,1,"EST")))/SUM(INDIRECT(ADDRESS($AF46,38,1,1,"EST")):INDIRECT(ADDRESS($AF46,IF(AC46="",49,AC46+"37"),1,1,"EST")))-1)</f>
        <v>-</v>
      </c>
      <c r="AJ46" s="1" t="str">
        <f ca="1">IF($I46&lt;AJ$5,"-",SUM(INDIRECT(ADDRESS($AF46+"1",54,1,1,"EST")):INDIRECT(ADDRESS($AF46+"1",IF(AD46="",65,AD46+"53"),1,1,"EST")))/SUM(INDIRECT(ADDRESS($AF46,54,1,1,"EST")):INDIRECT(ADDRESS($AF46,IF(AD46="",65,AD46+"53"),1,1,"EST")))-1)</f>
        <v>-</v>
      </c>
      <c r="AK46" s="154" t="str">
        <f ca="1">IF($I46&lt;AK$5,"-",SUM(INDIRECT(ADDRESS($AF46+"1",70,1,1,"EST")):INDIRECT(ADDRESS($AF46+"1",IF(AE46="",81,AE46+"69"),1,1,"EST")))/SUM(INDIRECT(ADDRESS($AF46,70,1,1,"EST")):INDIRECT(ADDRESS($AF46,IF(AE46="",81,AE46+"69"),1,1,"EST")))-1)</f>
        <v>-</v>
      </c>
    </row>
    <row r="47" spans="3:37" ht="30" customHeight="1" thickTop="1" thickBot="1">
      <c r="C47" s="321"/>
      <c r="D47" s="322"/>
      <c r="E47" s="316"/>
      <c r="F47" s="316"/>
      <c r="G47" s="317" t="str">
        <f>IF(F47=0,"",VLOOKUP(F47,Funcionários!$C$6:$D$81,2,FALSE))</f>
        <v/>
      </c>
      <c r="H47" s="318"/>
      <c r="I47" s="319"/>
      <c r="J47" s="85" t="str">
        <f t="shared" si="3"/>
        <v/>
      </c>
      <c r="K47" s="88"/>
      <c r="L47" s="1" t="str">
        <f t="shared" si="4"/>
        <v/>
      </c>
      <c r="M47" s="1" t="str">
        <f>IF(Funcionários!C47=0,"",Funcionários!C47)</f>
        <v/>
      </c>
      <c r="R47" s="1" t="str">
        <f t="shared" si="5"/>
        <v/>
      </c>
      <c r="S47" s="1" t="str">
        <f t="shared" si="6"/>
        <v/>
      </c>
      <c r="W47" s="1" t="e">
        <f t="shared" ca="1" si="7"/>
        <v>#VALUE!</v>
      </c>
      <c r="X47" s="1" t="e">
        <f t="shared" ca="1" si="8"/>
        <v>#VALUE!</v>
      </c>
      <c r="Y47" s="1" t="e">
        <f t="shared" ca="1" si="9"/>
        <v>#VALUE!</v>
      </c>
      <c r="AA47" s="1" t="str">
        <f t="shared" si="13"/>
        <v/>
      </c>
      <c r="AB47" s="1" t="str">
        <f t="shared" si="13"/>
        <v/>
      </c>
      <c r="AC47" s="1" t="str">
        <f t="shared" si="13"/>
        <v/>
      </c>
      <c r="AD47" s="1" t="str">
        <f t="shared" si="13"/>
        <v/>
      </c>
      <c r="AE47" s="1" t="str">
        <f t="shared" si="13"/>
        <v/>
      </c>
      <c r="AF47" s="1" t="e">
        <f>VLOOKUP(C47,'Est1'!$C$12:$S$26,18,FALSE)</f>
        <v>#N/A</v>
      </c>
      <c r="AG47" s="1" t="str">
        <f ca="1">IF($I47&lt;AG$5,"-",SUM(INDIRECT(ADDRESS($AF47+"1",6,1,1,"EST")):INDIRECT(ADDRESS($AF47+"1",IF(AA47="",17,AA47+"5"),1,1,"EST")))/SUM(INDIRECT(ADDRESS($AF47,6,1,1,"EST")):INDIRECT(ADDRESS($AF47,IF(AA47="",17,AA47+"5"),1,1,"EST")))-1)</f>
        <v>-</v>
      </c>
      <c r="AH47" s="1" t="str">
        <f ca="1">IF($I47&lt;AH$5,"-",SUM(INDIRECT(ADDRESS($AF47+"1",22,1,1,"EST")):INDIRECT(ADDRESS($AF47+"1",IF(AB47="",33,AB47+"21"),1,1,"EST")))/SUM(INDIRECT(ADDRESS($AF47,22,1,1,"EST")):INDIRECT(ADDRESS($AF47,IF(AB47="",33,AB47+"21"),1,1,"EST")))-1)</f>
        <v>-</v>
      </c>
      <c r="AI47" s="1" t="str">
        <f ca="1">IF($I47&lt;AI$5,"-",SUM(INDIRECT(ADDRESS($AF47+"1",38,1,1,"EST")):INDIRECT(ADDRESS($AF47+"1",IF(AC47="",49,AC47+"37"),1,1,"EST")))/SUM(INDIRECT(ADDRESS($AF47,38,1,1,"EST")):INDIRECT(ADDRESS($AF47,IF(AC47="",49,AC47+"37"),1,1,"EST")))-1)</f>
        <v>-</v>
      </c>
      <c r="AJ47" s="1" t="str">
        <f ca="1">IF($I47&lt;AJ$5,"-",SUM(INDIRECT(ADDRESS($AF47+"1",54,1,1,"EST")):INDIRECT(ADDRESS($AF47+"1",IF(AD47="",65,AD47+"53"),1,1,"EST")))/SUM(INDIRECT(ADDRESS($AF47,54,1,1,"EST")):INDIRECT(ADDRESS($AF47,IF(AD47="",65,AD47+"53"),1,1,"EST")))-1)</f>
        <v>-</v>
      </c>
      <c r="AK47" s="154" t="str">
        <f ca="1">IF($I47&lt;AK$5,"-",SUM(INDIRECT(ADDRESS($AF47+"1",70,1,1,"EST")):INDIRECT(ADDRESS($AF47+"1",IF(AE47="",81,AE47+"69"),1,1,"EST")))/SUM(INDIRECT(ADDRESS($AF47,70,1,1,"EST")):INDIRECT(ADDRESS($AF47,IF(AE47="",81,AE47+"69"),1,1,"EST")))-1)</f>
        <v>-</v>
      </c>
    </row>
    <row r="48" spans="3:37" ht="30" customHeight="1" thickTop="1" thickBot="1">
      <c r="C48" s="321"/>
      <c r="D48" s="322"/>
      <c r="E48" s="316"/>
      <c r="F48" s="316"/>
      <c r="G48" s="317" t="str">
        <f>IF(F48=0,"",VLOOKUP(F48,Funcionários!$C$6:$D$81,2,FALSE))</f>
        <v/>
      </c>
      <c r="H48" s="318"/>
      <c r="I48" s="319"/>
      <c r="J48" s="85" t="str">
        <f t="shared" si="3"/>
        <v/>
      </c>
      <c r="K48" s="88"/>
      <c r="L48" s="1" t="str">
        <f t="shared" si="4"/>
        <v/>
      </c>
      <c r="M48" s="1" t="str">
        <f>IF(Funcionários!C48=0,"",Funcionários!C48)</f>
        <v/>
      </c>
      <c r="R48" s="1" t="str">
        <f t="shared" si="5"/>
        <v/>
      </c>
      <c r="S48" s="1" t="str">
        <f t="shared" si="6"/>
        <v/>
      </c>
      <c r="W48" s="1" t="e">
        <f t="shared" ca="1" si="7"/>
        <v>#VALUE!</v>
      </c>
      <c r="X48" s="1" t="e">
        <f t="shared" ca="1" si="8"/>
        <v>#VALUE!</v>
      </c>
      <c r="Y48" s="1" t="e">
        <f t="shared" ca="1" si="9"/>
        <v>#VALUE!</v>
      </c>
      <c r="AA48" s="1" t="str">
        <f t="shared" si="13"/>
        <v/>
      </c>
      <c r="AB48" s="1" t="str">
        <f t="shared" si="13"/>
        <v/>
      </c>
      <c r="AC48" s="1" t="str">
        <f t="shared" si="13"/>
        <v/>
      </c>
      <c r="AD48" s="1" t="str">
        <f t="shared" si="13"/>
        <v/>
      </c>
      <c r="AE48" s="1" t="str">
        <f t="shared" si="13"/>
        <v/>
      </c>
      <c r="AF48" s="1" t="e">
        <f>VLOOKUP(C48,'Est1'!$C$12:$S$26,18,FALSE)</f>
        <v>#N/A</v>
      </c>
      <c r="AG48" s="1" t="str">
        <f ca="1">IF($I48&lt;AG$5,"-",SUM(INDIRECT(ADDRESS($AF48+"1",6,1,1,"EST")):INDIRECT(ADDRESS($AF48+"1",IF(AA48="",17,AA48+"5"),1,1,"EST")))/SUM(INDIRECT(ADDRESS($AF48,6,1,1,"EST")):INDIRECT(ADDRESS($AF48,IF(AA48="",17,AA48+"5"),1,1,"EST")))-1)</f>
        <v>-</v>
      </c>
      <c r="AH48" s="1" t="str">
        <f ca="1">IF($I48&lt;AH$5,"-",SUM(INDIRECT(ADDRESS($AF48+"1",22,1,1,"EST")):INDIRECT(ADDRESS($AF48+"1",IF(AB48="",33,AB48+"21"),1,1,"EST")))/SUM(INDIRECT(ADDRESS($AF48,22,1,1,"EST")):INDIRECT(ADDRESS($AF48,IF(AB48="",33,AB48+"21"),1,1,"EST")))-1)</f>
        <v>-</v>
      </c>
      <c r="AI48" s="1" t="str">
        <f ca="1">IF($I48&lt;AI$5,"-",SUM(INDIRECT(ADDRESS($AF48+"1",38,1,1,"EST")):INDIRECT(ADDRESS($AF48+"1",IF(AC48="",49,AC48+"37"),1,1,"EST")))/SUM(INDIRECT(ADDRESS($AF48,38,1,1,"EST")):INDIRECT(ADDRESS($AF48,IF(AC48="",49,AC48+"37"),1,1,"EST")))-1)</f>
        <v>-</v>
      </c>
      <c r="AJ48" s="1" t="str">
        <f ca="1">IF($I48&lt;AJ$5,"-",SUM(INDIRECT(ADDRESS($AF48+"1",54,1,1,"EST")):INDIRECT(ADDRESS($AF48+"1",IF(AD48="",65,AD48+"53"),1,1,"EST")))/SUM(INDIRECT(ADDRESS($AF48,54,1,1,"EST")):INDIRECT(ADDRESS($AF48,IF(AD48="",65,AD48+"53"),1,1,"EST")))-1)</f>
        <v>-</v>
      </c>
      <c r="AK48" s="154" t="str">
        <f ca="1">IF($I48&lt;AK$5,"-",SUM(INDIRECT(ADDRESS($AF48+"1",70,1,1,"EST")):INDIRECT(ADDRESS($AF48+"1",IF(AE48="",81,AE48+"69"),1,1,"EST")))/SUM(INDIRECT(ADDRESS($AF48,70,1,1,"EST")):INDIRECT(ADDRESS($AF48,IF(AE48="",81,AE48+"69"),1,1,"EST")))-1)</f>
        <v>-</v>
      </c>
    </row>
    <row r="49" spans="3:37" ht="30" customHeight="1" thickTop="1" thickBot="1">
      <c r="C49" s="321"/>
      <c r="D49" s="322"/>
      <c r="E49" s="316"/>
      <c r="F49" s="316"/>
      <c r="G49" s="317" t="str">
        <f>IF(F49=0,"",VLOOKUP(F49,Funcionários!$C$6:$D$81,2,FALSE))</f>
        <v/>
      </c>
      <c r="H49" s="318"/>
      <c r="I49" s="319"/>
      <c r="J49" s="85" t="str">
        <f t="shared" si="3"/>
        <v/>
      </c>
      <c r="K49" s="88"/>
      <c r="L49" s="1" t="str">
        <f t="shared" si="4"/>
        <v/>
      </c>
      <c r="M49" s="1" t="str">
        <f>IF(Funcionários!C49=0,"",Funcionários!C49)</f>
        <v/>
      </c>
      <c r="R49" s="1" t="str">
        <f t="shared" si="5"/>
        <v/>
      </c>
      <c r="S49" s="1" t="str">
        <f t="shared" si="6"/>
        <v/>
      </c>
      <c r="W49" s="1" t="e">
        <f t="shared" ca="1" si="7"/>
        <v>#VALUE!</v>
      </c>
      <c r="X49" s="1" t="e">
        <f t="shared" ca="1" si="8"/>
        <v>#VALUE!</v>
      </c>
      <c r="Y49" s="1" t="e">
        <f t="shared" ca="1" si="9"/>
        <v>#VALUE!</v>
      </c>
      <c r="AA49" s="1" t="str">
        <f t="shared" si="13"/>
        <v/>
      </c>
      <c r="AB49" s="1" t="str">
        <f t="shared" si="13"/>
        <v/>
      </c>
      <c r="AC49" s="1" t="str">
        <f t="shared" si="13"/>
        <v/>
      </c>
      <c r="AD49" s="1" t="str">
        <f t="shared" si="13"/>
        <v/>
      </c>
      <c r="AE49" s="1" t="str">
        <f t="shared" si="13"/>
        <v/>
      </c>
      <c r="AF49" s="1" t="e">
        <f>VLOOKUP(C49,'Est1'!$C$12:$S$26,18,FALSE)</f>
        <v>#N/A</v>
      </c>
      <c r="AG49" s="1" t="str">
        <f ca="1">IF($I49&lt;AG$5,"-",SUM(INDIRECT(ADDRESS($AF49+"1",6,1,1,"EST")):INDIRECT(ADDRESS($AF49+"1",IF(AA49="",17,AA49+"5"),1,1,"EST")))/SUM(INDIRECT(ADDRESS($AF49,6,1,1,"EST")):INDIRECT(ADDRESS($AF49,IF(AA49="",17,AA49+"5"),1,1,"EST")))-1)</f>
        <v>-</v>
      </c>
      <c r="AH49" s="1" t="str">
        <f ca="1">IF($I49&lt;AH$5,"-",SUM(INDIRECT(ADDRESS($AF49+"1",22,1,1,"EST")):INDIRECT(ADDRESS($AF49+"1",IF(AB49="",33,AB49+"21"),1,1,"EST")))/SUM(INDIRECT(ADDRESS($AF49,22,1,1,"EST")):INDIRECT(ADDRESS($AF49,IF(AB49="",33,AB49+"21"),1,1,"EST")))-1)</f>
        <v>-</v>
      </c>
      <c r="AI49" s="1" t="str">
        <f ca="1">IF($I49&lt;AI$5,"-",SUM(INDIRECT(ADDRESS($AF49+"1",38,1,1,"EST")):INDIRECT(ADDRESS($AF49+"1",IF(AC49="",49,AC49+"37"),1,1,"EST")))/SUM(INDIRECT(ADDRESS($AF49,38,1,1,"EST")):INDIRECT(ADDRESS($AF49,IF(AC49="",49,AC49+"37"),1,1,"EST")))-1)</f>
        <v>-</v>
      </c>
      <c r="AJ49" s="1" t="str">
        <f ca="1">IF($I49&lt;AJ$5,"-",SUM(INDIRECT(ADDRESS($AF49+"1",54,1,1,"EST")):INDIRECT(ADDRESS($AF49+"1",IF(AD49="",65,AD49+"53"),1,1,"EST")))/SUM(INDIRECT(ADDRESS($AF49,54,1,1,"EST")):INDIRECT(ADDRESS($AF49,IF(AD49="",65,AD49+"53"),1,1,"EST")))-1)</f>
        <v>-</v>
      </c>
      <c r="AK49" s="154" t="str">
        <f ca="1">IF($I49&lt;AK$5,"-",SUM(INDIRECT(ADDRESS($AF49+"1",70,1,1,"EST")):INDIRECT(ADDRESS($AF49+"1",IF(AE49="",81,AE49+"69"),1,1,"EST")))/SUM(INDIRECT(ADDRESS($AF49,70,1,1,"EST")):INDIRECT(ADDRESS($AF49,IF(AE49="",81,AE49+"69"),1,1,"EST")))-1)</f>
        <v>-</v>
      </c>
    </row>
    <row r="50" spans="3:37" ht="30" customHeight="1" thickTop="1" thickBot="1">
      <c r="C50" s="321"/>
      <c r="D50" s="322"/>
      <c r="E50" s="316"/>
      <c r="F50" s="316"/>
      <c r="G50" s="317" t="str">
        <f>IF(F50=0,"",VLOOKUP(F50,Funcionários!$C$6:$D$81,2,FALSE))</f>
        <v/>
      </c>
      <c r="H50" s="318"/>
      <c r="I50" s="319"/>
      <c r="J50" s="85" t="str">
        <f t="shared" si="3"/>
        <v/>
      </c>
      <c r="K50" s="88"/>
      <c r="L50" s="1" t="str">
        <f t="shared" si="4"/>
        <v/>
      </c>
      <c r="M50" s="1" t="str">
        <f>IF(Funcionários!C50=0,"",Funcionários!C50)</f>
        <v/>
      </c>
      <c r="R50" s="1" t="str">
        <f t="shared" si="5"/>
        <v/>
      </c>
      <c r="S50" s="1" t="str">
        <f t="shared" si="6"/>
        <v/>
      </c>
      <c r="W50" s="1" t="e">
        <f t="shared" ca="1" si="7"/>
        <v>#VALUE!</v>
      </c>
      <c r="X50" s="1" t="e">
        <f t="shared" ca="1" si="8"/>
        <v>#VALUE!</v>
      </c>
      <c r="Y50" s="1" t="e">
        <f t="shared" ca="1" si="9"/>
        <v>#VALUE!</v>
      </c>
      <c r="AA50" s="1" t="str">
        <f t="shared" si="13"/>
        <v/>
      </c>
      <c r="AB50" s="1" t="str">
        <f t="shared" si="13"/>
        <v/>
      </c>
      <c r="AC50" s="1" t="str">
        <f t="shared" si="13"/>
        <v/>
      </c>
      <c r="AD50" s="1" t="str">
        <f t="shared" si="13"/>
        <v/>
      </c>
      <c r="AE50" s="1" t="str">
        <f t="shared" si="13"/>
        <v/>
      </c>
      <c r="AF50" s="1" t="e">
        <f>VLOOKUP(C50,'Est1'!$C$12:$S$26,18,FALSE)</f>
        <v>#N/A</v>
      </c>
      <c r="AG50" s="1" t="str">
        <f ca="1">IF($I50&lt;AG$5,"-",SUM(INDIRECT(ADDRESS($AF50+"1",6,1,1,"EST")):INDIRECT(ADDRESS($AF50+"1",IF(AA50="",17,AA50+"5"),1,1,"EST")))/SUM(INDIRECT(ADDRESS($AF50,6,1,1,"EST")):INDIRECT(ADDRESS($AF50,IF(AA50="",17,AA50+"5"),1,1,"EST")))-1)</f>
        <v>-</v>
      </c>
      <c r="AH50" s="1" t="str">
        <f ca="1">IF($I50&lt;AH$5,"-",SUM(INDIRECT(ADDRESS($AF50+"1",22,1,1,"EST")):INDIRECT(ADDRESS($AF50+"1",IF(AB50="",33,AB50+"21"),1,1,"EST")))/SUM(INDIRECT(ADDRESS($AF50,22,1,1,"EST")):INDIRECT(ADDRESS($AF50,IF(AB50="",33,AB50+"21"),1,1,"EST")))-1)</f>
        <v>-</v>
      </c>
      <c r="AI50" s="1" t="str">
        <f ca="1">IF($I50&lt;AI$5,"-",SUM(INDIRECT(ADDRESS($AF50+"1",38,1,1,"EST")):INDIRECT(ADDRESS($AF50+"1",IF(AC50="",49,AC50+"37"),1,1,"EST")))/SUM(INDIRECT(ADDRESS($AF50,38,1,1,"EST")):INDIRECT(ADDRESS($AF50,IF(AC50="",49,AC50+"37"),1,1,"EST")))-1)</f>
        <v>-</v>
      </c>
      <c r="AJ50" s="1" t="str">
        <f ca="1">IF($I50&lt;AJ$5,"-",SUM(INDIRECT(ADDRESS($AF50+"1",54,1,1,"EST")):INDIRECT(ADDRESS($AF50+"1",IF(AD50="",65,AD50+"53"),1,1,"EST")))/SUM(INDIRECT(ADDRESS($AF50,54,1,1,"EST")):INDIRECT(ADDRESS($AF50,IF(AD50="",65,AD50+"53"),1,1,"EST")))-1)</f>
        <v>-</v>
      </c>
      <c r="AK50" s="154" t="str">
        <f ca="1">IF($I50&lt;AK$5,"-",SUM(INDIRECT(ADDRESS($AF50+"1",70,1,1,"EST")):INDIRECT(ADDRESS($AF50+"1",IF(AE50="",81,AE50+"69"),1,1,"EST")))/SUM(INDIRECT(ADDRESS($AF50,70,1,1,"EST")):INDIRECT(ADDRESS($AF50,IF(AE50="",81,AE50+"69"),1,1,"EST")))-1)</f>
        <v>-</v>
      </c>
    </row>
    <row r="51" spans="3:37" ht="30" customHeight="1" thickTop="1" thickBot="1">
      <c r="C51" s="321"/>
      <c r="D51" s="322"/>
      <c r="E51" s="316"/>
      <c r="F51" s="316"/>
      <c r="G51" s="317" t="str">
        <f>IF(F51=0,"",VLOOKUP(F51,Funcionários!$C$6:$D$81,2,FALSE))</f>
        <v/>
      </c>
      <c r="H51" s="318"/>
      <c r="I51" s="319"/>
      <c r="J51" s="85" t="str">
        <f t="shared" si="3"/>
        <v/>
      </c>
      <c r="K51" s="88"/>
      <c r="L51" s="1" t="str">
        <f t="shared" si="4"/>
        <v/>
      </c>
      <c r="M51" s="1" t="str">
        <f>IF(Funcionários!C51=0,"",Funcionários!C51)</f>
        <v/>
      </c>
      <c r="R51" s="1" t="str">
        <f t="shared" si="5"/>
        <v/>
      </c>
      <c r="S51" s="1" t="str">
        <f t="shared" si="6"/>
        <v/>
      </c>
      <c r="W51" s="1" t="e">
        <f t="shared" ca="1" si="7"/>
        <v>#VALUE!</v>
      </c>
      <c r="X51" s="1" t="e">
        <f t="shared" ca="1" si="8"/>
        <v>#VALUE!</v>
      </c>
      <c r="Y51" s="1" t="e">
        <f t="shared" ca="1" si="9"/>
        <v>#VALUE!</v>
      </c>
      <c r="AA51" s="1" t="str">
        <f t="shared" si="13"/>
        <v/>
      </c>
      <c r="AB51" s="1" t="str">
        <f t="shared" si="13"/>
        <v/>
      </c>
      <c r="AC51" s="1" t="str">
        <f t="shared" si="13"/>
        <v/>
      </c>
      <c r="AD51" s="1" t="str">
        <f t="shared" si="13"/>
        <v/>
      </c>
      <c r="AE51" s="1" t="str">
        <f t="shared" si="13"/>
        <v/>
      </c>
      <c r="AF51" s="1" t="e">
        <f>VLOOKUP(C51,'Est1'!$C$12:$S$26,18,FALSE)</f>
        <v>#N/A</v>
      </c>
      <c r="AG51" s="1" t="str">
        <f ca="1">IF($I51&lt;AG$5,"-",SUM(INDIRECT(ADDRESS($AF51+"1",6,1,1,"EST")):INDIRECT(ADDRESS($AF51+"1",IF(AA51="",17,AA51+"5"),1,1,"EST")))/SUM(INDIRECT(ADDRESS($AF51,6,1,1,"EST")):INDIRECT(ADDRESS($AF51,IF(AA51="",17,AA51+"5"),1,1,"EST")))-1)</f>
        <v>-</v>
      </c>
      <c r="AH51" s="1" t="str">
        <f ca="1">IF($I51&lt;AH$5,"-",SUM(INDIRECT(ADDRESS($AF51+"1",22,1,1,"EST")):INDIRECT(ADDRESS($AF51+"1",IF(AB51="",33,AB51+"21"),1,1,"EST")))/SUM(INDIRECT(ADDRESS($AF51,22,1,1,"EST")):INDIRECT(ADDRESS($AF51,IF(AB51="",33,AB51+"21"),1,1,"EST")))-1)</f>
        <v>-</v>
      </c>
      <c r="AI51" s="1" t="str">
        <f ca="1">IF($I51&lt;AI$5,"-",SUM(INDIRECT(ADDRESS($AF51+"1",38,1,1,"EST")):INDIRECT(ADDRESS($AF51+"1",IF(AC51="",49,AC51+"37"),1,1,"EST")))/SUM(INDIRECT(ADDRESS($AF51,38,1,1,"EST")):INDIRECT(ADDRESS($AF51,IF(AC51="",49,AC51+"37"),1,1,"EST")))-1)</f>
        <v>-</v>
      </c>
      <c r="AJ51" s="1" t="str">
        <f ca="1">IF($I51&lt;AJ$5,"-",SUM(INDIRECT(ADDRESS($AF51+"1",54,1,1,"EST")):INDIRECT(ADDRESS($AF51+"1",IF(AD51="",65,AD51+"53"),1,1,"EST")))/SUM(INDIRECT(ADDRESS($AF51,54,1,1,"EST")):INDIRECT(ADDRESS($AF51,IF(AD51="",65,AD51+"53"),1,1,"EST")))-1)</f>
        <v>-</v>
      </c>
      <c r="AK51" s="154" t="str">
        <f ca="1">IF($I51&lt;AK$5,"-",SUM(INDIRECT(ADDRESS($AF51+"1",70,1,1,"EST")):INDIRECT(ADDRESS($AF51+"1",IF(AE51="",81,AE51+"69"),1,1,"EST")))/SUM(INDIRECT(ADDRESS($AF51,70,1,1,"EST")):INDIRECT(ADDRESS($AF51,IF(AE51="",81,AE51+"69"),1,1,"EST")))-1)</f>
        <v>-</v>
      </c>
    </row>
    <row r="52" spans="3:37" ht="30" customHeight="1" thickTop="1" thickBot="1">
      <c r="C52" s="321"/>
      <c r="D52" s="322"/>
      <c r="E52" s="316"/>
      <c r="F52" s="316"/>
      <c r="G52" s="317" t="str">
        <f>IF(F52=0,"",VLOOKUP(F52,Funcionários!$C$6:$D$81,2,FALSE))</f>
        <v/>
      </c>
      <c r="H52" s="318"/>
      <c r="I52" s="319"/>
      <c r="J52" s="85" t="str">
        <f t="shared" si="3"/>
        <v/>
      </c>
      <c r="K52" s="88"/>
      <c r="L52" s="1" t="str">
        <f t="shared" si="4"/>
        <v/>
      </c>
      <c r="M52" s="1" t="str">
        <f>IF(Funcionários!C52=0,"",Funcionários!C52)</f>
        <v/>
      </c>
      <c r="R52" s="1" t="str">
        <f t="shared" si="5"/>
        <v/>
      </c>
      <c r="S52" s="1" t="str">
        <f t="shared" si="6"/>
        <v/>
      </c>
      <c r="W52" s="1" t="e">
        <f t="shared" ca="1" si="7"/>
        <v>#VALUE!</v>
      </c>
      <c r="X52" s="1" t="e">
        <f t="shared" ca="1" si="8"/>
        <v>#VALUE!</v>
      </c>
      <c r="Y52" s="1" t="e">
        <f t="shared" ca="1" si="9"/>
        <v>#VALUE!</v>
      </c>
      <c r="AA52" s="1" t="str">
        <f t="shared" si="13"/>
        <v/>
      </c>
      <c r="AB52" s="1" t="str">
        <f t="shared" si="13"/>
        <v/>
      </c>
      <c r="AC52" s="1" t="str">
        <f t="shared" si="13"/>
        <v/>
      </c>
      <c r="AD52" s="1" t="str">
        <f t="shared" si="13"/>
        <v/>
      </c>
      <c r="AE52" s="1" t="str">
        <f t="shared" si="13"/>
        <v/>
      </c>
      <c r="AF52" s="1" t="e">
        <f>VLOOKUP(C52,'Est1'!$C$12:$S$26,18,FALSE)</f>
        <v>#N/A</v>
      </c>
      <c r="AG52" s="1" t="str">
        <f ca="1">IF($I52&lt;AG$5,"-",SUM(INDIRECT(ADDRESS($AF52+"1",6,1,1,"EST")):INDIRECT(ADDRESS($AF52+"1",IF(AA52="",17,AA52+"5"),1,1,"EST")))/SUM(INDIRECT(ADDRESS($AF52,6,1,1,"EST")):INDIRECT(ADDRESS($AF52,IF(AA52="",17,AA52+"5"),1,1,"EST")))-1)</f>
        <v>-</v>
      </c>
      <c r="AH52" s="1" t="str">
        <f ca="1">IF($I52&lt;AH$5,"-",SUM(INDIRECT(ADDRESS($AF52+"1",22,1,1,"EST")):INDIRECT(ADDRESS($AF52+"1",IF(AB52="",33,AB52+"21"),1,1,"EST")))/SUM(INDIRECT(ADDRESS($AF52,22,1,1,"EST")):INDIRECT(ADDRESS($AF52,IF(AB52="",33,AB52+"21"),1,1,"EST")))-1)</f>
        <v>-</v>
      </c>
      <c r="AI52" s="1" t="str">
        <f ca="1">IF($I52&lt;AI$5,"-",SUM(INDIRECT(ADDRESS($AF52+"1",38,1,1,"EST")):INDIRECT(ADDRESS($AF52+"1",IF(AC52="",49,AC52+"37"),1,1,"EST")))/SUM(INDIRECT(ADDRESS($AF52,38,1,1,"EST")):INDIRECT(ADDRESS($AF52,IF(AC52="",49,AC52+"37"),1,1,"EST")))-1)</f>
        <v>-</v>
      </c>
      <c r="AJ52" s="1" t="str">
        <f ca="1">IF($I52&lt;AJ$5,"-",SUM(INDIRECT(ADDRESS($AF52+"1",54,1,1,"EST")):INDIRECT(ADDRESS($AF52+"1",IF(AD52="",65,AD52+"53"),1,1,"EST")))/SUM(INDIRECT(ADDRESS($AF52,54,1,1,"EST")):INDIRECT(ADDRESS($AF52,IF(AD52="",65,AD52+"53"),1,1,"EST")))-1)</f>
        <v>-</v>
      </c>
      <c r="AK52" s="154" t="str">
        <f ca="1">IF($I52&lt;AK$5,"-",SUM(INDIRECT(ADDRESS($AF52+"1",70,1,1,"EST")):INDIRECT(ADDRESS($AF52+"1",IF(AE52="",81,AE52+"69"),1,1,"EST")))/SUM(INDIRECT(ADDRESS($AF52,70,1,1,"EST")):INDIRECT(ADDRESS($AF52,IF(AE52="",81,AE52+"69"),1,1,"EST")))-1)</f>
        <v>-</v>
      </c>
    </row>
    <row r="53" spans="3:37" ht="30" customHeight="1" thickTop="1" thickBot="1">
      <c r="C53" s="321"/>
      <c r="D53" s="322"/>
      <c r="E53" s="316"/>
      <c r="F53" s="316"/>
      <c r="G53" s="317" t="str">
        <f>IF(F53=0,"",VLOOKUP(F53,Funcionários!$C$6:$D$81,2,FALSE))</f>
        <v/>
      </c>
      <c r="H53" s="318"/>
      <c r="I53" s="319"/>
      <c r="J53" s="85" t="str">
        <f t="shared" si="3"/>
        <v/>
      </c>
      <c r="K53" s="88"/>
      <c r="L53" s="1" t="str">
        <f t="shared" si="4"/>
        <v/>
      </c>
      <c r="M53" s="1" t="str">
        <f>IF(Funcionários!C53=0,"",Funcionários!C53)</f>
        <v/>
      </c>
      <c r="R53" s="1" t="str">
        <f t="shared" si="5"/>
        <v/>
      </c>
      <c r="S53" s="1" t="str">
        <f t="shared" si="6"/>
        <v/>
      </c>
      <c r="W53" s="1" t="e">
        <f t="shared" ca="1" si="7"/>
        <v>#VALUE!</v>
      </c>
      <c r="X53" s="1" t="e">
        <f t="shared" ca="1" si="8"/>
        <v>#VALUE!</v>
      </c>
      <c r="Y53" s="1" t="e">
        <f t="shared" ca="1" si="9"/>
        <v>#VALUE!</v>
      </c>
      <c r="AA53" s="1" t="str">
        <f t="shared" si="13"/>
        <v/>
      </c>
      <c r="AB53" s="1" t="str">
        <f t="shared" si="13"/>
        <v/>
      </c>
      <c r="AC53" s="1" t="str">
        <f t="shared" si="13"/>
        <v/>
      </c>
      <c r="AD53" s="1" t="str">
        <f t="shared" si="13"/>
        <v/>
      </c>
      <c r="AE53" s="1" t="str">
        <f t="shared" si="13"/>
        <v/>
      </c>
      <c r="AF53" s="1" t="e">
        <f>VLOOKUP(C53,'Est1'!$C$12:$S$26,18,FALSE)</f>
        <v>#N/A</v>
      </c>
      <c r="AG53" s="1" t="str">
        <f ca="1">IF($I53&lt;AG$5,"-",SUM(INDIRECT(ADDRESS($AF53+"1",6,1,1,"EST")):INDIRECT(ADDRESS($AF53+"1",IF(AA53="",17,AA53+"5"),1,1,"EST")))/SUM(INDIRECT(ADDRESS($AF53,6,1,1,"EST")):INDIRECT(ADDRESS($AF53,IF(AA53="",17,AA53+"5"),1,1,"EST")))-1)</f>
        <v>-</v>
      </c>
      <c r="AH53" s="1" t="str">
        <f ca="1">IF($I53&lt;AH$5,"-",SUM(INDIRECT(ADDRESS($AF53+"1",22,1,1,"EST")):INDIRECT(ADDRESS($AF53+"1",IF(AB53="",33,AB53+"21"),1,1,"EST")))/SUM(INDIRECT(ADDRESS($AF53,22,1,1,"EST")):INDIRECT(ADDRESS($AF53,IF(AB53="",33,AB53+"21"),1,1,"EST")))-1)</f>
        <v>-</v>
      </c>
      <c r="AI53" s="1" t="str">
        <f ca="1">IF($I53&lt;AI$5,"-",SUM(INDIRECT(ADDRESS($AF53+"1",38,1,1,"EST")):INDIRECT(ADDRESS($AF53+"1",IF(AC53="",49,AC53+"37"),1,1,"EST")))/SUM(INDIRECT(ADDRESS($AF53,38,1,1,"EST")):INDIRECT(ADDRESS($AF53,IF(AC53="",49,AC53+"37"),1,1,"EST")))-1)</f>
        <v>-</v>
      </c>
      <c r="AJ53" s="1" t="str">
        <f ca="1">IF($I53&lt;AJ$5,"-",SUM(INDIRECT(ADDRESS($AF53+"1",54,1,1,"EST")):INDIRECT(ADDRESS($AF53+"1",IF(AD53="",65,AD53+"53"),1,1,"EST")))/SUM(INDIRECT(ADDRESS($AF53,54,1,1,"EST")):INDIRECT(ADDRESS($AF53,IF(AD53="",65,AD53+"53"),1,1,"EST")))-1)</f>
        <v>-</v>
      </c>
      <c r="AK53" s="154" t="str">
        <f ca="1">IF($I53&lt;AK$5,"-",SUM(INDIRECT(ADDRESS($AF53+"1",70,1,1,"EST")):INDIRECT(ADDRESS($AF53+"1",IF(AE53="",81,AE53+"69"),1,1,"EST")))/SUM(INDIRECT(ADDRESS($AF53,70,1,1,"EST")):INDIRECT(ADDRESS($AF53,IF(AE53="",81,AE53+"69"),1,1,"EST")))-1)</f>
        <v>-</v>
      </c>
    </row>
    <row r="54" spans="3:37" ht="30" customHeight="1" thickTop="1" thickBot="1">
      <c r="C54" s="321"/>
      <c r="D54" s="322"/>
      <c r="E54" s="316"/>
      <c r="F54" s="316"/>
      <c r="G54" s="317" t="str">
        <f>IF(F54=0,"",VLOOKUP(F54,Funcionários!$C$6:$D$81,2,FALSE))</f>
        <v/>
      </c>
      <c r="H54" s="318"/>
      <c r="I54" s="319"/>
      <c r="J54" s="85" t="str">
        <f t="shared" si="3"/>
        <v/>
      </c>
      <c r="K54" s="88"/>
      <c r="L54" s="1" t="str">
        <f t="shared" si="4"/>
        <v/>
      </c>
      <c r="M54" s="1" t="str">
        <f>IF(Funcionários!C54=0,"",Funcionários!C54)</f>
        <v/>
      </c>
      <c r="R54" s="1" t="str">
        <f t="shared" si="5"/>
        <v/>
      </c>
      <c r="S54" s="1" t="str">
        <f t="shared" si="6"/>
        <v/>
      </c>
      <c r="W54" s="1" t="e">
        <f t="shared" ca="1" si="7"/>
        <v>#VALUE!</v>
      </c>
      <c r="X54" s="1" t="e">
        <f t="shared" ca="1" si="8"/>
        <v>#VALUE!</v>
      </c>
      <c r="Y54" s="1" t="e">
        <f t="shared" ca="1" si="9"/>
        <v>#VALUE!</v>
      </c>
      <c r="AA54" s="1" t="str">
        <f t="shared" si="13"/>
        <v/>
      </c>
      <c r="AB54" s="1" t="str">
        <f t="shared" si="13"/>
        <v/>
      </c>
      <c r="AC54" s="1" t="str">
        <f t="shared" si="13"/>
        <v/>
      </c>
      <c r="AD54" s="1" t="str">
        <f t="shared" si="13"/>
        <v/>
      </c>
      <c r="AE54" s="1" t="str">
        <f t="shared" si="13"/>
        <v/>
      </c>
      <c r="AF54" s="1" t="e">
        <f>VLOOKUP(C54,'Est1'!$C$12:$S$26,18,FALSE)</f>
        <v>#N/A</v>
      </c>
      <c r="AG54" s="1" t="str">
        <f ca="1">IF($I54&lt;AG$5,"-",SUM(INDIRECT(ADDRESS($AF54+"1",6,1,1,"EST")):INDIRECT(ADDRESS($AF54+"1",IF(AA54="",17,AA54+"5"),1,1,"EST")))/SUM(INDIRECT(ADDRESS($AF54,6,1,1,"EST")):INDIRECT(ADDRESS($AF54,IF(AA54="",17,AA54+"5"),1,1,"EST")))-1)</f>
        <v>-</v>
      </c>
      <c r="AH54" s="1" t="str">
        <f ca="1">IF($I54&lt;AH$5,"-",SUM(INDIRECT(ADDRESS($AF54+"1",22,1,1,"EST")):INDIRECT(ADDRESS($AF54+"1",IF(AB54="",33,AB54+"21"),1,1,"EST")))/SUM(INDIRECT(ADDRESS($AF54,22,1,1,"EST")):INDIRECT(ADDRESS($AF54,IF(AB54="",33,AB54+"21"),1,1,"EST")))-1)</f>
        <v>-</v>
      </c>
      <c r="AI54" s="1" t="str">
        <f ca="1">IF($I54&lt;AI$5,"-",SUM(INDIRECT(ADDRESS($AF54+"1",38,1,1,"EST")):INDIRECT(ADDRESS($AF54+"1",IF(AC54="",49,AC54+"37"),1,1,"EST")))/SUM(INDIRECT(ADDRESS($AF54,38,1,1,"EST")):INDIRECT(ADDRESS($AF54,IF(AC54="",49,AC54+"37"),1,1,"EST")))-1)</f>
        <v>-</v>
      </c>
      <c r="AJ54" s="1" t="str">
        <f ca="1">IF($I54&lt;AJ$5,"-",SUM(INDIRECT(ADDRESS($AF54+"1",54,1,1,"EST")):INDIRECT(ADDRESS($AF54+"1",IF(AD54="",65,AD54+"53"),1,1,"EST")))/SUM(INDIRECT(ADDRESS($AF54,54,1,1,"EST")):INDIRECT(ADDRESS($AF54,IF(AD54="",65,AD54+"53"),1,1,"EST")))-1)</f>
        <v>-</v>
      </c>
      <c r="AK54" s="154" t="str">
        <f ca="1">IF($I54&lt;AK$5,"-",SUM(INDIRECT(ADDRESS($AF54+"1",70,1,1,"EST")):INDIRECT(ADDRESS($AF54+"1",IF(AE54="",81,AE54+"69"),1,1,"EST")))/SUM(INDIRECT(ADDRESS($AF54,70,1,1,"EST")):INDIRECT(ADDRESS($AF54,IF(AE54="",81,AE54+"69"),1,1,"EST")))-1)</f>
        <v>-</v>
      </c>
    </row>
    <row r="55" spans="3:37" ht="30" customHeight="1" thickTop="1" thickBot="1">
      <c r="C55" s="321"/>
      <c r="D55" s="322"/>
      <c r="E55" s="316"/>
      <c r="F55" s="316"/>
      <c r="G55" s="317" t="str">
        <f>IF(F55=0,"",VLOOKUP(F55,Funcionários!$C$6:$D$81,2,FALSE))</f>
        <v/>
      </c>
      <c r="H55" s="318"/>
      <c r="I55" s="319"/>
      <c r="J55" s="85" t="str">
        <f t="shared" si="3"/>
        <v/>
      </c>
      <c r="K55" s="88"/>
      <c r="L55" s="1" t="str">
        <f t="shared" si="4"/>
        <v/>
      </c>
      <c r="M55" s="1" t="str">
        <f>IF(Funcionários!C55=0,"",Funcionários!C55)</f>
        <v/>
      </c>
      <c r="R55" s="1" t="str">
        <f t="shared" si="5"/>
        <v/>
      </c>
      <c r="S55" s="1" t="str">
        <f t="shared" si="6"/>
        <v/>
      </c>
      <c r="W55" s="1" t="e">
        <f t="shared" ca="1" si="7"/>
        <v>#VALUE!</v>
      </c>
      <c r="X55" s="1" t="e">
        <f t="shared" ca="1" si="8"/>
        <v>#VALUE!</v>
      </c>
      <c r="Y55" s="1" t="e">
        <f t="shared" ca="1" si="9"/>
        <v>#VALUE!</v>
      </c>
      <c r="AA55" s="1" t="str">
        <f t="shared" si="13"/>
        <v/>
      </c>
      <c r="AB55" s="1" t="str">
        <f t="shared" si="13"/>
        <v/>
      </c>
      <c r="AC55" s="1" t="str">
        <f t="shared" si="13"/>
        <v/>
      </c>
      <c r="AD55" s="1" t="str">
        <f t="shared" si="13"/>
        <v/>
      </c>
      <c r="AE55" s="1" t="str">
        <f t="shared" si="13"/>
        <v/>
      </c>
      <c r="AF55" s="1" t="e">
        <f>VLOOKUP(C55,'Est1'!$C$12:$S$26,18,FALSE)</f>
        <v>#N/A</v>
      </c>
      <c r="AG55" s="1" t="str">
        <f ca="1">IF($I55&lt;AG$5,"-",SUM(INDIRECT(ADDRESS($AF55+"1",6,1,1,"EST")):INDIRECT(ADDRESS($AF55+"1",IF(AA55="",17,AA55+"5"),1,1,"EST")))/SUM(INDIRECT(ADDRESS($AF55,6,1,1,"EST")):INDIRECT(ADDRESS($AF55,IF(AA55="",17,AA55+"5"),1,1,"EST")))-1)</f>
        <v>-</v>
      </c>
      <c r="AH55" s="1" t="str">
        <f ca="1">IF($I55&lt;AH$5,"-",SUM(INDIRECT(ADDRESS($AF55+"1",22,1,1,"EST")):INDIRECT(ADDRESS($AF55+"1",IF(AB55="",33,AB55+"21"),1,1,"EST")))/SUM(INDIRECT(ADDRESS($AF55,22,1,1,"EST")):INDIRECT(ADDRESS($AF55,IF(AB55="",33,AB55+"21"),1,1,"EST")))-1)</f>
        <v>-</v>
      </c>
      <c r="AI55" s="1" t="str">
        <f ca="1">IF($I55&lt;AI$5,"-",SUM(INDIRECT(ADDRESS($AF55+"1",38,1,1,"EST")):INDIRECT(ADDRESS($AF55+"1",IF(AC55="",49,AC55+"37"),1,1,"EST")))/SUM(INDIRECT(ADDRESS($AF55,38,1,1,"EST")):INDIRECT(ADDRESS($AF55,IF(AC55="",49,AC55+"37"),1,1,"EST")))-1)</f>
        <v>-</v>
      </c>
      <c r="AJ55" s="1" t="str">
        <f ca="1">IF($I55&lt;AJ$5,"-",SUM(INDIRECT(ADDRESS($AF55+"1",54,1,1,"EST")):INDIRECT(ADDRESS($AF55+"1",IF(AD55="",65,AD55+"53"),1,1,"EST")))/SUM(INDIRECT(ADDRESS($AF55,54,1,1,"EST")):INDIRECT(ADDRESS($AF55,IF(AD55="",65,AD55+"53"),1,1,"EST")))-1)</f>
        <v>-</v>
      </c>
      <c r="AK55" s="154" t="str">
        <f ca="1">IF($I55&lt;AK$5,"-",SUM(INDIRECT(ADDRESS($AF55+"1",70,1,1,"EST")):INDIRECT(ADDRESS($AF55+"1",IF(AE55="",81,AE55+"69"),1,1,"EST")))/SUM(INDIRECT(ADDRESS($AF55,70,1,1,"EST")):INDIRECT(ADDRESS($AF55,IF(AE55="",81,AE55+"69"),1,1,"EST")))-1)</f>
        <v>-</v>
      </c>
    </row>
    <row r="56" spans="3:37" ht="30" customHeight="1" thickTop="1" thickBot="1">
      <c r="C56" s="321"/>
      <c r="D56" s="322"/>
      <c r="E56" s="316"/>
      <c r="F56" s="316"/>
      <c r="G56" s="317" t="str">
        <f>IF(F56=0,"",VLOOKUP(F56,Funcionários!$C$6:$D$81,2,FALSE))</f>
        <v/>
      </c>
      <c r="H56" s="318"/>
      <c r="I56" s="319"/>
      <c r="J56" s="85" t="str">
        <f t="shared" si="3"/>
        <v/>
      </c>
      <c r="K56" s="88"/>
      <c r="L56" s="1" t="str">
        <f t="shared" si="4"/>
        <v/>
      </c>
      <c r="M56" s="1" t="str">
        <f>IF(Funcionários!C56=0,"",Funcionários!C56)</f>
        <v/>
      </c>
      <c r="R56" s="1" t="str">
        <f t="shared" si="5"/>
        <v/>
      </c>
      <c r="S56" s="1" t="str">
        <f t="shared" si="6"/>
        <v/>
      </c>
      <c r="W56" s="1" t="e">
        <f t="shared" ca="1" si="7"/>
        <v>#VALUE!</v>
      </c>
      <c r="X56" s="1" t="e">
        <f t="shared" ca="1" si="8"/>
        <v>#VALUE!</v>
      </c>
      <c r="Y56" s="1" t="e">
        <f t="shared" ca="1" si="9"/>
        <v>#VALUE!</v>
      </c>
      <c r="AA56" s="1" t="str">
        <f t="shared" ref="AA56:AE65" si="14">IF($I56=AA$5,$R56,"")</f>
        <v/>
      </c>
      <c r="AB56" s="1" t="str">
        <f t="shared" si="14"/>
        <v/>
      </c>
      <c r="AC56" s="1" t="str">
        <f t="shared" si="14"/>
        <v/>
      </c>
      <c r="AD56" s="1" t="str">
        <f t="shared" si="14"/>
        <v/>
      </c>
      <c r="AE56" s="1" t="str">
        <f t="shared" si="14"/>
        <v/>
      </c>
      <c r="AF56" s="1" t="e">
        <f>VLOOKUP(C56,'Est1'!$C$12:$S$26,18,FALSE)</f>
        <v>#N/A</v>
      </c>
      <c r="AG56" s="1" t="str">
        <f ca="1">IF($I56&lt;AG$5,"-",SUM(INDIRECT(ADDRESS($AF56+"1",6,1,1,"EST")):INDIRECT(ADDRESS($AF56+"1",IF(AA56="",17,AA56+"5"),1,1,"EST")))/SUM(INDIRECT(ADDRESS($AF56,6,1,1,"EST")):INDIRECT(ADDRESS($AF56,IF(AA56="",17,AA56+"5"),1,1,"EST")))-1)</f>
        <v>-</v>
      </c>
      <c r="AH56" s="1" t="str">
        <f ca="1">IF($I56&lt;AH$5,"-",SUM(INDIRECT(ADDRESS($AF56+"1",22,1,1,"EST")):INDIRECT(ADDRESS($AF56+"1",IF(AB56="",33,AB56+"21"),1,1,"EST")))/SUM(INDIRECT(ADDRESS($AF56,22,1,1,"EST")):INDIRECT(ADDRESS($AF56,IF(AB56="",33,AB56+"21"),1,1,"EST")))-1)</f>
        <v>-</v>
      </c>
      <c r="AI56" s="1" t="str">
        <f ca="1">IF($I56&lt;AI$5,"-",SUM(INDIRECT(ADDRESS($AF56+"1",38,1,1,"EST")):INDIRECT(ADDRESS($AF56+"1",IF(AC56="",49,AC56+"37"),1,1,"EST")))/SUM(INDIRECT(ADDRESS($AF56,38,1,1,"EST")):INDIRECT(ADDRESS($AF56,IF(AC56="",49,AC56+"37"),1,1,"EST")))-1)</f>
        <v>-</v>
      </c>
      <c r="AJ56" s="1" t="str">
        <f ca="1">IF($I56&lt;AJ$5,"-",SUM(INDIRECT(ADDRESS($AF56+"1",54,1,1,"EST")):INDIRECT(ADDRESS($AF56+"1",IF(AD56="",65,AD56+"53"),1,1,"EST")))/SUM(INDIRECT(ADDRESS($AF56,54,1,1,"EST")):INDIRECT(ADDRESS($AF56,IF(AD56="",65,AD56+"53"),1,1,"EST")))-1)</f>
        <v>-</v>
      </c>
      <c r="AK56" s="154" t="str">
        <f ca="1">IF($I56&lt;AK$5,"-",SUM(INDIRECT(ADDRESS($AF56+"1",70,1,1,"EST")):INDIRECT(ADDRESS($AF56+"1",IF(AE56="",81,AE56+"69"),1,1,"EST")))/SUM(INDIRECT(ADDRESS($AF56,70,1,1,"EST")):INDIRECT(ADDRESS($AF56,IF(AE56="",81,AE56+"69"),1,1,"EST")))-1)</f>
        <v>-</v>
      </c>
    </row>
    <row r="57" spans="3:37" ht="30" customHeight="1" thickTop="1" thickBot="1">
      <c r="C57" s="321"/>
      <c r="D57" s="322"/>
      <c r="E57" s="316"/>
      <c r="F57" s="316"/>
      <c r="G57" s="317" t="str">
        <f>IF(F57=0,"",VLOOKUP(F57,Funcionários!$C$6:$D$81,2,FALSE))</f>
        <v/>
      </c>
      <c r="H57" s="318"/>
      <c r="I57" s="319"/>
      <c r="J57" s="85" t="str">
        <f t="shared" si="3"/>
        <v/>
      </c>
      <c r="K57" s="88"/>
      <c r="L57" s="1" t="str">
        <f t="shared" si="4"/>
        <v/>
      </c>
      <c r="M57" s="1" t="str">
        <f>IF(Funcionários!C57=0,"",Funcionários!C57)</f>
        <v/>
      </c>
      <c r="R57" s="1" t="str">
        <f t="shared" si="5"/>
        <v/>
      </c>
      <c r="S57" s="1" t="str">
        <f t="shared" si="6"/>
        <v/>
      </c>
      <c r="W57" s="1" t="e">
        <f t="shared" ca="1" si="7"/>
        <v>#VALUE!</v>
      </c>
      <c r="X57" s="1" t="e">
        <f t="shared" ca="1" si="8"/>
        <v>#VALUE!</v>
      </c>
      <c r="Y57" s="1" t="e">
        <f t="shared" ca="1" si="9"/>
        <v>#VALUE!</v>
      </c>
      <c r="AA57" s="1" t="str">
        <f t="shared" si="14"/>
        <v/>
      </c>
      <c r="AB57" s="1" t="str">
        <f t="shared" si="14"/>
        <v/>
      </c>
      <c r="AC57" s="1" t="str">
        <f t="shared" si="14"/>
        <v/>
      </c>
      <c r="AD57" s="1" t="str">
        <f t="shared" si="14"/>
        <v/>
      </c>
      <c r="AE57" s="1" t="str">
        <f t="shared" si="14"/>
        <v/>
      </c>
      <c r="AF57" s="1" t="e">
        <f>VLOOKUP(C57,'Est1'!$C$12:$S$26,18,FALSE)</f>
        <v>#N/A</v>
      </c>
      <c r="AG57" s="1" t="str">
        <f ca="1">IF($I57&lt;AG$5,"-",SUM(INDIRECT(ADDRESS($AF57+"1",6,1,1,"EST")):INDIRECT(ADDRESS($AF57+"1",IF(AA57="",17,AA57+"5"),1,1,"EST")))/SUM(INDIRECT(ADDRESS($AF57,6,1,1,"EST")):INDIRECT(ADDRESS($AF57,IF(AA57="",17,AA57+"5"),1,1,"EST")))-1)</f>
        <v>-</v>
      </c>
      <c r="AH57" s="1" t="str">
        <f ca="1">IF($I57&lt;AH$5,"-",SUM(INDIRECT(ADDRESS($AF57+"1",22,1,1,"EST")):INDIRECT(ADDRESS($AF57+"1",IF(AB57="",33,AB57+"21"),1,1,"EST")))/SUM(INDIRECT(ADDRESS($AF57,22,1,1,"EST")):INDIRECT(ADDRESS($AF57,IF(AB57="",33,AB57+"21"),1,1,"EST")))-1)</f>
        <v>-</v>
      </c>
      <c r="AI57" s="1" t="str">
        <f ca="1">IF($I57&lt;AI$5,"-",SUM(INDIRECT(ADDRESS($AF57+"1",38,1,1,"EST")):INDIRECT(ADDRESS($AF57+"1",IF(AC57="",49,AC57+"37"),1,1,"EST")))/SUM(INDIRECT(ADDRESS($AF57,38,1,1,"EST")):INDIRECT(ADDRESS($AF57,IF(AC57="",49,AC57+"37"),1,1,"EST")))-1)</f>
        <v>-</v>
      </c>
      <c r="AJ57" s="1" t="str">
        <f ca="1">IF($I57&lt;AJ$5,"-",SUM(INDIRECT(ADDRESS($AF57+"1",54,1,1,"EST")):INDIRECT(ADDRESS($AF57+"1",IF(AD57="",65,AD57+"53"),1,1,"EST")))/SUM(INDIRECT(ADDRESS($AF57,54,1,1,"EST")):INDIRECT(ADDRESS($AF57,IF(AD57="",65,AD57+"53"),1,1,"EST")))-1)</f>
        <v>-</v>
      </c>
      <c r="AK57" s="154" t="str">
        <f ca="1">IF($I57&lt;AK$5,"-",SUM(INDIRECT(ADDRESS($AF57+"1",70,1,1,"EST")):INDIRECT(ADDRESS($AF57+"1",IF(AE57="",81,AE57+"69"),1,1,"EST")))/SUM(INDIRECT(ADDRESS($AF57,70,1,1,"EST")):INDIRECT(ADDRESS($AF57,IF(AE57="",81,AE57+"69"),1,1,"EST")))-1)</f>
        <v>-</v>
      </c>
    </row>
    <row r="58" spans="3:37" ht="30" customHeight="1" thickTop="1" thickBot="1">
      <c r="C58" s="321"/>
      <c r="D58" s="322"/>
      <c r="E58" s="316"/>
      <c r="F58" s="316"/>
      <c r="G58" s="317" t="str">
        <f>IF(F58=0,"",VLOOKUP(F58,Funcionários!$C$6:$D$81,2,FALSE))</f>
        <v/>
      </c>
      <c r="H58" s="318"/>
      <c r="I58" s="319"/>
      <c r="J58" s="85" t="str">
        <f t="shared" si="3"/>
        <v/>
      </c>
      <c r="K58" s="88"/>
      <c r="L58" s="1" t="str">
        <f t="shared" si="4"/>
        <v/>
      </c>
      <c r="M58" s="1" t="str">
        <f>IF(Funcionários!C58=0,"",Funcionários!C58)</f>
        <v/>
      </c>
      <c r="R58" s="1" t="str">
        <f t="shared" si="5"/>
        <v/>
      </c>
      <c r="S58" s="1" t="str">
        <f t="shared" si="6"/>
        <v/>
      </c>
      <c r="W58" s="1" t="e">
        <f t="shared" ca="1" si="7"/>
        <v>#VALUE!</v>
      </c>
      <c r="X58" s="1" t="e">
        <f t="shared" ca="1" si="8"/>
        <v>#VALUE!</v>
      </c>
      <c r="Y58" s="1" t="e">
        <f t="shared" ca="1" si="9"/>
        <v>#VALUE!</v>
      </c>
      <c r="AA58" s="1" t="str">
        <f t="shared" si="14"/>
        <v/>
      </c>
      <c r="AB58" s="1" t="str">
        <f t="shared" si="14"/>
        <v/>
      </c>
      <c r="AC58" s="1" t="str">
        <f t="shared" si="14"/>
        <v/>
      </c>
      <c r="AD58" s="1" t="str">
        <f t="shared" si="14"/>
        <v/>
      </c>
      <c r="AE58" s="1" t="str">
        <f t="shared" si="14"/>
        <v/>
      </c>
      <c r="AF58" s="1" t="e">
        <f>VLOOKUP(C58,'Est1'!$C$12:$S$26,18,FALSE)</f>
        <v>#N/A</v>
      </c>
      <c r="AG58" s="1" t="str">
        <f ca="1">IF($I58&lt;AG$5,"-",SUM(INDIRECT(ADDRESS($AF58+"1",6,1,1,"EST")):INDIRECT(ADDRESS($AF58+"1",IF(AA58="",17,AA58+"5"),1,1,"EST")))/SUM(INDIRECT(ADDRESS($AF58,6,1,1,"EST")):INDIRECT(ADDRESS($AF58,IF(AA58="",17,AA58+"5"),1,1,"EST")))-1)</f>
        <v>-</v>
      </c>
      <c r="AH58" s="1" t="str">
        <f ca="1">IF($I58&lt;AH$5,"-",SUM(INDIRECT(ADDRESS($AF58+"1",22,1,1,"EST")):INDIRECT(ADDRESS($AF58+"1",IF(AB58="",33,AB58+"21"),1,1,"EST")))/SUM(INDIRECT(ADDRESS($AF58,22,1,1,"EST")):INDIRECT(ADDRESS($AF58,IF(AB58="",33,AB58+"21"),1,1,"EST")))-1)</f>
        <v>-</v>
      </c>
      <c r="AI58" s="1" t="str">
        <f ca="1">IF($I58&lt;AI$5,"-",SUM(INDIRECT(ADDRESS($AF58+"1",38,1,1,"EST")):INDIRECT(ADDRESS($AF58+"1",IF(AC58="",49,AC58+"37"),1,1,"EST")))/SUM(INDIRECT(ADDRESS($AF58,38,1,1,"EST")):INDIRECT(ADDRESS($AF58,IF(AC58="",49,AC58+"37"),1,1,"EST")))-1)</f>
        <v>-</v>
      </c>
      <c r="AJ58" s="1" t="str">
        <f ca="1">IF($I58&lt;AJ$5,"-",SUM(INDIRECT(ADDRESS($AF58+"1",54,1,1,"EST")):INDIRECT(ADDRESS($AF58+"1",IF(AD58="",65,AD58+"53"),1,1,"EST")))/SUM(INDIRECT(ADDRESS($AF58,54,1,1,"EST")):INDIRECT(ADDRESS($AF58,IF(AD58="",65,AD58+"53"),1,1,"EST")))-1)</f>
        <v>-</v>
      </c>
      <c r="AK58" s="154" t="str">
        <f ca="1">IF($I58&lt;AK$5,"-",SUM(INDIRECT(ADDRESS($AF58+"1",70,1,1,"EST")):INDIRECT(ADDRESS($AF58+"1",IF(AE58="",81,AE58+"69"),1,1,"EST")))/SUM(INDIRECT(ADDRESS($AF58,70,1,1,"EST")):INDIRECT(ADDRESS($AF58,IF(AE58="",81,AE58+"69"),1,1,"EST")))-1)</f>
        <v>-</v>
      </c>
    </row>
    <row r="59" spans="3:37" ht="30" customHeight="1" thickTop="1" thickBot="1">
      <c r="C59" s="321"/>
      <c r="D59" s="322"/>
      <c r="E59" s="316"/>
      <c r="F59" s="316"/>
      <c r="G59" s="317" t="str">
        <f>IF(F59=0,"",VLOOKUP(F59,Funcionários!$C$6:$D$81,2,FALSE))</f>
        <v/>
      </c>
      <c r="H59" s="318"/>
      <c r="I59" s="319"/>
      <c r="J59" s="85" t="str">
        <f t="shared" si="3"/>
        <v/>
      </c>
      <c r="K59" s="88"/>
      <c r="L59" s="1" t="str">
        <f t="shared" si="4"/>
        <v/>
      </c>
      <c r="M59" s="1" t="str">
        <f>IF(Funcionários!C59=0,"",Funcionários!C59)</f>
        <v/>
      </c>
      <c r="R59" s="1" t="str">
        <f t="shared" si="5"/>
        <v/>
      </c>
      <c r="S59" s="1" t="str">
        <f t="shared" si="6"/>
        <v/>
      </c>
      <c r="W59" s="1" t="e">
        <f t="shared" ca="1" si="7"/>
        <v>#VALUE!</v>
      </c>
      <c r="X59" s="1" t="e">
        <f t="shared" ca="1" si="8"/>
        <v>#VALUE!</v>
      </c>
      <c r="Y59" s="1" t="e">
        <f t="shared" ca="1" si="9"/>
        <v>#VALUE!</v>
      </c>
      <c r="AA59" s="1" t="str">
        <f t="shared" si="14"/>
        <v/>
      </c>
      <c r="AB59" s="1" t="str">
        <f t="shared" si="14"/>
        <v/>
      </c>
      <c r="AC59" s="1" t="str">
        <f t="shared" si="14"/>
        <v/>
      </c>
      <c r="AD59" s="1" t="str">
        <f t="shared" si="14"/>
        <v/>
      </c>
      <c r="AE59" s="1" t="str">
        <f t="shared" si="14"/>
        <v/>
      </c>
      <c r="AF59" s="1" t="e">
        <f>VLOOKUP(C59,'Est1'!$C$12:$S$26,18,FALSE)</f>
        <v>#N/A</v>
      </c>
      <c r="AG59" s="1" t="str">
        <f ca="1">IF($I59&lt;AG$5,"-",SUM(INDIRECT(ADDRESS($AF59+"1",6,1,1,"EST")):INDIRECT(ADDRESS($AF59+"1",IF(AA59="",17,AA59+"5"),1,1,"EST")))/SUM(INDIRECT(ADDRESS($AF59,6,1,1,"EST")):INDIRECT(ADDRESS($AF59,IF(AA59="",17,AA59+"5"),1,1,"EST")))-1)</f>
        <v>-</v>
      </c>
      <c r="AH59" s="1" t="str">
        <f ca="1">IF($I59&lt;AH$5,"-",SUM(INDIRECT(ADDRESS($AF59+"1",22,1,1,"EST")):INDIRECT(ADDRESS($AF59+"1",IF(AB59="",33,AB59+"21"),1,1,"EST")))/SUM(INDIRECT(ADDRESS($AF59,22,1,1,"EST")):INDIRECT(ADDRESS($AF59,IF(AB59="",33,AB59+"21"),1,1,"EST")))-1)</f>
        <v>-</v>
      </c>
      <c r="AI59" s="1" t="str">
        <f ca="1">IF($I59&lt;AI$5,"-",SUM(INDIRECT(ADDRESS($AF59+"1",38,1,1,"EST")):INDIRECT(ADDRESS($AF59+"1",IF(AC59="",49,AC59+"37"),1,1,"EST")))/SUM(INDIRECT(ADDRESS($AF59,38,1,1,"EST")):INDIRECT(ADDRESS($AF59,IF(AC59="",49,AC59+"37"),1,1,"EST")))-1)</f>
        <v>-</v>
      </c>
      <c r="AJ59" s="1" t="str">
        <f ca="1">IF($I59&lt;AJ$5,"-",SUM(INDIRECT(ADDRESS($AF59+"1",54,1,1,"EST")):INDIRECT(ADDRESS($AF59+"1",IF(AD59="",65,AD59+"53"),1,1,"EST")))/SUM(INDIRECT(ADDRESS($AF59,54,1,1,"EST")):INDIRECT(ADDRESS($AF59,IF(AD59="",65,AD59+"53"),1,1,"EST")))-1)</f>
        <v>-</v>
      </c>
      <c r="AK59" s="154" t="str">
        <f ca="1">IF($I59&lt;AK$5,"-",SUM(INDIRECT(ADDRESS($AF59+"1",70,1,1,"EST")):INDIRECT(ADDRESS($AF59+"1",IF(AE59="",81,AE59+"69"),1,1,"EST")))/SUM(INDIRECT(ADDRESS($AF59,70,1,1,"EST")):INDIRECT(ADDRESS($AF59,IF(AE59="",81,AE59+"69"),1,1,"EST")))-1)</f>
        <v>-</v>
      </c>
    </row>
    <row r="60" spans="3:37" ht="30" customHeight="1" thickTop="1" thickBot="1">
      <c r="C60" s="321"/>
      <c r="D60" s="322"/>
      <c r="E60" s="316"/>
      <c r="F60" s="316"/>
      <c r="G60" s="317" t="str">
        <f>IF(F60=0,"",VLOOKUP(F60,Funcionários!$C$6:$D$81,2,FALSE))</f>
        <v/>
      </c>
      <c r="H60" s="318"/>
      <c r="I60" s="319"/>
      <c r="J60" s="85" t="str">
        <f t="shared" si="3"/>
        <v/>
      </c>
      <c r="K60" s="88"/>
      <c r="L60" s="1" t="str">
        <f t="shared" si="4"/>
        <v/>
      </c>
      <c r="M60" s="1" t="str">
        <f>IF(Funcionários!C60=0,"",Funcionários!C60)</f>
        <v/>
      </c>
      <c r="R60" s="1" t="str">
        <f t="shared" si="5"/>
        <v/>
      </c>
      <c r="S60" s="1" t="str">
        <f t="shared" si="6"/>
        <v/>
      </c>
      <c r="W60" s="1" t="e">
        <f t="shared" ca="1" si="7"/>
        <v>#VALUE!</v>
      </c>
      <c r="X60" s="1" t="e">
        <f t="shared" ca="1" si="8"/>
        <v>#VALUE!</v>
      </c>
      <c r="Y60" s="1" t="e">
        <f t="shared" ca="1" si="9"/>
        <v>#VALUE!</v>
      </c>
      <c r="AA60" s="1" t="str">
        <f t="shared" si="14"/>
        <v/>
      </c>
      <c r="AB60" s="1" t="str">
        <f t="shared" si="14"/>
        <v/>
      </c>
      <c r="AC60" s="1" t="str">
        <f t="shared" si="14"/>
        <v/>
      </c>
      <c r="AD60" s="1" t="str">
        <f t="shared" si="14"/>
        <v/>
      </c>
      <c r="AE60" s="1" t="str">
        <f t="shared" si="14"/>
        <v/>
      </c>
      <c r="AF60" s="1" t="e">
        <f>VLOOKUP(C60,'Est1'!$C$12:$S$26,18,FALSE)</f>
        <v>#N/A</v>
      </c>
      <c r="AG60" s="1" t="str">
        <f ca="1">IF($I60&lt;AG$5,"-",SUM(INDIRECT(ADDRESS($AF60+"1",6,1,1,"EST")):INDIRECT(ADDRESS($AF60+"1",IF(AA60="",17,AA60+"5"),1,1,"EST")))/SUM(INDIRECT(ADDRESS($AF60,6,1,1,"EST")):INDIRECT(ADDRESS($AF60,IF(AA60="",17,AA60+"5"),1,1,"EST")))-1)</f>
        <v>-</v>
      </c>
      <c r="AH60" s="1" t="str">
        <f ca="1">IF($I60&lt;AH$5,"-",SUM(INDIRECT(ADDRESS($AF60+"1",22,1,1,"EST")):INDIRECT(ADDRESS($AF60+"1",IF(AB60="",33,AB60+"21"),1,1,"EST")))/SUM(INDIRECT(ADDRESS($AF60,22,1,1,"EST")):INDIRECT(ADDRESS($AF60,IF(AB60="",33,AB60+"21"),1,1,"EST")))-1)</f>
        <v>-</v>
      </c>
      <c r="AI60" s="1" t="str">
        <f ca="1">IF($I60&lt;AI$5,"-",SUM(INDIRECT(ADDRESS($AF60+"1",38,1,1,"EST")):INDIRECT(ADDRESS($AF60+"1",IF(AC60="",49,AC60+"37"),1,1,"EST")))/SUM(INDIRECT(ADDRESS($AF60,38,1,1,"EST")):INDIRECT(ADDRESS($AF60,IF(AC60="",49,AC60+"37"),1,1,"EST")))-1)</f>
        <v>-</v>
      </c>
      <c r="AJ60" s="1" t="str">
        <f ca="1">IF($I60&lt;AJ$5,"-",SUM(INDIRECT(ADDRESS($AF60+"1",54,1,1,"EST")):INDIRECT(ADDRESS($AF60+"1",IF(AD60="",65,AD60+"53"),1,1,"EST")))/SUM(INDIRECT(ADDRESS($AF60,54,1,1,"EST")):INDIRECT(ADDRESS($AF60,IF(AD60="",65,AD60+"53"),1,1,"EST")))-1)</f>
        <v>-</v>
      </c>
      <c r="AK60" s="154" t="str">
        <f ca="1">IF($I60&lt;AK$5,"-",SUM(INDIRECT(ADDRESS($AF60+"1",70,1,1,"EST")):INDIRECT(ADDRESS($AF60+"1",IF(AE60="",81,AE60+"69"),1,1,"EST")))/SUM(INDIRECT(ADDRESS($AF60,70,1,1,"EST")):INDIRECT(ADDRESS($AF60,IF(AE60="",81,AE60+"69"),1,1,"EST")))-1)</f>
        <v>-</v>
      </c>
    </row>
    <row r="61" spans="3:37" ht="30" customHeight="1" thickTop="1" thickBot="1">
      <c r="C61" s="321"/>
      <c r="D61" s="322"/>
      <c r="E61" s="316"/>
      <c r="F61" s="316"/>
      <c r="G61" s="317" t="str">
        <f>IF(F61=0,"",VLOOKUP(F61,Funcionários!$C$6:$D$81,2,FALSE))</f>
        <v/>
      </c>
      <c r="H61" s="318"/>
      <c r="I61" s="319"/>
      <c r="J61" s="85" t="str">
        <f t="shared" si="3"/>
        <v/>
      </c>
      <c r="K61" s="88"/>
      <c r="L61" s="1" t="str">
        <f t="shared" si="4"/>
        <v/>
      </c>
      <c r="M61" s="1" t="str">
        <f>IF(Funcionários!C61=0,"",Funcionários!C61)</f>
        <v/>
      </c>
      <c r="R61" s="1" t="str">
        <f t="shared" si="5"/>
        <v/>
      </c>
      <c r="S61" s="1" t="str">
        <f t="shared" si="6"/>
        <v/>
      </c>
      <c r="W61" s="1" t="e">
        <f t="shared" ca="1" si="7"/>
        <v>#VALUE!</v>
      </c>
      <c r="X61" s="1" t="e">
        <f t="shared" ca="1" si="8"/>
        <v>#VALUE!</v>
      </c>
      <c r="Y61" s="1" t="e">
        <f t="shared" ca="1" si="9"/>
        <v>#VALUE!</v>
      </c>
      <c r="AA61" s="1" t="str">
        <f t="shared" si="14"/>
        <v/>
      </c>
      <c r="AB61" s="1" t="str">
        <f t="shared" si="14"/>
        <v/>
      </c>
      <c r="AC61" s="1" t="str">
        <f t="shared" si="14"/>
        <v/>
      </c>
      <c r="AD61" s="1" t="str">
        <f t="shared" si="14"/>
        <v/>
      </c>
      <c r="AE61" s="1" t="str">
        <f t="shared" si="14"/>
        <v/>
      </c>
      <c r="AF61" s="1" t="e">
        <f>VLOOKUP(C61,'Est1'!$C$12:$S$26,18,FALSE)</f>
        <v>#N/A</v>
      </c>
      <c r="AG61" s="1" t="str">
        <f ca="1">IF($I61&lt;AG$5,"-",SUM(INDIRECT(ADDRESS($AF61+"1",6,1,1,"EST")):INDIRECT(ADDRESS($AF61+"1",IF(AA61="",17,AA61+"5"),1,1,"EST")))/SUM(INDIRECT(ADDRESS($AF61,6,1,1,"EST")):INDIRECT(ADDRESS($AF61,IF(AA61="",17,AA61+"5"),1,1,"EST")))-1)</f>
        <v>-</v>
      </c>
      <c r="AH61" s="1" t="str">
        <f ca="1">IF($I61&lt;AH$5,"-",SUM(INDIRECT(ADDRESS($AF61+"1",22,1,1,"EST")):INDIRECT(ADDRESS($AF61+"1",IF(AB61="",33,AB61+"21"),1,1,"EST")))/SUM(INDIRECT(ADDRESS($AF61,22,1,1,"EST")):INDIRECT(ADDRESS($AF61,IF(AB61="",33,AB61+"21"),1,1,"EST")))-1)</f>
        <v>-</v>
      </c>
      <c r="AI61" s="1" t="str">
        <f ca="1">IF($I61&lt;AI$5,"-",SUM(INDIRECT(ADDRESS($AF61+"1",38,1,1,"EST")):INDIRECT(ADDRESS($AF61+"1",IF(AC61="",49,AC61+"37"),1,1,"EST")))/SUM(INDIRECT(ADDRESS($AF61,38,1,1,"EST")):INDIRECT(ADDRESS($AF61,IF(AC61="",49,AC61+"37"),1,1,"EST")))-1)</f>
        <v>-</v>
      </c>
      <c r="AJ61" s="1" t="str">
        <f ca="1">IF($I61&lt;AJ$5,"-",SUM(INDIRECT(ADDRESS($AF61+"1",54,1,1,"EST")):INDIRECT(ADDRESS($AF61+"1",IF(AD61="",65,AD61+"53"),1,1,"EST")))/SUM(INDIRECT(ADDRESS($AF61,54,1,1,"EST")):INDIRECT(ADDRESS($AF61,IF(AD61="",65,AD61+"53"),1,1,"EST")))-1)</f>
        <v>-</v>
      </c>
      <c r="AK61" s="154" t="str">
        <f ca="1">IF($I61&lt;AK$5,"-",SUM(INDIRECT(ADDRESS($AF61+"1",70,1,1,"EST")):INDIRECT(ADDRESS($AF61+"1",IF(AE61="",81,AE61+"69"),1,1,"EST")))/SUM(INDIRECT(ADDRESS($AF61,70,1,1,"EST")):INDIRECT(ADDRESS($AF61,IF(AE61="",81,AE61+"69"),1,1,"EST")))-1)</f>
        <v>-</v>
      </c>
    </row>
    <row r="62" spans="3:37" ht="30" customHeight="1" thickTop="1" thickBot="1">
      <c r="C62" s="321"/>
      <c r="D62" s="322"/>
      <c r="E62" s="316"/>
      <c r="F62" s="316"/>
      <c r="G62" s="317" t="str">
        <f>IF(F62=0,"",VLOOKUP(F62,Funcionários!$C$6:$D$81,2,FALSE))</f>
        <v/>
      </c>
      <c r="H62" s="318"/>
      <c r="I62" s="319"/>
      <c r="J62" s="85" t="str">
        <f t="shared" si="3"/>
        <v/>
      </c>
      <c r="K62" s="88"/>
      <c r="L62" s="1" t="str">
        <f t="shared" si="4"/>
        <v/>
      </c>
      <c r="M62" s="1" t="str">
        <f>IF(Funcionários!C62=0,"",Funcionários!C62)</f>
        <v/>
      </c>
      <c r="R62" s="1" t="str">
        <f t="shared" si="5"/>
        <v/>
      </c>
      <c r="S62" s="1" t="str">
        <f t="shared" si="6"/>
        <v/>
      </c>
      <c r="W62" s="1" t="e">
        <f t="shared" ca="1" si="7"/>
        <v>#VALUE!</v>
      </c>
      <c r="X62" s="1" t="e">
        <f t="shared" ca="1" si="8"/>
        <v>#VALUE!</v>
      </c>
      <c r="Y62" s="1" t="e">
        <f t="shared" ca="1" si="9"/>
        <v>#VALUE!</v>
      </c>
      <c r="AA62" s="1" t="str">
        <f t="shared" si="14"/>
        <v/>
      </c>
      <c r="AB62" s="1" t="str">
        <f t="shared" si="14"/>
        <v/>
      </c>
      <c r="AC62" s="1" t="str">
        <f t="shared" si="14"/>
        <v/>
      </c>
      <c r="AD62" s="1" t="str">
        <f t="shared" si="14"/>
        <v/>
      </c>
      <c r="AE62" s="1" t="str">
        <f t="shared" si="14"/>
        <v/>
      </c>
      <c r="AF62" s="1" t="e">
        <f>VLOOKUP(C62,'Est1'!$C$12:$S$26,18,FALSE)</f>
        <v>#N/A</v>
      </c>
      <c r="AG62" s="1" t="str">
        <f ca="1">IF($I62&lt;AG$5,"-",SUM(INDIRECT(ADDRESS($AF62+"1",6,1,1,"EST")):INDIRECT(ADDRESS($AF62+"1",IF(AA62="",17,AA62+"5"),1,1,"EST")))/SUM(INDIRECT(ADDRESS($AF62,6,1,1,"EST")):INDIRECT(ADDRESS($AF62,IF(AA62="",17,AA62+"5"),1,1,"EST")))-1)</f>
        <v>-</v>
      </c>
      <c r="AH62" s="1" t="str">
        <f ca="1">IF($I62&lt;AH$5,"-",SUM(INDIRECT(ADDRESS($AF62+"1",22,1,1,"EST")):INDIRECT(ADDRESS($AF62+"1",IF(AB62="",33,AB62+"21"),1,1,"EST")))/SUM(INDIRECT(ADDRESS($AF62,22,1,1,"EST")):INDIRECT(ADDRESS($AF62,IF(AB62="",33,AB62+"21"),1,1,"EST")))-1)</f>
        <v>-</v>
      </c>
      <c r="AI62" s="1" t="str">
        <f ca="1">IF($I62&lt;AI$5,"-",SUM(INDIRECT(ADDRESS($AF62+"1",38,1,1,"EST")):INDIRECT(ADDRESS($AF62+"1",IF(AC62="",49,AC62+"37"),1,1,"EST")))/SUM(INDIRECT(ADDRESS($AF62,38,1,1,"EST")):INDIRECT(ADDRESS($AF62,IF(AC62="",49,AC62+"37"),1,1,"EST")))-1)</f>
        <v>-</v>
      </c>
      <c r="AJ62" s="1" t="str">
        <f ca="1">IF($I62&lt;AJ$5,"-",SUM(INDIRECT(ADDRESS($AF62+"1",54,1,1,"EST")):INDIRECT(ADDRESS($AF62+"1",IF(AD62="",65,AD62+"53"),1,1,"EST")))/SUM(INDIRECT(ADDRESS($AF62,54,1,1,"EST")):INDIRECT(ADDRESS($AF62,IF(AD62="",65,AD62+"53"),1,1,"EST")))-1)</f>
        <v>-</v>
      </c>
      <c r="AK62" s="154" t="str">
        <f ca="1">IF($I62&lt;AK$5,"-",SUM(INDIRECT(ADDRESS($AF62+"1",70,1,1,"EST")):INDIRECT(ADDRESS($AF62+"1",IF(AE62="",81,AE62+"69"),1,1,"EST")))/SUM(INDIRECT(ADDRESS($AF62,70,1,1,"EST")):INDIRECT(ADDRESS($AF62,IF(AE62="",81,AE62+"69"),1,1,"EST")))-1)</f>
        <v>-</v>
      </c>
    </row>
    <row r="63" spans="3:37" ht="30" customHeight="1" thickTop="1" thickBot="1">
      <c r="C63" s="321"/>
      <c r="D63" s="322"/>
      <c r="E63" s="316"/>
      <c r="F63" s="316"/>
      <c r="G63" s="317" t="str">
        <f>IF(F63=0,"",VLOOKUP(F63,Funcionários!$C$6:$D$81,2,FALSE))</f>
        <v/>
      </c>
      <c r="H63" s="318"/>
      <c r="I63" s="319"/>
      <c r="J63" s="85" t="str">
        <f t="shared" si="3"/>
        <v/>
      </c>
      <c r="K63" s="88"/>
      <c r="L63" s="1" t="str">
        <f t="shared" si="4"/>
        <v/>
      </c>
      <c r="M63" s="1" t="str">
        <f>IF(Funcionários!C63=0,"",Funcionários!C63)</f>
        <v/>
      </c>
      <c r="R63" s="1" t="str">
        <f t="shared" si="5"/>
        <v/>
      </c>
      <c r="S63" s="1" t="str">
        <f t="shared" si="6"/>
        <v/>
      </c>
      <c r="W63" s="1" t="e">
        <f t="shared" ca="1" si="7"/>
        <v>#VALUE!</v>
      </c>
      <c r="X63" s="1" t="e">
        <f t="shared" ca="1" si="8"/>
        <v>#VALUE!</v>
      </c>
      <c r="Y63" s="1" t="e">
        <f t="shared" ca="1" si="9"/>
        <v>#VALUE!</v>
      </c>
      <c r="AA63" s="1" t="str">
        <f t="shared" si="14"/>
        <v/>
      </c>
      <c r="AB63" s="1" t="str">
        <f t="shared" si="14"/>
        <v/>
      </c>
      <c r="AC63" s="1" t="str">
        <f t="shared" si="14"/>
        <v/>
      </c>
      <c r="AD63" s="1" t="str">
        <f t="shared" si="14"/>
        <v/>
      </c>
      <c r="AE63" s="1" t="str">
        <f t="shared" si="14"/>
        <v/>
      </c>
      <c r="AF63" s="1" t="e">
        <f>VLOOKUP(C63,'Est1'!$C$12:$S$26,18,FALSE)</f>
        <v>#N/A</v>
      </c>
      <c r="AG63" s="1" t="str">
        <f ca="1">IF($I63&lt;AG$5,"-",SUM(INDIRECT(ADDRESS($AF63+"1",6,1,1,"EST")):INDIRECT(ADDRESS($AF63+"1",IF(AA63="",17,AA63+"5"),1,1,"EST")))/SUM(INDIRECT(ADDRESS($AF63,6,1,1,"EST")):INDIRECT(ADDRESS($AF63,IF(AA63="",17,AA63+"5"),1,1,"EST")))-1)</f>
        <v>-</v>
      </c>
      <c r="AH63" s="1" t="str">
        <f ca="1">IF($I63&lt;AH$5,"-",SUM(INDIRECT(ADDRESS($AF63+"1",22,1,1,"EST")):INDIRECT(ADDRESS($AF63+"1",IF(AB63="",33,AB63+"21"),1,1,"EST")))/SUM(INDIRECT(ADDRESS($AF63,22,1,1,"EST")):INDIRECT(ADDRESS($AF63,IF(AB63="",33,AB63+"21"),1,1,"EST")))-1)</f>
        <v>-</v>
      </c>
      <c r="AI63" s="1" t="str">
        <f ca="1">IF($I63&lt;AI$5,"-",SUM(INDIRECT(ADDRESS($AF63+"1",38,1,1,"EST")):INDIRECT(ADDRESS($AF63+"1",IF(AC63="",49,AC63+"37"),1,1,"EST")))/SUM(INDIRECT(ADDRESS($AF63,38,1,1,"EST")):INDIRECT(ADDRESS($AF63,IF(AC63="",49,AC63+"37"),1,1,"EST")))-1)</f>
        <v>-</v>
      </c>
      <c r="AJ63" s="1" t="str">
        <f ca="1">IF($I63&lt;AJ$5,"-",SUM(INDIRECT(ADDRESS($AF63+"1",54,1,1,"EST")):INDIRECT(ADDRESS($AF63+"1",IF(AD63="",65,AD63+"53"),1,1,"EST")))/SUM(INDIRECT(ADDRESS($AF63,54,1,1,"EST")):INDIRECT(ADDRESS($AF63,IF(AD63="",65,AD63+"53"),1,1,"EST")))-1)</f>
        <v>-</v>
      </c>
      <c r="AK63" s="154" t="str">
        <f ca="1">IF($I63&lt;AK$5,"-",SUM(INDIRECT(ADDRESS($AF63+"1",70,1,1,"EST")):INDIRECT(ADDRESS($AF63+"1",IF(AE63="",81,AE63+"69"),1,1,"EST")))/SUM(INDIRECT(ADDRESS($AF63,70,1,1,"EST")):INDIRECT(ADDRESS($AF63,IF(AE63="",81,AE63+"69"),1,1,"EST")))-1)</f>
        <v>-</v>
      </c>
    </row>
    <row r="64" spans="3:37" ht="30" customHeight="1" thickTop="1" thickBot="1">
      <c r="C64" s="321"/>
      <c r="D64" s="322"/>
      <c r="E64" s="316"/>
      <c r="F64" s="316"/>
      <c r="G64" s="317" t="str">
        <f>IF(F64=0,"",VLOOKUP(F64,Funcionários!$C$6:$D$81,2,FALSE))</f>
        <v/>
      </c>
      <c r="H64" s="318"/>
      <c r="I64" s="319"/>
      <c r="J64" s="85" t="str">
        <f t="shared" si="3"/>
        <v/>
      </c>
      <c r="K64" s="88"/>
      <c r="L64" s="1" t="str">
        <f t="shared" si="4"/>
        <v/>
      </c>
      <c r="M64" s="1" t="str">
        <f>IF(Funcionários!C64=0,"",Funcionários!C64)</f>
        <v/>
      </c>
      <c r="R64" s="1" t="str">
        <f t="shared" si="5"/>
        <v/>
      </c>
      <c r="S64" s="1" t="str">
        <f t="shared" si="6"/>
        <v/>
      </c>
      <c r="W64" s="1" t="e">
        <f t="shared" ca="1" si="7"/>
        <v>#VALUE!</v>
      </c>
      <c r="X64" s="1" t="e">
        <f t="shared" ca="1" si="8"/>
        <v>#VALUE!</v>
      </c>
      <c r="Y64" s="1" t="e">
        <f t="shared" ca="1" si="9"/>
        <v>#VALUE!</v>
      </c>
      <c r="AA64" s="1" t="str">
        <f t="shared" si="14"/>
        <v/>
      </c>
      <c r="AB64" s="1" t="str">
        <f t="shared" si="14"/>
        <v/>
      </c>
      <c r="AC64" s="1" t="str">
        <f t="shared" si="14"/>
        <v/>
      </c>
      <c r="AD64" s="1" t="str">
        <f t="shared" si="14"/>
        <v/>
      </c>
      <c r="AE64" s="1" t="str">
        <f t="shared" si="14"/>
        <v/>
      </c>
      <c r="AF64" s="1" t="e">
        <f>VLOOKUP(C64,'Est1'!$C$12:$S$26,18,FALSE)</f>
        <v>#N/A</v>
      </c>
      <c r="AG64" s="1" t="str">
        <f ca="1">IF($I64&lt;AG$5,"-",SUM(INDIRECT(ADDRESS($AF64+"1",6,1,1,"EST")):INDIRECT(ADDRESS($AF64+"1",IF(AA64="",17,AA64+"5"),1,1,"EST")))/SUM(INDIRECT(ADDRESS($AF64,6,1,1,"EST")):INDIRECT(ADDRESS($AF64,IF(AA64="",17,AA64+"5"),1,1,"EST")))-1)</f>
        <v>-</v>
      </c>
      <c r="AH64" s="1" t="str">
        <f ca="1">IF($I64&lt;AH$5,"-",SUM(INDIRECT(ADDRESS($AF64+"1",22,1,1,"EST")):INDIRECT(ADDRESS($AF64+"1",IF(AB64="",33,AB64+"21"),1,1,"EST")))/SUM(INDIRECT(ADDRESS($AF64,22,1,1,"EST")):INDIRECT(ADDRESS($AF64,IF(AB64="",33,AB64+"21"),1,1,"EST")))-1)</f>
        <v>-</v>
      </c>
      <c r="AI64" s="1" t="str">
        <f ca="1">IF($I64&lt;AI$5,"-",SUM(INDIRECT(ADDRESS($AF64+"1",38,1,1,"EST")):INDIRECT(ADDRESS($AF64+"1",IF(AC64="",49,AC64+"37"),1,1,"EST")))/SUM(INDIRECT(ADDRESS($AF64,38,1,1,"EST")):INDIRECT(ADDRESS($AF64,IF(AC64="",49,AC64+"37"),1,1,"EST")))-1)</f>
        <v>-</v>
      </c>
      <c r="AJ64" s="1" t="str">
        <f ca="1">IF($I64&lt;AJ$5,"-",SUM(INDIRECT(ADDRESS($AF64+"1",54,1,1,"EST")):INDIRECT(ADDRESS($AF64+"1",IF(AD64="",65,AD64+"53"),1,1,"EST")))/SUM(INDIRECT(ADDRESS($AF64,54,1,1,"EST")):INDIRECT(ADDRESS($AF64,IF(AD64="",65,AD64+"53"),1,1,"EST")))-1)</f>
        <v>-</v>
      </c>
      <c r="AK64" s="154" t="str">
        <f ca="1">IF($I64&lt;AK$5,"-",SUM(INDIRECT(ADDRESS($AF64+"1",70,1,1,"EST")):INDIRECT(ADDRESS($AF64+"1",IF(AE64="",81,AE64+"69"),1,1,"EST")))/SUM(INDIRECT(ADDRESS($AF64,70,1,1,"EST")):INDIRECT(ADDRESS($AF64,IF(AE64="",81,AE64+"69"),1,1,"EST")))-1)</f>
        <v>-</v>
      </c>
    </row>
    <row r="65" spans="3:37" ht="30" customHeight="1" thickTop="1" thickBot="1">
      <c r="C65" s="321"/>
      <c r="D65" s="322"/>
      <c r="E65" s="316"/>
      <c r="F65" s="316"/>
      <c r="G65" s="317" t="str">
        <f>IF(F65=0,"",VLOOKUP(F65,Funcionários!$C$6:$D$81,2,FALSE))</f>
        <v/>
      </c>
      <c r="H65" s="318"/>
      <c r="I65" s="319"/>
      <c r="J65" s="85" t="str">
        <f t="shared" si="3"/>
        <v/>
      </c>
      <c r="K65" s="88"/>
      <c r="L65" s="1" t="str">
        <f t="shared" si="4"/>
        <v/>
      </c>
      <c r="M65" s="1" t="str">
        <f>IF(Funcionários!C65=0,"",Funcionários!C65)</f>
        <v/>
      </c>
      <c r="R65" s="1" t="str">
        <f t="shared" si="5"/>
        <v/>
      </c>
      <c r="S65" s="1" t="str">
        <f t="shared" si="6"/>
        <v/>
      </c>
      <c r="W65" s="1" t="e">
        <f t="shared" ca="1" si="7"/>
        <v>#VALUE!</v>
      </c>
      <c r="X65" s="1" t="e">
        <f t="shared" ca="1" si="8"/>
        <v>#VALUE!</v>
      </c>
      <c r="Y65" s="1" t="e">
        <f t="shared" ca="1" si="9"/>
        <v>#VALUE!</v>
      </c>
      <c r="AA65" s="1" t="str">
        <f t="shared" si="14"/>
        <v/>
      </c>
      <c r="AB65" s="1" t="str">
        <f t="shared" si="14"/>
        <v/>
      </c>
      <c r="AC65" s="1" t="str">
        <f t="shared" si="14"/>
        <v/>
      </c>
      <c r="AD65" s="1" t="str">
        <f t="shared" si="14"/>
        <v/>
      </c>
      <c r="AE65" s="1" t="str">
        <f t="shared" si="14"/>
        <v/>
      </c>
      <c r="AF65" s="1" t="e">
        <f>VLOOKUP(C65,'Est1'!$C$12:$S$26,18,FALSE)</f>
        <v>#N/A</v>
      </c>
      <c r="AG65" s="1" t="str">
        <f ca="1">IF($I65&lt;AG$5,"-",SUM(INDIRECT(ADDRESS($AF65+"1",6,1,1,"EST")):INDIRECT(ADDRESS($AF65+"1",IF(AA65="",17,AA65+"5"),1,1,"EST")))/SUM(INDIRECT(ADDRESS($AF65,6,1,1,"EST")):INDIRECT(ADDRESS($AF65,IF(AA65="",17,AA65+"5"),1,1,"EST")))-1)</f>
        <v>-</v>
      </c>
      <c r="AH65" s="1" t="str">
        <f ca="1">IF($I65&lt;AH$5,"-",SUM(INDIRECT(ADDRESS($AF65+"1",22,1,1,"EST")):INDIRECT(ADDRESS($AF65+"1",IF(AB65="",33,AB65+"21"),1,1,"EST")))/SUM(INDIRECT(ADDRESS($AF65,22,1,1,"EST")):INDIRECT(ADDRESS($AF65,IF(AB65="",33,AB65+"21"),1,1,"EST")))-1)</f>
        <v>-</v>
      </c>
      <c r="AI65" s="1" t="str">
        <f ca="1">IF($I65&lt;AI$5,"-",SUM(INDIRECT(ADDRESS($AF65+"1",38,1,1,"EST")):INDIRECT(ADDRESS($AF65+"1",IF(AC65="",49,AC65+"37"),1,1,"EST")))/SUM(INDIRECT(ADDRESS($AF65,38,1,1,"EST")):INDIRECT(ADDRESS($AF65,IF(AC65="",49,AC65+"37"),1,1,"EST")))-1)</f>
        <v>-</v>
      </c>
      <c r="AJ65" s="1" t="str">
        <f ca="1">IF($I65&lt;AJ$5,"-",SUM(INDIRECT(ADDRESS($AF65+"1",54,1,1,"EST")):INDIRECT(ADDRESS($AF65+"1",IF(AD65="",65,AD65+"53"),1,1,"EST")))/SUM(INDIRECT(ADDRESS($AF65,54,1,1,"EST")):INDIRECT(ADDRESS($AF65,IF(AD65="",65,AD65+"53"),1,1,"EST")))-1)</f>
        <v>-</v>
      </c>
      <c r="AK65" s="154" t="str">
        <f ca="1">IF($I65&lt;AK$5,"-",SUM(INDIRECT(ADDRESS($AF65+"1",70,1,1,"EST")):INDIRECT(ADDRESS($AF65+"1",IF(AE65="",81,AE65+"69"),1,1,"EST")))/SUM(INDIRECT(ADDRESS($AF65,70,1,1,"EST")):INDIRECT(ADDRESS($AF65,IF(AE65="",81,AE65+"69"),1,1,"EST")))-1)</f>
        <v>-</v>
      </c>
    </row>
    <row r="66" spans="3:37" ht="30" customHeight="1" thickTop="1" thickBot="1">
      <c r="C66" s="321"/>
      <c r="D66" s="322"/>
      <c r="E66" s="316"/>
      <c r="F66" s="316"/>
      <c r="G66" s="317" t="str">
        <f>IF(F66=0,"",VLOOKUP(F66,Funcionários!$C$6:$D$81,2,FALSE))</f>
        <v/>
      </c>
      <c r="H66" s="318"/>
      <c r="I66" s="319"/>
      <c r="J66" s="85" t="str">
        <f t="shared" si="3"/>
        <v/>
      </c>
      <c r="K66" s="88"/>
      <c r="L66" s="1" t="str">
        <f t="shared" si="4"/>
        <v/>
      </c>
      <c r="M66" s="1" t="str">
        <f>IF(Funcionários!C66=0,"",Funcionários!C66)</f>
        <v/>
      </c>
      <c r="R66" s="1" t="str">
        <f t="shared" si="5"/>
        <v/>
      </c>
      <c r="S66" s="1" t="str">
        <f t="shared" si="6"/>
        <v/>
      </c>
      <c r="W66" s="1" t="e">
        <f t="shared" ca="1" si="7"/>
        <v>#VALUE!</v>
      </c>
      <c r="X66" s="1" t="e">
        <f t="shared" ca="1" si="8"/>
        <v>#VALUE!</v>
      </c>
      <c r="Y66" s="1" t="e">
        <f t="shared" ca="1" si="9"/>
        <v>#VALUE!</v>
      </c>
      <c r="AA66" s="1" t="str">
        <f t="shared" ref="AA66:AE75" si="15">IF($I66=AA$5,$R66,"")</f>
        <v/>
      </c>
      <c r="AB66" s="1" t="str">
        <f t="shared" si="15"/>
        <v/>
      </c>
      <c r="AC66" s="1" t="str">
        <f t="shared" si="15"/>
        <v/>
      </c>
      <c r="AD66" s="1" t="str">
        <f t="shared" si="15"/>
        <v/>
      </c>
      <c r="AE66" s="1" t="str">
        <f t="shared" si="15"/>
        <v/>
      </c>
      <c r="AF66" s="1" t="e">
        <f>VLOOKUP(C66,'Est1'!$C$12:$S$26,18,FALSE)</f>
        <v>#N/A</v>
      </c>
      <c r="AG66" s="1" t="str">
        <f ca="1">IF($I66&lt;AG$5,"-",SUM(INDIRECT(ADDRESS($AF66+"1",6,1,1,"EST")):INDIRECT(ADDRESS($AF66+"1",IF(AA66="",17,AA66+"5"),1,1,"EST")))/SUM(INDIRECT(ADDRESS($AF66,6,1,1,"EST")):INDIRECT(ADDRESS($AF66,IF(AA66="",17,AA66+"5"),1,1,"EST")))-1)</f>
        <v>-</v>
      </c>
      <c r="AH66" s="1" t="str">
        <f ca="1">IF($I66&lt;AH$5,"-",SUM(INDIRECT(ADDRESS($AF66+"1",22,1,1,"EST")):INDIRECT(ADDRESS($AF66+"1",IF(AB66="",33,AB66+"21"),1,1,"EST")))/SUM(INDIRECT(ADDRESS($AF66,22,1,1,"EST")):INDIRECT(ADDRESS($AF66,IF(AB66="",33,AB66+"21"),1,1,"EST")))-1)</f>
        <v>-</v>
      </c>
      <c r="AI66" s="1" t="str">
        <f ca="1">IF($I66&lt;AI$5,"-",SUM(INDIRECT(ADDRESS($AF66+"1",38,1,1,"EST")):INDIRECT(ADDRESS($AF66+"1",IF(AC66="",49,AC66+"37"),1,1,"EST")))/SUM(INDIRECT(ADDRESS($AF66,38,1,1,"EST")):INDIRECT(ADDRESS($AF66,IF(AC66="",49,AC66+"37"),1,1,"EST")))-1)</f>
        <v>-</v>
      </c>
      <c r="AJ66" s="1" t="str">
        <f ca="1">IF($I66&lt;AJ$5,"-",SUM(INDIRECT(ADDRESS($AF66+"1",54,1,1,"EST")):INDIRECT(ADDRESS($AF66+"1",IF(AD66="",65,AD66+"53"),1,1,"EST")))/SUM(INDIRECT(ADDRESS($AF66,54,1,1,"EST")):INDIRECT(ADDRESS($AF66,IF(AD66="",65,AD66+"53"),1,1,"EST")))-1)</f>
        <v>-</v>
      </c>
      <c r="AK66" s="154" t="str">
        <f ca="1">IF($I66&lt;AK$5,"-",SUM(INDIRECT(ADDRESS($AF66+"1",70,1,1,"EST")):INDIRECT(ADDRESS($AF66+"1",IF(AE66="",81,AE66+"69"),1,1,"EST")))/SUM(INDIRECT(ADDRESS($AF66,70,1,1,"EST")):INDIRECT(ADDRESS($AF66,IF(AE66="",81,AE66+"69"),1,1,"EST")))-1)</f>
        <v>-</v>
      </c>
    </row>
    <row r="67" spans="3:37" ht="30" customHeight="1" thickTop="1" thickBot="1">
      <c r="C67" s="321"/>
      <c r="D67" s="322"/>
      <c r="E67" s="316"/>
      <c r="F67" s="316"/>
      <c r="G67" s="317" t="str">
        <f>IF(F67=0,"",VLOOKUP(F67,Funcionários!$C$6:$D$81,2,FALSE))</f>
        <v/>
      </c>
      <c r="H67" s="318"/>
      <c r="I67" s="319"/>
      <c r="J67" s="85" t="str">
        <f t="shared" si="3"/>
        <v/>
      </c>
      <c r="K67" s="88"/>
      <c r="L67" s="1" t="str">
        <f t="shared" si="4"/>
        <v/>
      </c>
      <c r="M67" s="1" t="str">
        <f>IF(Funcionários!C67=0,"",Funcionários!C67)</f>
        <v/>
      </c>
      <c r="R67" s="1" t="str">
        <f t="shared" si="5"/>
        <v/>
      </c>
      <c r="S67" s="1" t="str">
        <f t="shared" si="6"/>
        <v/>
      </c>
      <c r="W67" s="1" t="e">
        <f t="shared" ca="1" si="7"/>
        <v>#VALUE!</v>
      </c>
      <c r="X67" s="1" t="e">
        <f t="shared" ca="1" si="8"/>
        <v>#VALUE!</v>
      </c>
      <c r="Y67" s="1" t="e">
        <f t="shared" ca="1" si="9"/>
        <v>#VALUE!</v>
      </c>
      <c r="AA67" s="1" t="str">
        <f t="shared" si="15"/>
        <v/>
      </c>
      <c r="AB67" s="1" t="str">
        <f t="shared" si="15"/>
        <v/>
      </c>
      <c r="AC67" s="1" t="str">
        <f t="shared" si="15"/>
        <v/>
      </c>
      <c r="AD67" s="1" t="str">
        <f t="shared" si="15"/>
        <v/>
      </c>
      <c r="AE67" s="1" t="str">
        <f t="shared" si="15"/>
        <v/>
      </c>
      <c r="AF67" s="1" t="e">
        <f>VLOOKUP(C67,'Est1'!$C$12:$S$26,18,FALSE)</f>
        <v>#N/A</v>
      </c>
      <c r="AG67" s="1" t="str">
        <f ca="1">IF($I67&lt;AG$5,"-",SUM(INDIRECT(ADDRESS($AF67+"1",6,1,1,"EST")):INDIRECT(ADDRESS($AF67+"1",IF(AA67="",17,AA67+"5"),1,1,"EST")))/SUM(INDIRECT(ADDRESS($AF67,6,1,1,"EST")):INDIRECT(ADDRESS($AF67,IF(AA67="",17,AA67+"5"),1,1,"EST")))-1)</f>
        <v>-</v>
      </c>
      <c r="AH67" s="1" t="str">
        <f ca="1">IF($I67&lt;AH$5,"-",SUM(INDIRECT(ADDRESS($AF67+"1",22,1,1,"EST")):INDIRECT(ADDRESS($AF67+"1",IF(AB67="",33,AB67+"21"),1,1,"EST")))/SUM(INDIRECT(ADDRESS($AF67,22,1,1,"EST")):INDIRECT(ADDRESS($AF67,IF(AB67="",33,AB67+"21"),1,1,"EST")))-1)</f>
        <v>-</v>
      </c>
      <c r="AI67" s="1" t="str">
        <f ca="1">IF($I67&lt;AI$5,"-",SUM(INDIRECT(ADDRESS($AF67+"1",38,1,1,"EST")):INDIRECT(ADDRESS($AF67+"1",IF(AC67="",49,AC67+"37"),1,1,"EST")))/SUM(INDIRECT(ADDRESS($AF67,38,1,1,"EST")):INDIRECT(ADDRESS($AF67,IF(AC67="",49,AC67+"37"),1,1,"EST")))-1)</f>
        <v>-</v>
      </c>
      <c r="AJ67" s="1" t="str">
        <f ca="1">IF($I67&lt;AJ$5,"-",SUM(INDIRECT(ADDRESS($AF67+"1",54,1,1,"EST")):INDIRECT(ADDRESS($AF67+"1",IF(AD67="",65,AD67+"53"),1,1,"EST")))/SUM(INDIRECT(ADDRESS($AF67,54,1,1,"EST")):INDIRECT(ADDRESS($AF67,IF(AD67="",65,AD67+"53"),1,1,"EST")))-1)</f>
        <v>-</v>
      </c>
      <c r="AK67" s="154" t="str">
        <f ca="1">IF($I67&lt;AK$5,"-",SUM(INDIRECT(ADDRESS($AF67+"1",70,1,1,"EST")):INDIRECT(ADDRESS($AF67+"1",IF(AE67="",81,AE67+"69"),1,1,"EST")))/SUM(INDIRECT(ADDRESS($AF67,70,1,1,"EST")):INDIRECT(ADDRESS($AF67,IF(AE67="",81,AE67+"69"),1,1,"EST")))-1)</f>
        <v>-</v>
      </c>
    </row>
    <row r="68" spans="3:37" ht="30" customHeight="1" thickTop="1" thickBot="1">
      <c r="C68" s="321"/>
      <c r="D68" s="322"/>
      <c r="E68" s="316"/>
      <c r="F68" s="316"/>
      <c r="G68" s="317" t="str">
        <f>IF(F68=0,"",VLOOKUP(F68,Funcionários!$C$6:$D$81,2,FALSE))</f>
        <v/>
      </c>
      <c r="H68" s="318"/>
      <c r="I68" s="319"/>
      <c r="J68" s="85" t="str">
        <f t="shared" si="3"/>
        <v/>
      </c>
      <c r="K68" s="88"/>
      <c r="L68" s="1" t="str">
        <f t="shared" si="4"/>
        <v/>
      </c>
      <c r="M68" s="1" t="str">
        <f>IF(Funcionários!C68=0,"",Funcionários!C68)</f>
        <v/>
      </c>
      <c r="R68" s="1" t="str">
        <f t="shared" si="5"/>
        <v/>
      </c>
      <c r="S68" s="1" t="str">
        <f t="shared" si="6"/>
        <v/>
      </c>
      <c r="W68" s="1" t="e">
        <f t="shared" ca="1" si="7"/>
        <v>#VALUE!</v>
      </c>
      <c r="X68" s="1" t="e">
        <f t="shared" ca="1" si="8"/>
        <v>#VALUE!</v>
      </c>
      <c r="Y68" s="1" t="e">
        <f t="shared" ca="1" si="9"/>
        <v>#VALUE!</v>
      </c>
      <c r="AA68" s="1" t="str">
        <f t="shared" si="15"/>
        <v/>
      </c>
      <c r="AB68" s="1" t="str">
        <f t="shared" si="15"/>
        <v/>
      </c>
      <c r="AC68" s="1" t="str">
        <f t="shared" si="15"/>
        <v/>
      </c>
      <c r="AD68" s="1" t="str">
        <f t="shared" si="15"/>
        <v/>
      </c>
      <c r="AE68" s="1" t="str">
        <f t="shared" si="15"/>
        <v/>
      </c>
      <c r="AF68" s="1" t="e">
        <f>VLOOKUP(C68,'Est1'!$C$12:$S$26,18,FALSE)</f>
        <v>#N/A</v>
      </c>
      <c r="AG68" s="1" t="str">
        <f ca="1">IF($I68&lt;AG$5,"-",SUM(INDIRECT(ADDRESS($AF68+"1",6,1,1,"EST")):INDIRECT(ADDRESS($AF68+"1",IF(AA68="",17,AA68+"5"),1,1,"EST")))/SUM(INDIRECT(ADDRESS($AF68,6,1,1,"EST")):INDIRECT(ADDRESS($AF68,IF(AA68="",17,AA68+"5"),1,1,"EST")))-1)</f>
        <v>-</v>
      </c>
      <c r="AH68" s="1" t="str">
        <f ca="1">IF($I68&lt;AH$5,"-",SUM(INDIRECT(ADDRESS($AF68+"1",22,1,1,"EST")):INDIRECT(ADDRESS($AF68+"1",IF(AB68="",33,AB68+"21"),1,1,"EST")))/SUM(INDIRECT(ADDRESS($AF68,22,1,1,"EST")):INDIRECT(ADDRESS($AF68,IF(AB68="",33,AB68+"21"),1,1,"EST")))-1)</f>
        <v>-</v>
      </c>
      <c r="AI68" s="1" t="str">
        <f ca="1">IF($I68&lt;AI$5,"-",SUM(INDIRECT(ADDRESS($AF68+"1",38,1,1,"EST")):INDIRECT(ADDRESS($AF68+"1",IF(AC68="",49,AC68+"37"),1,1,"EST")))/SUM(INDIRECT(ADDRESS($AF68,38,1,1,"EST")):INDIRECT(ADDRESS($AF68,IF(AC68="",49,AC68+"37"),1,1,"EST")))-1)</f>
        <v>-</v>
      </c>
      <c r="AJ68" s="1" t="str">
        <f ca="1">IF($I68&lt;AJ$5,"-",SUM(INDIRECT(ADDRESS($AF68+"1",54,1,1,"EST")):INDIRECT(ADDRESS($AF68+"1",IF(AD68="",65,AD68+"53"),1,1,"EST")))/SUM(INDIRECT(ADDRESS($AF68,54,1,1,"EST")):INDIRECT(ADDRESS($AF68,IF(AD68="",65,AD68+"53"),1,1,"EST")))-1)</f>
        <v>-</v>
      </c>
      <c r="AK68" s="154" t="str">
        <f ca="1">IF($I68&lt;AK$5,"-",SUM(INDIRECT(ADDRESS($AF68+"1",70,1,1,"EST")):INDIRECT(ADDRESS($AF68+"1",IF(AE68="",81,AE68+"69"),1,1,"EST")))/SUM(INDIRECT(ADDRESS($AF68,70,1,1,"EST")):INDIRECT(ADDRESS($AF68,IF(AE68="",81,AE68+"69"),1,1,"EST")))-1)</f>
        <v>-</v>
      </c>
    </row>
    <row r="69" spans="3:37" ht="30" customHeight="1" thickTop="1" thickBot="1">
      <c r="C69" s="321"/>
      <c r="D69" s="322"/>
      <c r="E69" s="316"/>
      <c r="F69" s="316"/>
      <c r="G69" s="317" t="str">
        <f>IF(F69=0,"",VLOOKUP(F69,Funcionários!$C$6:$D$81,2,FALSE))</f>
        <v/>
      </c>
      <c r="H69" s="318"/>
      <c r="I69" s="319"/>
      <c r="J69" s="85" t="str">
        <f t="shared" si="3"/>
        <v/>
      </c>
      <c r="K69" s="88"/>
      <c r="L69" s="1" t="str">
        <f t="shared" si="4"/>
        <v/>
      </c>
      <c r="M69" s="1" t="str">
        <f>IF(Funcionários!C69=0,"",Funcionários!C69)</f>
        <v/>
      </c>
      <c r="R69" s="1" t="str">
        <f t="shared" si="5"/>
        <v/>
      </c>
      <c r="S69" s="1" t="str">
        <f t="shared" si="6"/>
        <v/>
      </c>
      <c r="W69" s="1" t="e">
        <f t="shared" ca="1" si="7"/>
        <v>#VALUE!</v>
      </c>
      <c r="X69" s="1" t="e">
        <f t="shared" ca="1" si="8"/>
        <v>#VALUE!</v>
      </c>
      <c r="Y69" s="1" t="e">
        <f t="shared" ca="1" si="9"/>
        <v>#VALUE!</v>
      </c>
      <c r="AA69" s="1" t="str">
        <f t="shared" si="15"/>
        <v/>
      </c>
      <c r="AB69" s="1" t="str">
        <f t="shared" si="15"/>
        <v/>
      </c>
      <c r="AC69" s="1" t="str">
        <f t="shared" si="15"/>
        <v/>
      </c>
      <c r="AD69" s="1" t="str">
        <f t="shared" si="15"/>
        <v/>
      </c>
      <c r="AE69" s="1" t="str">
        <f t="shared" si="15"/>
        <v/>
      </c>
      <c r="AF69" s="1" t="e">
        <f>VLOOKUP(C69,'Est1'!$C$12:$S$26,18,FALSE)</f>
        <v>#N/A</v>
      </c>
      <c r="AG69" s="1" t="str">
        <f ca="1">IF($I69&lt;AG$5,"-",SUM(INDIRECT(ADDRESS($AF69+"1",6,1,1,"EST")):INDIRECT(ADDRESS($AF69+"1",IF(AA69="",17,AA69+"5"),1,1,"EST")))/SUM(INDIRECT(ADDRESS($AF69,6,1,1,"EST")):INDIRECT(ADDRESS($AF69,IF(AA69="",17,AA69+"5"),1,1,"EST")))-1)</f>
        <v>-</v>
      </c>
      <c r="AH69" s="1" t="str">
        <f ca="1">IF($I69&lt;AH$5,"-",SUM(INDIRECT(ADDRESS($AF69+"1",22,1,1,"EST")):INDIRECT(ADDRESS($AF69+"1",IF(AB69="",33,AB69+"21"),1,1,"EST")))/SUM(INDIRECT(ADDRESS($AF69,22,1,1,"EST")):INDIRECT(ADDRESS($AF69,IF(AB69="",33,AB69+"21"),1,1,"EST")))-1)</f>
        <v>-</v>
      </c>
      <c r="AI69" s="1" t="str">
        <f ca="1">IF($I69&lt;AI$5,"-",SUM(INDIRECT(ADDRESS($AF69+"1",38,1,1,"EST")):INDIRECT(ADDRESS($AF69+"1",IF(AC69="",49,AC69+"37"),1,1,"EST")))/SUM(INDIRECT(ADDRESS($AF69,38,1,1,"EST")):INDIRECT(ADDRESS($AF69,IF(AC69="",49,AC69+"37"),1,1,"EST")))-1)</f>
        <v>-</v>
      </c>
      <c r="AJ69" s="1" t="str">
        <f ca="1">IF($I69&lt;AJ$5,"-",SUM(INDIRECT(ADDRESS($AF69+"1",54,1,1,"EST")):INDIRECT(ADDRESS($AF69+"1",IF(AD69="",65,AD69+"53"),1,1,"EST")))/SUM(INDIRECT(ADDRESS($AF69,54,1,1,"EST")):INDIRECT(ADDRESS($AF69,IF(AD69="",65,AD69+"53"),1,1,"EST")))-1)</f>
        <v>-</v>
      </c>
      <c r="AK69" s="154" t="str">
        <f ca="1">IF($I69&lt;AK$5,"-",SUM(INDIRECT(ADDRESS($AF69+"1",70,1,1,"EST")):INDIRECT(ADDRESS($AF69+"1",IF(AE69="",81,AE69+"69"),1,1,"EST")))/SUM(INDIRECT(ADDRESS($AF69,70,1,1,"EST")):INDIRECT(ADDRESS($AF69,IF(AE69="",81,AE69+"69"),1,1,"EST")))-1)</f>
        <v>-</v>
      </c>
    </row>
    <row r="70" spans="3:37" ht="30" customHeight="1" thickTop="1" thickBot="1">
      <c r="C70" s="321"/>
      <c r="D70" s="322"/>
      <c r="E70" s="316"/>
      <c r="F70" s="316"/>
      <c r="G70" s="317" t="str">
        <f>IF(F70=0,"",VLOOKUP(F70,Funcionários!$C$6:$D$81,2,FALSE))</f>
        <v/>
      </c>
      <c r="H70" s="318"/>
      <c r="I70" s="319"/>
      <c r="J70" s="85" t="str">
        <f t="shared" si="3"/>
        <v/>
      </c>
      <c r="K70" s="88"/>
      <c r="L70" s="1" t="str">
        <f t="shared" si="4"/>
        <v/>
      </c>
      <c r="M70" s="1" t="str">
        <f>IF(Funcionários!C70=0,"",Funcionários!C70)</f>
        <v/>
      </c>
      <c r="R70" s="1" t="str">
        <f t="shared" si="5"/>
        <v/>
      </c>
      <c r="S70" s="1" t="str">
        <f t="shared" si="6"/>
        <v/>
      </c>
      <c r="W70" s="1" t="e">
        <f t="shared" ca="1" si="7"/>
        <v>#VALUE!</v>
      </c>
      <c r="X70" s="1" t="e">
        <f t="shared" ca="1" si="8"/>
        <v>#VALUE!</v>
      </c>
      <c r="Y70" s="1" t="e">
        <f t="shared" ca="1" si="9"/>
        <v>#VALUE!</v>
      </c>
      <c r="AA70" s="1" t="str">
        <f t="shared" si="15"/>
        <v/>
      </c>
      <c r="AB70" s="1" t="str">
        <f t="shared" si="15"/>
        <v/>
      </c>
      <c r="AC70" s="1" t="str">
        <f t="shared" si="15"/>
        <v/>
      </c>
      <c r="AD70" s="1" t="str">
        <f t="shared" si="15"/>
        <v/>
      </c>
      <c r="AE70" s="1" t="str">
        <f t="shared" si="15"/>
        <v/>
      </c>
      <c r="AF70" s="1" t="e">
        <f>VLOOKUP(C70,'Est1'!$C$12:$S$26,18,FALSE)</f>
        <v>#N/A</v>
      </c>
      <c r="AG70" s="1" t="str">
        <f ca="1">IF($I70&lt;AG$5,"-",SUM(INDIRECT(ADDRESS($AF70+"1",6,1,1,"EST")):INDIRECT(ADDRESS($AF70+"1",IF(AA70="",17,AA70+"5"),1,1,"EST")))/SUM(INDIRECT(ADDRESS($AF70,6,1,1,"EST")):INDIRECT(ADDRESS($AF70,IF(AA70="",17,AA70+"5"),1,1,"EST")))-1)</f>
        <v>-</v>
      </c>
      <c r="AH70" s="1" t="str">
        <f ca="1">IF($I70&lt;AH$5,"-",SUM(INDIRECT(ADDRESS($AF70+"1",22,1,1,"EST")):INDIRECT(ADDRESS($AF70+"1",IF(AB70="",33,AB70+"21"),1,1,"EST")))/SUM(INDIRECT(ADDRESS($AF70,22,1,1,"EST")):INDIRECT(ADDRESS($AF70,IF(AB70="",33,AB70+"21"),1,1,"EST")))-1)</f>
        <v>-</v>
      </c>
      <c r="AI70" s="1" t="str">
        <f ca="1">IF($I70&lt;AI$5,"-",SUM(INDIRECT(ADDRESS($AF70+"1",38,1,1,"EST")):INDIRECT(ADDRESS($AF70+"1",IF(AC70="",49,AC70+"37"),1,1,"EST")))/SUM(INDIRECT(ADDRESS($AF70,38,1,1,"EST")):INDIRECT(ADDRESS($AF70,IF(AC70="",49,AC70+"37"),1,1,"EST")))-1)</f>
        <v>-</v>
      </c>
      <c r="AJ70" s="1" t="str">
        <f ca="1">IF($I70&lt;AJ$5,"-",SUM(INDIRECT(ADDRESS($AF70+"1",54,1,1,"EST")):INDIRECT(ADDRESS($AF70+"1",IF(AD70="",65,AD70+"53"),1,1,"EST")))/SUM(INDIRECT(ADDRESS($AF70,54,1,1,"EST")):INDIRECT(ADDRESS($AF70,IF(AD70="",65,AD70+"53"),1,1,"EST")))-1)</f>
        <v>-</v>
      </c>
      <c r="AK70" s="154" t="str">
        <f ca="1">IF($I70&lt;AK$5,"-",SUM(INDIRECT(ADDRESS($AF70+"1",70,1,1,"EST")):INDIRECT(ADDRESS($AF70+"1",IF(AE70="",81,AE70+"69"),1,1,"EST")))/SUM(INDIRECT(ADDRESS($AF70,70,1,1,"EST")):INDIRECT(ADDRESS($AF70,IF(AE70="",81,AE70+"69"),1,1,"EST")))-1)</f>
        <v>-</v>
      </c>
    </row>
    <row r="71" spans="3:37" ht="30" customHeight="1" thickTop="1" thickBot="1">
      <c r="C71" s="321"/>
      <c r="D71" s="322"/>
      <c r="E71" s="316"/>
      <c r="F71" s="316"/>
      <c r="G71" s="317" t="str">
        <f>IF(F71=0,"",VLOOKUP(F71,Funcionários!$C$6:$D$81,2,FALSE))</f>
        <v/>
      </c>
      <c r="H71" s="318"/>
      <c r="I71" s="319"/>
      <c r="J71" s="85" t="str">
        <f t="shared" ref="J71:J134" si="16">IF(ISERROR(IF(K71=1,"Terminado",IF(S71="","",IF(W71=0,"Vence este mes",IF(W71&gt;=3,"Falta "&amp;W71&amp;" meses",IF(W71=2,"Falta 2 meses",IF(W71=1,"Falta 1 mes",IF(W71=-1,ABS(W71)&amp;" mes de retraso",ABS(W71)&amp;" meses de retraso")))))))),"",IF(K71=1,"Terminado",IF(S71="","",IF(W71=0,"Vence esse mes",IF(W71&gt;=3,"Falta "&amp;W71&amp;" meses",IF(W71=2,"Falta 2 meses",IF(W71=1,"Falta 1 mes",IF(W71=-1,ABS(W71)&amp;" mes de retraso",ABS(W71)&amp;" meses de retraso"))))))))</f>
        <v/>
      </c>
      <c r="K71" s="88"/>
      <c r="L71" s="1" t="str">
        <f t="shared" ref="L71:L134" si="17">IF(J71="Terminado","Terminado",IF(RIGHT(J71,7)="Retraso","Retraso",IF(OR(LEFT(J71,5)="Vence",LEFT(J71,5)="Falta"),"En Progreso","")))</f>
        <v/>
      </c>
      <c r="M71" s="1" t="str">
        <f>IF(Funcionários!C71=0,"",Funcionários!C71)</f>
        <v/>
      </c>
      <c r="R71" s="1" t="str">
        <f t="shared" ref="R71:R134" si="18">IF(ISERROR(VLOOKUP(H71,$O$6:$P$17,2,FALSE)),"",VLOOKUP(H71,$O$6:$P$17,2,FALSE))</f>
        <v/>
      </c>
      <c r="S71" s="1" t="str">
        <f t="shared" ref="S71:S134" si="19">IF(R71="","","1/"&amp;R71&amp;"/"&amp;I71)</f>
        <v/>
      </c>
      <c r="W71" s="1" t="e">
        <f t="shared" ref="W71:W134" ca="1" si="20">IF(X71&lt;&gt;0,-X71,Y71)</f>
        <v>#VALUE!</v>
      </c>
      <c r="X71" s="1" t="e">
        <f t="shared" ref="X71:X134" ca="1" si="21">IF(I71&gt;$V$6,0,((YEAR(NOW())-YEAR(S71))*12+MONTH(NOW())-MONTH(S71)))</f>
        <v>#VALUE!</v>
      </c>
      <c r="Y71" s="1" t="e">
        <f t="shared" ref="Y71:Y134" ca="1" si="22">IF(X71&gt;0,"",((YEAR(S71)-YEAR($T$6))*12+MONTH(S71)-MONTH($T$6)))</f>
        <v>#VALUE!</v>
      </c>
      <c r="AA71" s="1" t="str">
        <f t="shared" si="15"/>
        <v/>
      </c>
      <c r="AB71" s="1" t="str">
        <f t="shared" si="15"/>
        <v/>
      </c>
      <c r="AC71" s="1" t="str">
        <f t="shared" si="15"/>
        <v/>
      </c>
      <c r="AD71" s="1" t="str">
        <f t="shared" si="15"/>
        <v/>
      </c>
      <c r="AE71" s="1" t="str">
        <f t="shared" si="15"/>
        <v/>
      </c>
      <c r="AF71" s="1" t="e">
        <f>VLOOKUP(C71,'Est1'!$C$12:$S$26,18,FALSE)</f>
        <v>#N/A</v>
      </c>
      <c r="AG71" s="1" t="str">
        <f ca="1">IF($I71&lt;AG$5,"-",SUM(INDIRECT(ADDRESS($AF71+"1",6,1,1,"EST")):INDIRECT(ADDRESS($AF71+"1",IF(AA71="",17,AA71+"5"),1,1,"EST")))/SUM(INDIRECT(ADDRESS($AF71,6,1,1,"EST")):INDIRECT(ADDRESS($AF71,IF(AA71="",17,AA71+"5"),1,1,"EST")))-1)</f>
        <v>-</v>
      </c>
      <c r="AH71" s="1" t="str">
        <f ca="1">IF($I71&lt;AH$5,"-",SUM(INDIRECT(ADDRESS($AF71+"1",22,1,1,"EST")):INDIRECT(ADDRESS($AF71+"1",IF(AB71="",33,AB71+"21"),1,1,"EST")))/SUM(INDIRECT(ADDRESS($AF71,22,1,1,"EST")):INDIRECT(ADDRESS($AF71,IF(AB71="",33,AB71+"21"),1,1,"EST")))-1)</f>
        <v>-</v>
      </c>
      <c r="AI71" s="1" t="str">
        <f ca="1">IF($I71&lt;AI$5,"-",SUM(INDIRECT(ADDRESS($AF71+"1",38,1,1,"EST")):INDIRECT(ADDRESS($AF71+"1",IF(AC71="",49,AC71+"37"),1,1,"EST")))/SUM(INDIRECT(ADDRESS($AF71,38,1,1,"EST")):INDIRECT(ADDRESS($AF71,IF(AC71="",49,AC71+"37"),1,1,"EST")))-1)</f>
        <v>-</v>
      </c>
      <c r="AJ71" s="1" t="str">
        <f ca="1">IF($I71&lt;AJ$5,"-",SUM(INDIRECT(ADDRESS($AF71+"1",54,1,1,"EST")):INDIRECT(ADDRESS($AF71+"1",IF(AD71="",65,AD71+"53"),1,1,"EST")))/SUM(INDIRECT(ADDRESS($AF71,54,1,1,"EST")):INDIRECT(ADDRESS($AF71,IF(AD71="",65,AD71+"53"),1,1,"EST")))-1)</f>
        <v>-</v>
      </c>
      <c r="AK71" s="154" t="str">
        <f ca="1">IF($I71&lt;AK$5,"-",SUM(INDIRECT(ADDRESS($AF71+"1",70,1,1,"EST")):INDIRECT(ADDRESS($AF71+"1",IF(AE71="",81,AE71+"69"),1,1,"EST")))/SUM(INDIRECT(ADDRESS($AF71,70,1,1,"EST")):INDIRECT(ADDRESS($AF71,IF(AE71="",81,AE71+"69"),1,1,"EST")))-1)</f>
        <v>-</v>
      </c>
    </row>
    <row r="72" spans="3:37" ht="30" customHeight="1" thickTop="1" thickBot="1">
      <c r="C72" s="321"/>
      <c r="D72" s="322"/>
      <c r="E72" s="316"/>
      <c r="F72" s="316"/>
      <c r="G72" s="317" t="str">
        <f>IF(F72=0,"",VLOOKUP(F72,Funcionários!$C$6:$D$81,2,FALSE))</f>
        <v/>
      </c>
      <c r="H72" s="318"/>
      <c r="I72" s="319"/>
      <c r="J72" s="85" t="str">
        <f t="shared" si="16"/>
        <v/>
      </c>
      <c r="K72" s="88"/>
      <c r="L72" s="1" t="str">
        <f t="shared" si="17"/>
        <v/>
      </c>
      <c r="M72" s="1" t="str">
        <f>IF(Funcionários!C72=0,"",Funcionários!C72)</f>
        <v/>
      </c>
      <c r="R72" s="1" t="str">
        <f t="shared" si="18"/>
        <v/>
      </c>
      <c r="S72" s="1" t="str">
        <f t="shared" si="19"/>
        <v/>
      </c>
      <c r="W72" s="1" t="e">
        <f t="shared" ca="1" si="20"/>
        <v>#VALUE!</v>
      </c>
      <c r="X72" s="1" t="e">
        <f t="shared" ca="1" si="21"/>
        <v>#VALUE!</v>
      </c>
      <c r="Y72" s="1" t="e">
        <f t="shared" ca="1" si="22"/>
        <v>#VALUE!</v>
      </c>
      <c r="AA72" s="1" t="str">
        <f t="shared" si="15"/>
        <v/>
      </c>
      <c r="AB72" s="1" t="str">
        <f t="shared" si="15"/>
        <v/>
      </c>
      <c r="AC72" s="1" t="str">
        <f t="shared" si="15"/>
        <v/>
      </c>
      <c r="AD72" s="1" t="str">
        <f t="shared" si="15"/>
        <v/>
      </c>
      <c r="AE72" s="1" t="str">
        <f t="shared" si="15"/>
        <v/>
      </c>
      <c r="AF72" s="1" t="e">
        <f>VLOOKUP(C72,'Est1'!$C$12:$S$26,18,FALSE)</f>
        <v>#N/A</v>
      </c>
      <c r="AG72" s="1" t="str">
        <f ca="1">IF($I72&lt;AG$5,"-",SUM(INDIRECT(ADDRESS($AF72+"1",6,1,1,"EST")):INDIRECT(ADDRESS($AF72+"1",IF(AA72="",17,AA72+"5"),1,1,"EST")))/SUM(INDIRECT(ADDRESS($AF72,6,1,1,"EST")):INDIRECT(ADDRESS($AF72,IF(AA72="",17,AA72+"5"),1,1,"EST")))-1)</f>
        <v>-</v>
      </c>
      <c r="AH72" s="1" t="str">
        <f ca="1">IF($I72&lt;AH$5,"-",SUM(INDIRECT(ADDRESS($AF72+"1",22,1,1,"EST")):INDIRECT(ADDRESS($AF72+"1",IF(AB72="",33,AB72+"21"),1,1,"EST")))/SUM(INDIRECT(ADDRESS($AF72,22,1,1,"EST")):INDIRECT(ADDRESS($AF72,IF(AB72="",33,AB72+"21"),1,1,"EST")))-1)</f>
        <v>-</v>
      </c>
      <c r="AI72" s="1" t="str">
        <f ca="1">IF($I72&lt;AI$5,"-",SUM(INDIRECT(ADDRESS($AF72+"1",38,1,1,"EST")):INDIRECT(ADDRESS($AF72+"1",IF(AC72="",49,AC72+"37"),1,1,"EST")))/SUM(INDIRECT(ADDRESS($AF72,38,1,1,"EST")):INDIRECT(ADDRESS($AF72,IF(AC72="",49,AC72+"37"),1,1,"EST")))-1)</f>
        <v>-</v>
      </c>
      <c r="AJ72" s="1" t="str">
        <f ca="1">IF($I72&lt;AJ$5,"-",SUM(INDIRECT(ADDRESS($AF72+"1",54,1,1,"EST")):INDIRECT(ADDRESS($AF72+"1",IF(AD72="",65,AD72+"53"),1,1,"EST")))/SUM(INDIRECT(ADDRESS($AF72,54,1,1,"EST")):INDIRECT(ADDRESS($AF72,IF(AD72="",65,AD72+"53"),1,1,"EST")))-1)</f>
        <v>-</v>
      </c>
      <c r="AK72" s="154" t="str">
        <f ca="1">IF($I72&lt;AK$5,"-",SUM(INDIRECT(ADDRESS($AF72+"1",70,1,1,"EST")):INDIRECT(ADDRESS($AF72+"1",IF(AE72="",81,AE72+"69"),1,1,"EST")))/SUM(INDIRECT(ADDRESS($AF72,70,1,1,"EST")):INDIRECT(ADDRESS($AF72,IF(AE72="",81,AE72+"69"),1,1,"EST")))-1)</f>
        <v>-</v>
      </c>
    </row>
    <row r="73" spans="3:37" ht="30" customHeight="1" thickTop="1" thickBot="1">
      <c r="C73" s="321"/>
      <c r="D73" s="322"/>
      <c r="E73" s="316"/>
      <c r="F73" s="316"/>
      <c r="G73" s="317" t="str">
        <f>IF(F73=0,"",VLOOKUP(F73,Funcionários!$C$6:$D$81,2,FALSE))</f>
        <v/>
      </c>
      <c r="H73" s="318"/>
      <c r="I73" s="319"/>
      <c r="J73" s="85" t="str">
        <f t="shared" si="16"/>
        <v/>
      </c>
      <c r="K73" s="88"/>
      <c r="L73" s="1" t="str">
        <f t="shared" si="17"/>
        <v/>
      </c>
      <c r="M73" s="1" t="str">
        <f>IF(Funcionários!C73=0,"",Funcionários!C73)</f>
        <v/>
      </c>
      <c r="R73" s="1" t="str">
        <f t="shared" si="18"/>
        <v/>
      </c>
      <c r="S73" s="1" t="str">
        <f t="shared" si="19"/>
        <v/>
      </c>
      <c r="W73" s="1" t="e">
        <f t="shared" ca="1" si="20"/>
        <v>#VALUE!</v>
      </c>
      <c r="X73" s="1" t="e">
        <f t="shared" ca="1" si="21"/>
        <v>#VALUE!</v>
      </c>
      <c r="Y73" s="1" t="e">
        <f t="shared" ca="1" si="22"/>
        <v>#VALUE!</v>
      </c>
      <c r="AA73" s="1" t="str">
        <f t="shared" si="15"/>
        <v/>
      </c>
      <c r="AB73" s="1" t="str">
        <f t="shared" si="15"/>
        <v/>
      </c>
      <c r="AC73" s="1" t="str">
        <f t="shared" si="15"/>
        <v/>
      </c>
      <c r="AD73" s="1" t="str">
        <f t="shared" si="15"/>
        <v/>
      </c>
      <c r="AE73" s="1" t="str">
        <f t="shared" si="15"/>
        <v/>
      </c>
      <c r="AF73" s="1" t="e">
        <f>VLOOKUP(C73,'Est1'!$C$12:$S$26,18,FALSE)</f>
        <v>#N/A</v>
      </c>
      <c r="AG73" s="1" t="str">
        <f ca="1">IF($I73&lt;AG$5,"-",SUM(INDIRECT(ADDRESS($AF73+"1",6,1,1,"EST")):INDIRECT(ADDRESS($AF73+"1",IF(AA73="",17,AA73+"5"),1,1,"EST")))/SUM(INDIRECT(ADDRESS($AF73,6,1,1,"EST")):INDIRECT(ADDRESS($AF73,IF(AA73="",17,AA73+"5"),1,1,"EST")))-1)</f>
        <v>-</v>
      </c>
      <c r="AH73" s="1" t="str">
        <f ca="1">IF($I73&lt;AH$5,"-",SUM(INDIRECT(ADDRESS($AF73+"1",22,1,1,"EST")):INDIRECT(ADDRESS($AF73+"1",IF(AB73="",33,AB73+"21"),1,1,"EST")))/SUM(INDIRECT(ADDRESS($AF73,22,1,1,"EST")):INDIRECT(ADDRESS($AF73,IF(AB73="",33,AB73+"21"),1,1,"EST")))-1)</f>
        <v>-</v>
      </c>
      <c r="AI73" s="1" t="str">
        <f ca="1">IF($I73&lt;AI$5,"-",SUM(INDIRECT(ADDRESS($AF73+"1",38,1,1,"EST")):INDIRECT(ADDRESS($AF73+"1",IF(AC73="",49,AC73+"37"),1,1,"EST")))/SUM(INDIRECT(ADDRESS($AF73,38,1,1,"EST")):INDIRECT(ADDRESS($AF73,IF(AC73="",49,AC73+"37"),1,1,"EST")))-1)</f>
        <v>-</v>
      </c>
      <c r="AJ73" s="1" t="str">
        <f ca="1">IF($I73&lt;AJ$5,"-",SUM(INDIRECT(ADDRESS($AF73+"1",54,1,1,"EST")):INDIRECT(ADDRESS($AF73+"1",IF(AD73="",65,AD73+"53"),1,1,"EST")))/SUM(INDIRECT(ADDRESS($AF73,54,1,1,"EST")):INDIRECT(ADDRESS($AF73,IF(AD73="",65,AD73+"53"),1,1,"EST")))-1)</f>
        <v>-</v>
      </c>
      <c r="AK73" s="154" t="str">
        <f ca="1">IF($I73&lt;AK$5,"-",SUM(INDIRECT(ADDRESS($AF73+"1",70,1,1,"EST")):INDIRECT(ADDRESS($AF73+"1",IF(AE73="",81,AE73+"69"),1,1,"EST")))/SUM(INDIRECT(ADDRESS($AF73,70,1,1,"EST")):INDIRECT(ADDRESS($AF73,IF(AE73="",81,AE73+"69"),1,1,"EST")))-1)</f>
        <v>-</v>
      </c>
    </row>
    <row r="74" spans="3:37" ht="30" customHeight="1" thickTop="1" thickBot="1">
      <c r="C74" s="321"/>
      <c r="D74" s="322"/>
      <c r="E74" s="316"/>
      <c r="F74" s="316"/>
      <c r="G74" s="317" t="str">
        <f>IF(F74=0,"",VLOOKUP(F74,Funcionários!$C$6:$D$81,2,FALSE))</f>
        <v/>
      </c>
      <c r="H74" s="318"/>
      <c r="I74" s="319"/>
      <c r="J74" s="85" t="str">
        <f t="shared" si="16"/>
        <v/>
      </c>
      <c r="K74" s="88"/>
      <c r="L74" s="1" t="str">
        <f t="shared" si="17"/>
        <v/>
      </c>
      <c r="M74" s="1" t="str">
        <f>IF(Funcionários!C74=0,"",Funcionários!C74)</f>
        <v/>
      </c>
      <c r="R74" s="1" t="str">
        <f t="shared" si="18"/>
        <v/>
      </c>
      <c r="S74" s="1" t="str">
        <f t="shared" si="19"/>
        <v/>
      </c>
      <c r="W74" s="1" t="e">
        <f t="shared" ca="1" si="20"/>
        <v>#VALUE!</v>
      </c>
      <c r="X74" s="1" t="e">
        <f t="shared" ca="1" si="21"/>
        <v>#VALUE!</v>
      </c>
      <c r="Y74" s="1" t="e">
        <f t="shared" ca="1" si="22"/>
        <v>#VALUE!</v>
      </c>
      <c r="AA74" s="1" t="str">
        <f t="shared" si="15"/>
        <v/>
      </c>
      <c r="AB74" s="1" t="str">
        <f t="shared" si="15"/>
        <v/>
      </c>
      <c r="AC74" s="1" t="str">
        <f t="shared" si="15"/>
        <v/>
      </c>
      <c r="AD74" s="1" t="str">
        <f t="shared" si="15"/>
        <v/>
      </c>
      <c r="AE74" s="1" t="str">
        <f t="shared" si="15"/>
        <v/>
      </c>
      <c r="AF74" s="1" t="e">
        <f>VLOOKUP(C74,'Est1'!$C$12:$S$26,18,FALSE)</f>
        <v>#N/A</v>
      </c>
      <c r="AG74" s="1" t="str">
        <f ca="1">IF($I74&lt;AG$5,"-",SUM(INDIRECT(ADDRESS($AF74+"1",6,1,1,"EST")):INDIRECT(ADDRESS($AF74+"1",IF(AA74="",17,AA74+"5"),1,1,"EST")))/SUM(INDIRECT(ADDRESS($AF74,6,1,1,"EST")):INDIRECT(ADDRESS($AF74,IF(AA74="",17,AA74+"5"),1,1,"EST")))-1)</f>
        <v>-</v>
      </c>
      <c r="AH74" s="1" t="str">
        <f ca="1">IF($I74&lt;AH$5,"-",SUM(INDIRECT(ADDRESS($AF74+"1",22,1,1,"EST")):INDIRECT(ADDRESS($AF74+"1",IF(AB74="",33,AB74+"21"),1,1,"EST")))/SUM(INDIRECT(ADDRESS($AF74,22,1,1,"EST")):INDIRECT(ADDRESS($AF74,IF(AB74="",33,AB74+"21"),1,1,"EST")))-1)</f>
        <v>-</v>
      </c>
      <c r="AI74" s="1" t="str">
        <f ca="1">IF($I74&lt;AI$5,"-",SUM(INDIRECT(ADDRESS($AF74+"1",38,1,1,"EST")):INDIRECT(ADDRESS($AF74+"1",IF(AC74="",49,AC74+"37"),1,1,"EST")))/SUM(INDIRECT(ADDRESS($AF74,38,1,1,"EST")):INDIRECT(ADDRESS($AF74,IF(AC74="",49,AC74+"37"),1,1,"EST")))-1)</f>
        <v>-</v>
      </c>
      <c r="AJ74" s="1" t="str">
        <f ca="1">IF($I74&lt;AJ$5,"-",SUM(INDIRECT(ADDRESS($AF74+"1",54,1,1,"EST")):INDIRECT(ADDRESS($AF74+"1",IF(AD74="",65,AD74+"53"),1,1,"EST")))/SUM(INDIRECT(ADDRESS($AF74,54,1,1,"EST")):INDIRECT(ADDRESS($AF74,IF(AD74="",65,AD74+"53"),1,1,"EST")))-1)</f>
        <v>-</v>
      </c>
      <c r="AK74" s="154" t="str">
        <f ca="1">IF($I74&lt;AK$5,"-",SUM(INDIRECT(ADDRESS($AF74+"1",70,1,1,"EST")):INDIRECT(ADDRESS($AF74+"1",IF(AE74="",81,AE74+"69"),1,1,"EST")))/SUM(INDIRECT(ADDRESS($AF74,70,1,1,"EST")):INDIRECT(ADDRESS($AF74,IF(AE74="",81,AE74+"69"),1,1,"EST")))-1)</f>
        <v>-</v>
      </c>
    </row>
    <row r="75" spans="3:37" ht="30" customHeight="1" thickTop="1" thickBot="1">
      <c r="C75" s="321"/>
      <c r="D75" s="322"/>
      <c r="E75" s="316"/>
      <c r="F75" s="316"/>
      <c r="G75" s="317" t="str">
        <f>IF(F75=0,"",VLOOKUP(F75,Funcionários!$C$6:$D$81,2,FALSE))</f>
        <v/>
      </c>
      <c r="H75" s="318"/>
      <c r="I75" s="319"/>
      <c r="J75" s="85" t="str">
        <f t="shared" si="16"/>
        <v/>
      </c>
      <c r="K75" s="88"/>
      <c r="L75" s="1" t="str">
        <f t="shared" si="17"/>
        <v/>
      </c>
      <c r="M75" s="1" t="str">
        <f>IF(Funcionários!C75=0,"",Funcionários!C75)</f>
        <v/>
      </c>
      <c r="R75" s="1" t="str">
        <f t="shared" si="18"/>
        <v/>
      </c>
      <c r="S75" s="1" t="str">
        <f t="shared" si="19"/>
        <v/>
      </c>
      <c r="W75" s="1" t="e">
        <f t="shared" ca="1" si="20"/>
        <v>#VALUE!</v>
      </c>
      <c r="X75" s="1" t="e">
        <f t="shared" ca="1" si="21"/>
        <v>#VALUE!</v>
      </c>
      <c r="Y75" s="1" t="e">
        <f t="shared" ca="1" si="22"/>
        <v>#VALUE!</v>
      </c>
      <c r="AA75" s="1" t="str">
        <f t="shared" si="15"/>
        <v/>
      </c>
      <c r="AB75" s="1" t="str">
        <f t="shared" si="15"/>
        <v/>
      </c>
      <c r="AC75" s="1" t="str">
        <f t="shared" si="15"/>
        <v/>
      </c>
      <c r="AD75" s="1" t="str">
        <f t="shared" si="15"/>
        <v/>
      </c>
      <c r="AE75" s="1" t="str">
        <f t="shared" si="15"/>
        <v/>
      </c>
      <c r="AF75" s="1" t="e">
        <f>VLOOKUP(C75,'Est1'!$C$12:$S$26,18,FALSE)</f>
        <v>#N/A</v>
      </c>
      <c r="AG75" s="1" t="str">
        <f ca="1">IF($I75&lt;AG$5,"-",SUM(INDIRECT(ADDRESS($AF75+"1",6,1,1,"EST")):INDIRECT(ADDRESS($AF75+"1",IF(AA75="",17,AA75+"5"),1,1,"EST")))/SUM(INDIRECT(ADDRESS($AF75,6,1,1,"EST")):INDIRECT(ADDRESS($AF75,IF(AA75="",17,AA75+"5"),1,1,"EST")))-1)</f>
        <v>-</v>
      </c>
      <c r="AH75" s="1" t="str">
        <f ca="1">IF($I75&lt;AH$5,"-",SUM(INDIRECT(ADDRESS($AF75+"1",22,1,1,"EST")):INDIRECT(ADDRESS($AF75+"1",IF(AB75="",33,AB75+"21"),1,1,"EST")))/SUM(INDIRECT(ADDRESS($AF75,22,1,1,"EST")):INDIRECT(ADDRESS($AF75,IF(AB75="",33,AB75+"21"),1,1,"EST")))-1)</f>
        <v>-</v>
      </c>
      <c r="AI75" s="1" t="str">
        <f ca="1">IF($I75&lt;AI$5,"-",SUM(INDIRECT(ADDRESS($AF75+"1",38,1,1,"EST")):INDIRECT(ADDRESS($AF75+"1",IF(AC75="",49,AC75+"37"),1,1,"EST")))/SUM(INDIRECT(ADDRESS($AF75,38,1,1,"EST")):INDIRECT(ADDRESS($AF75,IF(AC75="",49,AC75+"37"),1,1,"EST")))-1)</f>
        <v>-</v>
      </c>
      <c r="AJ75" s="1" t="str">
        <f ca="1">IF($I75&lt;AJ$5,"-",SUM(INDIRECT(ADDRESS($AF75+"1",54,1,1,"EST")):INDIRECT(ADDRESS($AF75+"1",IF(AD75="",65,AD75+"53"),1,1,"EST")))/SUM(INDIRECT(ADDRESS($AF75,54,1,1,"EST")):INDIRECT(ADDRESS($AF75,IF(AD75="",65,AD75+"53"),1,1,"EST")))-1)</f>
        <v>-</v>
      </c>
      <c r="AK75" s="154" t="str">
        <f ca="1">IF($I75&lt;AK$5,"-",SUM(INDIRECT(ADDRESS($AF75+"1",70,1,1,"EST")):INDIRECT(ADDRESS($AF75+"1",IF(AE75="",81,AE75+"69"),1,1,"EST")))/SUM(INDIRECT(ADDRESS($AF75,70,1,1,"EST")):INDIRECT(ADDRESS($AF75,IF(AE75="",81,AE75+"69"),1,1,"EST")))-1)</f>
        <v>-</v>
      </c>
    </row>
    <row r="76" spans="3:37" ht="30" customHeight="1" thickTop="1" thickBot="1">
      <c r="C76" s="321"/>
      <c r="D76" s="322"/>
      <c r="E76" s="316"/>
      <c r="F76" s="316"/>
      <c r="G76" s="317" t="str">
        <f>IF(F76=0,"",VLOOKUP(F76,Funcionários!$C$6:$D$81,2,FALSE))</f>
        <v/>
      </c>
      <c r="H76" s="318"/>
      <c r="I76" s="319"/>
      <c r="J76" s="85" t="str">
        <f t="shared" si="16"/>
        <v/>
      </c>
      <c r="K76" s="88"/>
      <c r="L76" s="1" t="str">
        <f t="shared" si="17"/>
        <v/>
      </c>
      <c r="M76" s="1" t="str">
        <f>IF(Funcionários!C76=0,"",Funcionários!C76)</f>
        <v/>
      </c>
      <c r="R76" s="1" t="str">
        <f t="shared" si="18"/>
        <v/>
      </c>
      <c r="S76" s="1" t="str">
        <f t="shared" si="19"/>
        <v/>
      </c>
      <c r="W76" s="1" t="e">
        <f t="shared" ca="1" si="20"/>
        <v>#VALUE!</v>
      </c>
      <c r="X76" s="1" t="e">
        <f t="shared" ca="1" si="21"/>
        <v>#VALUE!</v>
      </c>
      <c r="Y76" s="1" t="e">
        <f t="shared" ca="1" si="22"/>
        <v>#VALUE!</v>
      </c>
      <c r="AA76" s="1" t="str">
        <f t="shared" ref="AA76:AE85" si="23">IF($I76=AA$5,$R76,"")</f>
        <v/>
      </c>
      <c r="AB76" s="1" t="str">
        <f t="shared" si="23"/>
        <v/>
      </c>
      <c r="AC76" s="1" t="str">
        <f t="shared" si="23"/>
        <v/>
      </c>
      <c r="AD76" s="1" t="str">
        <f t="shared" si="23"/>
        <v/>
      </c>
      <c r="AE76" s="1" t="str">
        <f t="shared" si="23"/>
        <v/>
      </c>
      <c r="AF76" s="1" t="e">
        <f>VLOOKUP(C76,'Est1'!$C$12:$S$26,18,FALSE)</f>
        <v>#N/A</v>
      </c>
      <c r="AG76" s="1" t="str">
        <f ca="1">IF($I76&lt;AG$5,"-",SUM(INDIRECT(ADDRESS($AF76+"1",6,1,1,"EST")):INDIRECT(ADDRESS($AF76+"1",IF(AA76="",17,AA76+"5"),1,1,"EST")))/SUM(INDIRECT(ADDRESS($AF76,6,1,1,"EST")):INDIRECT(ADDRESS($AF76,IF(AA76="",17,AA76+"5"),1,1,"EST")))-1)</f>
        <v>-</v>
      </c>
      <c r="AH76" s="1" t="str">
        <f ca="1">IF($I76&lt;AH$5,"-",SUM(INDIRECT(ADDRESS($AF76+"1",22,1,1,"EST")):INDIRECT(ADDRESS($AF76+"1",IF(AB76="",33,AB76+"21"),1,1,"EST")))/SUM(INDIRECT(ADDRESS($AF76,22,1,1,"EST")):INDIRECT(ADDRESS($AF76,IF(AB76="",33,AB76+"21"),1,1,"EST")))-1)</f>
        <v>-</v>
      </c>
      <c r="AI76" s="1" t="str">
        <f ca="1">IF($I76&lt;AI$5,"-",SUM(INDIRECT(ADDRESS($AF76+"1",38,1,1,"EST")):INDIRECT(ADDRESS($AF76+"1",IF(AC76="",49,AC76+"37"),1,1,"EST")))/SUM(INDIRECT(ADDRESS($AF76,38,1,1,"EST")):INDIRECT(ADDRESS($AF76,IF(AC76="",49,AC76+"37"),1,1,"EST")))-1)</f>
        <v>-</v>
      </c>
      <c r="AJ76" s="1" t="str">
        <f ca="1">IF($I76&lt;AJ$5,"-",SUM(INDIRECT(ADDRESS($AF76+"1",54,1,1,"EST")):INDIRECT(ADDRESS($AF76+"1",IF(AD76="",65,AD76+"53"),1,1,"EST")))/SUM(INDIRECT(ADDRESS($AF76,54,1,1,"EST")):INDIRECT(ADDRESS($AF76,IF(AD76="",65,AD76+"53"),1,1,"EST")))-1)</f>
        <v>-</v>
      </c>
      <c r="AK76" s="154" t="str">
        <f ca="1">IF($I76&lt;AK$5,"-",SUM(INDIRECT(ADDRESS($AF76+"1",70,1,1,"EST")):INDIRECT(ADDRESS($AF76+"1",IF(AE76="",81,AE76+"69"),1,1,"EST")))/SUM(INDIRECT(ADDRESS($AF76,70,1,1,"EST")):INDIRECT(ADDRESS($AF76,IF(AE76="",81,AE76+"69"),1,1,"EST")))-1)</f>
        <v>-</v>
      </c>
    </row>
    <row r="77" spans="3:37" ht="30" customHeight="1" thickTop="1" thickBot="1">
      <c r="C77" s="321"/>
      <c r="D77" s="322"/>
      <c r="E77" s="316"/>
      <c r="F77" s="316"/>
      <c r="G77" s="317" t="str">
        <f>IF(F77=0,"",VLOOKUP(F77,Funcionários!$C$6:$D$81,2,FALSE))</f>
        <v/>
      </c>
      <c r="H77" s="318"/>
      <c r="I77" s="319"/>
      <c r="J77" s="85" t="str">
        <f t="shared" si="16"/>
        <v/>
      </c>
      <c r="K77" s="88"/>
      <c r="L77" s="1" t="str">
        <f t="shared" si="17"/>
        <v/>
      </c>
      <c r="M77" s="1" t="str">
        <f>IF(Funcionários!C77=0,"",Funcionários!C77)</f>
        <v/>
      </c>
      <c r="R77" s="1" t="str">
        <f t="shared" si="18"/>
        <v/>
      </c>
      <c r="S77" s="1" t="str">
        <f t="shared" si="19"/>
        <v/>
      </c>
      <c r="W77" s="1" t="e">
        <f t="shared" ca="1" si="20"/>
        <v>#VALUE!</v>
      </c>
      <c r="X77" s="1" t="e">
        <f t="shared" ca="1" si="21"/>
        <v>#VALUE!</v>
      </c>
      <c r="Y77" s="1" t="e">
        <f t="shared" ca="1" si="22"/>
        <v>#VALUE!</v>
      </c>
      <c r="AA77" s="1" t="str">
        <f t="shared" si="23"/>
        <v/>
      </c>
      <c r="AB77" s="1" t="str">
        <f t="shared" si="23"/>
        <v/>
      </c>
      <c r="AC77" s="1" t="str">
        <f t="shared" si="23"/>
        <v/>
      </c>
      <c r="AD77" s="1" t="str">
        <f t="shared" si="23"/>
        <v/>
      </c>
      <c r="AE77" s="1" t="str">
        <f t="shared" si="23"/>
        <v/>
      </c>
      <c r="AF77" s="1" t="e">
        <f>VLOOKUP(C77,'Est1'!$C$12:$S$26,18,FALSE)</f>
        <v>#N/A</v>
      </c>
      <c r="AG77" s="1" t="str">
        <f ca="1">IF($I77&lt;AG$5,"-",SUM(INDIRECT(ADDRESS($AF77+"1",6,1,1,"EST")):INDIRECT(ADDRESS($AF77+"1",IF(AA77="",17,AA77+"5"),1,1,"EST")))/SUM(INDIRECT(ADDRESS($AF77,6,1,1,"EST")):INDIRECT(ADDRESS($AF77,IF(AA77="",17,AA77+"5"),1,1,"EST")))-1)</f>
        <v>-</v>
      </c>
      <c r="AH77" s="1" t="str">
        <f ca="1">IF($I77&lt;AH$5,"-",SUM(INDIRECT(ADDRESS($AF77+"1",22,1,1,"EST")):INDIRECT(ADDRESS($AF77+"1",IF(AB77="",33,AB77+"21"),1,1,"EST")))/SUM(INDIRECT(ADDRESS($AF77,22,1,1,"EST")):INDIRECT(ADDRESS($AF77,IF(AB77="",33,AB77+"21"),1,1,"EST")))-1)</f>
        <v>-</v>
      </c>
      <c r="AI77" s="1" t="str">
        <f ca="1">IF($I77&lt;AI$5,"-",SUM(INDIRECT(ADDRESS($AF77+"1",38,1,1,"EST")):INDIRECT(ADDRESS($AF77+"1",IF(AC77="",49,AC77+"37"),1,1,"EST")))/SUM(INDIRECT(ADDRESS($AF77,38,1,1,"EST")):INDIRECT(ADDRESS($AF77,IF(AC77="",49,AC77+"37"),1,1,"EST")))-1)</f>
        <v>-</v>
      </c>
      <c r="AJ77" s="1" t="str">
        <f ca="1">IF($I77&lt;AJ$5,"-",SUM(INDIRECT(ADDRESS($AF77+"1",54,1,1,"EST")):INDIRECT(ADDRESS($AF77+"1",IF(AD77="",65,AD77+"53"),1,1,"EST")))/SUM(INDIRECT(ADDRESS($AF77,54,1,1,"EST")):INDIRECT(ADDRESS($AF77,IF(AD77="",65,AD77+"53"),1,1,"EST")))-1)</f>
        <v>-</v>
      </c>
      <c r="AK77" s="154" t="str">
        <f ca="1">IF($I77&lt;AK$5,"-",SUM(INDIRECT(ADDRESS($AF77+"1",70,1,1,"EST")):INDIRECT(ADDRESS($AF77+"1",IF(AE77="",81,AE77+"69"),1,1,"EST")))/SUM(INDIRECT(ADDRESS($AF77,70,1,1,"EST")):INDIRECT(ADDRESS($AF77,IF(AE77="",81,AE77+"69"),1,1,"EST")))-1)</f>
        <v>-</v>
      </c>
    </row>
    <row r="78" spans="3:37" ht="30" customHeight="1" thickTop="1" thickBot="1">
      <c r="C78" s="321"/>
      <c r="D78" s="322"/>
      <c r="E78" s="316"/>
      <c r="F78" s="316"/>
      <c r="G78" s="317" t="str">
        <f>IF(F78=0,"",VLOOKUP(F78,Funcionários!$C$6:$D$81,2,FALSE))</f>
        <v/>
      </c>
      <c r="H78" s="318"/>
      <c r="I78" s="319"/>
      <c r="J78" s="85" t="str">
        <f t="shared" si="16"/>
        <v/>
      </c>
      <c r="K78" s="88"/>
      <c r="L78" s="1" t="str">
        <f t="shared" si="17"/>
        <v/>
      </c>
      <c r="M78" s="1" t="str">
        <f>IF(Funcionários!C78=0,"",Funcionários!C78)</f>
        <v/>
      </c>
      <c r="R78" s="1" t="str">
        <f t="shared" si="18"/>
        <v/>
      </c>
      <c r="S78" s="1" t="str">
        <f t="shared" si="19"/>
        <v/>
      </c>
      <c r="W78" s="1" t="e">
        <f t="shared" ca="1" si="20"/>
        <v>#VALUE!</v>
      </c>
      <c r="X78" s="1" t="e">
        <f t="shared" ca="1" si="21"/>
        <v>#VALUE!</v>
      </c>
      <c r="Y78" s="1" t="e">
        <f t="shared" ca="1" si="22"/>
        <v>#VALUE!</v>
      </c>
      <c r="AA78" s="1" t="str">
        <f t="shared" si="23"/>
        <v/>
      </c>
      <c r="AB78" s="1" t="str">
        <f t="shared" si="23"/>
        <v/>
      </c>
      <c r="AC78" s="1" t="str">
        <f t="shared" si="23"/>
        <v/>
      </c>
      <c r="AD78" s="1" t="str">
        <f t="shared" si="23"/>
        <v/>
      </c>
      <c r="AE78" s="1" t="str">
        <f t="shared" si="23"/>
        <v/>
      </c>
      <c r="AF78" s="1" t="e">
        <f>VLOOKUP(C78,'Est1'!$C$12:$S$26,18,FALSE)</f>
        <v>#N/A</v>
      </c>
      <c r="AG78" s="1" t="str">
        <f ca="1">IF($I78&lt;AG$5,"-",SUM(INDIRECT(ADDRESS($AF78+"1",6,1,1,"EST")):INDIRECT(ADDRESS($AF78+"1",IF(AA78="",17,AA78+"5"),1,1,"EST")))/SUM(INDIRECT(ADDRESS($AF78,6,1,1,"EST")):INDIRECT(ADDRESS($AF78,IF(AA78="",17,AA78+"5"),1,1,"EST")))-1)</f>
        <v>-</v>
      </c>
      <c r="AH78" s="1" t="str">
        <f ca="1">IF($I78&lt;AH$5,"-",SUM(INDIRECT(ADDRESS($AF78+"1",22,1,1,"EST")):INDIRECT(ADDRESS($AF78+"1",IF(AB78="",33,AB78+"21"),1,1,"EST")))/SUM(INDIRECT(ADDRESS($AF78,22,1,1,"EST")):INDIRECT(ADDRESS($AF78,IF(AB78="",33,AB78+"21"),1,1,"EST")))-1)</f>
        <v>-</v>
      </c>
      <c r="AI78" s="1" t="str">
        <f ca="1">IF($I78&lt;AI$5,"-",SUM(INDIRECT(ADDRESS($AF78+"1",38,1,1,"EST")):INDIRECT(ADDRESS($AF78+"1",IF(AC78="",49,AC78+"37"),1,1,"EST")))/SUM(INDIRECT(ADDRESS($AF78,38,1,1,"EST")):INDIRECT(ADDRESS($AF78,IF(AC78="",49,AC78+"37"),1,1,"EST")))-1)</f>
        <v>-</v>
      </c>
      <c r="AJ78" s="1" t="str">
        <f ca="1">IF($I78&lt;AJ$5,"-",SUM(INDIRECT(ADDRESS($AF78+"1",54,1,1,"EST")):INDIRECT(ADDRESS($AF78+"1",IF(AD78="",65,AD78+"53"),1,1,"EST")))/SUM(INDIRECT(ADDRESS($AF78,54,1,1,"EST")):INDIRECT(ADDRESS($AF78,IF(AD78="",65,AD78+"53"),1,1,"EST")))-1)</f>
        <v>-</v>
      </c>
      <c r="AK78" s="154" t="str">
        <f ca="1">IF($I78&lt;AK$5,"-",SUM(INDIRECT(ADDRESS($AF78+"1",70,1,1,"EST")):INDIRECT(ADDRESS($AF78+"1",IF(AE78="",81,AE78+"69"),1,1,"EST")))/SUM(INDIRECT(ADDRESS($AF78,70,1,1,"EST")):INDIRECT(ADDRESS($AF78,IF(AE78="",81,AE78+"69"),1,1,"EST")))-1)</f>
        <v>-</v>
      </c>
    </row>
    <row r="79" spans="3:37" ht="30" customHeight="1" thickTop="1" thickBot="1">
      <c r="C79" s="321"/>
      <c r="D79" s="322"/>
      <c r="E79" s="316"/>
      <c r="F79" s="316"/>
      <c r="G79" s="317" t="str">
        <f>IF(F79=0,"",VLOOKUP(F79,Funcionários!$C$6:$D$81,2,FALSE))</f>
        <v/>
      </c>
      <c r="H79" s="318"/>
      <c r="I79" s="319"/>
      <c r="J79" s="85" t="str">
        <f t="shared" si="16"/>
        <v/>
      </c>
      <c r="K79" s="88"/>
      <c r="L79" s="1" t="str">
        <f t="shared" si="17"/>
        <v/>
      </c>
      <c r="M79" s="1" t="str">
        <f>IF(Funcionários!C79=0,"",Funcionários!C79)</f>
        <v/>
      </c>
      <c r="R79" s="1" t="str">
        <f t="shared" si="18"/>
        <v/>
      </c>
      <c r="S79" s="1" t="str">
        <f t="shared" si="19"/>
        <v/>
      </c>
      <c r="W79" s="1" t="e">
        <f t="shared" ca="1" si="20"/>
        <v>#VALUE!</v>
      </c>
      <c r="X79" s="1" t="e">
        <f t="shared" ca="1" si="21"/>
        <v>#VALUE!</v>
      </c>
      <c r="Y79" s="1" t="e">
        <f t="shared" ca="1" si="22"/>
        <v>#VALUE!</v>
      </c>
      <c r="AA79" s="1" t="str">
        <f t="shared" si="23"/>
        <v/>
      </c>
      <c r="AB79" s="1" t="str">
        <f t="shared" si="23"/>
        <v/>
      </c>
      <c r="AC79" s="1" t="str">
        <f t="shared" si="23"/>
        <v/>
      </c>
      <c r="AD79" s="1" t="str">
        <f t="shared" si="23"/>
        <v/>
      </c>
      <c r="AE79" s="1" t="str">
        <f t="shared" si="23"/>
        <v/>
      </c>
      <c r="AF79" s="1" t="e">
        <f>VLOOKUP(C79,'Est1'!$C$12:$S$26,18,FALSE)</f>
        <v>#N/A</v>
      </c>
      <c r="AG79" s="1" t="str">
        <f ca="1">IF($I79&lt;AG$5,"-",SUM(INDIRECT(ADDRESS($AF79+"1",6,1,1,"EST")):INDIRECT(ADDRESS($AF79+"1",IF(AA79="",17,AA79+"5"),1,1,"EST")))/SUM(INDIRECT(ADDRESS($AF79,6,1,1,"EST")):INDIRECT(ADDRESS($AF79,IF(AA79="",17,AA79+"5"),1,1,"EST")))-1)</f>
        <v>-</v>
      </c>
      <c r="AH79" s="1" t="str">
        <f ca="1">IF($I79&lt;AH$5,"-",SUM(INDIRECT(ADDRESS($AF79+"1",22,1,1,"EST")):INDIRECT(ADDRESS($AF79+"1",IF(AB79="",33,AB79+"21"),1,1,"EST")))/SUM(INDIRECT(ADDRESS($AF79,22,1,1,"EST")):INDIRECT(ADDRESS($AF79,IF(AB79="",33,AB79+"21"),1,1,"EST")))-1)</f>
        <v>-</v>
      </c>
      <c r="AI79" s="1" t="str">
        <f ca="1">IF($I79&lt;AI$5,"-",SUM(INDIRECT(ADDRESS($AF79+"1",38,1,1,"EST")):INDIRECT(ADDRESS($AF79+"1",IF(AC79="",49,AC79+"37"),1,1,"EST")))/SUM(INDIRECT(ADDRESS($AF79,38,1,1,"EST")):INDIRECT(ADDRESS($AF79,IF(AC79="",49,AC79+"37"),1,1,"EST")))-1)</f>
        <v>-</v>
      </c>
      <c r="AJ79" s="1" t="str">
        <f ca="1">IF($I79&lt;AJ$5,"-",SUM(INDIRECT(ADDRESS($AF79+"1",54,1,1,"EST")):INDIRECT(ADDRESS($AF79+"1",IF(AD79="",65,AD79+"53"),1,1,"EST")))/SUM(INDIRECT(ADDRESS($AF79,54,1,1,"EST")):INDIRECT(ADDRESS($AF79,IF(AD79="",65,AD79+"53"),1,1,"EST")))-1)</f>
        <v>-</v>
      </c>
      <c r="AK79" s="154" t="str">
        <f ca="1">IF($I79&lt;AK$5,"-",SUM(INDIRECT(ADDRESS($AF79+"1",70,1,1,"EST")):INDIRECT(ADDRESS($AF79+"1",IF(AE79="",81,AE79+"69"),1,1,"EST")))/SUM(INDIRECT(ADDRESS($AF79,70,1,1,"EST")):INDIRECT(ADDRESS($AF79,IF(AE79="",81,AE79+"69"),1,1,"EST")))-1)</f>
        <v>-</v>
      </c>
    </row>
    <row r="80" spans="3:37" ht="30" customHeight="1" thickTop="1" thickBot="1">
      <c r="C80" s="321"/>
      <c r="D80" s="322"/>
      <c r="E80" s="316"/>
      <c r="F80" s="316"/>
      <c r="G80" s="317" t="str">
        <f>IF(F80=0,"",VLOOKUP(F80,Funcionários!$C$6:$D$81,2,FALSE))</f>
        <v/>
      </c>
      <c r="H80" s="318"/>
      <c r="I80" s="319"/>
      <c r="J80" s="85" t="str">
        <f t="shared" si="16"/>
        <v/>
      </c>
      <c r="K80" s="88"/>
      <c r="L80" s="1" t="str">
        <f t="shared" si="17"/>
        <v/>
      </c>
      <c r="M80" s="1" t="str">
        <f>IF(Funcionários!C80=0,"",Funcionários!C80)</f>
        <v/>
      </c>
      <c r="R80" s="1" t="str">
        <f t="shared" si="18"/>
        <v/>
      </c>
      <c r="S80" s="1" t="str">
        <f t="shared" si="19"/>
        <v/>
      </c>
      <c r="W80" s="1" t="e">
        <f t="shared" ca="1" si="20"/>
        <v>#VALUE!</v>
      </c>
      <c r="X80" s="1" t="e">
        <f t="shared" ca="1" si="21"/>
        <v>#VALUE!</v>
      </c>
      <c r="Y80" s="1" t="e">
        <f t="shared" ca="1" si="22"/>
        <v>#VALUE!</v>
      </c>
      <c r="AA80" s="1" t="str">
        <f t="shared" si="23"/>
        <v/>
      </c>
      <c r="AB80" s="1" t="str">
        <f t="shared" si="23"/>
        <v/>
      </c>
      <c r="AC80" s="1" t="str">
        <f t="shared" si="23"/>
        <v/>
      </c>
      <c r="AD80" s="1" t="str">
        <f t="shared" si="23"/>
        <v/>
      </c>
      <c r="AE80" s="1" t="str">
        <f t="shared" si="23"/>
        <v/>
      </c>
      <c r="AF80" s="1" t="e">
        <f>VLOOKUP(C80,'Est1'!$C$12:$S$26,18,FALSE)</f>
        <v>#N/A</v>
      </c>
      <c r="AG80" s="1" t="str">
        <f ca="1">IF($I80&lt;AG$5,"-",SUM(INDIRECT(ADDRESS($AF80+"1",6,1,1,"EST")):INDIRECT(ADDRESS($AF80+"1",IF(AA80="",17,AA80+"5"),1,1,"EST")))/SUM(INDIRECT(ADDRESS($AF80,6,1,1,"EST")):INDIRECT(ADDRESS($AF80,IF(AA80="",17,AA80+"5"),1,1,"EST")))-1)</f>
        <v>-</v>
      </c>
      <c r="AH80" s="1" t="str">
        <f ca="1">IF($I80&lt;AH$5,"-",SUM(INDIRECT(ADDRESS($AF80+"1",22,1,1,"EST")):INDIRECT(ADDRESS($AF80+"1",IF(AB80="",33,AB80+"21"),1,1,"EST")))/SUM(INDIRECT(ADDRESS($AF80,22,1,1,"EST")):INDIRECT(ADDRESS($AF80,IF(AB80="",33,AB80+"21"),1,1,"EST")))-1)</f>
        <v>-</v>
      </c>
      <c r="AI80" s="1" t="str">
        <f ca="1">IF($I80&lt;AI$5,"-",SUM(INDIRECT(ADDRESS($AF80+"1",38,1,1,"EST")):INDIRECT(ADDRESS($AF80+"1",IF(AC80="",49,AC80+"37"),1,1,"EST")))/SUM(INDIRECT(ADDRESS($AF80,38,1,1,"EST")):INDIRECT(ADDRESS($AF80,IF(AC80="",49,AC80+"37"),1,1,"EST")))-1)</f>
        <v>-</v>
      </c>
      <c r="AJ80" s="1" t="str">
        <f ca="1">IF($I80&lt;AJ$5,"-",SUM(INDIRECT(ADDRESS($AF80+"1",54,1,1,"EST")):INDIRECT(ADDRESS($AF80+"1",IF(AD80="",65,AD80+"53"),1,1,"EST")))/SUM(INDIRECT(ADDRESS($AF80,54,1,1,"EST")):INDIRECT(ADDRESS($AF80,IF(AD80="",65,AD80+"53"),1,1,"EST")))-1)</f>
        <v>-</v>
      </c>
      <c r="AK80" s="154" t="str">
        <f ca="1">IF($I80&lt;AK$5,"-",SUM(INDIRECT(ADDRESS($AF80+"1",70,1,1,"EST")):INDIRECT(ADDRESS($AF80+"1",IF(AE80="",81,AE80+"69"),1,1,"EST")))/SUM(INDIRECT(ADDRESS($AF80,70,1,1,"EST")):INDIRECT(ADDRESS($AF80,IF(AE80="",81,AE80+"69"),1,1,"EST")))-1)</f>
        <v>-</v>
      </c>
    </row>
    <row r="81" spans="3:37" ht="30" customHeight="1" thickTop="1" thickBot="1">
      <c r="C81" s="321"/>
      <c r="D81" s="322"/>
      <c r="E81" s="316"/>
      <c r="F81" s="316"/>
      <c r="G81" s="317" t="str">
        <f>IF(F81=0,"",VLOOKUP(F81,Funcionários!$C$6:$D$81,2,FALSE))</f>
        <v/>
      </c>
      <c r="H81" s="318"/>
      <c r="I81" s="319"/>
      <c r="J81" s="85" t="str">
        <f t="shared" si="16"/>
        <v/>
      </c>
      <c r="K81" s="88"/>
      <c r="L81" s="1" t="str">
        <f t="shared" si="17"/>
        <v/>
      </c>
      <c r="M81" s="1" t="str">
        <f>IF(Funcionários!C81=0,"",Funcionários!C81)</f>
        <v/>
      </c>
      <c r="R81" s="1" t="str">
        <f t="shared" si="18"/>
        <v/>
      </c>
      <c r="S81" s="1" t="str">
        <f t="shared" si="19"/>
        <v/>
      </c>
      <c r="W81" s="1" t="e">
        <f t="shared" ca="1" si="20"/>
        <v>#VALUE!</v>
      </c>
      <c r="X81" s="1" t="e">
        <f t="shared" ca="1" si="21"/>
        <v>#VALUE!</v>
      </c>
      <c r="Y81" s="1" t="e">
        <f t="shared" ca="1" si="22"/>
        <v>#VALUE!</v>
      </c>
      <c r="AA81" s="1" t="str">
        <f t="shared" si="23"/>
        <v/>
      </c>
      <c r="AB81" s="1" t="str">
        <f t="shared" si="23"/>
        <v/>
      </c>
      <c r="AC81" s="1" t="str">
        <f t="shared" si="23"/>
        <v/>
      </c>
      <c r="AD81" s="1" t="str">
        <f t="shared" si="23"/>
        <v/>
      </c>
      <c r="AE81" s="1" t="str">
        <f t="shared" si="23"/>
        <v/>
      </c>
      <c r="AF81" s="1" t="e">
        <f>VLOOKUP(C81,'Est1'!$C$12:$S$26,18,FALSE)</f>
        <v>#N/A</v>
      </c>
      <c r="AG81" s="1" t="str">
        <f ca="1">IF($I81&lt;AG$5,"-",SUM(INDIRECT(ADDRESS($AF81+"1",6,1,1,"EST")):INDIRECT(ADDRESS($AF81+"1",IF(AA81="",17,AA81+"5"),1,1,"EST")))/SUM(INDIRECT(ADDRESS($AF81,6,1,1,"EST")):INDIRECT(ADDRESS($AF81,IF(AA81="",17,AA81+"5"),1,1,"EST")))-1)</f>
        <v>-</v>
      </c>
      <c r="AH81" s="1" t="str">
        <f ca="1">IF($I81&lt;AH$5,"-",SUM(INDIRECT(ADDRESS($AF81+"1",22,1,1,"EST")):INDIRECT(ADDRESS($AF81+"1",IF(AB81="",33,AB81+"21"),1,1,"EST")))/SUM(INDIRECT(ADDRESS($AF81,22,1,1,"EST")):INDIRECT(ADDRESS($AF81,IF(AB81="",33,AB81+"21"),1,1,"EST")))-1)</f>
        <v>-</v>
      </c>
      <c r="AI81" s="1" t="str">
        <f ca="1">IF($I81&lt;AI$5,"-",SUM(INDIRECT(ADDRESS($AF81+"1",38,1,1,"EST")):INDIRECT(ADDRESS($AF81+"1",IF(AC81="",49,AC81+"37"),1,1,"EST")))/SUM(INDIRECT(ADDRESS($AF81,38,1,1,"EST")):INDIRECT(ADDRESS($AF81,IF(AC81="",49,AC81+"37"),1,1,"EST")))-1)</f>
        <v>-</v>
      </c>
      <c r="AJ81" s="1" t="str">
        <f ca="1">IF($I81&lt;AJ$5,"-",SUM(INDIRECT(ADDRESS($AF81+"1",54,1,1,"EST")):INDIRECT(ADDRESS($AF81+"1",IF(AD81="",65,AD81+"53"),1,1,"EST")))/SUM(INDIRECT(ADDRESS($AF81,54,1,1,"EST")):INDIRECT(ADDRESS($AF81,IF(AD81="",65,AD81+"53"),1,1,"EST")))-1)</f>
        <v>-</v>
      </c>
      <c r="AK81" s="154" t="str">
        <f ca="1">IF($I81&lt;AK$5,"-",SUM(INDIRECT(ADDRESS($AF81+"1",70,1,1,"EST")):INDIRECT(ADDRESS($AF81+"1",IF(AE81="",81,AE81+"69"),1,1,"EST")))/SUM(INDIRECT(ADDRESS($AF81,70,1,1,"EST")):INDIRECT(ADDRESS($AF81,IF(AE81="",81,AE81+"69"),1,1,"EST")))-1)</f>
        <v>-</v>
      </c>
    </row>
    <row r="82" spans="3:37" ht="30" customHeight="1" thickTop="1" thickBot="1">
      <c r="C82" s="321"/>
      <c r="D82" s="322"/>
      <c r="E82" s="316"/>
      <c r="F82" s="316"/>
      <c r="G82" s="317" t="str">
        <f>IF(F82=0,"",VLOOKUP(F82,Funcionários!$C$6:$D$81,2,FALSE))</f>
        <v/>
      </c>
      <c r="H82" s="318"/>
      <c r="I82" s="319"/>
      <c r="J82" s="85" t="str">
        <f t="shared" si="16"/>
        <v/>
      </c>
      <c r="K82" s="88"/>
      <c r="L82" s="1" t="str">
        <f t="shared" si="17"/>
        <v/>
      </c>
      <c r="R82" s="1" t="str">
        <f t="shared" si="18"/>
        <v/>
      </c>
      <c r="S82" s="1" t="str">
        <f t="shared" si="19"/>
        <v/>
      </c>
      <c r="W82" s="1" t="e">
        <f t="shared" ca="1" si="20"/>
        <v>#VALUE!</v>
      </c>
      <c r="X82" s="1" t="e">
        <f t="shared" ca="1" si="21"/>
        <v>#VALUE!</v>
      </c>
      <c r="Y82" s="1" t="e">
        <f t="shared" ca="1" si="22"/>
        <v>#VALUE!</v>
      </c>
      <c r="AA82" s="1" t="str">
        <f t="shared" si="23"/>
        <v/>
      </c>
      <c r="AB82" s="1" t="str">
        <f t="shared" si="23"/>
        <v/>
      </c>
      <c r="AC82" s="1" t="str">
        <f t="shared" si="23"/>
        <v/>
      </c>
      <c r="AD82" s="1" t="str">
        <f t="shared" si="23"/>
        <v/>
      </c>
      <c r="AE82" s="1" t="str">
        <f t="shared" si="23"/>
        <v/>
      </c>
      <c r="AF82" s="1" t="e">
        <f>VLOOKUP(C82,'Est1'!$C$12:$S$26,18,FALSE)</f>
        <v>#N/A</v>
      </c>
      <c r="AG82" s="1" t="str">
        <f ca="1">IF($I82&lt;AG$5,"-",SUM(INDIRECT(ADDRESS($AF82+"1",6,1,1,"EST")):INDIRECT(ADDRESS($AF82+"1",IF(AA82="",17,AA82+"5"),1,1,"EST")))/SUM(INDIRECT(ADDRESS($AF82,6,1,1,"EST")):INDIRECT(ADDRESS($AF82,IF(AA82="",17,AA82+"5"),1,1,"EST")))-1)</f>
        <v>-</v>
      </c>
      <c r="AH82" s="1" t="str">
        <f ca="1">IF($I82&lt;AH$5,"-",SUM(INDIRECT(ADDRESS($AF82+"1",22,1,1,"EST")):INDIRECT(ADDRESS($AF82+"1",IF(AB82="",33,AB82+"21"),1,1,"EST")))/SUM(INDIRECT(ADDRESS($AF82,22,1,1,"EST")):INDIRECT(ADDRESS($AF82,IF(AB82="",33,AB82+"21"),1,1,"EST")))-1)</f>
        <v>-</v>
      </c>
      <c r="AI82" s="1" t="str">
        <f ca="1">IF($I82&lt;AI$5,"-",SUM(INDIRECT(ADDRESS($AF82+"1",38,1,1,"EST")):INDIRECT(ADDRESS($AF82+"1",IF(AC82="",49,AC82+"37"),1,1,"EST")))/SUM(INDIRECT(ADDRESS($AF82,38,1,1,"EST")):INDIRECT(ADDRESS($AF82,IF(AC82="",49,AC82+"37"),1,1,"EST")))-1)</f>
        <v>-</v>
      </c>
      <c r="AJ82" s="1" t="str">
        <f ca="1">IF($I82&lt;AJ$5,"-",SUM(INDIRECT(ADDRESS($AF82+"1",54,1,1,"EST")):INDIRECT(ADDRESS($AF82+"1",IF(AD82="",65,AD82+"53"),1,1,"EST")))/SUM(INDIRECT(ADDRESS($AF82,54,1,1,"EST")):INDIRECT(ADDRESS($AF82,IF(AD82="",65,AD82+"53"),1,1,"EST")))-1)</f>
        <v>-</v>
      </c>
      <c r="AK82" s="154" t="str">
        <f ca="1">IF($I82&lt;AK$5,"-",SUM(INDIRECT(ADDRESS($AF82+"1",70,1,1,"EST")):INDIRECT(ADDRESS($AF82+"1",IF(AE82="",81,AE82+"69"),1,1,"EST")))/SUM(INDIRECT(ADDRESS($AF82,70,1,1,"EST")):INDIRECT(ADDRESS($AF82,IF(AE82="",81,AE82+"69"),1,1,"EST")))-1)</f>
        <v>-</v>
      </c>
    </row>
    <row r="83" spans="3:37" ht="30" customHeight="1" thickTop="1" thickBot="1">
      <c r="C83" s="321"/>
      <c r="D83" s="322"/>
      <c r="E83" s="316"/>
      <c r="F83" s="316"/>
      <c r="G83" s="317" t="str">
        <f>IF(F83=0,"",VLOOKUP(F83,Funcionários!$C$6:$D$81,2,FALSE))</f>
        <v/>
      </c>
      <c r="H83" s="318"/>
      <c r="I83" s="319"/>
      <c r="J83" s="85" t="str">
        <f t="shared" si="16"/>
        <v/>
      </c>
      <c r="K83" s="88"/>
      <c r="L83" s="1" t="str">
        <f t="shared" si="17"/>
        <v/>
      </c>
      <c r="R83" s="1" t="str">
        <f t="shared" si="18"/>
        <v/>
      </c>
      <c r="S83" s="1" t="str">
        <f t="shared" si="19"/>
        <v/>
      </c>
      <c r="W83" s="1" t="e">
        <f t="shared" ca="1" si="20"/>
        <v>#VALUE!</v>
      </c>
      <c r="X83" s="1" t="e">
        <f t="shared" ca="1" si="21"/>
        <v>#VALUE!</v>
      </c>
      <c r="Y83" s="1" t="e">
        <f t="shared" ca="1" si="22"/>
        <v>#VALUE!</v>
      </c>
      <c r="AA83" s="1" t="str">
        <f t="shared" si="23"/>
        <v/>
      </c>
      <c r="AB83" s="1" t="str">
        <f t="shared" si="23"/>
        <v/>
      </c>
      <c r="AC83" s="1" t="str">
        <f t="shared" si="23"/>
        <v/>
      </c>
      <c r="AD83" s="1" t="str">
        <f t="shared" si="23"/>
        <v/>
      </c>
      <c r="AE83" s="1" t="str">
        <f t="shared" si="23"/>
        <v/>
      </c>
      <c r="AF83" s="1" t="e">
        <f>VLOOKUP(C83,'Est1'!$C$12:$S$26,18,FALSE)</f>
        <v>#N/A</v>
      </c>
      <c r="AG83" s="1" t="str">
        <f ca="1">IF($I83&lt;AG$5,"-",SUM(INDIRECT(ADDRESS($AF83+"1",6,1,1,"EST")):INDIRECT(ADDRESS($AF83+"1",IF(AA83="",17,AA83+"5"),1,1,"EST")))/SUM(INDIRECT(ADDRESS($AF83,6,1,1,"EST")):INDIRECT(ADDRESS($AF83,IF(AA83="",17,AA83+"5"),1,1,"EST")))-1)</f>
        <v>-</v>
      </c>
      <c r="AH83" s="1" t="str">
        <f ca="1">IF($I83&lt;AH$5,"-",SUM(INDIRECT(ADDRESS($AF83+"1",22,1,1,"EST")):INDIRECT(ADDRESS($AF83+"1",IF(AB83="",33,AB83+"21"),1,1,"EST")))/SUM(INDIRECT(ADDRESS($AF83,22,1,1,"EST")):INDIRECT(ADDRESS($AF83,IF(AB83="",33,AB83+"21"),1,1,"EST")))-1)</f>
        <v>-</v>
      </c>
      <c r="AI83" s="1" t="str">
        <f ca="1">IF($I83&lt;AI$5,"-",SUM(INDIRECT(ADDRESS($AF83+"1",38,1,1,"EST")):INDIRECT(ADDRESS($AF83+"1",IF(AC83="",49,AC83+"37"),1,1,"EST")))/SUM(INDIRECT(ADDRESS($AF83,38,1,1,"EST")):INDIRECT(ADDRESS($AF83,IF(AC83="",49,AC83+"37"),1,1,"EST")))-1)</f>
        <v>-</v>
      </c>
      <c r="AJ83" s="1" t="str">
        <f ca="1">IF($I83&lt;AJ$5,"-",SUM(INDIRECT(ADDRESS($AF83+"1",54,1,1,"EST")):INDIRECT(ADDRESS($AF83+"1",IF(AD83="",65,AD83+"53"),1,1,"EST")))/SUM(INDIRECT(ADDRESS($AF83,54,1,1,"EST")):INDIRECT(ADDRESS($AF83,IF(AD83="",65,AD83+"53"),1,1,"EST")))-1)</f>
        <v>-</v>
      </c>
      <c r="AK83" s="154" t="str">
        <f ca="1">IF($I83&lt;AK$5,"-",SUM(INDIRECT(ADDRESS($AF83+"1",70,1,1,"EST")):INDIRECT(ADDRESS($AF83+"1",IF(AE83="",81,AE83+"69"),1,1,"EST")))/SUM(INDIRECT(ADDRESS($AF83,70,1,1,"EST")):INDIRECT(ADDRESS($AF83,IF(AE83="",81,AE83+"69"),1,1,"EST")))-1)</f>
        <v>-</v>
      </c>
    </row>
    <row r="84" spans="3:37" ht="30" customHeight="1" thickTop="1" thickBot="1">
      <c r="C84" s="321"/>
      <c r="D84" s="322"/>
      <c r="E84" s="316"/>
      <c r="F84" s="316"/>
      <c r="G84" s="317" t="str">
        <f>IF(F84=0,"",VLOOKUP(F84,Funcionários!$C$6:$D$81,2,FALSE))</f>
        <v/>
      </c>
      <c r="H84" s="318"/>
      <c r="I84" s="319"/>
      <c r="J84" s="85" t="str">
        <f t="shared" si="16"/>
        <v/>
      </c>
      <c r="K84" s="88"/>
      <c r="L84" s="1" t="str">
        <f t="shared" si="17"/>
        <v/>
      </c>
      <c r="R84" s="1" t="str">
        <f t="shared" si="18"/>
        <v/>
      </c>
      <c r="S84" s="1" t="str">
        <f t="shared" si="19"/>
        <v/>
      </c>
      <c r="W84" s="1" t="e">
        <f t="shared" ca="1" si="20"/>
        <v>#VALUE!</v>
      </c>
      <c r="X84" s="1" t="e">
        <f t="shared" ca="1" si="21"/>
        <v>#VALUE!</v>
      </c>
      <c r="Y84" s="1" t="e">
        <f t="shared" ca="1" si="22"/>
        <v>#VALUE!</v>
      </c>
      <c r="AA84" s="1" t="str">
        <f t="shared" si="23"/>
        <v/>
      </c>
      <c r="AB84" s="1" t="str">
        <f t="shared" si="23"/>
        <v/>
      </c>
      <c r="AC84" s="1" t="str">
        <f t="shared" si="23"/>
        <v/>
      </c>
      <c r="AD84" s="1" t="str">
        <f t="shared" si="23"/>
        <v/>
      </c>
      <c r="AE84" s="1" t="str">
        <f t="shared" si="23"/>
        <v/>
      </c>
      <c r="AF84" s="1" t="e">
        <f>VLOOKUP(C84,'Est1'!$C$12:$S$26,18,FALSE)</f>
        <v>#N/A</v>
      </c>
      <c r="AG84" s="1" t="str">
        <f ca="1">IF($I84&lt;AG$5,"-",SUM(INDIRECT(ADDRESS($AF84+"1",6,1,1,"EST")):INDIRECT(ADDRESS($AF84+"1",IF(AA84="",17,AA84+"5"),1,1,"EST")))/SUM(INDIRECT(ADDRESS($AF84,6,1,1,"EST")):INDIRECT(ADDRESS($AF84,IF(AA84="",17,AA84+"5"),1,1,"EST")))-1)</f>
        <v>-</v>
      </c>
      <c r="AH84" s="1" t="str">
        <f ca="1">IF($I84&lt;AH$5,"-",SUM(INDIRECT(ADDRESS($AF84+"1",22,1,1,"EST")):INDIRECT(ADDRESS($AF84+"1",IF(AB84="",33,AB84+"21"),1,1,"EST")))/SUM(INDIRECT(ADDRESS($AF84,22,1,1,"EST")):INDIRECT(ADDRESS($AF84,IF(AB84="",33,AB84+"21"),1,1,"EST")))-1)</f>
        <v>-</v>
      </c>
      <c r="AI84" s="1" t="str">
        <f ca="1">IF($I84&lt;AI$5,"-",SUM(INDIRECT(ADDRESS($AF84+"1",38,1,1,"EST")):INDIRECT(ADDRESS($AF84+"1",IF(AC84="",49,AC84+"37"),1,1,"EST")))/SUM(INDIRECT(ADDRESS($AF84,38,1,1,"EST")):INDIRECT(ADDRESS($AF84,IF(AC84="",49,AC84+"37"),1,1,"EST")))-1)</f>
        <v>-</v>
      </c>
      <c r="AJ84" s="1" t="str">
        <f ca="1">IF($I84&lt;AJ$5,"-",SUM(INDIRECT(ADDRESS($AF84+"1",54,1,1,"EST")):INDIRECT(ADDRESS($AF84+"1",IF(AD84="",65,AD84+"53"),1,1,"EST")))/SUM(INDIRECT(ADDRESS($AF84,54,1,1,"EST")):INDIRECT(ADDRESS($AF84,IF(AD84="",65,AD84+"53"),1,1,"EST")))-1)</f>
        <v>-</v>
      </c>
      <c r="AK84" s="154" t="str">
        <f ca="1">IF($I84&lt;AK$5,"-",SUM(INDIRECT(ADDRESS($AF84+"1",70,1,1,"EST")):INDIRECT(ADDRESS($AF84+"1",IF(AE84="",81,AE84+"69"),1,1,"EST")))/SUM(INDIRECT(ADDRESS($AF84,70,1,1,"EST")):INDIRECT(ADDRESS($AF84,IF(AE84="",81,AE84+"69"),1,1,"EST")))-1)</f>
        <v>-</v>
      </c>
    </row>
    <row r="85" spans="3:37" ht="30" customHeight="1" thickTop="1" thickBot="1">
      <c r="C85" s="321"/>
      <c r="D85" s="322"/>
      <c r="E85" s="316"/>
      <c r="F85" s="316"/>
      <c r="G85" s="317" t="str">
        <f>IF(F85=0,"",VLOOKUP(F85,Funcionários!$C$6:$D$81,2,FALSE))</f>
        <v/>
      </c>
      <c r="H85" s="318"/>
      <c r="I85" s="319"/>
      <c r="J85" s="85" t="str">
        <f t="shared" si="16"/>
        <v/>
      </c>
      <c r="K85" s="88"/>
      <c r="L85" s="1" t="str">
        <f t="shared" si="17"/>
        <v/>
      </c>
      <c r="R85" s="1" t="str">
        <f t="shared" si="18"/>
        <v/>
      </c>
      <c r="S85" s="1" t="str">
        <f t="shared" si="19"/>
        <v/>
      </c>
      <c r="W85" s="1" t="e">
        <f t="shared" ca="1" si="20"/>
        <v>#VALUE!</v>
      </c>
      <c r="X85" s="1" t="e">
        <f t="shared" ca="1" si="21"/>
        <v>#VALUE!</v>
      </c>
      <c r="Y85" s="1" t="e">
        <f t="shared" ca="1" si="22"/>
        <v>#VALUE!</v>
      </c>
      <c r="AA85" s="1" t="str">
        <f t="shared" si="23"/>
        <v/>
      </c>
      <c r="AB85" s="1" t="str">
        <f t="shared" si="23"/>
        <v/>
      </c>
      <c r="AC85" s="1" t="str">
        <f t="shared" si="23"/>
        <v/>
      </c>
      <c r="AD85" s="1" t="str">
        <f t="shared" si="23"/>
        <v/>
      </c>
      <c r="AE85" s="1" t="str">
        <f t="shared" si="23"/>
        <v/>
      </c>
      <c r="AF85" s="1" t="e">
        <f>VLOOKUP(C85,'Est1'!$C$12:$S$26,18,FALSE)</f>
        <v>#N/A</v>
      </c>
      <c r="AG85" s="1" t="str">
        <f ca="1">IF($I85&lt;AG$5,"-",SUM(INDIRECT(ADDRESS($AF85+"1",6,1,1,"EST")):INDIRECT(ADDRESS($AF85+"1",IF(AA85="",17,AA85+"5"),1,1,"EST")))/SUM(INDIRECT(ADDRESS($AF85,6,1,1,"EST")):INDIRECT(ADDRESS($AF85,IF(AA85="",17,AA85+"5"),1,1,"EST")))-1)</f>
        <v>-</v>
      </c>
      <c r="AH85" s="1" t="str">
        <f ca="1">IF($I85&lt;AH$5,"-",SUM(INDIRECT(ADDRESS($AF85+"1",22,1,1,"EST")):INDIRECT(ADDRESS($AF85+"1",IF(AB85="",33,AB85+"21"),1,1,"EST")))/SUM(INDIRECT(ADDRESS($AF85,22,1,1,"EST")):INDIRECT(ADDRESS($AF85,IF(AB85="",33,AB85+"21"),1,1,"EST")))-1)</f>
        <v>-</v>
      </c>
      <c r="AI85" s="1" t="str">
        <f ca="1">IF($I85&lt;AI$5,"-",SUM(INDIRECT(ADDRESS($AF85+"1",38,1,1,"EST")):INDIRECT(ADDRESS($AF85+"1",IF(AC85="",49,AC85+"37"),1,1,"EST")))/SUM(INDIRECT(ADDRESS($AF85,38,1,1,"EST")):INDIRECT(ADDRESS($AF85,IF(AC85="",49,AC85+"37"),1,1,"EST")))-1)</f>
        <v>-</v>
      </c>
      <c r="AJ85" s="1" t="str">
        <f ca="1">IF($I85&lt;AJ$5,"-",SUM(INDIRECT(ADDRESS($AF85+"1",54,1,1,"EST")):INDIRECT(ADDRESS($AF85+"1",IF(AD85="",65,AD85+"53"),1,1,"EST")))/SUM(INDIRECT(ADDRESS($AF85,54,1,1,"EST")):INDIRECT(ADDRESS($AF85,IF(AD85="",65,AD85+"53"),1,1,"EST")))-1)</f>
        <v>-</v>
      </c>
      <c r="AK85" s="154" t="str">
        <f ca="1">IF($I85&lt;AK$5,"-",SUM(INDIRECT(ADDRESS($AF85+"1",70,1,1,"EST")):INDIRECT(ADDRESS($AF85+"1",IF(AE85="",81,AE85+"69"),1,1,"EST")))/SUM(INDIRECT(ADDRESS($AF85,70,1,1,"EST")):INDIRECT(ADDRESS($AF85,IF(AE85="",81,AE85+"69"),1,1,"EST")))-1)</f>
        <v>-</v>
      </c>
    </row>
    <row r="86" spans="3:37" ht="30" customHeight="1" thickTop="1" thickBot="1">
      <c r="C86" s="321"/>
      <c r="D86" s="322"/>
      <c r="E86" s="316"/>
      <c r="F86" s="316"/>
      <c r="G86" s="317" t="str">
        <f>IF(F86=0,"",VLOOKUP(F86,Funcionários!$C$6:$D$81,2,FALSE))</f>
        <v/>
      </c>
      <c r="H86" s="318"/>
      <c r="I86" s="319"/>
      <c r="J86" s="85" t="str">
        <f t="shared" si="16"/>
        <v/>
      </c>
      <c r="K86" s="88"/>
      <c r="L86" s="1" t="str">
        <f t="shared" si="17"/>
        <v/>
      </c>
      <c r="R86" s="1" t="str">
        <f t="shared" si="18"/>
        <v/>
      </c>
      <c r="S86" s="1" t="str">
        <f t="shared" si="19"/>
        <v/>
      </c>
      <c r="W86" s="1" t="e">
        <f t="shared" ca="1" si="20"/>
        <v>#VALUE!</v>
      </c>
      <c r="X86" s="1" t="e">
        <f t="shared" ca="1" si="21"/>
        <v>#VALUE!</v>
      </c>
      <c r="Y86" s="1" t="e">
        <f t="shared" ca="1" si="22"/>
        <v>#VALUE!</v>
      </c>
      <c r="AA86" s="1" t="str">
        <f t="shared" ref="AA86:AE95" si="24">IF($I86=AA$5,$R86,"")</f>
        <v/>
      </c>
      <c r="AB86" s="1" t="str">
        <f t="shared" si="24"/>
        <v/>
      </c>
      <c r="AC86" s="1" t="str">
        <f t="shared" si="24"/>
        <v/>
      </c>
      <c r="AD86" s="1" t="str">
        <f t="shared" si="24"/>
        <v/>
      </c>
      <c r="AE86" s="1" t="str">
        <f t="shared" si="24"/>
        <v/>
      </c>
      <c r="AF86" s="1" t="e">
        <f>VLOOKUP(C86,'Est1'!$C$12:$S$26,18,FALSE)</f>
        <v>#N/A</v>
      </c>
      <c r="AG86" s="1" t="str">
        <f ca="1">IF($I86&lt;AG$5,"-",SUM(INDIRECT(ADDRESS($AF86+"1",6,1,1,"EST")):INDIRECT(ADDRESS($AF86+"1",IF(AA86="",17,AA86+"5"),1,1,"EST")))/SUM(INDIRECT(ADDRESS($AF86,6,1,1,"EST")):INDIRECT(ADDRESS($AF86,IF(AA86="",17,AA86+"5"),1,1,"EST")))-1)</f>
        <v>-</v>
      </c>
      <c r="AH86" s="1" t="str">
        <f ca="1">IF($I86&lt;AH$5,"-",SUM(INDIRECT(ADDRESS($AF86+"1",22,1,1,"EST")):INDIRECT(ADDRESS($AF86+"1",IF(AB86="",33,AB86+"21"),1,1,"EST")))/SUM(INDIRECT(ADDRESS($AF86,22,1,1,"EST")):INDIRECT(ADDRESS($AF86,IF(AB86="",33,AB86+"21"),1,1,"EST")))-1)</f>
        <v>-</v>
      </c>
      <c r="AI86" s="1" t="str">
        <f ca="1">IF($I86&lt;AI$5,"-",SUM(INDIRECT(ADDRESS($AF86+"1",38,1,1,"EST")):INDIRECT(ADDRESS($AF86+"1",IF(AC86="",49,AC86+"37"),1,1,"EST")))/SUM(INDIRECT(ADDRESS($AF86,38,1,1,"EST")):INDIRECT(ADDRESS($AF86,IF(AC86="",49,AC86+"37"),1,1,"EST")))-1)</f>
        <v>-</v>
      </c>
      <c r="AJ86" s="1" t="str">
        <f ca="1">IF($I86&lt;AJ$5,"-",SUM(INDIRECT(ADDRESS($AF86+"1",54,1,1,"EST")):INDIRECT(ADDRESS($AF86+"1",IF(AD86="",65,AD86+"53"),1,1,"EST")))/SUM(INDIRECT(ADDRESS($AF86,54,1,1,"EST")):INDIRECT(ADDRESS($AF86,IF(AD86="",65,AD86+"53"),1,1,"EST")))-1)</f>
        <v>-</v>
      </c>
      <c r="AK86" s="154" t="str">
        <f ca="1">IF($I86&lt;AK$5,"-",SUM(INDIRECT(ADDRESS($AF86+"1",70,1,1,"EST")):INDIRECT(ADDRESS($AF86+"1",IF(AE86="",81,AE86+"69"),1,1,"EST")))/SUM(INDIRECT(ADDRESS($AF86,70,1,1,"EST")):INDIRECT(ADDRESS($AF86,IF(AE86="",81,AE86+"69"),1,1,"EST")))-1)</f>
        <v>-</v>
      </c>
    </row>
    <row r="87" spans="3:37" ht="30" customHeight="1" thickTop="1" thickBot="1">
      <c r="C87" s="321"/>
      <c r="D87" s="322"/>
      <c r="E87" s="316"/>
      <c r="F87" s="316"/>
      <c r="G87" s="317" t="str">
        <f>IF(F87=0,"",VLOOKUP(F87,Funcionários!$C$6:$D$81,2,FALSE))</f>
        <v/>
      </c>
      <c r="H87" s="318"/>
      <c r="I87" s="319"/>
      <c r="J87" s="85" t="str">
        <f t="shared" si="16"/>
        <v/>
      </c>
      <c r="K87" s="88"/>
      <c r="L87" s="1" t="str">
        <f t="shared" si="17"/>
        <v/>
      </c>
      <c r="R87" s="1" t="str">
        <f t="shared" si="18"/>
        <v/>
      </c>
      <c r="S87" s="1" t="str">
        <f t="shared" si="19"/>
        <v/>
      </c>
      <c r="W87" s="1" t="e">
        <f t="shared" ca="1" si="20"/>
        <v>#VALUE!</v>
      </c>
      <c r="X87" s="1" t="e">
        <f t="shared" ca="1" si="21"/>
        <v>#VALUE!</v>
      </c>
      <c r="Y87" s="1" t="e">
        <f t="shared" ca="1" si="22"/>
        <v>#VALUE!</v>
      </c>
      <c r="AA87" s="1" t="str">
        <f t="shared" si="24"/>
        <v/>
      </c>
      <c r="AB87" s="1" t="str">
        <f t="shared" si="24"/>
        <v/>
      </c>
      <c r="AC87" s="1" t="str">
        <f t="shared" si="24"/>
        <v/>
      </c>
      <c r="AD87" s="1" t="str">
        <f t="shared" si="24"/>
        <v/>
      </c>
      <c r="AE87" s="1" t="str">
        <f t="shared" si="24"/>
        <v/>
      </c>
      <c r="AF87" s="1" t="e">
        <f>VLOOKUP(C87,'Est1'!$C$12:$S$26,18,FALSE)</f>
        <v>#N/A</v>
      </c>
      <c r="AG87" s="1" t="str">
        <f ca="1">IF($I87&lt;AG$5,"-",SUM(INDIRECT(ADDRESS($AF87+"1",6,1,1,"EST")):INDIRECT(ADDRESS($AF87+"1",IF(AA87="",17,AA87+"5"),1,1,"EST")))/SUM(INDIRECT(ADDRESS($AF87,6,1,1,"EST")):INDIRECT(ADDRESS($AF87,IF(AA87="",17,AA87+"5"),1,1,"EST")))-1)</f>
        <v>-</v>
      </c>
      <c r="AH87" s="1" t="str">
        <f ca="1">IF($I87&lt;AH$5,"-",SUM(INDIRECT(ADDRESS($AF87+"1",22,1,1,"EST")):INDIRECT(ADDRESS($AF87+"1",IF(AB87="",33,AB87+"21"),1,1,"EST")))/SUM(INDIRECT(ADDRESS($AF87,22,1,1,"EST")):INDIRECT(ADDRESS($AF87,IF(AB87="",33,AB87+"21"),1,1,"EST")))-1)</f>
        <v>-</v>
      </c>
      <c r="AI87" s="1" t="str">
        <f ca="1">IF($I87&lt;AI$5,"-",SUM(INDIRECT(ADDRESS($AF87+"1",38,1,1,"EST")):INDIRECT(ADDRESS($AF87+"1",IF(AC87="",49,AC87+"37"),1,1,"EST")))/SUM(INDIRECT(ADDRESS($AF87,38,1,1,"EST")):INDIRECT(ADDRESS($AF87,IF(AC87="",49,AC87+"37"),1,1,"EST")))-1)</f>
        <v>-</v>
      </c>
      <c r="AJ87" s="1" t="str">
        <f ca="1">IF($I87&lt;AJ$5,"-",SUM(INDIRECT(ADDRESS($AF87+"1",54,1,1,"EST")):INDIRECT(ADDRESS($AF87+"1",IF(AD87="",65,AD87+"53"),1,1,"EST")))/SUM(INDIRECT(ADDRESS($AF87,54,1,1,"EST")):INDIRECT(ADDRESS($AF87,IF(AD87="",65,AD87+"53"),1,1,"EST")))-1)</f>
        <v>-</v>
      </c>
      <c r="AK87" s="154" t="str">
        <f ca="1">IF($I87&lt;AK$5,"-",SUM(INDIRECT(ADDRESS($AF87+"1",70,1,1,"EST")):INDIRECT(ADDRESS($AF87+"1",IF(AE87="",81,AE87+"69"),1,1,"EST")))/SUM(INDIRECT(ADDRESS($AF87,70,1,1,"EST")):INDIRECT(ADDRESS($AF87,IF(AE87="",81,AE87+"69"),1,1,"EST")))-1)</f>
        <v>-</v>
      </c>
    </row>
    <row r="88" spans="3:37" ht="30" customHeight="1" thickTop="1" thickBot="1">
      <c r="C88" s="321"/>
      <c r="D88" s="322"/>
      <c r="E88" s="316"/>
      <c r="F88" s="316"/>
      <c r="G88" s="317" t="str">
        <f>IF(F88=0,"",VLOOKUP(F88,Funcionários!$C$6:$D$81,2,FALSE))</f>
        <v/>
      </c>
      <c r="H88" s="318"/>
      <c r="I88" s="319"/>
      <c r="J88" s="85" t="str">
        <f t="shared" si="16"/>
        <v/>
      </c>
      <c r="K88" s="88"/>
      <c r="L88" s="1" t="str">
        <f t="shared" si="17"/>
        <v/>
      </c>
      <c r="R88" s="1" t="str">
        <f t="shared" si="18"/>
        <v/>
      </c>
      <c r="S88" s="1" t="str">
        <f t="shared" si="19"/>
        <v/>
      </c>
      <c r="W88" s="1" t="e">
        <f t="shared" ca="1" si="20"/>
        <v>#VALUE!</v>
      </c>
      <c r="X88" s="1" t="e">
        <f t="shared" ca="1" si="21"/>
        <v>#VALUE!</v>
      </c>
      <c r="Y88" s="1" t="e">
        <f t="shared" ca="1" si="22"/>
        <v>#VALUE!</v>
      </c>
      <c r="AA88" s="1" t="str">
        <f t="shared" si="24"/>
        <v/>
      </c>
      <c r="AB88" s="1" t="str">
        <f t="shared" si="24"/>
        <v/>
      </c>
      <c r="AC88" s="1" t="str">
        <f t="shared" si="24"/>
        <v/>
      </c>
      <c r="AD88" s="1" t="str">
        <f t="shared" si="24"/>
        <v/>
      </c>
      <c r="AE88" s="1" t="str">
        <f t="shared" si="24"/>
        <v/>
      </c>
      <c r="AF88" s="1" t="e">
        <f>VLOOKUP(C88,'Est1'!$C$12:$S$26,18,FALSE)</f>
        <v>#N/A</v>
      </c>
      <c r="AG88" s="1" t="str">
        <f ca="1">IF($I88&lt;AG$5,"-",SUM(INDIRECT(ADDRESS($AF88+"1",6,1,1,"EST")):INDIRECT(ADDRESS($AF88+"1",IF(AA88="",17,AA88+"5"),1,1,"EST")))/SUM(INDIRECT(ADDRESS($AF88,6,1,1,"EST")):INDIRECT(ADDRESS($AF88,IF(AA88="",17,AA88+"5"),1,1,"EST")))-1)</f>
        <v>-</v>
      </c>
      <c r="AH88" s="1" t="str">
        <f ca="1">IF($I88&lt;AH$5,"-",SUM(INDIRECT(ADDRESS($AF88+"1",22,1,1,"EST")):INDIRECT(ADDRESS($AF88+"1",IF(AB88="",33,AB88+"21"),1,1,"EST")))/SUM(INDIRECT(ADDRESS($AF88,22,1,1,"EST")):INDIRECT(ADDRESS($AF88,IF(AB88="",33,AB88+"21"),1,1,"EST")))-1)</f>
        <v>-</v>
      </c>
      <c r="AI88" s="1" t="str">
        <f ca="1">IF($I88&lt;AI$5,"-",SUM(INDIRECT(ADDRESS($AF88+"1",38,1,1,"EST")):INDIRECT(ADDRESS($AF88+"1",IF(AC88="",49,AC88+"37"),1,1,"EST")))/SUM(INDIRECT(ADDRESS($AF88,38,1,1,"EST")):INDIRECT(ADDRESS($AF88,IF(AC88="",49,AC88+"37"),1,1,"EST")))-1)</f>
        <v>-</v>
      </c>
      <c r="AJ88" s="1" t="str">
        <f ca="1">IF($I88&lt;AJ$5,"-",SUM(INDIRECT(ADDRESS($AF88+"1",54,1,1,"EST")):INDIRECT(ADDRESS($AF88+"1",IF(AD88="",65,AD88+"53"),1,1,"EST")))/SUM(INDIRECT(ADDRESS($AF88,54,1,1,"EST")):INDIRECT(ADDRESS($AF88,IF(AD88="",65,AD88+"53"),1,1,"EST")))-1)</f>
        <v>-</v>
      </c>
      <c r="AK88" s="154" t="str">
        <f ca="1">IF($I88&lt;AK$5,"-",SUM(INDIRECT(ADDRESS($AF88+"1",70,1,1,"EST")):INDIRECT(ADDRESS($AF88+"1",IF(AE88="",81,AE88+"69"),1,1,"EST")))/SUM(INDIRECT(ADDRESS($AF88,70,1,1,"EST")):INDIRECT(ADDRESS($AF88,IF(AE88="",81,AE88+"69"),1,1,"EST")))-1)</f>
        <v>-</v>
      </c>
    </row>
    <row r="89" spans="3:37" ht="30" customHeight="1" thickTop="1" thickBot="1">
      <c r="C89" s="321"/>
      <c r="D89" s="322"/>
      <c r="E89" s="316"/>
      <c r="F89" s="316"/>
      <c r="G89" s="317" t="str">
        <f>IF(F89=0,"",VLOOKUP(F89,Funcionários!$C$6:$D$81,2,FALSE))</f>
        <v/>
      </c>
      <c r="H89" s="318"/>
      <c r="I89" s="319"/>
      <c r="J89" s="85" t="str">
        <f t="shared" si="16"/>
        <v/>
      </c>
      <c r="K89" s="88"/>
      <c r="L89" s="1" t="str">
        <f t="shared" si="17"/>
        <v/>
      </c>
      <c r="R89" s="1" t="str">
        <f t="shared" si="18"/>
        <v/>
      </c>
      <c r="S89" s="1" t="str">
        <f t="shared" si="19"/>
        <v/>
      </c>
      <c r="W89" s="1" t="e">
        <f t="shared" ca="1" si="20"/>
        <v>#VALUE!</v>
      </c>
      <c r="X89" s="1" t="e">
        <f t="shared" ca="1" si="21"/>
        <v>#VALUE!</v>
      </c>
      <c r="Y89" s="1" t="e">
        <f t="shared" ca="1" si="22"/>
        <v>#VALUE!</v>
      </c>
      <c r="AA89" s="1" t="str">
        <f t="shared" si="24"/>
        <v/>
      </c>
      <c r="AB89" s="1" t="str">
        <f t="shared" si="24"/>
        <v/>
      </c>
      <c r="AC89" s="1" t="str">
        <f t="shared" si="24"/>
        <v/>
      </c>
      <c r="AD89" s="1" t="str">
        <f t="shared" si="24"/>
        <v/>
      </c>
      <c r="AE89" s="1" t="str">
        <f t="shared" si="24"/>
        <v/>
      </c>
      <c r="AF89" s="1" t="e">
        <f>VLOOKUP(C89,'Est1'!$C$12:$S$26,18,FALSE)</f>
        <v>#N/A</v>
      </c>
      <c r="AG89" s="1" t="str">
        <f ca="1">IF($I89&lt;AG$5,"-",SUM(INDIRECT(ADDRESS($AF89+"1",6,1,1,"EST")):INDIRECT(ADDRESS($AF89+"1",IF(AA89="",17,AA89+"5"),1,1,"EST")))/SUM(INDIRECT(ADDRESS($AF89,6,1,1,"EST")):INDIRECT(ADDRESS($AF89,IF(AA89="",17,AA89+"5"),1,1,"EST")))-1)</f>
        <v>-</v>
      </c>
      <c r="AH89" s="1" t="str">
        <f ca="1">IF($I89&lt;AH$5,"-",SUM(INDIRECT(ADDRESS($AF89+"1",22,1,1,"EST")):INDIRECT(ADDRESS($AF89+"1",IF(AB89="",33,AB89+"21"),1,1,"EST")))/SUM(INDIRECT(ADDRESS($AF89,22,1,1,"EST")):INDIRECT(ADDRESS($AF89,IF(AB89="",33,AB89+"21"),1,1,"EST")))-1)</f>
        <v>-</v>
      </c>
      <c r="AI89" s="1" t="str">
        <f ca="1">IF($I89&lt;AI$5,"-",SUM(INDIRECT(ADDRESS($AF89+"1",38,1,1,"EST")):INDIRECT(ADDRESS($AF89+"1",IF(AC89="",49,AC89+"37"),1,1,"EST")))/SUM(INDIRECT(ADDRESS($AF89,38,1,1,"EST")):INDIRECT(ADDRESS($AF89,IF(AC89="",49,AC89+"37"),1,1,"EST")))-1)</f>
        <v>-</v>
      </c>
      <c r="AJ89" s="1" t="str">
        <f ca="1">IF($I89&lt;AJ$5,"-",SUM(INDIRECT(ADDRESS($AF89+"1",54,1,1,"EST")):INDIRECT(ADDRESS($AF89+"1",IF(AD89="",65,AD89+"53"),1,1,"EST")))/SUM(INDIRECT(ADDRESS($AF89,54,1,1,"EST")):INDIRECT(ADDRESS($AF89,IF(AD89="",65,AD89+"53"),1,1,"EST")))-1)</f>
        <v>-</v>
      </c>
      <c r="AK89" s="154" t="str">
        <f ca="1">IF($I89&lt;AK$5,"-",SUM(INDIRECT(ADDRESS($AF89+"1",70,1,1,"EST")):INDIRECT(ADDRESS($AF89+"1",IF(AE89="",81,AE89+"69"),1,1,"EST")))/SUM(INDIRECT(ADDRESS($AF89,70,1,1,"EST")):INDIRECT(ADDRESS($AF89,IF(AE89="",81,AE89+"69"),1,1,"EST")))-1)</f>
        <v>-</v>
      </c>
    </row>
    <row r="90" spans="3:37" ht="30" customHeight="1" thickTop="1" thickBot="1">
      <c r="C90" s="321"/>
      <c r="D90" s="322"/>
      <c r="E90" s="316"/>
      <c r="F90" s="316"/>
      <c r="G90" s="317" t="str">
        <f>IF(F90=0,"",VLOOKUP(F90,Funcionários!$C$6:$D$81,2,FALSE))</f>
        <v/>
      </c>
      <c r="H90" s="318"/>
      <c r="I90" s="319"/>
      <c r="J90" s="85" t="str">
        <f t="shared" si="16"/>
        <v/>
      </c>
      <c r="K90" s="88"/>
      <c r="L90" s="1" t="str">
        <f t="shared" si="17"/>
        <v/>
      </c>
      <c r="R90" s="1" t="str">
        <f t="shared" si="18"/>
        <v/>
      </c>
      <c r="S90" s="1" t="str">
        <f t="shared" si="19"/>
        <v/>
      </c>
      <c r="W90" s="1" t="e">
        <f t="shared" ca="1" si="20"/>
        <v>#VALUE!</v>
      </c>
      <c r="X90" s="1" t="e">
        <f t="shared" ca="1" si="21"/>
        <v>#VALUE!</v>
      </c>
      <c r="Y90" s="1" t="e">
        <f t="shared" ca="1" si="22"/>
        <v>#VALUE!</v>
      </c>
      <c r="AA90" s="1" t="str">
        <f t="shared" si="24"/>
        <v/>
      </c>
      <c r="AB90" s="1" t="str">
        <f t="shared" si="24"/>
        <v/>
      </c>
      <c r="AC90" s="1" t="str">
        <f t="shared" si="24"/>
        <v/>
      </c>
      <c r="AD90" s="1" t="str">
        <f t="shared" si="24"/>
        <v/>
      </c>
      <c r="AE90" s="1" t="str">
        <f t="shared" si="24"/>
        <v/>
      </c>
      <c r="AF90" s="1" t="e">
        <f>VLOOKUP(C90,'Est1'!$C$12:$S$26,18,FALSE)</f>
        <v>#N/A</v>
      </c>
      <c r="AG90" s="1" t="str">
        <f ca="1">IF($I90&lt;AG$5,"-",SUM(INDIRECT(ADDRESS($AF90+"1",6,1,1,"EST")):INDIRECT(ADDRESS($AF90+"1",IF(AA90="",17,AA90+"5"),1,1,"EST")))/SUM(INDIRECT(ADDRESS($AF90,6,1,1,"EST")):INDIRECT(ADDRESS($AF90,IF(AA90="",17,AA90+"5"),1,1,"EST")))-1)</f>
        <v>-</v>
      </c>
      <c r="AH90" s="1" t="str">
        <f ca="1">IF($I90&lt;AH$5,"-",SUM(INDIRECT(ADDRESS($AF90+"1",22,1,1,"EST")):INDIRECT(ADDRESS($AF90+"1",IF(AB90="",33,AB90+"21"),1,1,"EST")))/SUM(INDIRECT(ADDRESS($AF90,22,1,1,"EST")):INDIRECT(ADDRESS($AF90,IF(AB90="",33,AB90+"21"),1,1,"EST")))-1)</f>
        <v>-</v>
      </c>
      <c r="AI90" s="1" t="str">
        <f ca="1">IF($I90&lt;AI$5,"-",SUM(INDIRECT(ADDRESS($AF90+"1",38,1,1,"EST")):INDIRECT(ADDRESS($AF90+"1",IF(AC90="",49,AC90+"37"),1,1,"EST")))/SUM(INDIRECT(ADDRESS($AF90,38,1,1,"EST")):INDIRECT(ADDRESS($AF90,IF(AC90="",49,AC90+"37"),1,1,"EST")))-1)</f>
        <v>-</v>
      </c>
      <c r="AJ90" s="1" t="str">
        <f ca="1">IF($I90&lt;AJ$5,"-",SUM(INDIRECT(ADDRESS($AF90+"1",54,1,1,"EST")):INDIRECT(ADDRESS($AF90+"1",IF(AD90="",65,AD90+"53"),1,1,"EST")))/SUM(INDIRECT(ADDRESS($AF90,54,1,1,"EST")):INDIRECT(ADDRESS($AF90,IF(AD90="",65,AD90+"53"),1,1,"EST")))-1)</f>
        <v>-</v>
      </c>
      <c r="AK90" s="154" t="str">
        <f ca="1">IF($I90&lt;AK$5,"-",SUM(INDIRECT(ADDRESS($AF90+"1",70,1,1,"EST")):INDIRECT(ADDRESS($AF90+"1",IF(AE90="",81,AE90+"69"),1,1,"EST")))/SUM(INDIRECT(ADDRESS($AF90,70,1,1,"EST")):INDIRECT(ADDRESS($AF90,IF(AE90="",81,AE90+"69"),1,1,"EST")))-1)</f>
        <v>-</v>
      </c>
    </row>
    <row r="91" spans="3:37" ht="30" customHeight="1" thickTop="1" thickBot="1">
      <c r="C91" s="321"/>
      <c r="D91" s="322"/>
      <c r="E91" s="316"/>
      <c r="F91" s="316"/>
      <c r="G91" s="317" t="str">
        <f>IF(F91=0,"",VLOOKUP(F91,Funcionários!$C$6:$D$81,2,FALSE))</f>
        <v/>
      </c>
      <c r="H91" s="318"/>
      <c r="I91" s="319"/>
      <c r="J91" s="85" t="str">
        <f t="shared" si="16"/>
        <v/>
      </c>
      <c r="K91" s="88"/>
      <c r="L91" s="1" t="str">
        <f t="shared" si="17"/>
        <v/>
      </c>
      <c r="R91" s="1" t="str">
        <f t="shared" si="18"/>
        <v/>
      </c>
      <c r="S91" s="1" t="str">
        <f t="shared" si="19"/>
        <v/>
      </c>
      <c r="W91" s="1" t="e">
        <f t="shared" ca="1" si="20"/>
        <v>#VALUE!</v>
      </c>
      <c r="X91" s="1" t="e">
        <f t="shared" ca="1" si="21"/>
        <v>#VALUE!</v>
      </c>
      <c r="Y91" s="1" t="e">
        <f t="shared" ca="1" si="22"/>
        <v>#VALUE!</v>
      </c>
      <c r="AA91" s="1" t="str">
        <f t="shared" si="24"/>
        <v/>
      </c>
      <c r="AB91" s="1" t="str">
        <f t="shared" si="24"/>
        <v/>
      </c>
      <c r="AC91" s="1" t="str">
        <f t="shared" si="24"/>
        <v/>
      </c>
      <c r="AD91" s="1" t="str">
        <f t="shared" si="24"/>
        <v/>
      </c>
      <c r="AE91" s="1" t="str">
        <f t="shared" si="24"/>
        <v/>
      </c>
      <c r="AF91" s="1" t="e">
        <f>VLOOKUP(C91,'Est1'!$C$12:$S$26,18,FALSE)</f>
        <v>#N/A</v>
      </c>
      <c r="AG91" s="1" t="str">
        <f ca="1">IF($I91&lt;AG$5,"-",SUM(INDIRECT(ADDRESS($AF91+"1",6,1,1,"EST")):INDIRECT(ADDRESS($AF91+"1",IF(AA91="",17,AA91+"5"),1,1,"EST")))/SUM(INDIRECT(ADDRESS($AF91,6,1,1,"EST")):INDIRECT(ADDRESS($AF91,IF(AA91="",17,AA91+"5"),1,1,"EST")))-1)</f>
        <v>-</v>
      </c>
      <c r="AH91" s="1" t="str">
        <f ca="1">IF($I91&lt;AH$5,"-",SUM(INDIRECT(ADDRESS($AF91+"1",22,1,1,"EST")):INDIRECT(ADDRESS($AF91+"1",IF(AB91="",33,AB91+"21"),1,1,"EST")))/SUM(INDIRECT(ADDRESS($AF91,22,1,1,"EST")):INDIRECT(ADDRESS($AF91,IF(AB91="",33,AB91+"21"),1,1,"EST")))-1)</f>
        <v>-</v>
      </c>
      <c r="AI91" s="1" t="str">
        <f ca="1">IF($I91&lt;AI$5,"-",SUM(INDIRECT(ADDRESS($AF91+"1",38,1,1,"EST")):INDIRECT(ADDRESS($AF91+"1",IF(AC91="",49,AC91+"37"),1,1,"EST")))/SUM(INDIRECT(ADDRESS($AF91,38,1,1,"EST")):INDIRECT(ADDRESS($AF91,IF(AC91="",49,AC91+"37"),1,1,"EST")))-1)</f>
        <v>-</v>
      </c>
      <c r="AJ91" s="1" t="str">
        <f ca="1">IF($I91&lt;AJ$5,"-",SUM(INDIRECT(ADDRESS($AF91+"1",54,1,1,"EST")):INDIRECT(ADDRESS($AF91+"1",IF(AD91="",65,AD91+"53"),1,1,"EST")))/SUM(INDIRECT(ADDRESS($AF91,54,1,1,"EST")):INDIRECT(ADDRESS($AF91,IF(AD91="",65,AD91+"53"),1,1,"EST")))-1)</f>
        <v>-</v>
      </c>
      <c r="AK91" s="154" t="str">
        <f ca="1">IF($I91&lt;AK$5,"-",SUM(INDIRECT(ADDRESS($AF91+"1",70,1,1,"EST")):INDIRECT(ADDRESS($AF91+"1",IF(AE91="",81,AE91+"69"),1,1,"EST")))/SUM(INDIRECT(ADDRESS($AF91,70,1,1,"EST")):INDIRECT(ADDRESS($AF91,IF(AE91="",81,AE91+"69"),1,1,"EST")))-1)</f>
        <v>-</v>
      </c>
    </row>
    <row r="92" spans="3:37" ht="30" customHeight="1" thickTop="1" thickBot="1">
      <c r="C92" s="321"/>
      <c r="D92" s="322"/>
      <c r="E92" s="316"/>
      <c r="F92" s="316"/>
      <c r="G92" s="317" t="str">
        <f>IF(F92=0,"",VLOOKUP(F92,Funcionários!$C$6:$D$81,2,FALSE))</f>
        <v/>
      </c>
      <c r="H92" s="318"/>
      <c r="I92" s="319"/>
      <c r="J92" s="85" t="str">
        <f t="shared" si="16"/>
        <v/>
      </c>
      <c r="K92" s="88"/>
      <c r="L92" s="1" t="str">
        <f t="shared" si="17"/>
        <v/>
      </c>
      <c r="R92" s="1" t="str">
        <f t="shared" si="18"/>
        <v/>
      </c>
      <c r="S92" s="1" t="str">
        <f t="shared" si="19"/>
        <v/>
      </c>
      <c r="W92" s="1" t="e">
        <f t="shared" ca="1" si="20"/>
        <v>#VALUE!</v>
      </c>
      <c r="X92" s="1" t="e">
        <f t="shared" ca="1" si="21"/>
        <v>#VALUE!</v>
      </c>
      <c r="Y92" s="1" t="e">
        <f t="shared" ca="1" si="22"/>
        <v>#VALUE!</v>
      </c>
      <c r="AA92" s="1" t="str">
        <f t="shared" si="24"/>
        <v/>
      </c>
      <c r="AB92" s="1" t="str">
        <f t="shared" si="24"/>
        <v/>
      </c>
      <c r="AC92" s="1" t="str">
        <f t="shared" si="24"/>
        <v/>
      </c>
      <c r="AD92" s="1" t="str">
        <f t="shared" si="24"/>
        <v/>
      </c>
      <c r="AE92" s="1" t="str">
        <f t="shared" si="24"/>
        <v/>
      </c>
      <c r="AF92" s="1" t="e">
        <f>VLOOKUP(C92,'Est1'!$C$12:$S$26,18,FALSE)</f>
        <v>#N/A</v>
      </c>
      <c r="AG92" s="1" t="str">
        <f ca="1">IF($I92&lt;AG$5,"-",SUM(INDIRECT(ADDRESS($AF92+"1",6,1,1,"EST")):INDIRECT(ADDRESS($AF92+"1",IF(AA92="",17,AA92+"5"),1,1,"EST")))/SUM(INDIRECT(ADDRESS($AF92,6,1,1,"EST")):INDIRECT(ADDRESS($AF92,IF(AA92="",17,AA92+"5"),1,1,"EST")))-1)</f>
        <v>-</v>
      </c>
      <c r="AH92" s="1" t="str">
        <f ca="1">IF($I92&lt;AH$5,"-",SUM(INDIRECT(ADDRESS($AF92+"1",22,1,1,"EST")):INDIRECT(ADDRESS($AF92+"1",IF(AB92="",33,AB92+"21"),1,1,"EST")))/SUM(INDIRECT(ADDRESS($AF92,22,1,1,"EST")):INDIRECT(ADDRESS($AF92,IF(AB92="",33,AB92+"21"),1,1,"EST")))-1)</f>
        <v>-</v>
      </c>
      <c r="AI92" s="1" t="str">
        <f ca="1">IF($I92&lt;AI$5,"-",SUM(INDIRECT(ADDRESS($AF92+"1",38,1,1,"EST")):INDIRECT(ADDRESS($AF92+"1",IF(AC92="",49,AC92+"37"),1,1,"EST")))/SUM(INDIRECT(ADDRESS($AF92,38,1,1,"EST")):INDIRECT(ADDRESS($AF92,IF(AC92="",49,AC92+"37"),1,1,"EST")))-1)</f>
        <v>-</v>
      </c>
      <c r="AJ92" s="1" t="str">
        <f ca="1">IF($I92&lt;AJ$5,"-",SUM(INDIRECT(ADDRESS($AF92+"1",54,1,1,"EST")):INDIRECT(ADDRESS($AF92+"1",IF(AD92="",65,AD92+"53"),1,1,"EST")))/SUM(INDIRECT(ADDRESS($AF92,54,1,1,"EST")):INDIRECT(ADDRESS($AF92,IF(AD92="",65,AD92+"53"),1,1,"EST")))-1)</f>
        <v>-</v>
      </c>
      <c r="AK92" s="154" t="str">
        <f ca="1">IF($I92&lt;AK$5,"-",SUM(INDIRECT(ADDRESS($AF92+"1",70,1,1,"EST")):INDIRECT(ADDRESS($AF92+"1",IF(AE92="",81,AE92+"69"),1,1,"EST")))/SUM(INDIRECT(ADDRESS($AF92,70,1,1,"EST")):INDIRECT(ADDRESS($AF92,IF(AE92="",81,AE92+"69"),1,1,"EST")))-1)</f>
        <v>-</v>
      </c>
    </row>
    <row r="93" spans="3:37" ht="30" customHeight="1" thickTop="1" thickBot="1">
      <c r="C93" s="321"/>
      <c r="D93" s="322"/>
      <c r="E93" s="316"/>
      <c r="F93" s="316"/>
      <c r="G93" s="317" t="str">
        <f>IF(F93=0,"",VLOOKUP(F93,Funcionários!$C$6:$D$81,2,FALSE))</f>
        <v/>
      </c>
      <c r="H93" s="318"/>
      <c r="I93" s="319"/>
      <c r="J93" s="85" t="str">
        <f t="shared" si="16"/>
        <v/>
      </c>
      <c r="K93" s="88"/>
      <c r="L93" s="1" t="str">
        <f t="shared" si="17"/>
        <v/>
      </c>
      <c r="R93" s="1" t="str">
        <f t="shared" si="18"/>
        <v/>
      </c>
      <c r="S93" s="1" t="str">
        <f t="shared" si="19"/>
        <v/>
      </c>
      <c r="W93" s="1" t="e">
        <f t="shared" ca="1" si="20"/>
        <v>#VALUE!</v>
      </c>
      <c r="X93" s="1" t="e">
        <f t="shared" ca="1" si="21"/>
        <v>#VALUE!</v>
      </c>
      <c r="Y93" s="1" t="e">
        <f t="shared" ca="1" si="22"/>
        <v>#VALUE!</v>
      </c>
      <c r="AA93" s="1" t="str">
        <f t="shared" si="24"/>
        <v/>
      </c>
      <c r="AB93" s="1" t="str">
        <f t="shared" si="24"/>
        <v/>
      </c>
      <c r="AC93" s="1" t="str">
        <f t="shared" si="24"/>
        <v/>
      </c>
      <c r="AD93" s="1" t="str">
        <f t="shared" si="24"/>
        <v/>
      </c>
      <c r="AE93" s="1" t="str">
        <f t="shared" si="24"/>
        <v/>
      </c>
      <c r="AF93" s="1" t="e">
        <f>VLOOKUP(C93,'Est1'!$C$12:$S$26,18,FALSE)</f>
        <v>#N/A</v>
      </c>
      <c r="AG93" s="1" t="str">
        <f ca="1">IF($I93&lt;AG$5,"-",SUM(INDIRECT(ADDRESS($AF93+"1",6,1,1,"EST")):INDIRECT(ADDRESS($AF93+"1",IF(AA93="",17,AA93+"5"),1,1,"EST")))/SUM(INDIRECT(ADDRESS($AF93,6,1,1,"EST")):INDIRECT(ADDRESS($AF93,IF(AA93="",17,AA93+"5"),1,1,"EST")))-1)</f>
        <v>-</v>
      </c>
      <c r="AH93" s="1" t="str">
        <f ca="1">IF($I93&lt;AH$5,"-",SUM(INDIRECT(ADDRESS($AF93+"1",22,1,1,"EST")):INDIRECT(ADDRESS($AF93+"1",IF(AB93="",33,AB93+"21"),1,1,"EST")))/SUM(INDIRECT(ADDRESS($AF93,22,1,1,"EST")):INDIRECT(ADDRESS($AF93,IF(AB93="",33,AB93+"21"),1,1,"EST")))-1)</f>
        <v>-</v>
      </c>
      <c r="AI93" s="1" t="str">
        <f ca="1">IF($I93&lt;AI$5,"-",SUM(INDIRECT(ADDRESS($AF93+"1",38,1,1,"EST")):INDIRECT(ADDRESS($AF93+"1",IF(AC93="",49,AC93+"37"),1,1,"EST")))/SUM(INDIRECT(ADDRESS($AF93,38,1,1,"EST")):INDIRECT(ADDRESS($AF93,IF(AC93="",49,AC93+"37"),1,1,"EST")))-1)</f>
        <v>-</v>
      </c>
      <c r="AJ93" s="1" t="str">
        <f ca="1">IF($I93&lt;AJ$5,"-",SUM(INDIRECT(ADDRESS($AF93+"1",54,1,1,"EST")):INDIRECT(ADDRESS($AF93+"1",IF(AD93="",65,AD93+"53"),1,1,"EST")))/SUM(INDIRECT(ADDRESS($AF93,54,1,1,"EST")):INDIRECT(ADDRESS($AF93,IF(AD93="",65,AD93+"53"),1,1,"EST")))-1)</f>
        <v>-</v>
      </c>
      <c r="AK93" s="154" t="str">
        <f ca="1">IF($I93&lt;AK$5,"-",SUM(INDIRECT(ADDRESS($AF93+"1",70,1,1,"EST")):INDIRECT(ADDRESS($AF93+"1",IF(AE93="",81,AE93+"69"),1,1,"EST")))/SUM(INDIRECT(ADDRESS($AF93,70,1,1,"EST")):INDIRECT(ADDRESS($AF93,IF(AE93="",81,AE93+"69"),1,1,"EST")))-1)</f>
        <v>-</v>
      </c>
    </row>
    <row r="94" spans="3:37" ht="30" customHeight="1" thickTop="1" thickBot="1">
      <c r="C94" s="321"/>
      <c r="D94" s="322"/>
      <c r="E94" s="316"/>
      <c r="F94" s="316"/>
      <c r="G94" s="317" t="str">
        <f>IF(F94=0,"",VLOOKUP(F94,Funcionários!$C$6:$D$81,2,FALSE))</f>
        <v/>
      </c>
      <c r="H94" s="318"/>
      <c r="I94" s="319"/>
      <c r="J94" s="85" t="str">
        <f t="shared" si="16"/>
        <v/>
      </c>
      <c r="K94" s="88"/>
      <c r="L94" s="1" t="str">
        <f t="shared" si="17"/>
        <v/>
      </c>
      <c r="R94" s="1" t="str">
        <f t="shared" si="18"/>
        <v/>
      </c>
      <c r="S94" s="1" t="str">
        <f t="shared" si="19"/>
        <v/>
      </c>
      <c r="W94" s="1" t="e">
        <f t="shared" ca="1" si="20"/>
        <v>#VALUE!</v>
      </c>
      <c r="X94" s="1" t="e">
        <f t="shared" ca="1" si="21"/>
        <v>#VALUE!</v>
      </c>
      <c r="Y94" s="1" t="e">
        <f t="shared" ca="1" si="22"/>
        <v>#VALUE!</v>
      </c>
      <c r="AA94" s="1" t="str">
        <f t="shared" si="24"/>
        <v/>
      </c>
      <c r="AB94" s="1" t="str">
        <f t="shared" si="24"/>
        <v/>
      </c>
      <c r="AC94" s="1" t="str">
        <f t="shared" si="24"/>
        <v/>
      </c>
      <c r="AD94" s="1" t="str">
        <f t="shared" si="24"/>
        <v/>
      </c>
      <c r="AE94" s="1" t="str">
        <f t="shared" si="24"/>
        <v/>
      </c>
      <c r="AF94" s="1" t="e">
        <f>VLOOKUP(C94,'Est1'!$C$12:$S$26,18,FALSE)</f>
        <v>#N/A</v>
      </c>
      <c r="AG94" s="1" t="str">
        <f ca="1">IF($I94&lt;AG$5,"-",SUM(INDIRECT(ADDRESS($AF94+"1",6,1,1,"EST")):INDIRECT(ADDRESS($AF94+"1",IF(AA94="",17,AA94+"5"),1,1,"EST")))/SUM(INDIRECT(ADDRESS($AF94,6,1,1,"EST")):INDIRECT(ADDRESS($AF94,IF(AA94="",17,AA94+"5"),1,1,"EST")))-1)</f>
        <v>-</v>
      </c>
      <c r="AH94" s="1" t="str">
        <f ca="1">IF($I94&lt;AH$5,"-",SUM(INDIRECT(ADDRESS($AF94+"1",22,1,1,"EST")):INDIRECT(ADDRESS($AF94+"1",IF(AB94="",33,AB94+"21"),1,1,"EST")))/SUM(INDIRECT(ADDRESS($AF94,22,1,1,"EST")):INDIRECT(ADDRESS($AF94,IF(AB94="",33,AB94+"21"),1,1,"EST")))-1)</f>
        <v>-</v>
      </c>
      <c r="AI94" s="1" t="str">
        <f ca="1">IF($I94&lt;AI$5,"-",SUM(INDIRECT(ADDRESS($AF94+"1",38,1,1,"EST")):INDIRECT(ADDRESS($AF94+"1",IF(AC94="",49,AC94+"37"),1,1,"EST")))/SUM(INDIRECT(ADDRESS($AF94,38,1,1,"EST")):INDIRECT(ADDRESS($AF94,IF(AC94="",49,AC94+"37"),1,1,"EST")))-1)</f>
        <v>-</v>
      </c>
      <c r="AJ94" s="1" t="str">
        <f ca="1">IF($I94&lt;AJ$5,"-",SUM(INDIRECT(ADDRESS($AF94+"1",54,1,1,"EST")):INDIRECT(ADDRESS($AF94+"1",IF(AD94="",65,AD94+"53"),1,1,"EST")))/SUM(INDIRECT(ADDRESS($AF94,54,1,1,"EST")):INDIRECT(ADDRESS($AF94,IF(AD94="",65,AD94+"53"),1,1,"EST")))-1)</f>
        <v>-</v>
      </c>
      <c r="AK94" s="154" t="str">
        <f ca="1">IF($I94&lt;AK$5,"-",SUM(INDIRECT(ADDRESS($AF94+"1",70,1,1,"EST")):INDIRECT(ADDRESS($AF94+"1",IF(AE94="",81,AE94+"69"),1,1,"EST")))/SUM(INDIRECT(ADDRESS($AF94,70,1,1,"EST")):INDIRECT(ADDRESS($AF94,IF(AE94="",81,AE94+"69"),1,1,"EST")))-1)</f>
        <v>-</v>
      </c>
    </row>
    <row r="95" spans="3:37" ht="30" customHeight="1" thickTop="1" thickBot="1">
      <c r="C95" s="321"/>
      <c r="D95" s="322"/>
      <c r="E95" s="316"/>
      <c r="F95" s="316"/>
      <c r="G95" s="317" t="str">
        <f>IF(F95=0,"",VLOOKUP(F95,Funcionários!$C$6:$D$81,2,FALSE))</f>
        <v/>
      </c>
      <c r="H95" s="318"/>
      <c r="I95" s="319"/>
      <c r="J95" s="85" t="str">
        <f t="shared" si="16"/>
        <v/>
      </c>
      <c r="K95" s="88"/>
      <c r="L95" s="1" t="str">
        <f t="shared" si="17"/>
        <v/>
      </c>
      <c r="R95" s="1" t="str">
        <f t="shared" si="18"/>
        <v/>
      </c>
      <c r="S95" s="1" t="str">
        <f t="shared" si="19"/>
        <v/>
      </c>
      <c r="W95" s="1" t="e">
        <f t="shared" ca="1" si="20"/>
        <v>#VALUE!</v>
      </c>
      <c r="X95" s="1" t="e">
        <f t="shared" ca="1" si="21"/>
        <v>#VALUE!</v>
      </c>
      <c r="Y95" s="1" t="e">
        <f t="shared" ca="1" si="22"/>
        <v>#VALUE!</v>
      </c>
      <c r="AA95" s="1" t="str">
        <f t="shared" si="24"/>
        <v/>
      </c>
      <c r="AB95" s="1" t="str">
        <f t="shared" si="24"/>
        <v/>
      </c>
      <c r="AC95" s="1" t="str">
        <f t="shared" si="24"/>
        <v/>
      </c>
      <c r="AD95" s="1" t="str">
        <f t="shared" si="24"/>
        <v/>
      </c>
      <c r="AE95" s="1" t="str">
        <f t="shared" si="24"/>
        <v/>
      </c>
      <c r="AF95" s="1" t="e">
        <f>VLOOKUP(C95,'Est1'!$C$12:$S$26,18,FALSE)</f>
        <v>#N/A</v>
      </c>
      <c r="AG95" s="1" t="str">
        <f ca="1">IF($I95&lt;AG$5,"-",SUM(INDIRECT(ADDRESS($AF95+"1",6,1,1,"EST")):INDIRECT(ADDRESS($AF95+"1",IF(AA95="",17,AA95+"5"),1,1,"EST")))/SUM(INDIRECT(ADDRESS($AF95,6,1,1,"EST")):INDIRECT(ADDRESS($AF95,IF(AA95="",17,AA95+"5"),1,1,"EST")))-1)</f>
        <v>-</v>
      </c>
      <c r="AH95" s="1" t="str">
        <f ca="1">IF($I95&lt;AH$5,"-",SUM(INDIRECT(ADDRESS($AF95+"1",22,1,1,"EST")):INDIRECT(ADDRESS($AF95+"1",IF(AB95="",33,AB95+"21"),1,1,"EST")))/SUM(INDIRECT(ADDRESS($AF95,22,1,1,"EST")):INDIRECT(ADDRESS($AF95,IF(AB95="",33,AB95+"21"),1,1,"EST")))-1)</f>
        <v>-</v>
      </c>
      <c r="AI95" s="1" t="str">
        <f ca="1">IF($I95&lt;AI$5,"-",SUM(INDIRECT(ADDRESS($AF95+"1",38,1,1,"EST")):INDIRECT(ADDRESS($AF95+"1",IF(AC95="",49,AC95+"37"),1,1,"EST")))/SUM(INDIRECT(ADDRESS($AF95,38,1,1,"EST")):INDIRECT(ADDRESS($AF95,IF(AC95="",49,AC95+"37"),1,1,"EST")))-1)</f>
        <v>-</v>
      </c>
      <c r="AJ95" s="1" t="str">
        <f ca="1">IF($I95&lt;AJ$5,"-",SUM(INDIRECT(ADDRESS($AF95+"1",54,1,1,"EST")):INDIRECT(ADDRESS($AF95+"1",IF(AD95="",65,AD95+"53"),1,1,"EST")))/SUM(INDIRECT(ADDRESS($AF95,54,1,1,"EST")):INDIRECT(ADDRESS($AF95,IF(AD95="",65,AD95+"53"),1,1,"EST")))-1)</f>
        <v>-</v>
      </c>
      <c r="AK95" s="154" t="str">
        <f ca="1">IF($I95&lt;AK$5,"-",SUM(INDIRECT(ADDRESS($AF95+"1",70,1,1,"EST")):INDIRECT(ADDRESS($AF95+"1",IF(AE95="",81,AE95+"69"),1,1,"EST")))/SUM(INDIRECT(ADDRESS($AF95,70,1,1,"EST")):INDIRECT(ADDRESS($AF95,IF(AE95="",81,AE95+"69"),1,1,"EST")))-1)</f>
        <v>-</v>
      </c>
    </row>
    <row r="96" spans="3:37" ht="30" customHeight="1" thickTop="1" thickBot="1">
      <c r="C96" s="321"/>
      <c r="D96" s="322"/>
      <c r="E96" s="316"/>
      <c r="F96" s="316"/>
      <c r="G96" s="317" t="str">
        <f>IF(F96=0,"",VLOOKUP(F96,Funcionários!$C$6:$D$81,2,FALSE))</f>
        <v/>
      </c>
      <c r="H96" s="318"/>
      <c r="I96" s="319"/>
      <c r="J96" s="85" t="str">
        <f t="shared" si="16"/>
        <v/>
      </c>
      <c r="K96" s="88"/>
      <c r="L96" s="1" t="str">
        <f t="shared" si="17"/>
        <v/>
      </c>
      <c r="R96" s="1" t="str">
        <f t="shared" si="18"/>
        <v/>
      </c>
      <c r="S96" s="1" t="str">
        <f t="shared" si="19"/>
        <v/>
      </c>
      <c r="W96" s="1" t="e">
        <f t="shared" ca="1" si="20"/>
        <v>#VALUE!</v>
      </c>
      <c r="X96" s="1" t="e">
        <f t="shared" ca="1" si="21"/>
        <v>#VALUE!</v>
      </c>
      <c r="Y96" s="1" t="e">
        <f t="shared" ca="1" si="22"/>
        <v>#VALUE!</v>
      </c>
      <c r="AA96" s="1" t="str">
        <f t="shared" ref="AA96:AE105" si="25">IF($I96=AA$5,$R96,"")</f>
        <v/>
      </c>
      <c r="AB96" s="1" t="str">
        <f t="shared" si="25"/>
        <v/>
      </c>
      <c r="AC96" s="1" t="str">
        <f t="shared" si="25"/>
        <v/>
      </c>
      <c r="AD96" s="1" t="str">
        <f t="shared" si="25"/>
        <v/>
      </c>
      <c r="AE96" s="1" t="str">
        <f t="shared" si="25"/>
        <v/>
      </c>
      <c r="AF96" s="1" t="e">
        <f>VLOOKUP(C96,'Est1'!$C$12:$S$26,18,FALSE)</f>
        <v>#N/A</v>
      </c>
      <c r="AG96" s="1" t="str">
        <f ca="1">IF($I96&lt;AG$5,"-",SUM(INDIRECT(ADDRESS($AF96+"1",6,1,1,"EST")):INDIRECT(ADDRESS($AF96+"1",IF(AA96="",17,AA96+"5"),1,1,"EST")))/SUM(INDIRECT(ADDRESS($AF96,6,1,1,"EST")):INDIRECT(ADDRESS($AF96,IF(AA96="",17,AA96+"5"),1,1,"EST")))-1)</f>
        <v>-</v>
      </c>
      <c r="AH96" s="1" t="str">
        <f ca="1">IF($I96&lt;AH$5,"-",SUM(INDIRECT(ADDRESS($AF96+"1",22,1,1,"EST")):INDIRECT(ADDRESS($AF96+"1",IF(AB96="",33,AB96+"21"),1,1,"EST")))/SUM(INDIRECT(ADDRESS($AF96,22,1,1,"EST")):INDIRECT(ADDRESS($AF96,IF(AB96="",33,AB96+"21"),1,1,"EST")))-1)</f>
        <v>-</v>
      </c>
      <c r="AI96" s="1" t="str">
        <f ca="1">IF($I96&lt;AI$5,"-",SUM(INDIRECT(ADDRESS($AF96+"1",38,1,1,"EST")):INDIRECT(ADDRESS($AF96+"1",IF(AC96="",49,AC96+"37"),1,1,"EST")))/SUM(INDIRECT(ADDRESS($AF96,38,1,1,"EST")):INDIRECT(ADDRESS($AF96,IF(AC96="",49,AC96+"37"),1,1,"EST")))-1)</f>
        <v>-</v>
      </c>
      <c r="AJ96" s="1" t="str">
        <f ca="1">IF($I96&lt;AJ$5,"-",SUM(INDIRECT(ADDRESS($AF96+"1",54,1,1,"EST")):INDIRECT(ADDRESS($AF96+"1",IF(AD96="",65,AD96+"53"),1,1,"EST")))/SUM(INDIRECT(ADDRESS($AF96,54,1,1,"EST")):INDIRECT(ADDRESS($AF96,IF(AD96="",65,AD96+"53"),1,1,"EST")))-1)</f>
        <v>-</v>
      </c>
      <c r="AK96" s="154" t="str">
        <f ca="1">IF($I96&lt;AK$5,"-",SUM(INDIRECT(ADDRESS($AF96+"1",70,1,1,"EST")):INDIRECT(ADDRESS($AF96+"1",IF(AE96="",81,AE96+"69"),1,1,"EST")))/SUM(INDIRECT(ADDRESS($AF96,70,1,1,"EST")):INDIRECT(ADDRESS($AF96,IF(AE96="",81,AE96+"69"),1,1,"EST")))-1)</f>
        <v>-</v>
      </c>
    </row>
    <row r="97" spans="3:37" ht="30" customHeight="1" thickTop="1" thickBot="1">
      <c r="C97" s="321"/>
      <c r="D97" s="322"/>
      <c r="E97" s="316"/>
      <c r="F97" s="316"/>
      <c r="G97" s="317" t="str">
        <f>IF(F97=0,"",VLOOKUP(F97,Funcionários!$C$6:$D$81,2,FALSE))</f>
        <v/>
      </c>
      <c r="H97" s="318"/>
      <c r="I97" s="319"/>
      <c r="J97" s="85" t="str">
        <f t="shared" si="16"/>
        <v/>
      </c>
      <c r="K97" s="88"/>
      <c r="L97" s="1" t="str">
        <f t="shared" si="17"/>
        <v/>
      </c>
      <c r="R97" s="1" t="str">
        <f t="shared" si="18"/>
        <v/>
      </c>
      <c r="S97" s="1" t="str">
        <f t="shared" si="19"/>
        <v/>
      </c>
      <c r="W97" s="1" t="e">
        <f t="shared" ca="1" si="20"/>
        <v>#VALUE!</v>
      </c>
      <c r="X97" s="1" t="e">
        <f t="shared" ca="1" si="21"/>
        <v>#VALUE!</v>
      </c>
      <c r="Y97" s="1" t="e">
        <f t="shared" ca="1" si="22"/>
        <v>#VALUE!</v>
      </c>
      <c r="AA97" s="1" t="str">
        <f t="shared" si="25"/>
        <v/>
      </c>
      <c r="AB97" s="1" t="str">
        <f t="shared" si="25"/>
        <v/>
      </c>
      <c r="AC97" s="1" t="str">
        <f t="shared" si="25"/>
        <v/>
      </c>
      <c r="AD97" s="1" t="str">
        <f t="shared" si="25"/>
        <v/>
      </c>
      <c r="AE97" s="1" t="str">
        <f t="shared" si="25"/>
        <v/>
      </c>
      <c r="AF97" s="1" t="e">
        <f>VLOOKUP(C97,'Est1'!$C$12:$S$26,18,FALSE)</f>
        <v>#N/A</v>
      </c>
      <c r="AG97" s="1" t="str">
        <f ca="1">IF($I97&lt;AG$5,"-",SUM(INDIRECT(ADDRESS($AF97+"1",6,1,1,"EST")):INDIRECT(ADDRESS($AF97+"1",IF(AA97="",17,AA97+"5"),1,1,"EST")))/SUM(INDIRECT(ADDRESS($AF97,6,1,1,"EST")):INDIRECT(ADDRESS($AF97,IF(AA97="",17,AA97+"5"),1,1,"EST")))-1)</f>
        <v>-</v>
      </c>
      <c r="AH97" s="1" t="str">
        <f ca="1">IF($I97&lt;AH$5,"-",SUM(INDIRECT(ADDRESS($AF97+"1",22,1,1,"EST")):INDIRECT(ADDRESS($AF97+"1",IF(AB97="",33,AB97+"21"),1,1,"EST")))/SUM(INDIRECT(ADDRESS($AF97,22,1,1,"EST")):INDIRECT(ADDRESS($AF97,IF(AB97="",33,AB97+"21"),1,1,"EST")))-1)</f>
        <v>-</v>
      </c>
      <c r="AI97" s="1" t="str">
        <f ca="1">IF($I97&lt;AI$5,"-",SUM(INDIRECT(ADDRESS($AF97+"1",38,1,1,"EST")):INDIRECT(ADDRESS($AF97+"1",IF(AC97="",49,AC97+"37"),1,1,"EST")))/SUM(INDIRECT(ADDRESS($AF97,38,1,1,"EST")):INDIRECT(ADDRESS($AF97,IF(AC97="",49,AC97+"37"),1,1,"EST")))-1)</f>
        <v>-</v>
      </c>
      <c r="AJ97" s="1" t="str">
        <f ca="1">IF($I97&lt;AJ$5,"-",SUM(INDIRECT(ADDRESS($AF97+"1",54,1,1,"EST")):INDIRECT(ADDRESS($AF97+"1",IF(AD97="",65,AD97+"53"),1,1,"EST")))/SUM(INDIRECT(ADDRESS($AF97,54,1,1,"EST")):INDIRECT(ADDRESS($AF97,IF(AD97="",65,AD97+"53"),1,1,"EST")))-1)</f>
        <v>-</v>
      </c>
      <c r="AK97" s="154" t="str">
        <f ca="1">IF($I97&lt;AK$5,"-",SUM(INDIRECT(ADDRESS($AF97+"1",70,1,1,"EST")):INDIRECT(ADDRESS($AF97+"1",IF(AE97="",81,AE97+"69"),1,1,"EST")))/SUM(INDIRECT(ADDRESS($AF97,70,1,1,"EST")):INDIRECT(ADDRESS($AF97,IF(AE97="",81,AE97+"69"),1,1,"EST")))-1)</f>
        <v>-</v>
      </c>
    </row>
    <row r="98" spans="3:37" ht="30" customHeight="1" thickTop="1" thickBot="1">
      <c r="C98" s="321"/>
      <c r="D98" s="322"/>
      <c r="E98" s="316"/>
      <c r="F98" s="316"/>
      <c r="G98" s="317" t="str">
        <f>IF(F98=0,"",VLOOKUP(F98,Funcionários!$C$6:$D$81,2,FALSE))</f>
        <v/>
      </c>
      <c r="H98" s="318"/>
      <c r="I98" s="319"/>
      <c r="J98" s="85" t="str">
        <f t="shared" si="16"/>
        <v/>
      </c>
      <c r="K98" s="88"/>
      <c r="L98" s="1" t="str">
        <f t="shared" si="17"/>
        <v/>
      </c>
      <c r="R98" s="1" t="str">
        <f t="shared" si="18"/>
        <v/>
      </c>
      <c r="S98" s="1" t="str">
        <f t="shared" si="19"/>
        <v/>
      </c>
      <c r="W98" s="1" t="e">
        <f t="shared" ca="1" si="20"/>
        <v>#VALUE!</v>
      </c>
      <c r="X98" s="1" t="e">
        <f t="shared" ca="1" si="21"/>
        <v>#VALUE!</v>
      </c>
      <c r="Y98" s="1" t="e">
        <f t="shared" ca="1" si="22"/>
        <v>#VALUE!</v>
      </c>
      <c r="AA98" s="1" t="str">
        <f t="shared" si="25"/>
        <v/>
      </c>
      <c r="AB98" s="1" t="str">
        <f t="shared" si="25"/>
        <v/>
      </c>
      <c r="AC98" s="1" t="str">
        <f t="shared" si="25"/>
        <v/>
      </c>
      <c r="AD98" s="1" t="str">
        <f t="shared" si="25"/>
        <v/>
      </c>
      <c r="AE98" s="1" t="str">
        <f t="shared" si="25"/>
        <v/>
      </c>
      <c r="AF98" s="1" t="e">
        <f>VLOOKUP(C98,'Est1'!$C$12:$S$26,18,FALSE)</f>
        <v>#N/A</v>
      </c>
      <c r="AG98" s="1" t="str">
        <f ca="1">IF($I98&lt;AG$5,"-",SUM(INDIRECT(ADDRESS($AF98+"1",6,1,1,"EST")):INDIRECT(ADDRESS($AF98+"1",IF(AA98="",17,AA98+"5"),1,1,"EST")))/SUM(INDIRECT(ADDRESS($AF98,6,1,1,"EST")):INDIRECT(ADDRESS($AF98,IF(AA98="",17,AA98+"5"),1,1,"EST")))-1)</f>
        <v>-</v>
      </c>
      <c r="AH98" s="1" t="str">
        <f ca="1">IF($I98&lt;AH$5,"-",SUM(INDIRECT(ADDRESS($AF98+"1",22,1,1,"EST")):INDIRECT(ADDRESS($AF98+"1",IF(AB98="",33,AB98+"21"),1,1,"EST")))/SUM(INDIRECT(ADDRESS($AF98,22,1,1,"EST")):INDIRECT(ADDRESS($AF98,IF(AB98="",33,AB98+"21"),1,1,"EST")))-1)</f>
        <v>-</v>
      </c>
      <c r="AI98" s="1" t="str">
        <f ca="1">IF($I98&lt;AI$5,"-",SUM(INDIRECT(ADDRESS($AF98+"1",38,1,1,"EST")):INDIRECT(ADDRESS($AF98+"1",IF(AC98="",49,AC98+"37"),1,1,"EST")))/SUM(INDIRECT(ADDRESS($AF98,38,1,1,"EST")):INDIRECT(ADDRESS($AF98,IF(AC98="",49,AC98+"37"),1,1,"EST")))-1)</f>
        <v>-</v>
      </c>
      <c r="AJ98" s="1" t="str">
        <f ca="1">IF($I98&lt;AJ$5,"-",SUM(INDIRECT(ADDRESS($AF98+"1",54,1,1,"EST")):INDIRECT(ADDRESS($AF98+"1",IF(AD98="",65,AD98+"53"),1,1,"EST")))/SUM(INDIRECT(ADDRESS($AF98,54,1,1,"EST")):INDIRECT(ADDRESS($AF98,IF(AD98="",65,AD98+"53"),1,1,"EST")))-1)</f>
        <v>-</v>
      </c>
      <c r="AK98" s="154" t="str">
        <f ca="1">IF($I98&lt;AK$5,"-",SUM(INDIRECT(ADDRESS($AF98+"1",70,1,1,"EST")):INDIRECT(ADDRESS($AF98+"1",IF(AE98="",81,AE98+"69"),1,1,"EST")))/SUM(INDIRECT(ADDRESS($AF98,70,1,1,"EST")):INDIRECT(ADDRESS($AF98,IF(AE98="",81,AE98+"69"),1,1,"EST")))-1)</f>
        <v>-</v>
      </c>
    </row>
    <row r="99" spans="3:37" ht="30" customHeight="1" thickTop="1" thickBot="1">
      <c r="C99" s="321"/>
      <c r="D99" s="322"/>
      <c r="E99" s="316"/>
      <c r="F99" s="316"/>
      <c r="G99" s="317" t="str">
        <f>IF(F99=0,"",VLOOKUP(F99,Funcionários!$C$6:$D$81,2,FALSE))</f>
        <v/>
      </c>
      <c r="H99" s="318"/>
      <c r="I99" s="319"/>
      <c r="J99" s="85" t="str">
        <f t="shared" si="16"/>
        <v/>
      </c>
      <c r="K99" s="88"/>
      <c r="L99" s="1" t="str">
        <f t="shared" si="17"/>
        <v/>
      </c>
      <c r="R99" s="1" t="str">
        <f t="shared" si="18"/>
        <v/>
      </c>
      <c r="S99" s="1" t="str">
        <f t="shared" si="19"/>
        <v/>
      </c>
      <c r="W99" s="1" t="e">
        <f t="shared" ca="1" si="20"/>
        <v>#VALUE!</v>
      </c>
      <c r="X99" s="1" t="e">
        <f t="shared" ca="1" si="21"/>
        <v>#VALUE!</v>
      </c>
      <c r="Y99" s="1" t="e">
        <f t="shared" ca="1" si="22"/>
        <v>#VALUE!</v>
      </c>
      <c r="AA99" s="1" t="str">
        <f t="shared" si="25"/>
        <v/>
      </c>
      <c r="AB99" s="1" t="str">
        <f t="shared" si="25"/>
        <v/>
      </c>
      <c r="AC99" s="1" t="str">
        <f t="shared" si="25"/>
        <v/>
      </c>
      <c r="AD99" s="1" t="str">
        <f t="shared" si="25"/>
        <v/>
      </c>
      <c r="AE99" s="1" t="str">
        <f t="shared" si="25"/>
        <v/>
      </c>
      <c r="AF99" s="1" t="e">
        <f>VLOOKUP(C99,'Est1'!$C$12:$S$26,18,FALSE)</f>
        <v>#N/A</v>
      </c>
      <c r="AG99" s="1" t="str">
        <f ca="1">IF($I99&lt;AG$5,"-",SUM(INDIRECT(ADDRESS($AF99+"1",6,1,1,"EST")):INDIRECT(ADDRESS($AF99+"1",IF(AA99="",17,AA99+"5"),1,1,"EST")))/SUM(INDIRECT(ADDRESS($AF99,6,1,1,"EST")):INDIRECT(ADDRESS($AF99,IF(AA99="",17,AA99+"5"),1,1,"EST")))-1)</f>
        <v>-</v>
      </c>
      <c r="AH99" s="1" t="str">
        <f ca="1">IF($I99&lt;AH$5,"-",SUM(INDIRECT(ADDRESS($AF99+"1",22,1,1,"EST")):INDIRECT(ADDRESS($AF99+"1",IF(AB99="",33,AB99+"21"),1,1,"EST")))/SUM(INDIRECT(ADDRESS($AF99,22,1,1,"EST")):INDIRECT(ADDRESS($AF99,IF(AB99="",33,AB99+"21"),1,1,"EST")))-1)</f>
        <v>-</v>
      </c>
      <c r="AI99" s="1" t="str">
        <f ca="1">IF($I99&lt;AI$5,"-",SUM(INDIRECT(ADDRESS($AF99+"1",38,1,1,"EST")):INDIRECT(ADDRESS($AF99+"1",IF(AC99="",49,AC99+"37"),1,1,"EST")))/SUM(INDIRECT(ADDRESS($AF99,38,1,1,"EST")):INDIRECT(ADDRESS($AF99,IF(AC99="",49,AC99+"37"),1,1,"EST")))-1)</f>
        <v>-</v>
      </c>
      <c r="AJ99" s="1" t="str">
        <f ca="1">IF($I99&lt;AJ$5,"-",SUM(INDIRECT(ADDRESS($AF99+"1",54,1,1,"EST")):INDIRECT(ADDRESS($AF99+"1",IF(AD99="",65,AD99+"53"),1,1,"EST")))/SUM(INDIRECT(ADDRESS($AF99,54,1,1,"EST")):INDIRECT(ADDRESS($AF99,IF(AD99="",65,AD99+"53"),1,1,"EST")))-1)</f>
        <v>-</v>
      </c>
      <c r="AK99" s="154" t="str">
        <f ca="1">IF($I99&lt;AK$5,"-",SUM(INDIRECT(ADDRESS($AF99+"1",70,1,1,"EST")):INDIRECT(ADDRESS($AF99+"1",IF(AE99="",81,AE99+"69"),1,1,"EST")))/SUM(INDIRECT(ADDRESS($AF99,70,1,1,"EST")):INDIRECT(ADDRESS($AF99,IF(AE99="",81,AE99+"69"),1,1,"EST")))-1)</f>
        <v>-</v>
      </c>
    </row>
    <row r="100" spans="3:37" ht="30" customHeight="1" thickTop="1" thickBot="1">
      <c r="C100" s="321"/>
      <c r="D100" s="322"/>
      <c r="E100" s="316"/>
      <c r="F100" s="316"/>
      <c r="G100" s="317" t="str">
        <f>IF(F100=0,"",VLOOKUP(F100,Funcionários!$C$6:$D$81,2,FALSE))</f>
        <v/>
      </c>
      <c r="H100" s="318"/>
      <c r="I100" s="319"/>
      <c r="J100" s="85" t="str">
        <f t="shared" si="16"/>
        <v/>
      </c>
      <c r="K100" s="88"/>
      <c r="L100" s="1" t="str">
        <f t="shared" si="17"/>
        <v/>
      </c>
      <c r="R100" s="1" t="str">
        <f t="shared" si="18"/>
        <v/>
      </c>
      <c r="S100" s="1" t="str">
        <f t="shared" si="19"/>
        <v/>
      </c>
      <c r="W100" s="1" t="e">
        <f t="shared" ca="1" si="20"/>
        <v>#VALUE!</v>
      </c>
      <c r="X100" s="1" t="e">
        <f t="shared" ca="1" si="21"/>
        <v>#VALUE!</v>
      </c>
      <c r="Y100" s="1" t="e">
        <f t="shared" ca="1" si="22"/>
        <v>#VALUE!</v>
      </c>
      <c r="AA100" s="1" t="str">
        <f t="shared" si="25"/>
        <v/>
      </c>
      <c r="AB100" s="1" t="str">
        <f t="shared" si="25"/>
        <v/>
      </c>
      <c r="AC100" s="1" t="str">
        <f t="shared" si="25"/>
        <v/>
      </c>
      <c r="AD100" s="1" t="str">
        <f t="shared" si="25"/>
        <v/>
      </c>
      <c r="AE100" s="1" t="str">
        <f t="shared" si="25"/>
        <v/>
      </c>
      <c r="AF100" s="1" t="e">
        <f>VLOOKUP(C100,'Est1'!$C$12:$S$26,18,FALSE)</f>
        <v>#N/A</v>
      </c>
      <c r="AG100" s="1" t="str">
        <f ca="1">IF($I100&lt;AG$5,"-",SUM(INDIRECT(ADDRESS($AF100+"1",6,1,1,"EST")):INDIRECT(ADDRESS($AF100+"1",IF(AA100="",17,AA100+"5"),1,1,"EST")))/SUM(INDIRECT(ADDRESS($AF100,6,1,1,"EST")):INDIRECT(ADDRESS($AF100,IF(AA100="",17,AA100+"5"),1,1,"EST")))-1)</f>
        <v>-</v>
      </c>
      <c r="AH100" s="1" t="str">
        <f ca="1">IF($I100&lt;AH$5,"-",SUM(INDIRECT(ADDRESS($AF100+"1",22,1,1,"EST")):INDIRECT(ADDRESS($AF100+"1",IF(AB100="",33,AB100+"21"),1,1,"EST")))/SUM(INDIRECT(ADDRESS($AF100,22,1,1,"EST")):INDIRECT(ADDRESS($AF100,IF(AB100="",33,AB100+"21"),1,1,"EST")))-1)</f>
        <v>-</v>
      </c>
      <c r="AI100" s="1" t="str">
        <f ca="1">IF($I100&lt;AI$5,"-",SUM(INDIRECT(ADDRESS($AF100+"1",38,1,1,"EST")):INDIRECT(ADDRESS($AF100+"1",IF(AC100="",49,AC100+"37"),1,1,"EST")))/SUM(INDIRECT(ADDRESS($AF100,38,1,1,"EST")):INDIRECT(ADDRESS($AF100,IF(AC100="",49,AC100+"37"),1,1,"EST")))-1)</f>
        <v>-</v>
      </c>
      <c r="AJ100" s="1" t="str">
        <f ca="1">IF($I100&lt;AJ$5,"-",SUM(INDIRECT(ADDRESS($AF100+"1",54,1,1,"EST")):INDIRECT(ADDRESS($AF100+"1",IF(AD100="",65,AD100+"53"),1,1,"EST")))/SUM(INDIRECT(ADDRESS($AF100,54,1,1,"EST")):INDIRECT(ADDRESS($AF100,IF(AD100="",65,AD100+"53"),1,1,"EST")))-1)</f>
        <v>-</v>
      </c>
      <c r="AK100" s="154" t="str">
        <f ca="1">IF($I100&lt;AK$5,"-",SUM(INDIRECT(ADDRESS($AF100+"1",70,1,1,"EST")):INDIRECT(ADDRESS($AF100+"1",IF(AE100="",81,AE100+"69"),1,1,"EST")))/SUM(INDIRECT(ADDRESS($AF100,70,1,1,"EST")):INDIRECT(ADDRESS($AF100,IF(AE100="",81,AE100+"69"),1,1,"EST")))-1)</f>
        <v>-</v>
      </c>
    </row>
    <row r="101" spans="3:37" ht="30" customHeight="1" thickTop="1" thickBot="1">
      <c r="C101" s="321"/>
      <c r="D101" s="322"/>
      <c r="E101" s="316"/>
      <c r="F101" s="316"/>
      <c r="G101" s="317" t="str">
        <f>IF(F101=0,"",VLOOKUP(F101,Funcionários!$C$6:$D$81,2,FALSE))</f>
        <v/>
      </c>
      <c r="H101" s="318"/>
      <c r="I101" s="319"/>
      <c r="J101" s="85" t="str">
        <f t="shared" si="16"/>
        <v/>
      </c>
      <c r="K101" s="88"/>
      <c r="L101" s="1" t="str">
        <f t="shared" si="17"/>
        <v/>
      </c>
      <c r="R101" s="1" t="str">
        <f t="shared" si="18"/>
        <v/>
      </c>
      <c r="S101" s="1" t="str">
        <f t="shared" si="19"/>
        <v/>
      </c>
      <c r="W101" s="1" t="e">
        <f t="shared" ca="1" si="20"/>
        <v>#VALUE!</v>
      </c>
      <c r="X101" s="1" t="e">
        <f t="shared" ca="1" si="21"/>
        <v>#VALUE!</v>
      </c>
      <c r="Y101" s="1" t="e">
        <f t="shared" ca="1" si="22"/>
        <v>#VALUE!</v>
      </c>
      <c r="AA101" s="1" t="str">
        <f t="shared" si="25"/>
        <v/>
      </c>
      <c r="AB101" s="1" t="str">
        <f t="shared" si="25"/>
        <v/>
      </c>
      <c r="AC101" s="1" t="str">
        <f t="shared" si="25"/>
        <v/>
      </c>
      <c r="AD101" s="1" t="str">
        <f t="shared" si="25"/>
        <v/>
      </c>
      <c r="AE101" s="1" t="str">
        <f t="shared" si="25"/>
        <v/>
      </c>
      <c r="AF101" s="1" t="e">
        <f>VLOOKUP(C101,'Est1'!$C$12:$S$26,18,FALSE)</f>
        <v>#N/A</v>
      </c>
      <c r="AG101" s="1" t="str">
        <f ca="1">IF($I101&lt;AG$5,"-",SUM(INDIRECT(ADDRESS($AF101+"1",6,1,1,"EST")):INDIRECT(ADDRESS($AF101+"1",IF(AA101="",17,AA101+"5"),1,1,"EST")))/SUM(INDIRECT(ADDRESS($AF101,6,1,1,"EST")):INDIRECT(ADDRESS($AF101,IF(AA101="",17,AA101+"5"),1,1,"EST")))-1)</f>
        <v>-</v>
      </c>
      <c r="AH101" s="1" t="str">
        <f ca="1">IF($I101&lt;AH$5,"-",SUM(INDIRECT(ADDRESS($AF101+"1",22,1,1,"EST")):INDIRECT(ADDRESS($AF101+"1",IF(AB101="",33,AB101+"21"),1,1,"EST")))/SUM(INDIRECT(ADDRESS($AF101,22,1,1,"EST")):INDIRECT(ADDRESS($AF101,IF(AB101="",33,AB101+"21"),1,1,"EST")))-1)</f>
        <v>-</v>
      </c>
      <c r="AI101" s="1" t="str">
        <f ca="1">IF($I101&lt;AI$5,"-",SUM(INDIRECT(ADDRESS($AF101+"1",38,1,1,"EST")):INDIRECT(ADDRESS($AF101+"1",IF(AC101="",49,AC101+"37"),1,1,"EST")))/SUM(INDIRECT(ADDRESS($AF101,38,1,1,"EST")):INDIRECT(ADDRESS($AF101,IF(AC101="",49,AC101+"37"),1,1,"EST")))-1)</f>
        <v>-</v>
      </c>
      <c r="AJ101" s="1" t="str">
        <f ca="1">IF($I101&lt;AJ$5,"-",SUM(INDIRECT(ADDRESS($AF101+"1",54,1,1,"EST")):INDIRECT(ADDRESS($AF101+"1",IF(AD101="",65,AD101+"53"),1,1,"EST")))/SUM(INDIRECT(ADDRESS($AF101,54,1,1,"EST")):INDIRECT(ADDRESS($AF101,IF(AD101="",65,AD101+"53"),1,1,"EST")))-1)</f>
        <v>-</v>
      </c>
      <c r="AK101" s="154" t="str">
        <f ca="1">IF($I101&lt;AK$5,"-",SUM(INDIRECT(ADDRESS($AF101+"1",70,1,1,"EST")):INDIRECT(ADDRESS($AF101+"1",IF(AE101="",81,AE101+"69"),1,1,"EST")))/SUM(INDIRECT(ADDRESS($AF101,70,1,1,"EST")):INDIRECT(ADDRESS($AF101,IF(AE101="",81,AE101+"69"),1,1,"EST")))-1)</f>
        <v>-</v>
      </c>
    </row>
    <row r="102" spans="3:37" ht="30" customHeight="1" thickTop="1" thickBot="1">
      <c r="C102" s="321"/>
      <c r="D102" s="322"/>
      <c r="E102" s="316"/>
      <c r="F102" s="316"/>
      <c r="G102" s="317" t="str">
        <f>IF(F102=0,"",VLOOKUP(F102,Funcionários!$C$6:$D$81,2,FALSE))</f>
        <v/>
      </c>
      <c r="H102" s="318"/>
      <c r="I102" s="319"/>
      <c r="J102" s="85" t="str">
        <f t="shared" si="16"/>
        <v/>
      </c>
      <c r="K102" s="88"/>
      <c r="L102" s="1" t="str">
        <f t="shared" si="17"/>
        <v/>
      </c>
      <c r="R102" s="1" t="str">
        <f t="shared" si="18"/>
        <v/>
      </c>
      <c r="S102" s="1" t="str">
        <f t="shared" si="19"/>
        <v/>
      </c>
      <c r="W102" s="1" t="e">
        <f t="shared" ca="1" si="20"/>
        <v>#VALUE!</v>
      </c>
      <c r="X102" s="1" t="e">
        <f t="shared" ca="1" si="21"/>
        <v>#VALUE!</v>
      </c>
      <c r="Y102" s="1" t="e">
        <f t="shared" ca="1" si="22"/>
        <v>#VALUE!</v>
      </c>
      <c r="AA102" s="1" t="str">
        <f t="shared" si="25"/>
        <v/>
      </c>
      <c r="AB102" s="1" t="str">
        <f t="shared" si="25"/>
        <v/>
      </c>
      <c r="AC102" s="1" t="str">
        <f t="shared" si="25"/>
        <v/>
      </c>
      <c r="AD102" s="1" t="str">
        <f t="shared" si="25"/>
        <v/>
      </c>
      <c r="AE102" s="1" t="str">
        <f t="shared" si="25"/>
        <v/>
      </c>
      <c r="AF102" s="1" t="e">
        <f>VLOOKUP(C102,'Est1'!$C$12:$S$26,18,FALSE)</f>
        <v>#N/A</v>
      </c>
      <c r="AG102" s="1" t="str">
        <f ca="1">IF($I102&lt;AG$5,"-",SUM(INDIRECT(ADDRESS($AF102+"1",6,1,1,"EST")):INDIRECT(ADDRESS($AF102+"1",IF(AA102="",17,AA102+"5"),1,1,"EST")))/SUM(INDIRECT(ADDRESS($AF102,6,1,1,"EST")):INDIRECT(ADDRESS($AF102,IF(AA102="",17,AA102+"5"),1,1,"EST")))-1)</f>
        <v>-</v>
      </c>
      <c r="AH102" s="1" t="str">
        <f ca="1">IF($I102&lt;AH$5,"-",SUM(INDIRECT(ADDRESS($AF102+"1",22,1,1,"EST")):INDIRECT(ADDRESS($AF102+"1",IF(AB102="",33,AB102+"21"),1,1,"EST")))/SUM(INDIRECT(ADDRESS($AF102,22,1,1,"EST")):INDIRECT(ADDRESS($AF102,IF(AB102="",33,AB102+"21"),1,1,"EST")))-1)</f>
        <v>-</v>
      </c>
      <c r="AI102" s="1" t="str">
        <f ca="1">IF($I102&lt;AI$5,"-",SUM(INDIRECT(ADDRESS($AF102+"1",38,1,1,"EST")):INDIRECT(ADDRESS($AF102+"1",IF(AC102="",49,AC102+"37"),1,1,"EST")))/SUM(INDIRECT(ADDRESS($AF102,38,1,1,"EST")):INDIRECT(ADDRESS($AF102,IF(AC102="",49,AC102+"37"),1,1,"EST")))-1)</f>
        <v>-</v>
      </c>
      <c r="AJ102" s="1" t="str">
        <f ca="1">IF($I102&lt;AJ$5,"-",SUM(INDIRECT(ADDRESS($AF102+"1",54,1,1,"EST")):INDIRECT(ADDRESS($AF102+"1",IF(AD102="",65,AD102+"53"),1,1,"EST")))/SUM(INDIRECT(ADDRESS($AF102,54,1,1,"EST")):INDIRECT(ADDRESS($AF102,IF(AD102="",65,AD102+"53"),1,1,"EST")))-1)</f>
        <v>-</v>
      </c>
      <c r="AK102" s="154" t="str">
        <f ca="1">IF($I102&lt;AK$5,"-",SUM(INDIRECT(ADDRESS($AF102+"1",70,1,1,"EST")):INDIRECT(ADDRESS($AF102+"1",IF(AE102="",81,AE102+"69"),1,1,"EST")))/SUM(INDIRECT(ADDRESS($AF102,70,1,1,"EST")):INDIRECT(ADDRESS($AF102,IF(AE102="",81,AE102+"69"),1,1,"EST")))-1)</f>
        <v>-</v>
      </c>
    </row>
    <row r="103" spans="3:37" ht="30" customHeight="1" thickTop="1" thickBot="1">
      <c r="C103" s="321"/>
      <c r="D103" s="322"/>
      <c r="E103" s="316"/>
      <c r="F103" s="316"/>
      <c r="G103" s="317" t="str">
        <f>IF(F103=0,"",VLOOKUP(F103,Funcionários!$C$6:$D$81,2,FALSE))</f>
        <v/>
      </c>
      <c r="H103" s="318"/>
      <c r="I103" s="319"/>
      <c r="J103" s="85" t="str">
        <f t="shared" si="16"/>
        <v/>
      </c>
      <c r="K103" s="88"/>
      <c r="L103" s="1" t="str">
        <f t="shared" si="17"/>
        <v/>
      </c>
      <c r="R103" s="1" t="str">
        <f t="shared" si="18"/>
        <v/>
      </c>
      <c r="S103" s="1" t="str">
        <f t="shared" si="19"/>
        <v/>
      </c>
      <c r="W103" s="1" t="e">
        <f t="shared" ca="1" si="20"/>
        <v>#VALUE!</v>
      </c>
      <c r="X103" s="1" t="e">
        <f t="shared" ca="1" si="21"/>
        <v>#VALUE!</v>
      </c>
      <c r="Y103" s="1" t="e">
        <f t="shared" ca="1" si="22"/>
        <v>#VALUE!</v>
      </c>
      <c r="AA103" s="1" t="str">
        <f t="shared" si="25"/>
        <v/>
      </c>
      <c r="AB103" s="1" t="str">
        <f t="shared" si="25"/>
        <v/>
      </c>
      <c r="AC103" s="1" t="str">
        <f t="shared" si="25"/>
        <v/>
      </c>
      <c r="AD103" s="1" t="str">
        <f t="shared" si="25"/>
        <v/>
      </c>
      <c r="AE103" s="1" t="str">
        <f t="shared" si="25"/>
        <v/>
      </c>
      <c r="AF103" s="1" t="e">
        <f>VLOOKUP(C103,'Est1'!$C$12:$S$26,18,FALSE)</f>
        <v>#N/A</v>
      </c>
      <c r="AG103" s="1" t="str">
        <f ca="1">IF($I103&lt;AG$5,"-",SUM(INDIRECT(ADDRESS($AF103+"1",6,1,1,"EST")):INDIRECT(ADDRESS($AF103+"1",IF(AA103="",17,AA103+"5"),1,1,"EST")))/SUM(INDIRECT(ADDRESS($AF103,6,1,1,"EST")):INDIRECT(ADDRESS($AF103,IF(AA103="",17,AA103+"5"),1,1,"EST")))-1)</f>
        <v>-</v>
      </c>
      <c r="AH103" s="1" t="str">
        <f ca="1">IF($I103&lt;AH$5,"-",SUM(INDIRECT(ADDRESS($AF103+"1",22,1,1,"EST")):INDIRECT(ADDRESS($AF103+"1",IF(AB103="",33,AB103+"21"),1,1,"EST")))/SUM(INDIRECT(ADDRESS($AF103,22,1,1,"EST")):INDIRECT(ADDRESS($AF103,IF(AB103="",33,AB103+"21"),1,1,"EST")))-1)</f>
        <v>-</v>
      </c>
      <c r="AI103" s="1" t="str">
        <f ca="1">IF($I103&lt;AI$5,"-",SUM(INDIRECT(ADDRESS($AF103+"1",38,1,1,"EST")):INDIRECT(ADDRESS($AF103+"1",IF(AC103="",49,AC103+"37"),1,1,"EST")))/SUM(INDIRECT(ADDRESS($AF103,38,1,1,"EST")):INDIRECT(ADDRESS($AF103,IF(AC103="",49,AC103+"37"),1,1,"EST")))-1)</f>
        <v>-</v>
      </c>
      <c r="AJ103" s="1" t="str">
        <f ca="1">IF($I103&lt;AJ$5,"-",SUM(INDIRECT(ADDRESS($AF103+"1",54,1,1,"EST")):INDIRECT(ADDRESS($AF103+"1",IF(AD103="",65,AD103+"53"),1,1,"EST")))/SUM(INDIRECT(ADDRESS($AF103,54,1,1,"EST")):INDIRECT(ADDRESS($AF103,IF(AD103="",65,AD103+"53"),1,1,"EST")))-1)</f>
        <v>-</v>
      </c>
      <c r="AK103" s="154" t="str">
        <f ca="1">IF($I103&lt;AK$5,"-",SUM(INDIRECT(ADDRESS($AF103+"1",70,1,1,"EST")):INDIRECT(ADDRESS($AF103+"1",IF(AE103="",81,AE103+"69"),1,1,"EST")))/SUM(INDIRECT(ADDRESS($AF103,70,1,1,"EST")):INDIRECT(ADDRESS($AF103,IF(AE103="",81,AE103+"69"),1,1,"EST")))-1)</f>
        <v>-</v>
      </c>
    </row>
    <row r="104" spans="3:37" ht="30" customHeight="1" thickTop="1" thickBot="1">
      <c r="C104" s="321"/>
      <c r="D104" s="322"/>
      <c r="E104" s="316"/>
      <c r="F104" s="316"/>
      <c r="G104" s="317" t="str">
        <f>IF(F104=0,"",VLOOKUP(F104,Funcionários!$C$6:$D$81,2,FALSE))</f>
        <v/>
      </c>
      <c r="H104" s="318"/>
      <c r="I104" s="319"/>
      <c r="J104" s="85" t="str">
        <f t="shared" si="16"/>
        <v/>
      </c>
      <c r="K104" s="88"/>
      <c r="L104" s="1" t="str">
        <f t="shared" si="17"/>
        <v/>
      </c>
      <c r="R104" s="1" t="str">
        <f t="shared" si="18"/>
        <v/>
      </c>
      <c r="S104" s="1" t="str">
        <f t="shared" si="19"/>
        <v/>
      </c>
      <c r="W104" s="1" t="e">
        <f t="shared" ca="1" si="20"/>
        <v>#VALUE!</v>
      </c>
      <c r="X104" s="1" t="e">
        <f t="shared" ca="1" si="21"/>
        <v>#VALUE!</v>
      </c>
      <c r="Y104" s="1" t="e">
        <f t="shared" ca="1" si="22"/>
        <v>#VALUE!</v>
      </c>
      <c r="AA104" s="1" t="str">
        <f t="shared" si="25"/>
        <v/>
      </c>
      <c r="AB104" s="1" t="str">
        <f t="shared" si="25"/>
        <v/>
      </c>
      <c r="AC104" s="1" t="str">
        <f t="shared" si="25"/>
        <v/>
      </c>
      <c r="AD104" s="1" t="str">
        <f t="shared" si="25"/>
        <v/>
      </c>
      <c r="AE104" s="1" t="str">
        <f t="shared" si="25"/>
        <v/>
      </c>
      <c r="AF104" s="1" t="e">
        <f>VLOOKUP(C104,'Est1'!$C$12:$S$26,18,FALSE)</f>
        <v>#N/A</v>
      </c>
      <c r="AG104" s="1" t="str">
        <f ca="1">IF($I104&lt;AG$5,"-",SUM(INDIRECT(ADDRESS($AF104+"1",6,1,1,"EST")):INDIRECT(ADDRESS($AF104+"1",IF(AA104="",17,AA104+"5"),1,1,"EST")))/SUM(INDIRECT(ADDRESS($AF104,6,1,1,"EST")):INDIRECT(ADDRESS($AF104,IF(AA104="",17,AA104+"5"),1,1,"EST")))-1)</f>
        <v>-</v>
      </c>
      <c r="AH104" s="1" t="str">
        <f ca="1">IF($I104&lt;AH$5,"-",SUM(INDIRECT(ADDRESS($AF104+"1",22,1,1,"EST")):INDIRECT(ADDRESS($AF104+"1",IF(AB104="",33,AB104+"21"),1,1,"EST")))/SUM(INDIRECT(ADDRESS($AF104,22,1,1,"EST")):INDIRECT(ADDRESS($AF104,IF(AB104="",33,AB104+"21"),1,1,"EST")))-1)</f>
        <v>-</v>
      </c>
      <c r="AI104" s="1" t="str">
        <f ca="1">IF($I104&lt;AI$5,"-",SUM(INDIRECT(ADDRESS($AF104+"1",38,1,1,"EST")):INDIRECT(ADDRESS($AF104+"1",IF(AC104="",49,AC104+"37"),1,1,"EST")))/SUM(INDIRECT(ADDRESS($AF104,38,1,1,"EST")):INDIRECT(ADDRESS($AF104,IF(AC104="",49,AC104+"37"),1,1,"EST")))-1)</f>
        <v>-</v>
      </c>
      <c r="AJ104" s="1" t="str">
        <f ca="1">IF($I104&lt;AJ$5,"-",SUM(INDIRECT(ADDRESS($AF104+"1",54,1,1,"EST")):INDIRECT(ADDRESS($AF104+"1",IF(AD104="",65,AD104+"53"),1,1,"EST")))/SUM(INDIRECT(ADDRESS($AF104,54,1,1,"EST")):INDIRECT(ADDRESS($AF104,IF(AD104="",65,AD104+"53"),1,1,"EST")))-1)</f>
        <v>-</v>
      </c>
      <c r="AK104" s="154" t="str">
        <f ca="1">IF($I104&lt;AK$5,"-",SUM(INDIRECT(ADDRESS($AF104+"1",70,1,1,"EST")):INDIRECT(ADDRESS($AF104+"1",IF(AE104="",81,AE104+"69"),1,1,"EST")))/SUM(INDIRECT(ADDRESS($AF104,70,1,1,"EST")):INDIRECT(ADDRESS($AF104,IF(AE104="",81,AE104+"69"),1,1,"EST")))-1)</f>
        <v>-</v>
      </c>
    </row>
    <row r="105" spans="3:37" ht="30" customHeight="1" thickTop="1" thickBot="1">
      <c r="C105" s="321"/>
      <c r="D105" s="322"/>
      <c r="E105" s="316"/>
      <c r="F105" s="316"/>
      <c r="G105" s="317" t="str">
        <f>IF(F105=0,"",VLOOKUP(F105,Funcionários!$C$6:$D$81,2,FALSE))</f>
        <v/>
      </c>
      <c r="H105" s="318"/>
      <c r="I105" s="319"/>
      <c r="J105" s="85" t="str">
        <f t="shared" si="16"/>
        <v/>
      </c>
      <c r="K105" s="88"/>
      <c r="L105" s="1" t="str">
        <f t="shared" si="17"/>
        <v/>
      </c>
      <c r="R105" s="1" t="str">
        <f t="shared" si="18"/>
        <v/>
      </c>
      <c r="S105" s="1" t="str">
        <f t="shared" si="19"/>
        <v/>
      </c>
      <c r="W105" s="1" t="e">
        <f t="shared" ca="1" si="20"/>
        <v>#VALUE!</v>
      </c>
      <c r="X105" s="1" t="e">
        <f t="shared" ca="1" si="21"/>
        <v>#VALUE!</v>
      </c>
      <c r="Y105" s="1" t="e">
        <f t="shared" ca="1" si="22"/>
        <v>#VALUE!</v>
      </c>
      <c r="AA105" s="1" t="str">
        <f t="shared" si="25"/>
        <v/>
      </c>
      <c r="AB105" s="1" t="str">
        <f t="shared" si="25"/>
        <v/>
      </c>
      <c r="AC105" s="1" t="str">
        <f t="shared" si="25"/>
        <v/>
      </c>
      <c r="AD105" s="1" t="str">
        <f t="shared" si="25"/>
        <v/>
      </c>
      <c r="AE105" s="1" t="str">
        <f t="shared" si="25"/>
        <v/>
      </c>
      <c r="AF105" s="1" t="e">
        <f>VLOOKUP(C105,'Est1'!$C$12:$S$26,18,FALSE)</f>
        <v>#N/A</v>
      </c>
      <c r="AG105" s="1" t="str">
        <f ca="1">IF($I105&lt;AG$5,"-",SUM(INDIRECT(ADDRESS($AF105+"1",6,1,1,"EST")):INDIRECT(ADDRESS($AF105+"1",IF(AA105="",17,AA105+"5"),1,1,"EST")))/SUM(INDIRECT(ADDRESS($AF105,6,1,1,"EST")):INDIRECT(ADDRESS($AF105,IF(AA105="",17,AA105+"5"),1,1,"EST")))-1)</f>
        <v>-</v>
      </c>
      <c r="AH105" s="1" t="str">
        <f ca="1">IF($I105&lt;AH$5,"-",SUM(INDIRECT(ADDRESS($AF105+"1",22,1,1,"EST")):INDIRECT(ADDRESS($AF105+"1",IF(AB105="",33,AB105+"21"),1,1,"EST")))/SUM(INDIRECT(ADDRESS($AF105,22,1,1,"EST")):INDIRECT(ADDRESS($AF105,IF(AB105="",33,AB105+"21"),1,1,"EST")))-1)</f>
        <v>-</v>
      </c>
      <c r="AI105" s="1" t="str">
        <f ca="1">IF($I105&lt;AI$5,"-",SUM(INDIRECT(ADDRESS($AF105+"1",38,1,1,"EST")):INDIRECT(ADDRESS($AF105+"1",IF(AC105="",49,AC105+"37"),1,1,"EST")))/SUM(INDIRECT(ADDRESS($AF105,38,1,1,"EST")):INDIRECT(ADDRESS($AF105,IF(AC105="",49,AC105+"37"),1,1,"EST")))-1)</f>
        <v>-</v>
      </c>
      <c r="AJ105" s="1" t="str">
        <f ca="1">IF($I105&lt;AJ$5,"-",SUM(INDIRECT(ADDRESS($AF105+"1",54,1,1,"EST")):INDIRECT(ADDRESS($AF105+"1",IF(AD105="",65,AD105+"53"),1,1,"EST")))/SUM(INDIRECT(ADDRESS($AF105,54,1,1,"EST")):INDIRECT(ADDRESS($AF105,IF(AD105="",65,AD105+"53"),1,1,"EST")))-1)</f>
        <v>-</v>
      </c>
      <c r="AK105" s="154" t="str">
        <f ca="1">IF($I105&lt;AK$5,"-",SUM(INDIRECT(ADDRESS($AF105+"1",70,1,1,"EST")):INDIRECT(ADDRESS($AF105+"1",IF(AE105="",81,AE105+"69"),1,1,"EST")))/SUM(INDIRECT(ADDRESS($AF105,70,1,1,"EST")):INDIRECT(ADDRESS($AF105,IF(AE105="",81,AE105+"69"),1,1,"EST")))-1)</f>
        <v>-</v>
      </c>
    </row>
    <row r="106" spans="3:37" ht="30" customHeight="1" thickTop="1" thickBot="1">
      <c r="C106" s="321"/>
      <c r="D106" s="322"/>
      <c r="E106" s="316"/>
      <c r="F106" s="316"/>
      <c r="G106" s="317" t="str">
        <f>IF(F106=0,"",VLOOKUP(F106,Funcionários!$C$6:$D$81,2,FALSE))</f>
        <v/>
      </c>
      <c r="H106" s="318"/>
      <c r="I106" s="319"/>
      <c r="J106" s="85" t="str">
        <f t="shared" si="16"/>
        <v/>
      </c>
      <c r="K106" s="88"/>
      <c r="L106" s="1" t="str">
        <f t="shared" si="17"/>
        <v/>
      </c>
      <c r="R106" s="1" t="str">
        <f t="shared" si="18"/>
        <v/>
      </c>
      <c r="S106" s="1" t="str">
        <f t="shared" si="19"/>
        <v/>
      </c>
      <c r="W106" s="1" t="e">
        <f t="shared" ca="1" si="20"/>
        <v>#VALUE!</v>
      </c>
      <c r="X106" s="1" t="e">
        <f t="shared" ca="1" si="21"/>
        <v>#VALUE!</v>
      </c>
      <c r="Y106" s="1" t="e">
        <f t="shared" ca="1" si="22"/>
        <v>#VALUE!</v>
      </c>
      <c r="AA106" s="1" t="str">
        <f t="shared" ref="AA106:AE115" si="26">IF($I106=AA$5,$R106,"")</f>
        <v/>
      </c>
      <c r="AB106" s="1" t="str">
        <f t="shared" si="26"/>
        <v/>
      </c>
      <c r="AC106" s="1" t="str">
        <f t="shared" si="26"/>
        <v/>
      </c>
      <c r="AD106" s="1" t="str">
        <f t="shared" si="26"/>
        <v/>
      </c>
      <c r="AE106" s="1" t="str">
        <f t="shared" si="26"/>
        <v/>
      </c>
      <c r="AF106" s="1" t="e">
        <f>VLOOKUP(C106,'Est1'!$C$12:$S$26,18,FALSE)</f>
        <v>#N/A</v>
      </c>
      <c r="AG106" s="1" t="str">
        <f ca="1">IF($I106&lt;AG$5,"-",SUM(INDIRECT(ADDRESS($AF106+"1",6,1,1,"EST")):INDIRECT(ADDRESS($AF106+"1",IF(AA106="",17,AA106+"5"),1,1,"EST")))/SUM(INDIRECT(ADDRESS($AF106,6,1,1,"EST")):INDIRECT(ADDRESS($AF106,IF(AA106="",17,AA106+"5"),1,1,"EST")))-1)</f>
        <v>-</v>
      </c>
      <c r="AH106" s="1" t="str">
        <f ca="1">IF($I106&lt;AH$5,"-",SUM(INDIRECT(ADDRESS($AF106+"1",22,1,1,"EST")):INDIRECT(ADDRESS($AF106+"1",IF(AB106="",33,AB106+"21"),1,1,"EST")))/SUM(INDIRECT(ADDRESS($AF106,22,1,1,"EST")):INDIRECT(ADDRESS($AF106,IF(AB106="",33,AB106+"21"),1,1,"EST")))-1)</f>
        <v>-</v>
      </c>
      <c r="AI106" s="1" t="str">
        <f ca="1">IF($I106&lt;AI$5,"-",SUM(INDIRECT(ADDRESS($AF106+"1",38,1,1,"EST")):INDIRECT(ADDRESS($AF106+"1",IF(AC106="",49,AC106+"37"),1,1,"EST")))/SUM(INDIRECT(ADDRESS($AF106,38,1,1,"EST")):INDIRECT(ADDRESS($AF106,IF(AC106="",49,AC106+"37"),1,1,"EST")))-1)</f>
        <v>-</v>
      </c>
      <c r="AJ106" s="1" t="str">
        <f ca="1">IF($I106&lt;AJ$5,"-",SUM(INDIRECT(ADDRESS($AF106+"1",54,1,1,"EST")):INDIRECT(ADDRESS($AF106+"1",IF(AD106="",65,AD106+"53"),1,1,"EST")))/SUM(INDIRECT(ADDRESS($AF106,54,1,1,"EST")):INDIRECT(ADDRESS($AF106,IF(AD106="",65,AD106+"53"),1,1,"EST")))-1)</f>
        <v>-</v>
      </c>
      <c r="AK106" s="154" t="str">
        <f ca="1">IF($I106&lt;AK$5,"-",SUM(INDIRECT(ADDRESS($AF106+"1",70,1,1,"EST")):INDIRECT(ADDRESS($AF106+"1",IF(AE106="",81,AE106+"69"),1,1,"EST")))/SUM(INDIRECT(ADDRESS($AF106,70,1,1,"EST")):INDIRECT(ADDRESS($AF106,IF(AE106="",81,AE106+"69"),1,1,"EST")))-1)</f>
        <v>-</v>
      </c>
    </row>
    <row r="107" spans="3:37" ht="30" customHeight="1" thickTop="1" thickBot="1">
      <c r="C107" s="321"/>
      <c r="D107" s="322"/>
      <c r="E107" s="316"/>
      <c r="F107" s="316"/>
      <c r="G107" s="317" t="str">
        <f>IF(F107=0,"",VLOOKUP(F107,Funcionários!$C$6:$D$81,2,FALSE))</f>
        <v/>
      </c>
      <c r="H107" s="318"/>
      <c r="I107" s="319"/>
      <c r="J107" s="85" t="str">
        <f t="shared" si="16"/>
        <v/>
      </c>
      <c r="K107" s="88"/>
      <c r="L107" s="1" t="str">
        <f t="shared" si="17"/>
        <v/>
      </c>
      <c r="R107" s="1" t="str">
        <f t="shared" si="18"/>
        <v/>
      </c>
      <c r="S107" s="1" t="str">
        <f t="shared" si="19"/>
        <v/>
      </c>
      <c r="W107" s="1" t="e">
        <f t="shared" ca="1" si="20"/>
        <v>#VALUE!</v>
      </c>
      <c r="X107" s="1" t="e">
        <f t="shared" ca="1" si="21"/>
        <v>#VALUE!</v>
      </c>
      <c r="Y107" s="1" t="e">
        <f t="shared" ca="1" si="22"/>
        <v>#VALUE!</v>
      </c>
      <c r="AA107" s="1" t="str">
        <f t="shared" si="26"/>
        <v/>
      </c>
      <c r="AB107" s="1" t="str">
        <f t="shared" si="26"/>
        <v/>
      </c>
      <c r="AC107" s="1" t="str">
        <f t="shared" si="26"/>
        <v/>
      </c>
      <c r="AD107" s="1" t="str">
        <f t="shared" si="26"/>
        <v/>
      </c>
      <c r="AE107" s="1" t="str">
        <f t="shared" si="26"/>
        <v/>
      </c>
      <c r="AF107" s="1" t="e">
        <f>VLOOKUP(C107,'Est1'!$C$12:$S$26,18,FALSE)</f>
        <v>#N/A</v>
      </c>
      <c r="AG107" s="1" t="str">
        <f ca="1">IF($I107&lt;AG$5,"-",SUM(INDIRECT(ADDRESS($AF107+"1",6,1,1,"EST")):INDIRECT(ADDRESS($AF107+"1",IF(AA107="",17,AA107+"5"),1,1,"EST")))/SUM(INDIRECT(ADDRESS($AF107,6,1,1,"EST")):INDIRECT(ADDRESS($AF107,IF(AA107="",17,AA107+"5"),1,1,"EST")))-1)</f>
        <v>-</v>
      </c>
      <c r="AH107" s="1" t="str">
        <f ca="1">IF($I107&lt;AH$5,"-",SUM(INDIRECT(ADDRESS($AF107+"1",22,1,1,"EST")):INDIRECT(ADDRESS($AF107+"1",IF(AB107="",33,AB107+"21"),1,1,"EST")))/SUM(INDIRECT(ADDRESS($AF107,22,1,1,"EST")):INDIRECT(ADDRESS($AF107,IF(AB107="",33,AB107+"21"),1,1,"EST")))-1)</f>
        <v>-</v>
      </c>
      <c r="AI107" s="1" t="str">
        <f ca="1">IF($I107&lt;AI$5,"-",SUM(INDIRECT(ADDRESS($AF107+"1",38,1,1,"EST")):INDIRECT(ADDRESS($AF107+"1",IF(AC107="",49,AC107+"37"),1,1,"EST")))/SUM(INDIRECT(ADDRESS($AF107,38,1,1,"EST")):INDIRECT(ADDRESS($AF107,IF(AC107="",49,AC107+"37"),1,1,"EST")))-1)</f>
        <v>-</v>
      </c>
      <c r="AJ107" s="1" t="str">
        <f ca="1">IF($I107&lt;AJ$5,"-",SUM(INDIRECT(ADDRESS($AF107+"1",54,1,1,"EST")):INDIRECT(ADDRESS($AF107+"1",IF(AD107="",65,AD107+"53"),1,1,"EST")))/SUM(INDIRECT(ADDRESS($AF107,54,1,1,"EST")):INDIRECT(ADDRESS($AF107,IF(AD107="",65,AD107+"53"),1,1,"EST")))-1)</f>
        <v>-</v>
      </c>
      <c r="AK107" s="154" t="str">
        <f ca="1">IF($I107&lt;AK$5,"-",SUM(INDIRECT(ADDRESS($AF107+"1",70,1,1,"EST")):INDIRECT(ADDRESS($AF107+"1",IF(AE107="",81,AE107+"69"),1,1,"EST")))/SUM(INDIRECT(ADDRESS($AF107,70,1,1,"EST")):INDIRECT(ADDRESS($AF107,IF(AE107="",81,AE107+"69"),1,1,"EST")))-1)</f>
        <v>-</v>
      </c>
    </row>
    <row r="108" spans="3:37" ht="30" customHeight="1" thickTop="1" thickBot="1">
      <c r="C108" s="321"/>
      <c r="D108" s="322"/>
      <c r="E108" s="316"/>
      <c r="F108" s="316"/>
      <c r="G108" s="317" t="str">
        <f>IF(F108=0,"",VLOOKUP(F108,Funcionários!$C$6:$D$81,2,FALSE))</f>
        <v/>
      </c>
      <c r="H108" s="318"/>
      <c r="I108" s="319"/>
      <c r="J108" s="85" t="str">
        <f t="shared" si="16"/>
        <v/>
      </c>
      <c r="K108" s="88"/>
      <c r="L108" s="1" t="str">
        <f t="shared" si="17"/>
        <v/>
      </c>
      <c r="R108" s="1" t="str">
        <f t="shared" si="18"/>
        <v/>
      </c>
      <c r="S108" s="1" t="str">
        <f t="shared" si="19"/>
        <v/>
      </c>
      <c r="W108" s="1" t="e">
        <f t="shared" ca="1" si="20"/>
        <v>#VALUE!</v>
      </c>
      <c r="X108" s="1" t="e">
        <f t="shared" ca="1" si="21"/>
        <v>#VALUE!</v>
      </c>
      <c r="Y108" s="1" t="e">
        <f t="shared" ca="1" si="22"/>
        <v>#VALUE!</v>
      </c>
      <c r="AA108" s="1" t="str">
        <f t="shared" si="26"/>
        <v/>
      </c>
      <c r="AB108" s="1" t="str">
        <f t="shared" si="26"/>
        <v/>
      </c>
      <c r="AC108" s="1" t="str">
        <f t="shared" si="26"/>
        <v/>
      </c>
      <c r="AD108" s="1" t="str">
        <f t="shared" si="26"/>
        <v/>
      </c>
      <c r="AE108" s="1" t="str">
        <f t="shared" si="26"/>
        <v/>
      </c>
      <c r="AF108" s="1" t="e">
        <f>VLOOKUP(C108,'Est1'!$C$12:$S$26,18,FALSE)</f>
        <v>#N/A</v>
      </c>
      <c r="AG108" s="1" t="str">
        <f ca="1">IF($I108&lt;AG$5,"-",SUM(INDIRECT(ADDRESS($AF108+"1",6,1,1,"EST")):INDIRECT(ADDRESS($AF108+"1",IF(AA108="",17,AA108+"5"),1,1,"EST")))/SUM(INDIRECT(ADDRESS($AF108,6,1,1,"EST")):INDIRECT(ADDRESS($AF108,IF(AA108="",17,AA108+"5"),1,1,"EST")))-1)</f>
        <v>-</v>
      </c>
      <c r="AH108" s="1" t="str">
        <f ca="1">IF($I108&lt;AH$5,"-",SUM(INDIRECT(ADDRESS($AF108+"1",22,1,1,"EST")):INDIRECT(ADDRESS($AF108+"1",IF(AB108="",33,AB108+"21"),1,1,"EST")))/SUM(INDIRECT(ADDRESS($AF108,22,1,1,"EST")):INDIRECT(ADDRESS($AF108,IF(AB108="",33,AB108+"21"),1,1,"EST")))-1)</f>
        <v>-</v>
      </c>
      <c r="AI108" s="1" t="str">
        <f ca="1">IF($I108&lt;AI$5,"-",SUM(INDIRECT(ADDRESS($AF108+"1",38,1,1,"EST")):INDIRECT(ADDRESS($AF108+"1",IF(AC108="",49,AC108+"37"),1,1,"EST")))/SUM(INDIRECT(ADDRESS($AF108,38,1,1,"EST")):INDIRECT(ADDRESS($AF108,IF(AC108="",49,AC108+"37"),1,1,"EST")))-1)</f>
        <v>-</v>
      </c>
      <c r="AJ108" s="1" t="str">
        <f ca="1">IF($I108&lt;AJ$5,"-",SUM(INDIRECT(ADDRESS($AF108+"1",54,1,1,"EST")):INDIRECT(ADDRESS($AF108+"1",IF(AD108="",65,AD108+"53"),1,1,"EST")))/SUM(INDIRECT(ADDRESS($AF108,54,1,1,"EST")):INDIRECT(ADDRESS($AF108,IF(AD108="",65,AD108+"53"),1,1,"EST")))-1)</f>
        <v>-</v>
      </c>
      <c r="AK108" s="154" t="str">
        <f ca="1">IF($I108&lt;AK$5,"-",SUM(INDIRECT(ADDRESS($AF108+"1",70,1,1,"EST")):INDIRECT(ADDRESS($AF108+"1",IF(AE108="",81,AE108+"69"),1,1,"EST")))/SUM(INDIRECT(ADDRESS($AF108,70,1,1,"EST")):INDIRECT(ADDRESS($AF108,IF(AE108="",81,AE108+"69"),1,1,"EST")))-1)</f>
        <v>-</v>
      </c>
    </row>
    <row r="109" spans="3:37" ht="30" customHeight="1" thickTop="1" thickBot="1">
      <c r="C109" s="321"/>
      <c r="D109" s="322"/>
      <c r="E109" s="316"/>
      <c r="F109" s="316"/>
      <c r="G109" s="317" t="str">
        <f>IF(F109=0,"",VLOOKUP(F109,Funcionários!$C$6:$D$81,2,FALSE))</f>
        <v/>
      </c>
      <c r="H109" s="318"/>
      <c r="I109" s="319"/>
      <c r="J109" s="85" t="str">
        <f t="shared" si="16"/>
        <v/>
      </c>
      <c r="K109" s="88"/>
      <c r="L109" s="1" t="str">
        <f t="shared" si="17"/>
        <v/>
      </c>
      <c r="R109" s="1" t="str">
        <f t="shared" si="18"/>
        <v/>
      </c>
      <c r="S109" s="1" t="str">
        <f t="shared" si="19"/>
        <v/>
      </c>
      <c r="W109" s="1" t="e">
        <f t="shared" ca="1" si="20"/>
        <v>#VALUE!</v>
      </c>
      <c r="X109" s="1" t="e">
        <f t="shared" ca="1" si="21"/>
        <v>#VALUE!</v>
      </c>
      <c r="Y109" s="1" t="e">
        <f t="shared" ca="1" si="22"/>
        <v>#VALUE!</v>
      </c>
      <c r="AA109" s="1" t="str">
        <f t="shared" si="26"/>
        <v/>
      </c>
      <c r="AB109" s="1" t="str">
        <f t="shared" si="26"/>
        <v/>
      </c>
      <c r="AC109" s="1" t="str">
        <f t="shared" si="26"/>
        <v/>
      </c>
      <c r="AD109" s="1" t="str">
        <f t="shared" si="26"/>
        <v/>
      </c>
      <c r="AE109" s="1" t="str">
        <f t="shared" si="26"/>
        <v/>
      </c>
      <c r="AF109" s="1" t="e">
        <f>VLOOKUP(C109,'Est1'!$C$12:$S$26,18,FALSE)</f>
        <v>#N/A</v>
      </c>
      <c r="AG109" s="1" t="str">
        <f ca="1">IF($I109&lt;AG$5,"-",SUM(INDIRECT(ADDRESS($AF109+"1",6,1,1,"EST")):INDIRECT(ADDRESS($AF109+"1",IF(AA109="",17,AA109+"5"),1,1,"EST")))/SUM(INDIRECT(ADDRESS($AF109,6,1,1,"EST")):INDIRECT(ADDRESS($AF109,IF(AA109="",17,AA109+"5"),1,1,"EST")))-1)</f>
        <v>-</v>
      </c>
      <c r="AH109" s="1" t="str">
        <f ca="1">IF($I109&lt;AH$5,"-",SUM(INDIRECT(ADDRESS($AF109+"1",22,1,1,"EST")):INDIRECT(ADDRESS($AF109+"1",IF(AB109="",33,AB109+"21"),1,1,"EST")))/SUM(INDIRECT(ADDRESS($AF109,22,1,1,"EST")):INDIRECT(ADDRESS($AF109,IF(AB109="",33,AB109+"21"),1,1,"EST")))-1)</f>
        <v>-</v>
      </c>
      <c r="AI109" s="1" t="str">
        <f ca="1">IF($I109&lt;AI$5,"-",SUM(INDIRECT(ADDRESS($AF109+"1",38,1,1,"EST")):INDIRECT(ADDRESS($AF109+"1",IF(AC109="",49,AC109+"37"),1,1,"EST")))/SUM(INDIRECT(ADDRESS($AF109,38,1,1,"EST")):INDIRECT(ADDRESS($AF109,IF(AC109="",49,AC109+"37"),1,1,"EST")))-1)</f>
        <v>-</v>
      </c>
      <c r="AJ109" s="1" t="str">
        <f ca="1">IF($I109&lt;AJ$5,"-",SUM(INDIRECT(ADDRESS($AF109+"1",54,1,1,"EST")):INDIRECT(ADDRESS($AF109+"1",IF(AD109="",65,AD109+"53"),1,1,"EST")))/SUM(INDIRECT(ADDRESS($AF109,54,1,1,"EST")):INDIRECT(ADDRESS($AF109,IF(AD109="",65,AD109+"53"),1,1,"EST")))-1)</f>
        <v>-</v>
      </c>
      <c r="AK109" s="154" t="str">
        <f ca="1">IF($I109&lt;AK$5,"-",SUM(INDIRECT(ADDRESS($AF109+"1",70,1,1,"EST")):INDIRECT(ADDRESS($AF109+"1",IF(AE109="",81,AE109+"69"),1,1,"EST")))/SUM(INDIRECT(ADDRESS($AF109,70,1,1,"EST")):INDIRECT(ADDRESS($AF109,IF(AE109="",81,AE109+"69"),1,1,"EST")))-1)</f>
        <v>-</v>
      </c>
    </row>
    <row r="110" spans="3:37" ht="30" customHeight="1" thickTop="1" thickBot="1">
      <c r="C110" s="321"/>
      <c r="D110" s="322"/>
      <c r="E110" s="316"/>
      <c r="F110" s="316"/>
      <c r="G110" s="317" t="str">
        <f>IF(F110=0,"",VLOOKUP(F110,Funcionários!$C$6:$D$81,2,FALSE))</f>
        <v/>
      </c>
      <c r="H110" s="318"/>
      <c r="I110" s="319"/>
      <c r="J110" s="85" t="str">
        <f t="shared" si="16"/>
        <v/>
      </c>
      <c r="K110" s="88"/>
      <c r="L110" s="1" t="str">
        <f t="shared" si="17"/>
        <v/>
      </c>
      <c r="R110" s="1" t="str">
        <f t="shared" si="18"/>
        <v/>
      </c>
      <c r="S110" s="1" t="str">
        <f t="shared" si="19"/>
        <v/>
      </c>
      <c r="W110" s="1" t="e">
        <f t="shared" ca="1" si="20"/>
        <v>#VALUE!</v>
      </c>
      <c r="X110" s="1" t="e">
        <f t="shared" ca="1" si="21"/>
        <v>#VALUE!</v>
      </c>
      <c r="Y110" s="1" t="e">
        <f t="shared" ca="1" si="22"/>
        <v>#VALUE!</v>
      </c>
      <c r="AA110" s="1" t="str">
        <f t="shared" si="26"/>
        <v/>
      </c>
      <c r="AB110" s="1" t="str">
        <f t="shared" si="26"/>
        <v/>
      </c>
      <c r="AC110" s="1" t="str">
        <f t="shared" si="26"/>
        <v/>
      </c>
      <c r="AD110" s="1" t="str">
        <f t="shared" si="26"/>
        <v/>
      </c>
      <c r="AE110" s="1" t="str">
        <f t="shared" si="26"/>
        <v/>
      </c>
      <c r="AF110" s="1" t="e">
        <f>VLOOKUP(C110,'Est1'!$C$12:$S$26,18,FALSE)</f>
        <v>#N/A</v>
      </c>
      <c r="AG110" s="1" t="str">
        <f ca="1">IF($I110&lt;AG$5,"-",SUM(INDIRECT(ADDRESS($AF110+"1",6,1,1,"EST")):INDIRECT(ADDRESS($AF110+"1",IF(AA110="",17,AA110+"5"),1,1,"EST")))/SUM(INDIRECT(ADDRESS($AF110,6,1,1,"EST")):INDIRECT(ADDRESS($AF110,IF(AA110="",17,AA110+"5"),1,1,"EST")))-1)</f>
        <v>-</v>
      </c>
      <c r="AH110" s="1" t="str">
        <f ca="1">IF($I110&lt;AH$5,"-",SUM(INDIRECT(ADDRESS($AF110+"1",22,1,1,"EST")):INDIRECT(ADDRESS($AF110+"1",IF(AB110="",33,AB110+"21"),1,1,"EST")))/SUM(INDIRECT(ADDRESS($AF110,22,1,1,"EST")):INDIRECT(ADDRESS($AF110,IF(AB110="",33,AB110+"21"),1,1,"EST")))-1)</f>
        <v>-</v>
      </c>
      <c r="AI110" s="1" t="str">
        <f ca="1">IF($I110&lt;AI$5,"-",SUM(INDIRECT(ADDRESS($AF110+"1",38,1,1,"EST")):INDIRECT(ADDRESS($AF110+"1",IF(AC110="",49,AC110+"37"),1,1,"EST")))/SUM(INDIRECT(ADDRESS($AF110,38,1,1,"EST")):INDIRECT(ADDRESS($AF110,IF(AC110="",49,AC110+"37"),1,1,"EST")))-1)</f>
        <v>-</v>
      </c>
      <c r="AJ110" s="1" t="str">
        <f ca="1">IF($I110&lt;AJ$5,"-",SUM(INDIRECT(ADDRESS($AF110+"1",54,1,1,"EST")):INDIRECT(ADDRESS($AF110+"1",IF(AD110="",65,AD110+"53"),1,1,"EST")))/SUM(INDIRECT(ADDRESS($AF110,54,1,1,"EST")):INDIRECT(ADDRESS($AF110,IF(AD110="",65,AD110+"53"),1,1,"EST")))-1)</f>
        <v>-</v>
      </c>
      <c r="AK110" s="154" t="str">
        <f ca="1">IF($I110&lt;AK$5,"-",SUM(INDIRECT(ADDRESS($AF110+"1",70,1,1,"EST")):INDIRECT(ADDRESS($AF110+"1",IF(AE110="",81,AE110+"69"),1,1,"EST")))/SUM(INDIRECT(ADDRESS($AF110,70,1,1,"EST")):INDIRECT(ADDRESS($AF110,IF(AE110="",81,AE110+"69"),1,1,"EST")))-1)</f>
        <v>-</v>
      </c>
    </row>
    <row r="111" spans="3:37" ht="30" customHeight="1" thickTop="1" thickBot="1">
      <c r="C111" s="321"/>
      <c r="D111" s="322"/>
      <c r="E111" s="316"/>
      <c r="F111" s="316"/>
      <c r="G111" s="317" t="str">
        <f>IF(F111=0,"",VLOOKUP(F111,Funcionários!$C$6:$D$81,2,FALSE))</f>
        <v/>
      </c>
      <c r="H111" s="318"/>
      <c r="I111" s="319"/>
      <c r="J111" s="85" t="str">
        <f t="shared" si="16"/>
        <v/>
      </c>
      <c r="K111" s="88"/>
      <c r="L111" s="1" t="str">
        <f t="shared" si="17"/>
        <v/>
      </c>
      <c r="R111" s="1" t="str">
        <f t="shared" si="18"/>
        <v/>
      </c>
      <c r="S111" s="1" t="str">
        <f t="shared" si="19"/>
        <v/>
      </c>
      <c r="W111" s="1" t="e">
        <f t="shared" ca="1" si="20"/>
        <v>#VALUE!</v>
      </c>
      <c r="X111" s="1" t="e">
        <f t="shared" ca="1" si="21"/>
        <v>#VALUE!</v>
      </c>
      <c r="Y111" s="1" t="e">
        <f t="shared" ca="1" si="22"/>
        <v>#VALUE!</v>
      </c>
      <c r="AA111" s="1" t="str">
        <f t="shared" si="26"/>
        <v/>
      </c>
      <c r="AB111" s="1" t="str">
        <f t="shared" si="26"/>
        <v/>
      </c>
      <c r="AC111" s="1" t="str">
        <f t="shared" si="26"/>
        <v/>
      </c>
      <c r="AD111" s="1" t="str">
        <f t="shared" si="26"/>
        <v/>
      </c>
      <c r="AE111" s="1" t="str">
        <f t="shared" si="26"/>
        <v/>
      </c>
      <c r="AF111" s="1" t="e">
        <f>VLOOKUP(C111,'Est1'!$C$12:$S$26,18,FALSE)</f>
        <v>#N/A</v>
      </c>
      <c r="AG111" s="1" t="str">
        <f ca="1">IF($I111&lt;AG$5,"-",SUM(INDIRECT(ADDRESS($AF111+"1",6,1,1,"EST")):INDIRECT(ADDRESS($AF111+"1",IF(AA111="",17,AA111+"5"),1,1,"EST")))/SUM(INDIRECT(ADDRESS($AF111,6,1,1,"EST")):INDIRECT(ADDRESS($AF111,IF(AA111="",17,AA111+"5"),1,1,"EST")))-1)</f>
        <v>-</v>
      </c>
      <c r="AH111" s="1" t="str">
        <f ca="1">IF($I111&lt;AH$5,"-",SUM(INDIRECT(ADDRESS($AF111+"1",22,1,1,"EST")):INDIRECT(ADDRESS($AF111+"1",IF(AB111="",33,AB111+"21"),1,1,"EST")))/SUM(INDIRECT(ADDRESS($AF111,22,1,1,"EST")):INDIRECT(ADDRESS($AF111,IF(AB111="",33,AB111+"21"),1,1,"EST")))-1)</f>
        <v>-</v>
      </c>
      <c r="AI111" s="1" t="str">
        <f ca="1">IF($I111&lt;AI$5,"-",SUM(INDIRECT(ADDRESS($AF111+"1",38,1,1,"EST")):INDIRECT(ADDRESS($AF111+"1",IF(AC111="",49,AC111+"37"),1,1,"EST")))/SUM(INDIRECT(ADDRESS($AF111,38,1,1,"EST")):INDIRECT(ADDRESS($AF111,IF(AC111="",49,AC111+"37"),1,1,"EST")))-1)</f>
        <v>-</v>
      </c>
      <c r="AJ111" s="1" t="str">
        <f ca="1">IF($I111&lt;AJ$5,"-",SUM(INDIRECT(ADDRESS($AF111+"1",54,1,1,"EST")):INDIRECT(ADDRESS($AF111+"1",IF(AD111="",65,AD111+"53"),1,1,"EST")))/SUM(INDIRECT(ADDRESS($AF111,54,1,1,"EST")):INDIRECT(ADDRESS($AF111,IF(AD111="",65,AD111+"53"),1,1,"EST")))-1)</f>
        <v>-</v>
      </c>
      <c r="AK111" s="154" t="str">
        <f ca="1">IF($I111&lt;AK$5,"-",SUM(INDIRECT(ADDRESS($AF111+"1",70,1,1,"EST")):INDIRECT(ADDRESS($AF111+"1",IF(AE111="",81,AE111+"69"),1,1,"EST")))/SUM(INDIRECT(ADDRESS($AF111,70,1,1,"EST")):INDIRECT(ADDRESS($AF111,IF(AE111="",81,AE111+"69"),1,1,"EST")))-1)</f>
        <v>-</v>
      </c>
    </row>
    <row r="112" spans="3:37" ht="30" customHeight="1" thickTop="1" thickBot="1">
      <c r="C112" s="321"/>
      <c r="D112" s="322"/>
      <c r="E112" s="316"/>
      <c r="F112" s="316"/>
      <c r="G112" s="317" t="str">
        <f>IF(F112=0,"",VLOOKUP(F112,Funcionários!$C$6:$D$81,2,FALSE))</f>
        <v/>
      </c>
      <c r="H112" s="318"/>
      <c r="I112" s="319"/>
      <c r="J112" s="85" t="str">
        <f t="shared" si="16"/>
        <v/>
      </c>
      <c r="K112" s="88"/>
      <c r="L112" s="1" t="str">
        <f t="shared" si="17"/>
        <v/>
      </c>
      <c r="R112" s="1" t="str">
        <f t="shared" si="18"/>
        <v/>
      </c>
      <c r="S112" s="1" t="str">
        <f t="shared" si="19"/>
        <v/>
      </c>
      <c r="W112" s="1" t="e">
        <f t="shared" ca="1" si="20"/>
        <v>#VALUE!</v>
      </c>
      <c r="X112" s="1" t="e">
        <f t="shared" ca="1" si="21"/>
        <v>#VALUE!</v>
      </c>
      <c r="Y112" s="1" t="e">
        <f t="shared" ca="1" si="22"/>
        <v>#VALUE!</v>
      </c>
      <c r="AA112" s="1" t="str">
        <f t="shared" si="26"/>
        <v/>
      </c>
      <c r="AB112" s="1" t="str">
        <f t="shared" si="26"/>
        <v/>
      </c>
      <c r="AC112" s="1" t="str">
        <f t="shared" si="26"/>
        <v/>
      </c>
      <c r="AD112" s="1" t="str">
        <f t="shared" si="26"/>
        <v/>
      </c>
      <c r="AE112" s="1" t="str">
        <f t="shared" si="26"/>
        <v/>
      </c>
      <c r="AF112" s="1" t="e">
        <f>VLOOKUP(C112,'Est1'!$C$12:$S$26,18,FALSE)</f>
        <v>#N/A</v>
      </c>
      <c r="AG112" s="1" t="str">
        <f ca="1">IF($I112&lt;AG$5,"-",SUM(INDIRECT(ADDRESS($AF112+"1",6,1,1,"EST")):INDIRECT(ADDRESS($AF112+"1",IF(AA112="",17,AA112+"5"),1,1,"EST")))/SUM(INDIRECT(ADDRESS($AF112,6,1,1,"EST")):INDIRECT(ADDRESS($AF112,IF(AA112="",17,AA112+"5"),1,1,"EST")))-1)</f>
        <v>-</v>
      </c>
      <c r="AH112" s="1" t="str">
        <f ca="1">IF($I112&lt;AH$5,"-",SUM(INDIRECT(ADDRESS($AF112+"1",22,1,1,"EST")):INDIRECT(ADDRESS($AF112+"1",IF(AB112="",33,AB112+"21"),1,1,"EST")))/SUM(INDIRECT(ADDRESS($AF112,22,1,1,"EST")):INDIRECT(ADDRESS($AF112,IF(AB112="",33,AB112+"21"),1,1,"EST")))-1)</f>
        <v>-</v>
      </c>
      <c r="AI112" s="1" t="str">
        <f ca="1">IF($I112&lt;AI$5,"-",SUM(INDIRECT(ADDRESS($AF112+"1",38,1,1,"EST")):INDIRECT(ADDRESS($AF112+"1",IF(AC112="",49,AC112+"37"),1,1,"EST")))/SUM(INDIRECT(ADDRESS($AF112,38,1,1,"EST")):INDIRECT(ADDRESS($AF112,IF(AC112="",49,AC112+"37"),1,1,"EST")))-1)</f>
        <v>-</v>
      </c>
      <c r="AJ112" s="1" t="str">
        <f ca="1">IF($I112&lt;AJ$5,"-",SUM(INDIRECT(ADDRESS($AF112+"1",54,1,1,"EST")):INDIRECT(ADDRESS($AF112+"1",IF(AD112="",65,AD112+"53"),1,1,"EST")))/SUM(INDIRECT(ADDRESS($AF112,54,1,1,"EST")):INDIRECT(ADDRESS($AF112,IF(AD112="",65,AD112+"53"),1,1,"EST")))-1)</f>
        <v>-</v>
      </c>
      <c r="AK112" s="154" t="str">
        <f ca="1">IF($I112&lt;AK$5,"-",SUM(INDIRECT(ADDRESS($AF112+"1",70,1,1,"EST")):INDIRECT(ADDRESS($AF112+"1",IF(AE112="",81,AE112+"69"),1,1,"EST")))/SUM(INDIRECT(ADDRESS($AF112,70,1,1,"EST")):INDIRECT(ADDRESS($AF112,IF(AE112="",81,AE112+"69"),1,1,"EST")))-1)</f>
        <v>-</v>
      </c>
    </row>
    <row r="113" spans="3:37" ht="30" customHeight="1" thickTop="1" thickBot="1">
      <c r="C113" s="321"/>
      <c r="D113" s="322"/>
      <c r="E113" s="316"/>
      <c r="F113" s="316"/>
      <c r="G113" s="317" t="str">
        <f>IF(F113=0,"",VLOOKUP(F113,Funcionários!$C$6:$D$81,2,FALSE))</f>
        <v/>
      </c>
      <c r="H113" s="318"/>
      <c r="I113" s="319"/>
      <c r="J113" s="85" t="str">
        <f t="shared" si="16"/>
        <v/>
      </c>
      <c r="K113" s="88"/>
      <c r="L113" s="1" t="str">
        <f t="shared" si="17"/>
        <v/>
      </c>
      <c r="R113" s="1" t="str">
        <f t="shared" si="18"/>
        <v/>
      </c>
      <c r="S113" s="1" t="str">
        <f t="shared" si="19"/>
        <v/>
      </c>
      <c r="W113" s="1" t="e">
        <f t="shared" ca="1" si="20"/>
        <v>#VALUE!</v>
      </c>
      <c r="X113" s="1" t="e">
        <f t="shared" ca="1" si="21"/>
        <v>#VALUE!</v>
      </c>
      <c r="Y113" s="1" t="e">
        <f t="shared" ca="1" si="22"/>
        <v>#VALUE!</v>
      </c>
      <c r="AA113" s="1" t="str">
        <f t="shared" si="26"/>
        <v/>
      </c>
      <c r="AB113" s="1" t="str">
        <f t="shared" si="26"/>
        <v/>
      </c>
      <c r="AC113" s="1" t="str">
        <f t="shared" si="26"/>
        <v/>
      </c>
      <c r="AD113" s="1" t="str">
        <f t="shared" si="26"/>
        <v/>
      </c>
      <c r="AE113" s="1" t="str">
        <f t="shared" si="26"/>
        <v/>
      </c>
      <c r="AF113" s="1" t="e">
        <f>VLOOKUP(C113,'Est1'!$C$12:$S$26,18,FALSE)</f>
        <v>#N/A</v>
      </c>
      <c r="AG113" s="1" t="str">
        <f ca="1">IF($I113&lt;AG$5,"-",SUM(INDIRECT(ADDRESS($AF113+"1",6,1,1,"EST")):INDIRECT(ADDRESS($AF113+"1",IF(AA113="",17,AA113+"5"),1,1,"EST")))/SUM(INDIRECT(ADDRESS($AF113,6,1,1,"EST")):INDIRECT(ADDRESS($AF113,IF(AA113="",17,AA113+"5"),1,1,"EST")))-1)</f>
        <v>-</v>
      </c>
      <c r="AH113" s="1" t="str">
        <f ca="1">IF($I113&lt;AH$5,"-",SUM(INDIRECT(ADDRESS($AF113+"1",22,1,1,"EST")):INDIRECT(ADDRESS($AF113+"1",IF(AB113="",33,AB113+"21"),1,1,"EST")))/SUM(INDIRECT(ADDRESS($AF113,22,1,1,"EST")):INDIRECT(ADDRESS($AF113,IF(AB113="",33,AB113+"21"),1,1,"EST")))-1)</f>
        <v>-</v>
      </c>
      <c r="AI113" s="1" t="str">
        <f ca="1">IF($I113&lt;AI$5,"-",SUM(INDIRECT(ADDRESS($AF113+"1",38,1,1,"EST")):INDIRECT(ADDRESS($AF113+"1",IF(AC113="",49,AC113+"37"),1,1,"EST")))/SUM(INDIRECT(ADDRESS($AF113,38,1,1,"EST")):INDIRECT(ADDRESS($AF113,IF(AC113="",49,AC113+"37"),1,1,"EST")))-1)</f>
        <v>-</v>
      </c>
      <c r="AJ113" s="1" t="str">
        <f ca="1">IF($I113&lt;AJ$5,"-",SUM(INDIRECT(ADDRESS($AF113+"1",54,1,1,"EST")):INDIRECT(ADDRESS($AF113+"1",IF(AD113="",65,AD113+"53"),1,1,"EST")))/SUM(INDIRECT(ADDRESS($AF113,54,1,1,"EST")):INDIRECT(ADDRESS($AF113,IF(AD113="",65,AD113+"53"),1,1,"EST")))-1)</f>
        <v>-</v>
      </c>
      <c r="AK113" s="154" t="str">
        <f ca="1">IF($I113&lt;AK$5,"-",SUM(INDIRECT(ADDRESS($AF113+"1",70,1,1,"EST")):INDIRECT(ADDRESS($AF113+"1",IF(AE113="",81,AE113+"69"),1,1,"EST")))/SUM(INDIRECT(ADDRESS($AF113,70,1,1,"EST")):INDIRECT(ADDRESS($AF113,IF(AE113="",81,AE113+"69"),1,1,"EST")))-1)</f>
        <v>-</v>
      </c>
    </row>
    <row r="114" spans="3:37" ht="30" customHeight="1" thickTop="1" thickBot="1">
      <c r="C114" s="321"/>
      <c r="D114" s="322"/>
      <c r="E114" s="316"/>
      <c r="F114" s="316"/>
      <c r="G114" s="317" t="str">
        <f>IF(F114=0,"",VLOOKUP(F114,Funcionários!$C$6:$D$81,2,FALSE))</f>
        <v/>
      </c>
      <c r="H114" s="318"/>
      <c r="I114" s="319"/>
      <c r="J114" s="85" t="str">
        <f t="shared" si="16"/>
        <v/>
      </c>
      <c r="K114" s="88"/>
      <c r="L114" s="1" t="str">
        <f t="shared" si="17"/>
        <v/>
      </c>
      <c r="R114" s="1" t="str">
        <f t="shared" si="18"/>
        <v/>
      </c>
      <c r="S114" s="1" t="str">
        <f t="shared" si="19"/>
        <v/>
      </c>
      <c r="W114" s="1" t="e">
        <f t="shared" ca="1" si="20"/>
        <v>#VALUE!</v>
      </c>
      <c r="X114" s="1" t="e">
        <f t="shared" ca="1" si="21"/>
        <v>#VALUE!</v>
      </c>
      <c r="Y114" s="1" t="e">
        <f t="shared" ca="1" si="22"/>
        <v>#VALUE!</v>
      </c>
      <c r="AA114" s="1" t="str">
        <f t="shared" si="26"/>
        <v/>
      </c>
      <c r="AB114" s="1" t="str">
        <f t="shared" si="26"/>
        <v/>
      </c>
      <c r="AC114" s="1" t="str">
        <f t="shared" si="26"/>
        <v/>
      </c>
      <c r="AD114" s="1" t="str">
        <f t="shared" si="26"/>
        <v/>
      </c>
      <c r="AE114" s="1" t="str">
        <f t="shared" si="26"/>
        <v/>
      </c>
      <c r="AF114" s="1" t="e">
        <f>VLOOKUP(C114,'Est1'!$C$12:$S$26,18,FALSE)</f>
        <v>#N/A</v>
      </c>
      <c r="AG114" s="1" t="str">
        <f ca="1">IF($I114&lt;AG$5,"-",SUM(INDIRECT(ADDRESS($AF114+"1",6,1,1,"EST")):INDIRECT(ADDRESS($AF114+"1",IF(AA114="",17,AA114+"5"),1,1,"EST")))/SUM(INDIRECT(ADDRESS($AF114,6,1,1,"EST")):INDIRECT(ADDRESS($AF114,IF(AA114="",17,AA114+"5"),1,1,"EST")))-1)</f>
        <v>-</v>
      </c>
      <c r="AH114" s="1" t="str">
        <f ca="1">IF($I114&lt;AH$5,"-",SUM(INDIRECT(ADDRESS($AF114+"1",22,1,1,"EST")):INDIRECT(ADDRESS($AF114+"1",IF(AB114="",33,AB114+"21"),1,1,"EST")))/SUM(INDIRECT(ADDRESS($AF114,22,1,1,"EST")):INDIRECT(ADDRESS($AF114,IF(AB114="",33,AB114+"21"),1,1,"EST")))-1)</f>
        <v>-</v>
      </c>
      <c r="AI114" s="1" t="str">
        <f ca="1">IF($I114&lt;AI$5,"-",SUM(INDIRECT(ADDRESS($AF114+"1",38,1,1,"EST")):INDIRECT(ADDRESS($AF114+"1",IF(AC114="",49,AC114+"37"),1,1,"EST")))/SUM(INDIRECT(ADDRESS($AF114,38,1,1,"EST")):INDIRECT(ADDRESS($AF114,IF(AC114="",49,AC114+"37"),1,1,"EST")))-1)</f>
        <v>-</v>
      </c>
      <c r="AJ114" s="1" t="str">
        <f ca="1">IF($I114&lt;AJ$5,"-",SUM(INDIRECT(ADDRESS($AF114+"1",54,1,1,"EST")):INDIRECT(ADDRESS($AF114+"1",IF(AD114="",65,AD114+"53"),1,1,"EST")))/SUM(INDIRECT(ADDRESS($AF114,54,1,1,"EST")):INDIRECT(ADDRESS($AF114,IF(AD114="",65,AD114+"53"),1,1,"EST")))-1)</f>
        <v>-</v>
      </c>
      <c r="AK114" s="154" t="str">
        <f ca="1">IF($I114&lt;AK$5,"-",SUM(INDIRECT(ADDRESS($AF114+"1",70,1,1,"EST")):INDIRECT(ADDRESS($AF114+"1",IF(AE114="",81,AE114+"69"),1,1,"EST")))/SUM(INDIRECT(ADDRESS($AF114,70,1,1,"EST")):INDIRECT(ADDRESS($AF114,IF(AE114="",81,AE114+"69"),1,1,"EST")))-1)</f>
        <v>-</v>
      </c>
    </row>
    <row r="115" spans="3:37" ht="30" customHeight="1" thickTop="1" thickBot="1">
      <c r="C115" s="321"/>
      <c r="D115" s="322"/>
      <c r="E115" s="316"/>
      <c r="F115" s="316"/>
      <c r="G115" s="317" t="str">
        <f>IF(F115=0,"",VLOOKUP(F115,Funcionários!$C$6:$D$81,2,FALSE))</f>
        <v/>
      </c>
      <c r="H115" s="318"/>
      <c r="I115" s="319"/>
      <c r="J115" s="85" t="str">
        <f t="shared" si="16"/>
        <v/>
      </c>
      <c r="K115" s="88"/>
      <c r="L115" s="1" t="str">
        <f t="shared" si="17"/>
        <v/>
      </c>
      <c r="R115" s="1" t="str">
        <f t="shared" si="18"/>
        <v/>
      </c>
      <c r="S115" s="1" t="str">
        <f t="shared" si="19"/>
        <v/>
      </c>
      <c r="W115" s="1" t="e">
        <f t="shared" ca="1" si="20"/>
        <v>#VALUE!</v>
      </c>
      <c r="X115" s="1" t="e">
        <f t="shared" ca="1" si="21"/>
        <v>#VALUE!</v>
      </c>
      <c r="Y115" s="1" t="e">
        <f t="shared" ca="1" si="22"/>
        <v>#VALUE!</v>
      </c>
      <c r="AA115" s="1" t="str">
        <f t="shared" si="26"/>
        <v/>
      </c>
      <c r="AB115" s="1" t="str">
        <f t="shared" si="26"/>
        <v/>
      </c>
      <c r="AC115" s="1" t="str">
        <f t="shared" si="26"/>
        <v/>
      </c>
      <c r="AD115" s="1" t="str">
        <f t="shared" si="26"/>
        <v/>
      </c>
      <c r="AE115" s="1" t="str">
        <f t="shared" si="26"/>
        <v/>
      </c>
      <c r="AF115" s="1" t="e">
        <f>VLOOKUP(C115,'Est1'!$C$12:$S$26,18,FALSE)</f>
        <v>#N/A</v>
      </c>
      <c r="AG115" s="1" t="str">
        <f ca="1">IF($I115&lt;AG$5,"-",SUM(INDIRECT(ADDRESS($AF115+"1",6,1,1,"EST")):INDIRECT(ADDRESS($AF115+"1",IF(AA115="",17,AA115+"5"),1,1,"EST")))/SUM(INDIRECT(ADDRESS($AF115,6,1,1,"EST")):INDIRECT(ADDRESS($AF115,IF(AA115="",17,AA115+"5"),1,1,"EST")))-1)</f>
        <v>-</v>
      </c>
      <c r="AH115" s="1" t="str">
        <f ca="1">IF($I115&lt;AH$5,"-",SUM(INDIRECT(ADDRESS($AF115+"1",22,1,1,"EST")):INDIRECT(ADDRESS($AF115+"1",IF(AB115="",33,AB115+"21"),1,1,"EST")))/SUM(INDIRECT(ADDRESS($AF115,22,1,1,"EST")):INDIRECT(ADDRESS($AF115,IF(AB115="",33,AB115+"21"),1,1,"EST")))-1)</f>
        <v>-</v>
      </c>
      <c r="AI115" s="1" t="str">
        <f ca="1">IF($I115&lt;AI$5,"-",SUM(INDIRECT(ADDRESS($AF115+"1",38,1,1,"EST")):INDIRECT(ADDRESS($AF115+"1",IF(AC115="",49,AC115+"37"),1,1,"EST")))/SUM(INDIRECT(ADDRESS($AF115,38,1,1,"EST")):INDIRECT(ADDRESS($AF115,IF(AC115="",49,AC115+"37"),1,1,"EST")))-1)</f>
        <v>-</v>
      </c>
      <c r="AJ115" s="1" t="str">
        <f ca="1">IF($I115&lt;AJ$5,"-",SUM(INDIRECT(ADDRESS($AF115+"1",54,1,1,"EST")):INDIRECT(ADDRESS($AF115+"1",IF(AD115="",65,AD115+"53"),1,1,"EST")))/SUM(INDIRECT(ADDRESS($AF115,54,1,1,"EST")):INDIRECT(ADDRESS($AF115,IF(AD115="",65,AD115+"53"),1,1,"EST")))-1)</f>
        <v>-</v>
      </c>
      <c r="AK115" s="154" t="str">
        <f ca="1">IF($I115&lt;AK$5,"-",SUM(INDIRECT(ADDRESS($AF115+"1",70,1,1,"EST")):INDIRECT(ADDRESS($AF115+"1",IF(AE115="",81,AE115+"69"),1,1,"EST")))/SUM(INDIRECT(ADDRESS($AF115,70,1,1,"EST")):INDIRECT(ADDRESS($AF115,IF(AE115="",81,AE115+"69"),1,1,"EST")))-1)</f>
        <v>-</v>
      </c>
    </row>
    <row r="116" spans="3:37" ht="30" customHeight="1" thickTop="1" thickBot="1">
      <c r="C116" s="321"/>
      <c r="D116" s="322"/>
      <c r="E116" s="316"/>
      <c r="F116" s="316"/>
      <c r="G116" s="317" t="str">
        <f>IF(F116=0,"",VLOOKUP(F116,Funcionários!$C$6:$D$81,2,FALSE))</f>
        <v/>
      </c>
      <c r="H116" s="318"/>
      <c r="I116" s="319"/>
      <c r="J116" s="85" t="str">
        <f t="shared" si="16"/>
        <v/>
      </c>
      <c r="K116" s="88"/>
      <c r="L116" s="1" t="str">
        <f t="shared" si="17"/>
        <v/>
      </c>
      <c r="R116" s="1" t="str">
        <f t="shared" si="18"/>
        <v/>
      </c>
      <c r="S116" s="1" t="str">
        <f t="shared" si="19"/>
        <v/>
      </c>
      <c r="W116" s="1" t="e">
        <f t="shared" ca="1" si="20"/>
        <v>#VALUE!</v>
      </c>
      <c r="X116" s="1" t="e">
        <f t="shared" ca="1" si="21"/>
        <v>#VALUE!</v>
      </c>
      <c r="Y116" s="1" t="e">
        <f t="shared" ca="1" si="22"/>
        <v>#VALUE!</v>
      </c>
      <c r="AA116" s="1" t="str">
        <f t="shared" ref="AA116:AE125" si="27">IF($I116=AA$5,$R116,"")</f>
        <v/>
      </c>
      <c r="AB116" s="1" t="str">
        <f t="shared" si="27"/>
        <v/>
      </c>
      <c r="AC116" s="1" t="str">
        <f t="shared" si="27"/>
        <v/>
      </c>
      <c r="AD116" s="1" t="str">
        <f t="shared" si="27"/>
        <v/>
      </c>
      <c r="AE116" s="1" t="str">
        <f t="shared" si="27"/>
        <v/>
      </c>
      <c r="AF116" s="1" t="e">
        <f>VLOOKUP(C116,'Est1'!$C$12:$S$26,18,FALSE)</f>
        <v>#N/A</v>
      </c>
      <c r="AG116" s="1" t="str">
        <f ca="1">IF($I116&lt;AG$5,"-",SUM(INDIRECT(ADDRESS($AF116+"1",6,1,1,"EST")):INDIRECT(ADDRESS($AF116+"1",IF(AA116="",17,AA116+"5"),1,1,"EST")))/SUM(INDIRECT(ADDRESS($AF116,6,1,1,"EST")):INDIRECT(ADDRESS($AF116,IF(AA116="",17,AA116+"5"),1,1,"EST")))-1)</f>
        <v>-</v>
      </c>
      <c r="AH116" s="1" t="str">
        <f ca="1">IF($I116&lt;AH$5,"-",SUM(INDIRECT(ADDRESS($AF116+"1",22,1,1,"EST")):INDIRECT(ADDRESS($AF116+"1",IF(AB116="",33,AB116+"21"),1,1,"EST")))/SUM(INDIRECT(ADDRESS($AF116,22,1,1,"EST")):INDIRECT(ADDRESS($AF116,IF(AB116="",33,AB116+"21"),1,1,"EST")))-1)</f>
        <v>-</v>
      </c>
      <c r="AI116" s="1" t="str">
        <f ca="1">IF($I116&lt;AI$5,"-",SUM(INDIRECT(ADDRESS($AF116+"1",38,1,1,"EST")):INDIRECT(ADDRESS($AF116+"1",IF(AC116="",49,AC116+"37"),1,1,"EST")))/SUM(INDIRECT(ADDRESS($AF116,38,1,1,"EST")):INDIRECT(ADDRESS($AF116,IF(AC116="",49,AC116+"37"),1,1,"EST")))-1)</f>
        <v>-</v>
      </c>
      <c r="AJ116" s="1" t="str">
        <f ca="1">IF($I116&lt;AJ$5,"-",SUM(INDIRECT(ADDRESS($AF116+"1",54,1,1,"EST")):INDIRECT(ADDRESS($AF116+"1",IF(AD116="",65,AD116+"53"),1,1,"EST")))/SUM(INDIRECT(ADDRESS($AF116,54,1,1,"EST")):INDIRECT(ADDRESS($AF116,IF(AD116="",65,AD116+"53"),1,1,"EST")))-1)</f>
        <v>-</v>
      </c>
      <c r="AK116" s="154" t="str">
        <f ca="1">IF($I116&lt;AK$5,"-",SUM(INDIRECT(ADDRESS($AF116+"1",70,1,1,"EST")):INDIRECT(ADDRESS($AF116+"1",IF(AE116="",81,AE116+"69"),1,1,"EST")))/SUM(INDIRECT(ADDRESS($AF116,70,1,1,"EST")):INDIRECT(ADDRESS($AF116,IF(AE116="",81,AE116+"69"),1,1,"EST")))-1)</f>
        <v>-</v>
      </c>
    </row>
    <row r="117" spans="3:37" ht="30" customHeight="1" thickTop="1" thickBot="1">
      <c r="C117" s="321"/>
      <c r="D117" s="322"/>
      <c r="E117" s="316"/>
      <c r="F117" s="316"/>
      <c r="G117" s="317" t="str">
        <f>IF(F117=0,"",VLOOKUP(F117,Funcionários!$C$6:$D$81,2,FALSE))</f>
        <v/>
      </c>
      <c r="H117" s="318"/>
      <c r="I117" s="319"/>
      <c r="J117" s="85" t="str">
        <f t="shared" si="16"/>
        <v/>
      </c>
      <c r="K117" s="88"/>
      <c r="L117" s="1" t="str">
        <f t="shared" si="17"/>
        <v/>
      </c>
      <c r="R117" s="1" t="str">
        <f t="shared" si="18"/>
        <v/>
      </c>
      <c r="S117" s="1" t="str">
        <f t="shared" si="19"/>
        <v/>
      </c>
      <c r="W117" s="1" t="e">
        <f t="shared" ca="1" si="20"/>
        <v>#VALUE!</v>
      </c>
      <c r="X117" s="1" t="e">
        <f t="shared" ca="1" si="21"/>
        <v>#VALUE!</v>
      </c>
      <c r="Y117" s="1" t="e">
        <f t="shared" ca="1" si="22"/>
        <v>#VALUE!</v>
      </c>
      <c r="AA117" s="1" t="str">
        <f t="shared" si="27"/>
        <v/>
      </c>
      <c r="AB117" s="1" t="str">
        <f t="shared" si="27"/>
        <v/>
      </c>
      <c r="AC117" s="1" t="str">
        <f t="shared" si="27"/>
        <v/>
      </c>
      <c r="AD117" s="1" t="str">
        <f t="shared" si="27"/>
        <v/>
      </c>
      <c r="AE117" s="1" t="str">
        <f t="shared" si="27"/>
        <v/>
      </c>
      <c r="AF117" s="1" t="e">
        <f>VLOOKUP(C117,'Est1'!$C$12:$S$26,18,FALSE)</f>
        <v>#N/A</v>
      </c>
      <c r="AG117" s="1" t="str">
        <f ca="1">IF($I117&lt;AG$5,"-",SUM(INDIRECT(ADDRESS($AF117+"1",6,1,1,"EST")):INDIRECT(ADDRESS($AF117+"1",IF(AA117="",17,AA117+"5"),1,1,"EST")))/SUM(INDIRECT(ADDRESS($AF117,6,1,1,"EST")):INDIRECT(ADDRESS($AF117,IF(AA117="",17,AA117+"5"),1,1,"EST")))-1)</f>
        <v>-</v>
      </c>
      <c r="AH117" s="1" t="str">
        <f ca="1">IF($I117&lt;AH$5,"-",SUM(INDIRECT(ADDRESS($AF117+"1",22,1,1,"EST")):INDIRECT(ADDRESS($AF117+"1",IF(AB117="",33,AB117+"21"),1,1,"EST")))/SUM(INDIRECT(ADDRESS($AF117,22,1,1,"EST")):INDIRECT(ADDRESS($AF117,IF(AB117="",33,AB117+"21"),1,1,"EST")))-1)</f>
        <v>-</v>
      </c>
      <c r="AI117" s="1" t="str">
        <f ca="1">IF($I117&lt;AI$5,"-",SUM(INDIRECT(ADDRESS($AF117+"1",38,1,1,"EST")):INDIRECT(ADDRESS($AF117+"1",IF(AC117="",49,AC117+"37"),1,1,"EST")))/SUM(INDIRECT(ADDRESS($AF117,38,1,1,"EST")):INDIRECT(ADDRESS($AF117,IF(AC117="",49,AC117+"37"),1,1,"EST")))-1)</f>
        <v>-</v>
      </c>
      <c r="AJ117" s="1" t="str">
        <f ca="1">IF($I117&lt;AJ$5,"-",SUM(INDIRECT(ADDRESS($AF117+"1",54,1,1,"EST")):INDIRECT(ADDRESS($AF117+"1",IF(AD117="",65,AD117+"53"),1,1,"EST")))/SUM(INDIRECT(ADDRESS($AF117,54,1,1,"EST")):INDIRECT(ADDRESS($AF117,IF(AD117="",65,AD117+"53"),1,1,"EST")))-1)</f>
        <v>-</v>
      </c>
      <c r="AK117" s="154" t="str">
        <f ca="1">IF($I117&lt;AK$5,"-",SUM(INDIRECT(ADDRESS($AF117+"1",70,1,1,"EST")):INDIRECT(ADDRESS($AF117+"1",IF(AE117="",81,AE117+"69"),1,1,"EST")))/SUM(INDIRECT(ADDRESS($AF117,70,1,1,"EST")):INDIRECT(ADDRESS($AF117,IF(AE117="",81,AE117+"69"),1,1,"EST")))-1)</f>
        <v>-</v>
      </c>
    </row>
    <row r="118" spans="3:37" ht="30" customHeight="1" thickTop="1" thickBot="1">
      <c r="C118" s="321"/>
      <c r="D118" s="322"/>
      <c r="E118" s="316"/>
      <c r="F118" s="316"/>
      <c r="G118" s="317" t="str">
        <f>IF(F118=0,"",VLOOKUP(F118,Funcionários!$C$6:$D$81,2,FALSE))</f>
        <v/>
      </c>
      <c r="H118" s="318"/>
      <c r="I118" s="319"/>
      <c r="J118" s="85" t="str">
        <f t="shared" si="16"/>
        <v/>
      </c>
      <c r="K118" s="88"/>
      <c r="L118" s="1" t="str">
        <f t="shared" si="17"/>
        <v/>
      </c>
      <c r="R118" s="1" t="str">
        <f t="shared" si="18"/>
        <v/>
      </c>
      <c r="S118" s="1" t="str">
        <f t="shared" si="19"/>
        <v/>
      </c>
      <c r="W118" s="1" t="e">
        <f t="shared" ca="1" si="20"/>
        <v>#VALUE!</v>
      </c>
      <c r="X118" s="1" t="e">
        <f t="shared" ca="1" si="21"/>
        <v>#VALUE!</v>
      </c>
      <c r="Y118" s="1" t="e">
        <f t="shared" ca="1" si="22"/>
        <v>#VALUE!</v>
      </c>
      <c r="AA118" s="1" t="str">
        <f t="shared" si="27"/>
        <v/>
      </c>
      <c r="AB118" s="1" t="str">
        <f t="shared" si="27"/>
        <v/>
      </c>
      <c r="AC118" s="1" t="str">
        <f t="shared" si="27"/>
        <v/>
      </c>
      <c r="AD118" s="1" t="str">
        <f t="shared" si="27"/>
        <v/>
      </c>
      <c r="AE118" s="1" t="str">
        <f t="shared" si="27"/>
        <v/>
      </c>
      <c r="AF118" s="1" t="e">
        <f>VLOOKUP(C118,'Est1'!$C$12:$S$26,18,FALSE)</f>
        <v>#N/A</v>
      </c>
      <c r="AG118" s="1" t="str">
        <f ca="1">IF($I118&lt;AG$5,"-",SUM(INDIRECT(ADDRESS($AF118+"1",6,1,1,"EST")):INDIRECT(ADDRESS($AF118+"1",IF(AA118="",17,AA118+"5"),1,1,"EST")))/SUM(INDIRECT(ADDRESS($AF118,6,1,1,"EST")):INDIRECT(ADDRESS($AF118,IF(AA118="",17,AA118+"5"),1,1,"EST")))-1)</f>
        <v>-</v>
      </c>
      <c r="AH118" s="1" t="str">
        <f ca="1">IF($I118&lt;AH$5,"-",SUM(INDIRECT(ADDRESS($AF118+"1",22,1,1,"EST")):INDIRECT(ADDRESS($AF118+"1",IF(AB118="",33,AB118+"21"),1,1,"EST")))/SUM(INDIRECT(ADDRESS($AF118,22,1,1,"EST")):INDIRECT(ADDRESS($AF118,IF(AB118="",33,AB118+"21"),1,1,"EST")))-1)</f>
        <v>-</v>
      </c>
      <c r="AI118" s="1" t="str">
        <f ca="1">IF($I118&lt;AI$5,"-",SUM(INDIRECT(ADDRESS($AF118+"1",38,1,1,"EST")):INDIRECT(ADDRESS($AF118+"1",IF(AC118="",49,AC118+"37"),1,1,"EST")))/SUM(INDIRECT(ADDRESS($AF118,38,1,1,"EST")):INDIRECT(ADDRESS($AF118,IF(AC118="",49,AC118+"37"),1,1,"EST")))-1)</f>
        <v>-</v>
      </c>
      <c r="AJ118" s="1" t="str">
        <f ca="1">IF($I118&lt;AJ$5,"-",SUM(INDIRECT(ADDRESS($AF118+"1",54,1,1,"EST")):INDIRECT(ADDRESS($AF118+"1",IF(AD118="",65,AD118+"53"),1,1,"EST")))/SUM(INDIRECT(ADDRESS($AF118,54,1,1,"EST")):INDIRECT(ADDRESS($AF118,IF(AD118="",65,AD118+"53"),1,1,"EST")))-1)</f>
        <v>-</v>
      </c>
      <c r="AK118" s="154" t="str">
        <f ca="1">IF($I118&lt;AK$5,"-",SUM(INDIRECT(ADDRESS($AF118+"1",70,1,1,"EST")):INDIRECT(ADDRESS($AF118+"1",IF(AE118="",81,AE118+"69"),1,1,"EST")))/SUM(INDIRECT(ADDRESS($AF118,70,1,1,"EST")):INDIRECT(ADDRESS($AF118,IF(AE118="",81,AE118+"69"),1,1,"EST")))-1)</f>
        <v>-</v>
      </c>
    </row>
    <row r="119" spans="3:37" ht="30" customHeight="1" thickTop="1" thickBot="1">
      <c r="C119" s="321"/>
      <c r="D119" s="322"/>
      <c r="E119" s="316"/>
      <c r="F119" s="316"/>
      <c r="G119" s="317" t="str">
        <f>IF(F119=0,"",VLOOKUP(F119,Funcionários!$C$6:$D$81,2,FALSE))</f>
        <v/>
      </c>
      <c r="H119" s="318"/>
      <c r="I119" s="319"/>
      <c r="J119" s="85" t="str">
        <f t="shared" si="16"/>
        <v/>
      </c>
      <c r="K119" s="88"/>
      <c r="L119" s="1" t="str">
        <f t="shared" si="17"/>
        <v/>
      </c>
      <c r="R119" s="1" t="str">
        <f t="shared" si="18"/>
        <v/>
      </c>
      <c r="S119" s="1" t="str">
        <f t="shared" si="19"/>
        <v/>
      </c>
      <c r="W119" s="1" t="e">
        <f t="shared" ca="1" si="20"/>
        <v>#VALUE!</v>
      </c>
      <c r="X119" s="1" t="e">
        <f t="shared" ca="1" si="21"/>
        <v>#VALUE!</v>
      </c>
      <c r="Y119" s="1" t="e">
        <f t="shared" ca="1" si="22"/>
        <v>#VALUE!</v>
      </c>
      <c r="AA119" s="1" t="str">
        <f t="shared" si="27"/>
        <v/>
      </c>
      <c r="AB119" s="1" t="str">
        <f t="shared" si="27"/>
        <v/>
      </c>
      <c r="AC119" s="1" t="str">
        <f t="shared" si="27"/>
        <v/>
      </c>
      <c r="AD119" s="1" t="str">
        <f t="shared" si="27"/>
        <v/>
      </c>
      <c r="AE119" s="1" t="str">
        <f t="shared" si="27"/>
        <v/>
      </c>
      <c r="AF119" s="1" t="e">
        <f>VLOOKUP(C119,'Est1'!$C$12:$S$26,18,FALSE)</f>
        <v>#N/A</v>
      </c>
      <c r="AG119" s="1" t="str">
        <f ca="1">IF($I119&lt;AG$5,"-",SUM(INDIRECT(ADDRESS($AF119+"1",6,1,1,"EST")):INDIRECT(ADDRESS($AF119+"1",IF(AA119="",17,AA119+"5"),1,1,"EST")))/SUM(INDIRECT(ADDRESS($AF119,6,1,1,"EST")):INDIRECT(ADDRESS($AF119,IF(AA119="",17,AA119+"5"),1,1,"EST")))-1)</f>
        <v>-</v>
      </c>
      <c r="AH119" s="1" t="str">
        <f ca="1">IF($I119&lt;AH$5,"-",SUM(INDIRECT(ADDRESS($AF119+"1",22,1,1,"EST")):INDIRECT(ADDRESS($AF119+"1",IF(AB119="",33,AB119+"21"),1,1,"EST")))/SUM(INDIRECT(ADDRESS($AF119,22,1,1,"EST")):INDIRECT(ADDRESS($AF119,IF(AB119="",33,AB119+"21"),1,1,"EST")))-1)</f>
        <v>-</v>
      </c>
      <c r="AI119" s="1" t="str">
        <f ca="1">IF($I119&lt;AI$5,"-",SUM(INDIRECT(ADDRESS($AF119+"1",38,1,1,"EST")):INDIRECT(ADDRESS($AF119+"1",IF(AC119="",49,AC119+"37"),1,1,"EST")))/SUM(INDIRECT(ADDRESS($AF119,38,1,1,"EST")):INDIRECT(ADDRESS($AF119,IF(AC119="",49,AC119+"37"),1,1,"EST")))-1)</f>
        <v>-</v>
      </c>
      <c r="AJ119" s="1" t="str">
        <f ca="1">IF($I119&lt;AJ$5,"-",SUM(INDIRECT(ADDRESS($AF119+"1",54,1,1,"EST")):INDIRECT(ADDRESS($AF119+"1",IF(AD119="",65,AD119+"53"),1,1,"EST")))/SUM(INDIRECT(ADDRESS($AF119,54,1,1,"EST")):INDIRECT(ADDRESS($AF119,IF(AD119="",65,AD119+"53"),1,1,"EST")))-1)</f>
        <v>-</v>
      </c>
      <c r="AK119" s="154" t="str">
        <f ca="1">IF($I119&lt;AK$5,"-",SUM(INDIRECT(ADDRESS($AF119+"1",70,1,1,"EST")):INDIRECT(ADDRESS($AF119+"1",IF(AE119="",81,AE119+"69"),1,1,"EST")))/SUM(INDIRECT(ADDRESS($AF119,70,1,1,"EST")):INDIRECT(ADDRESS($AF119,IF(AE119="",81,AE119+"69"),1,1,"EST")))-1)</f>
        <v>-</v>
      </c>
    </row>
    <row r="120" spans="3:37" ht="30" customHeight="1" thickTop="1" thickBot="1">
      <c r="C120" s="321"/>
      <c r="D120" s="322"/>
      <c r="E120" s="316"/>
      <c r="F120" s="316"/>
      <c r="G120" s="317" t="str">
        <f>IF(F120=0,"",VLOOKUP(F120,Funcionários!$C$6:$D$81,2,FALSE))</f>
        <v/>
      </c>
      <c r="H120" s="318"/>
      <c r="I120" s="319"/>
      <c r="J120" s="85" t="str">
        <f t="shared" si="16"/>
        <v/>
      </c>
      <c r="K120" s="88"/>
      <c r="L120" s="1" t="str">
        <f t="shared" si="17"/>
        <v/>
      </c>
      <c r="R120" s="1" t="str">
        <f t="shared" si="18"/>
        <v/>
      </c>
      <c r="S120" s="1" t="str">
        <f t="shared" si="19"/>
        <v/>
      </c>
      <c r="W120" s="1" t="e">
        <f t="shared" ca="1" si="20"/>
        <v>#VALUE!</v>
      </c>
      <c r="X120" s="1" t="e">
        <f t="shared" ca="1" si="21"/>
        <v>#VALUE!</v>
      </c>
      <c r="Y120" s="1" t="e">
        <f t="shared" ca="1" si="22"/>
        <v>#VALUE!</v>
      </c>
      <c r="AA120" s="1" t="str">
        <f t="shared" si="27"/>
        <v/>
      </c>
      <c r="AB120" s="1" t="str">
        <f t="shared" si="27"/>
        <v/>
      </c>
      <c r="AC120" s="1" t="str">
        <f t="shared" si="27"/>
        <v/>
      </c>
      <c r="AD120" s="1" t="str">
        <f t="shared" si="27"/>
        <v/>
      </c>
      <c r="AE120" s="1" t="str">
        <f t="shared" si="27"/>
        <v/>
      </c>
      <c r="AF120" s="1" t="e">
        <f>VLOOKUP(C120,'Est1'!$C$12:$S$26,18,FALSE)</f>
        <v>#N/A</v>
      </c>
      <c r="AG120" s="1" t="str">
        <f ca="1">IF($I120&lt;AG$5,"-",SUM(INDIRECT(ADDRESS($AF120+"1",6,1,1,"EST")):INDIRECT(ADDRESS($AF120+"1",IF(AA120="",17,AA120+"5"),1,1,"EST")))/SUM(INDIRECT(ADDRESS($AF120,6,1,1,"EST")):INDIRECT(ADDRESS($AF120,IF(AA120="",17,AA120+"5"),1,1,"EST")))-1)</f>
        <v>-</v>
      </c>
      <c r="AH120" s="1" t="str">
        <f ca="1">IF($I120&lt;AH$5,"-",SUM(INDIRECT(ADDRESS($AF120+"1",22,1,1,"EST")):INDIRECT(ADDRESS($AF120+"1",IF(AB120="",33,AB120+"21"),1,1,"EST")))/SUM(INDIRECT(ADDRESS($AF120,22,1,1,"EST")):INDIRECT(ADDRESS($AF120,IF(AB120="",33,AB120+"21"),1,1,"EST")))-1)</f>
        <v>-</v>
      </c>
      <c r="AI120" s="1" t="str">
        <f ca="1">IF($I120&lt;AI$5,"-",SUM(INDIRECT(ADDRESS($AF120+"1",38,1,1,"EST")):INDIRECT(ADDRESS($AF120+"1",IF(AC120="",49,AC120+"37"),1,1,"EST")))/SUM(INDIRECT(ADDRESS($AF120,38,1,1,"EST")):INDIRECT(ADDRESS($AF120,IF(AC120="",49,AC120+"37"),1,1,"EST")))-1)</f>
        <v>-</v>
      </c>
      <c r="AJ120" s="1" t="str">
        <f ca="1">IF($I120&lt;AJ$5,"-",SUM(INDIRECT(ADDRESS($AF120+"1",54,1,1,"EST")):INDIRECT(ADDRESS($AF120+"1",IF(AD120="",65,AD120+"53"),1,1,"EST")))/SUM(INDIRECT(ADDRESS($AF120,54,1,1,"EST")):INDIRECT(ADDRESS($AF120,IF(AD120="",65,AD120+"53"),1,1,"EST")))-1)</f>
        <v>-</v>
      </c>
      <c r="AK120" s="154" t="str">
        <f ca="1">IF($I120&lt;AK$5,"-",SUM(INDIRECT(ADDRESS($AF120+"1",70,1,1,"EST")):INDIRECT(ADDRESS($AF120+"1",IF(AE120="",81,AE120+"69"),1,1,"EST")))/SUM(INDIRECT(ADDRESS($AF120,70,1,1,"EST")):INDIRECT(ADDRESS($AF120,IF(AE120="",81,AE120+"69"),1,1,"EST")))-1)</f>
        <v>-</v>
      </c>
    </row>
    <row r="121" spans="3:37" ht="30" customHeight="1" thickTop="1" thickBot="1">
      <c r="C121" s="321"/>
      <c r="D121" s="322"/>
      <c r="E121" s="316"/>
      <c r="F121" s="316"/>
      <c r="G121" s="317" t="str">
        <f>IF(F121=0,"",VLOOKUP(F121,Funcionários!$C$6:$D$81,2,FALSE))</f>
        <v/>
      </c>
      <c r="H121" s="318"/>
      <c r="I121" s="319"/>
      <c r="J121" s="85" t="str">
        <f t="shared" si="16"/>
        <v/>
      </c>
      <c r="K121" s="88"/>
      <c r="L121" s="1" t="str">
        <f t="shared" si="17"/>
        <v/>
      </c>
      <c r="R121" s="1" t="str">
        <f t="shared" si="18"/>
        <v/>
      </c>
      <c r="S121" s="1" t="str">
        <f t="shared" si="19"/>
        <v/>
      </c>
      <c r="W121" s="1" t="e">
        <f t="shared" ca="1" si="20"/>
        <v>#VALUE!</v>
      </c>
      <c r="X121" s="1" t="e">
        <f t="shared" ca="1" si="21"/>
        <v>#VALUE!</v>
      </c>
      <c r="Y121" s="1" t="e">
        <f t="shared" ca="1" si="22"/>
        <v>#VALUE!</v>
      </c>
      <c r="AA121" s="1" t="str">
        <f t="shared" si="27"/>
        <v/>
      </c>
      <c r="AB121" s="1" t="str">
        <f t="shared" si="27"/>
        <v/>
      </c>
      <c r="AC121" s="1" t="str">
        <f t="shared" si="27"/>
        <v/>
      </c>
      <c r="AD121" s="1" t="str">
        <f t="shared" si="27"/>
        <v/>
      </c>
      <c r="AE121" s="1" t="str">
        <f t="shared" si="27"/>
        <v/>
      </c>
      <c r="AF121" s="1" t="e">
        <f>VLOOKUP(C121,'Est1'!$C$12:$S$26,18,FALSE)</f>
        <v>#N/A</v>
      </c>
      <c r="AG121" s="1" t="str">
        <f ca="1">IF($I121&lt;AG$5,"-",SUM(INDIRECT(ADDRESS($AF121+"1",6,1,1,"EST")):INDIRECT(ADDRESS($AF121+"1",IF(AA121="",17,AA121+"5"),1,1,"EST")))/SUM(INDIRECT(ADDRESS($AF121,6,1,1,"EST")):INDIRECT(ADDRESS($AF121,IF(AA121="",17,AA121+"5"),1,1,"EST")))-1)</f>
        <v>-</v>
      </c>
      <c r="AH121" s="1" t="str">
        <f ca="1">IF($I121&lt;AH$5,"-",SUM(INDIRECT(ADDRESS($AF121+"1",22,1,1,"EST")):INDIRECT(ADDRESS($AF121+"1",IF(AB121="",33,AB121+"21"),1,1,"EST")))/SUM(INDIRECT(ADDRESS($AF121,22,1,1,"EST")):INDIRECT(ADDRESS($AF121,IF(AB121="",33,AB121+"21"),1,1,"EST")))-1)</f>
        <v>-</v>
      </c>
      <c r="AI121" s="1" t="str">
        <f ca="1">IF($I121&lt;AI$5,"-",SUM(INDIRECT(ADDRESS($AF121+"1",38,1,1,"EST")):INDIRECT(ADDRESS($AF121+"1",IF(AC121="",49,AC121+"37"),1,1,"EST")))/SUM(INDIRECT(ADDRESS($AF121,38,1,1,"EST")):INDIRECT(ADDRESS($AF121,IF(AC121="",49,AC121+"37"),1,1,"EST")))-1)</f>
        <v>-</v>
      </c>
      <c r="AJ121" s="1" t="str">
        <f ca="1">IF($I121&lt;AJ$5,"-",SUM(INDIRECT(ADDRESS($AF121+"1",54,1,1,"EST")):INDIRECT(ADDRESS($AF121+"1",IF(AD121="",65,AD121+"53"),1,1,"EST")))/SUM(INDIRECT(ADDRESS($AF121,54,1,1,"EST")):INDIRECT(ADDRESS($AF121,IF(AD121="",65,AD121+"53"),1,1,"EST")))-1)</f>
        <v>-</v>
      </c>
      <c r="AK121" s="154" t="str">
        <f ca="1">IF($I121&lt;AK$5,"-",SUM(INDIRECT(ADDRESS($AF121+"1",70,1,1,"EST")):INDIRECT(ADDRESS($AF121+"1",IF(AE121="",81,AE121+"69"),1,1,"EST")))/SUM(INDIRECT(ADDRESS($AF121,70,1,1,"EST")):INDIRECT(ADDRESS($AF121,IF(AE121="",81,AE121+"69"),1,1,"EST")))-1)</f>
        <v>-</v>
      </c>
    </row>
    <row r="122" spans="3:37" ht="30" customHeight="1" thickTop="1" thickBot="1">
      <c r="C122" s="321"/>
      <c r="D122" s="322"/>
      <c r="E122" s="316"/>
      <c r="F122" s="316"/>
      <c r="G122" s="317" t="str">
        <f>IF(F122=0,"",VLOOKUP(F122,Funcionários!$C$6:$D$81,2,FALSE))</f>
        <v/>
      </c>
      <c r="H122" s="318"/>
      <c r="I122" s="319"/>
      <c r="J122" s="85" t="str">
        <f t="shared" si="16"/>
        <v/>
      </c>
      <c r="K122" s="88"/>
      <c r="L122" s="1" t="str">
        <f t="shared" si="17"/>
        <v/>
      </c>
      <c r="R122" s="1" t="str">
        <f t="shared" si="18"/>
        <v/>
      </c>
      <c r="S122" s="1" t="str">
        <f t="shared" si="19"/>
        <v/>
      </c>
      <c r="W122" s="1" t="e">
        <f t="shared" ca="1" si="20"/>
        <v>#VALUE!</v>
      </c>
      <c r="X122" s="1" t="e">
        <f t="shared" ca="1" si="21"/>
        <v>#VALUE!</v>
      </c>
      <c r="Y122" s="1" t="e">
        <f t="shared" ca="1" si="22"/>
        <v>#VALUE!</v>
      </c>
      <c r="AA122" s="1" t="str">
        <f t="shared" si="27"/>
        <v/>
      </c>
      <c r="AB122" s="1" t="str">
        <f t="shared" si="27"/>
        <v/>
      </c>
      <c r="AC122" s="1" t="str">
        <f t="shared" si="27"/>
        <v/>
      </c>
      <c r="AD122" s="1" t="str">
        <f t="shared" si="27"/>
        <v/>
      </c>
      <c r="AE122" s="1" t="str">
        <f t="shared" si="27"/>
        <v/>
      </c>
      <c r="AF122" s="1" t="e">
        <f>VLOOKUP(C122,'Est1'!$C$12:$S$26,18,FALSE)</f>
        <v>#N/A</v>
      </c>
      <c r="AG122" s="1" t="str">
        <f ca="1">IF($I122&lt;AG$5,"-",SUM(INDIRECT(ADDRESS($AF122+"1",6,1,1,"EST")):INDIRECT(ADDRESS($AF122+"1",IF(AA122="",17,AA122+"5"),1,1,"EST")))/SUM(INDIRECT(ADDRESS($AF122,6,1,1,"EST")):INDIRECT(ADDRESS($AF122,IF(AA122="",17,AA122+"5"),1,1,"EST")))-1)</f>
        <v>-</v>
      </c>
      <c r="AH122" s="1" t="str">
        <f ca="1">IF($I122&lt;AH$5,"-",SUM(INDIRECT(ADDRESS($AF122+"1",22,1,1,"EST")):INDIRECT(ADDRESS($AF122+"1",IF(AB122="",33,AB122+"21"),1,1,"EST")))/SUM(INDIRECT(ADDRESS($AF122,22,1,1,"EST")):INDIRECT(ADDRESS($AF122,IF(AB122="",33,AB122+"21"),1,1,"EST")))-1)</f>
        <v>-</v>
      </c>
      <c r="AI122" s="1" t="str">
        <f ca="1">IF($I122&lt;AI$5,"-",SUM(INDIRECT(ADDRESS($AF122+"1",38,1,1,"EST")):INDIRECT(ADDRESS($AF122+"1",IF(AC122="",49,AC122+"37"),1,1,"EST")))/SUM(INDIRECT(ADDRESS($AF122,38,1,1,"EST")):INDIRECT(ADDRESS($AF122,IF(AC122="",49,AC122+"37"),1,1,"EST")))-1)</f>
        <v>-</v>
      </c>
      <c r="AJ122" s="1" t="str">
        <f ca="1">IF($I122&lt;AJ$5,"-",SUM(INDIRECT(ADDRESS($AF122+"1",54,1,1,"EST")):INDIRECT(ADDRESS($AF122+"1",IF(AD122="",65,AD122+"53"),1,1,"EST")))/SUM(INDIRECT(ADDRESS($AF122,54,1,1,"EST")):INDIRECT(ADDRESS($AF122,IF(AD122="",65,AD122+"53"),1,1,"EST")))-1)</f>
        <v>-</v>
      </c>
      <c r="AK122" s="154" t="str">
        <f ca="1">IF($I122&lt;AK$5,"-",SUM(INDIRECT(ADDRESS($AF122+"1",70,1,1,"EST")):INDIRECT(ADDRESS($AF122+"1",IF(AE122="",81,AE122+"69"),1,1,"EST")))/SUM(INDIRECT(ADDRESS($AF122,70,1,1,"EST")):INDIRECT(ADDRESS($AF122,IF(AE122="",81,AE122+"69"),1,1,"EST")))-1)</f>
        <v>-</v>
      </c>
    </row>
    <row r="123" spans="3:37" ht="30" customHeight="1" thickTop="1" thickBot="1">
      <c r="C123" s="321"/>
      <c r="D123" s="322"/>
      <c r="E123" s="316"/>
      <c r="F123" s="316"/>
      <c r="G123" s="317" t="str">
        <f>IF(F123=0,"",VLOOKUP(F123,Funcionários!$C$6:$D$81,2,FALSE))</f>
        <v/>
      </c>
      <c r="H123" s="318"/>
      <c r="I123" s="319"/>
      <c r="J123" s="85" t="str">
        <f t="shared" si="16"/>
        <v/>
      </c>
      <c r="K123" s="88"/>
      <c r="L123" s="1" t="str">
        <f t="shared" si="17"/>
        <v/>
      </c>
      <c r="R123" s="1" t="str">
        <f t="shared" si="18"/>
        <v/>
      </c>
      <c r="S123" s="1" t="str">
        <f t="shared" si="19"/>
        <v/>
      </c>
      <c r="W123" s="1" t="e">
        <f t="shared" ca="1" si="20"/>
        <v>#VALUE!</v>
      </c>
      <c r="X123" s="1" t="e">
        <f t="shared" ca="1" si="21"/>
        <v>#VALUE!</v>
      </c>
      <c r="Y123" s="1" t="e">
        <f t="shared" ca="1" si="22"/>
        <v>#VALUE!</v>
      </c>
      <c r="AA123" s="1" t="str">
        <f t="shared" si="27"/>
        <v/>
      </c>
      <c r="AB123" s="1" t="str">
        <f t="shared" si="27"/>
        <v/>
      </c>
      <c r="AC123" s="1" t="str">
        <f t="shared" si="27"/>
        <v/>
      </c>
      <c r="AD123" s="1" t="str">
        <f t="shared" si="27"/>
        <v/>
      </c>
      <c r="AE123" s="1" t="str">
        <f t="shared" si="27"/>
        <v/>
      </c>
      <c r="AF123" s="1" t="e">
        <f>VLOOKUP(C123,'Est1'!$C$12:$S$26,18,FALSE)</f>
        <v>#N/A</v>
      </c>
      <c r="AG123" s="1" t="str">
        <f ca="1">IF($I123&lt;AG$5,"-",SUM(INDIRECT(ADDRESS($AF123+"1",6,1,1,"EST")):INDIRECT(ADDRESS($AF123+"1",IF(AA123="",17,AA123+"5"),1,1,"EST")))/SUM(INDIRECT(ADDRESS($AF123,6,1,1,"EST")):INDIRECT(ADDRESS($AF123,IF(AA123="",17,AA123+"5"),1,1,"EST")))-1)</f>
        <v>-</v>
      </c>
      <c r="AH123" s="1" t="str">
        <f ca="1">IF($I123&lt;AH$5,"-",SUM(INDIRECT(ADDRESS($AF123+"1",22,1,1,"EST")):INDIRECT(ADDRESS($AF123+"1",IF(AB123="",33,AB123+"21"),1,1,"EST")))/SUM(INDIRECT(ADDRESS($AF123,22,1,1,"EST")):INDIRECT(ADDRESS($AF123,IF(AB123="",33,AB123+"21"),1,1,"EST")))-1)</f>
        <v>-</v>
      </c>
      <c r="AI123" s="1" t="str">
        <f ca="1">IF($I123&lt;AI$5,"-",SUM(INDIRECT(ADDRESS($AF123+"1",38,1,1,"EST")):INDIRECT(ADDRESS($AF123+"1",IF(AC123="",49,AC123+"37"),1,1,"EST")))/SUM(INDIRECT(ADDRESS($AF123,38,1,1,"EST")):INDIRECT(ADDRESS($AF123,IF(AC123="",49,AC123+"37"),1,1,"EST")))-1)</f>
        <v>-</v>
      </c>
      <c r="AJ123" s="1" t="str">
        <f ca="1">IF($I123&lt;AJ$5,"-",SUM(INDIRECT(ADDRESS($AF123+"1",54,1,1,"EST")):INDIRECT(ADDRESS($AF123+"1",IF(AD123="",65,AD123+"53"),1,1,"EST")))/SUM(INDIRECT(ADDRESS($AF123,54,1,1,"EST")):INDIRECT(ADDRESS($AF123,IF(AD123="",65,AD123+"53"),1,1,"EST")))-1)</f>
        <v>-</v>
      </c>
      <c r="AK123" s="154" t="str">
        <f ca="1">IF($I123&lt;AK$5,"-",SUM(INDIRECT(ADDRESS($AF123+"1",70,1,1,"EST")):INDIRECT(ADDRESS($AF123+"1",IF(AE123="",81,AE123+"69"),1,1,"EST")))/SUM(INDIRECT(ADDRESS($AF123,70,1,1,"EST")):INDIRECT(ADDRESS($AF123,IF(AE123="",81,AE123+"69"),1,1,"EST")))-1)</f>
        <v>-</v>
      </c>
    </row>
    <row r="124" spans="3:37" ht="30" customHeight="1" thickTop="1" thickBot="1">
      <c r="C124" s="321"/>
      <c r="D124" s="322"/>
      <c r="E124" s="316"/>
      <c r="F124" s="316"/>
      <c r="G124" s="317" t="str">
        <f>IF(F124=0,"",VLOOKUP(F124,Funcionários!$C$6:$D$81,2,FALSE))</f>
        <v/>
      </c>
      <c r="H124" s="318"/>
      <c r="I124" s="319"/>
      <c r="J124" s="85" t="str">
        <f t="shared" si="16"/>
        <v/>
      </c>
      <c r="K124" s="88"/>
      <c r="L124" s="1" t="str">
        <f t="shared" si="17"/>
        <v/>
      </c>
      <c r="R124" s="1" t="str">
        <f t="shared" si="18"/>
        <v/>
      </c>
      <c r="S124" s="1" t="str">
        <f t="shared" si="19"/>
        <v/>
      </c>
      <c r="W124" s="1" t="e">
        <f t="shared" ca="1" si="20"/>
        <v>#VALUE!</v>
      </c>
      <c r="X124" s="1" t="e">
        <f t="shared" ca="1" si="21"/>
        <v>#VALUE!</v>
      </c>
      <c r="Y124" s="1" t="e">
        <f t="shared" ca="1" si="22"/>
        <v>#VALUE!</v>
      </c>
      <c r="AA124" s="1" t="str">
        <f t="shared" si="27"/>
        <v/>
      </c>
      <c r="AB124" s="1" t="str">
        <f t="shared" si="27"/>
        <v/>
      </c>
      <c r="AC124" s="1" t="str">
        <f t="shared" si="27"/>
        <v/>
      </c>
      <c r="AD124" s="1" t="str">
        <f t="shared" si="27"/>
        <v/>
      </c>
      <c r="AE124" s="1" t="str">
        <f t="shared" si="27"/>
        <v/>
      </c>
      <c r="AF124" s="1" t="e">
        <f>VLOOKUP(C124,'Est1'!$C$12:$S$26,18,FALSE)</f>
        <v>#N/A</v>
      </c>
      <c r="AG124" s="1" t="str">
        <f ca="1">IF($I124&lt;AG$5,"-",SUM(INDIRECT(ADDRESS($AF124+"1",6,1,1,"EST")):INDIRECT(ADDRESS($AF124+"1",IF(AA124="",17,AA124+"5"),1,1,"EST")))/SUM(INDIRECT(ADDRESS($AF124,6,1,1,"EST")):INDIRECT(ADDRESS($AF124,IF(AA124="",17,AA124+"5"),1,1,"EST")))-1)</f>
        <v>-</v>
      </c>
      <c r="AH124" s="1" t="str">
        <f ca="1">IF($I124&lt;AH$5,"-",SUM(INDIRECT(ADDRESS($AF124+"1",22,1,1,"EST")):INDIRECT(ADDRESS($AF124+"1",IF(AB124="",33,AB124+"21"),1,1,"EST")))/SUM(INDIRECT(ADDRESS($AF124,22,1,1,"EST")):INDIRECT(ADDRESS($AF124,IF(AB124="",33,AB124+"21"),1,1,"EST")))-1)</f>
        <v>-</v>
      </c>
      <c r="AI124" s="1" t="str">
        <f ca="1">IF($I124&lt;AI$5,"-",SUM(INDIRECT(ADDRESS($AF124+"1",38,1,1,"EST")):INDIRECT(ADDRESS($AF124+"1",IF(AC124="",49,AC124+"37"),1,1,"EST")))/SUM(INDIRECT(ADDRESS($AF124,38,1,1,"EST")):INDIRECT(ADDRESS($AF124,IF(AC124="",49,AC124+"37"),1,1,"EST")))-1)</f>
        <v>-</v>
      </c>
      <c r="AJ124" s="1" t="str">
        <f ca="1">IF($I124&lt;AJ$5,"-",SUM(INDIRECT(ADDRESS($AF124+"1",54,1,1,"EST")):INDIRECT(ADDRESS($AF124+"1",IF(AD124="",65,AD124+"53"),1,1,"EST")))/SUM(INDIRECT(ADDRESS($AF124,54,1,1,"EST")):INDIRECT(ADDRESS($AF124,IF(AD124="",65,AD124+"53"),1,1,"EST")))-1)</f>
        <v>-</v>
      </c>
      <c r="AK124" s="154" t="str">
        <f ca="1">IF($I124&lt;AK$5,"-",SUM(INDIRECT(ADDRESS($AF124+"1",70,1,1,"EST")):INDIRECT(ADDRESS($AF124+"1",IF(AE124="",81,AE124+"69"),1,1,"EST")))/SUM(INDIRECT(ADDRESS($AF124,70,1,1,"EST")):INDIRECT(ADDRESS($AF124,IF(AE124="",81,AE124+"69"),1,1,"EST")))-1)</f>
        <v>-</v>
      </c>
    </row>
    <row r="125" spans="3:37" ht="30" customHeight="1" thickTop="1" thickBot="1">
      <c r="C125" s="321"/>
      <c r="D125" s="322"/>
      <c r="E125" s="316"/>
      <c r="F125" s="316"/>
      <c r="G125" s="317" t="str">
        <f>IF(F125=0,"",VLOOKUP(F125,Funcionários!$C$6:$D$81,2,FALSE))</f>
        <v/>
      </c>
      <c r="H125" s="318"/>
      <c r="I125" s="319"/>
      <c r="J125" s="85" t="str">
        <f t="shared" si="16"/>
        <v/>
      </c>
      <c r="K125" s="88"/>
      <c r="L125" s="1" t="str">
        <f t="shared" si="17"/>
        <v/>
      </c>
      <c r="R125" s="1" t="str">
        <f t="shared" si="18"/>
        <v/>
      </c>
      <c r="S125" s="1" t="str">
        <f t="shared" si="19"/>
        <v/>
      </c>
      <c r="W125" s="1" t="e">
        <f t="shared" ca="1" si="20"/>
        <v>#VALUE!</v>
      </c>
      <c r="X125" s="1" t="e">
        <f t="shared" ca="1" si="21"/>
        <v>#VALUE!</v>
      </c>
      <c r="Y125" s="1" t="e">
        <f t="shared" ca="1" si="22"/>
        <v>#VALUE!</v>
      </c>
      <c r="AA125" s="1" t="str">
        <f t="shared" si="27"/>
        <v/>
      </c>
      <c r="AB125" s="1" t="str">
        <f t="shared" si="27"/>
        <v/>
      </c>
      <c r="AC125" s="1" t="str">
        <f t="shared" si="27"/>
        <v/>
      </c>
      <c r="AD125" s="1" t="str">
        <f t="shared" si="27"/>
        <v/>
      </c>
      <c r="AE125" s="1" t="str">
        <f t="shared" si="27"/>
        <v/>
      </c>
      <c r="AF125" s="1" t="e">
        <f>VLOOKUP(C125,'Est1'!$C$12:$S$26,18,FALSE)</f>
        <v>#N/A</v>
      </c>
      <c r="AG125" s="1" t="str">
        <f ca="1">IF($I125&lt;AG$5,"-",SUM(INDIRECT(ADDRESS($AF125+"1",6,1,1,"EST")):INDIRECT(ADDRESS($AF125+"1",IF(AA125="",17,AA125+"5"),1,1,"EST")))/SUM(INDIRECT(ADDRESS($AF125,6,1,1,"EST")):INDIRECT(ADDRESS($AF125,IF(AA125="",17,AA125+"5"),1,1,"EST")))-1)</f>
        <v>-</v>
      </c>
      <c r="AH125" s="1" t="str">
        <f ca="1">IF($I125&lt;AH$5,"-",SUM(INDIRECT(ADDRESS($AF125+"1",22,1,1,"EST")):INDIRECT(ADDRESS($AF125+"1",IF(AB125="",33,AB125+"21"),1,1,"EST")))/SUM(INDIRECT(ADDRESS($AF125,22,1,1,"EST")):INDIRECT(ADDRESS($AF125,IF(AB125="",33,AB125+"21"),1,1,"EST")))-1)</f>
        <v>-</v>
      </c>
      <c r="AI125" s="1" t="str">
        <f ca="1">IF($I125&lt;AI$5,"-",SUM(INDIRECT(ADDRESS($AF125+"1",38,1,1,"EST")):INDIRECT(ADDRESS($AF125+"1",IF(AC125="",49,AC125+"37"),1,1,"EST")))/SUM(INDIRECT(ADDRESS($AF125,38,1,1,"EST")):INDIRECT(ADDRESS($AF125,IF(AC125="",49,AC125+"37"),1,1,"EST")))-1)</f>
        <v>-</v>
      </c>
      <c r="AJ125" s="1" t="str">
        <f ca="1">IF($I125&lt;AJ$5,"-",SUM(INDIRECT(ADDRESS($AF125+"1",54,1,1,"EST")):INDIRECT(ADDRESS($AF125+"1",IF(AD125="",65,AD125+"53"),1,1,"EST")))/SUM(INDIRECT(ADDRESS($AF125,54,1,1,"EST")):INDIRECT(ADDRESS($AF125,IF(AD125="",65,AD125+"53"),1,1,"EST")))-1)</f>
        <v>-</v>
      </c>
      <c r="AK125" s="154" t="str">
        <f ca="1">IF($I125&lt;AK$5,"-",SUM(INDIRECT(ADDRESS($AF125+"1",70,1,1,"EST")):INDIRECT(ADDRESS($AF125+"1",IF(AE125="",81,AE125+"69"),1,1,"EST")))/SUM(INDIRECT(ADDRESS($AF125,70,1,1,"EST")):INDIRECT(ADDRESS($AF125,IF(AE125="",81,AE125+"69"),1,1,"EST")))-1)</f>
        <v>-</v>
      </c>
    </row>
    <row r="126" spans="3:37" ht="30" customHeight="1" thickTop="1" thickBot="1">
      <c r="C126" s="321"/>
      <c r="D126" s="322"/>
      <c r="E126" s="316"/>
      <c r="F126" s="316"/>
      <c r="G126" s="317" t="str">
        <f>IF(F126=0,"",VLOOKUP(F126,Funcionários!$C$6:$D$81,2,FALSE))</f>
        <v/>
      </c>
      <c r="H126" s="318"/>
      <c r="I126" s="319"/>
      <c r="J126" s="85" t="str">
        <f t="shared" si="16"/>
        <v/>
      </c>
      <c r="K126" s="88"/>
      <c r="L126" s="1" t="str">
        <f t="shared" si="17"/>
        <v/>
      </c>
      <c r="R126" s="1" t="str">
        <f t="shared" si="18"/>
        <v/>
      </c>
      <c r="S126" s="1" t="str">
        <f t="shared" si="19"/>
        <v/>
      </c>
      <c r="W126" s="1" t="e">
        <f t="shared" ca="1" si="20"/>
        <v>#VALUE!</v>
      </c>
      <c r="X126" s="1" t="e">
        <f t="shared" ca="1" si="21"/>
        <v>#VALUE!</v>
      </c>
      <c r="Y126" s="1" t="e">
        <f t="shared" ca="1" si="22"/>
        <v>#VALUE!</v>
      </c>
      <c r="AA126" s="1" t="str">
        <f t="shared" ref="AA126:AE135" si="28">IF($I126=AA$5,$R126,"")</f>
        <v/>
      </c>
      <c r="AB126" s="1" t="str">
        <f t="shared" si="28"/>
        <v/>
      </c>
      <c r="AC126" s="1" t="str">
        <f t="shared" si="28"/>
        <v/>
      </c>
      <c r="AD126" s="1" t="str">
        <f t="shared" si="28"/>
        <v/>
      </c>
      <c r="AE126" s="1" t="str">
        <f t="shared" si="28"/>
        <v/>
      </c>
      <c r="AF126" s="1" t="e">
        <f>VLOOKUP(C126,'Est1'!$C$12:$S$26,18,FALSE)</f>
        <v>#N/A</v>
      </c>
      <c r="AG126" s="1" t="str">
        <f ca="1">IF($I126&lt;AG$5,"-",SUM(INDIRECT(ADDRESS($AF126+"1",6,1,1,"EST")):INDIRECT(ADDRESS($AF126+"1",IF(AA126="",17,AA126+"5"),1,1,"EST")))/SUM(INDIRECT(ADDRESS($AF126,6,1,1,"EST")):INDIRECT(ADDRESS($AF126,IF(AA126="",17,AA126+"5"),1,1,"EST")))-1)</f>
        <v>-</v>
      </c>
      <c r="AH126" s="1" t="str">
        <f ca="1">IF($I126&lt;AH$5,"-",SUM(INDIRECT(ADDRESS($AF126+"1",22,1,1,"EST")):INDIRECT(ADDRESS($AF126+"1",IF(AB126="",33,AB126+"21"),1,1,"EST")))/SUM(INDIRECT(ADDRESS($AF126,22,1,1,"EST")):INDIRECT(ADDRESS($AF126,IF(AB126="",33,AB126+"21"),1,1,"EST")))-1)</f>
        <v>-</v>
      </c>
      <c r="AI126" s="1" t="str">
        <f ca="1">IF($I126&lt;AI$5,"-",SUM(INDIRECT(ADDRESS($AF126+"1",38,1,1,"EST")):INDIRECT(ADDRESS($AF126+"1",IF(AC126="",49,AC126+"37"),1,1,"EST")))/SUM(INDIRECT(ADDRESS($AF126,38,1,1,"EST")):INDIRECT(ADDRESS($AF126,IF(AC126="",49,AC126+"37"),1,1,"EST")))-1)</f>
        <v>-</v>
      </c>
      <c r="AJ126" s="1" t="str">
        <f ca="1">IF($I126&lt;AJ$5,"-",SUM(INDIRECT(ADDRESS($AF126+"1",54,1,1,"EST")):INDIRECT(ADDRESS($AF126+"1",IF(AD126="",65,AD126+"53"),1,1,"EST")))/SUM(INDIRECT(ADDRESS($AF126,54,1,1,"EST")):INDIRECT(ADDRESS($AF126,IF(AD126="",65,AD126+"53"),1,1,"EST")))-1)</f>
        <v>-</v>
      </c>
      <c r="AK126" s="154" t="str">
        <f ca="1">IF($I126&lt;AK$5,"-",SUM(INDIRECT(ADDRESS($AF126+"1",70,1,1,"EST")):INDIRECT(ADDRESS($AF126+"1",IF(AE126="",81,AE126+"69"),1,1,"EST")))/SUM(INDIRECT(ADDRESS($AF126,70,1,1,"EST")):INDIRECT(ADDRESS($AF126,IF(AE126="",81,AE126+"69"),1,1,"EST")))-1)</f>
        <v>-</v>
      </c>
    </row>
    <row r="127" spans="3:37" ht="30" customHeight="1" thickTop="1" thickBot="1">
      <c r="C127" s="321"/>
      <c r="D127" s="322"/>
      <c r="E127" s="316"/>
      <c r="F127" s="316"/>
      <c r="G127" s="317" t="str">
        <f>IF(F127=0,"",VLOOKUP(F127,Funcionários!$C$6:$D$81,2,FALSE))</f>
        <v/>
      </c>
      <c r="H127" s="318"/>
      <c r="I127" s="319"/>
      <c r="J127" s="85" t="str">
        <f t="shared" si="16"/>
        <v/>
      </c>
      <c r="K127" s="88"/>
      <c r="L127" s="1" t="str">
        <f t="shared" si="17"/>
        <v/>
      </c>
      <c r="R127" s="1" t="str">
        <f t="shared" si="18"/>
        <v/>
      </c>
      <c r="S127" s="1" t="str">
        <f t="shared" si="19"/>
        <v/>
      </c>
      <c r="W127" s="1" t="e">
        <f t="shared" ca="1" si="20"/>
        <v>#VALUE!</v>
      </c>
      <c r="X127" s="1" t="e">
        <f t="shared" ca="1" si="21"/>
        <v>#VALUE!</v>
      </c>
      <c r="Y127" s="1" t="e">
        <f t="shared" ca="1" si="22"/>
        <v>#VALUE!</v>
      </c>
      <c r="AA127" s="1" t="str">
        <f t="shared" si="28"/>
        <v/>
      </c>
      <c r="AB127" s="1" t="str">
        <f t="shared" si="28"/>
        <v/>
      </c>
      <c r="AC127" s="1" t="str">
        <f t="shared" si="28"/>
        <v/>
      </c>
      <c r="AD127" s="1" t="str">
        <f t="shared" si="28"/>
        <v/>
      </c>
      <c r="AE127" s="1" t="str">
        <f t="shared" si="28"/>
        <v/>
      </c>
      <c r="AF127" s="1" t="e">
        <f>VLOOKUP(C127,'Est1'!$C$12:$S$26,18,FALSE)</f>
        <v>#N/A</v>
      </c>
      <c r="AG127" s="1" t="str">
        <f ca="1">IF($I127&lt;AG$5,"-",SUM(INDIRECT(ADDRESS($AF127+"1",6,1,1,"EST")):INDIRECT(ADDRESS($AF127+"1",IF(AA127="",17,AA127+"5"),1,1,"EST")))/SUM(INDIRECT(ADDRESS($AF127,6,1,1,"EST")):INDIRECT(ADDRESS($AF127,IF(AA127="",17,AA127+"5"),1,1,"EST")))-1)</f>
        <v>-</v>
      </c>
      <c r="AH127" s="1" t="str">
        <f ca="1">IF($I127&lt;AH$5,"-",SUM(INDIRECT(ADDRESS($AF127+"1",22,1,1,"EST")):INDIRECT(ADDRESS($AF127+"1",IF(AB127="",33,AB127+"21"),1,1,"EST")))/SUM(INDIRECT(ADDRESS($AF127,22,1,1,"EST")):INDIRECT(ADDRESS($AF127,IF(AB127="",33,AB127+"21"),1,1,"EST")))-1)</f>
        <v>-</v>
      </c>
      <c r="AI127" s="1" t="str">
        <f ca="1">IF($I127&lt;AI$5,"-",SUM(INDIRECT(ADDRESS($AF127+"1",38,1,1,"EST")):INDIRECT(ADDRESS($AF127+"1",IF(AC127="",49,AC127+"37"),1,1,"EST")))/SUM(INDIRECT(ADDRESS($AF127,38,1,1,"EST")):INDIRECT(ADDRESS($AF127,IF(AC127="",49,AC127+"37"),1,1,"EST")))-1)</f>
        <v>-</v>
      </c>
      <c r="AJ127" s="1" t="str">
        <f ca="1">IF($I127&lt;AJ$5,"-",SUM(INDIRECT(ADDRESS($AF127+"1",54,1,1,"EST")):INDIRECT(ADDRESS($AF127+"1",IF(AD127="",65,AD127+"53"),1,1,"EST")))/SUM(INDIRECT(ADDRESS($AF127,54,1,1,"EST")):INDIRECT(ADDRESS($AF127,IF(AD127="",65,AD127+"53"),1,1,"EST")))-1)</f>
        <v>-</v>
      </c>
      <c r="AK127" s="154" t="str">
        <f ca="1">IF($I127&lt;AK$5,"-",SUM(INDIRECT(ADDRESS($AF127+"1",70,1,1,"EST")):INDIRECT(ADDRESS($AF127+"1",IF(AE127="",81,AE127+"69"),1,1,"EST")))/SUM(INDIRECT(ADDRESS($AF127,70,1,1,"EST")):INDIRECT(ADDRESS($AF127,IF(AE127="",81,AE127+"69"),1,1,"EST")))-1)</f>
        <v>-</v>
      </c>
    </row>
    <row r="128" spans="3:37" ht="30" customHeight="1" thickTop="1" thickBot="1">
      <c r="C128" s="321"/>
      <c r="D128" s="322"/>
      <c r="E128" s="316"/>
      <c r="F128" s="316"/>
      <c r="G128" s="317" t="str">
        <f>IF(F128=0,"",VLOOKUP(F128,Funcionários!$C$6:$D$81,2,FALSE))</f>
        <v/>
      </c>
      <c r="H128" s="318"/>
      <c r="I128" s="319"/>
      <c r="J128" s="85" t="str">
        <f t="shared" si="16"/>
        <v/>
      </c>
      <c r="K128" s="88"/>
      <c r="L128" s="1" t="str">
        <f t="shared" si="17"/>
        <v/>
      </c>
      <c r="R128" s="1" t="str">
        <f t="shared" si="18"/>
        <v/>
      </c>
      <c r="S128" s="1" t="str">
        <f t="shared" si="19"/>
        <v/>
      </c>
      <c r="W128" s="1" t="e">
        <f t="shared" ca="1" si="20"/>
        <v>#VALUE!</v>
      </c>
      <c r="X128" s="1" t="e">
        <f t="shared" ca="1" si="21"/>
        <v>#VALUE!</v>
      </c>
      <c r="Y128" s="1" t="e">
        <f t="shared" ca="1" si="22"/>
        <v>#VALUE!</v>
      </c>
      <c r="AA128" s="1" t="str">
        <f t="shared" si="28"/>
        <v/>
      </c>
      <c r="AB128" s="1" t="str">
        <f t="shared" si="28"/>
        <v/>
      </c>
      <c r="AC128" s="1" t="str">
        <f t="shared" si="28"/>
        <v/>
      </c>
      <c r="AD128" s="1" t="str">
        <f t="shared" si="28"/>
        <v/>
      </c>
      <c r="AE128" s="1" t="str">
        <f t="shared" si="28"/>
        <v/>
      </c>
      <c r="AF128" s="1" t="e">
        <f>VLOOKUP(C128,'Est1'!$C$12:$S$26,18,FALSE)</f>
        <v>#N/A</v>
      </c>
      <c r="AG128" s="1" t="str">
        <f ca="1">IF($I128&lt;AG$5,"-",SUM(INDIRECT(ADDRESS($AF128+"1",6,1,1,"EST")):INDIRECT(ADDRESS($AF128+"1",IF(AA128="",17,AA128+"5"),1,1,"EST")))/SUM(INDIRECT(ADDRESS($AF128,6,1,1,"EST")):INDIRECT(ADDRESS($AF128,IF(AA128="",17,AA128+"5"),1,1,"EST")))-1)</f>
        <v>-</v>
      </c>
      <c r="AH128" s="1" t="str">
        <f ca="1">IF($I128&lt;AH$5,"-",SUM(INDIRECT(ADDRESS($AF128+"1",22,1,1,"EST")):INDIRECT(ADDRESS($AF128+"1",IF(AB128="",33,AB128+"21"),1,1,"EST")))/SUM(INDIRECT(ADDRESS($AF128,22,1,1,"EST")):INDIRECT(ADDRESS($AF128,IF(AB128="",33,AB128+"21"),1,1,"EST")))-1)</f>
        <v>-</v>
      </c>
      <c r="AI128" s="1" t="str">
        <f ca="1">IF($I128&lt;AI$5,"-",SUM(INDIRECT(ADDRESS($AF128+"1",38,1,1,"EST")):INDIRECT(ADDRESS($AF128+"1",IF(AC128="",49,AC128+"37"),1,1,"EST")))/SUM(INDIRECT(ADDRESS($AF128,38,1,1,"EST")):INDIRECT(ADDRESS($AF128,IF(AC128="",49,AC128+"37"),1,1,"EST")))-1)</f>
        <v>-</v>
      </c>
      <c r="AJ128" s="1" t="str">
        <f ca="1">IF($I128&lt;AJ$5,"-",SUM(INDIRECT(ADDRESS($AF128+"1",54,1,1,"EST")):INDIRECT(ADDRESS($AF128+"1",IF(AD128="",65,AD128+"53"),1,1,"EST")))/SUM(INDIRECT(ADDRESS($AF128,54,1,1,"EST")):INDIRECT(ADDRESS($AF128,IF(AD128="",65,AD128+"53"),1,1,"EST")))-1)</f>
        <v>-</v>
      </c>
      <c r="AK128" s="154" t="str">
        <f ca="1">IF($I128&lt;AK$5,"-",SUM(INDIRECT(ADDRESS($AF128+"1",70,1,1,"EST")):INDIRECT(ADDRESS($AF128+"1",IF(AE128="",81,AE128+"69"),1,1,"EST")))/SUM(INDIRECT(ADDRESS($AF128,70,1,1,"EST")):INDIRECT(ADDRESS($AF128,IF(AE128="",81,AE128+"69"),1,1,"EST")))-1)</f>
        <v>-</v>
      </c>
    </row>
    <row r="129" spans="3:37" ht="30" customHeight="1" thickTop="1" thickBot="1">
      <c r="C129" s="321"/>
      <c r="D129" s="322"/>
      <c r="E129" s="316"/>
      <c r="F129" s="316"/>
      <c r="G129" s="317" t="str">
        <f>IF(F129=0,"",VLOOKUP(F129,Funcionários!$C$6:$D$81,2,FALSE))</f>
        <v/>
      </c>
      <c r="H129" s="318"/>
      <c r="I129" s="319"/>
      <c r="J129" s="85" t="str">
        <f t="shared" si="16"/>
        <v/>
      </c>
      <c r="K129" s="88"/>
      <c r="L129" s="1" t="str">
        <f t="shared" si="17"/>
        <v/>
      </c>
      <c r="R129" s="1" t="str">
        <f t="shared" si="18"/>
        <v/>
      </c>
      <c r="S129" s="1" t="str">
        <f t="shared" si="19"/>
        <v/>
      </c>
      <c r="W129" s="1" t="e">
        <f t="shared" ca="1" si="20"/>
        <v>#VALUE!</v>
      </c>
      <c r="X129" s="1" t="e">
        <f t="shared" ca="1" si="21"/>
        <v>#VALUE!</v>
      </c>
      <c r="Y129" s="1" t="e">
        <f t="shared" ca="1" si="22"/>
        <v>#VALUE!</v>
      </c>
      <c r="AA129" s="1" t="str">
        <f t="shared" si="28"/>
        <v/>
      </c>
      <c r="AB129" s="1" t="str">
        <f t="shared" si="28"/>
        <v/>
      </c>
      <c r="AC129" s="1" t="str">
        <f t="shared" si="28"/>
        <v/>
      </c>
      <c r="AD129" s="1" t="str">
        <f t="shared" si="28"/>
        <v/>
      </c>
      <c r="AE129" s="1" t="str">
        <f t="shared" si="28"/>
        <v/>
      </c>
      <c r="AF129" s="1" t="e">
        <f>VLOOKUP(C129,'Est1'!$C$12:$S$26,18,FALSE)</f>
        <v>#N/A</v>
      </c>
      <c r="AG129" s="1" t="str">
        <f ca="1">IF($I129&lt;AG$5,"-",SUM(INDIRECT(ADDRESS($AF129+"1",6,1,1,"EST")):INDIRECT(ADDRESS($AF129+"1",IF(AA129="",17,AA129+"5"),1,1,"EST")))/SUM(INDIRECT(ADDRESS($AF129,6,1,1,"EST")):INDIRECT(ADDRESS($AF129,IF(AA129="",17,AA129+"5"),1,1,"EST")))-1)</f>
        <v>-</v>
      </c>
      <c r="AH129" s="1" t="str">
        <f ca="1">IF($I129&lt;AH$5,"-",SUM(INDIRECT(ADDRESS($AF129+"1",22,1,1,"EST")):INDIRECT(ADDRESS($AF129+"1",IF(AB129="",33,AB129+"21"),1,1,"EST")))/SUM(INDIRECT(ADDRESS($AF129,22,1,1,"EST")):INDIRECT(ADDRESS($AF129,IF(AB129="",33,AB129+"21"),1,1,"EST")))-1)</f>
        <v>-</v>
      </c>
      <c r="AI129" s="1" t="str">
        <f ca="1">IF($I129&lt;AI$5,"-",SUM(INDIRECT(ADDRESS($AF129+"1",38,1,1,"EST")):INDIRECT(ADDRESS($AF129+"1",IF(AC129="",49,AC129+"37"),1,1,"EST")))/SUM(INDIRECT(ADDRESS($AF129,38,1,1,"EST")):INDIRECT(ADDRESS($AF129,IF(AC129="",49,AC129+"37"),1,1,"EST")))-1)</f>
        <v>-</v>
      </c>
      <c r="AJ129" s="1" t="str">
        <f ca="1">IF($I129&lt;AJ$5,"-",SUM(INDIRECT(ADDRESS($AF129+"1",54,1,1,"EST")):INDIRECT(ADDRESS($AF129+"1",IF(AD129="",65,AD129+"53"),1,1,"EST")))/SUM(INDIRECT(ADDRESS($AF129,54,1,1,"EST")):INDIRECT(ADDRESS($AF129,IF(AD129="",65,AD129+"53"),1,1,"EST")))-1)</f>
        <v>-</v>
      </c>
      <c r="AK129" s="154" t="str">
        <f ca="1">IF($I129&lt;AK$5,"-",SUM(INDIRECT(ADDRESS($AF129+"1",70,1,1,"EST")):INDIRECT(ADDRESS($AF129+"1",IF(AE129="",81,AE129+"69"),1,1,"EST")))/SUM(INDIRECT(ADDRESS($AF129,70,1,1,"EST")):INDIRECT(ADDRESS($AF129,IF(AE129="",81,AE129+"69"),1,1,"EST")))-1)</f>
        <v>-</v>
      </c>
    </row>
    <row r="130" spans="3:37" ht="30" customHeight="1" thickTop="1" thickBot="1">
      <c r="C130" s="321"/>
      <c r="D130" s="322"/>
      <c r="E130" s="316"/>
      <c r="F130" s="316"/>
      <c r="G130" s="317" t="str">
        <f>IF(F130=0,"",VLOOKUP(F130,Funcionários!$C$6:$D$81,2,FALSE))</f>
        <v/>
      </c>
      <c r="H130" s="318"/>
      <c r="I130" s="319"/>
      <c r="J130" s="85" t="str">
        <f t="shared" si="16"/>
        <v/>
      </c>
      <c r="K130" s="88"/>
      <c r="L130" s="1" t="str">
        <f t="shared" si="17"/>
        <v/>
      </c>
      <c r="R130" s="1" t="str">
        <f t="shared" si="18"/>
        <v/>
      </c>
      <c r="S130" s="1" t="str">
        <f t="shared" si="19"/>
        <v/>
      </c>
      <c r="W130" s="1" t="e">
        <f t="shared" ca="1" si="20"/>
        <v>#VALUE!</v>
      </c>
      <c r="X130" s="1" t="e">
        <f t="shared" ca="1" si="21"/>
        <v>#VALUE!</v>
      </c>
      <c r="Y130" s="1" t="e">
        <f t="shared" ca="1" si="22"/>
        <v>#VALUE!</v>
      </c>
      <c r="AA130" s="1" t="str">
        <f t="shared" si="28"/>
        <v/>
      </c>
      <c r="AB130" s="1" t="str">
        <f t="shared" si="28"/>
        <v/>
      </c>
      <c r="AC130" s="1" t="str">
        <f t="shared" si="28"/>
        <v/>
      </c>
      <c r="AD130" s="1" t="str">
        <f t="shared" si="28"/>
        <v/>
      </c>
      <c r="AE130" s="1" t="str">
        <f t="shared" si="28"/>
        <v/>
      </c>
      <c r="AF130" s="1" t="e">
        <f>VLOOKUP(C130,'Est1'!$C$12:$S$26,18,FALSE)</f>
        <v>#N/A</v>
      </c>
      <c r="AG130" s="1" t="str">
        <f ca="1">IF($I130&lt;AG$5,"-",SUM(INDIRECT(ADDRESS($AF130+"1",6,1,1,"EST")):INDIRECT(ADDRESS($AF130+"1",IF(AA130="",17,AA130+"5"),1,1,"EST")))/SUM(INDIRECT(ADDRESS($AF130,6,1,1,"EST")):INDIRECT(ADDRESS($AF130,IF(AA130="",17,AA130+"5"),1,1,"EST")))-1)</f>
        <v>-</v>
      </c>
      <c r="AH130" s="1" t="str">
        <f ca="1">IF($I130&lt;AH$5,"-",SUM(INDIRECT(ADDRESS($AF130+"1",22,1,1,"EST")):INDIRECT(ADDRESS($AF130+"1",IF(AB130="",33,AB130+"21"),1,1,"EST")))/SUM(INDIRECT(ADDRESS($AF130,22,1,1,"EST")):INDIRECT(ADDRESS($AF130,IF(AB130="",33,AB130+"21"),1,1,"EST")))-1)</f>
        <v>-</v>
      </c>
      <c r="AI130" s="1" t="str">
        <f ca="1">IF($I130&lt;AI$5,"-",SUM(INDIRECT(ADDRESS($AF130+"1",38,1,1,"EST")):INDIRECT(ADDRESS($AF130+"1",IF(AC130="",49,AC130+"37"),1,1,"EST")))/SUM(INDIRECT(ADDRESS($AF130,38,1,1,"EST")):INDIRECT(ADDRESS($AF130,IF(AC130="",49,AC130+"37"),1,1,"EST")))-1)</f>
        <v>-</v>
      </c>
      <c r="AJ130" s="1" t="str">
        <f ca="1">IF($I130&lt;AJ$5,"-",SUM(INDIRECT(ADDRESS($AF130+"1",54,1,1,"EST")):INDIRECT(ADDRESS($AF130+"1",IF(AD130="",65,AD130+"53"),1,1,"EST")))/SUM(INDIRECT(ADDRESS($AF130,54,1,1,"EST")):INDIRECT(ADDRESS($AF130,IF(AD130="",65,AD130+"53"),1,1,"EST")))-1)</f>
        <v>-</v>
      </c>
      <c r="AK130" s="154" t="str">
        <f ca="1">IF($I130&lt;AK$5,"-",SUM(INDIRECT(ADDRESS($AF130+"1",70,1,1,"EST")):INDIRECT(ADDRESS($AF130+"1",IF(AE130="",81,AE130+"69"),1,1,"EST")))/SUM(INDIRECT(ADDRESS($AF130,70,1,1,"EST")):INDIRECT(ADDRESS($AF130,IF(AE130="",81,AE130+"69"),1,1,"EST")))-1)</f>
        <v>-</v>
      </c>
    </row>
    <row r="131" spans="3:37" ht="30" customHeight="1" thickTop="1" thickBot="1">
      <c r="C131" s="321"/>
      <c r="D131" s="322"/>
      <c r="E131" s="316"/>
      <c r="F131" s="316"/>
      <c r="G131" s="317" t="str">
        <f>IF(F131=0,"",VLOOKUP(F131,Funcionários!$C$6:$D$81,2,FALSE))</f>
        <v/>
      </c>
      <c r="H131" s="318"/>
      <c r="I131" s="319"/>
      <c r="J131" s="85" t="str">
        <f t="shared" si="16"/>
        <v/>
      </c>
      <c r="K131" s="88"/>
      <c r="L131" s="1" t="str">
        <f t="shared" si="17"/>
        <v/>
      </c>
      <c r="R131" s="1" t="str">
        <f t="shared" si="18"/>
        <v/>
      </c>
      <c r="S131" s="1" t="str">
        <f t="shared" si="19"/>
        <v/>
      </c>
      <c r="W131" s="1" t="e">
        <f t="shared" ca="1" si="20"/>
        <v>#VALUE!</v>
      </c>
      <c r="X131" s="1" t="e">
        <f t="shared" ca="1" si="21"/>
        <v>#VALUE!</v>
      </c>
      <c r="Y131" s="1" t="e">
        <f t="shared" ca="1" si="22"/>
        <v>#VALUE!</v>
      </c>
      <c r="AA131" s="1" t="str">
        <f t="shared" si="28"/>
        <v/>
      </c>
      <c r="AB131" s="1" t="str">
        <f t="shared" si="28"/>
        <v/>
      </c>
      <c r="AC131" s="1" t="str">
        <f t="shared" si="28"/>
        <v/>
      </c>
      <c r="AD131" s="1" t="str">
        <f t="shared" si="28"/>
        <v/>
      </c>
      <c r="AE131" s="1" t="str">
        <f t="shared" si="28"/>
        <v/>
      </c>
      <c r="AF131" s="1" t="e">
        <f>VLOOKUP(C131,'Est1'!$C$12:$S$26,18,FALSE)</f>
        <v>#N/A</v>
      </c>
      <c r="AG131" s="1" t="str">
        <f ca="1">IF($I131&lt;AG$5,"-",SUM(INDIRECT(ADDRESS($AF131+"1",6,1,1,"EST")):INDIRECT(ADDRESS($AF131+"1",IF(AA131="",17,AA131+"5"),1,1,"EST")))/SUM(INDIRECT(ADDRESS($AF131,6,1,1,"EST")):INDIRECT(ADDRESS($AF131,IF(AA131="",17,AA131+"5"),1,1,"EST")))-1)</f>
        <v>-</v>
      </c>
      <c r="AH131" s="1" t="str">
        <f ca="1">IF($I131&lt;AH$5,"-",SUM(INDIRECT(ADDRESS($AF131+"1",22,1,1,"EST")):INDIRECT(ADDRESS($AF131+"1",IF(AB131="",33,AB131+"21"),1,1,"EST")))/SUM(INDIRECT(ADDRESS($AF131,22,1,1,"EST")):INDIRECT(ADDRESS($AF131,IF(AB131="",33,AB131+"21"),1,1,"EST")))-1)</f>
        <v>-</v>
      </c>
      <c r="AI131" s="1" t="str">
        <f ca="1">IF($I131&lt;AI$5,"-",SUM(INDIRECT(ADDRESS($AF131+"1",38,1,1,"EST")):INDIRECT(ADDRESS($AF131+"1",IF(AC131="",49,AC131+"37"),1,1,"EST")))/SUM(INDIRECT(ADDRESS($AF131,38,1,1,"EST")):INDIRECT(ADDRESS($AF131,IF(AC131="",49,AC131+"37"),1,1,"EST")))-1)</f>
        <v>-</v>
      </c>
      <c r="AJ131" s="1" t="str">
        <f ca="1">IF($I131&lt;AJ$5,"-",SUM(INDIRECT(ADDRESS($AF131+"1",54,1,1,"EST")):INDIRECT(ADDRESS($AF131+"1",IF(AD131="",65,AD131+"53"),1,1,"EST")))/SUM(INDIRECT(ADDRESS($AF131,54,1,1,"EST")):INDIRECT(ADDRESS($AF131,IF(AD131="",65,AD131+"53"),1,1,"EST")))-1)</f>
        <v>-</v>
      </c>
      <c r="AK131" s="154" t="str">
        <f ca="1">IF($I131&lt;AK$5,"-",SUM(INDIRECT(ADDRESS($AF131+"1",70,1,1,"EST")):INDIRECT(ADDRESS($AF131+"1",IF(AE131="",81,AE131+"69"),1,1,"EST")))/SUM(INDIRECT(ADDRESS($AF131,70,1,1,"EST")):INDIRECT(ADDRESS($AF131,IF(AE131="",81,AE131+"69"),1,1,"EST")))-1)</f>
        <v>-</v>
      </c>
    </row>
    <row r="132" spans="3:37" ht="30" customHeight="1" thickTop="1" thickBot="1">
      <c r="C132" s="321"/>
      <c r="D132" s="322"/>
      <c r="E132" s="316"/>
      <c r="F132" s="316"/>
      <c r="G132" s="317" t="str">
        <f>IF(F132=0,"",VLOOKUP(F132,Funcionários!$C$6:$D$81,2,FALSE))</f>
        <v/>
      </c>
      <c r="H132" s="318"/>
      <c r="I132" s="319"/>
      <c r="J132" s="85" t="str">
        <f t="shared" si="16"/>
        <v/>
      </c>
      <c r="K132" s="88"/>
      <c r="L132" s="1" t="str">
        <f t="shared" si="17"/>
        <v/>
      </c>
      <c r="R132" s="1" t="str">
        <f t="shared" si="18"/>
        <v/>
      </c>
      <c r="S132" s="1" t="str">
        <f t="shared" si="19"/>
        <v/>
      </c>
      <c r="W132" s="1" t="e">
        <f t="shared" ca="1" si="20"/>
        <v>#VALUE!</v>
      </c>
      <c r="X132" s="1" t="e">
        <f t="shared" ca="1" si="21"/>
        <v>#VALUE!</v>
      </c>
      <c r="Y132" s="1" t="e">
        <f t="shared" ca="1" si="22"/>
        <v>#VALUE!</v>
      </c>
      <c r="AA132" s="1" t="str">
        <f t="shared" si="28"/>
        <v/>
      </c>
      <c r="AB132" s="1" t="str">
        <f t="shared" si="28"/>
        <v/>
      </c>
      <c r="AC132" s="1" t="str">
        <f t="shared" si="28"/>
        <v/>
      </c>
      <c r="AD132" s="1" t="str">
        <f t="shared" si="28"/>
        <v/>
      </c>
      <c r="AE132" s="1" t="str">
        <f t="shared" si="28"/>
        <v/>
      </c>
      <c r="AF132" s="1" t="e">
        <f>VLOOKUP(C132,'Est1'!$C$12:$S$26,18,FALSE)</f>
        <v>#N/A</v>
      </c>
      <c r="AG132" s="1" t="str">
        <f ca="1">IF($I132&lt;AG$5,"-",SUM(INDIRECT(ADDRESS($AF132+"1",6,1,1,"EST")):INDIRECT(ADDRESS($AF132+"1",IF(AA132="",17,AA132+"5"),1,1,"EST")))/SUM(INDIRECT(ADDRESS($AF132,6,1,1,"EST")):INDIRECT(ADDRESS($AF132,IF(AA132="",17,AA132+"5"),1,1,"EST")))-1)</f>
        <v>-</v>
      </c>
      <c r="AH132" s="1" t="str">
        <f ca="1">IF($I132&lt;AH$5,"-",SUM(INDIRECT(ADDRESS($AF132+"1",22,1,1,"EST")):INDIRECT(ADDRESS($AF132+"1",IF(AB132="",33,AB132+"21"),1,1,"EST")))/SUM(INDIRECT(ADDRESS($AF132,22,1,1,"EST")):INDIRECT(ADDRESS($AF132,IF(AB132="",33,AB132+"21"),1,1,"EST")))-1)</f>
        <v>-</v>
      </c>
      <c r="AI132" s="1" t="str">
        <f ca="1">IF($I132&lt;AI$5,"-",SUM(INDIRECT(ADDRESS($AF132+"1",38,1,1,"EST")):INDIRECT(ADDRESS($AF132+"1",IF(AC132="",49,AC132+"37"),1,1,"EST")))/SUM(INDIRECT(ADDRESS($AF132,38,1,1,"EST")):INDIRECT(ADDRESS($AF132,IF(AC132="",49,AC132+"37"),1,1,"EST")))-1)</f>
        <v>-</v>
      </c>
      <c r="AJ132" s="1" t="str">
        <f ca="1">IF($I132&lt;AJ$5,"-",SUM(INDIRECT(ADDRESS($AF132+"1",54,1,1,"EST")):INDIRECT(ADDRESS($AF132+"1",IF(AD132="",65,AD132+"53"),1,1,"EST")))/SUM(INDIRECT(ADDRESS($AF132,54,1,1,"EST")):INDIRECT(ADDRESS($AF132,IF(AD132="",65,AD132+"53"),1,1,"EST")))-1)</f>
        <v>-</v>
      </c>
      <c r="AK132" s="154" t="str">
        <f ca="1">IF($I132&lt;AK$5,"-",SUM(INDIRECT(ADDRESS($AF132+"1",70,1,1,"EST")):INDIRECT(ADDRESS($AF132+"1",IF(AE132="",81,AE132+"69"),1,1,"EST")))/SUM(INDIRECT(ADDRESS($AF132,70,1,1,"EST")):INDIRECT(ADDRESS($AF132,IF(AE132="",81,AE132+"69"),1,1,"EST")))-1)</f>
        <v>-</v>
      </c>
    </row>
    <row r="133" spans="3:37" ht="30" customHeight="1" thickTop="1" thickBot="1">
      <c r="C133" s="321"/>
      <c r="D133" s="322"/>
      <c r="E133" s="316"/>
      <c r="F133" s="316"/>
      <c r="G133" s="317" t="str">
        <f>IF(F133=0,"",VLOOKUP(F133,Funcionários!$C$6:$D$81,2,FALSE))</f>
        <v/>
      </c>
      <c r="H133" s="318"/>
      <c r="I133" s="319"/>
      <c r="J133" s="85" t="str">
        <f t="shared" si="16"/>
        <v/>
      </c>
      <c r="K133" s="88"/>
      <c r="L133" s="1" t="str">
        <f t="shared" si="17"/>
        <v/>
      </c>
      <c r="R133" s="1" t="str">
        <f t="shared" si="18"/>
        <v/>
      </c>
      <c r="S133" s="1" t="str">
        <f t="shared" si="19"/>
        <v/>
      </c>
      <c r="W133" s="1" t="e">
        <f t="shared" ca="1" si="20"/>
        <v>#VALUE!</v>
      </c>
      <c r="X133" s="1" t="e">
        <f t="shared" ca="1" si="21"/>
        <v>#VALUE!</v>
      </c>
      <c r="Y133" s="1" t="e">
        <f t="shared" ca="1" si="22"/>
        <v>#VALUE!</v>
      </c>
      <c r="AA133" s="1" t="str">
        <f t="shared" si="28"/>
        <v/>
      </c>
      <c r="AB133" s="1" t="str">
        <f t="shared" si="28"/>
        <v/>
      </c>
      <c r="AC133" s="1" t="str">
        <f t="shared" si="28"/>
        <v/>
      </c>
      <c r="AD133" s="1" t="str">
        <f t="shared" si="28"/>
        <v/>
      </c>
      <c r="AE133" s="1" t="str">
        <f t="shared" si="28"/>
        <v/>
      </c>
      <c r="AF133" s="1" t="e">
        <f>VLOOKUP(C133,'Est1'!$C$12:$S$26,18,FALSE)</f>
        <v>#N/A</v>
      </c>
      <c r="AG133" s="1" t="str">
        <f ca="1">IF($I133&lt;AG$5,"-",SUM(INDIRECT(ADDRESS($AF133+"1",6,1,1,"EST")):INDIRECT(ADDRESS($AF133+"1",IF(AA133="",17,AA133+"5"),1,1,"EST")))/SUM(INDIRECT(ADDRESS($AF133,6,1,1,"EST")):INDIRECT(ADDRESS($AF133,IF(AA133="",17,AA133+"5"),1,1,"EST")))-1)</f>
        <v>-</v>
      </c>
      <c r="AH133" s="1" t="str">
        <f ca="1">IF($I133&lt;AH$5,"-",SUM(INDIRECT(ADDRESS($AF133+"1",22,1,1,"EST")):INDIRECT(ADDRESS($AF133+"1",IF(AB133="",33,AB133+"21"),1,1,"EST")))/SUM(INDIRECT(ADDRESS($AF133,22,1,1,"EST")):INDIRECT(ADDRESS($AF133,IF(AB133="",33,AB133+"21"),1,1,"EST")))-1)</f>
        <v>-</v>
      </c>
      <c r="AI133" s="1" t="str">
        <f ca="1">IF($I133&lt;AI$5,"-",SUM(INDIRECT(ADDRESS($AF133+"1",38,1,1,"EST")):INDIRECT(ADDRESS($AF133+"1",IF(AC133="",49,AC133+"37"),1,1,"EST")))/SUM(INDIRECT(ADDRESS($AF133,38,1,1,"EST")):INDIRECT(ADDRESS($AF133,IF(AC133="",49,AC133+"37"),1,1,"EST")))-1)</f>
        <v>-</v>
      </c>
      <c r="AJ133" s="1" t="str">
        <f ca="1">IF($I133&lt;AJ$5,"-",SUM(INDIRECT(ADDRESS($AF133+"1",54,1,1,"EST")):INDIRECT(ADDRESS($AF133+"1",IF(AD133="",65,AD133+"53"),1,1,"EST")))/SUM(INDIRECT(ADDRESS($AF133,54,1,1,"EST")):INDIRECT(ADDRESS($AF133,IF(AD133="",65,AD133+"53"),1,1,"EST")))-1)</f>
        <v>-</v>
      </c>
      <c r="AK133" s="154" t="str">
        <f ca="1">IF($I133&lt;AK$5,"-",SUM(INDIRECT(ADDRESS($AF133+"1",70,1,1,"EST")):INDIRECT(ADDRESS($AF133+"1",IF(AE133="",81,AE133+"69"),1,1,"EST")))/SUM(INDIRECT(ADDRESS($AF133,70,1,1,"EST")):INDIRECT(ADDRESS($AF133,IF(AE133="",81,AE133+"69"),1,1,"EST")))-1)</f>
        <v>-</v>
      </c>
    </row>
    <row r="134" spans="3:37" ht="30" customHeight="1" thickTop="1" thickBot="1">
      <c r="C134" s="321"/>
      <c r="D134" s="322"/>
      <c r="E134" s="316"/>
      <c r="F134" s="316"/>
      <c r="G134" s="317" t="str">
        <f>IF(F134=0,"",VLOOKUP(F134,Funcionários!$C$6:$D$81,2,FALSE))</f>
        <v/>
      </c>
      <c r="H134" s="318"/>
      <c r="I134" s="319"/>
      <c r="J134" s="85" t="str">
        <f t="shared" si="16"/>
        <v/>
      </c>
      <c r="K134" s="88"/>
      <c r="L134" s="1" t="str">
        <f t="shared" si="17"/>
        <v/>
      </c>
      <c r="R134" s="1" t="str">
        <f t="shared" si="18"/>
        <v/>
      </c>
      <c r="S134" s="1" t="str">
        <f t="shared" si="19"/>
        <v/>
      </c>
      <c r="W134" s="1" t="e">
        <f t="shared" ca="1" si="20"/>
        <v>#VALUE!</v>
      </c>
      <c r="X134" s="1" t="e">
        <f t="shared" ca="1" si="21"/>
        <v>#VALUE!</v>
      </c>
      <c r="Y134" s="1" t="e">
        <f t="shared" ca="1" si="22"/>
        <v>#VALUE!</v>
      </c>
      <c r="AA134" s="1" t="str">
        <f t="shared" si="28"/>
        <v/>
      </c>
      <c r="AB134" s="1" t="str">
        <f t="shared" si="28"/>
        <v/>
      </c>
      <c r="AC134" s="1" t="str">
        <f t="shared" si="28"/>
        <v/>
      </c>
      <c r="AD134" s="1" t="str">
        <f t="shared" si="28"/>
        <v/>
      </c>
      <c r="AE134" s="1" t="str">
        <f t="shared" si="28"/>
        <v/>
      </c>
      <c r="AF134" s="1" t="e">
        <f>VLOOKUP(C134,'Est1'!$C$12:$S$26,18,FALSE)</f>
        <v>#N/A</v>
      </c>
      <c r="AG134" s="1" t="str">
        <f ca="1">IF($I134&lt;AG$5,"-",SUM(INDIRECT(ADDRESS($AF134+"1",6,1,1,"EST")):INDIRECT(ADDRESS($AF134+"1",IF(AA134="",17,AA134+"5"),1,1,"EST")))/SUM(INDIRECT(ADDRESS($AF134,6,1,1,"EST")):INDIRECT(ADDRESS($AF134,IF(AA134="",17,AA134+"5"),1,1,"EST")))-1)</f>
        <v>-</v>
      </c>
      <c r="AH134" s="1" t="str">
        <f ca="1">IF($I134&lt;AH$5,"-",SUM(INDIRECT(ADDRESS($AF134+"1",22,1,1,"EST")):INDIRECT(ADDRESS($AF134+"1",IF(AB134="",33,AB134+"21"),1,1,"EST")))/SUM(INDIRECT(ADDRESS($AF134,22,1,1,"EST")):INDIRECT(ADDRESS($AF134,IF(AB134="",33,AB134+"21"),1,1,"EST")))-1)</f>
        <v>-</v>
      </c>
      <c r="AI134" s="1" t="str">
        <f ca="1">IF($I134&lt;AI$5,"-",SUM(INDIRECT(ADDRESS($AF134+"1",38,1,1,"EST")):INDIRECT(ADDRESS($AF134+"1",IF(AC134="",49,AC134+"37"),1,1,"EST")))/SUM(INDIRECT(ADDRESS($AF134,38,1,1,"EST")):INDIRECT(ADDRESS($AF134,IF(AC134="",49,AC134+"37"),1,1,"EST")))-1)</f>
        <v>-</v>
      </c>
      <c r="AJ134" s="1" t="str">
        <f ca="1">IF($I134&lt;AJ$5,"-",SUM(INDIRECT(ADDRESS($AF134+"1",54,1,1,"EST")):INDIRECT(ADDRESS($AF134+"1",IF(AD134="",65,AD134+"53"),1,1,"EST")))/SUM(INDIRECT(ADDRESS($AF134,54,1,1,"EST")):INDIRECT(ADDRESS($AF134,IF(AD134="",65,AD134+"53"),1,1,"EST")))-1)</f>
        <v>-</v>
      </c>
      <c r="AK134" s="154" t="str">
        <f ca="1">IF($I134&lt;AK$5,"-",SUM(INDIRECT(ADDRESS($AF134+"1",70,1,1,"EST")):INDIRECT(ADDRESS($AF134+"1",IF(AE134="",81,AE134+"69"),1,1,"EST")))/SUM(INDIRECT(ADDRESS($AF134,70,1,1,"EST")):INDIRECT(ADDRESS($AF134,IF(AE134="",81,AE134+"69"),1,1,"EST")))-1)</f>
        <v>-</v>
      </c>
    </row>
    <row r="135" spans="3:37" ht="30" customHeight="1" thickTop="1" thickBot="1">
      <c r="C135" s="321"/>
      <c r="D135" s="322"/>
      <c r="E135" s="316"/>
      <c r="F135" s="316"/>
      <c r="G135" s="317" t="str">
        <f>IF(F135=0,"",VLOOKUP(F135,Funcionários!$C$6:$D$81,2,FALSE))</f>
        <v/>
      </c>
      <c r="H135" s="318"/>
      <c r="I135" s="319"/>
      <c r="J135" s="85" t="str">
        <f t="shared" ref="J135:J198" si="29">IF(ISERROR(IF(K135=1,"Terminado",IF(S135="","",IF(W135=0,"Vence este mes",IF(W135&gt;=3,"Falta "&amp;W135&amp;" meses",IF(W135=2,"Falta 2 meses",IF(W135=1,"Falta 1 mes",IF(W135=-1,ABS(W135)&amp;" mes de retraso",ABS(W135)&amp;" meses de retraso")))))))),"",IF(K135=1,"Terminado",IF(S135="","",IF(W135=0,"Vence esse mes",IF(W135&gt;=3,"Falta "&amp;W135&amp;" meses",IF(W135=2,"Falta 2 meses",IF(W135=1,"Falta 1 mes",IF(W135=-1,ABS(W135)&amp;" mes de retraso",ABS(W135)&amp;" meses de retraso"))))))))</f>
        <v/>
      </c>
      <c r="K135" s="88"/>
      <c r="L135" s="1" t="str">
        <f t="shared" ref="L135:L198" si="30">IF(J135="Terminado","Terminado",IF(RIGHT(J135,7)="Retraso","Retraso",IF(OR(LEFT(J135,5)="Vence",LEFT(J135,5)="Falta"),"En Progreso","")))</f>
        <v/>
      </c>
      <c r="R135" s="1" t="str">
        <f t="shared" ref="R135:R198" si="31">IF(ISERROR(VLOOKUP(H135,$O$6:$P$17,2,FALSE)),"",VLOOKUP(H135,$O$6:$P$17,2,FALSE))</f>
        <v/>
      </c>
      <c r="S135" s="1" t="str">
        <f t="shared" ref="S135:S198" si="32">IF(R135="","","1/"&amp;R135&amp;"/"&amp;I135)</f>
        <v/>
      </c>
      <c r="W135" s="1" t="e">
        <f t="shared" ref="W135:W198" ca="1" si="33">IF(X135&lt;&gt;0,-X135,Y135)</f>
        <v>#VALUE!</v>
      </c>
      <c r="X135" s="1" t="e">
        <f t="shared" ref="X135:X198" ca="1" si="34">IF(I135&gt;$V$6,0,((YEAR(NOW())-YEAR(S135))*12+MONTH(NOW())-MONTH(S135)))</f>
        <v>#VALUE!</v>
      </c>
      <c r="Y135" s="1" t="e">
        <f t="shared" ref="Y135:Y198" ca="1" si="35">IF(X135&gt;0,"",((YEAR(S135)-YEAR($T$6))*12+MONTH(S135)-MONTH($T$6)))</f>
        <v>#VALUE!</v>
      </c>
      <c r="AA135" s="1" t="str">
        <f t="shared" si="28"/>
        <v/>
      </c>
      <c r="AB135" s="1" t="str">
        <f t="shared" si="28"/>
        <v/>
      </c>
      <c r="AC135" s="1" t="str">
        <f t="shared" si="28"/>
        <v/>
      </c>
      <c r="AD135" s="1" t="str">
        <f t="shared" si="28"/>
        <v/>
      </c>
      <c r="AE135" s="1" t="str">
        <f t="shared" si="28"/>
        <v/>
      </c>
      <c r="AF135" s="1" t="e">
        <f>VLOOKUP(C135,'Est1'!$C$12:$S$26,18,FALSE)</f>
        <v>#N/A</v>
      </c>
      <c r="AG135" s="1" t="str">
        <f ca="1">IF($I135&lt;AG$5,"-",SUM(INDIRECT(ADDRESS($AF135+"1",6,1,1,"EST")):INDIRECT(ADDRESS($AF135+"1",IF(AA135="",17,AA135+"5"),1,1,"EST")))/SUM(INDIRECT(ADDRESS($AF135,6,1,1,"EST")):INDIRECT(ADDRESS($AF135,IF(AA135="",17,AA135+"5"),1,1,"EST")))-1)</f>
        <v>-</v>
      </c>
      <c r="AH135" s="1" t="str">
        <f ca="1">IF($I135&lt;AH$5,"-",SUM(INDIRECT(ADDRESS($AF135+"1",22,1,1,"EST")):INDIRECT(ADDRESS($AF135+"1",IF(AB135="",33,AB135+"21"),1,1,"EST")))/SUM(INDIRECT(ADDRESS($AF135,22,1,1,"EST")):INDIRECT(ADDRESS($AF135,IF(AB135="",33,AB135+"21"),1,1,"EST")))-1)</f>
        <v>-</v>
      </c>
      <c r="AI135" s="1" t="str">
        <f ca="1">IF($I135&lt;AI$5,"-",SUM(INDIRECT(ADDRESS($AF135+"1",38,1,1,"EST")):INDIRECT(ADDRESS($AF135+"1",IF(AC135="",49,AC135+"37"),1,1,"EST")))/SUM(INDIRECT(ADDRESS($AF135,38,1,1,"EST")):INDIRECT(ADDRESS($AF135,IF(AC135="",49,AC135+"37"),1,1,"EST")))-1)</f>
        <v>-</v>
      </c>
      <c r="AJ135" s="1" t="str">
        <f ca="1">IF($I135&lt;AJ$5,"-",SUM(INDIRECT(ADDRESS($AF135+"1",54,1,1,"EST")):INDIRECT(ADDRESS($AF135+"1",IF(AD135="",65,AD135+"53"),1,1,"EST")))/SUM(INDIRECT(ADDRESS($AF135,54,1,1,"EST")):INDIRECT(ADDRESS($AF135,IF(AD135="",65,AD135+"53"),1,1,"EST")))-1)</f>
        <v>-</v>
      </c>
      <c r="AK135" s="154" t="str">
        <f ca="1">IF($I135&lt;AK$5,"-",SUM(INDIRECT(ADDRESS($AF135+"1",70,1,1,"EST")):INDIRECT(ADDRESS($AF135+"1",IF(AE135="",81,AE135+"69"),1,1,"EST")))/SUM(INDIRECT(ADDRESS($AF135,70,1,1,"EST")):INDIRECT(ADDRESS($AF135,IF(AE135="",81,AE135+"69"),1,1,"EST")))-1)</f>
        <v>-</v>
      </c>
    </row>
    <row r="136" spans="3:37" ht="30" customHeight="1" thickTop="1" thickBot="1">
      <c r="C136" s="321"/>
      <c r="D136" s="322"/>
      <c r="E136" s="316"/>
      <c r="F136" s="316"/>
      <c r="G136" s="317" t="str">
        <f>IF(F136=0,"",VLOOKUP(F136,Funcionários!$C$6:$D$81,2,FALSE))</f>
        <v/>
      </c>
      <c r="H136" s="318"/>
      <c r="I136" s="319"/>
      <c r="J136" s="85" t="str">
        <f t="shared" si="29"/>
        <v/>
      </c>
      <c r="K136" s="88"/>
      <c r="L136" s="1" t="str">
        <f t="shared" si="30"/>
        <v/>
      </c>
      <c r="R136" s="1" t="str">
        <f t="shared" si="31"/>
        <v/>
      </c>
      <c r="S136" s="1" t="str">
        <f t="shared" si="32"/>
        <v/>
      </c>
      <c r="W136" s="1" t="e">
        <f t="shared" ca="1" si="33"/>
        <v>#VALUE!</v>
      </c>
      <c r="X136" s="1" t="e">
        <f t="shared" ca="1" si="34"/>
        <v>#VALUE!</v>
      </c>
      <c r="Y136" s="1" t="e">
        <f t="shared" ca="1" si="35"/>
        <v>#VALUE!</v>
      </c>
      <c r="AA136" s="1" t="str">
        <f t="shared" ref="AA136:AE145" si="36">IF($I136=AA$5,$R136,"")</f>
        <v/>
      </c>
      <c r="AB136" s="1" t="str">
        <f t="shared" si="36"/>
        <v/>
      </c>
      <c r="AC136" s="1" t="str">
        <f t="shared" si="36"/>
        <v/>
      </c>
      <c r="AD136" s="1" t="str">
        <f t="shared" si="36"/>
        <v/>
      </c>
      <c r="AE136" s="1" t="str">
        <f t="shared" si="36"/>
        <v/>
      </c>
      <c r="AF136" s="1" t="e">
        <f>VLOOKUP(C136,'Est1'!$C$12:$S$26,18,FALSE)</f>
        <v>#N/A</v>
      </c>
      <c r="AG136" s="1" t="str">
        <f ca="1">IF($I136&lt;AG$5,"-",SUM(INDIRECT(ADDRESS($AF136+"1",6,1,1,"EST")):INDIRECT(ADDRESS($AF136+"1",IF(AA136="",17,AA136+"5"),1,1,"EST")))/SUM(INDIRECT(ADDRESS($AF136,6,1,1,"EST")):INDIRECT(ADDRESS($AF136,IF(AA136="",17,AA136+"5"),1,1,"EST")))-1)</f>
        <v>-</v>
      </c>
      <c r="AH136" s="1" t="str">
        <f ca="1">IF($I136&lt;AH$5,"-",SUM(INDIRECT(ADDRESS($AF136+"1",22,1,1,"EST")):INDIRECT(ADDRESS($AF136+"1",IF(AB136="",33,AB136+"21"),1,1,"EST")))/SUM(INDIRECT(ADDRESS($AF136,22,1,1,"EST")):INDIRECT(ADDRESS($AF136,IF(AB136="",33,AB136+"21"),1,1,"EST")))-1)</f>
        <v>-</v>
      </c>
      <c r="AI136" s="1" t="str">
        <f ca="1">IF($I136&lt;AI$5,"-",SUM(INDIRECT(ADDRESS($AF136+"1",38,1,1,"EST")):INDIRECT(ADDRESS($AF136+"1",IF(AC136="",49,AC136+"37"),1,1,"EST")))/SUM(INDIRECT(ADDRESS($AF136,38,1,1,"EST")):INDIRECT(ADDRESS($AF136,IF(AC136="",49,AC136+"37"),1,1,"EST")))-1)</f>
        <v>-</v>
      </c>
      <c r="AJ136" s="1" t="str">
        <f ca="1">IF($I136&lt;AJ$5,"-",SUM(INDIRECT(ADDRESS($AF136+"1",54,1,1,"EST")):INDIRECT(ADDRESS($AF136+"1",IF(AD136="",65,AD136+"53"),1,1,"EST")))/SUM(INDIRECT(ADDRESS($AF136,54,1,1,"EST")):INDIRECT(ADDRESS($AF136,IF(AD136="",65,AD136+"53"),1,1,"EST")))-1)</f>
        <v>-</v>
      </c>
      <c r="AK136" s="154" t="str">
        <f ca="1">IF($I136&lt;AK$5,"-",SUM(INDIRECT(ADDRESS($AF136+"1",70,1,1,"EST")):INDIRECT(ADDRESS($AF136+"1",IF(AE136="",81,AE136+"69"),1,1,"EST")))/SUM(INDIRECT(ADDRESS($AF136,70,1,1,"EST")):INDIRECT(ADDRESS($AF136,IF(AE136="",81,AE136+"69"),1,1,"EST")))-1)</f>
        <v>-</v>
      </c>
    </row>
    <row r="137" spans="3:37" ht="30" customHeight="1" thickTop="1" thickBot="1">
      <c r="C137" s="321"/>
      <c r="D137" s="322"/>
      <c r="E137" s="316"/>
      <c r="F137" s="316"/>
      <c r="G137" s="317" t="str">
        <f>IF(F137=0,"",VLOOKUP(F137,Funcionários!$C$6:$D$81,2,FALSE))</f>
        <v/>
      </c>
      <c r="H137" s="318"/>
      <c r="I137" s="319"/>
      <c r="J137" s="85" t="str">
        <f t="shared" si="29"/>
        <v/>
      </c>
      <c r="K137" s="88"/>
      <c r="L137" s="1" t="str">
        <f t="shared" si="30"/>
        <v/>
      </c>
      <c r="R137" s="1" t="str">
        <f t="shared" si="31"/>
        <v/>
      </c>
      <c r="S137" s="1" t="str">
        <f t="shared" si="32"/>
        <v/>
      </c>
      <c r="W137" s="1" t="e">
        <f t="shared" ca="1" si="33"/>
        <v>#VALUE!</v>
      </c>
      <c r="X137" s="1" t="e">
        <f t="shared" ca="1" si="34"/>
        <v>#VALUE!</v>
      </c>
      <c r="Y137" s="1" t="e">
        <f t="shared" ca="1" si="35"/>
        <v>#VALUE!</v>
      </c>
      <c r="AA137" s="1" t="str">
        <f t="shared" si="36"/>
        <v/>
      </c>
      <c r="AB137" s="1" t="str">
        <f t="shared" si="36"/>
        <v/>
      </c>
      <c r="AC137" s="1" t="str">
        <f t="shared" si="36"/>
        <v/>
      </c>
      <c r="AD137" s="1" t="str">
        <f t="shared" si="36"/>
        <v/>
      </c>
      <c r="AE137" s="1" t="str">
        <f t="shared" si="36"/>
        <v/>
      </c>
      <c r="AF137" s="1" t="e">
        <f>VLOOKUP(C137,'Est1'!$C$12:$S$26,18,FALSE)</f>
        <v>#N/A</v>
      </c>
      <c r="AG137" s="1" t="str">
        <f ca="1">IF($I137&lt;AG$5,"-",SUM(INDIRECT(ADDRESS($AF137+"1",6,1,1,"EST")):INDIRECT(ADDRESS($AF137+"1",IF(AA137="",17,AA137+"5"),1,1,"EST")))/SUM(INDIRECT(ADDRESS($AF137,6,1,1,"EST")):INDIRECT(ADDRESS($AF137,IF(AA137="",17,AA137+"5"),1,1,"EST")))-1)</f>
        <v>-</v>
      </c>
      <c r="AH137" s="1" t="str">
        <f ca="1">IF($I137&lt;AH$5,"-",SUM(INDIRECT(ADDRESS($AF137+"1",22,1,1,"EST")):INDIRECT(ADDRESS($AF137+"1",IF(AB137="",33,AB137+"21"),1,1,"EST")))/SUM(INDIRECT(ADDRESS($AF137,22,1,1,"EST")):INDIRECT(ADDRESS($AF137,IF(AB137="",33,AB137+"21"),1,1,"EST")))-1)</f>
        <v>-</v>
      </c>
      <c r="AI137" s="1" t="str">
        <f ca="1">IF($I137&lt;AI$5,"-",SUM(INDIRECT(ADDRESS($AF137+"1",38,1,1,"EST")):INDIRECT(ADDRESS($AF137+"1",IF(AC137="",49,AC137+"37"),1,1,"EST")))/SUM(INDIRECT(ADDRESS($AF137,38,1,1,"EST")):INDIRECT(ADDRESS($AF137,IF(AC137="",49,AC137+"37"),1,1,"EST")))-1)</f>
        <v>-</v>
      </c>
      <c r="AJ137" s="1" t="str">
        <f ca="1">IF($I137&lt;AJ$5,"-",SUM(INDIRECT(ADDRESS($AF137+"1",54,1,1,"EST")):INDIRECT(ADDRESS($AF137+"1",IF(AD137="",65,AD137+"53"),1,1,"EST")))/SUM(INDIRECT(ADDRESS($AF137,54,1,1,"EST")):INDIRECT(ADDRESS($AF137,IF(AD137="",65,AD137+"53"),1,1,"EST")))-1)</f>
        <v>-</v>
      </c>
      <c r="AK137" s="154" t="str">
        <f ca="1">IF($I137&lt;AK$5,"-",SUM(INDIRECT(ADDRESS($AF137+"1",70,1,1,"EST")):INDIRECT(ADDRESS($AF137+"1",IF(AE137="",81,AE137+"69"),1,1,"EST")))/SUM(INDIRECT(ADDRESS($AF137,70,1,1,"EST")):INDIRECT(ADDRESS($AF137,IF(AE137="",81,AE137+"69"),1,1,"EST")))-1)</f>
        <v>-</v>
      </c>
    </row>
    <row r="138" spans="3:37" ht="30" customHeight="1" thickTop="1" thickBot="1">
      <c r="C138" s="321"/>
      <c r="D138" s="322"/>
      <c r="E138" s="316"/>
      <c r="F138" s="316"/>
      <c r="G138" s="317" t="str">
        <f>IF(F138=0,"",VLOOKUP(F138,Funcionários!$C$6:$D$81,2,FALSE))</f>
        <v/>
      </c>
      <c r="H138" s="318"/>
      <c r="I138" s="319"/>
      <c r="J138" s="85" t="str">
        <f t="shared" si="29"/>
        <v/>
      </c>
      <c r="K138" s="88"/>
      <c r="L138" s="1" t="str">
        <f t="shared" si="30"/>
        <v/>
      </c>
      <c r="R138" s="1" t="str">
        <f t="shared" si="31"/>
        <v/>
      </c>
      <c r="S138" s="1" t="str">
        <f t="shared" si="32"/>
        <v/>
      </c>
      <c r="W138" s="1" t="e">
        <f t="shared" ca="1" si="33"/>
        <v>#VALUE!</v>
      </c>
      <c r="X138" s="1" t="e">
        <f t="shared" ca="1" si="34"/>
        <v>#VALUE!</v>
      </c>
      <c r="Y138" s="1" t="e">
        <f t="shared" ca="1" si="35"/>
        <v>#VALUE!</v>
      </c>
      <c r="AA138" s="1" t="str">
        <f t="shared" si="36"/>
        <v/>
      </c>
      <c r="AB138" s="1" t="str">
        <f t="shared" si="36"/>
        <v/>
      </c>
      <c r="AC138" s="1" t="str">
        <f t="shared" si="36"/>
        <v/>
      </c>
      <c r="AD138" s="1" t="str">
        <f t="shared" si="36"/>
        <v/>
      </c>
      <c r="AE138" s="1" t="str">
        <f t="shared" si="36"/>
        <v/>
      </c>
      <c r="AF138" s="1" t="e">
        <f>VLOOKUP(C138,'Est1'!$C$12:$S$26,18,FALSE)</f>
        <v>#N/A</v>
      </c>
      <c r="AG138" s="1" t="str">
        <f ca="1">IF($I138&lt;AG$5,"-",SUM(INDIRECT(ADDRESS($AF138+"1",6,1,1,"EST")):INDIRECT(ADDRESS($AF138+"1",IF(AA138="",17,AA138+"5"),1,1,"EST")))/SUM(INDIRECT(ADDRESS($AF138,6,1,1,"EST")):INDIRECT(ADDRESS($AF138,IF(AA138="",17,AA138+"5"),1,1,"EST")))-1)</f>
        <v>-</v>
      </c>
      <c r="AH138" s="1" t="str">
        <f ca="1">IF($I138&lt;AH$5,"-",SUM(INDIRECT(ADDRESS($AF138+"1",22,1,1,"EST")):INDIRECT(ADDRESS($AF138+"1",IF(AB138="",33,AB138+"21"),1,1,"EST")))/SUM(INDIRECT(ADDRESS($AF138,22,1,1,"EST")):INDIRECT(ADDRESS($AF138,IF(AB138="",33,AB138+"21"),1,1,"EST")))-1)</f>
        <v>-</v>
      </c>
      <c r="AI138" s="1" t="str">
        <f ca="1">IF($I138&lt;AI$5,"-",SUM(INDIRECT(ADDRESS($AF138+"1",38,1,1,"EST")):INDIRECT(ADDRESS($AF138+"1",IF(AC138="",49,AC138+"37"),1,1,"EST")))/SUM(INDIRECT(ADDRESS($AF138,38,1,1,"EST")):INDIRECT(ADDRESS($AF138,IF(AC138="",49,AC138+"37"),1,1,"EST")))-1)</f>
        <v>-</v>
      </c>
      <c r="AJ138" s="1" t="str">
        <f ca="1">IF($I138&lt;AJ$5,"-",SUM(INDIRECT(ADDRESS($AF138+"1",54,1,1,"EST")):INDIRECT(ADDRESS($AF138+"1",IF(AD138="",65,AD138+"53"),1,1,"EST")))/SUM(INDIRECT(ADDRESS($AF138,54,1,1,"EST")):INDIRECT(ADDRESS($AF138,IF(AD138="",65,AD138+"53"),1,1,"EST")))-1)</f>
        <v>-</v>
      </c>
      <c r="AK138" s="154" t="str">
        <f ca="1">IF($I138&lt;AK$5,"-",SUM(INDIRECT(ADDRESS($AF138+"1",70,1,1,"EST")):INDIRECT(ADDRESS($AF138+"1",IF(AE138="",81,AE138+"69"),1,1,"EST")))/SUM(INDIRECT(ADDRESS($AF138,70,1,1,"EST")):INDIRECT(ADDRESS($AF138,IF(AE138="",81,AE138+"69"),1,1,"EST")))-1)</f>
        <v>-</v>
      </c>
    </row>
    <row r="139" spans="3:37" ht="30" customHeight="1" thickTop="1" thickBot="1">
      <c r="C139" s="321"/>
      <c r="D139" s="322"/>
      <c r="E139" s="316"/>
      <c r="F139" s="316"/>
      <c r="G139" s="317" t="str">
        <f>IF(F139=0,"",VLOOKUP(F139,Funcionários!$C$6:$D$81,2,FALSE))</f>
        <v/>
      </c>
      <c r="H139" s="318"/>
      <c r="I139" s="319"/>
      <c r="J139" s="85" t="str">
        <f t="shared" si="29"/>
        <v/>
      </c>
      <c r="K139" s="88"/>
      <c r="L139" s="1" t="str">
        <f t="shared" si="30"/>
        <v/>
      </c>
      <c r="R139" s="1" t="str">
        <f t="shared" si="31"/>
        <v/>
      </c>
      <c r="S139" s="1" t="str">
        <f t="shared" si="32"/>
        <v/>
      </c>
      <c r="W139" s="1" t="e">
        <f t="shared" ca="1" si="33"/>
        <v>#VALUE!</v>
      </c>
      <c r="X139" s="1" t="e">
        <f t="shared" ca="1" si="34"/>
        <v>#VALUE!</v>
      </c>
      <c r="Y139" s="1" t="e">
        <f t="shared" ca="1" si="35"/>
        <v>#VALUE!</v>
      </c>
      <c r="AA139" s="1" t="str">
        <f t="shared" si="36"/>
        <v/>
      </c>
      <c r="AB139" s="1" t="str">
        <f t="shared" si="36"/>
        <v/>
      </c>
      <c r="AC139" s="1" t="str">
        <f t="shared" si="36"/>
        <v/>
      </c>
      <c r="AD139" s="1" t="str">
        <f t="shared" si="36"/>
        <v/>
      </c>
      <c r="AE139" s="1" t="str">
        <f t="shared" si="36"/>
        <v/>
      </c>
      <c r="AF139" s="1" t="e">
        <f>VLOOKUP(C139,'Est1'!$C$12:$S$26,18,FALSE)</f>
        <v>#N/A</v>
      </c>
      <c r="AG139" s="1" t="str">
        <f ca="1">IF($I139&lt;AG$5,"-",SUM(INDIRECT(ADDRESS($AF139+"1",6,1,1,"EST")):INDIRECT(ADDRESS($AF139+"1",IF(AA139="",17,AA139+"5"),1,1,"EST")))/SUM(INDIRECT(ADDRESS($AF139,6,1,1,"EST")):INDIRECT(ADDRESS($AF139,IF(AA139="",17,AA139+"5"),1,1,"EST")))-1)</f>
        <v>-</v>
      </c>
      <c r="AH139" s="1" t="str">
        <f ca="1">IF($I139&lt;AH$5,"-",SUM(INDIRECT(ADDRESS($AF139+"1",22,1,1,"EST")):INDIRECT(ADDRESS($AF139+"1",IF(AB139="",33,AB139+"21"),1,1,"EST")))/SUM(INDIRECT(ADDRESS($AF139,22,1,1,"EST")):INDIRECT(ADDRESS($AF139,IF(AB139="",33,AB139+"21"),1,1,"EST")))-1)</f>
        <v>-</v>
      </c>
      <c r="AI139" s="1" t="str">
        <f ca="1">IF($I139&lt;AI$5,"-",SUM(INDIRECT(ADDRESS($AF139+"1",38,1,1,"EST")):INDIRECT(ADDRESS($AF139+"1",IF(AC139="",49,AC139+"37"),1,1,"EST")))/SUM(INDIRECT(ADDRESS($AF139,38,1,1,"EST")):INDIRECT(ADDRESS($AF139,IF(AC139="",49,AC139+"37"),1,1,"EST")))-1)</f>
        <v>-</v>
      </c>
      <c r="AJ139" s="1" t="str">
        <f ca="1">IF($I139&lt;AJ$5,"-",SUM(INDIRECT(ADDRESS($AF139+"1",54,1,1,"EST")):INDIRECT(ADDRESS($AF139+"1",IF(AD139="",65,AD139+"53"),1,1,"EST")))/SUM(INDIRECT(ADDRESS($AF139,54,1,1,"EST")):INDIRECT(ADDRESS($AF139,IF(AD139="",65,AD139+"53"),1,1,"EST")))-1)</f>
        <v>-</v>
      </c>
      <c r="AK139" s="154" t="str">
        <f ca="1">IF($I139&lt;AK$5,"-",SUM(INDIRECT(ADDRESS($AF139+"1",70,1,1,"EST")):INDIRECT(ADDRESS($AF139+"1",IF(AE139="",81,AE139+"69"),1,1,"EST")))/SUM(INDIRECT(ADDRESS($AF139,70,1,1,"EST")):INDIRECT(ADDRESS($AF139,IF(AE139="",81,AE139+"69"),1,1,"EST")))-1)</f>
        <v>-</v>
      </c>
    </row>
    <row r="140" spans="3:37" ht="30" customHeight="1" thickTop="1" thickBot="1">
      <c r="C140" s="321"/>
      <c r="D140" s="322"/>
      <c r="E140" s="316"/>
      <c r="F140" s="316"/>
      <c r="G140" s="317" t="str">
        <f>IF(F140=0,"",VLOOKUP(F140,Funcionários!$C$6:$D$81,2,FALSE))</f>
        <v/>
      </c>
      <c r="H140" s="318"/>
      <c r="I140" s="319"/>
      <c r="J140" s="85" t="str">
        <f t="shared" si="29"/>
        <v/>
      </c>
      <c r="K140" s="88"/>
      <c r="L140" s="1" t="str">
        <f t="shared" si="30"/>
        <v/>
      </c>
      <c r="R140" s="1" t="str">
        <f t="shared" si="31"/>
        <v/>
      </c>
      <c r="S140" s="1" t="str">
        <f t="shared" si="32"/>
        <v/>
      </c>
      <c r="W140" s="1" t="e">
        <f t="shared" ca="1" si="33"/>
        <v>#VALUE!</v>
      </c>
      <c r="X140" s="1" t="e">
        <f t="shared" ca="1" si="34"/>
        <v>#VALUE!</v>
      </c>
      <c r="Y140" s="1" t="e">
        <f t="shared" ca="1" si="35"/>
        <v>#VALUE!</v>
      </c>
      <c r="AA140" s="1" t="str">
        <f t="shared" si="36"/>
        <v/>
      </c>
      <c r="AB140" s="1" t="str">
        <f t="shared" si="36"/>
        <v/>
      </c>
      <c r="AC140" s="1" t="str">
        <f t="shared" si="36"/>
        <v/>
      </c>
      <c r="AD140" s="1" t="str">
        <f t="shared" si="36"/>
        <v/>
      </c>
      <c r="AE140" s="1" t="str">
        <f t="shared" si="36"/>
        <v/>
      </c>
      <c r="AF140" s="1" t="e">
        <f>VLOOKUP(C140,'Est1'!$C$12:$S$26,18,FALSE)</f>
        <v>#N/A</v>
      </c>
      <c r="AG140" s="1" t="str">
        <f ca="1">IF($I140&lt;AG$5,"-",SUM(INDIRECT(ADDRESS($AF140+"1",6,1,1,"EST")):INDIRECT(ADDRESS($AF140+"1",IF(AA140="",17,AA140+"5"),1,1,"EST")))/SUM(INDIRECT(ADDRESS($AF140,6,1,1,"EST")):INDIRECT(ADDRESS($AF140,IF(AA140="",17,AA140+"5"),1,1,"EST")))-1)</f>
        <v>-</v>
      </c>
      <c r="AH140" s="1" t="str">
        <f ca="1">IF($I140&lt;AH$5,"-",SUM(INDIRECT(ADDRESS($AF140+"1",22,1,1,"EST")):INDIRECT(ADDRESS($AF140+"1",IF(AB140="",33,AB140+"21"),1,1,"EST")))/SUM(INDIRECT(ADDRESS($AF140,22,1,1,"EST")):INDIRECT(ADDRESS($AF140,IF(AB140="",33,AB140+"21"),1,1,"EST")))-1)</f>
        <v>-</v>
      </c>
      <c r="AI140" s="1" t="str">
        <f ca="1">IF($I140&lt;AI$5,"-",SUM(INDIRECT(ADDRESS($AF140+"1",38,1,1,"EST")):INDIRECT(ADDRESS($AF140+"1",IF(AC140="",49,AC140+"37"),1,1,"EST")))/SUM(INDIRECT(ADDRESS($AF140,38,1,1,"EST")):INDIRECT(ADDRESS($AF140,IF(AC140="",49,AC140+"37"),1,1,"EST")))-1)</f>
        <v>-</v>
      </c>
      <c r="AJ140" s="1" t="str">
        <f ca="1">IF($I140&lt;AJ$5,"-",SUM(INDIRECT(ADDRESS($AF140+"1",54,1,1,"EST")):INDIRECT(ADDRESS($AF140+"1",IF(AD140="",65,AD140+"53"),1,1,"EST")))/SUM(INDIRECT(ADDRESS($AF140,54,1,1,"EST")):INDIRECT(ADDRESS($AF140,IF(AD140="",65,AD140+"53"),1,1,"EST")))-1)</f>
        <v>-</v>
      </c>
      <c r="AK140" s="154" t="str">
        <f ca="1">IF($I140&lt;AK$5,"-",SUM(INDIRECT(ADDRESS($AF140+"1",70,1,1,"EST")):INDIRECT(ADDRESS($AF140+"1",IF(AE140="",81,AE140+"69"),1,1,"EST")))/SUM(INDIRECT(ADDRESS($AF140,70,1,1,"EST")):INDIRECT(ADDRESS($AF140,IF(AE140="",81,AE140+"69"),1,1,"EST")))-1)</f>
        <v>-</v>
      </c>
    </row>
    <row r="141" spans="3:37" ht="30" customHeight="1" thickTop="1" thickBot="1">
      <c r="C141" s="321"/>
      <c r="D141" s="322"/>
      <c r="E141" s="316"/>
      <c r="F141" s="316"/>
      <c r="G141" s="317" t="str">
        <f>IF(F141=0,"",VLOOKUP(F141,Funcionários!$C$6:$D$81,2,FALSE))</f>
        <v/>
      </c>
      <c r="H141" s="318"/>
      <c r="I141" s="319"/>
      <c r="J141" s="85" t="str">
        <f t="shared" si="29"/>
        <v/>
      </c>
      <c r="K141" s="88"/>
      <c r="L141" s="1" t="str">
        <f t="shared" si="30"/>
        <v/>
      </c>
      <c r="R141" s="1" t="str">
        <f t="shared" si="31"/>
        <v/>
      </c>
      <c r="S141" s="1" t="str">
        <f t="shared" si="32"/>
        <v/>
      </c>
      <c r="W141" s="1" t="e">
        <f t="shared" ca="1" si="33"/>
        <v>#VALUE!</v>
      </c>
      <c r="X141" s="1" t="e">
        <f t="shared" ca="1" si="34"/>
        <v>#VALUE!</v>
      </c>
      <c r="Y141" s="1" t="e">
        <f t="shared" ca="1" si="35"/>
        <v>#VALUE!</v>
      </c>
      <c r="AA141" s="1" t="str">
        <f t="shared" si="36"/>
        <v/>
      </c>
      <c r="AB141" s="1" t="str">
        <f t="shared" si="36"/>
        <v/>
      </c>
      <c r="AC141" s="1" t="str">
        <f t="shared" si="36"/>
        <v/>
      </c>
      <c r="AD141" s="1" t="str">
        <f t="shared" si="36"/>
        <v/>
      </c>
      <c r="AE141" s="1" t="str">
        <f t="shared" si="36"/>
        <v/>
      </c>
      <c r="AF141" s="1" t="e">
        <f>VLOOKUP(C141,'Est1'!$C$12:$S$26,18,FALSE)</f>
        <v>#N/A</v>
      </c>
      <c r="AG141" s="1" t="str">
        <f ca="1">IF($I141&lt;AG$5,"-",SUM(INDIRECT(ADDRESS($AF141+"1",6,1,1,"EST")):INDIRECT(ADDRESS($AF141+"1",IF(AA141="",17,AA141+"5"),1,1,"EST")))/SUM(INDIRECT(ADDRESS($AF141,6,1,1,"EST")):INDIRECT(ADDRESS($AF141,IF(AA141="",17,AA141+"5"),1,1,"EST")))-1)</f>
        <v>-</v>
      </c>
      <c r="AH141" s="1" t="str">
        <f ca="1">IF($I141&lt;AH$5,"-",SUM(INDIRECT(ADDRESS($AF141+"1",22,1,1,"EST")):INDIRECT(ADDRESS($AF141+"1",IF(AB141="",33,AB141+"21"),1,1,"EST")))/SUM(INDIRECT(ADDRESS($AF141,22,1,1,"EST")):INDIRECT(ADDRESS($AF141,IF(AB141="",33,AB141+"21"),1,1,"EST")))-1)</f>
        <v>-</v>
      </c>
      <c r="AI141" s="1" t="str">
        <f ca="1">IF($I141&lt;AI$5,"-",SUM(INDIRECT(ADDRESS($AF141+"1",38,1,1,"EST")):INDIRECT(ADDRESS($AF141+"1",IF(AC141="",49,AC141+"37"),1,1,"EST")))/SUM(INDIRECT(ADDRESS($AF141,38,1,1,"EST")):INDIRECT(ADDRESS($AF141,IF(AC141="",49,AC141+"37"),1,1,"EST")))-1)</f>
        <v>-</v>
      </c>
      <c r="AJ141" s="1" t="str">
        <f ca="1">IF($I141&lt;AJ$5,"-",SUM(INDIRECT(ADDRESS($AF141+"1",54,1,1,"EST")):INDIRECT(ADDRESS($AF141+"1",IF(AD141="",65,AD141+"53"),1,1,"EST")))/SUM(INDIRECT(ADDRESS($AF141,54,1,1,"EST")):INDIRECT(ADDRESS($AF141,IF(AD141="",65,AD141+"53"),1,1,"EST")))-1)</f>
        <v>-</v>
      </c>
      <c r="AK141" s="154" t="str">
        <f ca="1">IF($I141&lt;AK$5,"-",SUM(INDIRECT(ADDRESS($AF141+"1",70,1,1,"EST")):INDIRECT(ADDRESS($AF141+"1",IF(AE141="",81,AE141+"69"),1,1,"EST")))/SUM(INDIRECT(ADDRESS($AF141,70,1,1,"EST")):INDIRECT(ADDRESS($AF141,IF(AE141="",81,AE141+"69"),1,1,"EST")))-1)</f>
        <v>-</v>
      </c>
    </row>
    <row r="142" spans="3:37" ht="30" customHeight="1" thickTop="1" thickBot="1">
      <c r="C142" s="321"/>
      <c r="D142" s="322"/>
      <c r="E142" s="316"/>
      <c r="F142" s="316"/>
      <c r="G142" s="317" t="str">
        <f>IF(F142=0,"",VLOOKUP(F142,Funcionários!$C$6:$D$81,2,FALSE))</f>
        <v/>
      </c>
      <c r="H142" s="318"/>
      <c r="I142" s="319"/>
      <c r="J142" s="85" t="str">
        <f t="shared" si="29"/>
        <v/>
      </c>
      <c r="K142" s="88"/>
      <c r="L142" s="1" t="str">
        <f t="shared" si="30"/>
        <v/>
      </c>
      <c r="R142" s="1" t="str">
        <f t="shared" si="31"/>
        <v/>
      </c>
      <c r="S142" s="1" t="str">
        <f t="shared" si="32"/>
        <v/>
      </c>
      <c r="W142" s="1" t="e">
        <f t="shared" ca="1" si="33"/>
        <v>#VALUE!</v>
      </c>
      <c r="X142" s="1" t="e">
        <f t="shared" ca="1" si="34"/>
        <v>#VALUE!</v>
      </c>
      <c r="Y142" s="1" t="e">
        <f t="shared" ca="1" si="35"/>
        <v>#VALUE!</v>
      </c>
      <c r="AA142" s="1" t="str">
        <f t="shared" si="36"/>
        <v/>
      </c>
      <c r="AB142" s="1" t="str">
        <f t="shared" si="36"/>
        <v/>
      </c>
      <c r="AC142" s="1" t="str">
        <f t="shared" si="36"/>
        <v/>
      </c>
      <c r="AD142" s="1" t="str">
        <f t="shared" si="36"/>
        <v/>
      </c>
      <c r="AE142" s="1" t="str">
        <f t="shared" si="36"/>
        <v/>
      </c>
      <c r="AF142" s="1" t="e">
        <f>VLOOKUP(C142,'Est1'!$C$12:$S$26,18,FALSE)</f>
        <v>#N/A</v>
      </c>
      <c r="AG142" s="1" t="str">
        <f ca="1">IF($I142&lt;AG$5,"-",SUM(INDIRECT(ADDRESS($AF142+"1",6,1,1,"EST")):INDIRECT(ADDRESS($AF142+"1",IF(AA142="",17,AA142+"5"),1,1,"EST")))/SUM(INDIRECT(ADDRESS($AF142,6,1,1,"EST")):INDIRECT(ADDRESS($AF142,IF(AA142="",17,AA142+"5"),1,1,"EST")))-1)</f>
        <v>-</v>
      </c>
      <c r="AH142" s="1" t="str">
        <f ca="1">IF($I142&lt;AH$5,"-",SUM(INDIRECT(ADDRESS($AF142+"1",22,1,1,"EST")):INDIRECT(ADDRESS($AF142+"1",IF(AB142="",33,AB142+"21"),1,1,"EST")))/SUM(INDIRECT(ADDRESS($AF142,22,1,1,"EST")):INDIRECT(ADDRESS($AF142,IF(AB142="",33,AB142+"21"),1,1,"EST")))-1)</f>
        <v>-</v>
      </c>
      <c r="AI142" s="1" t="str">
        <f ca="1">IF($I142&lt;AI$5,"-",SUM(INDIRECT(ADDRESS($AF142+"1",38,1,1,"EST")):INDIRECT(ADDRESS($AF142+"1",IF(AC142="",49,AC142+"37"),1,1,"EST")))/SUM(INDIRECT(ADDRESS($AF142,38,1,1,"EST")):INDIRECT(ADDRESS($AF142,IF(AC142="",49,AC142+"37"),1,1,"EST")))-1)</f>
        <v>-</v>
      </c>
      <c r="AJ142" s="1" t="str">
        <f ca="1">IF($I142&lt;AJ$5,"-",SUM(INDIRECT(ADDRESS($AF142+"1",54,1,1,"EST")):INDIRECT(ADDRESS($AF142+"1",IF(AD142="",65,AD142+"53"),1,1,"EST")))/SUM(INDIRECT(ADDRESS($AF142,54,1,1,"EST")):INDIRECT(ADDRESS($AF142,IF(AD142="",65,AD142+"53"),1,1,"EST")))-1)</f>
        <v>-</v>
      </c>
      <c r="AK142" s="154" t="str">
        <f ca="1">IF($I142&lt;AK$5,"-",SUM(INDIRECT(ADDRESS($AF142+"1",70,1,1,"EST")):INDIRECT(ADDRESS($AF142+"1",IF(AE142="",81,AE142+"69"),1,1,"EST")))/SUM(INDIRECT(ADDRESS($AF142,70,1,1,"EST")):INDIRECT(ADDRESS($AF142,IF(AE142="",81,AE142+"69"),1,1,"EST")))-1)</f>
        <v>-</v>
      </c>
    </row>
    <row r="143" spans="3:37" ht="30" customHeight="1" thickTop="1" thickBot="1">
      <c r="C143" s="321"/>
      <c r="D143" s="322"/>
      <c r="E143" s="316"/>
      <c r="F143" s="316"/>
      <c r="G143" s="317" t="str">
        <f>IF(F143=0,"",VLOOKUP(F143,Funcionários!$C$6:$D$81,2,FALSE))</f>
        <v/>
      </c>
      <c r="H143" s="318"/>
      <c r="I143" s="319"/>
      <c r="J143" s="85" t="str">
        <f t="shared" si="29"/>
        <v/>
      </c>
      <c r="K143" s="88"/>
      <c r="L143" s="1" t="str">
        <f t="shared" si="30"/>
        <v/>
      </c>
      <c r="R143" s="1" t="str">
        <f t="shared" si="31"/>
        <v/>
      </c>
      <c r="S143" s="1" t="str">
        <f t="shared" si="32"/>
        <v/>
      </c>
      <c r="W143" s="1" t="e">
        <f t="shared" ca="1" si="33"/>
        <v>#VALUE!</v>
      </c>
      <c r="X143" s="1" t="e">
        <f t="shared" ca="1" si="34"/>
        <v>#VALUE!</v>
      </c>
      <c r="Y143" s="1" t="e">
        <f t="shared" ca="1" si="35"/>
        <v>#VALUE!</v>
      </c>
      <c r="AA143" s="1" t="str">
        <f t="shared" si="36"/>
        <v/>
      </c>
      <c r="AB143" s="1" t="str">
        <f t="shared" si="36"/>
        <v/>
      </c>
      <c r="AC143" s="1" t="str">
        <f t="shared" si="36"/>
        <v/>
      </c>
      <c r="AD143" s="1" t="str">
        <f t="shared" si="36"/>
        <v/>
      </c>
      <c r="AE143" s="1" t="str">
        <f t="shared" si="36"/>
        <v/>
      </c>
      <c r="AF143" s="1" t="e">
        <f>VLOOKUP(C143,'Est1'!$C$12:$S$26,18,FALSE)</f>
        <v>#N/A</v>
      </c>
      <c r="AG143" s="1" t="str">
        <f ca="1">IF($I143&lt;AG$5,"-",SUM(INDIRECT(ADDRESS($AF143+"1",6,1,1,"EST")):INDIRECT(ADDRESS($AF143+"1",IF(AA143="",17,AA143+"5"),1,1,"EST")))/SUM(INDIRECT(ADDRESS($AF143,6,1,1,"EST")):INDIRECT(ADDRESS($AF143,IF(AA143="",17,AA143+"5"),1,1,"EST")))-1)</f>
        <v>-</v>
      </c>
      <c r="AH143" s="1" t="str">
        <f ca="1">IF($I143&lt;AH$5,"-",SUM(INDIRECT(ADDRESS($AF143+"1",22,1,1,"EST")):INDIRECT(ADDRESS($AF143+"1",IF(AB143="",33,AB143+"21"),1,1,"EST")))/SUM(INDIRECT(ADDRESS($AF143,22,1,1,"EST")):INDIRECT(ADDRESS($AF143,IF(AB143="",33,AB143+"21"),1,1,"EST")))-1)</f>
        <v>-</v>
      </c>
      <c r="AI143" s="1" t="str">
        <f ca="1">IF($I143&lt;AI$5,"-",SUM(INDIRECT(ADDRESS($AF143+"1",38,1,1,"EST")):INDIRECT(ADDRESS($AF143+"1",IF(AC143="",49,AC143+"37"),1,1,"EST")))/SUM(INDIRECT(ADDRESS($AF143,38,1,1,"EST")):INDIRECT(ADDRESS($AF143,IF(AC143="",49,AC143+"37"),1,1,"EST")))-1)</f>
        <v>-</v>
      </c>
      <c r="AJ143" s="1" t="str">
        <f ca="1">IF($I143&lt;AJ$5,"-",SUM(INDIRECT(ADDRESS($AF143+"1",54,1,1,"EST")):INDIRECT(ADDRESS($AF143+"1",IF(AD143="",65,AD143+"53"),1,1,"EST")))/SUM(INDIRECT(ADDRESS($AF143,54,1,1,"EST")):INDIRECT(ADDRESS($AF143,IF(AD143="",65,AD143+"53"),1,1,"EST")))-1)</f>
        <v>-</v>
      </c>
      <c r="AK143" s="154" t="str">
        <f ca="1">IF($I143&lt;AK$5,"-",SUM(INDIRECT(ADDRESS($AF143+"1",70,1,1,"EST")):INDIRECT(ADDRESS($AF143+"1",IF(AE143="",81,AE143+"69"),1,1,"EST")))/SUM(INDIRECT(ADDRESS($AF143,70,1,1,"EST")):INDIRECT(ADDRESS($AF143,IF(AE143="",81,AE143+"69"),1,1,"EST")))-1)</f>
        <v>-</v>
      </c>
    </row>
    <row r="144" spans="3:37" ht="30" customHeight="1" thickTop="1" thickBot="1">
      <c r="C144" s="321"/>
      <c r="D144" s="322"/>
      <c r="E144" s="316"/>
      <c r="F144" s="316"/>
      <c r="G144" s="317" t="str">
        <f>IF(F144=0,"",VLOOKUP(F144,Funcionários!$C$6:$D$81,2,FALSE))</f>
        <v/>
      </c>
      <c r="H144" s="318"/>
      <c r="I144" s="319"/>
      <c r="J144" s="85" t="str">
        <f t="shared" si="29"/>
        <v/>
      </c>
      <c r="K144" s="88"/>
      <c r="L144" s="1" t="str">
        <f t="shared" si="30"/>
        <v/>
      </c>
      <c r="R144" s="1" t="str">
        <f t="shared" si="31"/>
        <v/>
      </c>
      <c r="S144" s="1" t="str">
        <f t="shared" si="32"/>
        <v/>
      </c>
      <c r="W144" s="1" t="e">
        <f t="shared" ca="1" si="33"/>
        <v>#VALUE!</v>
      </c>
      <c r="X144" s="1" t="e">
        <f t="shared" ca="1" si="34"/>
        <v>#VALUE!</v>
      </c>
      <c r="Y144" s="1" t="e">
        <f t="shared" ca="1" si="35"/>
        <v>#VALUE!</v>
      </c>
      <c r="AA144" s="1" t="str">
        <f t="shared" si="36"/>
        <v/>
      </c>
      <c r="AB144" s="1" t="str">
        <f t="shared" si="36"/>
        <v/>
      </c>
      <c r="AC144" s="1" t="str">
        <f t="shared" si="36"/>
        <v/>
      </c>
      <c r="AD144" s="1" t="str">
        <f t="shared" si="36"/>
        <v/>
      </c>
      <c r="AE144" s="1" t="str">
        <f t="shared" si="36"/>
        <v/>
      </c>
      <c r="AF144" s="1" t="e">
        <f>VLOOKUP(C144,'Est1'!$C$12:$S$26,18,FALSE)</f>
        <v>#N/A</v>
      </c>
      <c r="AG144" s="1" t="str">
        <f ca="1">IF($I144&lt;AG$5,"-",SUM(INDIRECT(ADDRESS($AF144+"1",6,1,1,"EST")):INDIRECT(ADDRESS($AF144+"1",IF(AA144="",17,AA144+"5"),1,1,"EST")))/SUM(INDIRECT(ADDRESS($AF144,6,1,1,"EST")):INDIRECT(ADDRESS($AF144,IF(AA144="",17,AA144+"5"),1,1,"EST")))-1)</f>
        <v>-</v>
      </c>
      <c r="AH144" s="1" t="str">
        <f ca="1">IF($I144&lt;AH$5,"-",SUM(INDIRECT(ADDRESS($AF144+"1",22,1,1,"EST")):INDIRECT(ADDRESS($AF144+"1",IF(AB144="",33,AB144+"21"),1,1,"EST")))/SUM(INDIRECT(ADDRESS($AF144,22,1,1,"EST")):INDIRECT(ADDRESS($AF144,IF(AB144="",33,AB144+"21"),1,1,"EST")))-1)</f>
        <v>-</v>
      </c>
      <c r="AI144" s="1" t="str">
        <f ca="1">IF($I144&lt;AI$5,"-",SUM(INDIRECT(ADDRESS($AF144+"1",38,1,1,"EST")):INDIRECT(ADDRESS($AF144+"1",IF(AC144="",49,AC144+"37"),1,1,"EST")))/SUM(INDIRECT(ADDRESS($AF144,38,1,1,"EST")):INDIRECT(ADDRESS($AF144,IF(AC144="",49,AC144+"37"),1,1,"EST")))-1)</f>
        <v>-</v>
      </c>
      <c r="AJ144" s="1" t="str">
        <f ca="1">IF($I144&lt;AJ$5,"-",SUM(INDIRECT(ADDRESS($AF144+"1",54,1,1,"EST")):INDIRECT(ADDRESS($AF144+"1",IF(AD144="",65,AD144+"53"),1,1,"EST")))/SUM(INDIRECT(ADDRESS($AF144,54,1,1,"EST")):INDIRECT(ADDRESS($AF144,IF(AD144="",65,AD144+"53"),1,1,"EST")))-1)</f>
        <v>-</v>
      </c>
      <c r="AK144" s="154" t="str">
        <f ca="1">IF($I144&lt;AK$5,"-",SUM(INDIRECT(ADDRESS($AF144+"1",70,1,1,"EST")):INDIRECT(ADDRESS($AF144+"1",IF(AE144="",81,AE144+"69"),1,1,"EST")))/SUM(INDIRECT(ADDRESS($AF144,70,1,1,"EST")):INDIRECT(ADDRESS($AF144,IF(AE144="",81,AE144+"69"),1,1,"EST")))-1)</f>
        <v>-</v>
      </c>
    </row>
    <row r="145" spans="3:37" ht="30" customHeight="1" thickTop="1" thickBot="1">
      <c r="C145" s="321"/>
      <c r="D145" s="322"/>
      <c r="E145" s="316"/>
      <c r="F145" s="316"/>
      <c r="G145" s="317" t="str">
        <f>IF(F145=0,"",VLOOKUP(F145,Funcionários!$C$6:$D$81,2,FALSE))</f>
        <v/>
      </c>
      <c r="H145" s="318"/>
      <c r="I145" s="319"/>
      <c r="J145" s="85" t="str">
        <f t="shared" si="29"/>
        <v/>
      </c>
      <c r="K145" s="88"/>
      <c r="L145" s="1" t="str">
        <f t="shared" si="30"/>
        <v/>
      </c>
      <c r="R145" s="1" t="str">
        <f t="shared" si="31"/>
        <v/>
      </c>
      <c r="S145" s="1" t="str">
        <f t="shared" si="32"/>
        <v/>
      </c>
      <c r="W145" s="1" t="e">
        <f t="shared" ca="1" si="33"/>
        <v>#VALUE!</v>
      </c>
      <c r="X145" s="1" t="e">
        <f t="shared" ca="1" si="34"/>
        <v>#VALUE!</v>
      </c>
      <c r="Y145" s="1" t="e">
        <f t="shared" ca="1" si="35"/>
        <v>#VALUE!</v>
      </c>
      <c r="AA145" s="1" t="str">
        <f t="shared" si="36"/>
        <v/>
      </c>
      <c r="AB145" s="1" t="str">
        <f t="shared" si="36"/>
        <v/>
      </c>
      <c r="AC145" s="1" t="str">
        <f t="shared" si="36"/>
        <v/>
      </c>
      <c r="AD145" s="1" t="str">
        <f t="shared" si="36"/>
        <v/>
      </c>
      <c r="AE145" s="1" t="str">
        <f t="shared" si="36"/>
        <v/>
      </c>
      <c r="AF145" s="1" t="e">
        <f>VLOOKUP(C145,'Est1'!$C$12:$S$26,18,FALSE)</f>
        <v>#N/A</v>
      </c>
      <c r="AG145" s="1" t="str">
        <f ca="1">IF($I145&lt;AG$5,"-",SUM(INDIRECT(ADDRESS($AF145+"1",6,1,1,"EST")):INDIRECT(ADDRESS($AF145+"1",IF(AA145="",17,AA145+"5"),1,1,"EST")))/SUM(INDIRECT(ADDRESS($AF145,6,1,1,"EST")):INDIRECT(ADDRESS($AF145,IF(AA145="",17,AA145+"5"),1,1,"EST")))-1)</f>
        <v>-</v>
      </c>
      <c r="AH145" s="1" t="str">
        <f ca="1">IF($I145&lt;AH$5,"-",SUM(INDIRECT(ADDRESS($AF145+"1",22,1,1,"EST")):INDIRECT(ADDRESS($AF145+"1",IF(AB145="",33,AB145+"21"),1,1,"EST")))/SUM(INDIRECT(ADDRESS($AF145,22,1,1,"EST")):INDIRECT(ADDRESS($AF145,IF(AB145="",33,AB145+"21"),1,1,"EST")))-1)</f>
        <v>-</v>
      </c>
      <c r="AI145" s="1" t="str">
        <f ca="1">IF($I145&lt;AI$5,"-",SUM(INDIRECT(ADDRESS($AF145+"1",38,1,1,"EST")):INDIRECT(ADDRESS($AF145+"1",IF(AC145="",49,AC145+"37"),1,1,"EST")))/SUM(INDIRECT(ADDRESS($AF145,38,1,1,"EST")):INDIRECT(ADDRESS($AF145,IF(AC145="",49,AC145+"37"),1,1,"EST")))-1)</f>
        <v>-</v>
      </c>
      <c r="AJ145" s="1" t="str">
        <f ca="1">IF($I145&lt;AJ$5,"-",SUM(INDIRECT(ADDRESS($AF145+"1",54,1,1,"EST")):INDIRECT(ADDRESS($AF145+"1",IF(AD145="",65,AD145+"53"),1,1,"EST")))/SUM(INDIRECT(ADDRESS($AF145,54,1,1,"EST")):INDIRECT(ADDRESS($AF145,IF(AD145="",65,AD145+"53"),1,1,"EST")))-1)</f>
        <v>-</v>
      </c>
      <c r="AK145" s="154" t="str">
        <f ca="1">IF($I145&lt;AK$5,"-",SUM(INDIRECT(ADDRESS($AF145+"1",70,1,1,"EST")):INDIRECT(ADDRESS($AF145+"1",IF(AE145="",81,AE145+"69"),1,1,"EST")))/SUM(INDIRECT(ADDRESS($AF145,70,1,1,"EST")):INDIRECT(ADDRESS($AF145,IF(AE145="",81,AE145+"69"),1,1,"EST")))-1)</f>
        <v>-</v>
      </c>
    </row>
    <row r="146" spans="3:37" ht="30" customHeight="1" thickTop="1" thickBot="1">
      <c r="C146" s="321"/>
      <c r="D146" s="322"/>
      <c r="E146" s="316"/>
      <c r="F146" s="316"/>
      <c r="G146" s="317" t="str">
        <f>IF(F146=0,"",VLOOKUP(F146,Funcionários!$C$6:$D$81,2,FALSE))</f>
        <v/>
      </c>
      <c r="H146" s="318"/>
      <c r="I146" s="319"/>
      <c r="J146" s="85" t="str">
        <f t="shared" si="29"/>
        <v/>
      </c>
      <c r="K146" s="88"/>
      <c r="L146" s="1" t="str">
        <f t="shared" si="30"/>
        <v/>
      </c>
      <c r="R146" s="1" t="str">
        <f t="shared" si="31"/>
        <v/>
      </c>
      <c r="S146" s="1" t="str">
        <f t="shared" si="32"/>
        <v/>
      </c>
      <c r="W146" s="1" t="e">
        <f t="shared" ca="1" si="33"/>
        <v>#VALUE!</v>
      </c>
      <c r="X146" s="1" t="e">
        <f t="shared" ca="1" si="34"/>
        <v>#VALUE!</v>
      </c>
      <c r="Y146" s="1" t="e">
        <f t="shared" ca="1" si="35"/>
        <v>#VALUE!</v>
      </c>
      <c r="AA146" s="1" t="str">
        <f t="shared" ref="AA146:AE155" si="37">IF($I146=AA$5,$R146,"")</f>
        <v/>
      </c>
      <c r="AB146" s="1" t="str">
        <f t="shared" si="37"/>
        <v/>
      </c>
      <c r="AC146" s="1" t="str">
        <f t="shared" si="37"/>
        <v/>
      </c>
      <c r="AD146" s="1" t="str">
        <f t="shared" si="37"/>
        <v/>
      </c>
      <c r="AE146" s="1" t="str">
        <f t="shared" si="37"/>
        <v/>
      </c>
      <c r="AF146" s="1" t="e">
        <f>VLOOKUP(C146,'Est1'!$C$12:$S$26,18,FALSE)</f>
        <v>#N/A</v>
      </c>
      <c r="AG146" s="1" t="str">
        <f ca="1">IF($I146&lt;AG$5,"-",SUM(INDIRECT(ADDRESS($AF146+"1",6,1,1,"EST")):INDIRECT(ADDRESS($AF146+"1",IF(AA146="",17,AA146+"5"),1,1,"EST")))/SUM(INDIRECT(ADDRESS($AF146,6,1,1,"EST")):INDIRECT(ADDRESS($AF146,IF(AA146="",17,AA146+"5"),1,1,"EST")))-1)</f>
        <v>-</v>
      </c>
      <c r="AH146" s="1" t="str">
        <f ca="1">IF($I146&lt;AH$5,"-",SUM(INDIRECT(ADDRESS($AF146+"1",22,1,1,"EST")):INDIRECT(ADDRESS($AF146+"1",IF(AB146="",33,AB146+"21"),1,1,"EST")))/SUM(INDIRECT(ADDRESS($AF146,22,1,1,"EST")):INDIRECT(ADDRESS($AF146,IF(AB146="",33,AB146+"21"),1,1,"EST")))-1)</f>
        <v>-</v>
      </c>
      <c r="AI146" s="1" t="str">
        <f ca="1">IF($I146&lt;AI$5,"-",SUM(INDIRECT(ADDRESS($AF146+"1",38,1,1,"EST")):INDIRECT(ADDRESS($AF146+"1",IF(AC146="",49,AC146+"37"),1,1,"EST")))/SUM(INDIRECT(ADDRESS($AF146,38,1,1,"EST")):INDIRECT(ADDRESS($AF146,IF(AC146="",49,AC146+"37"),1,1,"EST")))-1)</f>
        <v>-</v>
      </c>
      <c r="AJ146" s="1" t="str">
        <f ca="1">IF($I146&lt;AJ$5,"-",SUM(INDIRECT(ADDRESS($AF146+"1",54,1,1,"EST")):INDIRECT(ADDRESS($AF146+"1",IF(AD146="",65,AD146+"53"),1,1,"EST")))/SUM(INDIRECT(ADDRESS($AF146,54,1,1,"EST")):INDIRECT(ADDRESS($AF146,IF(AD146="",65,AD146+"53"),1,1,"EST")))-1)</f>
        <v>-</v>
      </c>
      <c r="AK146" s="154" t="str">
        <f ca="1">IF($I146&lt;AK$5,"-",SUM(INDIRECT(ADDRESS($AF146+"1",70,1,1,"EST")):INDIRECT(ADDRESS($AF146+"1",IF(AE146="",81,AE146+"69"),1,1,"EST")))/SUM(INDIRECT(ADDRESS($AF146,70,1,1,"EST")):INDIRECT(ADDRESS($AF146,IF(AE146="",81,AE146+"69"),1,1,"EST")))-1)</f>
        <v>-</v>
      </c>
    </row>
    <row r="147" spans="3:37" ht="30" customHeight="1" thickTop="1" thickBot="1">
      <c r="C147" s="321"/>
      <c r="D147" s="322"/>
      <c r="E147" s="316"/>
      <c r="F147" s="316"/>
      <c r="G147" s="317" t="str">
        <f>IF(F147=0,"",VLOOKUP(F147,Funcionários!$C$6:$D$81,2,FALSE))</f>
        <v/>
      </c>
      <c r="H147" s="318"/>
      <c r="I147" s="319"/>
      <c r="J147" s="85" t="str">
        <f t="shared" si="29"/>
        <v/>
      </c>
      <c r="K147" s="88"/>
      <c r="L147" s="1" t="str">
        <f t="shared" si="30"/>
        <v/>
      </c>
      <c r="R147" s="1" t="str">
        <f t="shared" si="31"/>
        <v/>
      </c>
      <c r="S147" s="1" t="str">
        <f t="shared" si="32"/>
        <v/>
      </c>
      <c r="W147" s="1" t="e">
        <f t="shared" ca="1" si="33"/>
        <v>#VALUE!</v>
      </c>
      <c r="X147" s="1" t="e">
        <f t="shared" ca="1" si="34"/>
        <v>#VALUE!</v>
      </c>
      <c r="Y147" s="1" t="e">
        <f t="shared" ca="1" si="35"/>
        <v>#VALUE!</v>
      </c>
      <c r="AA147" s="1" t="str">
        <f t="shared" si="37"/>
        <v/>
      </c>
      <c r="AB147" s="1" t="str">
        <f t="shared" si="37"/>
        <v/>
      </c>
      <c r="AC147" s="1" t="str">
        <f t="shared" si="37"/>
        <v/>
      </c>
      <c r="AD147" s="1" t="str">
        <f t="shared" si="37"/>
        <v/>
      </c>
      <c r="AE147" s="1" t="str">
        <f t="shared" si="37"/>
        <v/>
      </c>
      <c r="AF147" s="1" t="e">
        <f>VLOOKUP(C147,'Est1'!$C$12:$S$26,18,FALSE)</f>
        <v>#N/A</v>
      </c>
      <c r="AG147" s="1" t="str">
        <f ca="1">IF($I147&lt;AG$5,"-",SUM(INDIRECT(ADDRESS($AF147+"1",6,1,1,"EST")):INDIRECT(ADDRESS($AF147+"1",IF(AA147="",17,AA147+"5"),1,1,"EST")))/SUM(INDIRECT(ADDRESS($AF147,6,1,1,"EST")):INDIRECT(ADDRESS($AF147,IF(AA147="",17,AA147+"5"),1,1,"EST")))-1)</f>
        <v>-</v>
      </c>
      <c r="AH147" s="1" t="str">
        <f ca="1">IF($I147&lt;AH$5,"-",SUM(INDIRECT(ADDRESS($AF147+"1",22,1,1,"EST")):INDIRECT(ADDRESS($AF147+"1",IF(AB147="",33,AB147+"21"),1,1,"EST")))/SUM(INDIRECT(ADDRESS($AF147,22,1,1,"EST")):INDIRECT(ADDRESS($AF147,IF(AB147="",33,AB147+"21"),1,1,"EST")))-1)</f>
        <v>-</v>
      </c>
      <c r="AI147" s="1" t="str">
        <f ca="1">IF($I147&lt;AI$5,"-",SUM(INDIRECT(ADDRESS($AF147+"1",38,1,1,"EST")):INDIRECT(ADDRESS($AF147+"1",IF(AC147="",49,AC147+"37"),1,1,"EST")))/SUM(INDIRECT(ADDRESS($AF147,38,1,1,"EST")):INDIRECT(ADDRESS($AF147,IF(AC147="",49,AC147+"37"),1,1,"EST")))-1)</f>
        <v>-</v>
      </c>
      <c r="AJ147" s="1" t="str">
        <f ca="1">IF($I147&lt;AJ$5,"-",SUM(INDIRECT(ADDRESS($AF147+"1",54,1,1,"EST")):INDIRECT(ADDRESS($AF147+"1",IF(AD147="",65,AD147+"53"),1,1,"EST")))/SUM(INDIRECT(ADDRESS($AF147,54,1,1,"EST")):INDIRECT(ADDRESS($AF147,IF(AD147="",65,AD147+"53"),1,1,"EST")))-1)</f>
        <v>-</v>
      </c>
      <c r="AK147" s="154" t="str">
        <f ca="1">IF($I147&lt;AK$5,"-",SUM(INDIRECT(ADDRESS($AF147+"1",70,1,1,"EST")):INDIRECT(ADDRESS($AF147+"1",IF(AE147="",81,AE147+"69"),1,1,"EST")))/SUM(INDIRECT(ADDRESS($AF147,70,1,1,"EST")):INDIRECT(ADDRESS($AF147,IF(AE147="",81,AE147+"69"),1,1,"EST")))-1)</f>
        <v>-</v>
      </c>
    </row>
    <row r="148" spans="3:37" ht="30" customHeight="1" thickTop="1" thickBot="1">
      <c r="C148" s="321"/>
      <c r="D148" s="322"/>
      <c r="E148" s="316"/>
      <c r="F148" s="316"/>
      <c r="G148" s="317" t="str">
        <f>IF(F148=0,"",VLOOKUP(F148,Funcionários!$C$6:$D$81,2,FALSE))</f>
        <v/>
      </c>
      <c r="H148" s="318"/>
      <c r="I148" s="319"/>
      <c r="J148" s="85" t="str">
        <f t="shared" si="29"/>
        <v/>
      </c>
      <c r="K148" s="88"/>
      <c r="L148" s="1" t="str">
        <f t="shared" si="30"/>
        <v/>
      </c>
      <c r="R148" s="1" t="str">
        <f t="shared" si="31"/>
        <v/>
      </c>
      <c r="S148" s="1" t="str">
        <f t="shared" si="32"/>
        <v/>
      </c>
      <c r="W148" s="1" t="e">
        <f t="shared" ca="1" si="33"/>
        <v>#VALUE!</v>
      </c>
      <c r="X148" s="1" t="e">
        <f t="shared" ca="1" si="34"/>
        <v>#VALUE!</v>
      </c>
      <c r="Y148" s="1" t="e">
        <f t="shared" ca="1" si="35"/>
        <v>#VALUE!</v>
      </c>
      <c r="AA148" s="1" t="str">
        <f t="shared" si="37"/>
        <v/>
      </c>
      <c r="AB148" s="1" t="str">
        <f t="shared" si="37"/>
        <v/>
      </c>
      <c r="AC148" s="1" t="str">
        <f t="shared" si="37"/>
        <v/>
      </c>
      <c r="AD148" s="1" t="str">
        <f t="shared" si="37"/>
        <v/>
      </c>
      <c r="AE148" s="1" t="str">
        <f t="shared" si="37"/>
        <v/>
      </c>
      <c r="AF148" s="1" t="e">
        <f>VLOOKUP(C148,'Est1'!$C$12:$S$26,18,FALSE)</f>
        <v>#N/A</v>
      </c>
      <c r="AG148" s="1" t="str">
        <f ca="1">IF($I148&lt;AG$5,"-",SUM(INDIRECT(ADDRESS($AF148+"1",6,1,1,"EST")):INDIRECT(ADDRESS($AF148+"1",IF(AA148="",17,AA148+"5"),1,1,"EST")))/SUM(INDIRECT(ADDRESS($AF148,6,1,1,"EST")):INDIRECT(ADDRESS($AF148,IF(AA148="",17,AA148+"5"),1,1,"EST")))-1)</f>
        <v>-</v>
      </c>
      <c r="AH148" s="1" t="str">
        <f ca="1">IF($I148&lt;AH$5,"-",SUM(INDIRECT(ADDRESS($AF148+"1",22,1,1,"EST")):INDIRECT(ADDRESS($AF148+"1",IF(AB148="",33,AB148+"21"),1,1,"EST")))/SUM(INDIRECT(ADDRESS($AF148,22,1,1,"EST")):INDIRECT(ADDRESS($AF148,IF(AB148="",33,AB148+"21"),1,1,"EST")))-1)</f>
        <v>-</v>
      </c>
      <c r="AI148" s="1" t="str">
        <f ca="1">IF($I148&lt;AI$5,"-",SUM(INDIRECT(ADDRESS($AF148+"1",38,1,1,"EST")):INDIRECT(ADDRESS($AF148+"1",IF(AC148="",49,AC148+"37"),1,1,"EST")))/SUM(INDIRECT(ADDRESS($AF148,38,1,1,"EST")):INDIRECT(ADDRESS($AF148,IF(AC148="",49,AC148+"37"),1,1,"EST")))-1)</f>
        <v>-</v>
      </c>
      <c r="AJ148" s="1" t="str">
        <f ca="1">IF($I148&lt;AJ$5,"-",SUM(INDIRECT(ADDRESS($AF148+"1",54,1,1,"EST")):INDIRECT(ADDRESS($AF148+"1",IF(AD148="",65,AD148+"53"),1,1,"EST")))/SUM(INDIRECT(ADDRESS($AF148,54,1,1,"EST")):INDIRECT(ADDRESS($AF148,IF(AD148="",65,AD148+"53"),1,1,"EST")))-1)</f>
        <v>-</v>
      </c>
      <c r="AK148" s="154" t="str">
        <f ca="1">IF($I148&lt;AK$5,"-",SUM(INDIRECT(ADDRESS($AF148+"1",70,1,1,"EST")):INDIRECT(ADDRESS($AF148+"1",IF(AE148="",81,AE148+"69"),1,1,"EST")))/SUM(INDIRECT(ADDRESS($AF148,70,1,1,"EST")):INDIRECT(ADDRESS($AF148,IF(AE148="",81,AE148+"69"),1,1,"EST")))-1)</f>
        <v>-</v>
      </c>
    </row>
    <row r="149" spans="3:37" ht="30" customHeight="1" thickTop="1" thickBot="1">
      <c r="C149" s="321"/>
      <c r="D149" s="322"/>
      <c r="E149" s="316"/>
      <c r="F149" s="316"/>
      <c r="G149" s="317" t="str">
        <f>IF(F149=0,"",VLOOKUP(F149,Funcionários!$C$6:$D$81,2,FALSE))</f>
        <v/>
      </c>
      <c r="H149" s="318"/>
      <c r="I149" s="319"/>
      <c r="J149" s="85" t="str">
        <f t="shared" si="29"/>
        <v/>
      </c>
      <c r="K149" s="88"/>
      <c r="L149" s="1" t="str">
        <f t="shared" si="30"/>
        <v/>
      </c>
      <c r="R149" s="1" t="str">
        <f t="shared" si="31"/>
        <v/>
      </c>
      <c r="S149" s="1" t="str">
        <f t="shared" si="32"/>
        <v/>
      </c>
      <c r="W149" s="1" t="e">
        <f t="shared" ca="1" si="33"/>
        <v>#VALUE!</v>
      </c>
      <c r="X149" s="1" t="e">
        <f t="shared" ca="1" si="34"/>
        <v>#VALUE!</v>
      </c>
      <c r="Y149" s="1" t="e">
        <f t="shared" ca="1" si="35"/>
        <v>#VALUE!</v>
      </c>
      <c r="AA149" s="1" t="str">
        <f t="shared" si="37"/>
        <v/>
      </c>
      <c r="AB149" s="1" t="str">
        <f t="shared" si="37"/>
        <v/>
      </c>
      <c r="AC149" s="1" t="str">
        <f t="shared" si="37"/>
        <v/>
      </c>
      <c r="AD149" s="1" t="str">
        <f t="shared" si="37"/>
        <v/>
      </c>
      <c r="AE149" s="1" t="str">
        <f t="shared" si="37"/>
        <v/>
      </c>
      <c r="AF149" s="1" t="e">
        <f>VLOOKUP(C149,'Est1'!$C$12:$S$26,18,FALSE)</f>
        <v>#N/A</v>
      </c>
      <c r="AG149" s="1" t="str">
        <f ca="1">IF($I149&lt;AG$5,"-",SUM(INDIRECT(ADDRESS($AF149+"1",6,1,1,"EST")):INDIRECT(ADDRESS($AF149+"1",IF(AA149="",17,AA149+"5"),1,1,"EST")))/SUM(INDIRECT(ADDRESS($AF149,6,1,1,"EST")):INDIRECT(ADDRESS($AF149,IF(AA149="",17,AA149+"5"),1,1,"EST")))-1)</f>
        <v>-</v>
      </c>
      <c r="AH149" s="1" t="str">
        <f ca="1">IF($I149&lt;AH$5,"-",SUM(INDIRECT(ADDRESS($AF149+"1",22,1,1,"EST")):INDIRECT(ADDRESS($AF149+"1",IF(AB149="",33,AB149+"21"),1,1,"EST")))/SUM(INDIRECT(ADDRESS($AF149,22,1,1,"EST")):INDIRECT(ADDRESS($AF149,IF(AB149="",33,AB149+"21"),1,1,"EST")))-1)</f>
        <v>-</v>
      </c>
      <c r="AI149" s="1" t="str">
        <f ca="1">IF($I149&lt;AI$5,"-",SUM(INDIRECT(ADDRESS($AF149+"1",38,1,1,"EST")):INDIRECT(ADDRESS($AF149+"1",IF(AC149="",49,AC149+"37"),1,1,"EST")))/SUM(INDIRECT(ADDRESS($AF149,38,1,1,"EST")):INDIRECT(ADDRESS($AF149,IF(AC149="",49,AC149+"37"),1,1,"EST")))-1)</f>
        <v>-</v>
      </c>
      <c r="AJ149" s="1" t="str">
        <f ca="1">IF($I149&lt;AJ$5,"-",SUM(INDIRECT(ADDRESS($AF149+"1",54,1,1,"EST")):INDIRECT(ADDRESS($AF149+"1",IF(AD149="",65,AD149+"53"),1,1,"EST")))/SUM(INDIRECT(ADDRESS($AF149,54,1,1,"EST")):INDIRECT(ADDRESS($AF149,IF(AD149="",65,AD149+"53"),1,1,"EST")))-1)</f>
        <v>-</v>
      </c>
      <c r="AK149" s="154" t="str">
        <f ca="1">IF($I149&lt;AK$5,"-",SUM(INDIRECT(ADDRESS($AF149+"1",70,1,1,"EST")):INDIRECT(ADDRESS($AF149+"1",IF(AE149="",81,AE149+"69"),1,1,"EST")))/SUM(INDIRECT(ADDRESS($AF149,70,1,1,"EST")):INDIRECT(ADDRESS($AF149,IF(AE149="",81,AE149+"69"),1,1,"EST")))-1)</f>
        <v>-</v>
      </c>
    </row>
    <row r="150" spans="3:37" ht="30" customHeight="1" thickTop="1" thickBot="1">
      <c r="C150" s="321"/>
      <c r="D150" s="322"/>
      <c r="E150" s="316"/>
      <c r="F150" s="316"/>
      <c r="G150" s="317" t="str">
        <f>IF(F150=0,"",VLOOKUP(F150,Funcionários!$C$6:$D$81,2,FALSE))</f>
        <v/>
      </c>
      <c r="H150" s="318"/>
      <c r="I150" s="319"/>
      <c r="J150" s="85" t="str">
        <f t="shared" si="29"/>
        <v/>
      </c>
      <c r="K150" s="88"/>
      <c r="L150" s="1" t="str">
        <f t="shared" si="30"/>
        <v/>
      </c>
      <c r="R150" s="1" t="str">
        <f t="shared" si="31"/>
        <v/>
      </c>
      <c r="S150" s="1" t="str">
        <f t="shared" si="32"/>
        <v/>
      </c>
      <c r="W150" s="1" t="e">
        <f t="shared" ca="1" si="33"/>
        <v>#VALUE!</v>
      </c>
      <c r="X150" s="1" t="e">
        <f t="shared" ca="1" si="34"/>
        <v>#VALUE!</v>
      </c>
      <c r="Y150" s="1" t="e">
        <f t="shared" ca="1" si="35"/>
        <v>#VALUE!</v>
      </c>
      <c r="AA150" s="1" t="str">
        <f t="shared" si="37"/>
        <v/>
      </c>
      <c r="AB150" s="1" t="str">
        <f t="shared" si="37"/>
        <v/>
      </c>
      <c r="AC150" s="1" t="str">
        <f t="shared" si="37"/>
        <v/>
      </c>
      <c r="AD150" s="1" t="str">
        <f t="shared" si="37"/>
        <v/>
      </c>
      <c r="AE150" s="1" t="str">
        <f t="shared" si="37"/>
        <v/>
      </c>
      <c r="AF150" s="1" t="e">
        <f>VLOOKUP(C150,'Est1'!$C$12:$S$26,18,FALSE)</f>
        <v>#N/A</v>
      </c>
      <c r="AG150" s="1" t="str">
        <f ca="1">IF($I150&lt;AG$5,"-",SUM(INDIRECT(ADDRESS($AF150+"1",6,1,1,"EST")):INDIRECT(ADDRESS($AF150+"1",IF(AA150="",17,AA150+"5"),1,1,"EST")))/SUM(INDIRECT(ADDRESS($AF150,6,1,1,"EST")):INDIRECT(ADDRESS($AF150,IF(AA150="",17,AA150+"5"),1,1,"EST")))-1)</f>
        <v>-</v>
      </c>
      <c r="AH150" s="1" t="str">
        <f ca="1">IF($I150&lt;AH$5,"-",SUM(INDIRECT(ADDRESS($AF150+"1",22,1,1,"EST")):INDIRECT(ADDRESS($AF150+"1",IF(AB150="",33,AB150+"21"),1,1,"EST")))/SUM(INDIRECT(ADDRESS($AF150,22,1,1,"EST")):INDIRECT(ADDRESS($AF150,IF(AB150="",33,AB150+"21"),1,1,"EST")))-1)</f>
        <v>-</v>
      </c>
      <c r="AI150" s="1" t="str">
        <f ca="1">IF($I150&lt;AI$5,"-",SUM(INDIRECT(ADDRESS($AF150+"1",38,1,1,"EST")):INDIRECT(ADDRESS($AF150+"1",IF(AC150="",49,AC150+"37"),1,1,"EST")))/SUM(INDIRECT(ADDRESS($AF150,38,1,1,"EST")):INDIRECT(ADDRESS($AF150,IF(AC150="",49,AC150+"37"),1,1,"EST")))-1)</f>
        <v>-</v>
      </c>
      <c r="AJ150" s="1" t="str">
        <f ca="1">IF($I150&lt;AJ$5,"-",SUM(INDIRECT(ADDRESS($AF150+"1",54,1,1,"EST")):INDIRECT(ADDRESS($AF150+"1",IF(AD150="",65,AD150+"53"),1,1,"EST")))/SUM(INDIRECT(ADDRESS($AF150,54,1,1,"EST")):INDIRECT(ADDRESS($AF150,IF(AD150="",65,AD150+"53"),1,1,"EST")))-1)</f>
        <v>-</v>
      </c>
      <c r="AK150" s="154" t="str">
        <f ca="1">IF($I150&lt;AK$5,"-",SUM(INDIRECT(ADDRESS($AF150+"1",70,1,1,"EST")):INDIRECT(ADDRESS($AF150+"1",IF(AE150="",81,AE150+"69"),1,1,"EST")))/SUM(INDIRECT(ADDRESS($AF150,70,1,1,"EST")):INDIRECT(ADDRESS($AF150,IF(AE150="",81,AE150+"69"),1,1,"EST")))-1)</f>
        <v>-</v>
      </c>
    </row>
    <row r="151" spans="3:37" ht="30" customHeight="1" thickTop="1" thickBot="1">
      <c r="C151" s="321"/>
      <c r="D151" s="322"/>
      <c r="E151" s="316"/>
      <c r="F151" s="316"/>
      <c r="G151" s="317" t="str">
        <f>IF(F151=0,"",VLOOKUP(F151,Funcionários!$C$6:$D$81,2,FALSE))</f>
        <v/>
      </c>
      <c r="H151" s="318"/>
      <c r="I151" s="319"/>
      <c r="J151" s="85" t="str">
        <f t="shared" si="29"/>
        <v/>
      </c>
      <c r="K151" s="88"/>
      <c r="L151" s="1" t="str">
        <f t="shared" si="30"/>
        <v/>
      </c>
      <c r="R151" s="1" t="str">
        <f t="shared" si="31"/>
        <v/>
      </c>
      <c r="S151" s="1" t="str">
        <f t="shared" si="32"/>
        <v/>
      </c>
      <c r="W151" s="1" t="e">
        <f t="shared" ca="1" si="33"/>
        <v>#VALUE!</v>
      </c>
      <c r="X151" s="1" t="e">
        <f t="shared" ca="1" si="34"/>
        <v>#VALUE!</v>
      </c>
      <c r="Y151" s="1" t="e">
        <f t="shared" ca="1" si="35"/>
        <v>#VALUE!</v>
      </c>
      <c r="AA151" s="1" t="str">
        <f t="shared" si="37"/>
        <v/>
      </c>
      <c r="AB151" s="1" t="str">
        <f t="shared" si="37"/>
        <v/>
      </c>
      <c r="AC151" s="1" t="str">
        <f t="shared" si="37"/>
        <v/>
      </c>
      <c r="AD151" s="1" t="str">
        <f t="shared" si="37"/>
        <v/>
      </c>
      <c r="AE151" s="1" t="str">
        <f t="shared" si="37"/>
        <v/>
      </c>
      <c r="AF151" s="1" t="e">
        <f>VLOOKUP(C151,'Est1'!$C$12:$S$26,18,FALSE)</f>
        <v>#N/A</v>
      </c>
      <c r="AG151" s="1" t="str">
        <f ca="1">IF($I151&lt;AG$5,"-",SUM(INDIRECT(ADDRESS($AF151+"1",6,1,1,"EST")):INDIRECT(ADDRESS($AF151+"1",IF(AA151="",17,AA151+"5"),1,1,"EST")))/SUM(INDIRECT(ADDRESS($AF151,6,1,1,"EST")):INDIRECT(ADDRESS($AF151,IF(AA151="",17,AA151+"5"),1,1,"EST")))-1)</f>
        <v>-</v>
      </c>
      <c r="AH151" s="1" t="str">
        <f ca="1">IF($I151&lt;AH$5,"-",SUM(INDIRECT(ADDRESS($AF151+"1",22,1,1,"EST")):INDIRECT(ADDRESS($AF151+"1",IF(AB151="",33,AB151+"21"),1,1,"EST")))/SUM(INDIRECT(ADDRESS($AF151,22,1,1,"EST")):INDIRECT(ADDRESS($AF151,IF(AB151="",33,AB151+"21"),1,1,"EST")))-1)</f>
        <v>-</v>
      </c>
      <c r="AI151" s="1" t="str">
        <f ca="1">IF($I151&lt;AI$5,"-",SUM(INDIRECT(ADDRESS($AF151+"1",38,1,1,"EST")):INDIRECT(ADDRESS($AF151+"1",IF(AC151="",49,AC151+"37"),1,1,"EST")))/SUM(INDIRECT(ADDRESS($AF151,38,1,1,"EST")):INDIRECT(ADDRESS($AF151,IF(AC151="",49,AC151+"37"),1,1,"EST")))-1)</f>
        <v>-</v>
      </c>
      <c r="AJ151" s="1" t="str">
        <f ca="1">IF($I151&lt;AJ$5,"-",SUM(INDIRECT(ADDRESS($AF151+"1",54,1,1,"EST")):INDIRECT(ADDRESS($AF151+"1",IF(AD151="",65,AD151+"53"),1,1,"EST")))/SUM(INDIRECT(ADDRESS($AF151,54,1,1,"EST")):INDIRECT(ADDRESS($AF151,IF(AD151="",65,AD151+"53"),1,1,"EST")))-1)</f>
        <v>-</v>
      </c>
      <c r="AK151" s="154" t="str">
        <f ca="1">IF($I151&lt;AK$5,"-",SUM(INDIRECT(ADDRESS($AF151+"1",70,1,1,"EST")):INDIRECT(ADDRESS($AF151+"1",IF(AE151="",81,AE151+"69"),1,1,"EST")))/SUM(INDIRECT(ADDRESS($AF151,70,1,1,"EST")):INDIRECT(ADDRESS($AF151,IF(AE151="",81,AE151+"69"),1,1,"EST")))-1)</f>
        <v>-</v>
      </c>
    </row>
    <row r="152" spans="3:37" ht="30" customHeight="1" thickTop="1" thickBot="1">
      <c r="C152" s="321"/>
      <c r="D152" s="322"/>
      <c r="E152" s="316"/>
      <c r="F152" s="316"/>
      <c r="G152" s="317" t="str">
        <f>IF(F152=0,"",VLOOKUP(F152,Funcionários!$C$6:$D$81,2,FALSE))</f>
        <v/>
      </c>
      <c r="H152" s="318"/>
      <c r="I152" s="319"/>
      <c r="J152" s="85" t="str">
        <f t="shared" si="29"/>
        <v/>
      </c>
      <c r="K152" s="88"/>
      <c r="L152" s="1" t="str">
        <f t="shared" si="30"/>
        <v/>
      </c>
      <c r="R152" s="1" t="str">
        <f t="shared" si="31"/>
        <v/>
      </c>
      <c r="S152" s="1" t="str">
        <f t="shared" si="32"/>
        <v/>
      </c>
      <c r="W152" s="1" t="e">
        <f t="shared" ca="1" si="33"/>
        <v>#VALUE!</v>
      </c>
      <c r="X152" s="1" t="e">
        <f t="shared" ca="1" si="34"/>
        <v>#VALUE!</v>
      </c>
      <c r="Y152" s="1" t="e">
        <f t="shared" ca="1" si="35"/>
        <v>#VALUE!</v>
      </c>
      <c r="AA152" s="1" t="str">
        <f t="shared" si="37"/>
        <v/>
      </c>
      <c r="AB152" s="1" t="str">
        <f t="shared" si="37"/>
        <v/>
      </c>
      <c r="AC152" s="1" t="str">
        <f t="shared" si="37"/>
        <v/>
      </c>
      <c r="AD152" s="1" t="str">
        <f t="shared" si="37"/>
        <v/>
      </c>
      <c r="AE152" s="1" t="str">
        <f t="shared" si="37"/>
        <v/>
      </c>
      <c r="AF152" s="1" t="e">
        <f>VLOOKUP(C152,'Est1'!$C$12:$S$26,18,FALSE)</f>
        <v>#N/A</v>
      </c>
      <c r="AG152" s="1" t="str">
        <f ca="1">IF($I152&lt;AG$5,"-",SUM(INDIRECT(ADDRESS($AF152+"1",6,1,1,"EST")):INDIRECT(ADDRESS($AF152+"1",IF(AA152="",17,AA152+"5"),1,1,"EST")))/SUM(INDIRECT(ADDRESS($AF152,6,1,1,"EST")):INDIRECT(ADDRESS($AF152,IF(AA152="",17,AA152+"5"),1,1,"EST")))-1)</f>
        <v>-</v>
      </c>
      <c r="AH152" s="1" t="str">
        <f ca="1">IF($I152&lt;AH$5,"-",SUM(INDIRECT(ADDRESS($AF152+"1",22,1,1,"EST")):INDIRECT(ADDRESS($AF152+"1",IF(AB152="",33,AB152+"21"),1,1,"EST")))/SUM(INDIRECT(ADDRESS($AF152,22,1,1,"EST")):INDIRECT(ADDRESS($AF152,IF(AB152="",33,AB152+"21"),1,1,"EST")))-1)</f>
        <v>-</v>
      </c>
      <c r="AI152" s="1" t="str">
        <f ca="1">IF($I152&lt;AI$5,"-",SUM(INDIRECT(ADDRESS($AF152+"1",38,1,1,"EST")):INDIRECT(ADDRESS($AF152+"1",IF(AC152="",49,AC152+"37"),1,1,"EST")))/SUM(INDIRECT(ADDRESS($AF152,38,1,1,"EST")):INDIRECT(ADDRESS($AF152,IF(AC152="",49,AC152+"37"),1,1,"EST")))-1)</f>
        <v>-</v>
      </c>
      <c r="AJ152" s="1" t="str">
        <f ca="1">IF($I152&lt;AJ$5,"-",SUM(INDIRECT(ADDRESS($AF152+"1",54,1,1,"EST")):INDIRECT(ADDRESS($AF152+"1",IF(AD152="",65,AD152+"53"),1,1,"EST")))/SUM(INDIRECT(ADDRESS($AF152,54,1,1,"EST")):INDIRECT(ADDRESS($AF152,IF(AD152="",65,AD152+"53"),1,1,"EST")))-1)</f>
        <v>-</v>
      </c>
      <c r="AK152" s="154" t="str">
        <f ca="1">IF($I152&lt;AK$5,"-",SUM(INDIRECT(ADDRESS($AF152+"1",70,1,1,"EST")):INDIRECT(ADDRESS($AF152+"1",IF(AE152="",81,AE152+"69"),1,1,"EST")))/SUM(INDIRECT(ADDRESS($AF152,70,1,1,"EST")):INDIRECT(ADDRESS($AF152,IF(AE152="",81,AE152+"69"),1,1,"EST")))-1)</f>
        <v>-</v>
      </c>
    </row>
    <row r="153" spans="3:37" ht="30" customHeight="1" thickTop="1" thickBot="1">
      <c r="C153" s="321"/>
      <c r="D153" s="322"/>
      <c r="E153" s="316"/>
      <c r="F153" s="316"/>
      <c r="G153" s="317" t="str">
        <f>IF(F153=0,"",VLOOKUP(F153,Funcionários!$C$6:$D$81,2,FALSE))</f>
        <v/>
      </c>
      <c r="H153" s="318"/>
      <c r="I153" s="319"/>
      <c r="J153" s="85" t="str">
        <f t="shared" si="29"/>
        <v/>
      </c>
      <c r="K153" s="88"/>
      <c r="L153" s="1" t="str">
        <f t="shared" si="30"/>
        <v/>
      </c>
      <c r="R153" s="1" t="str">
        <f t="shared" si="31"/>
        <v/>
      </c>
      <c r="S153" s="1" t="str">
        <f t="shared" si="32"/>
        <v/>
      </c>
      <c r="W153" s="1" t="e">
        <f t="shared" ca="1" si="33"/>
        <v>#VALUE!</v>
      </c>
      <c r="X153" s="1" t="e">
        <f t="shared" ca="1" si="34"/>
        <v>#VALUE!</v>
      </c>
      <c r="Y153" s="1" t="e">
        <f t="shared" ca="1" si="35"/>
        <v>#VALUE!</v>
      </c>
      <c r="AA153" s="1" t="str">
        <f t="shared" si="37"/>
        <v/>
      </c>
      <c r="AB153" s="1" t="str">
        <f t="shared" si="37"/>
        <v/>
      </c>
      <c r="AC153" s="1" t="str">
        <f t="shared" si="37"/>
        <v/>
      </c>
      <c r="AD153" s="1" t="str">
        <f t="shared" si="37"/>
        <v/>
      </c>
      <c r="AE153" s="1" t="str">
        <f t="shared" si="37"/>
        <v/>
      </c>
      <c r="AF153" s="1" t="e">
        <f>VLOOKUP(C153,'Est1'!$C$12:$S$26,18,FALSE)</f>
        <v>#N/A</v>
      </c>
      <c r="AG153" s="1" t="str">
        <f ca="1">IF($I153&lt;AG$5,"-",SUM(INDIRECT(ADDRESS($AF153+"1",6,1,1,"EST")):INDIRECT(ADDRESS($AF153+"1",IF(AA153="",17,AA153+"5"),1,1,"EST")))/SUM(INDIRECT(ADDRESS($AF153,6,1,1,"EST")):INDIRECT(ADDRESS($AF153,IF(AA153="",17,AA153+"5"),1,1,"EST")))-1)</f>
        <v>-</v>
      </c>
      <c r="AH153" s="1" t="str">
        <f ca="1">IF($I153&lt;AH$5,"-",SUM(INDIRECT(ADDRESS($AF153+"1",22,1,1,"EST")):INDIRECT(ADDRESS($AF153+"1",IF(AB153="",33,AB153+"21"),1,1,"EST")))/SUM(INDIRECT(ADDRESS($AF153,22,1,1,"EST")):INDIRECT(ADDRESS($AF153,IF(AB153="",33,AB153+"21"),1,1,"EST")))-1)</f>
        <v>-</v>
      </c>
      <c r="AI153" s="1" t="str">
        <f ca="1">IF($I153&lt;AI$5,"-",SUM(INDIRECT(ADDRESS($AF153+"1",38,1,1,"EST")):INDIRECT(ADDRESS($AF153+"1",IF(AC153="",49,AC153+"37"),1,1,"EST")))/SUM(INDIRECT(ADDRESS($AF153,38,1,1,"EST")):INDIRECT(ADDRESS($AF153,IF(AC153="",49,AC153+"37"),1,1,"EST")))-1)</f>
        <v>-</v>
      </c>
      <c r="AJ153" s="1" t="str">
        <f ca="1">IF($I153&lt;AJ$5,"-",SUM(INDIRECT(ADDRESS($AF153+"1",54,1,1,"EST")):INDIRECT(ADDRESS($AF153+"1",IF(AD153="",65,AD153+"53"),1,1,"EST")))/SUM(INDIRECT(ADDRESS($AF153,54,1,1,"EST")):INDIRECT(ADDRESS($AF153,IF(AD153="",65,AD153+"53"),1,1,"EST")))-1)</f>
        <v>-</v>
      </c>
      <c r="AK153" s="154" t="str">
        <f ca="1">IF($I153&lt;AK$5,"-",SUM(INDIRECT(ADDRESS($AF153+"1",70,1,1,"EST")):INDIRECT(ADDRESS($AF153+"1",IF(AE153="",81,AE153+"69"),1,1,"EST")))/SUM(INDIRECT(ADDRESS($AF153,70,1,1,"EST")):INDIRECT(ADDRESS($AF153,IF(AE153="",81,AE153+"69"),1,1,"EST")))-1)</f>
        <v>-</v>
      </c>
    </row>
    <row r="154" spans="3:37" ht="30" customHeight="1" thickTop="1" thickBot="1">
      <c r="C154" s="321"/>
      <c r="D154" s="322"/>
      <c r="E154" s="316"/>
      <c r="F154" s="316"/>
      <c r="G154" s="317" t="str">
        <f>IF(F154=0,"",VLOOKUP(F154,Funcionários!$C$6:$D$81,2,FALSE))</f>
        <v/>
      </c>
      <c r="H154" s="318"/>
      <c r="I154" s="319"/>
      <c r="J154" s="85" t="str">
        <f t="shared" si="29"/>
        <v/>
      </c>
      <c r="K154" s="88"/>
      <c r="L154" s="1" t="str">
        <f t="shared" si="30"/>
        <v/>
      </c>
      <c r="R154" s="1" t="str">
        <f t="shared" si="31"/>
        <v/>
      </c>
      <c r="S154" s="1" t="str">
        <f t="shared" si="32"/>
        <v/>
      </c>
      <c r="W154" s="1" t="e">
        <f t="shared" ca="1" si="33"/>
        <v>#VALUE!</v>
      </c>
      <c r="X154" s="1" t="e">
        <f t="shared" ca="1" si="34"/>
        <v>#VALUE!</v>
      </c>
      <c r="Y154" s="1" t="e">
        <f t="shared" ca="1" si="35"/>
        <v>#VALUE!</v>
      </c>
      <c r="AA154" s="1" t="str">
        <f t="shared" si="37"/>
        <v/>
      </c>
      <c r="AB154" s="1" t="str">
        <f t="shared" si="37"/>
        <v/>
      </c>
      <c r="AC154" s="1" t="str">
        <f t="shared" si="37"/>
        <v/>
      </c>
      <c r="AD154" s="1" t="str">
        <f t="shared" si="37"/>
        <v/>
      </c>
      <c r="AE154" s="1" t="str">
        <f t="shared" si="37"/>
        <v/>
      </c>
      <c r="AF154" s="1" t="e">
        <f>VLOOKUP(C154,'Est1'!$C$12:$S$26,18,FALSE)</f>
        <v>#N/A</v>
      </c>
      <c r="AG154" s="1" t="str">
        <f ca="1">IF($I154&lt;AG$5,"-",SUM(INDIRECT(ADDRESS($AF154+"1",6,1,1,"EST")):INDIRECT(ADDRESS($AF154+"1",IF(AA154="",17,AA154+"5"),1,1,"EST")))/SUM(INDIRECT(ADDRESS($AF154,6,1,1,"EST")):INDIRECT(ADDRESS($AF154,IF(AA154="",17,AA154+"5"),1,1,"EST")))-1)</f>
        <v>-</v>
      </c>
      <c r="AH154" s="1" t="str">
        <f ca="1">IF($I154&lt;AH$5,"-",SUM(INDIRECT(ADDRESS($AF154+"1",22,1,1,"EST")):INDIRECT(ADDRESS($AF154+"1",IF(AB154="",33,AB154+"21"),1,1,"EST")))/SUM(INDIRECT(ADDRESS($AF154,22,1,1,"EST")):INDIRECT(ADDRESS($AF154,IF(AB154="",33,AB154+"21"),1,1,"EST")))-1)</f>
        <v>-</v>
      </c>
      <c r="AI154" s="1" t="str">
        <f ca="1">IF($I154&lt;AI$5,"-",SUM(INDIRECT(ADDRESS($AF154+"1",38,1,1,"EST")):INDIRECT(ADDRESS($AF154+"1",IF(AC154="",49,AC154+"37"),1,1,"EST")))/SUM(INDIRECT(ADDRESS($AF154,38,1,1,"EST")):INDIRECT(ADDRESS($AF154,IF(AC154="",49,AC154+"37"),1,1,"EST")))-1)</f>
        <v>-</v>
      </c>
      <c r="AJ154" s="1" t="str">
        <f ca="1">IF($I154&lt;AJ$5,"-",SUM(INDIRECT(ADDRESS($AF154+"1",54,1,1,"EST")):INDIRECT(ADDRESS($AF154+"1",IF(AD154="",65,AD154+"53"),1,1,"EST")))/SUM(INDIRECT(ADDRESS($AF154,54,1,1,"EST")):INDIRECT(ADDRESS($AF154,IF(AD154="",65,AD154+"53"),1,1,"EST")))-1)</f>
        <v>-</v>
      </c>
      <c r="AK154" s="154" t="str">
        <f ca="1">IF($I154&lt;AK$5,"-",SUM(INDIRECT(ADDRESS($AF154+"1",70,1,1,"EST")):INDIRECT(ADDRESS($AF154+"1",IF(AE154="",81,AE154+"69"),1,1,"EST")))/SUM(INDIRECT(ADDRESS($AF154,70,1,1,"EST")):INDIRECT(ADDRESS($AF154,IF(AE154="",81,AE154+"69"),1,1,"EST")))-1)</f>
        <v>-</v>
      </c>
    </row>
    <row r="155" spans="3:37" ht="30" customHeight="1" thickTop="1" thickBot="1">
      <c r="C155" s="321"/>
      <c r="D155" s="322"/>
      <c r="E155" s="316"/>
      <c r="F155" s="316"/>
      <c r="G155" s="317" t="str">
        <f>IF(F155=0,"",VLOOKUP(F155,Funcionários!$C$6:$D$81,2,FALSE))</f>
        <v/>
      </c>
      <c r="H155" s="318"/>
      <c r="I155" s="319"/>
      <c r="J155" s="85" t="str">
        <f t="shared" si="29"/>
        <v/>
      </c>
      <c r="K155" s="88"/>
      <c r="L155" s="1" t="str">
        <f t="shared" si="30"/>
        <v/>
      </c>
      <c r="R155" s="1" t="str">
        <f t="shared" si="31"/>
        <v/>
      </c>
      <c r="S155" s="1" t="str">
        <f t="shared" si="32"/>
        <v/>
      </c>
      <c r="W155" s="1" t="e">
        <f t="shared" ca="1" si="33"/>
        <v>#VALUE!</v>
      </c>
      <c r="X155" s="1" t="e">
        <f t="shared" ca="1" si="34"/>
        <v>#VALUE!</v>
      </c>
      <c r="Y155" s="1" t="e">
        <f t="shared" ca="1" si="35"/>
        <v>#VALUE!</v>
      </c>
      <c r="AA155" s="1" t="str">
        <f t="shared" si="37"/>
        <v/>
      </c>
      <c r="AB155" s="1" t="str">
        <f t="shared" si="37"/>
        <v/>
      </c>
      <c r="AC155" s="1" t="str">
        <f t="shared" si="37"/>
        <v/>
      </c>
      <c r="AD155" s="1" t="str">
        <f t="shared" si="37"/>
        <v/>
      </c>
      <c r="AE155" s="1" t="str">
        <f t="shared" si="37"/>
        <v/>
      </c>
      <c r="AF155" s="1" t="e">
        <f>VLOOKUP(C155,'Est1'!$C$12:$S$26,18,FALSE)</f>
        <v>#N/A</v>
      </c>
      <c r="AG155" s="1" t="str">
        <f ca="1">IF($I155&lt;AG$5,"-",SUM(INDIRECT(ADDRESS($AF155+"1",6,1,1,"EST")):INDIRECT(ADDRESS($AF155+"1",IF(AA155="",17,AA155+"5"),1,1,"EST")))/SUM(INDIRECT(ADDRESS($AF155,6,1,1,"EST")):INDIRECT(ADDRESS($AF155,IF(AA155="",17,AA155+"5"),1,1,"EST")))-1)</f>
        <v>-</v>
      </c>
      <c r="AH155" s="1" t="str">
        <f ca="1">IF($I155&lt;AH$5,"-",SUM(INDIRECT(ADDRESS($AF155+"1",22,1,1,"EST")):INDIRECT(ADDRESS($AF155+"1",IF(AB155="",33,AB155+"21"),1,1,"EST")))/SUM(INDIRECT(ADDRESS($AF155,22,1,1,"EST")):INDIRECT(ADDRESS($AF155,IF(AB155="",33,AB155+"21"),1,1,"EST")))-1)</f>
        <v>-</v>
      </c>
      <c r="AI155" s="1" t="str">
        <f ca="1">IF($I155&lt;AI$5,"-",SUM(INDIRECT(ADDRESS($AF155+"1",38,1,1,"EST")):INDIRECT(ADDRESS($AF155+"1",IF(AC155="",49,AC155+"37"),1,1,"EST")))/SUM(INDIRECT(ADDRESS($AF155,38,1,1,"EST")):INDIRECT(ADDRESS($AF155,IF(AC155="",49,AC155+"37"),1,1,"EST")))-1)</f>
        <v>-</v>
      </c>
      <c r="AJ155" s="1" t="str">
        <f ca="1">IF($I155&lt;AJ$5,"-",SUM(INDIRECT(ADDRESS($AF155+"1",54,1,1,"EST")):INDIRECT(ADDRESS($AF155+"1",IF(AD155="",65,AD155+"53"),1,1,"EST")))/SUM(INDIRECT(ADDRESS($AF155,54,1,1,"EST")):INDIRECT(ADDRESS($AF155,IF(AD155="",65,AD155+"53"),1,1,"EST")))-1)</f>
        <v>-</v>
      </c>
      <c r="AK155" s="154" t="str">
        <f ca="1">IF($I155&lt;AK$5,"-",SUM(INDIRECT(ADDRESS($AF155+"1",70,1,1,"EST")):INDIRECT(ADDRESS($AF155+"1",IF(AE155="",81,AE155+"69"),1,1,"EST")))/SUM(INDIRECT(ADDRESS($AF155,70,1,1,"EST")):INDIRECT(ADDRESS($AF155,IF(AE155="",81,AE155+"69"),1,1,"EST")))-1)</f>
        <v>-</v>
      </c>
    </row>
    <row r="156" spans="3:37" ht="30" customHeight="1" thickTop="1" thickBot="1">
      <c r="C156" s="321"/>
      <c r="D156" s="322"/>
      <c r="E156" s="316"/>
      <c r="F156" s="316"/>
      <c r="G156" s="317" t="str">
        <f>IF(F156=0,"",VLOOKUP(F156,Funcionários!$C$6:$D$81,2,FALSE))</f>
        <v/>
      </c>
      <c r="H156" s="318"/>
      <c r="I156" s="319"/>
      <c r="J156" s="85" t="str">
        <f t="shared" si="29"/>
        <v/>
      </c>
      <c r="K156" s="88"/>
      <c r="L156" s="1" t="str">
        <f t="shared" si="30"/>
        <v/>
      </c>
      <c r="R156" s="1" t="str">
        <f t="shared" si="31"/>
        <v/>
      </c>
      <c r="S156" s="1" t="str">
        <f t="shared" si="32"/>
        <v/>
      </c>
      <c r="W156" s="1" t="e">
        <f t="shared" ca="1" si="33"/>
        <v>#VALUE!</v>
      </c>
      <c r="X156" s="1" t="e">
        <f t="shared" ca="1" si="34"/>
        <v>#VALUE!</v>
      </c>
      <c r="Y156" s="1" t="e">
        <f t="shared" ca="1" si="35"/>
        <v>#VALUE!</v>
      </c>
      <c r="AA156" s="1" t="str">
        <f t="shared" ref="AA156:AE165" si="38">IF($I156=AA$5,$R156,"")</f>
        <v/>
      </c>
      <c r="AB156" s="1" t="str">
        <f t="shared" si="38"/>
        <v/>
      </c>
      <c r="AC156" s="1" t="str">
        <f t="shared" si="38"/>
        <v/>
      </c>
      <c r="AD156" s="1" t="str">
        <f t="shared" si="38"/>
        <v/>
      </c>
      <c r="AE156" s="1" t="str">
        <f t="shared" si="38"/>
        <v/>
      </c>
      <c r="AF156" s="1" t="e">
        <f>VLOOKUP(C156,'Est1'!$C$12:$S$26,18,FALSE)</f>
        <v>#N/A</v>
      </c>
      <c r="AG156" s="1" t="str">
        <f ca="1">IF($I156&lt;AG$5,"-",SUM(INDIRECT(ADDRESS($AF156+"1",6,1,1,"EST")):INDIRECT(ADDRESS($AF156+"1",IF(AA156="",17,AA156+"5"),1,1,"EST")))/SUM(INDIRECT(ADDRESS($AF156,6,1,1,"EST")):INDIRECT(ADDRESS($AF156,IF(AA156="",17,AA156+"5"),1,1,"EST")))-1)</f>
        <v>-</v>
      </c>
      <c r="AH156" s="1" t="str">
        <f ca="1">IF($I156&lt;AH$5,"-",SUM(INDIRECT(ADDRESS($AF156+"1",22,1,1,"EST")):INDIRECT(ADDRESS($AF156+"1",IF(AB156="",33,AB156+"21"),1,1,"EST")))/SUM(INDIRECT(ADDRESS($AF156,22,1,1,"EST")):INDIRECT(ADDRESS($AF156,IF(AB156="",33,AB156+"21"),1,1,"EST")))-1)</f>
        <v>-</v>
      </c>
      <c r="AI156" s="1" t="str">
        <f ca="1">IF($I156&lt;AI$5,"-",SUM(INDIRECT(ADDRESS($AF156+"1",38,1,1,"EST")):INDIRECT(ADDRESS($AF156+"1",IF(AC156="",49,AC156+"37"),1,1,"EST")))/SUM(INDIRECT(ADDRESS($AF156,38,1,1,"EST")):INDIRECT(ADDRESS($AF156,IF(AC156="",49,AC156+"37"),1,1,"EST")))-1)</f>
        <v>-</v>
      </c>
      <c r="AJ156" s="1" t="str">
        <f ca="1">IF($I156&lt;AJ$5,"-",SUM(INDIRECT(ADDRESS($AF156+"1",54,1,1,"EST")):INDIRECT(ADDRESS($AF156+"1",IF(AD156="",65,AD156+"53"),1,1,"EST")))/SUM(INDIRECT(ADDRESS($AF156,54,1,1,"EST")):INDIRECT(ADDRESS($AF156,IF(AD156="",65,AD156+"53"),1,1,"EST")))-1)</f>
        <v>-</v>
      </c>
      <c r="AK156" s="154" t="str">
        <f ca="1">IF($I156&lt;AK$5,"-",SUM(INDIRECT(ADDRESS($AF156+"1",70,1,1,"EST")):INDIRECT(ADDRESS($AF156+"1",IF(AE156="",81,AE156+"69"),1,1,"EST")))/SUM(INDIRECT(ADDRESS($AF156,70,1,1,"EST")):INDIRECT(ADDRESS($AF156,IF(AE156="",81,AE156+"69"),1,1,"EST")))-1)</f>
        <v>-</v>
      </c>
    </row>
    <row r="157" spans="3:37" ht="30" customHeight="1" thickTop="1" thickBot="1">
      <c r="C157" s="321"/>
      <c r="D157" s="322"/>
      <c r="E157" s="316"/>
      <c r="F157" s="316"/>
      <c r="G157" s="317" t="str">
        <f>IF(F157=0,"",VLOOKUP(F157,Funcionários!$C$6:$D$81,2,FALSE))</f>
        <v/>
      </c>
      <c r="H157" s="318"/>
      <c r="I157" s="319"/>
      <c r="J157" s="85" t="str">
        <f t="shared" si="29"/>
        <v/>
      </c>
      <c r="K157" s="88"/>
      <c r="L157" s="1" t="str">
        <f t="shared" si="30"/>
        <v/>
      </c>
      <c r="R157" s="1" t="str">
        <f t="shared" si="31"/>
        <v/>
      </c>
      <c r="S157" s="1" t="str">
        <f t="shared" si="32"/>
        <v/>
      </c>
      <c r="W157" s="1" t="e">
        <f t="shared" ca="1" si="33"/>
        <v>#VALUE!</v>
      </c>
      <c r="X157" s="1" t="e">
        <f t="shared" ca="1" si="34"/>
        <v>#VALUE!</v>
      </c>
      <c r="Y157" s="1" t="e">
        <f t="shared" ca="1" si="35"/>
        <v>#VALUE!</v>
      </c>
      <c r="AA157" s="1" t="str">
        <f t="shared" si="38"/>
        <v/>
      </c>
      <c r="AB157" s="1" t="str">
        <f t="shared" si="38"/>
        <v/>
      </c>
      <c r="AC157" s="1" t="str">
        <f t="shared" si="38"/>
        <v/>
      </c>
      <c r="AD157" s="1" t="str">
        <f t="shared" si="38"/>
        <v/>
      </c>
      <c r="AE157" s="1" t="str">
        <f t="shared" si="38"/>
        <v/>
      </c>
      <c r="AF157" s="1" t="e">
        <f>VLOOKUP(C157,'Est1'!$C$12:$S$26,18,FALSE)</f>
        <v>#N/A</v>
      </c>
      <c r="AG157" s="1" t="str">
        <f ca="1">IF($I157&lt;AG$5,"-",SUM(INDIRECT(ADDRESS($AF157+"1",6,1,1,"EST")):INDIRECT(ADDRESS($AF157+"1",IF(AA157="",17,AA157+"5"),1,1,"EST")))/SUM(INDIRECT(ADDRESS($AF157,6,1,1,"EST")):INDIRECT(ADDRESS($AF157,IF(AA157="",17,AA157+"5"),1,1,"EST")))-1)</f>
        <v>-</v>
      </c>
      <c r="AH157" s="1" t="str">
        <f ca="1">IF($I157&lt;AH$5,"-",SUM(INDIRECT(ADDRESS($AF157+"1",22,1,1,"EST")):INDIRECT(ADDRESS($AF157+"1",IF(AB157="",33,AB157+"21"),1,1,"EST")))/SUM(INDIRECT(ADDRESS($AF157,22,1,1,"EST")):INDIRECT(ADDRESS($AF157,IF(AB157="",33,AB157+"21"),1,1,"EST")))-1)</f>
        <v>-</v>
      </c>
      <c r="AI157" s="1" t="str">
        <f ca="1">IF($I157&lt;AI$5,"-",SUM(INDIRECT(ADDRESS($AF157+"1",38,1,1,"EST")):INDIRECT(ADDRESS($AF157+"1",IF(AC157="",49,AC157+"37"),1,1,"EST")))/SUM(INDIRECT(ADDRESS($AF157,38,1,1,"EST")):INDIRECT(ADDRESS($AF157,IF(AC157="",49,AC157+"37"),1,1,"EST")))-1)</f>
        <v>-</v>
      </c>
      <c r="AJ157" s="1" t="str">
        <f ca="1">IF($I157&lt;AJ$5,"-",SUM(INDIRECT(ADDRESS($AF157+"1",54,1,1,"EST")):INDIRECT(ADDRESS($AF157+"1",IF(AD157="",65,AD157+"53"),1,1,"EST")))/SUM(INDIRECT(ADDRESS($AF157,54,1,1,"EST")):INDIRECT(ADDRESS($AF157,IF(AD157="",65,AD157+"53"),1,1,"EST")))-1)</f>
        <v>-</v>
      </c>
      <c r="AK157" s="154" t="str">
        <f ca="1">IF($I157&lt;AK$5,"-",SUM(INDIRECT(ADDRESS($AF157+"1",70,1,1,"EST")):INDIRECT(ADDRESS($AF157+"1",IF(AE157="",81,AE157+"69"),1,1,"EST")))/SUM(INDIRECT(ADDRESS($AF157,70,1,1,"EST")):INDIRECT(ADDRESS($AF157,IF(AE157="",81,AE157+"69"),1,1,"EST")))-1)</f>
        <v>-</v>
      </c>
    </row>
    <row r="158" spans="3:37" ht="30" customHeight="1" thickTop="1" thickBot="1">
      <c r="C158" s="321"/>
      <c r="D158" s="322"/>
      <c r="E158" s="316"/>
      <c r="F158" s="316"/>
      <c r="G158" s="317" t="str">
        <f>IF(F158=0,"",VLOOKUP(F158,Funcionários!$C$6:$D$81,2,FALSE))</f>
        <v/>
      </c>
      <c r="H158" s="318"/>
      <c r="I158" s="319"/>
      <c r="J158" s="85" t="str">
        <f t="shared" si="29"/>
        <v/>
      </c>
      <c r="K158" s="88"/>
      <c r="L158" s="1" t="str">
        <f t="shared" si="30"/>
        <v/>
      </c>
      <c r="R158" s="1" t="str">
        <f t="shared" si="31"/>
        <v/>
      </c>
      <c r="S158" s="1" t="str">
        <f t="shared" si="32"/>
        <v/>
      </c>
      <c r="W158" s="1" t="e">
        <f t="shared" ca="1" si="33"/>
        <v>#VALUE!</v>
      </c>
      <c r="X158" s="1" t="e">
        <f t="shared" ca="1" si="34"/>
        <v>#VALUE!</v>
      </c>
      <c r="Y158" s="1" t="e">
        <f t="shared" ca="1" si="35"/>
        <v>#VALUE!</v>
      </c>
      <c r="AA158" s="1" t="str">
        <f t="shared" si="38"/>
        <v/>
      </c>
      <c r="AB158" s="1" t="str">
        <f t="shared" si="38"/>
        <v/>
      </c>
      <c r="AC158" s="1" t="str">
        <f t="shared" si="38"/>
        <v/>
      </c>
      <c r="AD158" s="1" t="str">
        <f t="shared" si="38"/>
        <v/>
      </c>
      <c r="AE158" s="1" t="str">
        <f t="shared" si="38"/>
        <v/>
      </c>
      <c r="AF158" s="1" t="e">
        <f>VLOOKUP(C158,'Est1'!$C$12:$S$26,18,FALSE)</f>
        <v>#N/A</v>
      </c>
      <c r="AG158" s="1" t="str">
        <f ca="1">IF($I158&lt;AG$5,"-",SUM(INDIRECT(ADDRESS($AF158+"1",6,1,1,"EST")):INDIRECT(ADDRESS($AF158+"1",IF(AA158="",17,AA158+"5"),1,1,"EST")))/SUM(INDIRECT(ADDRESS($AF158,6,1,1,"EST")):INDIRECT(ADDRESS($AF158,IF(AA158="",17,AA158+"5"),1,1,"EST")))-1)</f>
        <v>-</v>
      </c>
      <c r="AH158" s="1" t="str">
        <f ca="1">IF($I158&lt;AH$5,"-",SUM(INDIRECT(ADDRESS($AF158+"1",22,1,1,"EST")):INDIRECT(ADDRESS($AF158+"1",IF(AB158="",33,AB158+"21"),1,1,"EST")))/SUM(INDIRECT(ADDRESS($AF158,22,1,1,"EST")):INDIRECT(ADDRESS($AF158,IF(AB158="",33,AB158+"21"),1,1,"EST")))-1)</f>
        <v>-</v>
      </c>
      <c r="AI158" s="1" t="str">
        <f ca="1">IF($I158&lt;AI$5,"-",SUM(INDIRECT(ADDRESS($AF158+"1",38,1,1,"EST")):INDIRECT(ADDRESS($AF158+"1",IF(AC158="",49,AC158+"37"),1,1,"EST")))/SUM(INDIRECT(ADDRESS($AF158,38,1,1,"EST")):INDIRECT(ADDRESS($AF158,IF(AC158="",49,AC158+"37"),1,1,"EST")))-1)</f>
        <v>-</v>
      </c>
      <c r="AJ158" s="1" t="str">
        <f ca="1">IF($I158&lt;AJ$5,"-",SUM(INDIRECT(ADDRESS($AF158+"1",54,1,1,"EST")):INDIRECT(ADDRESS($AF158+"1",IF(AD158="",65,AD158+"53"),1,1,"EST")))/SUM(INDIRECT(ADDRESS($AF158,54,1,1,"EST")):INDIRECT(ADDRESS($AF158,IF(AD158="",65,AD158+"53"),1,1,"EST")))-1)</f>
        <v>-</v>
      </c>
      <c r="AK158" s="154" t="str">
        <f ca="1">IF($I158&lt;AK$5,"-",SUM(INDIRECT(ADDRESS($AF158+"1",70,1,1,"EST")):INDIRECT(ADDRESS($AF158+"1",IF(AE158="",81,AE158+"69"),1,1,"EST")))/SUM(INDIRECT(ADDRESS($AF158,70,1,1,"EST")):INDIRECT(ADDRESS($AF158,IF(AE158="",81,AE158+"69"),1,1,"EST")))-1)</f>
        <v>-</v>
      </c>
    </row>
    <row r="159" spans="3:37" ht="30" customHeight="1" thickTop="1" thickBot="1">
      <c r="C159" s="321"/>
      <c r="D159" s="322"/>
      <c r="E159" s="316"/>
      <c r="F159" s="316"/>
      <c r="G159" s="317" t="str">
        <f>IF(F159=0,"",VLOOKUP(F159,Funcionários!$C$6:$D$81,2,FALSE))</f>
        <v/>
      </c>
      <c r="H159" s="318"/>
      <c r="I159" s="319"/>
      <c r="J159" s="85" t="str">
        <f t="shared" si="29"/>
        <v/>
      </c>
      <c r="K159" s="88"/>
      <c r="L159" s="1" t="str">
        <f t="shared" si="30"/>
        <v/>
      </c>
      <c r="R159" s="1" t="str">
        <f t="shared" si="31"/>
        <v/>
      </c>
      <c r="S159" s="1" t="str">
        <f t="shared" si="32"/>
        <v/>
      </c>
      <c r="W159" s="1" t="e">
        <f t="shared" ca="1" si="33"/>
        <v>#VALUE!</v>
      </c>
      <c r="X159" s="1" t="e">
        <f t="shared" ca="1" si="34"/>
        <v>#VALUE!</v>
      </c>
      <c r="Y159" s="1" t="e">
        <f t="shared" ca="1" si="35"/>
        <v>#VALUE!</v>
      </c>
      <c r="AA159" s="1" t="str">
        <f t="shared" si="38"/>
        <v/>
      </c>
      <c r="AB159" s="1" t="str">
        <f t="shared" si="38"/>
        <v/>
      </c>
      <c r="AC159" s="1" t="str">
        <f t="shared" si="38"/>
        <v/>
      </c>
      <c r="AD159" s="1" t="str">
        <f t="shared" si="38"/>
        <v/>
      </c>
      <c r="AE159" s="1" t="str">
        <f t="shared" si="38"/>
        <v/>
      </c>
      <c r="AF159" s="1" t="e">
        <f>VLOOKUP(C159,'Est1'!$C$12:$S$26,18,FALSE)</f>
        <v>#N/A</v>
      </c>
      <c r="AG159" s="1" t="str">
        <f ca="1">IF($I159&lt;AG$5,"-",SUM(INDIRECT(ADDRESS($AF159+"1",6,1,1,"EST")):INDIRECT(ADDRESS($AF159+"1",IF(AA159="",17,AA159+"5"),1,1,"EST")))/SUM(INDIRECT(ADDRESS($AF159,6,1,1,"EST")):INDIRECT(ADDRESS($AF159,IF(AA159="",17,AA159+"5"),1,1,"EST")))-1)</f>
        <v>-</v>
      </c>
      <c r="AH159" s="1" t="str">
        <f ca="1">IF($I159&lt;AH$5,"-",SUM(INDIRECT(ADDRESS($AF159+"1",22,1,1,"EST")):INDIRECT(ADDRESS($AF159+"1",IF(AB159="",33,AB159+"21"),1,1,"EST")))/SUM(INDIRECT(ADDRESS($AF159,22,1,1,"EST")):INDIRECT(ADDRESS($AF159,IF(AB159="",33,AB159+"21"),1,1,"EST")))-1)</f>
        <v>-</v>
      </c>
      <c r="AI159" s="1" t="str">
        <f ca="1">IF($I159&lt;AI$5,"-",SUM(INDIRECT(ADDRESS($AF159+"1",38,1,1,"EST")):INDIRECT(ADDRESS($AF159+"1",IF(AC159="",49,AC159+"37"),1,1,"EST")))/SUM(INDIRECT(ADDRESS($AF159,38,1,1,"EST")):INDIRECT(ADDRESS($AF159,IF(AC159="",49,AC159+"37"),1,1,"EST")))-1)</f>
        <v>-</v>
      </c>
      <c r="AJ159" s="1" t="str">
        <f ca="1">IF($I159&lt;AJ$5,"-",SUM(INDIRECT(ADDRESS($AF159+"1",54,1,1,"EST")):INDIRECT(ADDRESS($AF159+"1",IF(AD159="",65,AD159+"53"),1,1,"EST")))/SUM(INDIRECT(ADDRESS($AF159,54,1,1,"EST")):INDIRECT(ADDRESS($AF159,IF(AD159="",65,AD159+"53"),1,1,"EST")))-1)</f>
        <v>-</v>
      </c>
      <c r="AK159" s="154" t="str">
        <f ca="1">IF($I159&lt;AK$5,"-",SUM(INDIRECT(ADDRESS($AF159+"1",70,1,1,"EST")):INDIRECT(ADDRESS($AF159+"1",IF(AE159="",81,AE159+"69"),1,1,"EST")))/SUM(INDIRECT(ADDRESS($AF159,70,1,1,"EST")):INDIRECT(ADDRESS($AF159,IF(AE159="",81,AE159+"69"),1,1,"EST")))-1)</f>
        <v>-</v>
      </c>
    </row>
    <row r="160" spans="3:37" ht="30" customHeight="1" thickTop="1" thickBot="1">
      <c r="C160" s="321"/>
      <c r="D160" s="322"/>
      <c r="E160" s="316"/>
      <c r="F160" s="316"/>
      <c r="G160" s="317" t="str">
        <f>IF(F160=0,"",VLOOKUP(F160,Funcionários!$C$6:$D$81,2,FALSE))</f>
        <v/>
      </c>
      <c r="H160" s="318"/>
      <c r="I160" s="319"/>
      <c r="J160" s="85" t="str">
        <f t="shared" si="29"/>
        <v/>
      </c>
      <c r="K160" s="88"/>
      <c r="L160" s="1" t="str">
        <f t="shared" si="30"/>
        <v/>
      </c>
      <c r="R160" s="1" t="str">
        <f t="shared" si="31"/>
        <v/>
      </c>
      <c r="S160" s="1" t="str">
        <f t="shared" si="32"/>
        <v/>
      </c>
      <c r="W160" s="1" t="e">
        <f t="shared" ca="1" si="33"/>
        <v>#VALUE!</v>
      </c>
      <c r="X160" s="1" t="e">
        <f t="shared" ca="1" si="34"/>
        <v>#VALUE!</v>
      </c>
      <c r="Y160" s="1" t="e">
        <f t="shared" ca="1" si="35"/>
        <v>#VALUE!</v>
      </c>
      <c r="AA160" s="1" t="str">
        <f t="shared" si="38"/>
        <v/>
      </c>
      <c r="AB160" s="1" t="str">
        <f t="shared" si="38"/>
        <v/>
      </c>
      <c r="AC160" s="1" t="str">
        <f t="shared" si="38"/>
        <v/>
      </c>
      <c r="AD160" s="1" t="str">
        <f t="shared" si="38"/>
        <v/>
      </c>
      <c r="AE160" s="1" t="str">
        <f t="shared" si="38"/>
        <v/>
      </c>
      <c r="AF160" s="1" t="e">
        <f>VLOOKUP(C160,'Est1'!$C$12:$S$26,18,FALSE)</f>
        <v>#N/A</v>
      </c>
      <c r="AG160" s="1" t="str">
        <f ca="1">IF($I160&lt;AG$5,"-",SUM(INDIRECT(ADDRESS($AF160+"1",6,1,1,"EST")):INDIRECT(ADDRESS($AF160+"1",IF(AA160="",17,AA160+"5"),1,1,"EST")))/SUM(INDIRECT(ADDRESS($AF160,6,1,1,"EST")):INDIRECT(ADDRESS($AF160,IF(AA160="",17,AA160+"5"),1,1,"EST")))-1)</f>
        <v>-</v>
      </c>
      <c r="AH160" s="1" t="str">
        <f ca="1">IF($I160&lt;AH$5,"-",SUM(INDIRECT(ADDRESS($AF160+"1",22,1,1,"EST")):INDIRECT(ADDRESS($AF160+"1",IF(AB160="",33,AB160+"21"),1,1,"EST")))/SUM(INDIRECT(ADDRESS($AF160,22,1,1,"EST")):INDIRECT(ADDRESS($AF160,IF(AB160="",33,AB160+"21"),1,1,"EST")))-1)</f>
        <v>-</v>
      </c>
      <c r="AI160" s="1" t="str">
        <f ca="1">IF($I160&lt;AI$5,"-",SUM(INDIRECT(ADDRESS($AF160+"1",38,1,1,"EST")):INDIRECT(ADDRESS($AF160+"1",IF(AC160="",49,AC160+"37"),1,1,"EST")))/SUM(INDIRECT(ADDRESS($AF160,38,1,1,"EST")):INDIRECT(ADDRESS($AF160,IF(AC160="",49,AC160+"37"),1,1,"EST")))-1)</f>
        <v>-</v>
      </c>
      <c r="AJ160" s="1" t="str">
        <f ca="1">IF($I160&lt;AJ$5,"-",SUM(INDIRECT(ADDRESS($AF160+"1",54,1,1,"EST")):INDIRECT(ADDRESS($AF160+"1",IF(AD160="",65,AD160+"53"),1,1,"EST")))/SUM(INDIRECT(ADDRESS($AF160,54,1,1,"EST")):INDIRECT(ADDRESS($AF160,IF(AD160="",65,AD160+"53"),1,1,"EST")))-1)</f>
        <v>-</v>
      </c>
      <c r="AK160" s="154" t="str">
        <f ca="1">IF($I160&lt;AK$5,"-",SUM(INDIRECT(ADDRESS($AF160+"1",70,1,1,"EST")):INDIRECT(ADDRESS($AF160+"1",IF(AE160="",81,AE160+"69"),1,1,"EST")))/SUM(INDIRECT(ADDRESS($AF160,70,1,1,"EST")):INDIRECT(ADDRESS($AF160,IF(AE160="",81,AE160+"69"),1,1,"EST")))-1)</f>
        <v>-</v>
      </c>
    </row>
    <row r="161" spans="3:37" ht="30" customHeight="1" thickTop="1" thickBot="1">
      <c r="C161" s="321"/>
      <c r="D161" s="322"/>
      <c r="E161" s="316"/>
      <c r="F161" s="316"/>
      <c r="G161" s="317" t="str">
        <f>IF(F161=0,"",VLOOKUP(F161,Funcionários!$C$6:$D$81,2,FALSE))</f>
        <v/>
      </c>
      <c r="H161" s="318"/>
      <c r="I161" s="319"/>
      <c r="J161" s="85" t="str">
        <f t="shared" si="29"/>
        <v/>
      </c>
      <c r="K161" s="88"/>
      <c r="L161" s="1" t="str">
        <f t="shared" si="30"/>
        <v/>
      </c>
      <c r="R161" s="1" t="str">
        <f t="shared" si="31"/>
        <v/>
      </c>
      <c r="S161" s="1" t="str">
        <f t="shared" si="32"/>
        <v/>
      </c>
      <c r="W161" s="1" t="e">
        <f t="shared" ca="1" si="33"/>
        <v>#VALUE!</v>
      </c>
      <c r="X161" s="1" t="e">
        <f t="shared" ca="1" si="34"/>
        <v>#VALUE!</v>
      </c>
      <c r="Y161" s="1" t="e">
        <f t="shared" ca="1" si="35"/>
        <v>#VALUE!</v>
      </c>
      <c r="AA161" s="1" t="str">
        <f t="shared" si="38"/>
        <v/>
      </c>
      <c r="AB161" s="1" t="str">
        <f t="shared" si="38"/>
        <v/>
      </c>
      <c r="AC161" s="1" t="str">
        <f t="shared" si="38"/>
        <v/>
      </c>
      <c r="AD161" s="1" t="str">
        <f t="shared" si="38"/>
        <v/>
      </c>
      <c r="AE161" s="1" t="str">
        <f t="shared" si="38"/>
        <v/>
      </c>
      <c r="AF161" s="1" t="e">
        <f>VLOOKUP(C161,'Est1'!$C$12:$S$26,18,FALSE)</f>
        <v>#N/A</v>
      </c>
      <c r="AG161" s="1" t="str">
        <f ca="1">IF($I161&lt;AG$5,"-",SUM(INDIRECT(ADDRESS($AF161+"1",6,1,1,"EST")):INDIRECT(ADDRESS($AF161+"1",IF(AA161="",17,AA161+"5"),1,1,"EST")))/SUM(INDIRECT(ADDRESS($AF161,6,1,1,"EST")):INDIRECT(ADDRESS($AF161,IF(AA161="",17,AA161+"5"),1,1,"EST")))-1)</f>
        <v>-</v>
      </c>
      <c r="AH161" s="1" t="str">
        <f ca="1">IF($I161&lt;AH$5,"-",SUM(INDIRECT(ADDRESS($AF161+"1",22,1,1,"EST")):INDIRECT(ADDRESS($AF161+"1",IF(AB161="",33,AB161+"21"),1,1,"EST")))/SUM(INDIRECT(ADDRESS($AF161,22,1,1,"EST")):INDIRECT(ADDRESS($AF161,IF(AB161="",33,AB161+"21"),1,1,"EST")))-1)</f>
        <v>-</v>
      </c>
      <c r="AI161" s="1" t="str">
        <f ca="1">IF($I161&lt;AI$5,"-",SUM(INDIRECT(ADDRESS($AF161+"1",38,1,1,"EST")):INDIRECT(ADDRESS($AF161+"1",IF(AC161="",49,AC161+"37"),1,1,"EST")))/SUM(INDIRECT(ADDRESS($AF161,38,1,1,"EST")):INDIRECT(ADDRESS($AF161,IF(AC161="",49,AC161+"37"),1,1,"EST")))-1)</f>
        <v>-</v>
      </c>
      <c r="AJ161" s="1" t="str">
        <f ca="1">IF($I161&lt;AJ$5,"-",SUM(INDIRECT(ADDRESS($AF161+"1",54,1,1,"EST")):INDIRECT(ADDRESS($AF161+"1",IF(AD161="",65,AD161+"53"),1,1,"EST")))/SUM(INDIRECT(ADDRESS($AF161,54,1,1,"EST")):INDIRECT(ADDRESS($AF161,IF(AD161="",65,AD161+"53"),1,1,"EST")))-1)</f>
        <v>-</v>
      </c>
      <c r="AK161" s="154" t="str">
        <f ca="1">IF($I161&lt;AK$5,"-",SUM(INDIRECT(ADDRESS($AF161+"1",70,1,1,"EST")):INDIRECT(ADDRESS($AF161+"1",IF(AE161="",81,AE161+"69"),1,1,"EST")))/SUM(INDIRECT(ADDRESS($AF161,70,1,1,"EST")):INDIRECT(ADDRESS($AF161,IF(AE161="",81,AE161+"69"),1,1,"EST")))-1)</f>
        <v>-</v>
      </c>
    </row>
    <row r="162" spans="3:37" ht="30" customHeight="1" thickTop="1" thickBot="1">
      <c r="C162" s="321"/>
      <c r="D162" s="322"/>
      <c r="E162" s="316"/>
      <c r="F162" s="316"/>
      <c r="G162" s="317" t="str">
        <f>IF(F162=0,"",VLOOKUP(F162,Funcionários!$C$6:$D$81,2,FALSE))</f>
        <v/>
      </c>
      <c r="H162" s="318"/>
      <c r="I162" s="319"/>
      <c r="J162" s="85" t="str">
        <f t="shared" si="29"/>
        <v/>
      </c>
      <c r="K162" s="88"/>
      <c r="L162" s="1" t="str">
        <f t="shared" si="30"/>
        <v/>
      </c>
      <c r="R162" s="1" t="str">
        <f t="shared" si="31"/>
        <v/>
      </c>
      <c r="S162" s="1" t="str">
        <f t="shared" si="32"/>
        <v/>
      </c>
      <c r="W162" s="1" t="e">
        <f t="shared" ca="1" si="33"/>
        <v>#VALUE!</v>
      </c>
      <c r="X162" s="1" t="e">
        <f t="shared" ca="1" si="34"/>
        <v>#VALUE!</v>
      </c>
      <c r="Y162" s="1" t="e">
        <f t="shared" ca="1" si="35"/>
        <v>#VALUE!</v>
      </c>
      <c r="AA162" s="1" t="str">
        <f t="shared" si="38"/>
        <v/>
      </c>
      <c r="AB162" s="1" t="str">
        <f t="shared" si="38"/>
        <v/>
      </c>
      <c r="AC162" s="1" t="str">
        <f t="shared" si="38"/>
        <v/>
      </c>
      <c r="AD162" s="1" t="str">
        <f t="shared" si="38"/>
        <v/>
      </c>
      <c r="AE162" s="1" t="str">
        <f t="shared" si="38"/>
        <v/>
      </c>
      <c r="AF162" s="1" t="e">
        <f>VLOOKUP(C162,'Est1'!$C$12:$S$26,18,FALSE)</f>
        <v>#N/A</v>
      </c>
      <c r="AG162" s="1" t="str">
        <f ca="1">IF($I162&lt;AG$5,"-",SUM(INDIRECT(ADDRESS($AF162+"1",6,1,1,"EST")):INDIRECT(ADDRESS($AF162+"1",IF(AA162="",17,AA162+"5"),1,1,"EST")))/SUM(INDIRECT(ADDRESS($AF162,6,1,1,"EST")):INDIRECT(ADDRESS($AF162,IF(AA162="",17,AA162+"5"),1,1,"EST")))-1)</f>
        <v>-</v>
      </c>
      <c r="AH162" s="1" t="str">
        <f ca="1">IF($I162&lt;AH$5,"-",SUM(INDIRECT(ADDRESS($AF162+"1",22,1,1,"EST")):INDIRECT(ADDRESS($AF162+"1",IF(AB162="",33,AB162+"21"),1,1,"EST")))/SUM(INDIRECT(ADDRESS($AF162,22,1,1,"EST")):INDIRECT(ADDRESS($AF162,IF(AB162="",33,AB162+"21"),1,1,"EST")))-1)</f>
        <v>-</v>
      </c>
      <c r="AI162" s="1" t="str">
        <f ca="1">IF($I162&lt;AI$5,"-",SUM(INDIRECT(ADDRESS($AF162+"1",38,1,1,"EST")):INDIRECT(ADDRESS($AF162+"1",IF(AC162="",49,AC162+"37"),1,1,"EST")))/SUM(INDIRECT(ADDRESS($AF162,38,1,1,"EST")):INDIRECT(ADDRESS($AF162,IF(AC162="",49,AC162+"37"),1,1,"EST")))-1)</f>
        <v>-</v>
      </c>
      <c r="AJ162" s="1" t="str">
        <f ca="1">IF($I162&lt;AJ$5,"-",SUM(INDIRECT(ADDRESS($AF162+"1",54,1,1,"EST")):INDIRECT(ADDRESS($AF162+"1",IF(AD162="",65,AD162+"53"),1,1,"EST")))/SUM(INDIRECT(ADDRESS($AF162,54,1,1,"EST")):INDIRECT(ADDRESS($AF162,IF(AD162="",65,AD162+"53"),1,1,"EST")))-1)</f>
        <v>-</v>
      </c>
      <c r="AK162" s="154" t="str">
        <f ca="1">IF($I162&lt;AK$5,"-",SUM(INDIRECT(ADDRESS($AF162+"1",70,1,1,"EST")):INDIRECT(ADDRESS($AF162+"1",IF(AE162="",81,AE162+"69"),1,1,"EST")))/SUM(INDIRECT(ADDRESS($AF162,70,1,1,"EST")):INDIRECT(ADDRESS($AF162,IF(AE162="",81,AE162+"69"),1,1,"EST")))-1)</f>
        <v>-</v>
      </c>
    </row>
    <row r="163" spans="3:37" ht="30" customHeight="1" thickTop="1" thickBot="1">
      <c r="C163" s="321"/>
      <c r="D163" s="322"/>
      <c r="E163" s="316"/>
      <c r="F163" s="316"/>
      <c r="G163" s="317" t="str">
        <f>IF(F163=0,"",VLOOKUP(F163,Funcionários!$C$6:$D$81,2,FALSE))</f>
        <v/>
      </c>
      <c r="H163" s="318"/>
      <c r="I163" s="319"/>
      <c r="J163" s="85" t="str">
        <f t="shared" si="29"/>
        <v/>
      </c>
      <c r="K163" s="88"/>
      <c r="L163" s="1" t="str">
        <f t="shared" si="30"/>
        <v/>
      </c>
      <c r="R163" s="1" t="str">
        <f t="shared" si="31"/>
        <v/>
      </c>
      <c r="S163" s="1" t="str">
        <f t="shared" si="32"/>
        <v/>
      </c>
      <c r="W163" s="1" t="e">
        <f t="shared" ca="1" si="33"/>
        <v>#VALUE!</v>
      </c>
      <c r="X163" s="1" t="e">
        <f t="shared" ca="1" si="34"/>
        <v>#VALUE!</v>
      </c>
      <c r="Y163" s="1" t="e">
        <f t="shared" ca="1" si="35"/>
        <v>#VALUE!</v>
      </c>
      <c r="AA163" s="1" t="str">
        <f t="shared" si="38"/>
        <v/>
      </c>
      <c r="AB163" s="1" t="str">
        <f t="shared" si="38"/>
        <v/>
      </c>
      <c r="AC163" s="1" t="str">
        <f t="shared" si="38"/>
        <v/>
      </c>
      <c r="AD163" s="1" t="str">
        <f t="shared" si="38"/>
        <v/>
      </c>
      <c r="AE163" s="1" t="str">
        <f t="shared" si="38"/>
        <v/>
      </c>
      <c r="AF163" s="1" t="e">
        <f>VLOOKUP(C163,'Est1'!$C$12:$S$26,18,FALSE)</f>
        <v>#N/A</v>
      </c>
      <c r="AG163" s="1" t="str">
        <f ca="1">IF($I163&lt;AG$5,"-",SUM(INDIRECT(ADDRESS($AF163+"1",6,1,1,"EST")):INDIRECT(ADDRESS($AF163+"1",IF(AA163="",17,AA163+"5"),1,1,"EST")))/SUM(INDIRECT(ADDRESS($AF163,6,1,1,"EST")):INDIRECT(ADDRESS($AF163,IF(AA163="",17,AA163+"5"),1,1,"EST")))-1)</f>
        <v>-</v>
      </c>
      <c r="AH163" s="1" t="str">
        <f ca="1">IF($I163&lt;AH$5,"-",SUM(INDIRECT(ADDRESS($AF163+"1",22,1,1,"EST")):INDIRECT(ADDRESS($AF163+"1",IF(AB163="",33,AB163+"21"),1,1,"EST")))/SUM(INDIRECT(ADDRESS($AF163,22,1,1,"EST")):INDIRECT(ADDRESS($AF163,IF(AB163="",33,AB163+"21"),1,1,"EST")))-1)</f>
        <v>-</v>
      </c>
      <c r="AI163" s="1" t="str">
        <f ca="1">IF($I163&lt;AI$5,"-",SUM(INDIRECT(ADDRESS($AF163+"1",38,1,1,"EST")):INDIRECT(ADDRESS($AF163+"1",IF(AC163="",49,AC163+"37"),1,1,"EST")))/SUM(INDIRECT(ADDRESS($AF163,38,1,1,"EST")):INDIRECT(ADDRESS($AF163,IF(AC163="",49,AC163+"37"),1,1,"EST")))-1)</f>
        <v>-</v>
      </c>
      <c r="AJ163" s="1" t="str">
        <f ca="1">IF($I163&lt;AJ$5,"-",SUM(INDIRECT(ADDRESS($AF163+"1",54,1,1,"EST")):INDIRECT(ADDRESS($AF163+"1",IF(AD163="",65,AD163+"53"),1,1,"EST")))/SUM(INDIRECT(ADDRESS($AF163,54,1,1,"EST")):INDIRECT(ADDRESS($AF163,IF(AD163="",65,AD163+"53"),1,1,"EST")))-1)</f>
        <v>-</v>
      </c>
      <c r="AK163" s="154" t="str">
        <f ca="1">IF($I163&lt;AK$5,"-",SUM(INDIRECT(ADDRESS($AF163+"1",70,1,1,"EST")):INDIRECT(ADDRESS($AF163+"1",IF(AE163="",81,AE163+"69"),1,1,"EST")))/SUM(INDIRECT(ADDRESS($AF163,70,1,1,"EST")):INDIRECT(ADDRESS($AF163,IF(AE163="",81,AE163+"69"),1,1,"EST")))-1)</f>
        <v>-</v>
      </c>
    </row>
    <row r="164" spans="3:37" ht="30" customHeight="1" thickTop="1" thickBot="1">
      <c r="C164" s="321"/>
      <c r="D164" s="322"/>
      <c r="E164" s="316"/>
      <c r="F164" s="316"/>
      <c r="G164" s="317" t="str">
        <f>IF(F164=0,"",VLOOKUP(F164,Funcionários!$C$6:$D$81,2,FALSE))</f>
        <v/>
      </c>
      <c r="H164" s="318"/>
      <c r="I164" s="319"/>
      <c r="J164" s="85" t="str">
        <f t="shared" si="29"/>
        <v/>
      </c>
      <c r="K164" s="88"/>
      <c r="L164" s="1" t="str">
        <f t="shared" si="30"/>
        <v/>
      </c>
      <c r="R164" s="1" t="str">
        <f t="shared" si="31"/>
        <v/>
      </c>
      <c r="S164" s="1" t="str">
        <f t="shared" si="32"/>
        <v/>
      </c>
      <c r="W164" s="1" t="e">
        <f t="shared" ca="1" si="33"/>
        <v>#VALUE!</v>
      </c>
      <c r="X164" s="1" t="e">
        <f t="shared" ca="1" si="34"/>
        <v>#VALUE!</v>
      </c>
      <c r="Y164" s="1" t="e">
        <f t="shared" ca="1" si="35"/>
        <v>#VALUE!</v>
      </c>
      <c r="AA164" s="1" t="str">
        <f t="shared" si="38"/>
        <v/>
      </c>
      <c r="AB164" s="1" t="str">
        <f t="shared" si="38"/>
        <v/>
      </c>
      <c r="AC164" s="1" t="str">
        <f t="shared" si="38"/>
        <v/>
      </c>
      <c r="AD164" s="1" t="str">
        <f t="shared" si="38"/>
        <v/>
      </c>
      <c r="AE164" s="1" t="str">
        <f t="shared" si="38"/>
        <v/>
      </c>
      <c r="AF164" s="1" t="e">
        <f>VLOOKUP(C164,'Est1'!$C$12:$S$26,18,FALSE)</f>
        <v>#N/A</v>
      </c>
      <c r="AG164" s="1" t="str">
        <f ca="1">IF($I164&lt;AG$5,"-",SUM(INDIRECT(ADDRESS($AF164+"1",6,1,1,"EST")):INDIRECT(ADDRESS($AF164+"1",IF(AA164="",17,AA164+"5"),1,1,"EST")))/SUM(INDIRECT(ADDRESS($AF164,6,1,1,"EST")):INDIRECT(ADDRESS($AF164,IF(AA164="",17,AA164+"5"),1,1,"EST")))-1)</f>
        <v>-</v>
      </c>
      <c r="AH164" s="1" t="str">
        <f ca="1">IF($I164&lt;AH$5,"-",SUM(INDIRECT(ADDRESS($AF164+"1",22,1,1,"EST")):INDIRECT(ADDRESS($AF164+"1",IF(AB164="",33,AB164+"21"),1,1,"EST")))/SUM(INDIRECT(ADDRESS($AF164,22,1,1,"EST")):INDIRECT(ADDRESS($AF164,IF(AB164="",33,AB164+"21"),1,1,"EST")))-1)</f>
        <v>-</v>
      </c>
      <c r="AI164" s="1" t="str">
        <f ca="1">IF($I164&lt;AI$5,"-",SUM(INDIRECT(ADDRESS($AF164+"1",38,1,1,"EST")):INDIRECT(ADDRESS($AF164+"1",IF(AC164="",49,AC164+"37"),1,1,"EST")))/SUM(INDIRECT(ADDRESS($AF164,38,1,1,"EST")):INDIRECT(ADDRESS($AF164,IF(AC164="",49,AC164+"37"),1,1,"EST")))-1)</f>
        <v>-</v>
      </c>
      <c r="AJ164" s="1" t="str">
        <f ca="1">IF($I164&lt;AJ$5,"-",SUM(INDIRECT(ADDRESS($AF164+"1",54,1,1,"EST")):INDIRECT(ADDRESS($AF164+"1",IF(AD164="",65,AD164+"53"),1,1,"EST")))/SUM(INDIRECT(ADDRESS($AF164,54,1,1,"EST")):INDIRECT(ADDRESS($AF164,IF(AD164="",65,AD164+"53"),1,1,"EST")))-1)</f>
        <v>-</v>
      </c>
      <c r="AK164" s="154" t="str">
        <f ca="1">IF($I164&lt;AK$5,"-",SUM(INDIRECT(ADDRESS($AF164+"1",70,1,1,"EST")):INDIRECT(ADDRESS($AF164+"1",IF(AE164="",81,AE164+"69"),1,1,"EST")))/SUM(INDIRECT(ADDRESS($AF164,70,1,1,"EST")):INDIRECT(ADDRESS($AF164,IF(AE164="",81,AE164+"69"),1,1,"EST")))-1)</f>
        <v>-</v>
      </c>
    </row>
    <row r="165" spans="3:37" ht="30" customHeight="1" thickTop="1" thickBot="1">
      <c r="C165" s="321"/>
      <c r="D165" s="322"/>
      <c r="E165" s="316"/>
      <c r="F165" s="316"/>
      <c r="G165" s="317" t="str">
        <f>IF(F165=0,"",VLOOKUP(F165,Funcionários!$C$6:$D$81,2,FALSE))</f>
        <v/>
      </c>
      <c r="H165" s="318"/>
      <c r="I165" s="319"/>
      <c r="J165" s="85" t="str">
        <f t="shared" si="29"/>
        <v/>
      </c>
      <c r="K165" s="88"/>
      <c r="L165" s="1" t="str">
        <f t="shared" si="30"/>
        <v/>
      </c>
      <c r="R165" s="1" t="str">
        <f t="shared" si="31"/>
        <v/>
      </c>
      <c r="S165" s="1" t="str">
        <f t="shared" si="32"/>
        <v/>
      </c>
      <c r="W165" s="1" t="e">
        <f t="shared" ca="1" si="33"/>
        <v>#VALUE!</v>
      </c>
      <c r="X165" s="1" t="e">
        <f t="shared" ca="1" si="34"/>
        <v>#VALUE!</v>
      </c>
      <c r="Y165" s="1" t="e">
        <f t="shared" ca="1" si="35"/>
        <v>#VALUE!</v>
      </c>
      <c r="AA165" s="1" t="str">
        <f t="shared" si="38"/>
        <v/>
      </c>
      <c r="AB165" s="1" t="str">
        <f t="shared" si="38"/>
        <v/>
      </c>
      <c r="AC165" s="1" t="str">
        <f t="shared" si="38"/>
        <v/>
      </c>
      <c r="AD165" s="1" t="str">
        <f t="shared" si="38"/>
        <v/>
      </c>
      <c r="AE165" s="1" t="str">
        <f t="shared" si="38"/>
        <v/>
      </c>
      <c r="AF165" s="1" t="e">
        <f>VLOOKUP(C165,'Est1'!$C$12:$S$26,18,FALSE)</f>
        <v>#N/A</v>
      </c>
      <c r="AG165" s="1" t="str">
        <f ca="1">IF($I165&lt;AG$5,"-",SUM(INDIRECT(ADDRESS($AF165+"1",6,1,1,"EST")):INDIRECT(ADDRESS($AF165+"1",IF(AA165="",17,AA165+"5"),1,1,"EST")))/SUM(INDIRECT(ADDRESS($AF165,6,1,1,"EST")):INDIRECT(ADDRESS($AF165,IF(AA165="",17,AA165+"5"),1,1,"EST")))-1)</f>
        <v>-</v>
      </c>
      <c r="AH165" s="1" t="str">
        <f ca="1">IF($I165&lt;AH$5,"-",SUM(INDIRECT(ADDRESS($AF165+"1",22,1,1,"EST")):INDIRECT(ADDRESS($AF165+"1",IF(AB165="",33,AB165+"21"),1,1,"EST")))/SUM(INDIRECT(ADDRESS($AF165,22,1,1,"EST")):INDIRECT(ADDRESS($AF165,IF(AB165="",33,AB165+"21"),1,1,"EST")))-1)</f>
        <v>-</v>
      </c>
      <c r="AI165" s="1" t="str">
        <f ca="1">IF($I165&lt;AI$5,"-",SUM(INDIRECT(ADDRESS($AF165+"1",38,1,1,"EST")):INDIRECT(ADDRESS($AF165+"1",IF(AC165="",49,AC165+"37"),1,1,"EST")))/SUM(INDIRECT(ADDRESS($AF165,38,1,1,"EST")):INDIRECT(ADDRESS($AF165,IF(AC165="",49,AC165+"37"),1,1,"EST")))-1)</f>
        <v>-</v>
      </c>
      <c r="AJ165" s="1" t="str">
        <f ca="1">IF($I165&lt;AJ$5,"-",SUM(INDIRECT(ADDRESS($AF165+"1",54,1,1,"EST")):INDIRECT(ADDRESS($AF165+"1",IF(AD165="",65,AD165+"53"),1,1,"EST")))/SUM(INDIRECT(ADDRESS($AF165,54,1,1,"EST")):INDIRECT(ADDRESS($AF165,IF(AD165="",65,AD165+"53"),1,1,"EST")))-1)</f>
        <v>-</v>
      </c>
      <c r="AK165" s="154" t="str">
        <f ca="1">IF($I165&lt;AK$5,"-",SUM(INDIRECT(ADDRESS($AF165+"1",70,1,1,"EST")):INDIRECT(ADDRESS($AF165+"1",IF(AE165="",81,AE165+"69"),1,1,"EST")))/SUM(INDIRECT(ADDRESS($AF165,70,1,1,"EST")):INDIRECT(ADDRESS($AF165,IF(AE165="",81,AE165+"69"),1,1,"EST")))-1)</f>
        <v>-</v>
      </c>
    </row>
    <row r="166" spans="3:37" ht="30" customHeight="1" thickTop="1" thickBot="1">
      <c r="C166" s="321"/>
      <c r="D166" s="322"/>
      <c r="E166" s="316"/>
      <c r="F166" s="316"/>
      <c r="G166" s="317" t="str">
        <f>IF(F166=0,"",VLOOKUP(F166,Funcionários!$C$6:$D$81,2,FALSE))</f>
        <v/>
      </c>
      <c r="H166" s="318"/>
      <c r="I166" s="319"/>
      <c r="J166" s="85" t="str">
        <f t="shared" si="29"/>
        <v/>
      </c>
      <c r="K166" s="88"/>
      <c r="L166" s="1" t="str">
        <f t="shared" si="30"/>
        <v/>
      </c>
      <c r="R166" s="1" t="str">
        <f t="shared" si="31"/>
        <v/>
      </c>
      <c r="S166" s="1" t="str">
        <f t="shared" si="32"/>
        <v/>
      </c>
      <c r="W166" s="1" t="e">
        <f t="shared" ca="1" si="33"/>
        <v>#VALUE!</v>
      </c>
      <c r="X166" s="1" t="e">
        <f t="shared" ca="1" si="34"/>
        <v>#VALUE!</v>
      </c>
      <c r="Y166" s="1" t="e">
        <f t="shared" ca="1" si="35"/>
        <v>#VALUE!</v>
      </c>
      <c r="AA166" s="1" t="str">
        <f t="shared" ref="AA166:AE175" si="39">IF($I166=AA$5,$R166,"")</f>
        <v/>
      </c>
      <c r="AB166" s="1" t="str">
        <f t="shared" si="39"/>
        <v/>
      </c>
      <c r="AC166" s="1" t="str">
        <f t="shared" si="39"/>
        <v/>
      </c>
      <c r="AD166" s="1" t="str">
        <f t="shared" si="39"/>
        <v/>
      </c>
      <c r="AE166" s="1" t="str">
        <f t="shared" si="39"/>
        <v/>
      </c>
      <c r="AF166" s="1" t="e">
        <f>VLOOKUP(C166,'Est1'!$C$12:$S$26,18,FALSE)</f>
        <v>#N/A</v>
      </c>
      <c r="AG166" s="1" t="str">
        <f ca="1">IF($I166&lt;AG$5,"-",SUM(INDIRECT(ADDRESS($AF166+"1",6,1,1,"EST")):INDIRECT(ADDRESS($AF166+"1",IF(AA166="",17,AA166+"5"),1,1,"EST")))/SUM(INDIRECT(ADDRESS($AF166,6,1,1,"EST")):INDIRECT(ADDRESS($AF166,IF(AA166="",17,AA166+"5"),1,1,"EST")))-1)</f>
        <v>-</v>
      </c>
      <c r="AH166" s="1" t="str">
        <f ca="1">IF($I166&lt;AH$5,"-",SUM(INDIRECT(ADDRESS($AF166+"1",22,1,1,"EST")):INDIRECT(ADDRESS($AF166+"1",IF(AB166="",33,AB166+"21"),1,1,"EST")))/SUM(INDIRECT(ADDRESS($AF166,22,1,1,"EST")):INDIRECT(ADDRESS($AF166,IF(AB166="",33,AB166+"21"),1,1,"EST")))-1)</f>
        <v>-</v>
      </c>
      <c r="AI166" s="1" t="str">
        <f ca="1">IF($I166&lt;AI$5,"-",SUM(INDIRECT(ADDRESS($AF166+"1",38,1,1,"EST")):INDIRECT(ADDRESS($AF166+"1",IF(AC166="",49,AC166+"37"),1,1,"EST")))/SUM(INDIRECT(ADDRESS($AF166,38,1,1,"EST")):INDIRECT(ADDRESS($AF166,IF(AC166="",49,AC166+"37"),1,1,"EST")))-1)</f>
        <v>-</v>
      </c>
      <c r="AJ166" s="1" t="str">
        <f ca="1">IF($I166&lt;AJ$5,"-",SUM(INDIRECT(ADDRESS($AF166+"1",54,1,1,"EST")):INDIRECT(ADDRESS($AF166+"1",IF(AD166="",65,AD166+"53"),1,1,"EST")))/SUM(INDIRECT(ADDRESS($AF166,54,1,1,"EST")):INDIRECT(ADDRESS($AF166,IF(AD166="",65,AD166+"53"),1,1,"EST")))-1)</f>
        <v>-</v>
      </c>
      <c r="AK166" s="154" t="str">
        <f ca="1">IF($I166&lt;AK$5,"-",SUM(INDIRECT(ADDRESS($AF166+"1",70,1,1,"EST")):INDIRECT(ADDRESS($AF166+"1",IF(AE166="",81,AE166+"69"),1,1,"EST")))/SUM(INDIRECT(ADDRESS($AF166,70,1,1,"EST")):INDIRECT(ADDRESS($AF166,IF(AE166="",81,AE166+"69"),1,1,"EST")))-1)</f>
        <v>-</v>
      </c>
    </row>
    <row r="167" spans="3:37" ht="30" customHeight="1" thickTop="1" thickBot="1">
      <c r="C167" s="321"/>
      <c r="D167" s="322"/>
      <c r="E167" s="316"/>
      <c r="F167" s="316"/>
      <c r="G167" s="317" t="str">
        <f>IF(F167=0,"",VLOOKUP(F167,Funcionários!$C$6:$D$81,2,FALSE))</f>
        <v/>
      </c>
      <c r="H167" s="318"/>
      <c r="I167" s="319"/>
      <c r="J167" s="85" t="str">
        <f t="shared" si="29"/>
        <v/>
      </c>
      <c r="K167" s="88"/>
      <c r="L167" s="1" t="str">
        <f t="shared" si="30"/>
        <v/>
      </c>
      <c r="R167" s="1" t="str">
        <f t="shared" si="31"/>
        <v/>
      </c>
      <c r="S167" s="1" t="str">
        <f t="shared" si="32"/>
        <v/>
      </c>
      <c r="W167" s="1" t="e">
        <f t="shared" ca="1" si="33"/>
        <v>#VALUE!</v>
      </c>
      <c r="X167" s="1" t="e">
        <f t="shared" ca="1" si="34"/>
        <v>#VALUE!</v>
      </c>
      <c r="Y167" s="1" t="e">
        <f t="shared" ca="1" si="35"/>
        <v>#VALUE!</v>
      </c>
      <c r="AA167" s="1" t="str">
        <f t="shared" si="39"/>
        <v/>
      </c>
      <c r="AB167" s="1" t="str">
        <f t="shared" si="39"/>
        <v/>
      </c>
      <c r="AC167" s="1" t="str">
        <f t="shared" si="39"/>
        <v/>
      </c>
      <c r="AD167" s="1" t="str">
        <f t="shared" si="39"/>
        <v/>
      </c>
      <c r="AE167" s="1" t="str">
        <f t="shared" si="39"/>
        <v/>
      </c>
      <c r="AF167" s="1" t="e">
        <f>VLOOKUP(C167,'Est1'!$C$12:$S$26,18,FALSE)</f>
        <v>#N/A</v>
      </c>
      <c r="AG167" s="1" t="str">
        <f ca="1">IF($I167&lt;AG$5,"-",SUM(INDIRECT(ADDRESS($AF167+"1",6,1,1,"EST")):INDIRECT(ADDRESS($AF167+"1",IF(AA167="",17,AA167+"5"),1,1,"EST")))/SUM(INDIRECT(ADDRESS($AF167,6,1,1,"EST")):INDIRECT(ADDRESS($AF167,IF(AA167="",17,AA167+"5"),1,1,"EST")))-1)</f>
        <v>-</v>
      </c>
      <c r="AH167" s="1" t="str">
        <f ca="1">IF($I167&lt;AH$5,"-",SUM(INDIRECT(ADDRESS($AF167+"1",22,1,1,"EST")):INDIRECT(ADDRESS($AF167+"1",IF(AB167="",33,AB167+"21"),1,1,"EST")))/SUM(INDIRECT(ADDRESS($AF167,22,1,1,"EST")):INDIRECT(ADDRESS($AF167,IF(AB167="",33,AB167+"21"),1,1,"EST")))-1)</f>
        <v>-</v>
      </c>
      <c r="AI167" s="1" t="str">
        <f ca="1">IF($I167&lt;AI$5,"-",SUM(INDIRECT(ADDRESS($AF167+"1",38,1,1,"EST")):INDIRECT(ADDRESS($AF167+"1",IF(AC167="",49,AC167+"37"),1,1,"EST")))/SUM(INDIRECT(ADDRESS($AF167,38,1,1,"EST")):INDIRECT(ADDRESS($AF167,IF(AC167="",49,AC167+"37"),1,1,"EST")))-1)</f>
        <v>-</v>
      </c>
      <c r="AJ167" s="1" t="str">
        <f ca="1">IF($I167&lt;AJ$5,"-",SUM(INDIRECT(ADDRESS($AF167+"1",54,1,1,"EST")):INDIRECT(ADDRESS($AF167+"1",IF(AD167="",65,AD167+"53"),1,1,"EST")))/SUM(INDIRECT(ADDRESS($AF167,54,1,1,"EST")):INDIRECT(ADDRESS($AF167,IF(AD167="",65,AD167+"53"),1,1,"EST")))-1)</f>
        <v>-</v>
      </c>
      <c r="AK167" s="154" t="str">
        <f ca="1">IF($I167&lt;AK$5,"-",SUM(INDIRECT(ADDRESS($AF167+"1",70,1,1,"EST")):INDIRECT(ADDRESS($AF167+"1",IF(AE167="",81,AE167+"69"),1,1,"EST")))/SUM(INDIRECT(ADDRESS($AF167,70,1,1,"EST")):INDIRECT(ADDRESS($AF167,IF(AE167="",81,AE167+"69"),1,1,"EST")))-1)</f>
        <v>-</v>
      </c>
    </row>
    <row r="168" spans="3:37" ht="30" customHeight="1" thickTop="1" thickBot="1">
      <c r="C168" s="321"/>
      <c r="D168" s="322"/>
      <c r="E168" s="316"/>
      <c r="F168" s="316"/>
      <c r="G168" s="317" t="str">
        <f>IF(F168=0,"",VLOOKUP(F168,Funcionários!$C$6:$D$81,2,FALSE))</f>
        <v/>
      </c>
      <c r="H168" s="318"/>
      <c r="I168" s="319"/>
      <c r="J168" s="85" t="str">
        <f t="shared" si="29"/>
        <v/>
      </c>
      <c r="K168" s="88"/>
      <c r="L168" s="1" t="str">
        <f t="shared" si="30"/>
        <v/>
      </c>
      <c r="R168" s="1" t="str">
        <f t="shared" si="31"/>
        <v/>
      </c>
      <c r="S168" s="1" t="str">
        <f t="shared" si="32"/>
        <v/>
      </c>
      <c r="W168" s="1" t="e">
        <f t="shared" ca="1" si="33"/>
        <v>#VALUE!</v>
      </c>
      <c r="X168" s="1" t="e">
        <f t="shared" ca="1" si="34"/>
        <v>#VALUE!</v>
      </c>
      <c r="Y168" s="1" t="e">
        <f t="shared" ca="1" si="35"/>
        <v>#VALUE!</v>
      </c>
      <c r="AA168" s="1" t="str">
        <f t="shared" si="39"/>
        <v/>
      </c>
      <c r="AB168" s="1" t="str">
        <f t="shared" si="39"/>
        <v/>
      </c>
      <c r="AC168" s="1" t="str">
        <f t="shared" si="39"/>
        <v/>
      </c>
      <c r="AD168" s="1" t="str">
        <f t="shared" si="39"/>
        <v/>
      </c>
      <c r="AE168" s="1" t="str">
        <f t="shared" si="39"/>
        <v/>
      </c>
      <c r="AF168" s="1" t="e">
        <f>VLOOKUP(C168,'Est1'!$C$12:$S$26,18,FALSE)</f>
        <v>#N/A</v>
      </c>
      <c r="AG168" s="1" t="str">
        <f ca="1">IF($I168&lt;AG$5,"-",SUM(INDIRECT(ADDRESS($AF168+"1",6,1,1,"EST")):INDIRECT(ADDRESS($AF168+"1",IF(AA168="",17,AA168+"5"),1,1,"EST")))/SUM(INDIRECT(ADDRESS($AF168,6,1,1,"EST")):INDIRECT(ADDRESS($AF168,IF(AA168="",17,AA168+"5"),1,1,"EST")))-1)</f>
        <v>-</v>
      </c>
      <c r="AH168" s="1" t="str">
        <f ca="1">IF($I168&lt;AH$5,"-",SUM(INDIRECT(ADDRESS($AF168+"1",22,1,1,"EST")):INDIRECT(ADDRESS($AF168+"1",IF(AB168="",33,AB168+"21"),1,1,"EST")))/SUM(INDIRECT(ADDRESS($AF168,22,1,1,"EST")):INDIRECT(ADDRESS($AF168,IF(AB168="",33,AB168+"21"),1,1,"EST")))-1)</f>
        <v>-</v>
      </c>
      <c r="AI168" s="1" t="str">
        <f ca="1">IF($I168&lt;AI$5,"-",SUM(INDIRECT(ADDRESS($AF168+"1",38,1,1,"EST")):INDIRECT(ADDRESS($AF168+"1",IF(AC168="",49,AC168+"37"),1,1,"EST")))/SUM(INDIRECT(ADDRESS($AF168,38,1,1,"EST")):INDIRECT(ADDRESS($AF168,IF(AC168="",49,AC168+"37"),1,1,"EST")))-1)</f>
        <v>-</v>
      </c>
      <c r="AJ168" s="1" t="str">
        <f ca="1">IF($I168&lt;AJ$5,"-",SUM(INDIRECT(ADDRESS($AF168+"1",54,1,1,"EST")):INDIRECT(ADDRESS($AF168+"1",IF(AD168="",65,AD168+"53"),1,1,"EST")))/SUM(INDIRECT(ADDRESS($AF168,54,1,1,"EST")):INDIRECT(ADDRESS($AF168,IF(AD168="",65,AD168+"53"),1,1,"EST")))-1)</f>
        <v>-</v>
      </c>
      <c r="AK168" s="154" t="str">
        <f ca="1">IF($I168&lt;AK$5,"-",SUM(INDIRECT(ADDRESS($AF168+"1",70,1,1,"EST")):INDIRECT(ADDRESS($AF168+"1",IF(AE168="",81,AE168+"69"),1,1,"EST")))/SUM(INDIRECT(ADDRESS($AF168,70,1,1,"EST")):INDIRECT(ADDRESS($AF168,IF(AE168="",81,AE168+"69"),1,1,"EST")))-1)</f>
        <v>-</v>
      </c>
    </row>
    <row r="169" spans="3:37" ht="30" customHeight="1" thickTop="1" thickBot="1">
      <c r="C169" s="321"/>
      <c r="D169" s="322"/>
      <c r="E169" s="316"/>
      <c r="F169" s="316"/>
      <c r="G169" s="317" t="str">
        <f>IF(F169=0,"",VLOOKUP(F169,Funcionários!$C$6:$D$81,2,FALSE))</f>
        <v/>
      </c>
      <c r="H169" s="318"/>
      <c r="I169" s="319"/>
      <c r="J169" s="85" t="str">
        <f t="shared" si="29"/>
        <v/>
      </c>
      <c r="K169" s="88"/>
      <c r="L169" s="1" t="str">
        <f t="shared" si="30"/>
        <v/>
      </c>
      <c r="R169" s="1" t="str">
        <f t="shared" si="31"/>
        <v/>
      </c>
      <c r="S169" s="1" t="str">
        <f t="shared" si="32"/>
        <v/>
      </c>
      <c r="W169" s="1" t="e">
        <f t="shared" ca="1" si="33"/>
        <v>#VALUE!</v>
      </c>
      <c r="X169" s="1" t="e">
        <f t="shared" ca="1" si="34"/>
        <v>#VALUE!</v>
      </c>
      <c r="Y169" s="1" t="e">
        <f t="shared" ca="1" si="35"/>
        <v>#VALUE!</v>
      </c>
      <c r="AA169" s="1" t="str">
        <f t="shared" si="39"/>
        <v/>
      </c>
      <c r="AB169" s="1" t="str">
        <f t="shared" si="39"/>
        <v/>
      </c>
      <c r="AC169" s="1" t="str">
        <f t="shared" si="39"/>
        <v/>
      </c>
      <c r="AD169" s="1" t="str">
        <f t="shared" si="39"/>
        <v/>
      </c>
      <c r="AE169" s="1" t="str">
        <f t="shared" si="39"/>
        <v/>
      </c>
      <c r="AF169" s="1" t="e">
        <f>VLOOKUP(C169,'Est1'!$C$12:$S$26,18,FALSE)</f>
        <v>#N/A</v>
      </c>
      <c r="AG169" s="1" t="str">
        <f ca="1">IF($I169&lt;AG$5,"-",SUM(INDIRECT(ADDRESS($AF169+"1",6,1,1,"EST")):INDIRECT(ADDRESS($AF169+"1",IF(AA169="",17,AA169+"5"),1,1,"EST")))/SUM(INDIRECT(ADDRESS($AF169,6,1,1,"EST")):INDIRECT(ADDRESS($AF169,IF(AA169="",17,AA169+"5"),1,1,"EST")))-1)</f>
        <v>-</v>
      </c>
      <c r="AH169" s="1" t="str">
        <f ca="1">IF($I169&lt;AH$5,"-",SUM(INDIRECT(ADDRESS($AF169+"1",22,1,1,"EST")):INDIRECT(ADDRESS($AF169+"1",IF(AB169="",33,AB169+"21"),1,1,"EST")))/SUM(INDIRECT(ADDRESS($AF169,22,1,1,"EST")):INDIRECT(ADDRESS($AF169,IF(AB169="",33,AB169+"21"),1,1,"EST")))-1)</f>
        <v>-</v>
      </c>
      <c r="AI169" s="1" t="str">
        <f ca="1">IF($I169&lt;AI$5,"-",SUM(INDIRECT(ADDRESS($AF169+"1",38,1,1,"EST")):INDIRECT(ADDRESS($AF169+"1",IF(AC169="",49,AC169+"37"),1,1,"EST")))/SUM(INDIRECT(ADDRESS($AF169,38,1,1,"EST")):INDIRECT(ADDRESS($AF169,IF(AC169="",49,AC169+"37"),1,1,"EST")))-1)</f>
        <v>-</v>
      </c>
      <c r="AJ169" s="1" t="str">
        <f ca="1">IF($I169&lt;AJ$5,"-",SUM(INDIRECT(ADDRESS($AF169+"1",54,1,1,"EST")):INDIRECT(ADDRESS($AF169+"1",IF(AD169="",65,AD169+"53"),1,1,"EST")))/SUM(INDIRECT(ADDRESS($AF169,54,1,1,"EST")):INDIRECT(ADDRESS($AF169,IF(AD169="",65,AD169+"53"),1,1,"EST")))-1)</f>
        <v>-</v>
      </c>
      <c r="AK169" s="154" t="str">
        <f ca="1">IF($I169&lt;AK$5,"-",SUM(INDIRECT(ADDRESS($AF169+"1",70,1,1,"EST")):INDIRECT(ADDRESS($AF169+"1",IF(AE169="",81,AE169+"69"),1,1,"EST")))/SUM(INDIRECT(ADDRESS($AF169,70,1,1,"EST")):INDIRECT(ADDRESS($AF169,IF(AE169="",81,AE169+"69"),1,1,"EST")))-1)</f>
        <v>-</v>
      </c>
    </row>
    <row r="170" spans="3:37" ht="30" customHeight="1" thickTop="1" thickBot="1">
      <c r="C170" s="321"/>
      <c r="D170" s="322"/>
      <c r="E170" s="316"/>
      <c r="F170" s="316"/>
      <c r="G170" s="317" t="str">
        <f>IF(F170=0,"",VLOOKUP(F170,Funcionários!$C$6:$D$81,2,FALSE))</f>
        <v/>
      </c>
      <c r="H170" s="318"/>
      <c r="I170" s="319"/>
      <c r="J170" s="85" t="str">
        <f t="shared" si="29"/>
        <v/>
      </c>
      <c r="K170" s="88"/>
      <c r="L170" s="1" t="str">
        <f t="shared" si="30"/>
        <v/>
      </c>
      <c r="R170" s="1" t="str">
        <f t="shared" si="31"/>
        <v/>
      </c>
      <c r="S170" s="1" t="str">
        <f t="shared" si="32"/>
        <v/>
      </c>
      <c r="W170" s="1" t="e">
        <f t="shared" ca="1" si="33"/>
        <v>#VALUE!</v>
      </c>
      <c r="X170" s="1" t="e">
        <f t="shared" ca="1" si="34"/>
        <v>#VALUE!</v>
      </c>
      <c r="Y170" s="1" t="e">
        <f t="shared" ca="1" si="35"/>
        <v>#VALUE!</v>
      </c>
      <c r="AA170" s="1" t="str">
        <f t="shared" si="39"/>
        <v/>
      </c>
      <c r="AB170" s="1" t="str">
        <f t="shared" si="39"/>
        <v/>
      </c>
      <c r="AC170" s="1" t="str">
        <f t="shared" si="39"/>
        <v/>
      </c>
      <c r="AD170" s="1" t="str">
        <f t="shared" si="39"/>
        <v/>
      </c>
      <c r="AE170" s="1" t="str">
        <f t="shared" si="39"/>
        <v/>
      </c>
      <c r="AF170" s="1" t="e">
        <f>VLOOKUP(C170,'Est1'!$C$12:$S$26,18,FALSE)</f>
        <v>#N/A</v>
      </c>
      <c r="AG170" s="1" t="str">
        <f ca="1">IF($I170&lt;AG$5,"-",SUM(INDIRECT(ADDRESS($AF170+"1",6,1,1,"EST")):INDIRECT(ADDRESS($AF170+"1",IF(AA170="",17,AA170+"5"),1,1,"EST")))/SUM(INDIRECT(ADDRESS($AF170,6,1,1,"EST")):INDIRECT(ADDRESS($AF170,IF(AA170="",17,AA170+"5"),1,1,"EST")))-1)</f>
        <v>-</v>
      </c>
      <c r="AH170" s="1" t="str">
        <f ca="1">IF($I170&lt;AH$5,"-",SUM(INDIRECT(ADDRESS($AF170+"1",22,1,1,"EST")):INDIRECT(ADDRESS($AF170+"1",IF(AB170="",33,AB170+"21"),1,1,"EST")))/SUM(INDIRECT(ADDRESS($AF170,22,1,1,"EST")):INDIRECT(ADDRESS($AF170,IF(AB170="",33,AB170+"21"),1,1,"EST")))-1)</f>
        <v>-</v>
      </c>
      <c r="AI170" s="1" t="str">
        <f ca="1">IF($I170&lt;AI$5,"-",SUM(INDIRECT(ADDRESS($AF170+"1",38,1,1,"EST")):INDIRECT(ADDRESS($AF170+"1",IF(AC170="",49,AC170+"37"),1,1,"EST")))/SUM(INDIRECT(ADDRESS($AF170,38,1,1,"EST")):INDIRECT(ADDRESS($AF170,IF(AC170="",49,AC170+"37"),1,1,"EST")))-1)</f>
        <v>-</v>
      </c>
      <c r="AJ170" s="1" t="str">
        <f ca="1">IF($I170&lt;AJ$5,"-",SUM(INDIRECT(ADDRESS($AF170+"1",54,1,1,"EST")):INDIRECT(ADDRESS($AF170+"1",IF(AD170="",65,AD170+"53"),1,1,"EST")))/SUM(INDIRECT(ADDRESS($AF170,54,1,1,"EST")):INDIRECT(ADDRESS($AF170,IF(AD170="",65,AD170+"53"),1,1,"EST")))-1)</f>
        <v>-</v>
      </c>
      <c r="AK170" s="154" t="str">
        <f ca="1">IF($I170&lt;AK$5,"-",SUM(INDIRECT(ADDRESS($AF170+"1",70,1,1,"EST")):INDIRECT(ADDRESS($AF170+"1",IF(AE170="",81,AE170+"69"),1,1,"EST")))/SUM(INDIRECT(ADDRESS($AF170,70,1,1,"EST")):INDIRECT(ADDRESS($AF170,IF(AE170="",81,AE170+"69"),1,1,"EST")))-1)</f>
        <v>-</v>
      </c>
    </row>
    <row r="171" spans="3:37" ht="30" customHeight="1" thickTop="1" thickBot="1">
      <c r="C171" s="321"/>
      <c r="D171" s="322"/>
      <c r="E171" s="316"/>
      <c r="F171" s="316"/>
      <c r="G171" s="317" t="str">
        <f>IF(F171=0,"",VLOOKUP(F171,Funcionários!$C$6:$D$81,2,FALSE))</f>
        <v/>
      </c>
      <c r="H171" s="318"/>
      <c r="I171" s="319"/>
      <c r="J171" s="85" t="str">
        <f t="shared" si="29"/>
        <v/>
      </c>
      <c r="K171" s="88"/>
      <c r="L171" s="1" t="str">
        <f t="shared" si="30"/>
        <v/>
      </c>
      <c r="R171" s="1" t="str">
        <f t="shared" si="31"/>
        <v/>
      </c>
      <c r="S171" s="1" t="str">
        <f t="shared" si="32"/>
        <v/>
      </c>
      <c r="W171" s="1" t="e">
        <f t="shared" ca="1" si="33"/>
        <v>#VALUE!</v>
      </c>
      <c r="X171" s="1" t="e">
        <f t="shared" ca="1" si="34"/>
        <v>#VALUE!</v>
      </c>
      <c r="Y171" s="1" t="e">
        <f t="shared" ca="1" si="35"/>
        <v>#VALUE!</v>
      </c>
      <c r="AA171" s="1" t="str">
        <f t="shared" si="39"/>
        <v/>
      </c>
      <c r="AB171" s="1" t="str">
        <f t="shared" si="39"/>
        <v/>
      </c>
      <c r="AC171" s="1" t="str">
        <f t="shared" si="39"/>
        <v/>
      </c>
      <c r="AD171" s="1" t="str">
        <f t="shared" si="39"/>
        <v/>
      </c>
      <c r="AE171" s="1" t="str">
        <f t="shared" si="39"/>
        <v/>
      </c>
      <c r="AF171" s="1" t="e">
        <f>VLOOKUP(C171,'Est1'!$C$12:$S$26,18,FALSE)</f>
        <v>#N/A</v>
      </c>
      <c r="AG171" s="1" t="str">
        <f ca="1">IF($I171&lt;AG$5,"-",SUM(INDIRECT(ADDRESS($AF171+"1",6,1,1,"EST")):INDIRECT(ADDRESS($AF171+"1",IF(AA171="",17,AA171+"5"),1,1,"EST")))/SUM(INDIRECT(ADDRESS($AF171,6,1,1,"EST")):INDIRECT(ADDRESS($AF171,IF(AA171="",17,AA171+"5"),1,1,"EST")))-1)</f>
        <v>-</v>
      </c>
      <c r="AH171" s="1" t="str">
        <f ca="1">IF($I171&lt;AH$5,"-",SUM(INDIRECT(ADDRESS($AF171+"1",22,1,1,"EST")):INDIRECT(ADDRESS($AF171+"1",IF(AB171="",33,AB171+"21"),1,1,"EST")))/SUM(INDIRECT(ADDRESS($AF171,22,1,1,"EST")):INDIRECT(ADDRESS($AF171,IF(AB171="",33,AB171+"21"),1,1,"EST")))-1)</f>
        <v>-</v>
      </c>
      <c r="AI171" s="1" t="str">
        <f ca="1">IF($I171&lt;AI$5,"-",SUM(INDIRECT(ADDRESS($AF171+"1",38,1,1,"EST")):INDIRECT(ADDRESS($AF171+"1",IF(AC171="",49,AC171+"37"),1,1,"EST")))/SUM(INDIRECT(ADDRESS($AF171,38,1,1,"EST")):INDIRECT(ADDRESS($AF171,IF(AC171="",49,AC171+"37"),1,1,"EST")))-1)</f>
        <v>-</v>
      </c>
      <c r="AJ171" s="1" t="str">
        <f ca="1">IF($I171&lt;AJ$5,"-",SUM(INDIRECT(ADDRESS($AF171+"1",54,1,1,"EST")):INDIRECT(ADDRESS($AF171+"1",IF(AD171="",65,AD171+"53"),1,1,"EST")))/SUM(INDIRECT(ADDRESS($AF171,54,1,1,"EST")):INDIRECT(ADDRESS($AF171,IF(AD171="",65,AD171+"53"),1,1,"EST")))-1)</f>
        <v>-</v>
      </c>
      <c r="AK171" s="154" t="str">
        <f ca="1">IF($I171&lt;AK$5,"-",SUM(INDIRECT(ADDRESS($AF171+"1",70,1,1,"EST")):INDIRECT(ADDRESS($AF171+"1",IF(AE171="",81,AE171+"69"),1,1,"EST")))/SUM(INDIRECT(ADDRESS($AF171,70,1,1,"EST")):INDIRECT(ADDRESS($AF171,IF(AE171="",81,AE171+"69"),1,1,"EST")))-1)</f>
        <v>-</v>
      </c>
    </row>
    <row r="172" spans="3:37" ht="30" customHeight="1" thickTop="1" thickBot="1">
      <c r="C172" s="321"/>
      <c r="D172" s="322"/>
      <c r="E172" s="316"/>
      <c r="F172" s="316"/>
      <c r="G172" s="317" t="str">
        <f>IF(F172=0,"",VLOOKUP(F172,Funcionários!$C$6:$D$81,2,FALSE))</f>
        <v/>
      </c>
      <c r="H172" s="318"/>
      <c r="I172" s="319"/>
      <c r="J172" s="85" t="str">
        <f t="shared" si="29"/>
        <v/>
      </c>
      <c r="K172" s="88"/>
      <c r="L172" s="1" t="str">
        <f t="shared" si="30"/>
        <v/>
      </c>
      <c r="R172" s="1" t="str">
        <f t="shared" si="31"/>
        <v/>
      </c>
      <c r="S172" s="1" t="str">
        <f t="shared" si="32"/>
        <v/>
      </c>
      <c r="W172" s="1" t="e">
        <f t="shared" ca="1" si="33"/>
        <v>#VALUE!</v>
      </c>
      <c r="X172" s="1" t="e">
        <f t="shared" ca="1" si="34"/>
        <v>#VALUE!</v>
      </c>
      <c r="Y172" s="1" t="e">
        <f t="shared" ca="1" si="35"/>
        <v>#VALUE!</v>
      </c>
      <c r="AA172" s="1" t="str">
        <f t="shared" si="39"/>
        <v/>
      </c>
      <c r="AB172" s="1" t="str">
        <f t="shared" si="39"/>
        <v/>
      </c>
      <c r="AC172" s="1" t="str">
        <f t="shared" si="39"/>
        <v/>
      </c>
      <c r="AD172" s="1" t="str">
        <f t="shared" si="39"/>
        <v/>
      </c>
      <c r="AE172" s="1" t="str">
        <f t="shared" si="39"/>
        <v/>
      </c>
      <c r="AF172" s="1" t="e">
        <f>VLOOKUP(C172,'Est1'!$C$12:$S$26,18,FALSE)</f>
        <v>#N/A</v>
      </c>
      <c r="AG172" s="1" t="str">
        <f ca="1">IF($I172&lt;AG$5,"-",SUM(INDIRECT(ADDRESS($AF172+"1",6,1,1,"EST")):INDIRECT(ADDRESS($AF172+"1",IF(AA172="",17,AA172+"5"),1,1,"EST")))/SUM(INDIRECT(ADDRESS($AF172,6,1,1,"EST")):INDIRECT(ADDRESS($AF172,IF(AA172="",17,AA172+"5"),1,1,"EST")))-1)</f>
        <v>-</v>
      </c>
      <c r="AH172" s="1" t="str">
        <f ca="1">IF($I172&lt;AH$5,"-",SUM(INDIRECT(ADDRESS($AF172+"1",22,1,1,"EST")):INDIRECT(ADDRESS($AF172+"1",IF(AB172="",33,AB172+"21"),1,1,"EST")))/SUM(INDIRECT(ADDRESS($AF172,22,1,1,"EST")):INDIRECT(ADDRESS($AF172,IF(AB172="",33,AB172+"21"),1,1,"EST")))-1)</f>
        <v>-</v>
      </c>
      <c r="AI172" s="1" t="str">
        <f ca="1">IF($I172&lt;AI$5,"-",SUM(INDIRECT(ADDRESS($AF172+"1",38,1,1,"EST")):INDIRECT(ADDRESS($AF172+"1",IF(AC172="",49,AC172+"37"),1,1,"EST")))/SUM(INDIRECT(ADDRESS($AF172,38,1,1,"EST")):INDIRECT(ADDRESS($AF172,IF(AC172="",49,AC172+"37"),1,1,"EST")))-1)</f>
        <v>-</v>
      </c>
      <c r="AJ172" s="1" t="str">
        <f ca="1">IF($I172&lt;AJ$5,"-",SUM(INDIRECT(ADDRESS($AF172+"1",54,1,1,"EST")):INDIRECT(ADDRESS($AF172+"1",IF(AD172="",65,AD172+"53"),1,1,"EST")))/SUM(INDIRECT(ADDRESS($AF172,54,1,1,"EST")):INDIRECT(ADDRESS($AF172,IF(AD172="",65,AD172+"53"),1,1,"EST")))-1)</f>
        <v>-</v>
      </c>
      <c r="AK172" s="154" t="str">
        <f ca="1">IF($I172&lt;AK$5,"-",SUM(INDIRECT(ADDRESS($AF172+"1",70,1,1,"EST")):INDIRECT(ADDRESS($AF172+"1",IF(AE172="",81,AE172+"69"),1,1,"EST")))/SUM(INDIRECT(ADDRESS($AF172,70,1,1,"EST")):INDIRECT(ADDRESS($AF172,IF(AE172="",81,AE172+"69"),1,1,"EST")))-1)</f>
        <v>-</v>
      </c>
    </row>
    <row r="173" spans="3:37" ht="30" customHeight="1" thickTop="1" thickBot="1">
      <c r="C173" s="321"/>
      <c r="D173" s="322"/>
      <c r="E173" s="316"/>
      <c r="F173" s="316"/>
      <c r="G173" s="317" t="str">
        <f>IF(F173=0,"",VLOOKUP(F173,Funcionários!$C$6:$D$81,2,FALSE))</f>
        <v/>
      </c>
      <c r="H173" s="318"/>
      <c r="I173" s="319"/>
      <c r="J173" s="85" t="str">
        <f t="shared" si="29"/>
        <v/>
      </c>
      <c r="K173" s="88"/>
      <c r="L173" s="1" t="str">
        <f t="shared" si="30"/>
        <v/>
      </c>
      <c r="R173" s="1" t="str">
        <f t="shared" si="31"/>
        <v/>
      </c>
      <c r="S173" s="1" t="str">
        <f t="shared" si="32"/>
        <v/>
      </c>
      <c r="W173" s="1" t="e">
        <f t="shared" ca="1" si="33"/>
        <v>#VALUE!</v>
      </c>
      <c r="X173" s="1" t="e">
        <f t="shared" ca="1" si="34"/>
        <v>#VALUE!</v>
      </c>
      <c r="Y173" s="1" t="e">
        <f t="shared" ca="1" si="35"/>
        <v>#VALUE!</v>
      </c>
      <c r="AA173" s="1" t="str">
        <f t="shared" si="39"/>
        <v/>
      </c>
      <c r="AB173" s="1" t="str">
        <f t="shared" si="39"/>
        <v/>
      </c>
      <c r="AC173" s="1" t="str">
        <f t="shared" si="39"/>
        <v/>
      </c>
      <c r="AD173" s="1" t="str">
        <f t="shared" si="39"/>
        <v/>
      </c>
      <c r="AE173" s="1" t="str">
        <f t="shared" si="39"/>
        <v/>
      </c>
      <c r="AF173" s="1" t="e">
        <f>VLOOKUP(C173,'Est1'!$C$12:$S$26,18,FALSE)</f>
        <v>#N/A</v>
      </c>
      <c r="AG173" s="1" t="str">
        <f ca="1">IF($I173&lt;AG$5,"-",SUM(INDIRECT(ADDRESS($AF173+"1",6,1,1,"EST")):INDIRECT(ADDRESS($AF173+"1",IF(AA173="",17,AA173+"5"),1,1,"EST")))/SUM(INDIRECT(ADDRESS($AF173,6,1,1,"EST")):INDIRECT(ADDRESS($AF173,IF(AA173="",17,AA173+"5"),1,1,"EST")))-1)</f>
        <v>-</v>
      </c>
      <c r="AH173" s="1" t="str">
        <f ca="1">IF($I173&lt;AH$5,"-",SUM(INDIRECT(ADDRESS($AF173+"1",22,1,1,"EST")):INDIRECT(ADDRESS($AF173+"1",IF(AB173="",33,AB173+"21"),1,1,"EST")))/SUM(INDIRECT(ADDRESS($AF173,22,1,1,"EST")):INDIRECT(ADDRESS($AF173,IF(AB173="",33,AB173+"21"),1,1,"EST")))-1)</f>
        <v>-</v>
      </c>
      <c r="AI173" s="1" t="str">
        <f ca="1">IF($I173&lt;AI$5,"-",SUM(INDIRECT(ADDRESS($AF173+"1",38,1,1,"EST")):INDIRECT(ADDRESS($AF173+"1",IF(AC173="",49,AC173+"37"),1,1,"EST")))/SUM(INDIRECT(ADDRESS($AF173,38,1,1,"EST")):INDIRECT(ADDRESS($AF173,IF(AC173="",49,AC173+"37"),1,1,"EST")))-1)</f>
        <v>-</v>
      </c>
      <c r="AJ173" s="1" t="str">
        <f ca="1">IF($I173&lt;AJ$5,"-",SUM(INDIRECT(ADDRESS($AF173+"1",54,1,1,"EST")):INDIRECT(ADDRESS($AF173+"1",IF(AD173="",65,AD173+"53"),1,1,"EST")))/SUM(INDIRECT(ADDRESS($AF173,54,1,1,"EST")):INDIRECT(ADDRESS($AF173,IF(AD173="",65,AD173+"53"),1,1,"EST")))-1)</f>
        <v>-</v>
      </c>
      <c r="AK173" s="154" t="str">
        <f ca="1">IF($I173&lt;AK$5,"-",SUM(INDIRECT(ADDRESS($AF173+"1",70,1,1,"EST")):INDIRECT(ADDRESS($AF173+"1",IF(AE173="",81,AE173+"69"),1,1,"EST")))/SUM(INDIRECT(ADDRESS($AF173,70,1,1,"EST")):INDIRECT(ADDRESS($AF173,IF(AE173="",81,AE173+"69"),1,1,"EST")))-1)</f>
        <v>-</v>
      </c>
    </row>
    <row r="174" spans="3:37" ht="30" customHeight="1" thickTop="1" thickBot="1">
      <c r="C174" s="321"/>
      <c r="D174" s="322"/>
      <c r="E174" s="316"/>
      <c r="F174" s="316"/>
      <c r="G174" s="317" t="str">
        <f>IF(F174=0,"",VLOOKUP(F174,Funcionários!$C$6:$D$81,2,FALSE))</f>
        <v/>
      </c>
      <c r="H174" s="318"/>
      <c r="I174" s="319"/>
      <c r="J174" s="85" t="str">
        <f t="shared" si="29"/>
        <v/>
      </c>
      <c r="K174" s="88"/>
      <c r="L174" s="1" t="str">
        <f t="shared" si="30"/>
        <v/>
      </c>
      <c r="R174" s="1" t="str">
        <f t="shared" si="31"/>
        <v/>
      </c>
      <c r="S174" s="1" t="str">
        <f t="shared" si="32"/>
        <v/>
      </c>
      <c r="W174" s="1" t="e">
        <f t="shared" ca="1" si="33"/>
        <v>#VALUE!</v>
      </c>
      <c r="X174" s="1" t="e">
        <f t="shared" ca="1" si="34"/>
        <v>#VALUE!</v>
      </c>
      <c r="Y174" s="1" t="e">
        <f t="shared" ca="1" si="35"/>
        <v>#VALUE!</v>
      </c>
      <c r="AA174" s="1" t="str">
        <f t="shared" si="39"/>
        <v/>
      </c>
      <c r="AB174" s="1" t="str">
        <f t="shared" si="39"/>
        <v/>
      </c>
      <c r="AC174" s="1" t="str">
        <f t="shared" si="39"/>
        <v/>
      </c>
      <c r="AD174" s="1" t="str">
        <f t="shared" si="39"/>
        <v/>
      </c>
      <c r="AE174" s="1" t="str">
        <f t="shared" si="39"/>
        <v/>
      </c>
      <c r="AF174" s="1" t="e">
        <f>VLOOKUP(C174,'Est1'!$C$12:$S$26,18,FALSE)</f>
        <v>#N/A</v>
      </c>
      <c r="AG174" s="1" t="str">
        <f ca="1">IF($I174&lt;AG$5,"-",SUM(INDIRECT(ADDRESS($AF174+"1",6,1,1,"EST")):INDIRECT(ADDRESS($AF174+"1",IF(AA174="",17,AA174+"5"),1,1,"EST")))/SUM(INDIRECT(ADDRESS($AF174,6,1,1,"EST")):INDIRECT(ADDRESS($AF174,IF(AA174="",17,AA174+"5"),1,1,"EST")))-1)</f>
        <v>-</v>
      </c>
      <c r="AH174" s="1" t="str">
        <f ca="1">IF($I174&lt;AH$5,"-",SUM(INDIRECT(ADDRESS($AF174+"1",22,1,1,"EST")):INDIRECT(ADDRESS($AF174+"1",IF(AB174="",33,AB174+"21"),1,1,"EST")))/SUM(INDIRECT(ADDRESS($AF174,22,1,1,"EST")):INDIRECT(ADDRESS($AF174,IF(AB174="",33,AB174+"21"),1,1,"EST")))-1)</f>
        <v>-</v>
      </c>
      <c r="AI174" s="1" t="str">
        <f ca="1">IF($I174&lt;AI$5,"-",SUM(INDIRECT(ADDRESS($AF174+"1",38,1,1,"EST")):INDIRECT(ADDRESS($AF174+"1",IF(AC174="",49,AC174+"37"),1,1,"EST")))/SUM(INDIRECT(ADDRESS($AF174,38,1,1,"EST")):INDIRECT(ADDRESS($AF174,IF(AC174="",49,AC174+"37"),1,1,"EST")))-1)</f>
        <v>-</v>
      </c>
      <c r="AJ174" s="1" t="str">
        <f ca="1">IF($I174&lt;AJ$5,"-",SUM(INDIRECT(ADDRESS($AF174+"1",54,1,1,"EST")):INDIRECT(ADDRESS($AF174+"1",IF(AD174="",65,AD174+"53"),1,1,"EST")))/SUM(INDIRECT(ADDRESS($AF174,54,1,1,"EST")):INDIRECT(ADDRESS($AF174,IF(AD174="",65,AD174+"53"),1,1,"EST")))-1)</f>
        <v>-</v>
      </c>
      <c r="AK174" s="154" t="str">
        <f ca="1">IF($I174&lt;AK$5,"-",SUM(INDIRECT(ADDRESS($AF174+"1",70,1,1,"EST")):INDIRECT(ADDRESS($AF174+"1",IF(AE174="",81,AE174+"69"),1,1,"EST")))/SUM(INDIRECT(ADDRESS($AF174,70,1,1,"EST")):INDIRECT(ADDRESS($AF174,IF(AE174="",81,AE174+"69"),1,1,"EST")))-1)</f>
        <v>-</v>
      </c>
    </row>
    <row r="175" spans="3:37" ht="30" customHeight="1" thickTop="1" thickBot="1">
      <c r="C175" s="321"/>
      <c r="D175" s="322"/>
      <c r="E175" s="316"/>
      <c r="F175" s="316"/>
      <c r="G175" s="317" t="str">
        <f>IF(F175=0,"",VLOOKUP(F175,Funcionários!$C$6:$D$81,2,FALSE))</f>
        <v/>
      </c>
      <c r="H175" s="318"/>
      <c r="I175" s="319"/>
      <c r="J175" s="85" t="str">
        <f t="shared" si="29"/>
        <v/>
      </c>
      <c r="K175" s="88"/>
      <c r="L175" s="1" t="str">
        <f t="shared" si="30"/>
        <v/>
      </c>
      <c r="R175" s="1" t="str">
        <f t="shared" si="31"/>
        <v/>
      </c>
      <c r="S175" s="1" t="str">
        <f t="shared" si="32"/>
        <v/>
      </c>
      <c r="W175" s="1" t="e">
        <f t="shared" ca="1" si="33"/>
        <v>#VALUE!</v>
      </c>
      <c r="X175" s="1" t="e">
        <f t="shared" ca="1" si="34"/>
        <v>#VALUE!</v>
      </c>
      <c r="Y175" s="1" t="e">
        <f t="shared" ca="1" si="35"/>
        <v>#VALUE!</v>
      </c>
      <c r="AA175" s="1" t="str">
        <f t="shared" si="39"/>
        <v/>
      </c>
      <c r="AB175" s="1" t="str">
        <f t="shared" si="39"/>
        <v/>
      </c>
      <c r="AC175" s="1" t="str">
        <f t="shared" si="39"/>
        <v/>
      </c>
      <c r="AD175" s="1" t="str">
        <f t="shared" si="39"/>
        <v/>
      </c>
      <c r="AE175" s="1" t="str">
        <f t="shared" si="39"/>
        <v/>
      </c>
      <c r="AF175" s="1" t="e">
        <f>VLOOKUP(C175,'Est1'!$C$12:$S$26,18,FALSE)</f>
        <v>#N/A</v>
      </c>
      <c r="AG175" s="1" t="str">
        <f ca="1">IF($I175&lt;AG$5,"-",SUM(INDIRECT(ADDRESS($AF175+"1",6,1,1,"EST")):INDIRECT(ADDRESS($AF175+"1",IF(AA175="",17,AA175+"5"),1,1,"EST")))/SUM(INDIRECT(ADDRESS($AF175,6,1,1,"EST")):INDIRECT(ADDRESS($AF175,IF(AA175="",17,AA175+"5"),1,1,"EST")))-1)</f>
        <v>-</v>
      </c>
      <c r="AH175" s="1" t="str">
        <f ca="1">IF($I175&lt;AH$5,"-",SUM(INDIRECT(ADDRESS($AF175+"1",22,1,1,"EST")):INDIRECT(ADDRESS($AF175+"1",IF(AB175="",33,AB175+"21"),1,1,"EST")))/SUM(INDIRECT(ADDRESS($AF175,22,1,1,"EST")):INDIRECT(ADDRESS($AF175,IF(AB175="",33,AB175+"21"),1,1,"EST")))-1)</f>
        <v>-</v>
      </c>
      <c r="AI175" s="1" t="str">
        <f ca="1">IF($I175&lt;AI$5,"-",SUM(INDIRECT(ADDRESS($AF175+"1",38,1,1,"EST")):INDIRECT(ADDRESS($AF175+"1",IF(AC175="",49,AC175+"37"),1,1,"EST")))/SUM(INDIRECT(ADDRESS($AF175,38,1,1,"EST")):INDIRECT(ADDRESS($AF175,IF(AC175="",49,AC175+"37"),1,1,"EST")))-1)</f>
        <v>-</v>
      </c>
      <c r="AJ175" s="1" t="str">
        <f ca="1">IF($I175&lt;AJ$5,"-",SUM(INDIRECT(ADDRESS($AF175+"1",54,1,1,"EST")):INDIRECT(ADDRESS($AF175+"1",IF(AD175="",65,AD175+"53"),1,1,"EST")))/SUM(INDIRECT(ADDRESS($AF175,54,1,1,"EST")):INDIRECT(ADDRESS($AF175,IF(AD175="",65,AD175+"53"),1,1,"EST")))-1)</f>
        <v>-</v>
      </c>
      <c r="AK175" s="154" t="str">
        <f ca="1">IF($I175&lt;AK$5,"-",SUM(INDIRECT(ADDRESS($AF175+"1",70,1,1,"EST")):INDIRECT(ADDRESS($AF175+"1",IF(AE175="",81,AE175+"69"),1,1,"EST")))/SUM(INDIRECT(ADDRESS($AF175,70,1,1,"EST")):INDIRECT(ADDRESS($AF175,IF(AE175="",81,AE175+"69"),1,1,"EST")))-1)</f>
        <v>-</v>
      </c>
    </row>
    <row r="176" spans="3:37" ht="30" customHeight="1" thickTop="1" thickBot="1">
      <c r="C176" s="321"/>
      <c r="D176" s="322"/>
      <c r="E176" s="316"/>
      <c r="F176" s="316"/>
      <c r="G176" s="317" t="str">
        <f>IF(F176=0,"",VLOOKUP(F176,Funcionários!$C$6:$D$81,2,FALSE))</f>
        <v/>
      </c>
      <c r="H176" s="318"/>
      <c r="I176" s="319"/>
      <c r="J176" s="85" t="str">
        <f t="shared" si="29"/>
        <v/>
      </c>
      <c r="K176" s="88"/>
      <c r="L176" s="1" t="str">
        <f t="shared" si="30"/>
        <v/>
      </c>
      <c r="R176" s="1" t="str">
        <f t="shared" si="31"/>
        <v/>
      </c>
      <c r="S176" s="1" t="str">
        <f t="shared" si="32"/>
        <v/>
      </c>
      <c r="W176" s="1" t="e">
        <f t="shared" ca="1" si="33"/>
        <v>#VALUE!</v>
      </c>
      <c r="X176" s="1" t="e">
        <f t="shared" ca="1" si="34"/>
        <v>#VALUE!</v>
      </c>
      <c r="Y176" s="1" t="e">
        <f t="shared" ca="1" si="35"/>
        <v>#VALUE!</v>
      </c>
      <c r="AA176" s="1" t="str">
        <f t="shared" ref="AA176:AE185" si="40">IF($I176=AA$5,$R176,"")</f>
        <v/>
      </c>
      <c r="AB176" s="1" t="str">
        <f t="shared" si="40"/>
        <v/>
      </c>
      <c r="AC176" s="1" t="str">
        <f t="shared" si="40"/>
        <v/>
      </c>
      <c r="AD176" s="1" t="str">
        <f t="shared" si="40"/>
        <v/>
      </c>
      <c r="AE176" s="1" t="str">
        <f t="shared" si="40"/>
        <v/>
      </c>
      <c r="AF176" s="1" t="e">
        <f>VLOOKUP(C176,'Est1'!$C$12:$S$26,18,FALSE)</f>
        <v>#N/A</v>
      </c>
      <c r="AG176" s="1" t="str">
        <f ca="1">IF($I176&lt;AG$5,"-",SUM(INDIRECT(ADDRESS($AF176+"1",6,1,1,"EST")):INDIRECT(ADDRESS($AF176+"1",IF(AA176="",17,AA176+"5"),1,1,"EST")))/SUM(INDIRECT(ADDRESS($AF176,6,1,1,"EST")):INDIRECT(ADDRESS($AF176,IF(AA176="",17,AA176+"5"),1,1,"EST")))-1)</f>
        <v>-</v>
      </c>
      <c r="AH176" s="1" t="str">
        <f ca="1">IF($I176&lt;AH$5,"-",SUM(INDIRECT(ADDRESS($AF176+"1",22,1,1,"EST")):INDIRECT(ADDRESS($AF176+"1",IF(AB176="",33,AB176+"21"),1,1,"EST")))/SUM(INDIRECT(ADDRESS($AF176,22,1,1,"EST")):INDIRECT(ADDRESS($AF176,IF(AB176="",33,AB176+"21"),1,1,"EST")))-1)</f>
        <v>-</v>
      </c>
      <c r="AI176" s="1" t="str">
        <f ca="1">IF($I176&lt;AI$5,"-",SUM(INDIRECT(ADDRESS($AF176+"1",38,1,1,"EST")):INDIRECT(ADDRESS($AF176+"1",IF(AC176="",49,AC176+"37"),1,1,"EST")))/SUM(INDIRECT(ADDRESS($AF176,38,1,1,"EST")):INDIRECT(ADDRESS($AF176,IF(AC176="",49,AC176+"37"),1,1,"EST")))-1)</f>
        <v>-</v>
      </c>
      <c r="AJ176" s="1" t="str">
        <f ca="1">IF($I176&lt;AJ$5,"-",SUM(INDIRECT(ADDRESS($AF176+"1",54,1,1,"EST")):INDIRECT(ADDRESS($AF176+"1",IF(AD176="",65,AD176+"53"),1,1,"EST")))/SUM(INDIRECT(ADDRESS($AF176,54,1,1,"EST")):INDIRECT(ADDRESS($AF176,IF(AD176="",65,AD176+"53"),1,1,"EST")))-1)</f>
        <v>-</v>
      </c>
      <c r="AK176" s="154" t="str">
        <f ca="1">IF($I176&lt;AK$5,"-",SUM(INDIRECT(ADDRESS($AF176+"1",70,1,1,"EST")):INDIRECT(ADDRESS($AF176+"1",IF(AE176="",81,AE176+"69"),1,1,"EST")))/SUM(INDIRECT(ADDRESS($AF176,70,1,1,"EST")):INDIRECT(ADDRESS($AF176,IF(AE176="",81,AE176+"69"),1,1,"EST")))-1)</f>
        <v>-</v>
      </c>
    </row>
    <row r="177" spans="3:37" ht="30" customHeight="1" thickTop="1" thickBot="1">
      <c r="C177" s="321"/>
      <c r="D177" s="322"/>
      <c r="E177" s="316"/>
      <c r="F177" s="316"/>
      <c r="G177" s="317" t="str">
        <f>IF(F177=0,"",VLOOKUP(F177,Funcionários!$C$6:$D$81,2,FALSE))</f>
        <v/>
      </c>
      <c r="H177" s="318"/>
      <c r="I177" s="319"/>
      <c r="J177" s="85" t="str">
        <f t="shared" si="29"/>
        <v/>
      </c>
      <c r="K177" s="88"/>
      <c r="L177" s="1" t="str">
        <f t="shared" si="30"/>
        <v/>
      </c>
      <c r="R177" s="1" t="str">
        <f t="shared" si="31"/>
        <v/>
      </c>
      <c r="S177" s="1" t="str">
        <f t="shared" si="32"/>
        <v/>
      </c>
      <c r="W177" s="1" t="e">
        <f t="shared" ca="1" si="33"/>
        <v>#VALUE!</v>
      </c>
      <c r="X177" s="1" t="e">
        <f t="shared" ca="1" si="34"/>
        <v>#VALUE!</v>
      </c>
      <c r="Y177" s="1" t="e">
        <f t="shared" ca="1" si="35"/>
        <v>#VALUE!</v>
      </c>
      <c r="AA177" s="1" t="str">
        <f t="shared" si="40"/>
        <v/>
      </c>
      <c r="AB177" s="1" t="str">
        <f t="shared" si="40"/>
        <v/>
      </c>
      <c r="AC177" s="1" t="str">
        <f t="shared" si="40"/>
        <v/>
      </c>
      <c r="AD177" s="1" t="str">
        <f t="shared" si="40"/>
        <v/>
      </c>
      <c r="AE177" s="1" t="str">
        <f t="shared" si="40"/>
        <v/>
      </c>
      <c r="AF177" s="1" t="e">
        <f>VLOOKUP(C177,'Est1'!$C$12:$S$26,18,FALSE)</f>
        <v>#N/A</v>
      </c>
      <c r="AG177" s="1" t="str">
        <f ca="1">IF($I177&lt;AG$5,"-",SUM(INDIRECT(ADDRESS($AF177+"1",6,1,1,"EST")):INDIRECT(ADDRESS($AF177+"1",IF(AA177="",17,AA177+"5"),1,1,"EST")))/SUM(INDIRECT(ADDRESS($AF177,6,1,1,"EST")):INDIRECT(ADDRESS($AF177,IF(AA177="",17,AA177+"5"),1,1,"EST")))-1)</f>
        <v>-</v>
      </c>
      <c r="AH177" s="1" t="str">
        <f ca="1">IF($I177&lt;AH$5,"-",SUM(INDIRECT(ADDRESS($AF177+"1",22,1,1,"EST")):INDIRECT(ADDRESS($AF177+"1",IF(AB177="",33,AB177+"21"),1,1,"EST")))/SUM(INDIRECT(ADDRESS($AF177,22,1,1,"EST")):INDIRECT(ADDRESS($AF177,IF(AB177="",33,AB177+"21"),1,1,"EST")))-1)</f>
        <v>-</v>
      </c>
      <c r="AI177" s="1" t="str">
        <f ca="1">IF($I177&lt;AI$5,"-",SUM(INDIRECT(ADDRESS($AF177+"1",38,1,1,"EST")):INDIRECT(ADDRESS($AF177+"1",IF(AC177="",49,AC177+"37"),1,1,"EST")))/SUM(INDIRECT(ADDRESS($AF177,38,1,1,"EST")):INDIRECT(ADDRESS($AF177,IF(AC177="",49,AC177+"37"),1,1,"EST")))-1)</f>
        <v>-</v>
      </c>
      <c r="AJ177" s="1" t="str">
        <f ca="1">IF($I177&lt;AJ$5,"-",SUM(INDIRECT(ADDRESS($AF177+"1",54,1,1,"EST")):INDIRECT(ADDRESS($AF177+"1",IF(AD177="",65,AD177+"53"),1,1,"EST")))/SUM(INDIRECT(ADDRESS($AF177,54,1,1,"EST")):INDIRECT(ADDRESS($AF177,IF(AD177="",65,AD177+"53"),1,1,"EST")))-1)</f>
        <v>-</v>
      </c>
      <c r="AK177" s="154" t="str">
        <f ca="1">IF($I177&lt;AK$5,"-",SUM(INDIRECT(ADDRESS($AF177+"1",70,1,1,"EST")):INDIRECT(ADDRESS($AF177+"1",IF(AE177="",81,AE177+"69"),1,1,"EST")))/SUM(INDIRECT(ADDRESS($AF177,70,1,1,"EST")):INDIRECT(ADDRESS($AF177,IF(AE177="",81,AE177+"69"),1,1,"EST")))-1)</f>
        <v>-</v>
      </c>
    </row>
    <row r="178" spans="3:37" ht="30" customHeight="1" thickTop="1" thickBot="1">
      <c r="C178" s="321"/>
      <c r="D178" s="322"/>
      <c r="E178" s="316"/>
      <c r="F178" s="316"/>
      <c r="G178" s="317" t="str">
        <f>IF(F178=0,"",VLOOKUP(F178,Funcionários!$C$6:$D$81,2,FALSE))</f>
        <v/>
      </c>
      <c r="H178" s="318"/>
      <c r="I178" s="319"/>
      <c r="J178" s="85" t="str">
        <f t="shared" si="29"/>
        <v/>
      </c>
      <c r="K178" s="88"/>
      <c r="L178" s="1" t="str">
        <f t="shared" si="30"/>
        <v/>
      </c>
      <c r="R178" s="1" t="str">
        <f t="shared" si="31"/>
        <v/>
      </c>
      <c r="S178" s="1" t="str">
        <f t="shared" si="32"/>
        <v/>
      </c>
      <c r="W178" s="1" t="e">
        <f t="shared" ca="1" si="33"/>
        <v>#VALUE!</v>
      </c>
      <c r="X178" s="1" t="e">
        <f t="shared" ca="1" si="34"/>
        <v>#VALUE!</v>
      </c>
      <c r="Y178" s="1" t="e">
        <f t="shared" ca="1" si="35"/>
        <v>#VALUE!</v>
      </c>
      <c r="AA178" s="1" t="str">
        <f t="shared" si="40"/>
        <v/>
      </c>
      <c r="AB178" s="1" t="str">
        <f t="shared" si="40"/>
        <v/>
      </c>
      <c r="AC178" s="1" t="str">
        <f t="shared" si="40"/>
        <v/>
      </c>
      <c r="AD178" s="1" t="str">
        <f t="shared" si="40"/>
        <v/>
      </c>
      <c r="AE178" s="1" t="str">
        <f t="shared" si="40"/>
        <v/>
      </c>
      <c r="AF178" s="1" t="e">
        <f>VLOOKUP(C178,'Est1'!$C$12:$S$26,18,FALSE)</f>
        <v>#N/A</v>
      </c>
      <c r="AG178" s="1" t="str">
        <f ca="1">IF($I178&lt;AG$5,"-",SUM(INDIRECT(ADDRESS($AF178+"1",6,1,1,"EST")):INDIRECT(ADDRESS($AF178+"1",IF(AA178="",17,AA178+"5"),1,1,"EST")))/SUM(INDIRECT(ADDRESS($AF178,6,1,1,"EST")):INDIRECT(ADDRESS($AF178,IF(AA178="",17,AA178+"5"),1,1,"EST")))-1)</f>
        <v>-</v>
      </c>
      <c r="AH178" s="1" t="str">
        <f ca="1">IF($I178&lt;AH$5,"-",SUM(INDIRECT(ADDRESS($AF178+"1",22,1,1,"EST")):INDIRECT(ADDRESS($AF178+"1",IF(AB178="",33,AB178+"21"),1,1,"EST")))/SUM(INDIRECT(ADDRESS($AF178,22,1,1,"EST")):INDIRECT(ADDRESS($AF178,IF(AB178="",33,AB178+"21"),1,1,"EST")))-1)</f>
        <v>-</v>
      </c>
      <c r="AI178" s="1" t="str">
        <f ca="1">IF($I178&lt;AI$5,"-",SUM(INDIRECT(ADDRESS($AF178+"1",38,1,1,"EST")):INDIRECT(ADDRESS($AF178+"1",IF(AC178="",49,AC178+"37"),1,1,"EST")))/SUM(INDIRECT(ADDRESS($AF178,38,1,1,"EST")):INDIRECT(ADDRESS($AF178,IF(AC178="",49,AC178+"37"),1,1,"EST")))-1)</f>
        <v>-</v>
      </c>
      <c r="AJ178" s="1" t="str">
        <f ca="1">IF($I178&lt;AJ$5,"-",SUM(INDIRECT(ADDRESS($AF178+"1",54,1,1,"EST")):INDIRECT(ADDRESS($AF178+"1",IF(AD178="",65,AD178+"53"),1,1,"EST")))/SUM(INDIRECT(ADDRESS($AF178,54,1,1,"EST")):INDIRECT(ADDRESS($AF178,IF(AD178="",65,AD178+"53"),1,1,"EST")))-1)</f>
        <v>-</v>
      </c>
      <c r="AK178" s="154" t="str">
        <f ca="1">IF($I178&lt;AK$5,"-",SUM(INDIRECT(ADDRESS($AF178+"1",70,1,1,"EST")):INDIRECT(ADDRESS($AF178+"1",IF(AE178="",81,AE178+"69"),1,1,"EST")))/SUM(INDIRECT(ADDRESS($AF178,70,1,1,"EST")):INDIRECT(ADDRESS($AF178,IF(AE178="",81,AE178+"69"),1,1,"EST")))-1)</f>
        <v>-</v>
      </c>
    </row>
    <row r="179" spans="3:37" ht="30" customHeight="1" thickTop="1" thickBot="1">
      <c r="C179" s="321"/>
      <c r="D179" s="322"/>
      <c r="E179" s="316"/>
      <c r="F179" s="316"/>
      <c r="G179" s="317" t="str">
        <f>IF(F179=0,"",VLOOKUP(F179,Funcionários!$C$6:$D$81,2,FALSE))</f>
        <v/>
      </c>
      <c r="H179" s="318"/>
      <c r="I179" s="319"/>
      <c r="J179" s="85" t="str">
        <f t="shared" si="29"/>
        <v/>
      </c>
      <c r="K179" s="88"/>
      <c r="L179" s="1" t="str">
        <f t="shared" si="30"/>
        <v/>
      </c>
      <c r="R179" s="1" t="str">
        <f t="shared" si="31"/>
        <v/>
      </c>
      <c r="S179" s="1" t="str">
        <f t="shared" si="32"/>
        <v/>
      </c>
      <c r="W179" s="1" t="e">
        <f t="shared" ca="1" si="33"/>
        <v>#VALUE!</v>
      </c>
      <c r="X179" s="1" t="e">
        <f t="shared" ca="1" si="34"/>
        <v>#VALUE!</v>
      </c>
      <c r="Y179" s="1" t="e">
        <f t="shared" ca="1" si="35"/>
        <v>#VALUE!</v>
      </c>
      <c r="AA179" s="1" t="str">
        <f t="shared" si="40"/>
        <v/>
      </c>
      <c r="AB179" s="1" t="str">
        <f t="shared" si="40"/>
        <v/>
      </c>
      <c r="AC179" s="1" t="str">
        <f t="shared" si="40"/>
        <v/>
      </c>
      <c r="AD179" s="1" t="str">
        <f t="shared" si="40"/>
        <v/>
      </c>
      <c r="AE179" s="1" t="str">
        <f t="shared" si="40"/>
        <v/>
      </c>
      <c r="AF179" s="1" t="e">
        <f>VLOOKUP(C179,'Est1'!$C$12:$S$26,18,FALSE)</f>
        <v>#N/A</v>
      </c>
      <c r="AG179" s="1" t="str">
        <f ca="1">IF($I179&lt;AG$5,"-",SUM(INDIRECT(ADDRESS($AF179+"1",6,1,1,"EST")):INDIRECT(ADDRESS($AF179+"1",IF(AA179="",17,AA179+"5"),1,1,"EST")))/SUM(INDIRECT(ADDRESS($AF179,6,1,1,"EST")):INDIRECT(ADDRESS($AF179,IF(AA179="",17,AA179+"5"),1,1,"EST")))-1)</f>
        <v>-</v>
      </c>
      <c r="AH179" s="1" t="str">
        <f ca="1">IF($I179&lt;AH$5,"-",SUM(INDIRECT(ADDRESS($AF179+"1",22,1,1,"EST")):INDIRECT(ADDRESS($AF179+"1",IF(AB179="",33,AB179+"21"),1,1,"EST")))/SUM(INDIRECT(ADDRESS($AF179,22,1,1,"EST")):INDIRECT(ADDRESS($AF179,IF(AB179="",33,AB179+"21"),1,1,"EST")))-1)</f>
        <v>-</v>
      </c>
      <c r="AI179" s="1" t="str">
        <f ca="1">IF($I179&lt;AI$5,"-",SUM(INDIRECT(ADDRESS($AF179+"1",38,1,1,"EST")):INDIRECT(ADDRESS($AF179+"1",IF(AC179="",49,AC179+"37"),1,1,"EST")))/SUM(INDIRECT(ADDRESS($AF179,38,1,1,"EST")):INDIRECT(ADDRESS($AF179,IF(AC179="",49,AC179+"37"),1,1,"EST")))-1)</f>
        <v>-</v>
      </c>
      <c r="AJ179" s="1" t="str">
        <f ca="1">IF($I179&lt;AJ$5,"-",SUM(INDIRECT(ADDRESS($AF179+"1",54,1,1,"EST")):INDIRECT(ADDRESS($AF179+"1",IF(AD179="",65,AD179+"53"),1,1,"EST")))/SUM(INDIRECT(ADDRESS($AF179,54,1,1,"EST")):INDIRECT(ADDRESS($AF179,IF(AD179="",65,AD179+"53"),1,1,"EST")))-1)</f>
        <v>-</v>
      </c>
      <c r="AK179" s="154" t="str">
        <f ca="1">IF($I179&lt;AK$5,"-",SUM(INDIRECT(ADDRESS($AF179+"1",70,1,1,"EST")):INDIRECT(ADDRESS($AF179+"1",IF(AE179="",81,AE179+"69"),1,1,"EST")))/SUM(INDIRECT(ADDRESS($AF179,70,1,1,"EST")):INDIRECT(ADDRESS($AF179,IF(AE179="",81,AE179+"69"),1,1,"EST")))-1)</f>
        <v>-</v>
      </c>
    </row>
    <row r="180" spans="3:37" ht="30" customHeight="1" thickTop="1" thickBot="1">
      <c r="C180" s="321"/>
      <c r="D180" s="322"/>
      <c r="E180" s="316"/>
      <c r="F180" s="316"/>
      <c r="G180" s="317" t="str">
        <f>IF(F180=0,"",VLOOKUP(F180,Funcionários!$C$6:$D$81,2,FALSE))</f>
        <v/>
      </c>
      <c r="H180" s="318"/>
      <c r="I180" s="319"/>
      <c r="J180" s="85" t="str">
        <f t="shared" si="29"/>
        <v/>
      </c>
      <c r="K180" s="88"/>
      <c r="L180" s="1" t="str">
        <f t="shared" si="30"/>
        <v/>
      </c>
      <c r="R180" s="1" t="str">
        <f t="shared" si="31"/>
        <v/>
      </c>
      <c r="S180" s="1" t="str">
        <f t="shared" si="32"/>
        <v/>
      </c>
      <c r="W180" s="1" t="e">
        <f t="shared" ca="1" si="33"/>
        <v>#VALUE!</v>
      </c>
      <c r="X180" s="1" t="e">
        <f t="shared" ca="1" si="34"/>
        <v>#VALUE!</v>
      </c>
      <c r="Y180" s="1" t="e">
        <f t="shared" ca="1" si="35"/>
        <v>#VALUE!</v>
      </c>
      <c r="AA180" s="1" t="str">
        <f t="shared" si="40"/>
        <v/>
      </c>
      <c r="AB180" s="1" t="str">
        <f t="shared" si="40"/>
        <v/>
      </c>
      <c r="AC180" s="1" t="str">
        <f t="shared" si="40"/>
        <v/>
      </c>
      <c r="AD180" s="1" t="str">
        <f t="shared" si="40"/>
        <v/>
      </c>
      <c r="AE180" s="1" t="str">
        <f t="shared" si="40"/>
        <v/>
      </c>
      <c r="AF180" s="1" t="e">
        <f>VLOOKUP(C180,'Est1'!$C$12:$S$26,18,FALSE)</f>
        <v>#N/A</v>
      </c>
      <c r="AG180" s="1" t="str">
        <f ca="1">IF($I180&lt;AG$5,"-",SUM(INDIRECT(ADDRESS($AF180+"1",6,1,1,"EST")):INDIRECT(ADDRESS($AF180+"1",IF(AA180="",17,AA180+"5"),1,1,"EST")))/SUM(INDIRECT(ADDRESS($AF180,6,1,1,"EST")):INDIRECT(ADDRESS($AF180,IF(AA180="",17,AA180+"5"),1,1,"EST")))-1)</f>
        <v>-</v>
      </c>
      <c r="AH180" s="1" t="str">
        <f ca="1">IF($I180&lt;AH$5,"-",SUM(INDIRECT(ADDRESS($AF180+"1",22,1,1,"EST")):INDIRECT(ADDRESS($AF180+"1",IF(AB180="",33,AB180+"21"),1,1,"EST")))/SUM(INDIRECT(ADDRESS($AF180,22,1,1,"EST")):INDIRECT(ADDRESS($AF180,IF(AB180="",33,AB180+"21"),1,1,"EST")))-1)</f>
        <v>-</v>
      </c>
      <c r="AI180" s="1" t="str">
        <f ca="1">IF($I180&lt;AI$5,"-",SUM(INDIRECT(ADDRESS($AF180+"1",38,1,1,"EST")):INDIRECT(ADDRESS($AF180+"1",IF(AC180="",49,AC180+"37"),1,1,"EST")))/SUM(INDIRECT(ADDRESS($AF180,38,1,1,"EST")):INDIRECT(ADDRESS($AF180,IF(AC180="",49,AC180+"37"),1,1,"EST")))-1)</f>
        <v>-</v>
      </c>
      <c r="AJ180" s="1" t="str">
        <f ca="1">IF($I180&lt;AJ$5,"-",SUM(INDIRECT(ADDRESS($AF180+"1",54,1,1,"EST")):INDIRECT(ADDRESS($AF180+"1",IF(AD180="",65,AD180+"53"),1,1,"EST")))/SUM(INDIRECT(ADDRESS($AF180,54,1,1,"EST")):INDIRECT(ADDRESS($AF180,IF(AD180="",65,AD180+"53"),1,1,"EST")))-1)</f>
        <v>-</v>
      </c>
      <c r="AK180" s="154" t="str">
        <f ca="1">IF($I180&lt;AK$5,"-",SUM(INDIRECT(ADDRESS($AF180+"1",70,1,1,"EST")):INDIRECT(ADDRESS($AF180+"1",IF(AE180="",81,AE180+"69"),1,1,"EST")))/SUM(INDIRECT(ADDRESS($AF180,70,1,1,"EST")):INDIRECT(ADDRESS($AF180,IF(AE180="",81,AE180+"69"),1,1,"EST")))-1)</f>
        <v>-</v>
      </c>
    </row>
    <row r="181" spans="3:37" ht="30" customHeight="1" thickTop="1" thickBot="1">
      <c r="C181" s="321"/>
      <c r="D181" s="322"/>
      <c r="E181" s="316"/>
      <c r="F181" s="316"/>
      <c r="G181" s="317" t="str">
        <f>IF(F181=0,"",VLOOKUP(F181,Funcionários!$C$6:$D$81,2,FALSE))</f>
        <v/>
      </c>
      <c r="H181" s="318"/>
      <c r="I181" s="319"/>
      <c r="J181" s="85" t="str">
        <f t="shared" si="29"/>
        <v/>
      </c>
      <c r="K181" s="88"/>
      <c r="L181" s="1" t="str">
        <f t="shared" si="30"/>
        <v/>
      </c>
      <c r="R181" s="1" t="str">
        <f t="shared" si="31"/>
        <v/>
      </c>
      <c r="S181" s="1" t="str">
        <f t="shared" si="32"/>
        <v/>
      </c>
      <c r="W181" s="1" t="e">
        <f t="shared" ca="1" si="33"/>
        <v>#VALUE!</v>
      </c>
      <c r="X181" s="1" t="e">
        <f t="shared" ca="1" si="34"/>
        <v>#VALUE!</v>
      </c>
      <c r="Y181" s="1" t="e">
        <f t="shared" ca="1" si="35"/>
        <v>#VALUE!</v>
      </c>
      <c r="AA181" s="1" t="str">
        <f t="shared" si="40"/>
        <v/>
      </c>
      <c r="AB181" s="1" t="str">
        <f t="shared" si="40"/>
        <v/>
      </c>
      <c r="AC181" s="1" t="str">
        <f t="shared" si="40"/>
        <v/>
      </c>
      <c r="AD181" s="1" t="str">
        <f t="shared" si="40"/>
        <v/>
      </c>
      <c r="AE181" s="1" t="str">
        <f t="shared" si="40"/>
        <v/>
      </c>
      <c r="AF181" s="1" t="e">
        <f>VLOOKUP(C181,'Est1'!$C$12:$S$26,18,FALSE)</f>
        <v>#N/A</v>
      </c>
      <c r="AG181" s="1" t="str">
        <f ca="1">IF($I181&lt;AG$5,"-",SUM(INDIRECT(ADDRESS($AF181+"1",6,1,1,"EST")):INDIRECT(ADDRESS($AF181+"1",IF(AA181="",17,AA181+"5"),1,1,"EST")))/SUM(INDIRECT(ADDRESS($AF181,6,1,1,"EST")):INDIRECT(ADDRESS($AF181,IF(AA181="",17,AA181+"5"),1,1,"EST")))-1)</f>
        <v>-</v>
      </c>
      <c r="AH181" s="1" t="str">
        <f ca="1">IF($I181&lt;AH$5,"-",SUM(INDIRECT(ADDRESS($AF181+"1",22,1,1,"EST")):INDIRECT(ADDRESS($AF181+"1",IF(AB181="",33,AB181+"21"),1,1,"EST")))/SUM(INDIRECT(ADDRESS($AF181,22,1,1,"EST")):INDIRECT(ADDRESS($AF181,IF(AB181="",33,AB181+"21"),1,1,"EST")))-1)</f>
        <v>-</v>
      </c>
      <c r="AI181" s="1" t="str">
        <f ca="1">IF($I181&lt;AI$5,"-",SUM(INDIRECT(ADDRESS($AF181+"1",38,1,1,"EST")):INDIRECT(ADDRESS($AF181+"1",IF(AC181="",49,AC181+"37"),1,1,"EST")))/SUM(INDIRECT(ADDRESS($AF181,38,1,1,"EST")):INDIRECT(ADDRESS($AF181,IF(AC181="",49,AC181+"37"),1,1,"EST")))-1)</f>
        <v>-</v>
      </c>
      <c r="AJ181" s="1" t="str">
        <f ca="1">IF($I181&lt;AJ$5,"-",SUM(INDIRECT(ADDRESS($AF181+"1",54,1,1,"EST")):INDIRECT(ADDRESS($AF181+"1",IF(AD181="",65,AD181+"53"),1,1,"EST")))/SUM(INDIRECT(ADDRESS($AF181,54,1,1,"EST")):INDIRECT(ADDRESS($AF181,IF(AD181="",65,AD181+"53"),1,1,"EST")))-1)</f>
        <v>-</v>
      </c>
      <c r="AK181" s="154" t="str">
        <f ca="1">IF($I181&lt;AK$5,"-",SUM(INDIRECT(ADDRESS($AF181+"1",70,1,1,"EST")):INDIRECT(ADDRESS($AF181+"1",IF(AE181="",81,AE181+"69"),1,1,"EST")))/SUM(INDIRECT(ADDRESS($AF181,70,1,1,"EST")):INDIRECT(ADDRESS($AF181,IF(AE181="",81,AE181+"69"),1,1,"EST")))-1)</f>
        <v>-</v>
      </c>
    </row>
    <row r="182" spans="3:37" ht="30" customHeight="1" thickTop="1" thickBot="1">
      <c r="C182" s="321"/>
      <c r="D182" s="322"/>
      <c r="E182" s="316"/>
      <c r="F182" s="316"/>
      <c r="G182" s="317" t="str">
        <f>IF(F182=0,"",VLOOKUP(F182,Funcionários!$C$6:$D$81,2,FALSE))</f>
        <v/>
      </c>
      <c r="H182" s="318"/>
      <c r="I182" s="319"/>
      <c r="J182" s="85" t="str">
        <f t="shared" si="29"/>
        <v/>
      </c>
      <c r="K182" s="88"/>
      <c r="L182" s="1" t="str">
        <f t="shared" si="30"/>
        <v/>
      </c>
      <c r="R182" s="1" t="str">
        <f t="shared" si="31"/>
        <v/>
      </c>
      <c r="S182" s="1" t="str">
        <f t="shared" si="32"/>
        <v/>
      </c>
      <c r="W182" s="1" t="e">
        <f t="shared" ca="1" si="33"/>
        <v>#VALUE!</v>
      </c>
      <c r="X182" s="1" t="e">
        <f t="shared" ca="1" si="34"/>
        <v>#VALUE!</v>
      </c>
      <c r="Y182" s="1" t="e">
        <f t="shared" ca="1" si="35"/>
        <v>#VALUE!</v>
      </c>
      <c r="AA182" s="1" t="str">
        <f t="shared" si="40"/>
        <v/>
      </c>
      <c r="AB182" s="1" t="str">
        <f t="shared" si="40"/>
        <v/>
      </c>
      <c r="AC182" s="1" t="str">
        <f t="shared" si="40"/>
        <v/>
      </c>
      <c r="AD182" s="1" t="str">
        <f t="shared" si="40"/>
        <v/>
      </c>
      <c r="AE182" s="1" t="str">
        <f t="shared" si="40"/>
        <v/>
      </c>
      <c r="AF182" s="1" t="e">
        <f>VLOOKUP(C182,'Est1'!$C$12:$S$26,18,FALSE)</f>
        <v>#N/A</v>
      </c>
      <c r="AG182" s="1" t="str">
        <f ca="1">IF($I182&lt;AG$5,"-",SUM(INDIRECT(ADDRESS($AF182+"1",6,1,1,"EST")):INDIRECT(ADDRESS($AF182+"1",IF(AA182="",17,AA182+"5"),1,1,"EST")))/SUM(INDIRECT(ADDRESS($AF182,6,1,1,"EST")):INDIRECT(ADDRESS($AF182,IF(AA182="",17,AA182+"5"),1,1,"EST")))-1)</f>
        <v>-</v>
      </c>
      <c r="AH182" s="1" t="str">
        <f ca="1">IF($I182&lt;AH$5,"-",SUM(INDIRECT(ADDRESS($AF182+"1",22,1,1,"EST")):INDIRECT(ADDRESS($AF182+"1",IF(AB182="",33,AB182+"21"),1,1,"EST")))/SUM(INDIRECT(ADDRESS($AF182,22,1,1,"EST")):INDIRECT(ADDRESS($AF182,IF(AB182="",33,AB182+"21"),1,1,"EST")))-1)</f>
        <v>-</v>
      </c>
      <c r="AI182" s="1" t="str">
        <f ca="1">IF($I182&lt;AI$5,"-",SUM(INDIRECT(ADDRESS($AF182+"1",38,1,1,"EST")):INDIRECT(ADDRESS($AF182+"1",IF(AC182="",49,AC182+"37"),1,1,"EST")))/SUM(INDIRECT(ADDRESS($AF182,38,1,1,"EST")):INDIRECT(ADDRESS($AF182,IF(AC182="",49,AC182+"37"),1,1,"EST")))-1)</f>
        <v>-</v>
      </c>
      <c r="AJ182" s="1" t="str">
        <f ca="1">IF($I182&lt;AJ$5,"-",SUM(INDIRECT(ADDRESS($AF182+"1",54,1,1,"EST")):INDIRECT(ADDRESS($AF182+"1",IF(AD182="",65,AD182+"53"),1,1,"EST")))/SUM(INDIRECT(ADDRESS($AF182,54,1,1,"EST")):INDIRECT(ADDRESS($AF182,IF(AD182="",65,AD182+"53"),1,1,"EST")))-1)</f>
        <v>-</v>
      </c>
      <c r="AK182" s="154" t="str">
        <f ca="1">IF($I182&lt;AK$5,"-",SUM(INDIRECT(ADDRESS($AF182+"1",70,1,1,"EST")):INDIRECT(ADDRESS($AF182+"1",IF(AE182="",81,AE182+"69"),1,1,"EST")))/SUM(INDIRECT(ADDRESS($AF182,70,1,1,"EST")):INDIRECT(ADDRESS($AF182,IF(AE182="",81,AE182+"69"),1,1,"EST")))-1)</f>
        <v>-</v>
      </c>
    </row>
    <row r="183" spans="3:37" ht="30" customHeight="1" thickTop="1" thickBot="1">
      <c r="C183" s="321"/>
      <c r="D183" s="322"/>
      <c r="E183" s="316"/>
      <c r="F183" s="316"/>
      <c r="G183" s="317" t="str">
        <f>IF(F183=0,"",VLOOKUP(F183,Funcionários!$C$6:$D$81,2,FALSE))</f>
        <v/>
      </c>
      <c r="H183" s="318"/>
      <c r="I183" s="319"/>
      <c r="J183" s="85" t="str">
        <f t="shared" si="29"/>
        <v/>
      </c>
      <c r="K183" s="88"/>
      <c r="L183" s="1" t="str">
        <f t="shared" si="30"/>
        <v/>
      </c>
      <c r="R183" s="1" t="str">
        <f t="shared" si="31"/>
        <v/>
      </c>
      <c r="S183" s="1" t="str">
        <f t="shared" si="32"/>
        <v/>
      </c>
      <c r="W183" s="1" t="e">
        <f t="shared" ca="1" si="33"/>
        <v>#VALUE!</v>
      </c>
      <c r="X183" s="1" t="e">
        <f t="shared" ca="1" si="34"/>
        <v>#VALUE!</v>
      </c>
      <c r="Y183" s="1" t="e">
        <f t="shared" ca="1" si="35"/>
        <v>#VALUE!</v>
      </c>
      <c r="AA183" s="1" t="str">
        <f t="shared" si="40"/>
        <v/>
      </c>
      <c r="AB183" s="1" t="str">
        <f t="shared" si="40"/>
        <v/>
      </c>
      <c r="AC183" s="1" t="str">
        <f t="shared" si="40"/>
        <v/>
      </c>
      <c r="AD183" s="1" t="str">
        <f t="shared" si="40"/>
        <v/>
      </c>
      <c r="AE183" s="1" t="str">
        <f t="shared" si="40"/>
        <v/>
      </c>
      <c r="AF183" s="1" t="e">
        <f>VLOOKUP(C183,'Est1'!$C$12:$S$26,18,FALSE)</f>
        <v>#N/A</v>
      </c>
      <c r="AG183" s="1" t="str">
        <f ca="1">IF($I183&lt;AG$5,"-",SUM(INDIRECT(ADDRESS($AF183+"1",6,1,1,"EST")):INDIRECT(ADDRESS($AF183+"1",IF(AA183="",17,AA183+"5"),1,1,"EST")))/SUM(INDIRECT(ADDRESS($AF183,6,1,1,"EST")):INDIRECT(ADDRESS($AF183,IF(AA183="",17,AA183+"5"),1,1,"EST")))-1)</f>
        <v>-</v>
      </c>
      <c r="AH183" s="1" t="str">
        <f ca="1">IF($I183&lt;AH$5,"-",SUM(INDIRECT(ADDRESS($AF183+"1",22,1,1,"EST")):INDIRECT(ADDRESS($AF183+"1",IF(AB183="",33,AB183+"21"),1,1,"EST")))/SUM(INDIRECT(ADDRESS($AF183,22,1,1,"EST")):INDIRECT(ADDRESS($AF183,IF(AB183="",33,AB183+"21"),1,1,"EST")))-1)</f>
        <v>-</v>
      </c>
      <c r="AI183" s="1" t="str">
        <f ca="1">IF($I183&lt;AI$5,"-",SUM(INDIRECT(ADDRESS($AF183+"1",38,1,1,"EST")):INDIRECT(ADDRESS($AF183+"1",IF(AC183="",49,AC183+"37"),1,1,"EST")))/SUM(INDIRECT(ADDRESS($AF183,38,1,1,"EST")):INDIRECT(ADDRESS($AF183,IF(AC183="",49,AC183+"37"),1,1,"EST")))-1)</f>
        <v>-</v>
      </c>
      <c r="AJ183" s="1" t="str">
        <f ca="1">IF($I183&lt;AJ$5,"-",SUM(INDIRECT(ADDRESS($AF183+"1",54,1,1,"EST")):INDIRECT(ADDRESS($AF183+"1",IF(AD183="",65,AD183+"53"),1,1,"EST")))/SUM(INDIRECT(ADDRESS($AF183,54,1,1,"EST")):INDIRECT(ADDRESS($AF183,IF(AD183="",65,AD183+"53"),1,1,"EST")))-1)</f>
        <v>-</v>
      </c>
      <c r="AK183" s="154" t="str">
        <f ca="1">IF($I183&lt;AK$5,"-",SUM(INDIRECT(ADDRESS($AF183+"1",70,1,1,"EST")):INDIRECT(ADDRESS($AF183+"1",IF(AE183="",81,AE183+"69"),1,1,"EST")))/SUM(INDIRECT(ADDRESS($AF183,70,1,1,"EST")):INDIRECT(ADDRESS($AF183,IF(AE183="",81,AE183+"69"),1,1,"EST")))-1)</f>
        <v>-</v>
      </c>
    </row>
    <row r="184" spans="3:37" ht="30" customHeight="1" thickTop="1" thickBot="1">
      <c r="C184" s="321"/>
      <c r="D184" s="322"/>
      <c r="E184" s="316"/>
      <c r="F184" s="316"/>
      <c r="G184" s="317" t="str">
        <f>IF(F184=0,"",VLOOKUP(F184,Funcionários!$C$6:$D$81,2,FALSE))</f>
        <v/>
      </c>
      <c r="H184" s="318"/>
      <c r="I184" s="319"/>
      <c r="J184" s="85" t="str">
        <f t="shared" si="29"/>
        <v/>
      </c>
      <c r="K184" s="88"/>
      <c r="L184" s="1" t="str">
        <f t="shared" si="30"/>
        <v/>
      </c>
      <c r="R184" s="1" t="str">
        <f t="shared" si="31"/>
        <v/>
      </c>
      <c r="S184" s="1" t="str">
        <f t="shared" si="32"/>
        <v/>
      </c>
      <c r="W184" s="1" t="e">
        <f t="shared" ca="1" si="33"/>
        <v>#VALUE!</v>
      </c>
      <c r="X184" s="1" t="e">
        <f t="shared" ca="1" si="34"/>
        <v>#VALUE!</v>
      </c>
      <c r="Y184" s="1" t="e">
        <f t="shared" ca="1" si="35"/>
        <v>#VALUE!</v>
      </c>
      <c r="AA184" s="1" t="str">
        <f t="shared" si="40"/>
        <v/>
      </c>
      <c r="AB184" s="1" t="str">
        <f t="shared" si="40"/>
        <v/>
      </c>
      <c r="AC184" s="1" t="str">
        <f t="shared" si="40"/>
        <v/>
      </c>
      <c r="AD184" s="1" t="str">
        <f t="shared" si="40"/>
        <v/>
      </c>
      <c r="AE184" s="1" t="str">
        <f t="shared" si="40"/>
        <v/>
      </c>
      <c r="AF184" s="1" t="e">
        <f>VLOOKUP(C184,'Est1'!$C$12:$S$26,18,FALSE)</f>
        <v>#N/A</v>
      </c>
      <c r="AG184" s="1" t="str">
        <f ca="1">IF($I184&lt;AG$5,"-",SUM(INDIRECT(ADDRESS($AF184+"1",6,1,1,"EST")):INDIRECT(ADDRESS($AF184+"1",IF(AA184="",17,AA184+"5"),1,1,"EST")))/SUM(INDIRECT(ADDRESS($AF184,6,1,1,"EST")):INDIRECT(ADDRESS($AF184,IF(AA184="",17,AA184+"5"),1,1,"EST")))-1)</f>
        <v>-</v>
      </c>
      <c r="AH184" s="1" t="str">
        <f ca="1">IF($I184&lt;AH$5,"-",SUM(INDIRECT(ADDRESS($AF184+"1",22,1,1,"EST")):INDIRECT(ADDRESS($AF184+"1",IF(AB184="",33,AB184+"21"),1,1,"EST")))/SUM(INDIRECT(ADDRESS($AF184,22,1,1,"EST")):INDIRECT(ADDRESS($AF184,IF(AB184="",33,AB184+"21"),1,1,"EST")))-1)</f>
        <v>-</v>
      </c>
      <c r="AI184" s="1" t="str">
        <f ca="1">IF($I184&lt;AI$5,"-",SUM(INDIRECT(ADDRESS($AF184+"1",38,1,1,"EST")):INDIRECT(ADDRESS($AF184+"1",IF(AC184="",49,AC184+"37"),1,1,"EST")))/SUM(INDIRECT(ADDRESS($AF184,38,1,1,"EST")):INDIRECT(ADDRESS($AF184,IF(AC184="",49,AC184+"37"),1,1,"EST")))-1)</f>
        <v>-</v>
      </c>
      <c r="AJ184" s="1" t="str">
        <f ca="1">IF($I184&lt;AJ$5,"-",SUM(INDIRECT(ADDRESS($AF184+"1",54,1,1,"EST")):INDIRECT(ADDRESS($AF184+"1",IF(AD184="",65,AD184+"53"),1,1,"EST")))/SUM(INDIRECT(ADDRESS($AF184,54,1,1,"EST")):INDIRECT(ADDRESS($AF184,IF(AD184="",65,AD184+"53"),1,1,"EST")))-1)</f>
        <v>-</v>
      </c>
      <c r="AK184" s="154" t="str">
        <f ca="1">IF($I184&lt;AK$5,"-",SUM(INDIRECT(ADDRESS($AF184+"1",70,1,1,"EST")):INDIRECT(ADDRESS($AF184+"1",IF(AE184="",81,AE184+"69"),1,1,"EST")))/SUM(INDIRECT(ADDRESS($AF184,70,1,1,"EST")):INDIRECT(ADDRESS($AF184,IF(AE184="",81,AE184+"69"),1,1,"EST")))-1)</f>
        <v>-</v>
      </c>
    </row>
    <row r="185" spans="3:37" ht="30" customHeight="1" thickTop="1" thickBot="1">
      <c r="C185" s="321"/>
      <c r="D185" s="322"/>
      <c r="E185" s="316"/>
      <c r="F185" s="316"/>
      <c r="G185" s="317" t="str">
        <f>IF(F185=0,"",VLOOKUP(F185,Funcionários!$C$6:$D$81,2,FALSE))</f>
        <v/>
      </c>
      <c r="H185" s="318"/>
      <c r="I185" s="319"/>
      <c r="J185" s="85" t="str">
        <f t="shared" si="29"/>
        <v/>
      </c>
      <c r="K185" s="88"/>
      <c r="L185" s="1" t="str">
        <f t="shared" si="30"/>
        <v/>
      </c>
      <c r="R185" s="1" t="str">
        <f t="shared" si="31"/>
        <v/>
      </c>
      <c r="S185" s="1" t="str">
        <f t="shared" si="32"/>
        <v/>
      </c>
      <c r="W185" s="1" t="e">
        <f t="shared" ca="1" si="33"/>
        <v>#VALUE!</v>
      </c>
      <c r="X185" s="1" t="e">
        <f t="shared" ca="1" si="34"/>
        <v>#VALUE!</v>
      </c>
      <c r="Y185" s="1" t="e">
        <f t="shared" ca="1" si="35"/>
        <v>#VALUE!</v>
      </c>
      <c r="AA185" s="1" t="str">
        <f t="shared" si="40"/>
        <v/>
      </c>
      <c r="AB185" s="1" t="str">
        <f t="shared" si="40"/>
        <v/>
      </c>
      <c r="AC185" s="1" t="str">
        <f t="shared" si="40"/>
        <v/>
      </c>
      <c r="AD185" s="1" t="str">
        <f t="shared" si="40"/>
        <v/>
      </c>
      <c r="AE185" s="1" t="str">
        <f t="shared" si="40"/>
        <v/>
      </c>
      <c r="AF185" s="1" t="e">
        <f>VLOOKUP(C185,'Est1'!$C$12:$S$26,18,FALSE)</f>
        <v>#N/A</v>
      </c>
      <c r="AG185" s="1" t="str">
        <f ca="1">IF($I185&lt;AG$5,"-",SUM(INDIRECT(ADDRESS($AF185+"1",6,1,1,"EST")):INDIRECT(ADDRESS($AF185+"1",IF(AA185="",17,AA185+"5"),1,1,"EST")))/SUM(INDIRECT(ADDRESS($AF185,6,1,1,"EST")):INDIRECT(ADDRESS($AF185,IF(AA185="",17,AA185+"5"),1,1,"EST")))-1)</f>
        <v>-</v>
      </c>
      <c r="AH185" s="1" t="str">
        <f ca="1">IF($I185&lt;AH$5,"-",SUM(INDIRECT(ADDRESS($AF185+"1",22,1,1,"EST")):INDIRECT(ADDRESS($AF185+"1",IF(AB185="",33,AB185+"21"),1,1,"EST")))/SUM(INDIRECT(ADDRESS($AF185,22,1,1,"EST")):INDIRECT(ADDRESS($AF185,IF(AB185="",33,AB185+"21"),1,1,"EST")))-1)</f>
        <v>-</v>
      </c>
      <c r="AI185" s="1" t="str">
        <f ca="1">IF($I185&lt;AI$5,"-",SUM(INDIRECT(ADDRESS($AF185+"1",38,1,1,"EST")):INDIRECT(ADDRESS($AF185+"1",IF(AC185="",49,AC185+"37"),1,1,"EST")))/SUM(INDIRECT(ADDRESS($AF185,38,1,1,"EST")):INDIRECT(ADDRESS($AF185,IF(AC185="",49,AC185+"37"),1,1,"EST")))-1)</f>
        <v>-</v>
      </c>
      <c r="AJ185" s="1" t="str">
        <f ca="1">IF($I185&lt;AJ$5,"-",SUM(INDIRECT(ADDRESS($AF185+"1",54,1,1,"EST")):INDIRECT(ADDRESS($AF185+"1",IF(AD185="",65,AD185+"53"),1,1,"EST")))/SUM(INDIRECT(ADDRESS($AF185,54,1,1,"EST")):INDIRECT(ADDRESS($AF185,IF(AD185="",65,AD185+"53"),1,1,"EST")))-1)</f>
        <v>-</v>
      </c>
      <c r="AK185" s="154" t="str">
        <f ca="1">IF($I185&lt;AK$5,"-",SUM(INDIRECT(ADDRESS($AF185+"1",70,1,1,"EST")):INDIRECT(ADDRESS($AF185+"1",IF(AE185="",81,AE185+"69"),1,1,"EST")))/SUM(INDIRECT(ADDRESS($AF185,70,1,1,"EST")):INDIRECT(ADDRESS($AF185,IF(AE185="",81,AE185+"69"),1,1,"EST")))-1)</f>
        <v>-</v>
      </c>
    </row>
    <row r="186" spans="3:37" ht="30" customHeight="1" thickTop="1" thickBot="1">
      <c r="C186" s="321"/>
      <c r="D186" s="322"/>
      <c r="E186" s="316"/>
      <c r="F186" s="316"/>
      <c r="G186" s="317" t="str">
        <f>IF(F186=0,"",VLOOKUP(F186,Funcionários!$C$6:$D$81,2,FALSE))</f>
        <v/>
      </c>
      <c r="H186" s="318"/>
      <c r="I186" s="319"/>
      <c r="J186" s="85" t="str">
        <f t="shared" si="29"/>
        <v/>
      </c>
      <c r="K186" s="88"/>
      <c r="L186" s="1" t="str">
        <f t="shared" si="30"/>
        <v/>
      </c>
      <c r="R186" s="1" t="str">
        <f t="shared" si="31"/>
        <v/>
      </c>
      <c r="S186" s="1" t="str">
        <f t="shared" si="32"/>
        <v/>
      </c>
      <c r="W186" s="1" t="e">
        <f t="shared" ca="1" si="33"/>
        <v>#VALUE!</v>
      </c>
      <c r="X186" s="1" t="e">
        <f t="shared" ca="1" si="34"/>
        <v>#VALUE!</v>
      </c>
      <c r="Y186" s="1" t="e">
        <f t="shared" ca="1" si="35"/>
        <v>#VALUE!</v>
      </c>
      <c r="AA186" s="1" t="str">
        <f t="shared" ref="AA186:AE195" si="41">IF($I186=AA$5,$R186,"")</f>
        <v/>
      </c>
      <c r="AB186" s="1" t="str">
        <f t="shared" si="41"/>
        <v/>
      </c>
      <c r="AC186" s="1" t="str">
        <f t="shared" si="41"/>
        <v/>
      </c>
      <c r="AD186" s="1" t="str">
        <f t="shared" si="41"/>
        <v/>
      </c>
      <c r="AE186" s="1" t="str">
        <f t="shared" si="41"/>
        <v/>
      </c>
      <c r="AF186" s="1" t="e">
        <f>VLOOKUP(C186,'Est1'!$C$12:$S$26,18,FALSE)</f>
        <v>#N/A</v>
      </c>
      <c r="AG186" s="1" t="str">
        <f ca="1">IF($I186&lt;AG$5,"-",SUM(INDIRECT(ADDRESS($AF186+"1",6,1,1,"EST")):INDIRECT(ADDRESS($AF186+"1",IF(AA186="",17,AA186+"5"),1,1,"EST")))/SUM(INDIRECT(ADDRESS($AF186,6,1,1,"EST")):INDIRECT(ADDRESS($AF186,IF(AA186="",17,AA186+"5"),1,1,"EST")))-1)</f>
        <v>-</v>
      </c>
      <c r="AH186" s="1" t="str">
        <f ca="1">IF($I186&lt;AH$5,"-",SUM(INDIRECT(ADDRESS($AF186+"1",22,1,1,"EST")):INDIRECT(ADDRESS($AF186+"1",IF(AB186="",33,AB186+"21"),1,1,"EST")))/SUM(INDIRECT(ADDRESS($AF186,22,1,1,"EST")):INDIRECT(ADDRESS($AF186,IF(AB186="",33,AB186+"21"),1,1,"EST")))-1)</f>
        <v>-</v>
      </c>
      <c r="AI186" s="1" t="str">
        <f ca="1">IF($I186&lt;AI$5,"-",SUM(INDIRECT(ADDRESS($AF186+"1",38,1,1,"EST")):INDIRECT(ADDRESS($AF186+"1",IF(AC186="",49,AC186+"37"),1,1,"EST")))/SUM(INDIRECT(ADDRESS($AF186,38,1,1,"EST")):INDIRECT(ADDRESS($AF186,IF(AC186="",49,AC186+"37"),1,1,"EST")))-1)</f>
        <v>-</v>
      </c>
      <c r="AJ186" s="1" t="str">
        <f ca="1">IF($I186&lt;AJ$5,"-",SUM(INDIRECT(ADDRESS($AF186+"1",54,1,1,"EST")):INDIRECT(ADDRESS($AF186+"1",IF(AD186="",65,AD186+"53"),1,1,"EST")))/SUM(INDIRECT(ADDRESS($AF186,54,1,1,"EST")):INDIRECT(ADDRESS($AF186,IF(AD186="",65,AD186+"53"),1,1,"EST")))-1)</f>
        <v>-</v>
      </c>
      <c r="AK186" s="154" t="str">
        <f ca="1">IF($I186&lt;AK$5,"-",SUM(INDIRECT(ADDRESS($AF186+"1",70,1,1,"EST")):INDIRECT(ADDRESS($AF186+"1",IF(AE186="",81,AE186+"69"),1,1,"EST")))/SUM(INDIRECT(ADDRESS($AF186,70,1,1,"EST")):INDIRECT(ADDRESS($AF186,IF(AE186="",81,AE186+"69"),1,1,"EST")))-1)</f>
        <v>-</v>
      </c>
    </row>
    <row r="187" spans="3:37" ht="30" customHeight="1" thickTop="1" thickBot="1">
      <c r="C187" s="321"/>
      <c r="D187" s="322"/>
      <c r="E187" s="316"/>
      <c r="F187" s="316"/>
      <c r="G187" s="317" t="str">
        <f>IF(F187=0,"",VLOOKUP(F187,Funcionários!$C$6:$D$81,2,FALSE))</f>
        <v/>
      </c>
      <c r="H187" s="318"/>
      <c r="I187" s="319"/>
      <c r="J187" s="85" t="str">
        <f t="shared" si="29"/>
        <v/>
      </c>
      <c r="K187" s="88"/>
      <c r="L187" s="1" t="str">
        <f t="shared" si="30"/>
        <v/>
      </c>
      <c r="R187" s="1" t="str">
        <f t="shared" si="31"/>
        <v/>
      </c>
      <c r="S187" s="1" t="str">
        <f t="shared" si="32"/>
        <v/>
      </c>
      <c r="W187" s="1" t="e">
        <f t="shared" ca="1" si="33"/>
        <v>#VALUE!</v>
      </c>
      <c r="X187" s="1" t="e">
        <f t="shared" ca="1" si="34"/>
        <v>#VALUE!</v>
      </c>
      <c r="Y187" s="1" t="e">
        <f t="shared" ca="1" si="35"/>
        <v>#VALUE!</v>
      </c>
      <c r="AA187" s="1" t="str">
        <f t="shared" si="41"/>
        <v/>
      </c>
      <c r="AB187" s="1" t="str">
        <f t="shared" si="41"/>
        <v/>
      </c>
      <c r="AC187" s="1" t="str">
        <f t="shared" si="41"/>
        <v/>
      </c>
      <c r="AD187" s="1" t="str">
        <f t="shared" si="41"/>
        <v/>
      </c>
      <c r="AE187" s="1" t="str">
        <f t="shared" si="41"/>
        <v/>
      </c>
      <c r="AF187" s="1" t="e">
        <f>VLOOKUP(C187,'Est1'!$C$12:$S$26,18,FALSE)</f>
        <v>#N/A</v>
      </c>
      <c r="AG187" s="1" t="str">
        <f ca="1">IF($I187&lt;AG$5,"-",SUM(INDIRECT(ADDRESS($AF187+"1",6,1,1,"EST")):INDIRECT(ADDRESS($AF187+"1",IF(AA187="",17,AA187+"5"),1,1,"EST")))/SUM(INDIRECT(ADDRESS($AF187,6,1,1,"EST")):INDIRECT(ADDRESS($AF187,IF(AA187="",17,AA187+"5"),1,1,"EST")))-1)</f>
        <v>-</v>
      </c>
      <c r="AH187" s="1" t="str">
        <f ca="1">IF($I187&lt;AH$5,"-",SUM(INDIRECT(ADDRESS($AF187+"1",22,1,1,"EST")):INDIRECT(ADDRESS($AF187+"1",IF(AB187="",33,AB187+"21"),1,1,"EST")))/SUM(INDIRECT(ADDRESS($AF187,22,1,1,"EST")):INDIRECT(ADDRESS($AF187,IF(AB187="",33,AB187+"21"),1,1,"EST")))-1)</f>
        <v>-</v>
      </c>
      <c r="AI187" s="1" t="str">
        <f ca="1">IF($I187&lt;AI$5,"-",SUM(INDIRECT(ADDRESS($AF187+"1",38,1,1,"EST")):INDIRECT(ADDRESS($AF187+"1",IF(AC187="",49,AC187+"37"),1,1,"EST")))/SUM(INDIRECT(ADDRESS($AF187,38,1,1,"EST")):INDIRECT(ADDRESS($AF187,IF(AC187="",49,AC187+"37"),1,1,"EST")))-1)</f>
        <v>-</v>
      </c>
      <c r="AJ187" s="1" t="str">
        <f ca="1">IF($I187&lt;AJ$5,"-",SUM(INDIRECT(ADDRESS($AF187+"1",54,1,1,"EST")):INDIRECT(ADDRESS($AF187+"1",IF(AD187="",65,AD187+"53"),1,1,"EST")))/SUM(INDIRECT(ADDRESS($AF187,54,1,1,"EST")):INDIRECT(ADDRESS($AF187,IF(AD187="",65,AD187+"53"),1,1,"EST")))-1)</f>
        <v>-</v>
      </c>
      <c r="AK187" s="154" t="str">
        <f ca="1">IF($I187&lt;AK$5,"-",SUM(INDIRECT(ADDRESS($AF187+"1",70,1,1,"EST")):INDIRECT(ADDRESS($AF187+"1",IF(AE187="",81,AE187+"69"),1,1,"EST")))/SUM(INDIRECT(ADDRESS($AF187,70,1,1,"EST")):INDIRECT(ADDRESS($AF187,IF(AE187="",81,AE187+"69"),1,1,"EST")))-1)</f>
        <v>-</v>
      </c>
    </row>
    <row r="188" spans="3:37" ht="30" customHeight="1" thickTop="1" thickBot="1">
      <c r="C188" s="321"/>
      <c r="D188" s="322"/>
      <c r="E188" s="316"/>
      <c r="F188" s="316"/>
      <c r="G188" s="317" t="str">
        <f>IF(F188=0,"",VLOOKUP(F188,Funcionários!$C$6:$D$81,2,FALSE))</f>
        <v/>
      </c>
      <c r="H188" s="318"/>
      <c r="I188" s="319"/>
      <c r="J188" s="85" t="str">
        <f t="shared" si="29"/>
        <v/>
      </c>
      <c r="K188" s="88"/>
      <c r="L188" s="1" t="str">
        <f t="shared" si="30"/>
        <v/>
      </c>
      <c r="R188" s="1" t="str">
        <f t="shared" si="31"/>
        <v/>
      </c>
      <c r="S188" s="1" t="str">
        <f t="shared" si="32"/>
        <v/>
      </c>
      <c r="W188" s="1" t="e">
        <f t="shared" ca="1" si="33"/>
        <v>#VALUE!</v>
      </c>
      <c r="X188" s="1" t="e">
        <f t="shared" ca="1" si="34"/>
        <v>#VALUE!</v>
      </c>
      <c r="Y188" s="1" t="e">
        <f t="shared" ca="1" si="35"/>
        <v>#VALUE!</v>
      </c>
      <c r="AA188" s="1" t="str">
        <f t="shared" si="41"/>
        <v/>
      </c>
      <c r="AB188" s="1" t="str">
        <f t="shared" si="41"/>
        <v/>
      </c>
      <c r="AC188" s="1" t="str">
        <f t="shared" si="41"/>
        <v/>
      </c>
      <c r="AD188" s="1" t="str">
        <f t="shared" si="41"/>
        <v/>
      </c>
      <c r="AE188" s="1" t="str">
        <f t="shared" si="41"/>
        <v/>
      </c>
      <c r="AF188" s="1" t="e">
        <f>VLOOKUP(C188,'Est1'!$C$12:$S$26,18,FALSE)</f>
        <v>#N/A</v>
      </c>
      <c r="AG188" s="1" t="str">
        <f ca="1">IF($I188&lt;AG$5,"-",SUM(INDIRECT(ADDRESS($AF188+"1",6,1,1,"EST")):INDIRECT(ADDRESS($AF188+"1",IF(AA188="",17,AA188+"5"),1,1,"EST")))/SUM(INDIRECT(ADDRESS($AF188,6,1,1,"EST")):INDIRECT(ADDRESS($AF188,IF(AA188="",17,AA188+"5"),1,1,"EST")))-1)</f>
        <v>-</v>
      </c>
      <c r="AH188" s="1" t="str">
        <f ca="1">IF($I188&lt;AH$5,"-",SUM(INDIRECT(ADDRESS($AF188+"1",22,1,1,"EST")):INDIRECT(ADDRESS($AF188+"1",IF(AB188="",33,AB188+"21"),1,1,"EST")))/SUM(INDIRECT(ADDRESS($AF188,22,1,1,"EST")):INDIRECT(ADDRESS($AF188,IF(AB188="",33,AB188+"21"),1,1,"EST")))-1)</f>
        <v>-</v>
      </c>
      <c r="AI188" s="1" t="str">
        <f ca="1">IF($I188&lt;AI$5,"-",SUM(INDIRECT(ADDRESS($AF188+"1",38,1,1,"EST")):INDIRECT(ADDRESS($AF188+"1",IF(AC188="",49,AC188+"37"),1,1,"EST")))/SUM(INDIRECT(ADDRESS($AF188,38,1,1,"EST")):INDIRECT(ADDRESS($AF188,IF(AC188="",49,AC188+"37"),1,1,"EST")))-1)</f>
        <v>-</v>
      </c>
      <c r="AJ188" s="1" t="str">
        <f ca="1">IF($I188&lt;AJ$5,"-",SUM(INDIRECT(ADDRESS($AF188+"1",54,1,1,"EST")):INDIRECT(ADDRESS($AF188+"1",IF(AD188="",65,AD188+"53"),1,1,"EST")))/SUM(INDIRECT(ADDRESS($AF188,54,1,1,"EST")):INDIRECT(ADDRESS($AF188,IF(AD188="",65,AD188+"53"),1,1,"EST")))-1)</f>
        <v>-</v>
      </c>
      <c r="AK188" s="154" t="str">
        <f ca="1">IF($I188&lt;AK$5,"-",SUM(INDIRECT(ADDRESS($AF188+"1",70,1,1,"EST")):INDIRECT(ADDRESS($AF188+"1",IF(AE188="",81,AE188+"69"),1,1,"EST")))/SUM(INDIRECT(ADDRESS($AF188,70,1,1,"EST")):INDIRECT(ADDRESS($AF188,IF(AE188="",81,AE188+"69"),1,1,"EST")))-1)</f>
        <v>-</v>
      </c>
    </row>
    <row r="189" spans="3:37" ht="30" customHeight="1" thickTop="1" thickBot="1">
      <c r="C189" s="321"/>
      <c r="D189" s="322"/>
      <c r="E189" s="316"/>
      <c r="F189" s="316"/>
      <c r="G189" s="317" t="str">
        <f>IF(F189=0,"",VLOOKUP(F189,Funcionários!$C$6:$D$81,2,FALSE))</f>
        <v/>
      </c>
      <c r="H189" s="318"/>
      <c r="I189" s="319"/>
      <c r="J189" s="85" t="str">
        <f t="shared" si="29"/>
        <v/>
      </c>
      <c r="K189" s="88"/>
      <c r="L189" s="1" t="str">
        <f t="shared" si="30"/>
        <v/>
      </c>
      <c r="R189" s="1" t="str">
        <f t="shared" si="31"/>
        <v/>
      </c>
      <c r="S189" s="1" t="str">
        <f t="shared" si="32"/>
        <v/>
      </c>
      <c r="W189" s="1" t="e">
        <f t="shared" ca="1" si="33"/>
        <v>#VALUE!</v>
      </c>
      <c r="X189" s="1" t="e">
        <f t="shared" ca="1" si="34"/>
        <v>#VALUE!</v>
      </c>
      <c r="Y189" s="1" t="e">
        <f t="shared" ca="1" si="35"/>
        <v>#VALUE!</v>
      </c>
      <c r="AA189" s="1" t="str">
        <f t="shared" si="41"/>
        <v/>
      </c>
      <c r="AB189" s="1" t="str">
        <f t="shared" si="41"/>
        <v/>
      </c>
      <c r="AC189" s="1" t="str">
        <f t="shared" si="41"/>
        <v/>
      </c>
      <c r="AD189" s="1" t="str">
        <f t="shared" si="41"/>
        <v/>
      </c>
      <c r="AE189" s="1" t="str">
        <f t="shared" si="41"/>
        <v/>
      </c>
      <c r="AF189" s="1" t="e">
        <f>VLOOKUP(C189,'Est1'!$C$12:$S$26,18,FALSE)</f>
        <v>#N/A</v>
      </c>
      <c r="AG189" s="1" t="str">
        <f ca="1">IF($I189&lt;AG$5,"-",SUM(INDIRECT(ADDRESS($AF189+"1",6,1,1,"EST")):INDIRECT(ADDRESS($AF189+"1",IF(AA189="",17,AA189+"5"),1,1,"EST")))/SUM(INDIRECT(ADDRESS($AF189,6,1,1,"EST")):INDIRECT(ADDRESS($AF189,IF(AA189="",17,AA189+"5"),1,1,"EST")))-1)</f>
        <v>-</v>
      </c>
      <c r="AH189" s="1" t="str">
        <f ca="1">IF($I189&lt;AH$5,"-",SUM(INDIRECT(ADDRESS($AF189+"1",22,1,1,"EST")):INDIRECT(ADDRESS($AF189+"1",IF(AB189="",33,AB189+"21"),1,1,"EST")))/SUM(INDIRECT(ADDRESS($AF189,22,1,1,"EST")):INDIRECT(ADDRESS($AF189,IF(AB189="",33,AB189+"21"),1,1,"EST")))-1)</f>
        <v>-</v>
      </c>
      <c r="AI189" s="1" t="str">
        <f ca="1">IF($I189&lt;AI$5,"-",SUM(INDIRECT(ADDRESS($AF189+"1",38,1,1,"EST")):INDIRECT(ADDRESS($AF189+"1",IF(AC189="",49,AC189+"37"),1,1,"EST")))/SUM(INDIRECT(ADDRESS($AF189,38,1,1,"EST")):INDIRECT(ADDRESS($AF189,IF(AC189="",49,AC189+"37"),1,1,"EST")))-1)</f>
        <v>-</v>
      </c>
      <c r="AJ189" s="1" t="str">
        <f ca="1">IF($I189&lt;AJ$5,"-",SUM(INDIRECT(ADDRESS($AF189+"1",54,1,1,"EST")):INDIRECT(ADDRESS($AF189+"1",IF(AD189="",65,AD189+"53"),1,1,"EST")))/SUM(INDIRECT(ADDRESS($AF189,54,1,1,"EST")):INDIRECT(ADDRESS($AF189,IF(AD189="",65,AD189+"53"),1,1,"EST")))-1)</f>
        <v>-</v>
      </c>
      <c r="AK189" s="154" t="str">
        <f ca="1">IF($I189&lt;AK$5,"-",SUM(INDIRECT(ADDRESS($AF189+"1",70,1,1,"EST")):INDIRECT(ADDRESS($AF189+"1",IF(AE189="",81,AE189+"69"),1,1,"EST")))/SUM(INDIRECT(ADDRESS($AF189,70,1,1,"EST")):INDIRECT(ADDRESS($AF189,IF(AE189="",81,AE189+"69"),1,1,"EST")))-1)</f>
        <v>-</v>
      </c>
    </row>
    <row r="190" spans="3:37" ht="30" customHeight="1" thickTop="1" thickBot="1">
      <c r="C190" s="321"/>
      <c r="D190" s="322"/>
      <c r="E190" s="316"/>
      <c r="F190" s="316"/>
      <c r="G190" s="317" t="str">
        <f>IF(F190=0,"",VLOOKUP(F190,Funcionários!$C$6:$D$81,2,FALSE))</f>
        <v/>
      </c>
      <c r="H190" s="318"/>
      <c r="I190" s="319"/>
      <c r="J190" s="85" t="str">
        <f t="shared" si="29"/>
        <v/>
      </c>
      <c r="K190" s="88"/>
      <c r="L190" s="1" t="str">
        <f t="shared" si="30"/>
        <v/>
      </c>
      <c r="R190" s="1" t="str">
        <f t="shared" si="31"/>
        <v/>
      </c>
      <c r="S190" s="1" t="str">
        <f t="shared" si="32"/>
        <v/>
      </c>
      <c r="W190" s="1" t="e">
        <f t="shared" ca="1" si="33"/>
        <v>#VALUE!</v>
      </c>
      <c r="X190" s="1" t="e">
        <f t="shared" ca="1" si="34"/>
        <v>#VALUE!</v>
      </c>
      <c r="Y190" s="1" t="e">
        <f t="shared" ca="1" si="35"/>
        <v>#VALUE!</v>
      </c>
      <c r="AA190" s="1" t="str">
        <f t="shared" si="41"/>
        <v/>
      </c>
      <c r="AB190" s="1" t="str">
        <f t="shared" si="41"/>
        <v/>
      </c>
      <c r="AC190" s="1" t="str">
        <f t="shared" si="41"/>
        <v/>
      </c>
      <c r="AD190" s="1" t="str">
        <f t="shared" si="41"/>
        <v/>
      </c>
      <c r="AE190" s="1" t="str">
        <f t="shared" si="41"/>
        <v/>
      </c>
      <c r="AF190" s="1" t="e">
        <f>VLOOKUP(C190,'Est1'!$C$12:$S$26,18,FALSE)</f>
        <v>#N/A</v>
      </c>
      <c r="AG190" s="1" t="str">
        <f ca="1">IF($I190&lt;AG$5,"-",SUM(INDIRECT(ADDRESS($AF190+"1",6,1,1,"EST")):INDIRECT(ADDRESS($AF190+"1",IF(AA190="",17,AA190+"5"),1,1,"EST")))/SUM(INDIRECT(ADDRESS($AF190,6,1,1,"EST")):INDIRECT(ADDRESS($AF190,IF(AA190="",17,AA190+"5"),1,1,"EST")))-1)</f>
        <v>-</v>
      </c>
      <c r="AH190" s="1" t="str">
        <f ca="1">IF($I190&lt;AH$5,"-",SUM(INDIRECT(ADDRESS($AF190+"1",22,1,1,"EST")):INDIRECT(ADDRESS($AF190+"1",IF(AB190="",33,AB190+"21"),1,1,"EST")))/SUM(INDIRECT(ADDRESS($AF190,22,1,1,"EST")):INDIRECT(ADDRESS($AF190,IF(AB190="",33,AB190+"21"),1,1,"EST")))-1)</f>
        <v>-</v>
      </c>
      <c r="AI190" s="1" t="str">
        <f ca="1">IF($I190&lt;AI$5,"-",SUM(INDIRECT(ADDRESS($AF190+"1",38,1,1,"EST")):INDIRECT(ADDRESS($AF190+"1",IF(AC190="",49,AC190+"37"),1,1,"EST")))/SUM(INDIRECT(ADDRESS($AF190,38,1,1,"EST")):INDIRECT(ADDRESS($AF190,IF(AC190="",49,AC190+"37"),1,1,"EST")))-1)</f>
        <v>-</v>
      </c>
      <c r="AJ190" s="1" t="str">
        <f ca="1">IF($I190&lt;AJ$5,"-",SUM(INDIRECT(ADDRESS($AF190+"1",54,1,1,"EST")):INDIRECT(ADDRESS($AF190+"1",IF(AD190="",65,AD190+"53"),1,1,"EST")))/SUM(INDIRECT(ADDRESS($AF190,54,1,1,"EST")):INDIRECT(ADDRESS($AF190,IF(AD190="",65,AD190+"53"),1,1,"EST")))-1)</f>
        <v>-</v>
      </c>
      <c r="AK190" s="154" t="str">
        <f ca="1">IF($I190&lt;AK$5,"-",SUM(INDIRECT(ADDRESS($AF190+"1",70,1,1,"EST")):INDIRECT(ADDRESS($AF190+"1",IF(AE190="",81,AE190+"69"),1,1,"EST")))/SUM(INDIRECT(ADDRESS($AF190,70,1,1,"EST")):INDIRECT(ADDRESS($AF190,IF(AE190="",81,AE190+"69"),1,1,"EST")))-1)</f>
        <v>-</v>
      </c>
    </row>
    <row r="191" spans="3:37" ht="30" customHeight="1" thickTop="1" thickBot="1">
      <c r="C191" s="321"/>
      <c r="D191" s="322"/>
      <c r="E191" s="316"/>
      <c r="F191" s="316"/>
      <c r="G191" s="317" t="str">
        <f>IF(F191=0,"",VLOOKUP(F191,Funcionários!$C$6:$D$81,2,FALSE))</f>
        <v/>
      </c>
      <c r="H191" s="318"/>
      <c r="I191" s="319"/>
      <c r="J191" s="85" t="str">
        <f t="shared" si="29"/>
        <v/>
      </c>
      <c r="K191" s="88"/>
      <c r="L191" s="1" t="str">
        <f t="shared" si="30"/>
        <v/>
      </c>
      <c r="R191" s="1" t="str">
        <f t="shared" si="31"/>
        <v/>
      </c>
      <c r="S191" s="1" t="str">
        <f t="shared" si="32"/>
        <v/>
      </c>
      <c r="W191" s="1" t="e">
        <f t="shared" ca="1" si="33"/>
        <v>#VALUE!</v>
      </c>
      <c r="X191" s="1" t="e">
        <f t="shared" ca="1" si="34"/>
        <v>#VALUE!</v>
      </c>
      <c r="Y191" s="1" t="e">
        <f t="shared" ca="1" si="35"/>
        <v>#VALUE!</v>
      </c>
      <c r="AA191" s="1" t="str">
        <f t="shared" si="41"/>
        <v/>
      </c>
      <c r="AB191" s="1" t="str">
        <f t="shared" si="41"/>
        <v/>
      </c>
      <c r="AC191" s="1" t="str">
        <f t="shared" si="41"/>
        <v/>
      </c>
      <c r="AD191" s="1" t="str">
        <f t="shared" si="41"/>
        <v/>
      </c>
      <c r="AE191" s="1" t="str">
        <f t="shared" si="41"/>
        <v/>
      </c>
      <c r="AF191" s="1" t="e">
        <f>VLOOKUP(C191,'Est1'!$C$12:$S$26,18,FALSE)</f>
        <v>#N/A</v>
      </c>
      <c r="AG191" s="1" t="str">
        <f ca="1">IF($I191&lt;AG$5,"-",SUM(INDIRECT(ADDRESS($AF191+"1",6,1,1,"EST")):INDIRECT(ADDRESS($AF191+"1",IF(AA191="",17,AA191+"5"),1,1,"EST")))/SUM(INDIRECT(ADDRESS($AF191,6,1,1,"EST")):INDIRECT(ADDRESS($AF191,IF(AA191="",17,AA191+"5"),1,1,"EST")))-1)</f>
        <v>-</v>
      </c>
      <c r="AH191" s="1" t="str">
        <f ca="1">IF($I191&lt;AH$5,"-",SUM(INDIRECT(ADDRESS($AF191+"1",22,1,1,"EST")):INDIRECT(ADDRESS($AF191+"1",IF(AB191="",33,AB191+"21"),1,1,"EST")))/SUM(INDIRECT(ADDRESS($AF191,22,1,1,"EST")):INDIRECT(ADDRESS($AF191,IF(AB191="",33,AB191+"21"),1,1,"EST")))-1)</f>
        <v>-</v>
      </c>
      <c r="AI191" s="1" t="str">
        <f ca="1">IF($I191&lt;AI$5,"-",SUM(INDIRECT(ADDRESS($AF191+"1",38,1,1,"EST")):INDIRECT(ADDRESS($AF191+"1",IF(AC191="",49,AC191+"37"),1,1,"EST")))/SUM(INDIRECT(ADDRESS($AF191,38,1,1,"EST")):INDIRECT(ADDRESS($AF191,IF(AC191="",49,AC191+"37"),1,1,"EST")))-1)</f>
        <v>-</v>
      </c>
      <c r="AJ191" s="1" t="str">
        <f ca="1">IF($I191&lt;AJ$5,"-",SUM(INDIRECT(ADDRESS($AF191+"1",54,1,1,"EST")):INDIRECT(ADDRESS($AF191+"1",IF(AD191="",65,AD191+"53"),1,1,"EST")))/SUM(INDIRECT(ADDRESS($AF191,54,1,1,"EST")):INDIRECT(ADDRESS($AF191,IF(AD191="",65,AD191+"53"),1,1,"EST")))-1)</f>
        <v>-</v>
      </c>
      <c r="AK191" s="154" t="str">
        <f ca="1">IF($I191&lt;AK$5,"-",SUM(INDIRECT(ADDRESS($AF191+"1",70,1,1,"EST")):INDIRECT(ADDRESS($AF191+"1",IF(AE191="",81,AE191+"69"),1,1,"EST")))/SUM(INDIRECT(ADDRESS($AF191,70,1,1,"EST")):INDIRECT(ADDRESS($AF191,IF(AE191="",81,AE191+"69"),1,1,"EST")))-1)</f>
        <v>-</v>
      </c>
    </row>
    <row r="192" spans="3:37" ht="30" customHeight="1" thickTop="1" thickBot="1">
      <c r="C192" s="321"/>
      <c r="D192" s="322"/>
      <c r="E192" s="316"/>
      <c r="F192" s="316"/>
      <c r="G192" s="317" t="str">
        <f>IF(F192=0,"",VLOOKUP(F192,Funcionários!$C$6:$D$81,2,FALSE))</f>
        <v/>
      </c>
      <c r="H192" s="318"/>
      <c r="I192" s="319"/>
      <c r="J192" s="85" t="str">
        <f t="shared" si="29"/>
        <v/>
      </c>
      <c r="K192" s="88"/>
      <c r="L192" s="1" t="str">
        <f t="shared" si="30"/>
        <v/>
      </c>
      <c r="R192" s="1" t="str">
        <f t="shared" si="31"/>
        <v/>
      </c>
      <c r="S192" s="1" t="str">
        <f t="shared" si="32"/>
        <v/>
      </c>
      <c r="W192" s="1" t="e">
        <f t="shared" ca="1" si="33"/>
        <v>#VALUE!</v>
      </c>
      <c r="X192" s="1" t="e">
        <f t="shared" ca="1" si="34"/>
        <v>#VALUE!</v>
      </c>
      <c r="Y192" s="1" t="e">
        <f t="shared" ca="1" si="35"/>
        <v>#VALUE!</v>
      </c>
      <c r="AA192" s="1" t="str">
        <f t="shared" si="41"/>
        <v/>
      </c>
      <c r="AB192" s="1" t="str">
        <f t="shared" si="41"/>
        <v/>
      </c>
      <c r="AC192" s="1" t="str">
        <f t="shared" si="41"/>
        <v/>
      </c>
      <c r="AD192" s="1" t="str">
        <f t="shared" si="41"/>
        <v/>
      </c>
      <c r="AE192" s="1" t="str">
        <f t="shared" si="41"/>
        <v/>
      </c>
      <c r="AF192" s="1" t="e">
        <f>VLOOKUP(C192,'Est1'!$C$12:$S$26,18,FALSE)</f>
        <v>#N/A</v>
      </c>
      <c r="AG192" s="1" t="str">
        <f ca="1">IF($I192&lt;AG$5,"-",SUM(INDIRECT(ADDRESS($AF192+"1",6,1,1,"EST")):INDIRECT(ADDRESS($AF192+"1",IF(AA192="",17,AA192+"5"),1,1,"EST")))/SUM(INDIRECT(ADDRESS($AF192,6,1,1,"EST")):INDIRECT(ADDRESS($AF192,IF(AA192="",17,AA192+"5"),1,1,"EST")))-1)</f>
        <v>-</v>
      </c>
      <c r="AH192" s="1" t="str">
        <f ca="1">IF($I192&lt;AH$5,"-",SUM(INDIRECT(ADDRESS($AF192+"1",22,1,1,"EST")):INDIRECT(ADDRESS($AF192+"1",IF(AB192="",33,AB192+"21"),1,1,"EST")))/SUM(INDIRECT(ADDRESS($AF192,22,1,1,"EST")):INDIRECT(ADDRESS($AF192,IF(AB192="",33,AB192+"21"),1,1,"EST")))-1)</f>
        <v>-</v>
      </c>
      <c r="AI192" s="1" t="str">
        <f ca="1">IF($I192&lt;AI$5,"-",SUM(INDIRECT(ADDRESS($AF192+"1",38,1,1,"EST")):INDIRECT(ADDRESS($AF192+"1",IF(AC192="",49,AC192+"37"),1,1,"EST")))/SUM(INDIRECT(ADDRESS($AF192,38,1,1,"EST")):INDIRECT(ADDRESS($AF192,IF(AC192="",49,AC192+"37"),1,1,"EST")))-1)</f>
        <v>-</v>
      </c>
      <c r="AJ192" s="1" t="str">
        <f ca="1">IF($I192&lt;AJ$5,"-",SUM(INDIRECT(ADDRESS($AF192+"1",54,1,1,"EST")):INDIRECT(ADDRESS($AF192+"1",IF(AD192="",65,AD192+"53"),1,1,"EST")))/SUM(INDIRECT(ADDRESS($AF192,54,1,1,"EST")):INDIRECT(ADDRESS($AF192,IF(AD192="",65,AD192+"53"),1,1,"EST")))-1)</f>
        <v>-</v>
      </c>
      <c r="AK192" s="154" t="str">
        <f ca="1">IF($I192&lt;AK$5,"-",SUM(INDIRECT(ADDRESS($AF192+"1",70,1,1,"EST")):INDIRECT(ADDRESS($AF192+"1",IF(AE192="",81,AE192+"69"),1,1,"EST")))/SUM(INDIRECT(ADDRESS($AF192,70,1,1,"EST")):INDIRECT(ADDRESS($AF192,IF(AE192="",81,AE192+"69"),1,1,"EST")))-1)</f>
        <v>-</v>
      </c>
    </row>
    <row r="193" spans="3:37" ht="30" customHeight="1" thickTop="1" thickBot="1">
      <c r="C193" s="321"/>
      <c r="D193" s="322"/>
      <c r="E193" s="316"/>
      <c r="F193" s="316"/>
      <c r="G193" s="317" t="str">
        <f>IF(F193=0,"",VLOOKUP(F193,Funcionários!$C$6:$D$81,2,FALSE))</f>
        <v/>
      </c>
      <c r="H193" s="318"/>
      <c r="I193" s="319"/>
      <c r="J193" s="85" t="str">
        <f t="shared" si="29"/>
        <v/>
      </c>
      <c r="K193" s="88"/>
      <c r="L193" s="1" t="str">
        <f t="shared" si="30"/>
        <v/>
      </c>
      <c r="R193" s="1" t="str">
        <f t="shared" si="31"/>
        <v/>
      </c>
      <c r="S193" s="1" t="str">
        <f t="shared" si="32"/>
        <v/>
      </c>
      <c r="W193" s="1" t="e">
        <f t="shared" ca="1" si="33"/>
        <v>#VALUE!</v>
      </c>
      <c r="X193" s="1" t="e">
        <f t="shared" ca="1" si="34"/>
        <v>#VALUE!</v>
      </c>
      <c r="Y193" s="1" t="e">
        <f t="shared" ca="1" si="35"/>
        <v>#VALUE!</v>
      </c>
      <c r="AA193" s="1" t="str">
        <f t="shared" si="41"/>
        <v/>
      </c>
      <c r="AB193" s="1" t="str">
        <f t="shared" si="41"/>
        <v/>
      </c>
      <c r="AC193" s="1" t="str">
        <f t="shared" si="41"/>
        <v/>
      </c>
      <c r="AD193" s="1" t="str">
        <f t="shared" si="41"/>
        <v/>
      </c>
      <c r="AE193" s="1" t="str">
        <f t="shared" si="41"/>
        <v/>
      </c>
      <c r="AF193" s="1" t="e">
        <f>VLOOKUP(C193,'Est1'!$C$12:$S$26,18,FALSE)</f>
        <v>#N/A</v>
      </c>
      <c r="AG193" s="1" t="str">
        <f ca="1">IF($I193&lt;AG$5,"-",SUM(INDIRECT(ADDRESS($AF193+"1",6,1,1,"EST")):INDIRECT(ADDRESS($AF193+"1",IF(AA193="",17,AA193+"5"),1,1,"EST")))/SUM(INDIRECT(ADDRESS($AF193,6,1,1,"EST")):INDIRECT(ADDRESS($AF193,IF(AA193="",17,AA193+"5"),1,1,"EST")))-1)</f>
        <v>-</v>
      </c>
      <c r="AH193" s="1" t="str">
        <f ca="1">IF($I193&lt;AH$5,"-",SUM(INDIRECT(ADDRESS($AF193+"1",22,1,1,"EST")):INDIRECT(ADDRESS($AF193+"1",IF(AB193="",33,AB193+"21"),1,1,"EST")))/SUM(INDIRECT(ADDRESS($AF193,22,1,1,"EST")):INDIRECT(ADDRESS($AF193,IF(AB193="",33,AB193+"21"),1,1,"EST")))-1)</f>
        <v>-</v>
      </c>
      <c r="AI193" s="1" t="str">
        <f ca="1">IF($I193&lt;AI$5,"-",SUM(INDIRECT(ADDRESS($AF193+"1",38,1,1,"EST")):INDIRECT(ADDRESS($AF193+"1",IF(AC193="",49,AC193+"37"),1,1,"EST")))/SUM(INDIRECT(ADDRESS($AF193,38,1,1,"EST")):INDIRECT(ADDRESS($AF193,IF(AC193="",49,AC193+"37"),1,1,"EST")))-1)</f>
        <v>-</v>
      </c>
      <c r="AJ193" s="1" t="str">
        <f ca="1">IF($I193&lt;AJ$5,"-",SUM(INDIRECT(ADDRESS($AF193+"1",54,1,1,"EST")):INDIRECT(ADDRESS($AF193+"1",IF(AD193="",65,AD193+"53"),1,1,"EST")))/SUM(INDIRECT(ADDRESS($AF193,54,1,1,"EST")):INDIRECT(ADDRESS($AF193,IF(AD193="",65,AD193+"53"),1,1,"EST")))-1)</f>
        <v>-</v>
      </c>
      <c r="AK193" s="154" t="str">
        <f ca="1">IF($I193&lt;AK$5,"-",SUM(INDIRECT(ADDRESS($AF193+"1",70,1,1,"EST")):INDIRECT(ADDRESS($AF193+"1",IF(AE193="",81,AE193+"69"),1,1,"EST")))/SUM(INDIRECT(ADDRESS($AF193,70,1,1,"EST")):INDIRECT(ADDRESS($AF193,IF(AE193="",81,AE193+"69"),1,1,"EST")))-1)</f>
        <v>-</v>
      </c>
    </row>
    <row r="194" spans="3:37" ht="30" customHeight="1" thickTop="1" thickBot="1">
      <c r="C194" s="321"/>
      <c r="D194" s="322"/>
      <c r="E194" s="316"/>
      <c r="F194" s="316"/>
      <c r="G194" s="317" t="str">
        <f>IF(F194=0,"",VLOOKUP(F194,Funcionários!$C$6:$D$81,2,FALSE))</f>
        <v/>
      </c>
      <c r="H194" s="318"/>
      <c r="I194" s="319"/>
      <c r="J194" s="85" t="str">
        <f t="shared" si="29"/>
        <v/>
      </c>
      <c r="K194" s="88"/>
      <c r="L194" s="1" t="str">
        <f t="shared" si="30"/>
        <v/>
      </c>
      <c r="R194" s="1" t="str">
        <f t="shared" si="31"/>
        <v/>
      </c>
      <c r="S194" s="1" t="str">
        <f t="shared" si="32"/>
        <v/>
      </c>
      <c r="W194" s="1" t="e">
        <f t="shared" ca="1" si="33"/>
        <v>#VALUE!</v>
      </c>
      <c r="X194" s="1" t="e">
        <f t="shared" ca="1" si="34"/>
        <v>#VALUE!</v>
      </c>
      <c r="Y194" s="1" t="e">
        <f t="shared" ca="1" si="35"/>
        <v>#VALUE!</v>
      </c>
      <c r="AA194" s="1" t="str">
        <f t="shared" si="41"/>
        <v/>
      </c>
      <c r="AB194" s="1" t="str">
        <f t="shared" si="41"/>
        <v/>
      </c>
      <c r="AC194" s="1" t="str">
        <f t="shared" si="41"/>
        <v/>
      </c>
      <c r="AD194" s="1" t="str">
        <f t="shared" si="41"/>
        <v/>
      </c>
      <c r="AE194" s="1" t="str">
        <f t="shared" si="41"/>
        <v/>
      </c>
      <c r="AF194" s="1" t="e">
        <f>VLOOKUP(C194,'Est1'!$C$12:$S$26,18,FALSE)</f>
        <v>#N/A</v>
      </c>
      <c r="AG194" s="1" t="str">
        <f ca="1">IF($I194&lt;AG$5,"-",SUM(INDIRECT(ADDRESS($AF194+"1",6,1,1,"EST")):INDIRECT(ADDRESS($AF194+"1",IF(AA194="",17,AA194+"5"),1,1,"EST")))/SUM(INDIRECT(ADDRESS($AF194,6,1,1,"EST")):INDIRECT(ADDRESS($AF194,IF(AA194="",17,AA194+"5"),1,1,"EST")))-1)</f>
        <v>-</v>
      </c>
      <c r="AH194" s="1" t="str">
        <f ca="1">IF($I194&lt;AH$5,"-",SUM(INDIRECT(ADDRESS($AF194+"1",22,1,1,"EST")):INDIRECT(ADDRESS($AF194+"1",IF(AB194="",33,AB194+"21"),1,1,"EST")))/SUM(INDIRECT(ADDRESS($AF194,22,1,1,"EST")):INDIRECT(ADDRESS($AF194,IF(AB194="",33,AB194+"21"),1,1,"EST")))-1)</f>
        <v>-</v>
      </c>
      <c r="AI194" s="1" t="str">
        <f ca="1">IF($I194&lt;AI$5,"-",SUM(INDIRECT(ADDRESS($AF194+"1",38,1,1,"EST")):INDIRECT(ADDRESS($AF194+"1",IF(AC194="",49,AC194+"37"),1,1,"EST")))/SUM(INDIRECT(ADDRESS($AF194,38,1,1,"EST")):INDIRECT(ADDRESS($AF194,IF(AC194="",49,AC194+"37"),1,1,"EST")))-1)</f>
        <v>-</v>
      </c>
      <c r="AJ194" s="1" t="str">
        <f ca="1">IF($I194&lt;AJ$5,"-",SUM(INDIRECT(ADDRESS($AF194+"1",54,1,1,"EST")):INDIRECT(ADDRESS($AF194+"1",IF(AD194="",65,AD194+"53"),1,1,"EST")))/SUM(INDIRECT(ADDRESS($AF194,54,1,1,"EST")):INDIRECT(ADDRESS($AF194,IF(AD194="",65,AD194+"53"),1,1,"EST")))-1)</f>
        <v>-</v>
      </c>
      <c r="AK194" s="154" t="str">
        <f ca="1">IF($I194&lt;AK$5,"-",SUM(INDIRECT(ADDRESS($AF194+"1",70,1,1,"EST")):INDIRECT(ADDRESS($AF194+"1",IF(AE194="",81,AE194+"69"),1,1,"EST")))/SUM(INDIRECT(ADDRESS($AF194,70,1,1,"EST")):INDIRECT(ADDRESS($AF194,IF(AE194="",81,AE194+"69"),1,1,"EST")))-1)</f>
        <v>-</v>
      </c>
    </row>
    <row r="195" spans="3:37" ht="30" customHeight="1" thickTop="1" thickBot="1">
      <c r="C195" s="321"/>
      <c r="D195" s="322"/>
      <c r="E195" s="316"/>
      <c r="F195" s="316"/>
      <c r="G195" s="317" t="str">
        <f>IF(F195=0,"",VLOOKUP(F195,Funcionários!$C$6:$D$81,2,FALSE))</f>
        <v/>
      </c>
      <c r="H195" s="318"/>
      <c r="I195" s="319"/>
      <c r="J195" s="85" t="str">
        <f t="shared" si="29"/>
        <v/>
      </c>
      <c r="K195" s="88"/>
      <c r="L195" s="1" t="str">
        <f t="shared" si="30"/>
        <v/>
      </c>
      <c r="R195" s="1" t="str">
        <f t="shared" si="31"/>
        <v/>
      </c>
      <c r="S195" s="1" t="str">
        <f t="shared" si="32"/>
        <v/>
      </c>
      <c r="W195" s="1" t="e">
        <f t="shared" ca="1" si="33"/>
        <v>#VALUE!</v>
      </c>
      <c r="X195" s="1" t="e">
        <f t="shared" ca="1" si="34"/>
        <v>#VALUE!</v>
      </c>
      <c r="Y195" s="1" t="e">
        <f t="shared" ca="1" si="35"/>
        <v>#VALUE!</v>
      </c>
      <c r="AA195" s="1" t="str">
        <f t="shared" si="41"/>
        <v/>
      </c>
      <c r="AB195" s="1" t="str">
        <f t="shared" si="41"/>
        <v/>
      </c>
      <c r="AC195" s="1" t="str">
        <f t="shared" si="41"/>
        <v/>
      </c>
      <c r="AD195" s="1" t="str">
        <f t="shared" si="41"/>
        <v/>
      </c>
      <c r="AE195" s="1" t="str">
        <f t="shared" si="41"/>
        <v/>
      </c>
      <c r="AF195" s="1" t="e">
        <f>VLOOKUP(C195,'Est1'!$C$12:$S$26,18,FALSE)</f>
        <v>#N/A</v>
      </c>
      <c r="AG195" s="1" t="str">
        <f ca="1">IF($I195&lt;AG$5,"-",SUM(INDIRECT(ADDRESS($AF195+"1",6,1,1,"EST")):INDIRECT(ADDRESS($AF195+"1",IF(AA195="",17,AA195+"5"),1,1,"EST")))/SUM(INDIRECT(ADDRESS($AF195,6,1,1,"EST")):INDIRECT(ADDRESS($AF195,IF(AA195="",17,AA195+"5"),1,1,"EST")))-1)</f>
        <v>-</v>
      </c>
      <c r="AH195" s="1" t="str">
        <f ca="1">IF($I195&lt;AH$5,"-",SUM(INDIRECT(ADDRESS($AF195+"1",22,1,1,"EST")):INDIRECT(ADDRESS($AF195+"1",IF(AB195="",33,AB195+"21"),1,1,"EST")))/SUM(INDIRECT(ADDRESS($AF195,22,1,1,"EST")):INDIRECT(ADDRESS($AF195,IF(AB195="",33,AB195+"21"),1,1,"EST")))-1)</f>
        <v>-</v>
      </c>
      <c r="AI195" s="1" t="str">
        <f ca="1">IF($I195&lt;AI$5,"-",SUM(INDIRECT(ADDRESS($AF195+"1",38,1,1,"EST")):INDIRECT(ADDRESS($AF195+"1",IF(AC195="",49,AC195+"37"),1,1,"EST")))/SUM(INDIRECT(ADDRESS($AF195,38,1,1,"EST")):INDIRECT(ADDRESS($AF195,IF(AC195="",49,AC195+"37"),1,1,"EST")))-1)</f>
        <v>-</v>
      </c>
      <c r="AJ195" s="1" t="str">
        <f ca="1">IF($I195&lt;AJ$5,"-",SUM(INDIRECT(ADDRESS($AF195+"1",54,1,1,"EST")):INDIRECT(ADDRESS($AF195+"1",IF(AD195="",65,AD195+"53"),1,1,"EST")))/SUM(INDIRECT(ADDRESS($AF195,54,1,1,"EST")):INDIRECT(ADDRESS($AF195,IF(AD195="",65,AD195+"53"),1,1,"EST")))-1)</f>
        <v>-</v>
      </c>
      <c r="AK195" s="154" t="str">
        <f ca="1">IF($I195&lt;AK$5,"-",SUM(INDIRECT(ADDRESS($AF195+"1",70,1,1,"EST")):INDIRECT(ADDRESS($AF195+"1",IF(AE195="",81,AE195+"69"),1,1,"EST")))/SUM(INDIRECT(ADDRESS($AF195,70,1,1,"EST")):INDIRECT(ADDRESS($AF195,IF(AE195="",81,AE195+"69"),1,1,"EST")))-1)</f>
        <v>-</v>
      </c>
    </row>
    <row r="196" spans="3:37" ht="30" customHeight="1" thickTop="1" thickBot="1">
      <c r="C196" s="321"/>
      <c r="D196" s="322"/>
      <c r="E196" s="316"/>
      <c r="F196" s="316"/>
      <c r="G196" s="317" t="str">
        <f>IF(F196=0,"",VLOOKUP(F196,Funcionários!$C$6:$D$81,2,FALSE))</f>
        <v/>
      </c>
      <c r="H196" s="318"/>
      <c r="I196" s="319"/>
      <c r="J196" s="85" t="str">
        <f t="shared" si="29"/>
        <v/>
      </c>
      <c r="K196" s="88"/>
      <c r="L196" s="1" t="str">
        <f t="shared" si="30"/>
        <v/>
      </c>
      <c r="R196" s="1" t="str">
        <f t="shared" si="31"/>
        <v/>
      </c>
      <c r="S196" s="1" t="str">
        <f t="shared" si="32"/>
        <v/>
      </c>
      <c r="W196" s="1" t="e">
        <f t="shared" ca="1" si="33"/>
        <v>#VALUE!</v>
      </c>
      <c r="X196" s="1" t="e">
        <f t="shared" ca="1" si="34"/>
        <v>#VALUE!</v>
      </c>
      <c r="Y196" s="1" t="e">
        <f t="shared" ca="1" si="35"/>
        <v>#VALUE!</v>
      </c>
      <c r="AA196" s="1" t="str">
        <f t="shared" ref="AA196:AE205" si="42">IF($I196=AA$5,$R196,"")</f>
        <v/>
      </c>
      <c r="AB196" s="1" t="str">
        <f t="shared" si="42"/>
        <v/>
      </c>
      <c r="AC196" s="1" t="str">
        <f t="shared" si="42"/>
        <v/>
      </c>
      <c r="AD196" s="1" t="str">
        <f t="shared" si="42"/>
        <v/>
      </c>
      <c r="AE196" s="1" t="str">
        <f t="shared" si="42"/>
        <v/>
      </c>
      <c r="AF196" s="1" t="e">
        <f>VLOOKUP(C196,'Est1'!$C$12:$S$26,18,FALSE)</f>
        <v>#N/A</v>
      </c>
      <c r="AG196" s="1" t="str">
        <f ca="1">IF($I196&lt;AG$5,"-",SUM(INDIRECT(ADDRESS($AF196+"1",6,1,1,"EST")):INDIRECT(ADDRESS($AF196+"1",IF(AA196="",17,AA196+"5"),1,1,"EST")))/SUM(INDIRECT(ADDRESS($AF196,6,1,1,"EST")):INDIRECT(ADDRESS($AF196,IF(AA196="",17,AA196+"5"),1,1,"EST")))-1)</f>
        <v>-</v>
      </c>
      <c r="AH196" s="1" t="str">
        <f ca="1">IF($I196&lt;AH$5,"-",SUM(INDIRECT(ADDRESS($AF196+"1",22,1,1,"EST")):INDIRECT(ADDRESS($AF196+"1",IF(AB196="",33,AB196+"21"),1,1,"EST")))/SUM(INDIRECT(ADDRESS($AF196,22,1,1,"EST")):INDIRECT(ADDRESS($AF196,IF(AB196="",33,AB196+"21"),1,1,"EST")))-1)</f>
        <v>-</v>
      </c>
      <c r="AI196" s="1" t="str">
        <f ca="1">IF($I196&lt;AI$5,"-",SUM(INDIRECT(ADDRESS($AF196+"1",38,1,1,"EST")):INDIRECT(ADDRESS($AF196+"1",IF(AC196="",49,AC196+"37"),1,1,"EST")))/SUM(INDIRECT(ADDRESS($AF196,38,1,1,"EST")):INDIRECT(ADDRESS($AF196,IF(AC196="",49,AC196+"37"),1,1,"EST")))-1)</f>
        <v>-</v>
      </c>
      <c r="AJ196" s="1" t="str">
        <f ca="1">IF($I196&lt;AJ$5,"-",SUM(INDIRECT(ADDRESS($AF196+"1",54,1,1,"EST")):INDIRECT(ADDRESS($AF196+"1",IF(AD196="",65,AD196+"53"),1,1,"EST")))/SUM(INDIRECT(ADDRESS($AF196,54,1,1,"EST")):INDIRECT(ADDRESS($AF196,IF(AD196="",65,AD196+"53"),1,1,"EST")))-1)</f>
        <v>-</v>
      </c>
      <c r="AK196" s="154" t="str">
        <f ca="1">IF($I196&lt;AK$5,"-",SUM(INDIRECT(ADDRESS($AF196+"1",70,1,1,"EST")):INDIRECT(ADDRESS($AF196+"1",IF(AE196="",81,AE196+"69"),1,1,"EST")))/SUM(INDIRECT(ADDRESS($AF196,70,1,1,"EST")):INDIRECT(ADDRESS($AF196,IF(AE196="",81,AE196+"69"),1,1,"EST")))-1)</f>
        <v>-</v>
      </c>
    </row>
    <row r="197" spans="3:37" ht="30" customHeight="1" thickTop="1" thickBot="1">
      <c r="C197" s="321"/>
      <c r="D197" s="322"/>
      <c r="E197" s="316"/>
      <c r="F197" s="316"/>
      <c r="G197" s="317" t="str">
        <f>IF(F197=0,"",VLOOKUP(F197,Funcionários!$C$6:$D$81,2,FALSE))</f>
        <v/>
      </c>
      <c r="H197" s="318"/>
      <c r="I197" s="319"/>
      <c r="J197" s="85" t="str">
        <f t="shared" si="29"/>
        <v/>
      </c>
      <c r="K197" s="88"/>
      <c r="L197" s="1" t="str">
        <f t="shared" si="30"/>
        <v/>
      </c>
      <c r="R197" s="1" t="str">
        <f t="shared" si="31"/>
        <v/>
      </c>
      <c r="S197" s="1" t="str">
        <f t="shared" si="32"/>
        <v/>
      </c>
      <c r="W197" s="1" t="e">
        <f t="shared" ca="1" si="33"/>
        <v>#VALUE!</v>
      </c>
      <c r="X197" s="1" t="e">
        <f t="shared" ca="1" si="34"/>
        <v>#VALUE!</v>
      </c>
      <c r="Y197" s="1" t="e">
        <f t="shared" ca="1" si="35"/>
        <v>#VALUE!</v>
      </c>
      <c r="AA197" s="1" t="str">
        <f t="shared" si="42"/>
        <v/>
      </c>
      <c r="AB197" s="1" t="str">
        <f t="shared" si="42"/>
        <v/>
      </c>
      <c r="AC197" s="1" t="str">
        <f t="shared" si="42"/>
        <v/>
      </c>
      <c r="AD197" s="1" t="str">
        <f t="shared" si="42"/>
        <v/>
      </c>
      <c r="AE197" s="1" t="str">
        <f t="shared" si="42"/>
        <v/>
      </c>
      <c r="AF197" s="1" t="e">
        <f>VLOOKUP(C197,'Est1'!$C$12:$S$26,18,FALSE)</f>
        <v>#N/A</v>
      </c>
      <c r="AG197" s="1" t="str">
        <f ca="1">IF($I197&lt;AG$5,"-",SUM(INDIRECT(ADDRESS($AF197+"1",6,1,1,"EST")):INDIRECT(ADDRESS($AF197+"1",IF(AA197="",17,AA197+"5"),1,1,"EST")))/SUM(INDIRECT(ADDRESS($AF197,6,1,1,"EST")):INDIRECT(ADDRESS($AF197,IF(AA197="",17,AA197+"5"),1,1,"EST")))-1)</f>
        <v>-</v>
      </c>
      <c r="AH197" s="1" t="str">
        <f ca="1">IF($I197&lt;AH$5,"-",SUM(INDIRECT(ADDRESS($AF197+"1",22,1,1,"EST")):INDIRECT(ADDRESS($AF197+"1",IF(AB197="",33,AB197+"21"),1,1,"EST")))/SUM(INDIRECT(ADDRESS($AF197,22,1,1,"EST")):INDIRECT(ADDRESS($AF197,IF(AB197="",33,AB197+"21"),1,1,"EST")))-1)</f>
        <v>-</v>
      </c>
      <c r="AI197" s="1" t="str">
        <f ca="1">IF($I197&lt;AI$5,"-",SUM(INDIRECT(ADDRESS($AF197+"1",38,1,1,"EST")):INDIRECT(ADDRESS($AF197+"1",IF(AC197="",49,AC197+"37"),1,1,"EST")))/SUM(INDIRECT(ADDRESS($AF197,38,1,1,"EST")):INDIRECT(ADDRESS($AF197,IF(AC197="",49,AC197+"37"),1,1,"EST")))-1)</f>
        <v>-</v>
      </c>
      <c r="AJ197" s="1" t="str">
        <f ca="1">IF($I197&lt;AJ$5,"-",SUM(INDIRECT(ADDRESS($AF197+"1",54,1,1,"EST")):INDIRECT(ADDRESS($AF197+"1",IF(AD197="",65,AD197+"53"),1,1,"EST")))/SUM(INDIRECT(ADDRESS($AF197,54,1,1,"EST")):INDIRECT(ADDRESS($AF197,IF(AD197="",65,AD197+"53"),1,1,"EST")))-1)</f>
        <v>-</v>
      </c>
      <c r="AK197" s="154" t="str">
        <f ca="1">IF($I197&lt;AK$5,"-",SUM(INDIRECT(ADDRESS($AF197+"1",70,1,1,"EST")):INDIRECT(ADDRESS($AF197+"1",IF(AE197="",81,AE197+"69"),1,1,"EST")))/SUM(INDIRECT(ADDRESS($AF197,70,1,1,"EST")):INDIRECT(ADDRESS($AF197,IF(AE197="",81,AE197+"69"),1,1,"EST")))-1)</f>
        <v>-</v>
      </c>
    </row>
    <row r="198" spans="3:37" ht="30" customHeight="1" thickTop="1" thickBot="1">
      <c r="C198" s="321"/>
      <c r="D198" s="322"/>
      <c r="E198" s="316"/>
      <c r="F198" s="316"/>
      <c r="G198" s="317" t="str">
        <f>IF(F198=0,"",VLOOKUP(F198,Funcionários!$C$6:$D$81,2,FALSE))</f>
        <v/>
      </c>
      <c r="H198" s="318"/>
      <c r="I198" s="319"/>
      <c r="J198" s="85" t="str">
        <f t="shared" si="29"/>
        <v/>
      </c>
      <c r="K198" s="88"/>
      <c r="L198" s="1" t="str">
        <f t="shared" si="30"/>
        <v/>
      </c>
      <c r="R198" s="1" t="str">
        <f t="shared" si="31"/>
        <v/>
      </c>
      <c r="S198" s="1" t="str">
        <f t="shared" si="32"/>
        <v/>
      </c>
      <c r="W198" s="1" t="e">
        <f t="shared" ca="1" si="33"/>
        <v>#VALUE!</v>
      </c>
      <c r="X198" s="1" t="e">
        <f t="shared" ca="1" si="34"/>
        <v>#VALUE!</v>
      </c>
      <c r="Y198" s="1" t="e">
        <f t="shared" ca="1" si="35"/>
        <v>#VALUE!</v>
      </c>
      <c r="AA198" s="1" t="str">
        <f t="shared" si="42"/>
        <v/>
      </c>
      <c r="AB198" s="1" t="str">
        <f t="shared" si="42"/>
        <v/>
      </c>
      <c r="AC198" s="1" t="str">
        <f t="shared" si="42"/>
        <v/>
      </c>
      <c r="AD198" s="1" t="str">
        <f t="shared" si="42"/>
        <v/>
      </c>
      <c r="AE198" s="1" t="str">
        <f t="shared" si="42"/>
        <v/>
      </c>
      <c r="AF198" s="1" t="e">
        <f>VLOOKUP(C198,'Est1'!$C$12:$S$26,18,FALSE)</f>
        <v>#N/A</v>
      </c>
      <c r="AG198" s="1" t="str">
        <f ca="1">IF($I198&lt;AG$5,"-",SUM(INDIRECT(ADDRESS($AF198+"1",6,1,1,"EST")):INDIRECT(ADDRESS($AF198+"1",IF(AA198="",17,AA198+"5"),1,1,"EST")))/SUM(INDIRECT(ADDRESS($AF198,6,1,1,"EST")):INDIRECT(ADDRESS($AF198,IF(AA198="",17,AA198+"5"),1,1,"EST")))-1)</f>
        <v>-</v>
      </c>
      <c r="AH198" s="1" t="str">
        <f ca="1">IF($I198&lt;AH$5,"-",SUM(INDIRECT(ADDRESS($AF198+"1",22,1,1,"EST")):INDIRECT(ADDRESS($AF198+"1",IF(AB198="",33,AB198+"21"),1,1,"EST")))/SUM(INDIRECT(ADDRESS($AF198,22,1,1,"EST")):INDIRECT(ADDRESS($AF198,IF(AB198="",33,AB198+"21"),1,1,"EST")))-1)</f>
        <v>-</v>
      </c>
      <c r="AI198" s="1" t="str">
        <f ca="1">IF($I198&lt;AI$5,"-",SUM(INDIRECT(ADDRESS($AF198+"1",38,1,1,"EST")):INDIRECT(ADDRESS($AF198+"1",IF(AC198="",49,AC198+"37"),1,1,"EST")))/SUM(INDIRECT(ADDRESS($AF198,38,1,1,"EST")):INDIRECT(ADDRESS($AF198,IF(AC198="",49,AC198+"37"),1,1,"EST")))-1)</f>
        <v>-</v>
      </c>
      <c r="AJ198" s="1" t="str">
        <f ca="1">IF($I198&lt;AJ$5,"-",SUM(INDIRECT(ADDRESS($AF198+"1",54,1,1,"EST")):INDIRECT(ADDRESS($AF198+"1",IF(AD198="",65,AD198+"53"),1,1,"EST")))/SUM(INDIRECT(ADDRESS($AF198,54,1,1,"EST")):INDIRECT(ADDRESS($AF198,IF(AD198="",65,AD198+"53"),1,1,"EST")))-1)</f>
        <v>-</v>
      </c>
      <c r="AK198" s="154" t="str">
        <f ca="1">IF($I198&lt;AK$5,"-",SUM(INDIRECT(ADDRESS($AF198+"1",70,1,1,"EST")):INDIRECT(ADDRESS($AF198+"1",IF(AE198="",81,AE198+"69"),1,1,"EST")))/SUM(INDIRECT(ADDRESS($AF198,70,1,1,"EST")):INDIRECT(ADDRESS($AF198,IF(AE198="",81,AE198+"69"),1,1,"EST")))-1)</f>
        <v>-</v>
      </c>
    </row>
    <row r="199" spans="3:37" ht="30" customHeight="1" thickTop="1" thickBot="1">
      <c r="C199" s="321"/>
      <c r="D199" s="322"/>
      <c r="E199" s="316"/>
      <c r="F199" s="316"/>
      <c r="G199" s="317" t="str">
        <f>IF(F199=0,"",VLOOKUP(F199,Funcionários!$C$6:$D$81,2,FALSE))</f>
        <v/>
      </c>
      <c r="H199" s="318"/>
      <c r="I199" s="319"/>
      <c r="J199" s="85" t="str">
        <f t="shared" ref="J199:J255" si="43">IF(ISERROR(IF(K199=1,"Terminado",IF(S199="","",IF(W199=0,"Vence este mes",IF(W199&gt;=3,"Falta "&amp;W199&amp;" meses",IF(W199=2,"Falta 2 meses",IF(W199=1,"Falta 1 mes",IF(W199=-1,ABS(W199)&amp;" mes de retraso",ABS(W199)&amp;" meses de retraso")))))))),"",IF(K199=1,"Terminado",IF(S199="","",IF(W199=0,"Vence esse mes",IF(W199&gt;=3,"Falta "&amp;W199&amp;" meses",IF(W199=2,"Falta 2 meses",IF(W199=1,"Falta 1 mes",IF(W199=-1,ABS(W199)&amp;" mes de retraso",ABS(W199)&amp;" meses de retraso"))))))))</f>
        <v/>
      </c>
      <c r="K199" s="88"/>
      <c r="L199" s="1" t="str">
        <f t="shared" ref="L199:L255" si="44">IF(J199="Terminado","Terminado",IF(RIGHT(J199,7)="Retraso","Retraso",IF(OR(LEFT(J199,5)="Vence",LEFT(J199,5)="Falta"),"En Progreso","")))</f>
        <v/>
      </c>
      <c r="R199" s="1" t="str">
        <f t="shared" ref="R199:R255" si="45">IF(ISERROR(VLOOKUP(H199,$O$6:$P$17,2,FALSE)),"",VLOOKUP(H199,$O$6:$P$17,2,FALSE))</f>
        <v/>
      </c>
      <c r="S199" s="1" t="str">
        <f t="shared" ref="S199:S255" si="46">IF(R199="","","1/"&amp;R199&amp;"/"&amp;I199)</f>
        <v/>
      </c>
      <c r="W199" s="1" t="e">
        <f t="shared" ref="W199:W255" ca="1" si="47">IF(X199&lt;&gt;0,-X199,Y199)</f>
        <v>#VALUE!</v>
      </c>
      <c r="X199" s="1" t="e">
        <f t="shared" ref="X199:X255" ca="1" si="48">IF(I199&gt;$V$6,0,((YEAR(NOW())-YEAR(S199))*12+MONTH(NOW())-MONTH(S199)))</f>
        <v>#VALUE!</v>
      </c>
      <c r="Y199" s="1" t="e">
        <f t="shared" ref="Y199:Y255" ca="1" si="49">IF(X199&gt;0,"",((YEAR(S199)-YEAR($T$6))*12+MONTH(S199)-MONTH($T$6)))</f>
        <v>#VALUE!</v>
      </c>
      <c r="AA199" s="1" t="str">
        <f t="shared" si="42"/>
        <v/>
      </c>
      <c r="AB199" s="1" t="str">
        <f t="shared" si="42"/>
        <v/>
      </c>
      <c r="AC199" s="1" t="str">
        <f t="shared" si="42"/>
        <v/>
      </c>
      <c r="AD199" s="1" t="str">
        <f t="shared" si="42"/>
        <v/>
      </c>
      <c r="AE199" s="1" t="str">
        <f t="shared" si="42"/>
        <v/>
      </c>
      <c r="AF199" s="1" t="e">
        <f>VLOOKUP(C199,'Est1'!$C$12:$S$26,18,FALSE)</f>
        <v>#N/A</v>
      </c>
      <c r="AG199" s="1" t="str">
        <f ca="1">IF($I199&lt;AG$5,"-",SUM(INDIRECT(ADDRESS($AF199+"1",6,1,1,"EST")):INDIRECT(ADDRESS($AF199+"1",IF(AA199="",17,AA199+"5"),1,1,"EST")))/SUM(INDIRECT(ADDRESS($AF199,6,1,1,"EST")):INDIRECT(ADDRESS($AF199,IF(AA199="",17,AA199+"5"),1,1,"EST")))-1)</f>
        <v>-</v>
      </c>
      <c r="AH199" s="1" t="str">
        <f ca="1">IF($I199&lt;AH$5,"-",SUM(INDIRECT(ADDRESS($AF199+"1",22,1,1,"EST")):INDIRECT(ADDRESS($AF199+"1",IF(AB199="",33,AB199+"21"),1,1,"EST")))/SUM(INDIRECT(ADDRESS($AF199,22,1,1,"EST")):INDIRECT(ADDRESS($AF199,IF(AB199="",33,AB199+"21"),1,1,"EST")))-1)</f>
        <v>-</v>
      </c>
      <c r="AI199" s="1" t="str">
        <f ca="1">IF($I199&lt;AI$5,"-",SUM(INDIRECT(ADDRESS($AF199+"1",38,1,1,"EST")):INDIRECT(ADDRESS($AF199+"1",IF(AC199="",49,AC199+"37"),1,1,"EST")))/SUM(INDIRECT(ADDRESS($AF199,38,1,1,"EST")):INDIRECT(ADDRESS($AF199,IF(AC199="",49,AC199+"37"),1,1,"EST")))-1)</f>
        <v>-</v>
      </c>
      <c r="AJ199" s="1" t="str">
        <f ca="1">IF($I199&lt;AJ$5,"-",SUM(INDIRECT(ADDRESS($AF199+"1",54,1,1,"EST")):INDIRECT(ADDRESS($AF199+"1",IF(AD199="",65,AD199+"53"),1,1,"EST")))/SUM(INDIRECT(ADDRESS($AF199,54,1,1,"EST")):INDIRECT(ADDRESS($AF199,IF(AD199="",65,AD199+"53"),1,1,"EST")))-1)</f>
        <v>-</v>
      </c>
      <c r="AK199" s="154" t="str">
        <f ca="1">IF($I199&lt;AK$5,"-",SUM(INDIRECT(ADDRESS($AF199+"1",70,1,1,"EST")):INDIRECT(ADDRESS($AF199+"1",IF(AE199="",81,AE199+"69"),1,1,"EST")))/SUM(INDIRECT(ADDRESS($AF199,70,1,1,"EST")):INDIRECT(ADDRESS($AF199,IF(AE199="",81,AE199+"69"),1,1,"EST")))-1)</f>
        <v>-</v>
      </c>
    </row>
    <row r="200" spans="3:37" ht="30" customHeight="1" thickTop="1" thickBot="1">
      <c r="C200" s="321"/>
      <c r="D200" s="322"/>
      <c r="E200" s="316"/>
      <c r="F200" s="316"/>
      <c r="G200" s="317" t="str">
        <f>IF(F200=0,"",VLOOKUP(F200,Funcionários!$C$6:$D$81,2,FALSE))</f>
        <v/>
      </c>
      <c r="H200" s="318"/>
      <c r="I200" s="319"/>
      <c r="J200" s="85" t="str">
        <f t="shared" si="43"/>
        <v/>
      </c>
      <c r="K200" s="88"/>
      <c r="L200" s="1" t="str">
        <f t="shared" si="44"/>
        <v/>
      </c>
      <c r="R200" s="1" t="str">
        <f t="shared" si="45"/>
        <v/>
      </c>
      <c r="S200" s="1" t="str">
        <f t="shared" si="46"/>
        <v/>
      </c>
      <c r="W200" s="1" t="e">
        <f t="shared" ca="1" si="47"/>
        <v>#VALUE!</v>
      </c>
      <c r="X200" s="1" t="e">
        <f t="shared" ca="1" si="48"/>
        <v>#VALUE!</v>
      </c>
      <c r="Y200" s="1" t="e">
        <f t="shared" ca="1" si="49"/>
        <v>#VALUE!</v>
      </c>
      <c r="AA200" s="1" t="str">
        <f t="shared" si="42"/>
        <v/>
      </c>
      <c r="AB200" s="1" t="str">
        <f t="shared" si="42"/>
        <v/>
      </c>
      <c r="AC200" s="1" t="str">
        <f t="shared" si="42"/>
        <v/>
      </c>
      <c r="AD200" s="1" t="str">
        <f t="shared" si="42"/>
        <v/>
      </c>
      <c r="AE200" s="1" t="str">
        <f t="shared" si="42"/>
        <v/>
      </c>
      <c r="AF200" s="1" t="e">
        <f>VLOOKUP(C200,'Est1'!$C$12:$S$26,18,FALSE)</f>
        <v>#N/A</v>
      </c>
      <c r="AG200" s="1" t="str">
        <f ca="1">IF($I200&lt;AG$5,"-",SUM(INDIRECT(ADDRESS($AF200+"1",6,1,1,"EST")):INDIRECT(ADDRESS($AF200+"1",IF(AA200="",17,AA200+"5"),1,1,"EST")))/SUM(INDIRECT(ADDRESS($AF200,6,1,1,"EST")):INDIRECT(ADDRESS($AF200,IF(AA200="",17,AA200+"5"),1,1,"EST")))-1)</f>
        <v>-</v>
      </c>
      <c r="AH200" s="1" t="str">
        <f ca="1">IF($I200&lt;AH$5,"-",SUM(INDIRECT(ADDRESS($AF200+"1",22,1,1,"EST")):INDIRECT(ADDRESS($AF200+"1",IF(AB200="",33,AB200+"21"),1,1,"EST")))/SUM(INDIRECT(ADDRESS($AF200,22,1,1,"EST")):INDIRECT(ADDRESS($AF200,IF(AB200="",33,AB200+"21"),1,1,"EST")))-1)</f>
        <v>-</v>
      </c>
      <c r="AI200" s="1" t="str">
        <f ca="1">IF($I200&lt;AI$5,"-",SUM(INDIRECT(ADDRESS($AF200+"1",38,1,1,"EST")):INDIRECT(ADDRESS($AF200+"1",IF(AC200="",49,AC200+"37"),1,1,"EST")))/SUM(INDIRECT(ADDRESS($AF200,38,1,1,"EST")):INDIRECT(ADDRESS($AF200,IF(AC200="",49,AC200+"37"),1,1,"EST")))-1)</f>
        <v>-</v>
      </c>
      <c r="AJ200" s="1" t="str">
        <f ca="1">IF($I200&lt;AJ$5,"-",SUM(INDIRECT(ADDRESS($AF200+"1",54,1,1,"EST")):INDIRECT(ADDRESS($AF200+"1",IF(AD200="",65,AD200+"53"),1,1,"EST")))/SUM(INDIRECT(ADDRESS($AF200,54,1,1,"EST")):INDIRECT(ADDRESS($AF200,IF(AD200="",65,AD200+"53"),1,1,"EST")))-1)</f>
        <v>-</v>
      </c>
      <c r="AK200" s="154" t="str">
        <f ca="1">IF($I200&lt;AK$5,"-",SUM(INDIRECT(ADDRESS($AF200+"1",70,1,1,"EST")):INDIRECT(ADDRESS($AF200+"1",IF(AE200="",81,AE200+"69"),1,1,"EST")))/SUM(INDIRECT(ADDRESS($AF200,70,1,1,"EST")):INDIRECT(ADDRESS($AF200,IF(AE200="",81,AE200+"69"),1,1,"EST")))-1)</f>
        <v>-</v>
      </c>
    </row>
    <row r="201" spans="3:37" ht="30" customHeight="1" thickTop="1" thickBot="1">
      <c r="C201" s="321"/>
      <c r="D201" s="322"/>
      <c r="E201" s="316"/>
      <c r="F201" s="316"/>
      <c r="G201" s="317" t="str">
        <f>IF(F201=0,"",VLOOKUP(F201,Funcionários!$C$6:$D$81,2,FALSE))</f>
        <v/>
      </c>
      <c r="H201" s="318"/>
      <c r="I201" s="319"/>
      <c r="J201" s="85" t="str">
        <f t="shared" si="43"/>
        <v/>
      </c>
      <c r="K201" s="88"/>
      <c r="L201" s="1" t="str">
        <f t="shared" si="44"/>
        <v/>
      </c>
      <c r="R201" s="1" t="str">
        <f t="shared" si="45"/>
        <v/>
      </c>
      <c r="S201" s="1" t="str">
        <f t="shared" si="46"/>
        <v/>
      </c>
      <c r="W201" s="1" t="e">
        <f t="shared" ca="1" si="47"/>
        <v>#VALUE!</v>
      </c>
      <c r="X201" s="1" t="e">
        <f t="shared" ca="1" si="48"/>
        <v>#VALUE!</v>
      </c>
      <c r="Y201" s="1" t="e">
        <f t="shared" ca="1" si="49"/>
        <v>#VALUE!</v>
      </c>
      <c r="AA201" s="1" t="str">
        <f t="shared" si="42"/>
        <v/>
      </c>
      <c r="AB201" s="1" t="str">
        <f t="shared" si="42"/>
        <v/>
      </c>
      <c r="AC201" s="1" t="str">
        <f t="shared" si="42"/>
        <v/>
      </c>
      <c r="AD201" s="1" t="str">
        <f t="shared" si="42"/>
        <v/>
      </c>
      <c r="AE201" s="1" t="str">
        <f t="shared" si="42"/>
        <v/>
      </c>
      <c r="AF201" s="1" t="e">
        <f>VLOOKUP(C201,'Est1'!$C$12:$S$26,18,FALSE)</f>
        <v>#N/A</v>
      </c>
      <c r="AG201" s="1" t="str">
        <f ca="1">IF($I201&lt;AG$5,"-",SUM(INDIRECT(ADDRESS($AF201+"1",6,1,1,"EST")):INDIRECT(ADDRESS($AF201+"1",IF(AA201="",17,AA201+"5"),1,1,"EST")))/SUM(INDIRECT(ADDRESS($AF201,6,1,1,"EST")):INDIRECT(ADDRESS($AF201,IF(AA201="",17,AA201+"5"),1,1,"EST")))-1)</f>
        <v>-</v>
      </c>
      <c r="AH201" s="1" t="str">
        <f ca="1">IF($I201&lt;AH$5,"-",SUM(INDIRECT(ADDRESS($AF201+"1",22,1,1,"EST")):INDIRECT(ADDRESS($AF201+"1",IF(AB201="",33,AB201+"21"),1,1,"EST")))/SUM(INDIRECT(ADDRESS($AF201,22,1,1,"EST")):INDIRECT(ADDRESS($AF201,IF(AB201="",33,AB201+"21"),1,1,"EST")))-1)</f>
        <v>-</v>
      </c>
      <c r="AI201" s="1" t="str">
        <f ca="1">IF($I201&lt;AI$5,"-",SUM(INDIRECT(ADDRESS($AF201+"1",38,1,1,"EST")):INDIRECT(ADDRESS($AF201+"1",IF(AC201="",49,AC201+"37"),1,1,"EST")))/SUM(INDIRECT(ADDRESS($AF201,38,1,1,"EST")):INDIRECT(ADDRESS($AF201,IF(AC201="",49,AC201+"37"),1,1,"EST")))-1)</f>
        <v>-</v>
      </c>
      <c r="AJ201" s="1" t="str">
        <f ca="1">IF($I201&lt;AJ$5,"-",SUM(INDIRECT(ADDRESS($AF201+"1",54,1,1,"EST")):INDIRECT(ADDRESS($AF201+"1",IF(AD201="",65,AD201+"53"),1,1,"EST")))/SUM(INDIRECT(ADDRESS($AF201,54,1,1,"EST")):INDIRECT(ADDRESS($AF201,IF(AD201="",65,AD201+"53"),1,1,"EST")))-1)</f>
        <v>-</v>
      </c>
      <c r="AK201" s="154" t="str">
        <f ca="1">IF($I201&lt;AK$5,"-",SUM(INDIRECT(ADDRESS($AF201+"1",70,1,1,"EST")):INDIRECT(ADDRESS($AF201+"1",IF(AE201="",81,AE201+"69"),1,1,"EST")))/SUM(INDIRECT(ADDRESS($AF201,70,1,1,"EST")):INDIRECT(ADDRESS($AF201,IF(AE201="",81,AE201+"69"),1,1,"EST")))-1)</f>
        <v>-</v>
      </c>
    </row>
    <row r="202" spans="3:37" ht="30" customHeight="1" thickTop="1" thickBot="1">
      <c r="C202" s="321"/>
      <c r="D202" s="322"/>
      <c r="E202" s="316"/>
      <c r="F202" s="316"/>
      <c r="G202" s="317" t="str">
        <f>IF(F202=0,"",VLOOKUP(F202,Funcionários!$C$6:$D$81,2,FALSE))</f>
        <v/>
      </c>
      <c r="H202" s="318"/>
      <c r="I202" s="319"/>
      <c r="J202" s="85" t="str">
        <f t="shared" si="43"/>
        <v/>
      </c>
      <c r="K202" s="88"/>
      <c r="L202" s="1" t="str">
        <f t="shared" si="44"/>
        <v/>
      </c>
      <c r="R202" s="1" t="str">
        <f t="shared" si="45"/>
        <v/>
      </c>
      <c r="S202" s="1" t="str">
        <f t="shared" si="46"/>
        <v/>
      </c>
      <c r="W202" s="1" t="e">
        <f t="shared" ca="1" si="47"/>
        <v>#VALUE!</v>
      </c>
      <c r="X202" s="1" t="e">
        <f t="shared" ca="1" si="48"/>
        <v>#VALUE!</v>
      </c>
      <c r="Y202" s="1" t="e">
        <f t="shared" ca="1" si="49"/>
        <v>#VALUE!</v>
      </c>
      <c r="AA202" s="1" t="str">
        <f t="shared" si="42"/>
        <v/>
      </c>
      <c r="AB202" s="1" t="str">
        <f t="shared" si="42"/>
        <v/>
      </c>
      <c r="AC202" s="1" t="str">
        <f t="shared" si="42"/>
        <v/>
      </c>
      <c r="AD202" s="1" t="str">
        <f t="shared" si="42"/>
        <v/>
      </c>
      <c r="AE202" s="1" t="str">
        <f t="shared" si="42"/>
        <v/>
      </c>
      <c r="AF202" s="1" t="e">
        <f>VLOOKUP(C202,'Est1'!$C$12:$S$26,18,FALSE)</f>
        <v>#N/A</v>
      </c>
      <c r="AG202" s="1" t="str">
        <f ca="1">IF($I202&lt;AG$5,"-",SUM(INDIRECT(ADDRESS($AF202+"1",6,1,1,"EST")):INDIRECT(ADDRESS($AF202+"1",IF(AA202="",17,AA202+"5"),1,1,"EST")))/SUM(INDIRECT(ADDRESS($AF202,6,1,1,"EST")):INDIRECT(ADDRESS($AF202,IF(AA202="",17,AA202+"5"),1,1,"EST")))-1)</f>
        <v>-</v>
      </c>
      <c r="AH202" s="1" t="str">
        <f ca="1">IF($I202&lt;AH$5,"-",SUM(INDIRECT(ADDRESS($AF202+"1",22,1,1,"EST")):INDIRECT(ADDRESS($AF202+"1",IF(AB202="",33,AB202+"21"),1,1,"EST")))/SUM(INDIRECT(ADDRESS($AF202,22,1,1,"EST")):INDIRECT(ADDRESS($AF202,IF(AB202="",33,AB202+"21"),1,1,"EST")))-1)</f>
        <v>-</v>
      </c>
      <c r="AI202" s="1" t="str">
        <f ca="1">IF($I202&lt;AI$5,"-",SUM(INDIRECT(ADDRESS($AF202+"1",38,1,1,"EST")):INDIRECT(ADDRESS($AF202+"1",IF(AC202="",49,AC202+"37"),1,1,"EST")))/SUM(INDIRECT(ADDRESS($AF202,38,1,1,"EST")):INDIRECT(ADDRESS($AF202,IF(AC202="",49,AC202+"37"),1,1,"EST")))-1)</f>
        <v>-</v>
      </c>
      <c r="AJ202" s="1" t="str">
        <f ca="1">IF($I202&lt;AJ$5,"-",SUM(INDIRECT(ADDRESS($AF202+"1",54,1,1,"EST")):INDIRECT(ADDRESS($AF202+"1",IF(AD202="",65,AD202+"53"),1,1,"EST")))/SUM(INDIRECT(ADDRESS($AF202,54,1,1,"EST")):INDIRECT(ADDRESS($AF202,IF(AD202="",65,AD202+"53"),1,1,"EST")))-1)</f>
        <v>-</v>
      </c>
      <c r="AK202" s="154" t="str">
        <f ca="1">IF($I202&lt;AK$5,"-",SUM(INDIRECT(ADDRESS($AF202+"1",70,1,1,"EST")):INDIRECT(ADDRESS($AF202+"1",IF(AE202="",81,AE202+"69"),1,1,"EST")))/SUM(INDIRECT(ADDRESS($AF202,70,1,1,"EST")):INDIRECT(ADDRESS($AF202,IF(AE202="",81,AE202+"69"),1,1,"EST")))-1)</f>
        <v>-</v>
      </c>
    </row>
    <row r="203" spans="3:37" ht="30" customHeight="1" thickTop="1" thickBot="1">
      <c r="C203" s="321"/>
      <c r="D203" s="322"/>
      <c r="E203" s="316"/>
      <c r="F203" s="316"/>
      <c r="G203" s="317" t="str">
        <f>IF(F203=0,"",VLOOKUP(F203,Funcionários!$C$6:$D$81,2,FALSE))</f>
        <v/>
      </c>
      <c r="H203" s="318"/>
      <c r="I203" s="319"/>
      <c r="J203" s="85" t="str">
        <f t="shared" si="43"/>
        <v/>
      </c>
      <c r="K203" s="88"/>
      <c r="L203" s="1" t="str">
        <f t="shared" si="44"/>
        <v/>
      </c>
      <c r="R203" s="1" t="str">
        <f t="shared" si="45"/>
        <v/>
      </c>
      <c r="S203" s="1" t="str">
        <f t="shared" si="46"/>
        <v/>
      </c>
      <c r="W203" s="1" t="e">
        <f t="shared" ca="1" si="47"/>
        <v>#VALUE!</v>
      </c>
      <c r="X203" s="1" t="e">
        <f t="shared" ca="1" si="48"/>
        <v>#VALUE!</v>
      </c>
      <c r="Y203" s="1" t="e">
        <f t="shared" ca="1" si="49"/>
        <v>#VALUE!</v>
      </c>
      <c r="AA203" s="1" t="str">
        <f t="shared" si="42"/>
        <v/>
      </c>
      <c r="AB203" s="1" t="str">
        <f t="shared" si="42"/>
        <v/>
      </c>
      <c r="AC203" s="1" t="str">
        <f t="shared" si="42"/>
        <v/>
      </c>
      <c r="AD203" s="1" t="str">
        <f t="shared" si="42"/>
        <v/>
      </c>
      <c r="AE203" s="1" t="str">
        <f t="shared" si="42"/>
        <v/>
      </c>
      <c r="AF203" s="1" t="e">
        <f>VLOOKUP(C203,'Est1'!$C$12:$S$26,18,FALSE)</f>
        <v>#N/A</v>
      </c>
      <c r="AG203" s="1" t="str">
        <f ca="1">IF($I203&lt;AG$5,"-",SUM(INDIRECT(ADDRESS($AF203+"1",6,1,1,"EST")):INDIRECT(ADDRESS($AF203+"1",IF(AA203="",17,AA203+"5"),1,1,"EST")))/SUM(INDIRECT(ADDRESS($AF203,6,1,1,"EST")):INDIRECT(ADDRESS($AF203,IF(AA203="",17,AA203+"5"),1,1,"EST")))-1)</f>
        <v>-</v>
      </c>
      <c r="AH203" s="1" t="str">
        <f ca="1">IF($I203&lt;AH$5,"-",SUM(INDIRECT(ADDRESS($AF203+"1",22,1,1,"EST")):INDIRECT(ADDRESS($AF203+"1",IF(AB203="",33,AB203+"21"),1,1,"EST")))/SUM(INDIRECT(ADDRESS($AF203,22,1,1,"EST")):INDIRECT(ADDRESS($AF203,IF(AB203="",33,AB203+"21"),1,1,"EST")))-1)</f>
        <v>-</v>
      </c>
      <c r="AI203" s="1" t="str">
        <f ca="1">IF($I203&lt;AI$5,"-",SUM(INDIRECT(ADDRESS($AF203+"1",38,1,1,"EST")):INDIRECT(ADDRESS($AF203+"1",IF(AC203="",49,AC203+"37"),1,1,"EST")))/SUM(INDIRECT(ADDRESS($AF203,38,1,1,"EST")):INDIRECT(ADDRESS($AF203,IF(AC203="",49,AC203+"37"),1,1,"EST")))-1)</f>
        <v>-</v>
      </c>
      <c r="AJ203" s="1" t="str">
        <f ca="1">IF($I203&lt;AJ$5,"-",SUM(INDIRECT(ADDRESS($AF203+"1",54,1,1,"EST")):INDIRECT(ADDRESS($AF203+"1",IF(AD203="",65,AD203+"53"),1,1,"EST")))/SUM(INDIRECT(ADDRESS($AF203,54,1,1,"EST")):INDIRECT(ADDRESS($AF203,IF(AD203="",65,AD203+"53"),1,1,"EST")))-1)</f>
        <v>-</v>
      </c>
      <c r="AK203" s="154" t="str">
        <f ca="1">IF($I203&lt;AK$5,"-",SUM(INDIRECT(ADDRESS($AF203+"1",70,1,1,"EST")):INDIRECT(ADDRESS($AF203+"1",IF(AE203="",81,AE203+"69"),1,1,"EST")))/SUM(INDIRECT(ADDRESS($AF203,70,1,1,"EST")):INDIRECT(ADDRESS($AF203,IF(AE203="",81,AE203+"69"),1,1,"EST")))-1)</f>
        <v>-</v>
      </c>
    </row>
    <row r="204" spans="3:37" ht="30" customHeight="1" thickTop="1" thickBot="1">
      <c r="C204" s="321"/>
      <c r="D204" s="322"/>
      <c r="E204" s="316"/>
      <c r="F204" s="316"/>
      <c r="G204" s="317" t="str">
        <f>IF(F204=0,"",VLOOKUP(F204,Funcionários!$C$6:$D$81,2,FALSE))</f>
        <v/>
      </c>
      <c r="H204" s="318"/>
      <c r="I204" s="319"/>
      <c r="J204" s="85" t="str">
        <f t="shared" si="43"/>
        <v/>
      </c>
      <c r="K204" s="88"/>
      <c r="L204" s="1" t="str">
        <f t="shared" si="44"/>
        <v/>
      </c>
      <c r="R204" s="1" t="str">
        <f t="shared" si="45"/>
        <v/>
      </c>
      <c r="S204" s="1" t="str">
        <f t="shared" si="46"/>
        <v/>
      </c>
      <c r="W204" s="1" t="e">
        <f t="shared" ca="1" si="47"/>
        <v>#VALUE!</v>
      </c>
      <c r="X204" s="1" t="e">
        <f t="shared" ca="1" si="48"/>
        <v>#VALUE!</v>
      </c>
      <c r="Y204" s="1" t="e">
        <f t="shared" ca="1" si="49"/>
        <v>#VALUE!</v>
      </c>
      <c r="AA204" s="1" t="str">
        <f t="shared" si="42"/>
        <v/>
      </c>
      <c r="AB204" s="1" t="str">
        <f t="shared" si="42"/>
        <v/>
      </c>
      <c r="AC204" s="1" t="str">
        <f t="shared" si="42"/>
        <v/>
      </c>
      <c r="AD204" s="1" t="str">
        <f t="shared" si="42"/>
        <v/>
      </c>
      <c r="AE204" s="1" t="str">
        <f t="shared" si="42"/>
        <v/>
      </c>
      <c r="AF204" s="1" t="e">
        <f>VLOOKUP(C204,'Est1'!$C$12:$S$26,18,FALSE)</f>
        <v>#N/A</v>
      </c>
      <c r="AG204" s="1" t="str">
        <f ca="1">IF($I204&lt;AG$5,"-",SUM(INDIRECT(ADDRESS($AF204+"1",6,1,1,"EST")):INDIRECT(ADDRESS($AF204+"1",IF(AA204="",17,AA204+"5"),1,1,"EST")))/SUM(INDIRECT(ADDRESS($AF204,6,1,1,"EST")):INDIRECT(ADDRESS($AF204,IF(AA204="",17,AA204+"5"),1,1,"EST")))-1)</f>
        <v>-</v>
      </c>
      <c r="AH204" s="1" t="str">
        <f ca="1">IF($I204&lt;AH$5,"-",SUM(INDIRECT(ADDRESS($AF204+"1",22,1,1,"EST")):INDIRECT(ADDRESS($AF204+"1",IF(AB204="",33,AB204+"21"),1,1,"EST")))/SUM(INDIRECT(ADDRESS($AF204,22,1,1,"EST")):INDIRECT(ADDRESS($AF204,IF(AB204="",33,AB204+"21"),1,1,"EST")))-1)</f>
        <v>-</v>
      </c>
      <c r="AI204" s="1" t="str">
        <f ca="1">IF($I204&lt;AI$5,"-",SUM(INDIRECT(ADDRESS($AF204+"1",38,1,1,"EST")):INDIRECT(ADDRESS($AF204+"1",IF(AC204="",49,AC204+"37"),1,1,"EST")))/SUM(INDIRECT(ADDRESS($AF204,38,1,1,"EST")):INDIRECT(ADDRESS($AF204,IF(AC204="",49,AC204+"37"),1,1,"EST")))-1)</f>
        <v>-</v>
      </c>
      <c r="AJ204" s="1" t="str">
        <f ca="1">IF($I204&lt;AJ$5,"-",SUM(INDIRECT(ADDRESS($AF204+"1",54,1,1,"EST")):INDIRECT(ADDRESS($AF204+"1",IF(AD204="",65,AD204+"53"),1,1,"EST")))/SUM(INDIRECT(ADDRESS($AF204,54,1,1,"EST")):INDIRECT(ADDRESS($AF204,IF(AD204="",65,AD204+"53"),1,1,"EST")))-1)</f>
        <v>-</v>
      </c>
      <c r="AK204" s="154" t="str">
        <f ca="1">IF($I204&lt;AK$5,"-",SUM(INDIRECT(ADDRESS($AF204+"1",70,1,1,"EST")):INDIRECT(ADDRESS($AF204+"1",IF(AE204="",81,AE204+"69"),1,1,"EST")))/SUM(INDIRECT(ADDRESS($AF204,70,1,1,"EST")):INDIRECT(ADDRESS($AF204,IF(AE204="",81,AE204+"69"),1,1,"EST")))-1)</f>
        <v>-</v>
      </c>
    </row>
    <row r="205" spans="3:37" ht="30" customHeight="1" thickTop="1" thickBot="1">
      <c r="C205" s="321"/>
      <c r="D205" s="322"/>
      <c r="E205" s="316"/>
      <c r="F205" s="316"/>
      <c r="G205" s="317" t="str">
        <f>IF(F205=0,"",VLOOKUP(F205,Funcionários!$C$6:$D$81,2,FALSE))</f>
        <v/>
      </c>
      <c r="H205" s="318"/>
      <c r="I205" s="319"/>
      <c r="J205" s="85" t="str">
        <f t="shared" si="43"/>
        <v/>
      </c>
      <c r="K205" s="88"/>
      <c r="L205" s="1" t="str">
        <f t="shared" si="44"/>
        <v/>
      </c>
      <c r="R205" s="1" t="str">
        <f t="shared" si="45"/>
        <v/>
      </c>
      <c r="S205" s="1" t="str">
        <f t="shared" si="46"/>
        <v/>
      </c>
      <c r="W205" s="1" t="e">
        <f t="shared" ca="1" si="47"/>
        <v>#VALUE!</v>
      </c>
      <c r="X205" s="1" t="e">
        <f t="shared" ca="1" si="48"/>
        <v>#VALUE!</v>
      </c>
      <c r="Y205" s="1" t="e">
        <f t="shared" ca="1" si="49"/>
        <v>#VALUE!</v>
      </c>
      <c r="AA205" s="1" t="str">
        <f t="shared" si="42"/>
        <v/>
      </c>
      <c r="AB205" s="1" t="str">
        <f t="shared" si="42"/>
        <v/>
      </c>
      <c r="AC205" s="1" t="str">
        <f t="shared" si="42"/>
        <v/>
      </c>
      <c r="AD205" s="1" t="str">
        <f t="shared" si="42"/>
        <v/>
      </c>
      <c r="AE205" s="1" t="str">
        <f t="shared" si="42"/>
        <v/>
      </c>
      <c r="AF205" s="1" t="e">
        <f>VLOOKUP(C205,'Est1'!$C$12:$S$26,18,FALSE)</f>
        <v>#N/A</v>
      </c>
      <c r="AG205" s="1" t="str">
        <f ca="1">IF($I205&lt;AG$5,"-",SUM(INDIRECT(ADDRESS($AF205+"1",6,1,1,"EST")):INDIRECT(ADDRESS($AF205+"1",IF(AA205="",17,AA205+"5"),1,1,"EST")))/SUM(INDIRECT(ADDRESS($AF205,6,1,1,"EST")):INDIRECT(ADDRESS($AF205,IF(AA205="",17,AA205+"5"),1,1,"EST")))-1)</f>
        <v>-</v>
      </c>
      <c r="AH205" s="1" t="str">
        <f ca="1">IF($I205&lt;AH$5,"-",SUM(INDIRECT(ADDRESS($AF205+"1",22,1,1,"EST")):INDIRECT(ADDRESS($AF205+"1",IF(AB205="",33,AB205+"21"),1,1,"EST")))/SUM(INDIRECT(ADDRESS($AF205,22,1,1,"EST")):INDIRECT(ADDRESS($AF205,IF(AB205="",33,AB205+"21"),1,1,"EST")))-1)</f>
        <v>-</v>
      </c>
      <c r="AI205" s="1" t="str">
        <f ca="1">IF($I205&lt;AI$5,"-",SUM(INDIRECT(ADDRESS($AF205+"1",38,1,1,"EST")):INDIRECT(ADDRESS($AF205+"1",IF(AC205="",49,AC205+"37"),1,1,"EST")))/SUM(INDIRECT(ADDRESS($AF205,38,1,1,"EST")):INDIRECT(ADDRESS($AF205,IF(AC205="",49,AC205+"37"),1,1,"EST")))-1)</f>
        <v>-</v>
      </c>
      <c r="AJ205" s="1" t="str">
        <f ca="1">IF($I205&lt;AJ$5,"-",SUM(INDIRECT(ADDRESS($AF205+"1",54,1,1,"EST")):INDIRECT(ADDRESS($AF205+"1",IF(AD205="",65,AD205+"53"),1,1,"EST")))/SUM(INDIRECT(ADDRESS($AF205,54,1,1,"EST")):INDIRECT(ADDRESS($AF205,IF(AD205="",65,AD205+"53"),1,1,"EST")))-1)</f>
        <v>-</v>
      </c>
      <c r="AK205" s="154" t="str">
        <f ca="1">IF($I205&lt;AK$5,"-",SUM(INDIRECT(ADDRESS($AF205+"1",70,1,1,"EST")):INDIRECT(ADDRESS($AF205+"1",IF(AE205="",81,AE205+"69"),1,1,"EST")))/SUM(INDIRECT(ADDRESS($AF205,70,1,1,"EST")):INDIRECT(ADDRESS($AF205,IF(AE205="",81,AE205+"69"),1,1,"EST")))-1)</f>
        <v>-</v>
      </c>
    </row>
    <row r="206" spans="3:37" ht="30" customHeight="1" thickTop="1" thickBot="1">
      <c r="C206" s="321"/>
      <c r="D206" s="322"/>
      <c r="E206" s="316"/>
      <c r="F206" s="316"/>
      <c r="G206" s="317" t="str">
        <f>IF(F206=0,"",VLOOKUP(F206,Funcionários!$C$6:$D$81,2,FALSE))</f>
        <v/>
      </c>
      <c r="H206" s="318"/>
      <c r="I206" s="319"/>
      <c r="J206" s="85" t="str">
        <f t="shared" si="43"/>
        <v/>
      </c>
      <c r="K206" s="88"/>
      <c r="L206" s="1" t="str">
        <f t="shared" si="44"/>
        <v/>
      </c>
      <c r="R206" s="1" t="str">
        <f t="shared" si="45"/>
        <v/>
      </c>
      <c r="S206" s="1" t="str">
        <f t="shared" si="46"/>
        <v/>
      </c>
      <c r="W206" s="1" t="e">
        <f t="shared" ca="1" si="47"/>
        <v>#VALUE!</v>
      </c>
      <c r="X206" s="1" t="e">
        <f t="shared" ca="1" si="48"/>
        <v>#VALUE!</v>
      </c>
      <c r="Y206" s="1" t="e">
        <f t="shared" ca="1" si="49"/>
        <v>#VALUE!</v>
      </c>
      <c r="AA206" s="1" t="str">
        <f t="shared" ref="AA206:AE215" si="50">IF($I206=AA$5,$R206,"")</f>
        <v/>
      </c>
      <c r="AB206" s="1" t="str">
        <f t="shared" si="50"/>
        <v/>
      </c>
      <c r="AC206" s="1" t="str">
        <f t="shared" si="50"/>
        <v/>
      </c>
      <c r="AD206" s="1" t="str">
        <f t="shared" si="50"/>
        <v/>
      </c>
      <c r="AE206" s="1" t="str">
        <f t="shared" si="50"/>
        <v/>
      </c>
      <c r="AF206" s="1" t="e">
        <f>VLOOKUP(C206,'Est1'!$C$12:$S$26,18,FALSE)</f>
        <v>#N/A</v>
      </c>
      <c r="AG206" s="1" t="str">
        <f ca="1">IF($I206&lt;AG$5,"-",SUM(INDIRECT(ADDRESS($AF206+"1",6,1,1,"EST")):INDIRECT(ADDRESS($AF206+"1",IF(AA206="",17,AA206+"5"),1,1,"EST")))/SUM(INDIRECT(ADDRESS($AF206,6,1,1,"EST")):INDIRECT(ADDRESS($AF206,IF(AA206="",17,AA206+"5"),1,1,"EST")))-1)</f>
        <v>-</v>
      </c>
      <c r="AH206" s="1" t="str">
        <f ca="1">IF($I206&lt;AH$5,"-",SUM(INDIRECT(ADDRESS($AF206+"1",22,1,1,"EST")):INDIRECT(ADDRESS($AF206+"1",IF(AB206="",33,AB206+"21"),1,1,"EST")))/SUM(INDIRECT(ADDRESS($AF206,22,1,1,"EST")):INDIRECT(ADDRESS($AF206,IF(AB206="",33,AB206+"21"),1,1,"EST")))-1)</f>
        <v>-</v>
      </c>
      <c r="AI206" s="1" t="str">
        <f ca="1">IF($I206&lt;AI$5,"-",SUM(INDIRECT(ADDRESS($AF206+"1",38,1,1,"EST")):INDIRECT(ADDRESS($AF206+"1",IF(AC206="",49,AC206+"37"),1,1,"EST")))/SUM(INDIRECT(ADDRESS($AF206,38,1,1,"EST")):INDIRECT(ADDRESS($AF206,IF(AC206="",49,AC206+"37"),1,1,"EST")))-1)</f>
        <v>-</v>
      </c>
      <c r="AJ206" s="1" t="str">
        <f ca="1">IF($I206&lt;AJ$5,"-",SUM(INDIRECT(ADDRESS($AF206+"1",54,1,1,"EST")):INDIRECT(ADDRESS($AF206+"1",IF(AD206="",65,AD206+"53"),1,1,"EST")))/SUM(INDIRECT(ADDRESS($AF206,54,1,1,"EST")):INDIRECT(ADDRESS($AF206,IF(AD206="",65,AD206+"53"),1,1,"EST")))-1)</f>
        <v>-</v>
      </c>
      <c r="AK206" s="154" t="str">
        <f ca="1">IF($I206&lt;AK$5,"-",SUM(INDIRECT(ADDRESS($AF206+"1",70,1,1,"EST")):INDIRECT(ADDRESS($AF206+"1",IF(AE206="",81,AE206+"69"),1,1,"EST")))/SUM(INDIRECT(ADDRESS($AF206,70,1,1,"EST")):INDIRECT(ADDRESS($AF206,IF(AE206="",81,AE206+"69"),1,1,"EST")))-1)</f>
        <v>-</v>
      </c>
    </row>
    <row r="207" spans="3:37" ht="30" customHeight="1" thickTop="1" thickBot="1">
      <c r="C207" s="321"/>
      <c r="D207" s="322"/>
      <c r="E207" s="316"/>
      <c r="F207" s="316"/>
      <c r="G207" s="317" t="str">
        <f>IF(F207=0,"",VLOOKUP(F207,Funcionários!$C$6:$D$81,2,FALSE))</f>
        <v/>
      </c>
      <c r="H207" s="318"/>
      <c r="I207" s="319"/>
      <c r="J207" s="85" t="str">
        <f t="shared" si="43"/>
        <v/>
      </c>
      <c r="K207" s="88"/>
      <c r="L207" s="1" t="str">
        <f t="shared" si="44"/>
        <v/>
      </c>
      <c r="R207" s="1" t="str">
        <f t="shared" si="45"/>
        <v/>
      </c>
      <c r="S207" s="1" t="str">
        <f t="shared" si="46"/>
        <v/>
      </c>
      <c r="W207" s="1" t="e">
        <f t="shared" ca="1" si="47"/>
        <v>#VALUE!</v>
      </c>
      <c r="X207" s="1" t="e">
        <f t="shared" ca="1" si="48"/>
        <v>#VALUE!</v>
      </c>
      <c r="Y207" s="1" t="e">
        <f t="shared" ca="1" si="49"/>
        <v>#VALUE!</v>
      </c>
      <c r="AA207" s="1" t="str">
        <f t="shared" si="50"/>
        <v/>
      </c>
      <c r="AB207" s="1" t="str">
        <f t="shared" si="50"/>
        <v/>
      </c>
      <c r="AC207" s="1" t="str">
        <f t="shared" si="50"/>
        <v/>
      </c>
      <c r="AD207" s="1" t="str">
        <f t="shared" si="50"/>
        <v/>
      </c>
      <c r="AE207" s="1" t="str">
        <f t="shared" si="50"/>
        <v/>
      </c>
      <c r="AF207" s="1" t="e">
        <f>VLOOKUP(C207,'Est1'!$C$12:$S$26,18,FALSE)</f>
        <v>#N/A</v>
      </c>
      <c r="AG207" s="1" t="str">
        <f ca="1">IF($I207&lt;AG$5,"-",SUM(INDIRECT(ADDRESS($AF207+"1",6,1,1,"EST")):INDIRECT(ADDRESS($AF207+"1",IF(AA207="",17,AA207+"5"),1,1,"EST")))/SUM(INDIRECT(ADDRESS($AF207,6,1,1,"EST")):INDIRECT(ADDRESS($AF207,IF(AA207="",17,AA207+"5"),1,1,"EST")))-1)</f>
        <v>-</v>
      </c>
      <c r="AH207" s="1" t="str">
        <f ca="1">IF($I207&lt;AH$5,"-",SUM(INDIRECT(ADDRESS($AF207+"1",22,1,1,"EST")):INDIRECT(ADDRESS($AF207+"1",IF(AB207="",33,AB207+"21"),1,1,"EST")))/SUM(INDIRECT(ADDRESS($AF207,22,1,1,"EST")):INDIRECT(ADDRESS($AF207,IF(AB207="",33,AB207+"21"),1,1,"EST")))-1)</f>
        <v>-</v>
      </c>
      <c r="AI207" s="1" t="str">
        <f ca="1">IF($I207&lt;AI$5,"-",SUM(INDIRECT(ADDRESS($AF207+"1",38,1,1,"EST")):INDIRECT(ADDRESS($AF207+"1",IF(AC207="",49,AC207+"37"),1,1,"EST")))/SUM(INDIRECT(ADDRESS($AF207,38,1,1,"EST")):INDIRECT(ADDRESS($AF207,IF(AC207="",49,AC207+"37"),1,1,"EST")))-1)</f>
        <v>-</v>
      </c>
      <c r="AJ207" s="1" t="str">
        <f ca="1">IF($I207&lt;AJ$5,"-",SUM(INDIRECT(ADDRESS($AF207+"1",54,1,1,"EST")):INDIRECT(ADDRESS($AF207+"1",IF(AD207="",65,AD207+"53"),1,1,"EST")))/SUM(INDIRECT(ADDRESS($AF207,54,1,1,"EST")):INDIRECT(ADDRESS($AF207,IF(AD207="",65,AD207+"53"),1,1,"EST")))-1)</f>
        <v>-</v>
      </c>
      <c r="AK207" s="154" t="str">
        <f ca="1">IF($I207&lt;AK$5,"-",SUM(INDIRECT(ADDRESS($AF207+"1",70,1,1,"EST")):INDIRECT(ADDRESS($AF207+"1",IF(AE207="",81,AE207+"69"),1,1,"EST")))/SUM(INDIRECT(ADDRESS($AF207,70,1,1,"EST")):INDIRECT(ADDRESS($AF207,IF(AE207="",81,AE207+"69"),1,1,"EST")))-1)</f>
        <v>-</v>
      </c>
    </row>
    <row r="208" spans="3:37" ht="30" customHeight="1" thickTop="1" thickBot="1">
      <c r="C208" s="321"/>
      <c r="D208" s="322"/>
      <c r="E208" s="316"/>
      <c r="F208" s="316"/>
      <c r="G208" s="317" t="str">
        <f>IF(F208=0,"",VLOOKUP(F208,Funcionários!$C$6:$D$81,2,FALSE))</f>
        <v/>
      </c>
      <c r="H208" s="318"/>
      <c r="I208" s="319"/>
      <c r="J208" s="85" t="str">
        <f t="shared" si="43"/>
        <v/>
      </c>
      <c r="K208" s="88"/>
      <c r="L208" s="1" t="str">
        <f t="shared" si="44"/>
        <v/>
      </c>
      <c r="R208" s="1" t="str">
        <f t="shared" si="45"/>
        <v/>
      </c>
      <c r="S208" s="1" t="str">
        <f t="shared" si="46"/>
        <v/>
      </c>
      <c r="W208" s="1" t="e">
        <f t="shared" ca="1" si="47"/>
        <v>#VALUE!</v>
      </c>
      <c r="X208" s="1" t="e">
        <f t="shared" ca="1" si="48"/>
        <v>#VALUE!</v>
      </c>
      <c r="Y208" s="1" t="e">
        <f t="shared" ca="1" si="49"/>
        <v>#VALUE!</v>
      </c>
      <c r="AA208" s="1" t="str">
        <f t="shared" si="50"/>
        <v/>
      </c>
      <c r="AB208" s="1" t="str">
        <f t="shared" si="50"/>
        <v/>
      </c>
      <c r="AC208" s="1" t="str">
        <f t="shared" si="50"/>
        <v/>
      </c>
      <c r="AD208" s="1" t="str">
        <f t="shared" si="50"/>
        <v/>
      </c>
      <c r="AE208" s="1" t="str">
        <f t="shared" si="50"/>
        <v/>
      </c>
      <c r="AF208" s="1" t="e">
        <f>VLOOKUP(C208,'Est1'!$C$12:$S$26,18,FALSE)</f>
        <v>#N/A</v>
      </c>
      <c r="AG208" s="1" t="str">
        <f ca="1">IF($I208&lt;AG$5,"-",SUM(INDIRECT(ADDRESS($AF208+"1",6,1,1,"EST")):INDIRECT(ADDRESS($AF208+"1",IF(AA208="",17,AA208+"5"),1,1,"EST")))/SUM(INDIRECT(ADDRESS($AF208,6,1,1,"EST")):INDIRECT(ADDRESS($AF208,IF(AA208="",17,AA208+"5"),1,1,"EST")))-1)</f>
        <v>-</v>
      </c>
      <c r="AH208" s="1" t="str">
        <f ca="1">IF($I208&lt;AH$5,"-",SUM(INDIRECT(ADDRESS($AF208+"1",22,1,1,"EST")):INDIRECT(ADDRESS($AF208+"1",IF(AB208="",33,AB208+"21"),1,1,"EST")))/SUM(INDIRECT(ADDRESS($AF208,22,1,1,"EST")):INDIRECT(ADDRESS($AF208,IF(AB208="",33,AB208+"21"),1,1,"EST")))-1)</f>
        <v>-</v>
      </c>
      <c r="AI208" s="1" t="str">
        <f ca="1">IF($I208&lt;AI$5,"-",SUM(INDIRECT(ADDRESS($AF208+"1",38,1,1,"EST")):INDIRECT(ADDRESS($AF208+"1",IF(AC208="",49,AC208+"37"),1,1,"EST")))/SUM(INDIRECT(ADDRESS($AF208,38,1,1,"EST")):INDIRECT(ADDRESS($AF208,IF(AC208="",49,AC208+"37"),1,1,"EST")))-1)</f>
        <v>-</v>
      </c>
      <c r="AJ208" s="1" t="str">
        <f ca="1">IF($I208&lt;AJ$5,"-",SUM(INDIRECT(ADDRESS($AF208+"1",54,1,1,"EST")):INDIRECT(ADDRESS($AF208+"1",IF(AD208="",65,AD208+"53"),1,1,"EST")))/SUM(INDIRECT(ADDRESS($AF208,54,1,1,"EST")):INDIRECT(ADDRESS($AF208,IF(AD208="",65,AD208+"53"),1,1,"EST")))-1)</f>
        <v>-</v>
      </c>
      <c r="AK208" s="154" t="str">
        <f ca="1">IF($I208&lt;AK$5,"-",SUM(INDIRECT(ADDRESS($AF208+"1",70,1,1,"EST")):INDIRECT(ADDRESS($AF208+"1",IF(AE208="",81,AE208+"69"),1,1,"EST")))/SUM(INDIRECT(ADDRESS($AF208,70,1,1,"EST")):INDIRECT(ADDRESS($AF208,IF(AE208="",81,AE208+"69"),1,1,"EST")))-1)</f>
        <v>-</v>
      </c>
    </row>
    <row r="209" spans="3:37" ht="30" customHeight="1" thickTop="1" thickBot="1">
      <c r="C209" s="321"/>
      <c r="D209" s="322"/>
      <c r="E209" s="316"/>
      <c r="F209" s="316"/>
      <c r="G209" s="317" t="str">
        <f>IF(F209=0,"",VLOOKUP(F209,Funcionários!$C$6:$D$81,2,FALSE))</f>
        <v/>
      </c>
      <c r="H209" s="318"/>
      <c r="I209" s="319"/>
      <c r="J209" s="85" t="str">
        <f t="shared" si="43"/>
        <v/>
      </c>
      <c r="K209" s="88"/>
      <c r="L209" s="1" t="str">
        <f t="shared" si="44"/>
        <v/>
      </c>
      <c r="R209" s="1" t="str">
        <f t="shared" si="45"/>
        <v/>
      </c>
      <c r="S209" s="1" t="str">
        <f t="shared" si="46"/>
        <v/>
      </c>
      <c r="W209" s="1" t="e">
        <f t="shared" ca="1" si="47"/>
        <v>#VALUE!</v>
      </c>
      <c r="X209" s="1" t="e">
        <f t="shared" ca="1" si="48"/>
        <v>#VALUE!</v>
      </c>
      <c r="Y209" s="1" t="e">
        <f t="shared" ca="1" si="49"/>
        <v>#VALUE!</v>
      </c>
      <c r="AA209" s="1" t="str">
        <f t="shared" si="50"/>
        <v/>
      </c>
      <c r="AB209" s="1" t="str">
        <f t="shared" si="50"/>
        <v/>
      </c>
      <c r="AC209" s="1" t="str">
        <f t="shared" si="50"/>
        <v/>
      </c>
      <c r="AD209" s="1" t="str">
        <f t="shared" si="50"/>
        <v/>
      </c>
      <c r="AE209" s="1" t="str">
        <f t="shared" si="50"/>
        <v/>
      </c>
      <c r="AF209" s="1" t="e">
        <f>VLOOKUP(C209,'Est1'!$C$12:$S$26,18,FALSE)</f>
        <v>#N/A</v>
      </c>
      <c r="AG209" s="1" t="str">
        <f ca="1">IF($I209&lt;AG$5,"-",SUM(INDIRECT(ADDRESS($AF209+"1",6,1,1,"EST")):INDIRECT(ADDRESS($AF209+"1",IF(AA209="",17,AA209+"5"),1,1,"EST")))/SUM(INDIRECT(ADDRESS($AF209,6,1,1,"EST")):INDIRECT(ADDRESS($AF209,IF(AA209="",17,AA209+"5"),1,1,"EST")))-1)</f>
        <v>-</v>
      </c>
      <c r="AH209" s="1" t="str">
        <f ca="1">IF($I209&lt;AH$5,"-",SUM(INDIRECT(ADDRESS($AF209+"1",22,1,1,"EST")):INDIRECT(ADDRESS($AF209+"1",IF(AB209="",33,AB209+"21"),1,1,"EST")))/SUM(INDIRECT(ADDRESS($AF209,22,1,1,"EST")):INDIRECT(ADDRESS($AF209,IF(AB209="",33,AB209+"21"),1,1,"EST")))-1)</f>
        <v>-</v>
      </c>
      <c r="AI209" s="1" t="str">
        <f ca="1">IF($I209&lt;AI$5,"-",SUM(INDIRECT(ADDRESS($AF209+"1",38,1,1,"EST")):INDIRECT(ADDRESS($AF209+"1",IF(AC209="",49,AC209+"37"),1,1,"EST")))/SUM(INDIRECT(ADDRESS($AF209,38,1,1,"EST")):INDIRECT(ADDRESS($AF209,IF(AC209="",49,AC209+"37"),1,1,"EST")))-1)</f>
        <v>-</v>
      </c>
      <c r="AJ209" s="1" t="str">
        <f ca="1">IF($I209&lt;AJ$5,"-",SUM(INDIRECT(ADDRESS($AF209+"1",54,1,1,"EST")):INDIRECT(ADDRESS($AF209+"1",IF(AD209="",65,AD209+"53"),1,1,"EST")))/SUM(INDIRECT(ADDRESS($AF209,54,1,1,"EST")):INDIRECT(ADDRESS($AF209,IF(AD209="",65,AD209+"53"),1,1,"EST")))-1)</f>
        <v>-</v>
      </c>
      <c r="AK209" s="154" t="str">
        <f ca="1">IF($I209&lt;AK$5,"-",SUM(INDIRECT(ADDRESS($AF209+"1",70,1,1,"EST")):INDIRECT(ADDRESS($AF209+"1",IF(AE209="",81,AE209+"69"),1,1,"EST")))/SUM(INDIRECT(ADDRESS($AF209,70,1,1,"EST")):INDIRECT(ADDRESS($AF209,IF(AE209="",81,AE209+"69"),1,1,"EST")))-1)</f>
        <v>-</v>
      </c>
    </row>
    <row r="210" spans="3:37" ht="30" customHeight="1" thickTop="1" thickBot="1">
      <c r="C210" s="321"/>
      <c r="D210" s="322"/>
      <c r="E210" s="316"/>
      <c r="F210" s="316"/>
      <c r="G210" s="317" t="str">
        <f>IF(F210=0,"",VLOOKUP(F210,Funcionários!$C$6:$D$81,2,FALSE))</f>
        <v/>
      </c>
      <c r="H210" s="318"/>
      <c r="I210" s="319"/>
      <c r="J210" s="85" t="str">
        <f t="shared" si="43"/>
        <v/>
      </c>
      <c r="K210" s="88"/>
      <c r="L210" s="1" t="str">
        <f t="shared" si="44"/>
        <v/>
      </c>
      <c r="R210" s="1" t="str">
        <f t="shared" si="45"/>
        <v/>
      </c>
      <c r="S210" s="1" t="str">
        <f t="shared" si="46"/>
        <v/>
      </c>
      <c r="W210" s="1" t="e">
        <f t="shared" ca="1" si="47"/>
        <v>#VALUE!</v>
      </c>
      <c r="X210" s="1" t="e">
        <f t="shared" ca="1" si="48"/>
        <v>#VALUE!</v>
      </c>
      <c r="Y210" s="1" t="e">
        <f t="shared" ca="1" si="49"/>
        <v>#VALUE!</v>
      </c>
      <c r="AA210" s="1" t="str">
        <f t="shared" si="50"/>
        <v/>
      </c>
      <c r="AB210" s="1" t="str">
        <f t="shared" si="50"/>
        <v/>
      </c>
      <c r="AC210" s="1" t="str">
        <f t="shared" si="50"/>
        <v/>
      </c>
      <c r="AD210" s="1" t="str">
        <f t="shared" si="50"/>
        <v/>
      </c>
      <c r="AE210" s="1" t="str">
        <f t="shared" si="50"/>
        <v/>
      </c>
      <c r="AF210" s="1" t="e">
        <f>VLOOKUP(C210,'Est1'!$C$12:$S$26,18,FALSE)</f>
        <v>#N/A</v>
      </c>
      <c r="AG210" s="1" t="str">
        <f ca="1">IF($I210&lt;AG$5,"-",SUM(INDIRECT(ADDRESS($AF210+"1",6,1,1,"EST")):INDIRECT(ADDRESS($AF210+"1",IF(AA210="",17,AA210+"5"),1,1,"EST")))/SUM(INDIRECT(ADDRESS($AF210,6,1,1,"EST")):INDIRECT(ADDRESS($AF210,IF(AA210="",17,AA210+"5"),1,1,"EST")))-1)</f>
        <v>-</v>
      </c>
      <c r="AH210" s="1" t="str">
        <f ca="1">IF($I210&lt;AH$5,"-",SUM(INDIRECT(ADDRESS($AF210+"1",22,1,1,"EST")):INDIRECT(ADDRESS($AF210+"1",IF(AB210="",33,AB210+"21"),1,1,"EST")))/SUM(INDIRECT(ADDRESS($AF210,22,1,1,"EST")):INDIRECT(ADDRESS($AF210,IF(AB210="",33,AB210+"21"),1,1,"EST")))-1)</f>
        <v>-</v>
      </c>
      <c r="AI210" s="1" t="str">
        <f ca="1">IF($I210&lt;AI$5,"-",SUM(INDIRECT(ADDRESS($AF210+"1",38,1,1,"EST")):INDIRECT(ADDRESS($AF210+"1",IF(AC210="",49,AC210+"37"),1,1,"EST")))/SUM(INDIRECT(ADDRESS($AF210,38,1,1,"EST")):INDIRECT(ADDRESS($AF210,IF(AC210="",49,AC210+"37"),1,1,"EST")))-1)</f>
        <v>-</v>
      </c>
      <c r="AJ210" s="1" t="str">
        <f ca="1">IF($I210&lt;AJ$5,"-",SUM(INDIRECT(ADDRESS($AF210+"1",54,1,1,"EST")):INDIRECT(ADDRESS($AF210+"1",IF(AD210="",65,AD210+"53"),1,1,"EST")))/SUM(INDIRECT(ADDRESS($AF210,54,1,1,"EST")):INDIRECT(ADDRESS($AF210,IF(AD210="",65,AD210+"53"),1,1,"EST")))-1)</f>
        <v>-</v>
      </c>
      <c r="AK210" s="154" t="str">
        <f ca="1">IF($I210&lt;AK$5,"-",SUM(INDIRECT(ADDRESS($AF210+"1",70,1,1,"EST")):INDIRECT(ADDRESS($AF210+"1",IF(AE210="",81,AE210+"69"),1,1,"EST")))/SUM(INDIRECT(ADDRESS($AF210,70,1,1,"EST")):INDIRECT(ADDRESS($AF210,IF(AE210="",81,AE210+"69"),1,1,"EST")))-1)</f>
        <v>-</v>
      </c>
    </row>
    <row r="211" spans="3:37" ht="30" customHeight="1" thickTop="1" thickBot="1">
      <c r="C211" s="321"/>
      <c r="D211" s="322"/>
      <c r="E211" s="316"/>
      <c r="F211" s="316"/>
      <c r="G211" s="317" t="str">
        <f>IF(F211=0,"",VLOOKUP(F211,Funcionários!$C$6:$D$81,2,FALSE))</f>
        <v/>
      </c>
      <c r="H211" s="318"/>
      <c r="I211" s="319"/>
      <c r="J211" s="85" t="str">
        <f t="shared" si="43"/>
        <v/>
      </c>
      <c r="K211" s="88"/>
      <c r="L211" s="1" t="str">
        <f t="shared" si="44"/>
        <v/>
      </c>
      <c r="R211" s="1" t="str">
        <f t="shared" si="45"/>
        <v/>
      </c>
      <c r="S211" s="1" t="str">
        <f t="shared" si="46"/>
        <v/>
      </c>
      <c r="W211" s="1" t="e">
        <f t="shared" ca="1" si="47"/>
        <v>#VALUE!</v>
      </c>
      <c r="X211" s="1" t="e">
        <f t="shared" ca="1" si="48"/>
        <v>#VALUE!</v>
      </c>
      <c r="Y211" s="1" t="e">
        <f t="shared" ca="1" si="49"/>
        <v>#VALUE!</v>
      </c>
      <c r="AA211" s="1" t="str">
        <f t="shared" si="50"/>
        <v/>
      </c>
      <c r="AB211" s="1" t="str">
        <f t="shared" si="50"/>
        <v/>
      </c>
      <c r="AC211" s="1" t="str">
        <f t="shared" si="50"/>
        <v/>
      </c>
      <c r="AD211" s="1" t="str">
        <f t="shared" si="50"/>
        <v/>
      </c>
      <c r="AE211" s="1" t="str">
        <f t="shared" si="50"/>
        <v/>
      </c>
      <c r="AF211" s="1" t="e">
        <f>VLOOKUP(C211,'Est1'!$C$12:$S$26,18,FALSE)</f>
        <v>#N/A</v>
      </c>
      <c r="AG211" s="1" t="str">
        <f ca="1">IF($I211&lt;AG$5,"-",SUM(INDIRECT(ADDRESS($AF211+"1",6,1,1,"EST")):INDIRECT(ADDRESS($AF211+"1",IF(AA211="",17,AA211+"5"),1,1,"EST")))/SUM(INDIRECT(ADDRESS($AF211,6,1,1,"EST")):INDIRECT(ADDRESS($AF211,IF(AA211="",17,AA211+"5"),1,1,"EST")))-1)</f>
        <v>-</v>
      </c>
      <c r="AH211" s="1" t="str">
        <f ca="1">IF($I211&lt;AH$5,"-",SUM(INDIRECT(ADDRESS($AF211+"1",22,1,1,"EST")):INDIRECT(ADDRESS($AF211+"1",IF(AB211="",33,AB211+"21"),1,1,"EST")))/SUM(INDIRECT(ADDRESS($AF211,22,1,1,"EST")):INDIRECT(ADDRESS($AF211,IF(AB211="",33,AB211+"21"),1,1,"EST")))-1)</f>
        <v>-</v>
      </c>
      <c r="AI211" s="1" t="str">
        <f ca="1">IF($I211&lt;AI$5,"-",SUM(INDIRECT(ADDRESS($AF211+"1",38,1,1,"EST")):INDIRECT(ADDRESS($AF211+"1",IF(AC211="",49,AC211+"37"),1,1,"EST")))/SUM(INDIRECT(ADDRESS($AF211,38,1,1,"EST")):INDIRECT(ADDRESS($AF211,IF(AC211="",49,AC211+"37"),1,1,"EST")))-1)</f>
        <v>-</v>
      </c>
      <c r="AJ211" s="1" t="str">
        <f ca="1">IF($I211&lt;AJ$5,"-",SUM(INDIRECT(ADDRESS($AF211+"1",54,1,1,"EST")):INDIRECT(ADDRESS($AF211+"1",IF(AD211="",65,AD211+"53"),1,1,"EST")))/SUM(INDIRECT(ADDRESS($AF211,54,1,1,"EST")):INDIRECT(ADDRESS($AF211,IF(AD211="",65,AD211+"53"),1,1,"EST")))-1)</f>
        <v>-</v>
      </c>
      <c r="AK211" s="154" t="str">
        <f ca="1">IF($I211&lt;AK$5,"-",SUM(INDIRECT(ADDRESS($AF211+"1",70,1,1,"EST")):INDIRECT(ADDRESS($AF211+"1",IF(AE211="",81,AE211+"69"),1,1,"EST")))/SUM(INDIRECT(ADDRESS($AF211,70,1,1,"EST")):INDIRECT(ADDRESS($AF211,IF(AE211="",81,AE211+"69"),1,1,"EST")))-1)</f>
        <v>-</v>
      </c>
    </row>
    <row r="212" spans="3:37" ht="30" customHeight="1" thickTop="1" thickBot="1">
      <c r="C212" s="321"/>
      <c r="D212" s="322"/>
      <c r="E212" s="316"/>
      <c r="F212" s="316"/>
      <c r="G212" s="317" t="str">
        <f>IF(F212=0,"",VLOOKUP(F212,Funcionários!$C$6:$D$81,2,FALSE))</f>
        <v/>
      </c>
      <c r="H212" s="318"/>
      <c r="I212" s="319"/>
      <c r="J212" s="85" t="str">
        <f t="shared" si="43"/>
        <v/>
      </c>
      <c r="K212" s="88"/>
      <c r="L212" s="1" t="str">
        <f t="shared" si="44"/>
        <v/>
      </c>
      <c r="R212" s="1" t="str">
        <f t="shared" si="45"/>
        <v/>
      </c>
      <c r="S212" s="1" t="str">
        <f t="shared" si="46"/>
        <v/>
      </c>
      <c r="W212" s="1" t="e">
        <f t="shared" ca="1" si="47"/>
        <v>#VALUE!</v>
      </c>
      <c r="X212" s="1" t="e">
        <f t="shared" ca="1" si="48"/>
        <v>#VALUE!</v>
      </c>
      <c r="Y212" s="1" t="e">
        <f t="shared" ca="1" si="49"/>
        <v>#VALUE!</v>
      </c>
      <c r="AA212" s="1" t="str">
        <f t="shared" si="50"/>
        <v/>
      </c>
      <c r="AB212" s="1" t="str">
        <f t="shared" si="50"/>
        <v/>
      </c>
      <c r="AC212" s="1" t="str">
        <f t="shared" si="50"/>
        <v/>
      </c>
      <c r="AD212" s="1" t="str">
        <f t="shared" si="50"/>
        <v/>
      </c>
      <c r="AE212" s="1" t="str">
        <f t="shared" si="50"/>
        <v/>
      </c>
      <c r="AF212" s="1" t="e">
        <f>VLOOKUP(C212,'Est1'!$C$12:$S$26,18,FALSE)</f>
        <v>#N/A</v>
      </c>
      <c r="AG212" s="1" t="str">
        <f ca="1">IF($I212&lt;AG$5,"-",SUM(INDIRECT(ADDRESS($AF212+"1",6,1,1,"EST")):INDIRECT(ADDRESS($AF212+"1",IF(AA212="",17,AA212+"5"),1,1,"EST")))/SUM(INDIRECT(ADDRESS($AF212,6,1,1,"EST")):INDIRECT(ADDRESS($AF212,IF(AA212="",17,AA212+"5"),1,1,"EST")))-1)</f>
        <v>-</v>
      </c>
      <c r="AH212" s="1" t="str">
        <f ca="1">IF($I212&lt;AH$5,"-",SUM(INDIRECT(ADDRESS($AF212+"1",22,1,1,"EST")):INDIRECT(ADDRESS($AF212+"1",IF(AB212="",33,AB212+"21"),1,1,"EST")))/SUM(INDIRECT(ADDRESS($AF212,22,1,1,"EST")):INDIRECT(ADDRESS($AF212,IF(AB212="",33,AB212+"21"),1,1,"EST")))-1)</f>
        <v>-</v>
      </c>
      <c r="AI212" s="1" t="str">
        <f ca="1">IF($I212&lt;AI$5,"-",SUM(INDIRECT(ADDRESS($AF212+"1",38,1,1,"EST")):INDIRECT(ADDRESS($AF212+"1",IF(AC212="",49,AC212+"37"),1,1,"EST")))/SUM(INDIRECT(ADDRESS($AF212,38,1,1,"EST")):INDIRECT(ADDRESS($AF212,IF(AC212="",49,AC212+"37"),1,1,"EST")))-1)</f>
        <v>-</v>
      </c>
      <c r="AJ212" s="1" t="str">
        <f ca="1">IF($I212&lt;AJ$5,"-",SUM(INDIRECT(ADDRESS($AF212+"1",54,1,1,"EST")):INDIRECT(ADDRESS($AF212+"1",IF(AD212="",65,AD212+"53"),1,1,"EST")))/SUM(INDIRECT(ADDRESS($AF212,54,1,1,"EST")):INDIRECT(ADDRESS($AF212,IF(AD212="",65,AD212+"53"),1,1,"EST")))-1)</f>
        <v>-</v>
      </c>
      <c r="AK212" s="154" t="str">
        <f ca="1">IF($I212&lt;AK$5,"-",SUM(INDIRECT(ADDRESS($AF212+"1",70,1,1,"EST")):INDIRECT(ADDRESS($AF212+"1",IF(AE212="",81,AE212+"69"),1,1,"EST")))/SUM(INDIRECT(ADDRESS($AF212,70,1,1,"EST")):INDIRECT(ADDRESS($AF212,IF(AE212="",81,AE212+"69"),1,1,"EST")))-1)</f>
        <v>-</v>
      </c>
    </row>
    <row r="213" spans="3:37" ht="30" customHeight="1" thickTop="1" thickBot="1">
      <c r="C213" s="321"/>
      <c r="D213" s="322"/>
      <c r="E213" s="316"/>
      <c r="F213" s="316"/>
      <c r="G213" s="317" t="str">
        <f>IF(F213=0,"",VLOOKUP(F213,Funcionários!$C$6:$D$81,2,FALSE))</f>
        <v/>
      </c>
      <c r="H213" s="318"/>
      <c r="I213" s="319"/>
      <c r="J213" s="85" t="str">
        <f t="shared" si="43"/>
        <v/>
      </c>
      <c r="K213" s="88"/>
      <c r="L213" s="1" t="str">
        <f t="shared" si="44"/>
        <v/>
      </c>
      <c r="R213" s="1" t="str">
        <f t="shared" si="45"/>
        <v/>
      </c>
      <c r="S213" s="1" t="str">
        <f t="shared" si="46"/>
        <v/>
      </c>
      <c r="W213" s="1" t="e">
        <f t="shared" ca="1" si="47"/>
        <v>#VALUE!</v>
      </c>
      <c r="X213" s="1" t="e">
        <f t="shared" ca="1" si="48"/>
        <v>#VALUE!</v>
      </c>
      <c r="Y213" s="1" t="e">
        <f t="shared" ca="1" si="49"/>
        <v>#VALUE!</v>
      </c>
      <c r="AA213" s="1" t="str">
        <f t="shared" si="50"/>
        <v/>
      </c>
      <c r="AB213" s="1" t="str">
        <f t="shared" si="50"/>
        <v/>
      </c>
      <c r="AC213" s="1" t="str">
        <f t="shared" si="50"/>
        <v/>
      </c>
      <c r="AD213" s="1" t="str">
        <f t="shared" si="50"/>
        <v/>
      </c>
      <c r="AE213" s="1" t="str">
        <f t="shared" si="50"/>
        <v/>
      </c>
      <c r="AF213" s="1" t="e">
        <f>VLOOKUP(C213,'Est1'!$C$12:$S$26,18,FALSE)</f>
        <v>#N/A</v>
      </c>
      <c r="AG213" s="1" t="str">
        <f ca="1">IF($I213&lt;AG$5,"-",SUM(INDIRECT(ADDRESS($AF213+"1",6,1,1,"EST")):INDIRECT(ADDRESS($AF213+"1",IF(AA213="",17,AA213+"5"),1,1,"EST")))/SUM(INDIRECT(ADDRESS($AF213,6,1,1,"EST")):INDIRECT(ADDRESS($AF213,IF(AA213="",17,AA213+"5"),1,1,"EST")))-1)</f>
        <v>-</v>
      </c>
      <c r="AH213" s="1" t="str">
        <f ca="1">IF($I213&lt;AH$5,"-",SUM(INDIRECT(ADDRESS($AF213+"1",22,1,1,"EST")):INDIRECT(ADDRESS($AF213+"1",IF(AB213="",33,AB213+"21"),1,1,"EST")))/SUM(INDIRECT(ADDRESS($AF213,22,1,1,"EST")):INDIRECT(ADDRESS($AF213,IF(AB213="",33,AB213+"21"),1,1,"EST")))-1)</f>
        <v>-</v>
      </c>
      <c r="AI213" s="1" t="str">
        <f ca="1">IF($I213&lt;AI$5,"-",SUM(INDIRECT(ADDRESS($AF213+"1",38,1,1,"EST")):INDIRECT(ADDRESS($AF213+"1",IF(AC213="",49,AC213+"37"),1,1,"EST")))/SUM(INDIRECT(ADDRESS($AF213,38,1,1,"EST")):INDIRECT(ADDRESS($AF213,IF(AC213="",49,AC213+"37"),1,1,"EST")))-1)</f>
        <v>-</v>
      </c>
      <c r="AJ213" s="1" t="str">
        <f ca="1">IF($I213&lt;AJ$5,"-",SUM(INDIRECT(ADDRESS($AF213+"1",54,1,1,"EST")):INDIRECT(ADDRESS($AF213+"1",IF(AD213="",65,AD213+"53"),1,1,"EST")))/SUM(INDIRECT(ADDRESS($AF213,54,1,1,"EST")):INDIRECT(ADDRESS($AF213,IF(AD213="",65,AD213+"53"),1,1,"EST")))-1)</f>
        <v>-</v>
      </c>
      <c r="AK213" s="154" t="str">
        <f ca="1">IF($I213&lt;AK$5,"-",SUM(INDIRECT(ADDRESS($AF213+"1",70,1,1,"EST")):INDIRECT(ADDRESS($AF213+"1",IF(AE213="",81,AE213+"69"),1,1,"EST")))/SUM(INDIRECT(ADDRESS($AF213,70,1,1,"EST")):INDIRECT(ADDRESS($AF213,IF(AE213="",81,AE213+"69"),1,1,"EST")))-1)</f>
        <v>-</v>
      </c>
    </row>
    <row r="214" spans="3:37" ht="30" customHeight="1" thickTop="1" thickBot="1">
      <c r="C214" s="321"/>
      <c r="D214" s="322"/>
      <c r="E214" s="316"/>
      <c r="F214" s="316"/>
      <c r="G214" s="317" t="str">
        <f>IF(F214=0,"",VLOOKUP(F214,Funcionários!$C$6:$D$81,2,FALSE))</f>
        <v/>
      </c>
      <c r="H214" s="318"/>
      <c r="I214" s="319"/>
      <c r="J214" s="85" t="str">
        <f t="shared" si="43"/>
        <v/>
      </c>
      <c r="K214" s="88"/>
      <c r="L214" s="1" t="str">
        <f t="shared" si="44"/>
        <v/>
      </c>
      <c r="R214" s="1" t="str">
        <f t="shared" si="45"/>
        <v/>
      </c>
      <c r="S214" s="1" t="str">
        <f t="shared" si="46"/>
        <v/>
      </c>
      <c r="W214" s="1" t="e">
        <f t="shared" ca="1" si="47"/>
        <v>#VALUE!</v>
      </c>
      <c r="X214" s="1" t="e">
        <f t="shared" ca="1" si="48"/>
        <v>#VALUE!</v>
      </c>
      <c r="Y214" s="1" t="e">
        <f t="shared" ca="1" si="49"/>
        <v>#VALUE!</v>
      </c>
      <c r="AA214" s="1" t="str">
        <f t="shared" si="50"/>
        <v/>
      </c>
      <c r="AB214" s="1" t="str">
        <f t="shared" si="50"/>
        <v/>
      </c>
      <c r="AC214" s="1" t="str">
        <f t="shared" si="50"/>
        <v/>
      </c>
      <c r="AD214" s="1" t="str">
        <f t="shared" si="50"/>
        <v/>
      </c>
      <c r="AE214" s="1" t="str">
        <f t="shared" si="50"/>
        <v/>
      </c>
      <c r="AF214" s="1" t="e">
        <f>VLOOKUP(C214,'Est1'!$C$12:$S$26,18,FALSE)</f>
        <v>#N/A</v>
      </c>
      <c r="AG214" s="1" t="str">
        <f ca="1">IF($I214&lt;AG$5,"-",SUM(INDIRECT(ADDRESS($AF214+"1",6,1,1,"EST")):INDIRECT(ADDRESS($AF214+"1",IF(AA214="",17,AA214+"5"),1,1,"EST")))/SUM(INDIRECT(ADDRESS($AF214,6,1,1,"EST")):INDIRECT(ADDRESS($AF214,IF(AA214="",17,AA214+"5"),1,1,"EST")))-1)</f>
        <v>-</v>
      </c>
      <c r="AH214" s="1" t="str">
        <f ca="1">IF($I214&lt;AH$5,"-",SUM(INDIRECT(ADDRESS($AF214+"1",22,1,1,"EST")):INDIRECT(ADDRESS($AF214+"1",IF(AB214="",33,AB214+"21"),1,1,"EST")))/SUM(INDIRECT(ADDRESS($AF214,22,1,1,"EST")):INDIRECT(ADDRESS($AF214,IF(AB214="",33,AB214+"21"),1,1,"EST")))-1)</f>
        <v>-</v>
      </c>
      <c r="AI214" s="1" t="str">
        <f ca="1">IF($I214&lt;AI$5,"-",SUM(INDIRECT(ADDRESS($AF214+"1",38,1,1,"EST")):INDIRECT(ADDRESS($AF214+"1",IF(AC214="",49,AC214+"37"),1,1,"EST")))/SUM(INDIRECT(ADDRESS($AF214,38,1,1,"EST")):INDIRECT(ADDRESS($AF214,IF(AC214="",49,AC214+"37"),1,1,"EST")))-1)</f>
        <v>-</v>
      </c>
      <c r="AJ214" s="1" t="str">
        <f ca="1">IF($I214&lt;AJ$5,"-",SUM(INDIRECT(ADDRESS($AF214+"1",54,1,1,"EST")):INDIRECT(ADDRESS($AF214+"1",IF(AD214="",65,AD214+"53"),1,1,"EST")))/SUM(INDIRECT(ADDRESS($AF214,54,1,1,"EST")):INDIRECT(ADDRESS($AF214,IF(AD214="",65,AD214+"53"),1,1,"EST")))-1)</f>
        <v>-</v>
      </c>
      <c r="AK214" s="154" t="str">
        <f ca="1">IF($I214&lt;AK$5,"-",SUM(INDIRECT(ADDRESS($AF214+"1",70,1,1,"EST")):INDIRECT(ADDRESS($AF214+"1",IF(AE214="",81,AE214+"69"),1,1,"EST")))/SUM(INDIRECT(ADDRESS($AF214,70,1,1,"EST")):INDIRECT(ADDRESS($AF214,IF(AE214="",81,AE214+"69"),1,1,"EST")))-1)</f>
        <v>-</v>
      </c>
    </row>
    <row r="215" spans="3:37" ht="30" customHeight="1" thickTop="1" thickBot="1">
      <c r="C215" s="321"/>
      <c r="D215" s="322"/>
      <c r="E215" s="316"/>
      <c r="F215" s="316"/>
      <c r="G215" s="317" t="str">
        <f>IF(F215=0,"",VLOOKUP(F215,Funcionários!$C$6:$D$81,2,FALSE))</f>
        <v/>
      </c>
      <c r="H215" s="318"/>
      <c r="I215" s="319"/>
      <c r="J215" s="85" t="str">
        <f t="shared" si="43"/>
        <v/>
      </c>
      <c r="K215" s="88"/>
      <c r="L215" s="1" t="str">
        <f t="shared" si="44"/>
        <v/>
      </c>
      <c r="R215" s="1" t="str">
        <f t="shared" si="45"/>
        <v/>
      </c>
      <c r="S215" s="1" t="str">
        <f t="shared" si="46"/>
        <v/>
      </c>
      <c r="W215" s="1" t="e">
        <f t="shared" ca="1" si="47"/>
        <v>#VALUE!</v>
      </c>
      <c r="X215" s="1" t="e">
        <f t="shared" ca="1" si="48"/>
        <v>#VALUE!</v>
      </c>
      <c r="Y215" s="1" t="e">
        <f t="shared" ca="1" si="49"/>
        <v>#VALUE!</v>
      </c>
      <c r="AA215" s="1" t="str">
        <f t="shared" si="50"/>
        <v/>
      </c>
      <c r="AB215" s="1" t="str">
        <f t="shared" si="50"/>
        <v/>
      </c>
      <c r="AC215" s="1" t="str">
        <f t="shared" si="50"/>
        <v/>
      </c>
      <c r="AD215" s="1" t="str">
        <f t="shared" si="50"/>
        <v/>
      </c>
      <c r="AE215" s="1" t="str">
        <f t="shared" si="50"/>
        <v/>
      </c>
      <c r="AF215" s="1" t="e">
        <f>VLOOKUP(C215,'Est1'!$C$12:$S$26,18,FALSE)</f>
        <v>#N/A</v>
      </c>
      <c r="AG215" s="1" t="str">
        <f ca="1">IF($I215&lt;AG$5,"-",SUM(INDIRECT(ADDRESS($AF215+"1",6,1,1,"EST")):INDIRECT(ADDRESS($AF215+"1",IF(AA215="",17,AA215+"5"),1,1,"EST")))/SUM(INDIRECT(ADDRESS($AF215,6,1,1,"EST")):INDIRECT(ADDRESS($AF215,IF(AA215="",17,AA215+"5"),1,1,"EST")))-1)</f>
        <v>-</v>
      </c>
      <c r="AH215" s="1" t="str">
        <f ca="1">IF($I215&lt;AH$5,"-",SUM(INDIRECT(ADDRESS($AF215+"1",22,1,1,"EST")):INDIRECT(ADDRESS($AF215+"1",IF(AB215="",33,AB215+"21"),1,1,"EST")))/SUM(INDIRECT(ADDRESS($AF215,22,1,1,"EST")):INDIRECT(ADDRESS($AF215,IF(AB215="",33,AB215+"21"),1,1,"EST")))-1)</f>
        <v>-</v>
      </c>
      <c r="AI215" s="1" t="str">
        <f ca="1">IF($I215&lt;AI$5,"-",SUM(INDIRECT(ADDRESS($AF215+"1",38,1,1,"EST")):INDIRECT(ADDRESS($AF215+"1",IF(AC215="",49,AC215+"37"),1,1,"EST")))/SUM(INDIRECT(ADDRESS($AF215,38,1,1,"EST")):INDIRECT(ADDRESS($AF215,IF(AC215="",49,AC215+"37"),1,1,"EST")))-1)</f>
        <v>-</v>
      </c>
      <c r="AJ215" s="1" t="str">
        <f ca="1">IF($I215&lt;AJ$5,"-",SUM(INDIRECT(ADDRESS($AF215+"1",54,1,1,"EST")):INDIRECT(ADDRESS($AF215+"1",IF(AD215="",65,AD215+"53"),1,1,"EST")))/SUM(INDIRECT(ADDRESS($AF215,54,1,1,"EST")):INDIRECT(ADDRESS($AF215,IF(AD215="",65,AD215+"53"),1,1,"EST")))-1)</f>
        <v>-</v>
      </c>
      <c r="AK215" s="154" t="str">
        <f ca="1">IF($I215&lt;AK$5,"-",SUM(INDIRECT(ADDRESS($AF215+"1",70,1,1,"EST")):INDIRECT(ADDRESS($AF215+"1",IF(AE215="",81,AE215+"69"),1,1,"EST")))/SUM(INDIRECT(ADDRESS($AF215,70,1,1,"EST")):INDIRECT(ADDRESS($AF215,IF(AE215="",81,AE215+"69"),1,1,"EST")))-1)</f>
        <v>-</v>
      </c>
    </row>
    <row r="216" spans="3:37" ht="30" customHeight="1" thickTop="1" thickBot="1">
      <c r="C216" s="321"/>
      <c r="D216" s="322"/>
      <c r="E216" s="316"/>
      <c r="F216" s="316"/>
      <c r="G216" s="317" t="str">
        <f>IF(F216=0,"",VLOOKUP(F216,Funcionários!$C$6:$D$81,2,FALSE))</f>
        <v/>
      </c>
      <c r="H216" s="318"/>
      <c r="I216" s="319"/>
      <c r="J216" s="85" t="str">
        <f t="shared" si="43"/>
        <v/>
      </c>
      <c r="K216" s="88"/>
      <c r="L216" s="1" t="str">
        <f t="shared" si="44"/>
        <v/>
      </c>
      <c r="R216" s="1" t="str">
        <f t="shared" si="45"/>
        <v/>
      </c>
      <c r="S216" s="1" t="str">
        <f t="shared" si="46"/>
        <v/>
      </c>
      <c r="W216" s="1" t="e">
        <f t="shared" ca="1" si="47"/>
        <v>#VALUE!</v>
      </c>
      <c r="X216" s="1" t="e">
        <f t="shared" ca="1" si="48"/>
        <v>#VALUE!</v>
      </c>
      <c r="Y216" s="1" t="e">
        <f t="shared" ca="1" si="49"/>
        <v>#VALUE!</v>
      </c>
      <c r="AA216" s="1" t="str">
        <f t="shared" ref="AA216:AE225" si="51">IF($I216=AA$5,$R216,"")</f>
        <v/>
      </c>
      <c r="AB216" s="1" t="str">
        <f t="shared" si="51"/>
        <v/>
      </c>
      <c r="AC216" s="1" t="str">
        <f t="shared" si="51"/>
        <v/>
      </c>
      <c r="AD216" s="1" t="str">
        <f t="shared" si="51"/>
        <v/>
      </c>
      <c r="AE216" s="1" t="str">
        <f t="shared" si="51"/>
        <v/>
      </c>
      <c r="AF216" s="1" t="e">
        <f>VLOOKUP(C216,'Est1'!$C$12:$S$26,18,FALSE)</f>
        <v>#N/A</v>
      </c>
      <c r="AG216" s="1" t="str">
        <f ca="1">IF($I216&lt;AG$5,"-",SUM(INDIRECT(ADDRESS($AF216+"1",6,1,1,"EST")):INDIRECT(ADDRESS($AF216+"1",IF(AA216="",17,AA216+"5"),1,1,"EST")))/SUM(INDIRECT(ADDRESS($AF216,6,1,1,"EST")):INDIRECT(ADDRESS($AF216,IF(AA216="",17,AA216+"5"),1,1,"EST")))-1)</f>
        <v>-</v>
      </c>
      <c r="AH216" s="1" t="str">
        <f ca="1">IF($I216&lt;AH$5,"-",SUM(INDIRECT(ADDRESS($AF216+"1",22,1,1,"EST")):INDIRECT(ADDRESS($AF216+"1",IF(AB216="",33,AB216+"21"),1,1,"EST")))/SUM(INDIRECT(ADDRESS($AF216,22,1,1,"EST")):INDIRECT(ADDRESS($AF216,IF(AB216="",33,AB216+"21"),1,1,"EST")))-1)</f>
        <v>-</v>
      </c>
      <c r="AI216" s="1" t="str">
        <f ca="1">IF($I216&lt;AI$5,"-",SUM(INDIRECT(ADDRESS($AF216+"1",38,1,1,"EST")):INDIRECT(ADDRESS($AF216+"1",IF(AC216="",49,AC216+"37"),1,1,"EST")))/SUM(INDIRECT(ADDRESS($AF216,38,1,1,"EST")):INDIRECT(ADDRESS($AF216,IF(AC216="",49,AC216+"37"),1,1,"EST")))-1)</f>
        <v>-</v>
      </c>
      <c r="AJ216" s="1" t="str">
        <f ca="1">IF($I216&lt;AJ$5,"-",SUM(INDIRECT(ADDRESS($AF216+"1",54,1,1,"EST")):INDIRECT(ADDRESS($AF216+"1",IF(AD216="",65,AD216+"53"),1,1,"EST")))/SUM(INDIRECT(ADDRESS($AF216,54,1,1,"EST")):INDIRECT(ADDRESS($AF216,IF(AD216="",65,AD216+"53"),1,1,"EST")))-1)</f>
        <v>-</v>
      </c>
      <c r="AK216" s="154" t="str">
        <f ca="1">IF($I216&lt;AK$5,"-",SUM(INDIRECT(ADDRESS($AF216+"1",70,1,1,"EST")):INDIRECT(ADDRESS($AF216+"1",IF(AE216="",81,AE216+"69"),1,1,"EST")))/SUM(INDIRECT(ADDRESS($AF216,70,1,1,"EST")):INDIRECT(ADDRESS($AF216,IF(AE216="",81,AE216+"69"),1,1,"EST")))-1)</f>
        <v>-</v>
      </c>
    </row>
    <row r="217" spans="3:37" ht="30" customHeight="1" thickTop="1" thickBot="1">
      <c r="C217" s="321"/>
      <c r="D217" s="322"/>
      <c r="E217" s="316"/>
      <c r="F217" s="316"/>
      <c r="G217" s="317" t="str">
        <f>IF(F217=0,"",VLOOKUP(F217,Funcionários!$C$6:$D$81,2,FALSE))</f>
        <v/>
      </c>
      <c r="H217" s="318"/>
      <c r="I217" s="319"/>
      <c r="J217" s="85" t="str">
        <f t="shared" si="43"/>
        <v/>
      </c>
      <c r="K217" s="88"/>
      <c r="L217" s="1" t="str">
        <f t="shared" si="44"/>
        <v/>
      </c>
      <c r="R217" s="1" t="str">
        <f t="shared" si="45"/>
        <v/>
      </c>
      <c r="S217" s="1" t="str">
        <f t="shared" si="46"/>
        <v/>
      </c>
      <c r="W217" s="1" t="e">
        <f t="shared" ca="1" si="47"/>
        <v>#VALUE!</v>
      </c>
      <c r="X217" s="1" t="e">
        <f t="shared" ca="1" si="48"/>
        <v>#VALUE!</v>
      </c>
      <c r="Y217" s="1" t="e">
        <f t="shared" ca="1" si="49"/>
        <v>#VALUE!</v>
      </c>
      <c r="AA217" s="1" t="str">
        <f t="shared" si="51"/>
        <v/>
      </c>
      <c r="AB217" s="1" t="str">
        <f t="shared" si="51"/>
        <v/>
      </c>
      <c r="AC217" s="1" t="str">
        <f t="shared" si="51"/>
        <v/>
      </c>
      <c r="AD217" s="1" t="str">
        <f t="shared" si="51"/>
        <v/>
      </c>
      <c r="AE217" s="1" t="str">
        <f t="shared" si="51"/>
        <v/>
      </c>
      <c r="AF217" s="1" t="e">
        <f>VLOOKUP(C217,'Est1'!$C$12:$S$26,18,FALSE)</f>
        <v>#N/A</v>
      </c>
      <c r="AG217" s="1" t="str">
        <f ca="1">IF($I217&lt;AG$5,"-",SUM(INDIRECT(ADDRESS($AF217+"1",6,1,1,"EST")):INDIRECT(ADDRESS($AF217+"1",IF(AA217="",17,AA217+"5"),1,1,"EST")))/SUM(INDIRECT(ADDRESS($AF217,6,1,1,"EST")):INDIRECT(ADDRESS($AF217,IF(AA217="",17,AA217+"5"),1,1,"EST")))-1)</f>
        <v>-</v>
      </c>
      <c r="AH217" s="1" t="str">
        <f ca="1">IF($I217&lt;AH$5,"-",SUM(INDIRECT(ADDRESS($AF217+"1",22,1,1,"EST")):INDIRECT(ADDRESS($AF217+"1",IF(AB217="",33,AB217+"21"),1,1,"EST")))/SUM(INDIRECT(ADDRESS($AF217,22,1,1,"EST")):INDIRECT(ADDRESS($AF217,IF(AB217="",33,AB217+"21"),1,1,"EST")))-1)</f>
        <v>-</v>
      </c>
      <c r="AI217" s="1" t="str">
        <f ca="1">IF($I217&lt;AI$5,"-",SUM(INDIRECT(ADDRESS($AF217+"1",38,1,1,"EST")):INDIRECT(ADDRESS($AF217+"1",IF(AC217="",49,AC217+"37"),1,1,"EST")))/SUM(INDIRECT(ADDRESS($AF217,38,1,1,"EST")):INDIRECT(ADDRESS($AF217,IF(AC217="",49,AC217+"37"),1,1,"EST")))-1)</f>
        <v>-</v>
      </c>
      <c r="AJ217" s="1" t="str">
        <f ca="1">IF($I217&lt;AJ$5,"-",SUM(INDIRECT(ADDRESS($AF217+"1",54,1,1,"EST")):INDIRECT(ADDRESS($AF217+"1",IF(AD217="",65,AD217+"53"),1,1,"EST")))/SUM(INDIRECT(ADDRESS($AF217,54,1,1,"EST")):INDIRECT(ADDRESS($AF217,IF(AD217="",65,AD217+"53"),1,1,"EST")))-1)</f>
        <v>-</v>
      </c>
      <c r="AK217" s="154" t="str">
        <f ca="1">IF($I217&lt;AK$5,"-",SUM(INDIRECT(ADDRESS($AF217+"1",70,1,1,"EST")):INDIRECT(ADDRESS($AF217+"1",IF(AE217="",81,AE217+"69"),1,1,"EST")))/SUM(INDIRECT(ADDRESS($AF217,70,1,1,"EST")):INDIRECT(ADDRESS($AF217,IF(AE217="",81,AE217+"69"),1,1,"EST")))-1)</f>
        <v>-</v>
      </c>
    </row>
    <row r="218" spans="3:37" ht="30" customHeight="1" thickTop="1" thickBot="1">
      <c r="C218" s="321"/>
      <c r="D218" s="322"/>
      <c r="E218" s="316"/>
      <c r="F218" s="316"/>
      <c r="G218" s="317" t="str">
        <f>IF(F218=0,"",VLOOKUP(F218,Funcionários!$C$6:$D$81,2,FALSE))</f>
        <v/>
      </c>
      <c r="H218" s="318"/>
      <c r="I218" s="319"/>
      <c r="J218" s="85" t="str">
        <f t="shared" si="43"/>
        <v/>
      </c>
      <c r="K218" s="88"/>
      <c r="L218" s="1" t="str">
        <f t="shared" si="44"/>
        <v/>
      </c>
      <c r="R218" s="1" t="str">
        <f t="shared" si="45"/>
        <v/>
      </c>
      <c r="S218" s="1" t="str">
        <f t="shared" si="46"/>
        <v/>
      </c>
      <c r="W218" s="1" t="e">
        <f t="shared" ca="1" si="47"/>
        <v>#VALUE!</v>
      </c>
      <c r="X218" s="1" t="e">
        <f t="shared" ca="1" si="48"/>
        <v>#VALUE!</v>
      </c>
      <c r="Y218" s="1" t="e">
        <f t="shared" ca="1" si="49"/>
        <v>#VALUE!</v>
      </c>
      <c r="AA218" s="1" t="str">
        <f t="shared" si="51"/>
        <v/>
      </c>
      <c r="AB218" s="1" t="str">
        <f t="shared" si="51"/>
        <v/>
      </c>
      <c r="AC218" s="1" t="str">
        <f t="shared" si="51"/>
        <v/>
      </c>
      <c r="AD218" s="1" t="str">
        <f t="shared" si="51"/>
        <v/>
      </c>
      <c r="AE218" s="1" t="str">
        <f t="shared" si="51"/>
        <v/>
      </c>
      <c r="AF218" s="1" t="e">
        <f>VLOOKUP(C218,'Est1'!$C$12:$S$26,18,FALSE)</f>
        <v>#N/A</v>
      </c>
      <c r="AG218" s="1" t="str">
        <f ca="1">IF($I218&lt;AG$5,"-",SUM(INDIRECT(ADDRESS($AF218+"1",6,1,1,"EST")):INDIRECT(ADDRESS($AF218+"1",IF(AA218="",17,AA218+"5"),1,1,"EST")))/SUM(INDIRECT(ADDRESS($AF218,6,1,1,"EST")):INDIRECT(ADDRESS($AF218,IF(AA218="",17,AA218+"5"),1,1,"EST")))-1)</f>
        <v>-</v>
      </c>
      <c r="AH218" s="1" t="str">
        <f ca="1">IF($I218&lt;AH$5,"-",SUM(INDIRECT(ADDRESS($AF218+"1",22,1,1,"EST")):INDIRECT(ADDRESS($AF218+"1",IF(AB218="",33,AB218+"21"),1,1,"EST")))/SUM(INDIRECT(ADDRESS($AF218,22,1,1,"EST")):INDIRECT(ADDRESS($AF218,IF(AB218="",33,AB218+"21"),1,1,"EST")))-1)</f>
        <v>-</v>
      </c>
      <c r="AI218" s="1" t="str">
        <f ca="1">IF($I218&lt;AI$5,"-",SUM(INDIRECT(ADDRESS($AF218+"1",38,1,1,"EST")):INDIRECT(ADDRESS($AF218+"1",IF(AC218="",49,AC218+"37"),1,1,"EST")))/SUM(INDIRECT(ADDRESS($AF218,38,1,1,"EST")):INDIRECT(ADDRESS($AF218,IF(AC218="",49,AC218+"37"),1,1,"EST")))-1)</f>
        <v>-</v>
      </c>
      <c r="AJ218" s="1" t="str">
        <f ca="1">IF($I218&lt;AJ$5,"-",SUM(INDIRECT(ADDRESS($AF218+"1",54,1,1,"EST")):INDIRECT(ADDRESS($AF218+"1",IF(AD218="",65,AD218+"53"),1,1,"EST")))/SUM(INDIRECT(ADDRESS($AF218,54,1,1,"EST")):INDIRECT(ADDRESS($AF218,IF(AD218="",65,AD218+"53"),1,1,"EST")))-1)</f>
        <v>-</v>
      </c>
      <c r="AK218" s="154" t="str">
        <f ca="1">IF($I218&lt;AK$5,"-",SUM(INDIRECT(ADDRESS($AF218+"1",70,1,1,"EST")):INDIRECT(ADDRESS($AF218+"1",IF(AE218="",81,AE218+"69"),1,1,"EST")))/SUM(INDIRECT(ADDRESS($AF218,70,1,1,"EST")):INDIRECT(ADDRESS($AF218,IF(AE218="",81,AE218+"69"),1,1,"EST")))-1)</f>
        <v>-</v>
      </c>
    </row>
    <row r="219" spans="3:37" ht="30" customHeight="1" thickTop="1" thickBot="1">
      <c r="C219" s="321"/>
      <c r="D219" s="322"/>
      <c r="E219" s="316"/>
      <c r="F219" s="316"/>
      <c r="G219" s="317" t="str">
        <f>IF(F219=0,"",VLOOKUP(F219,Funcionários!$C$6:$D$81,2,FALSE))</f>
        <v/>
      </c>
      <c r="H219" s="318"/>
      <c r="I219" s="319"/>
      <c r="J219" s="85" t="str">
        <f t="shared" si="43"/>
        <v/>
      </c>
      <c r="K219" s="88"/>
      <c r="L219" s="1" t="str">
        <f t="shared" si="44"/>
        <v/>
      </c>
      <c r="R219" s="1" t="str">
        <f t="shared" si="45"/>
        <v/>
      </c>
      <c r="S219" s="1" t="str">
        <f t="shared" si="46"/>
        <v/>
      </c>
      <c r="W219" s="1" t="e">
        <f t="shared" ca="1" si="47"/>
        <v>#VALUE!</v>
      </c>
      <c r="X219" s="1" t="e">
        <f t="shared" ca="1" si="48"/>
        <v>#VALUE!</v>
      </c>
      <c r="Y219" s="1" t="e">
        <f t="shared" ca="1" si="49"/>
        <v>#VALUE!</v>
      </c>
      <c r="AA219" s="1" t="str">
        <f t="shared" si="51"/>
        <v/>
      </c>
      <c r="AB219" s="1" t="str">
        <f t="shared" si="51"/>
        <v/>
      </c>
      <c r="AC219" s="1" t="str">
        <f t="shared" si="51"/>
        <v/>
      </c>
      <c r="AD219" s="1" t="str">
        <f t="shared" si="51"/>
        <v/>
      </c>
      <c r="AE219" s="1" t="str">
        <f t="shared" si="51"/>
        <v/>
      </c>
      <c r="AF219" s="1" t="e">
        <f>VLOOKUP(C219,'Est1'!$C$12:$S$26,18,FALSE)</f>
        <v>#N/A</v>
      </c>
      <c r="AG219" s="1" t="str">
        <f ca="1">IF($I219&lt;AG$5,"-",SUM(INDIRECT(ADDRESS($AF219+"1",6,1,1,"EST")):INDIRECT(ADDRESS($AF219+"1",IF(AA219="",17,AA219+"5"),1,1,"EST")))/SUM(INDIRECT(ADDRESS($AF219,6,1,1,"EST")):INDIRECT(ADDRESS($AF219,IF(AA219="",17,AA219+"5"),1,1,"EST")))-1)</f>
        <v>-</v>
      </c>
      <c r="AH219" s="1" t="str">
        <f ca="1">IF($I219&lt;AH$5,"-",SUM(INDIRECT(ADDRESS($AF219+"1",22,1,1,"EST")):INDIRECT(ADDRESS($AF219+"1",IF(AB219="",33,AB219+"21"),1,1,"EST")))/SUM(INDIRECT(ADDRESS($AF219,22,1,1,"EST")):INDIRECT(ADDRESS($AF219,IF(AB219="",33,AB219+"21"),1,1,"EST")))-1)</f>
        <v>-</v>
      </c>
      <c r="AI219" s="1" t="str">
        <f ca="1">IF($I219&lt;AI$5,"-",SUM(INDIRECT(ADDRESS($AF219+"1",38,1,1,"EST")):INDIRECT(ADDRESS($AF219+"1",IF(AC219="",49,AC219+"37"),1,1,"EST")))/SUM(INDIRECT(ADDRESS($AF219,38,1,1,"EST")):INDIRECT(ADDRESS($AF219,IF(AC219="",49,AC219+"37"),1,1,"EST")))-1)</f>
        <v>-</v>
      </c>
      <c r="AJ219" s="1" t="str">
        <f ca="1">IF($I219&lt;AJ$5,"-",SUM(INDIRECT(ADDRESS($AF219+"1",54,1,1,"EST")):INDIRECT(ADDRESS($AF219+"1",IF(AD219="",65,AD219+"53"),1,1,"EST")))/SUM(INDIRECT(ADDRESS($AF219,54,1,1,"EST")):INDIRECT(ADDRESS($AF219,IF(AD219="",65,AD219+"53"),1,1,"EST")))-1)</f>
        <v>-</v>
      </c>
      <c r="AK219" s="154" t="str">
        <f ca="1">IF($I219&lt;AK$5,"-",SUM(INDIRECT(ADDRESS($AF219+"1",70,1,1,"EST")):INDIRECT(ADDRESS($AF219+"1",IF(AE219="",81,AE219+"69"),1,1,"EST")))/SUM(INDIRECT(ADDRESS($AF219,70,1,1,"EST")):INDIRECT(ADDRESS($AF219,IF(AE219="",81,AE219+"69"),1,1,"EST")))-1)</f>
        <v>-</v>
      </c>
    </row>
    <row r="220" spans="3:37" ht="30" customHeight="1" thickTop="1" thickBot="1">
      <c r="C220" s="321"/>
      <c r="D220" s="322"/>
      <c r="E220" s="316"/>
      <c r="F220" s="316"/>
      <c r="G220" s="317" t="str">
        <f>IF(F220=0,"",VLOOKUP(F220,Funcionários!$C$6:$D$81,2,FALSE))</f>
        <v/>
      </c>
      <c r="H220" s="318"/>
      <c r="I220" s="319"/>
      <c r="J220" s="85" t="str">
        <f t="shared" si="43"/>
        <v/>
      </c>
      <c r="K220" s="88"/>
      <c r="L220" s="1" t="str">
        <f t="shared" si="44"/>
        <v/>
      </c>
      <c r="R220" s="1" t="str">
        <f t="shared" si="45"/>
        <v/>
      </c>
      <c r="S220" s="1" t="str">
        <f t="shared" si="46"/>
        <v/>
      </c>
      <c r="W220" s="1" t="e">
        <f t="shared" ca="1" si="47"/>
        <v>#VALUE!</v>
      </c>
      <c r="X220" s="1" t="e">
        <f t="shared" ca="1" si="48"/>
        <v>#VALUE!</v>
      </c>
      <c r="Y220" s="1" t="e">
        <f t="shared" ca="1" si="49"/>
        <v>#VALUE!</v>
      </c>
      <c r="AA220" s="1" t="str">
        <f t="shared" si="51"/>
        <v/>
      </c>
      <c r="AB220" s="1" t="str">
        <f t="shared" si="51"/>
        <v/>
      </c>
      <c r="AC220" s="1" t="str">
        <f t="shared" si="51"/>
        <v/>
      </c>
      <c r="AD220" s="1" t="str">
        <f t="shared" si="51"/>
        <v/>
      </c>
      <c r="AE220" s="1" t="str">
        <f t="shared" si="51"/>
        <v/>
      </c>
      <c r="AF220" s="1" t="e">
        <f>VLOOKUP(C220,'Est1'!$C$12:$S$26,18,FALSE)</f>
        <v>#N/A</v>
      </c>
      <c r="AG220" s="1" t="str">
        <f ca="1">IF($I220&lt;AG$5,"-",SUM(INDIRECT(ADDRESS($AF220+"1",6,1,1,"EST")):INDIRECT(ADDRESS($AF220+"1",IF(AA220="",17,AA220+"5"),1,1,"EST")))/SUM(INDIRECT(ADDRESS($AF220,6,1,1,"EST")):INDIRECT(ADDRESS($AF220,IF(AA220="",17,AA220+"5"),1,1,"EST")))-1)</f>
        <v>-</v>
      </c>
      <c r="AH220" s="1" t="str">
        <f ca="1">IF($I220&lt;AH$5,"-",SUM(INDIRECT(ADDRESS($AF220+"1",22,1,1,"EST")):INDIRECT(ADDRESS($AF220+"1",IF(AB220="",33,AB220+"21"),1,1,"EST")))/SUM(INDIRECT(ADDRESS($AF220,22,1,1,"EST")):INDIRECT(ADDRESS($AF220,IF(AB220="",33,AB220+"21"),1,1,"EST")))-1)</f>
        <v>-</v>
      </c>
      <c r="AI220" s="1" t="str">
        <f ca="1">IF($I220&lt;AI$5,"-",SUM(INDIRECT(ADDRESS($AF220+"1",38,1,1,"EST")):INDIRECT(ADDRESS($AF220+"1",IF(AC220="",49,AC220+"37"),1,1,"EST")))/SUM(INDIRECT(ADDRESS($AF220,38,1,1,"EST")):INDIRECT(ADDRESS($AF220,IF(AC220="",49,AC220+"37"),1,1,"EST")))-1)</f>
        <v>-</v>
      </c>
      <c r="AJ220" s="1" t="str">
        <f ca="1">IF($I220&lt;AJ$5,"-",SUM(INDIRECT(ADDRESS($AF220+"1",54,1,1,"EST")):INDIRECT(ADDRESS($AF220+"1",IF(AD220="",65,AD220+"53"),1,1,"EST")))/SUM(INDIRECT(ADDRESS($AF220,54,1,1,"EST")):INDIRECT(ADDRESS($AF220,IF(AD220="",65,AD220+"53"),1,1,"EST")))-1)</f>
        <v>-</v>
      </c>
      <c r="AK220" s="154" t="str">
        <f ca="1">IF($I220&lt;AK$5,"-",SUM(INDIRECT(ADDRESS($AF220+"1",70,1,1,"EST")):INDIRECT(ADDRESS($AF220+"1",IF(AE220="",81,AE220+"69"),1,1,"EST")))/SUM(INDIRECT(ADDRESS($AF220,70,1,1,"EST")):INDIRECT(ADDRESS($AF220,IF(AE220="",81,AE220+"69"),1,1,"EST")))-1)</f>
        <v>-</v>
      </c>
    </row>
    <row r="221" spans="3:37" ht="30" customHeight="1" thickTop="1" thickBot="1">
      <c r="C221" s="321"/>
      <c r="D221" s="322"/>
      <c r="E221" s="316"/>
      <c r="F221" s="316"/>
      <c r="G221" s="317" t="str">
        <f>IF(F221=0,"",VLOOKUP(F221,Funcionários!$C$6:$D$81,2,FALSE))</f>
        <v/>
      </c>
      <c r="H221" s="318"/>
      <c r="I221" s="319"/>
      <c r="J221" s="85" t="str">
        <f t="shared" si="43"/>
        <v/>
      </c>
      <c r="K221" s="88"/>
      <c r="L221" s="1" t="str">
        <f t="shared" si="44"/>
        <v/>
      </c>
      <c r="R221" s="1" t="str">
        <f t="shared" si="45"/>
        <v/>
      </c>
      <c r="S221" s="1" t="str">
        <f t="shared" si="46"/>
        <v/>
      </c>
      <c r="W221" s="1" t="e">
        <f t="shared" ca="1" si="47"/>
        <v>#VALUE!</v>
      </c>
      <c r="X221" s="1" t="e">
        <f t="shared" ca="1" si="48"/>
        <v>#VALUE!</v>
      </c>
      <c r="Y221" s="1" t="e">
        <f t="shared" ca="1" si="49"/>
        <v>#VALUE!</v>
      </c>
      <c r="AA221" s="1" t="str">
        <f t="shared" si="51"/>
        <v/>
      </c>
      <c r="AB221" s="1" t="str">
        <f t="shared" si="51"/>
        <v/>
      </c>
      <c r="AC221" s="1" t="str">
        <f t="shared" si="51"/>
        <v/>
      </c>
      <c r="AD221" s="1" t="str">
        <f t="shared" si="51"/>
        <v/>
      </c>
      <c r="AE221" s="1" t="str">
        <f t="shared" si="51"/>
        <v/>
      </c>
      <c r="AF221" s="1" t="e">
        <f>VLOOKUP(C221,'Est1'!$C$12:$S$26,18,FALSE)</f>
        <v>#N/A</v>
      </c>
      <c r="AG221" s="1" t="str">
        <f ca="1">IF($I221&lt;AG$5,"-",SUM(INDIRECT(ADDRESS($AF221+"1",6,1,1,"EST")):INDIRECT(ADDRESS($AF221+"1",IF(AA221="",17,AA221+"5"),1,1,"EST")))/SUM(INDIRECT(ADDRESS($AF221,6,1,1,"EST")):INDIRECT(ADDRESS($AF221,IF(AA221="",17,AA221+"5"),1,1,"EST")))-1)</f>
        <v>-</v>
      </c>
      <c r="AH221" s="1" t="str">
        <f ca="1">IF($I221&lt;AH$5,"-",SUM(INDIRECT(ADDRESS($AF221+"1",22,1,1,"EST")):INDIRECT(ADDRESS($AF221+"1",IF(AB221="",33,AB221+"21"),1,1,"EST")))/SUM(INDIRECT(ADDRESS($AF221,22,1,1,"EST")):INDIRECT(ADDRESS($AF221,IF(AB221="",33,AB221+"21"),1,1,"EST")))-1)</f>
        <v>-</v>
      </c>
      <c r="AI221" s="1" t="str">
        <f ca="1">IF($I221&lt;AI$5,"-",SUM(INDIRECT(ADDRESS($AF221+"1",38,1,1,"EST")):INDIRECT(ADDRESS($AF221+"1",IF(AC221="",49,AC221+"37"),1,1,"EST")))/SUM(INDIRECT(ADDRESS($AF221,38,1,1,"EST")):INDIRECT(ADDRESS($AF221,IF(AC221="",49,AC221+"37"),1,1,"EST")))-1)</f>
        <v>-</v>
      </c>
      <c r="AJ221" s="1" t="str">
        <f ca="1">IF($I221&lt;AJ$5,"-",SUM(INDIRECT(ADDRESS($AF221+"1",54,1,1,"EST")):INDIRECT(ADDRESS($AF221+"1",IF(AD221="",65,AD221+"53"),1,1,"EST")))/SUM(INDIRECT(ADDRESS($AF221,54,1,1,"EST")):INDIRECT(ADDRESS($AF221,IF(AD221="",65,AD221+"53"),1,1,"EST")))-1)</f>
        <v>-</v>
      </c>
      <c r="AK221" s="154" t="str">
        <f ca="1">IF($I221&lt;AK$5,"-",SUM(INDIRECT(ADDRESS($AF221+"1",70,1,1,"EST")):INDIRECT(ADDRESS($AF221+"1",IF(AE221="",81,AE221+"69"),1,1,"EST")))/SUM(INDIRECT(ADDRESS($AF221,70,1,1,"EST")):INDIRECT(ADDRESS($AF221,IF(AE221="",81,AE221+"69"),1,1,"EST")))-1)</f>
        <v>-</v>
      </c>
    </row>
    <row r="222" spans="3:37" ht="30" customHeight="1" thickTop="1" thickBot="1">
      <c r="C222" s="321"/>
      <c r="D222" s="322"/>
      <c r="E222" s="316"/>
      <c r="F222" s="316"/>
      <c r="G222" s="317" t="str">
        <f>IF(F222=0,"",VLOOKUP(F222,Funcionários!$C$6:$D$81,2,FALSE))</f>
        <v/>
      </c>
      <c r="H222" s="318"/>
      <c r="I222" s="319"/>
      <c r="J222" s="85" t="str">
        <f t="shared" si="43"/>
        <v/>
      </c>
      <c r="K222" s="88"/>
      <c r="L222" s="1" t="str">
        <f t="shared" si="44"/>
        <v/>
      </c>
      <c r="R222" s="1" t="str">
        <f t="shared" si="45"/>
        <v/>
      </c>
      <c r="S222" s="1" t="str">
        <f t="shared" si="46"/>
        <v/>
      </c>
      <c r="W222" s="1" t="e">
        <f t="shared" ca="1" si="47"/>
        <v>#VALUE!</v>
      </c>
      <c r="X222" s="1" t="e">
        <f t="shared" ca="1" si="48"/>
        <v>#VALUE!</v>
      </c>
      <c r="Y222" s="1" t="e">
        <f t="shared" ca="1" si="49"/>
        <v>#VALUE!</v>
      </c>
      <c r="AA222" s="1" t="str">
        <f t="shared" si="51"/>
        <v/>
      </c>
      <c r="AB222" s="1" t="str">
        <f t="shared" si="51"/>
        <v/>
      </c>
      <c r="AC222" s="1" t="str">
        <f t="shared" si="51"/>
        <v/>
      </c>
      <c r="AD222" s="1" t="str">
        <f t="shared" si="51"/>
        <v/>
      </c>
      <c r="AE222" s="1" t="str">
        <f t="shared" si="51"/>
        <v/>
      </c>
      <c r="AF222" s="1" t="e">
        <f>VLOOKUP(C222,'Est1'!$C$12:$S$26,18,FALSE)</f>
        <v>#N/A</v>
      </c>
      <c r="AG222" s="1" t="str">
        <f ca="1">IF($I222&lt;AG$5,"-",SUM(INDIRECT(ADDRESS($AF222+"1",6,1,1,"EST")):INDIRECT(ADDRESS($AF222+"1",IF(AA222="",17,AA222+"5"),1,1,"EST")))/SUM(INDIRECT(ADDRESS($AF222,6,1,1,"EST")):INDIRECT(ADDRESS($AF222,IF(AA222="",17,AA222+"5"),1,1,"EST")))-1)</f>
        <v>-</v>
      </c>
      <c r="AH222" s="1" t="str">
        <f ca="1">IF($I222&lt;AH$5,"-",SUM(INDIRECT(ADDRESS($AF222+"1",22,1,1,"EST")):INDIRECT(ADDRESS($AF222+"1",IF(AB222="",33,AB222+"21"),1,1,"EST")))/SUM(INDIRECT(ADDRESS($AF222,22,1,1,"EST")):INDIRECT(ADDRESS($AF222,IF(AB222="",33,AB222+"21"),1,1,"EST")))-1)</f>
        <v>-</v>
      </c>
      <c r="AI222" s="1" t="str">
        <f ca="1">IF($I222&lt;AI$5,"-",SUM(INDIRECT(ADDRESS($AF222+"1",38,1,1,"EST")):INDIRECT(ADDRESS($AF222+"1",IF(AC222="",49,AC222+"37"),1,1,"EST")))/SUM(INDIRECT(ADDRESS($AF222,38,1,1,"EST")):INDIRECT(ADDRESS($AF222,IF(AC222="",49,AC222+"37"),1,1,"EST")))-1)</f>
        <v>-</v>
      </c>
      <c r="AJ222" s="1" t="str">
        <f ca="1">IF($I222&lt;AJ$5,"-",SUM(INDIRECT(ADDRESS($AF222+"1",54,1,1,"EST")):INDIRECT(ADDRESS($AF222+"1",IF(AD222="",65,AD222+"53"),1,1,"EST")))/SUM(INDIRECT(ADDRESS($AF222,54,1,1,"EST")):INDIRECT(ADDRESS($AF222,IF(AD222="",65,AD222+"53"),1,1,"EST")))-1)</f>
        <v>-</v>
      </c>
      <c r="AK222" s="154" t="str">
        <f ca="1">IF($I222&lt;AK$5,"-",SUM(INDIRECT(ADDRESS($AF222+"1",70,1,1,"EST")):INDIRECT(ADDRESS($AF222+"1",IF(AE222="",81,AE222+"69"),1,1,"EST")))/SUM(INDIRECT(ADDRESS($AF222,70,1,1,"EST")):INDIRECT(ADDRESS($AF222,IF(AE222="",81,AE222+"69"),1,1,"EST")))-1)</f>
        <v>-</v>
      </c>
    </row>
    <row r="223" spans="3:37" ht="30" customHeight="1" thickTop="1" thickBot="1">
      <c r="C223" s="321"/>
      <c r="D223" s="322"/>
      <c r="E223" s="316"/>
      <c r="F223" s="316"/>
      <c r="G223" s="317" t="str">
        <f>IF(F223=0,"",VLOOKUP(F223,Funcionários!$C$6:$D$81,2,FALSE))</f>
        <v/>
      </c>
      <c r="H223" s="318"/>
      <c r="I223" s="319"/>
      <c r="J223" s="85" t="str">
        <f t="shared" si="43"/>
        <v/>
      </c>
      <c r="K223" s="88"/>
      <c r="L223" s="1" t="str">
        <f t="shared" si="44"/>
        <v/>
      </c>
      <c r="R223" s="1" t="str">
        <f t="shared" si="45"/>
        <v/>
      </c>
      <c r="S223" s="1" t="str">
        <f t="shared" si="46"/>
        <v/>
      </c>
      <c r="W223" s="1" t="e">
        <f t="shared" ca="1" si="47"/>
        <v>#VALUE!</v>
      </c>
      <c r="X223" s="1" t="e">
        <f t="shared" ca="1" si="48"/>
        <v>#VALUE!</v>
      </c>
      <c r="Y223" s="1" t="e">
        <f t="shared" ca="1" si="49"/>
        <v>#VALUE!</v>
      </c>
      <c r="AA223" s="1" t="str">
        <f t="shared" si="51"/>
        <v/>
      </c>
      <c r="AB223" s="1" t="str">
        <f t="shared" si="51"/>
        <v/>
      </c>
      <c r="AC223" s="1" t="str">
        <f t="shared" si="51"/>
        <v/>
      </c>
      <c r="AD223" s="1" t="str">
        <f t="shared" si="51"/>
        <v/>
      </c>
      <c r="AE223" s="1" t="str">
        <f t="shared" si="51"/>
        <v/>
      </c>
      <c r="AF223" s="1" t="e">
        <f>VLOOKUP(C223,'Est1'!$C$12:$S$26,18,FALSE)</f>
        <v>#N/A</v>
      </c>
      <c r="AG223" s="1" t="str">
        <f ca="1">IF($I223&lt;AG$5,"-",SUM(INDIRECT(ADDRESS($AF223+"1",6,1,1,"EST")):INDIRECT(ADDRESS($AF223+"1",IF(AA223="",17,AA223+"5"),1,1,"EST")))/SUM(INDIRECT(ADDRESS($AF223,6,1,1,"EST")):INDIRECT(ADDRESS($AF223,IF(AA223="",17,AA223+"5"),1,1,"EST")))-1)</f>
        <v>-</v>
      </c>
      <c r="AH223" s="1" t="str">
        <f ca="1">IF($I223&lt;AH$5,"-",SUM(INDIRECT(ADDRESS($AF223+"1",22,1,1,"EST")):INDIRECT(ADDRESS($AF223+"1",IF(AB223="",33,AB223+"21"),1,1,"EST")))/SUM(INDIRECT(ADDRESS($AF223,22,1,1,"EST")):INDIRECT(ADDRESS($AF223,IF(AB223="",33,AB223+"21"),1,1,"EST")))-1)</f>
        <v>-</v>
      </c>
      <c r="AI223" s="1" t="str">
        <f ca="1">IF($I223&lt;AI$5,"-",SUM(INDIRECT(ADDRESS($AF223+"1",38,1,1,"EST")):INDIRECT(ADDRESS($AF223+"1",IF(AC223="",49,AC223+"37"),1,1,"EST")))/SUM(INDIRECT(ADDRESS($AF223,38,1,1,"EST")):INDIRECT(ADDRESS($AF223,IF(AC223="",49,AC223+"37"),1,1,"EST")))-1)</f>
        <v>-</v>
      </c>
      <c r="AJ223" s="1" t="str">
        <f ca="1">IF($I223&lt;AJ$5,"-",SUM(INDIRECT(ADDRESS($AF223+"1",54,1,1,"EST")):INDIRECT(ADDRESS($AF223+"1",IF(AD223="",65,AD223+"53"),1,1,"EST")))/SUM(INDIRECT(ADDRESS($AF223,54,1,1,"EST")):INDIRECT(ADDRESS($AF223,IF(AD223="",65,AD223+"53"),1,1,"EST")))-1)</f>
        <v>-</v>
      </c>
      <c r="AK223" s="154" t="str">
        <f ca="1">IF($I223&lt;AK$5,"-",SUM(INDIRECT(ADDRESS($AF223+"1",70,1,1,"EST")):INDIRECT(ADDRESS($AF223+"1",IF(AE223="",81,AE223+"69"),1,1,"EST")))/SUM(INDIRECT(ADDRESS($AF223,70,1,1,"EST")):INDIRECT(ADDRESS($AF223,IF(AE223="",81,AE223+"69"),1,1,"EST")))-1)</f>
        <v>-</v>
      </c>
    </row>
    <row r="224" spans="3:37" ht="30" customHeight="1" thickTop="1" thickBot="1">
      <c r="C224" s="321"/>
      <c r="D224" s="322"/>
      <c r="E224" s="316"/>
      <c r="F224" s="316"/>
      <c r="G224" s="317" t="str">
        <f>IF(F224=0,"",VLOOKUP(F224,Funcionários!$C$6:$D$81,2,FALSE))</f>
        <v/>
      </c>
      <c r="H224" s="318"/>
      <c r="I224" s="319"/>
      <c r="J224" s="85" t="str">
        <f t="shared" si="43"/>
        <v/>
      </c>
      <c r="K224" s="88"/>
      <c r="L224" s="1" t="str">
        <f t="shared" si="44"/>
        <v/>
      </c>
      <c r="R224" s="1" t="str">
        <f t="shared" si="45"/>
        <v/>
      </c>
      <c r="S224" s="1" t="str">
        <f t="shared" si="46"/>
        <v/>
      </c>
      <c r="W224" s="1" t="e">
        <f t="shared" ca="1" si="47"/>
        <v>#VALUE!</v>
      </c>
      <c r="X224" s="1" t="e">
        <f t="shared" ca="1" si="48"/>
        <v>#VALUE!</v>
      </c>
      <c r="Y224" s="1" t="e">
        <f t="shared" ca="1" si="49"/>
        <v>#VALUE!</v>
      </c>
      <c r="AA224" s="1" t="str">
        <f t="shared" si="51"/>
        <v/>
      </c>
      <c r="AB224" s="1" t="str">
        <f t="shared" si="51"/>
        <v/>
      </c>
      <c r="AC224" s="1" t="str">
        <f t="shared" si="51"/>
        <v/>
      </c>
      <c r="AD224" s="1" t="str">
        <f t="shared" si="51"/>
        <v/>
      </c>
      <c r="AE224" s="1" t="str">
        <f t="shared" si="51"/>
        <v/>
      </c>
      <c r="AF224" s="1" t="e">
        <f>VLOOKUP(C224,'Est1'!$C$12:$S$26,18,FALSE)</f>
        <v>#N/A</v>
      </c>
      <c r="AG224" s="1" t="str">
        <f ca="1">IF($I224&lt;AG$5,"-",SUM(INDIRECT(ADDRESS($AF224+"1",6,1,1,"EST")):INDIRECT(ADDRESS($AF224+"1",IF(AA224="",17,AA224+"5"),1,1,"EST")))/SUM(INDIRECT(ADDRESS($AF224,6,1,1,"EST")):INDIRECT(ADDRESS($AF224,IF(AA224="",17,AA224+"5"),1,1,"EST")))-1)</f>
        <v>-</v>
      </c>
      <c r="AH224" s="1" t="str">
        <f ca="1">IF($I224&lt;AH$5,"-",SUM(INDIRECT(ADDRESS($AF224+"1",22,1,1,"EST")):INDIRECT(ADDRESS($AF224+"1",IF(AB224="",33,AB224+"21"),1,1,"EST")))/SUM(INDIRECT(ADDRESS($AF224,22,1,1,"EST")):INDIRECT(ADDRESS($AF224,IF(AB224="",33,AB224+"21"),1,1,"EST")))-1)</f>
        <v>-</v>
      </c>
      <c r="AI224" s="1" t="str">
        <f ca="1">IF($I224&lt;AI$5,"-",SUM(INDIRECT(ADDRESS($AF224+"1",38,1,1,"EST")):INDIRECT(ADDRESS($AF224+"1",IF(AC224="",49,AC224+"37"),1,1,"EST")))/SUM(INDIRECT(ADDRESS($AF224,38,1,1,"EST")):INDIRECT(ADDRESS($AF224,IF(AC224="",49,AC224+"37"),1,1,"EST")))-1)</f>
        <v>-</v>
      </c>
      <c r="AJ224" s="1" t="str">
        <f ca="1">IF($I224&lt;AJ$5,"-",SUM(INDIRECT(ADDRESS($AF224+"1",54,1,1,"EST")):INDIRECT(ADDRESS($AF224+"1",IF(AD224="",65,AD224+"53"),1,1,"EST")))/SUM(INDIRECT(ADDRESS($AF224,54,1,1,"EST")):INDIRECT(ADDRESS($AF224,IF(AD224="",65,AD224+"53"),1,1,"EST")))-1)</f>
        <v>-</v>
      </c>
      <c r="AK224" s="154" t="str">
        <f ca="1">IF($I224&lt;AK$5,"-",SUM(INDIRECT(ADDRESS($AF224+"1",70,1,1,"EST")):INDIRECT(ADDRESS($AF224+"1",IF(AE224="",81,AE224+"69"),1,1,"EST")))/SUM(INDIRECT(ADDRESS($AF224,70,1,1,"EST")):INDIRECT(ADDRESS($AF224,IF(AE224="",81,AE224+"69"),1,1,"EST")))-1)</f>
        <v>-</v>
      </c>
    </row>
    <row r="225" spans="3:37" ht="30" customHeight="1" thickTop="1" thickBot="1">
      <c r="C225" s="321"/>
      <c r="D225" s="322"/>
      <c r="E225" s="316"/>
      <c r="F225" s="316"/>
      <c r="G225" s="317" t="str">
        <f>IF(F225=0,"",VLOOKUP(F225,Funcionários!$C$6:$D$81,2,FALSE))</f>
        <v/>
      </c>
      <c r="H225" s="318"/>
      <c r="I225" s="319"/>
      <c r="J225" s="85" t="str">
        <f t="shared" si="43"/>
        <v/>
      </c>
      <c r="K225" s="88"/>
      <c r="L225" s="1" t="str">
        <f t="shared" si="44"/>
        <v/>
      </c>
      <c r="R225" s="1" t="str">
        <f t="shared" si="45"/>
        <v/>
      </c>
      <c r="S225" s="1" t="str">
        <f t="shared" si="46"/>
        <v/>
      </c>
      <c r="W225" s="1" t="e">
        <f t="shared" ca="1" si="47"/>
        <v>#VALUE!</v>
      </c>
      <c r="X225" s="1" t="e">
        <f t="shared" ca="1" si="48"/>
        <v>#VALUE!</v>
      </c>
      <c r="Y225" s="1" t="e">
        <f t="shared" ca="1" si="49"/>
        <v>#VALUE!</v>
      </c>
      <c r="AA225" s="1" t="str">
        <f t="shared" si="51"/>
        <v/>
      </c>
      <c r="AB225" s="1" t="str">
        <f t="shared" si="51"/>
        <v/>
      </c>
      <c r="AC225" s="1" t="str">
        <f t="shared" si="51"/>
        <v/>
      </c>
      <c r="AD225" s="1" t="str">
        <f t="shared" si="51"/>
        <v/>
      </c>
      <c r="AE225" s="1" t="str">
        <f t="shared" si="51"/>
        <v/>
      </c>
      <c r="AF225" s="1" t="e">
        <f>VLOOKUP(C225,'Est1'!$C$12:$S$26,18,FALSE)</f>
        <v>#N/A</v>
      </c>
      <c r="AG225" s="1" t="str">
        <f ca="1">IF($I225&lt;AG$5,"-",SUM(INDIRECT(ADDRESS($AF225+"1",6,1,1,"EST")):INDIRECT(ADDRESS($AF225+"1",IF(AA225="",17,AA225+"5"),1,1,"EST")))/SUM(INDIRECT(ADDRESS($AF225,6,1,1,"EST")):INDIRECT(ADDRESS($AF225,IF(AA225="",17,AA225+"5"),1,1,"EST")))-1)</f>
        <v>-</v>
      </c>
      <c r="AH225" s="1" t="str">
        <f ca="1">IF($I225&lt;AH$5,"-",SUM(INDIRECT(ADDRESS($AF225+"1",22,1,1,"EST")):INDIRECT(ADDRESS($AF225+"1",IF(AB225="",33,AB225+"21"),1,1,"EST")))/SUM(INDIRECT(ADDRESS($AF225,22,1,1,"EST")):INDIRECT(ADDRESS($AF225,IF(AB225="",33,AB225+"21"),1,1,"EST")))-1)</f>
        <v>-</v>
      </c>
      <c r="AI225" s="1" t="str">
        <f ca="1">IF($I225&lt;AI$5,"-",SUM(INDIRECT(ADDRESS($AF225+"1",38,1,1,"EST")):INDIRECT(ADDRESS($AF225+"1",IF(AC225="",49,AC225+"37"),1,1,"EST")))/SUM(INDIRECT(ADDRESS($AF225,38,1,1,"EST")):INDIRECT(ADDRESS($AF225,IF(AC225="",49,AC225+"37"),1,1,"EST")))-1)</f>
        <v>-</v>
      </c>
      <c r="AJ225" s="1" t="str">
        <f ca="1">IF($I225&lt;AJ$5,"-",SUM(INDIRECT(ADDRESS($AF225+"1",54,1,1,"EST")):INDIRECT(ADDRESS($AF225+"1",IF(AD225="",65,AD225+"53"),1,1,"EST")))/SUM(INDIRECT(ADDRESS($AF225,54,1,1,"EST")):INDIRECT(ADDRESS($AF225,IF(AD225="",65,AD225+"53"),1,1,"EST")))-1)</f>
        <v>-</v>
      </c>
      <c r="AK225" s="154" t="str">
        <f ca="1">IF($I225&lt;AK$5,"-",SUM(INDIRECT(ADDRESS($AF225+"1",70,1,1,"EST")):INDIRECT(ADDRESS($AF225+"1",IF(AE225="",81,AE225+"69"),1,1,"EST")))/SUM(INDIRECT(ADDRESS($AF225,70,1,1,"EST")):INDIRECT(ADDRESS($AF225,IF(AE225="",81,AE225+"69"),1,1,"EST")))-1)</f>
        <v>-</v>
      </c>
    </row>
    <row r="226" spans="3:37" ht="30" customHeight="1" thickTop="1" thickBot="1">
      <c r="C226" s="321"/>
      <c r="D226" s="322"/>
      <c r="E226" s="316"/>
      <c r="F226" s="316"/>
      <c r="G226" s="317" t="str">
        <f>IF(F226=0,"",VLOOKUP(F226,Funcionários!$C$6:$D$81,2,FALSE))</f>
        <v/>
      </c>
      <c r="H226" s="318"/>
      <c r="I226" s="319"/>
      <c r="J226" s="85" t="str">
        <f t="shared" si="43"/>
        <v/>
      </c>
      <c r="K226" s="88"/>
      <c r="L226" s="1" t="str">
        <f t="shared" si="44"/>
        <v/>
      </c>
      <c r="R226" s="1" t="str">
        <f t="shared" si="45"/>
        <v/>
      </c>
      <c r="S226" s="1" t="str">
        <f t="shared" si="46"/>
        <v/>
      </c>
      <c r="W226" s="1" t="e">
        <f t="shared" ca="1" si="47"/>
        <v>#VALUE!</v>
      </c>
      <c r="X226" s="1" t="e">
        <f t="shared" ca="1" si="48"/>
        <v>#VALUE!</v>
      </c>
      <c r="Y226" s="1" t="e">
        <f t="shared" ca="1" si="49"/>
        <v>#VALUE!</v>
      </c>
      <c r="AA226" s="1" t="str">
        <f t="shared" ref="AA226:AE255" si="52">IF($I226=AA$5,$R226,"")</f>
        <v/>
      </c>
      <c r="AB226" s="1" t="str">
        <f t="shared" si="52"/>
        <v/>
      </c>
      <c r="AC226" s="1" t="str">
        <f t="shared" si="52"/>
        <v/>
      </c>
      <c r="AD226" s="1" t="str">
        <f t="shared" si="52"/>
        <v/>
      </c>
      <c r="AE226" s="1" t="str">
        <f t="shared" si="52"/>
        <v/>
      </c>
      <c r="AF226" s="1" t="e">
        <f>VLOOKUP(C226,'Est1'!$C$12:$S$26,18,FALSE)</f>
        <v>#N/A</v>
      </c>
      <c r="AG226" s="1" t="str">
        <f ca="1">IF($I226&lt;AG$5,"-",SUM(INDIRECT(ADDRESS($AF226+"1",6,1,1,"EST")):INDIRECT(ADDRESS($AF226+"1",IF(AA226="",17,AA226+"5"),1,1,"EST")))/SUM(INDIRECT(ADDRESS($AF226,6,1,1,"EST")):INDIRECT(ADDRESS($AF226,IF(AA226="",17,AA226+"5"),1,1,"EST")))-1)</f>
        <v>-</v>
      </c>
      <c r="AH226" s="1" t="str">
        <f ca="1">IF($I226&lt;AH$5,"-",SUM(INDIRECT(ADDRESS($AF226+"1",22,1,1,"EST")):INDIRECT(ADDRESS($AF226+"1",IF(AB226="",33,AB226+"21"),1,1,"EST")))/SUM(INDIRECT(ADDRESS($AF226,22,1,1,"EST")):INDIRECT(ADDRESS($AF226,IF(AB226="",33,AB226+"21"),1,1,"EST")))-1)</f>
        <v>-</v>
      </c>
      <c r="AI226" s="1" t="str">
        <f ca="1">IF($I226&lt;AI$5,"-",SUM(INDIRECT(ADDRESS($AF226+"1",38,1,1,"EST")):INDIRECT(ADDRESS($AF226+"1",IF(AC226="",49,AC226+"37"),1,1,"EST")))/SUM(INDIRECT(ADDRESS($AF226,38,1,1,"EST")):INDIRECT(ADDRESS($AF226,IF(AC226="",49,AC226+"37"),1,1,"EST")))-1)</f>
        <v>-</v>
      </c>
      <c r="AJ226" s="1" t="str">
        <f ca="1">IF($I226&lt;AJ$5,"-",SUM(INDIRECT(ADDRESS($AF226+"1",54,1,1,"EST")):INDIRECT(ADDRESS($AF226+"1",IF(AD226="",65,AD226+"53"),1,1,"EST")))/SUM(INDIRECT(ADDRESS($AF226,54,1,1,"EST")):INDIRECT(ADDRESS($AF226,IF(AD226="",65,AD226+"53"),1,1,"EST")))-1)</f>
        <v>-</v>
      </c>
      <c r="AK226" s="154" t="str">
        <f ca="1">IF($I226&lt;AK$5,"-",SUM(INDIRECT(ADDRESS($AF226+"1",70,1,1,"EST")):INDIRECT(ADDRESS($AF226+"1",IF(AE226="",81,AE226+"69"),1,1,"EST")))/SUM(INDIRECT(ADDRESS($AF226,70,1,1,"EST")):INDIRECT(ADDRESS($AF226,IF(AE226="",81,AE226+"69"),1,1,"EST")))-1)</f>
        <v>-</v>
      </c>
    </row>
    <row r="227" spans="3:37" ht="30" customHeight="1" thickTop="1" thickBot="1">
      <c r="C227" s="321"/>
      <c r="D227" s="322"/>
      <c r="E227" s="316"/>
      <c r="F227" s="316"/>
      <c r="G227" s="317" t="str">
        <f>IF(F227=0,"",VLOOKUP(F227,Funcionários!$C$6:$D$81,2,FALSE))</f>
        <v/>
      </c>
      <c r="H227" s="318"/>
      <c r="I227" s="319"/>
      <c r="J227" s="85" t="str">
        <f t="shared" si="43"/>
        <v/>
      </c>
      <c r="K227" s="88"/>
      <c r="L227" s="1" t="str">
        <f t="shared" si="44"/>
        <v/>
      </c>
      <c r="R227" s="1" t="str">
        <f t="shared" si="45"/>
        <v/>
      </c>
      <c r="S227" s="1" t="str">
        <f t="shared" si="46"/>
        <v/>
      </c>
      <c r="W227" s="1" t="e">
        <f t="shared" ca="1" si="47"/>
        <v>#VALUE!</v>
      </c>
      <c r="X227" s="1" t="e">
        <f t="shared" ca="1" si="48"/>
        <v>#VALUE!</v>
      </c>
      <c r="Y227" s="1" t="e">
        <f t="shared" ca="1" si="49"/>
        <v>#VALUE!</v>
      </c>
      <c r="AA227" s="1" t="str">
        <f t="shared" si="52"/>
        <v/>
      </c>
      <c r="AB227" s="1" t="str">
        <f t="shared" si="52"/>
        <v/>
      </c>
      <c r="AC227" s="1" t="str">
        <f t="shared" si="52"/>
        <v/>
      </c>
      <c r="AD227" s="1" t="str">
        <f t="shared" si="52"/>
        <v/>
      </c>
      <c r="AE227" s="1" t="str">
        <f t="shared" si="52"/>
        <v/>
      </c>
      <c r="AF227" s="1" t="e">
        <f>VLOOKUP(C227,'Est1'!$C$12:$S$26,18,FALSE)</f>
        <v>#N/A</v>
      </c>
      <c r="AG227" s="1" t="str">
        <f ca="1">IF($I227&lt;AG$5,"-",SUM(INDIRECT(ADDRESS($AF227+"1",6,1,1,"EST")):INDIRECT(ADDRESS($AF227+"1",IF(AA227="",17,AA227+"5"),1,1,"EST")))/SUM(INDIRECT(ADDRESS($AF227,6,1,1,"EST")):INDIRECT(ADDRESS($AF227,IF(AA227="",17,AA227+"5"),1,1,"EST")))-1)</f>
        <v>-</v>
      </c>
      <c r="AH227" s="1" t="str">
        <f ca="1">IF($I227&lt;AH$5,"-",SUM(INDIRECT(ADDRESS($AF227+"1",22,1,1,"EST")):INDIRECT(ADDRESS($AF227+"1",IF(AB227="",33,AB227+"21"),1,1,"EST")))/SUM(INDIRECT(ADDRESS($AF227,22,1,1,"EST")):INDIRECT(ADDRESS($AF227,IF(AB227="",33,AB227+"21"),1,1,"EST")))-1)</f>
        <v>-</v>
      </c>
      <c r="AI227" s="1" t="str">
        <f ca="1">IF($I227&lt;AI$5,"-",SUM(INDIRECT(ADDRESS($AF227+"1",38,1,1,"EST")):INDIRECT(ADDRESS($AF227+"1",IF(AC227="",49,AC227+"37"),1,1,"EST")))/SUM(INDIRECT(ADDRESS($AF227,38,1,1,"EST")):INDIRECT(ADDRESS($AF227,IF(AC227="",49,AC227+"37"),1,1,"EST")))-1)</f>
        <v>-</v>
      </c>
      <c r="AJ227" s="1" t="str">
        <f ca="1">IF($I227&lt;AJ$5,"-",SUM(INDIRECT(ADDRESS($AF227+"1",54,1,1,"EST")):INDIRECT(ADDRESS($AF227+"1",IF(AD227="",65,AD227+"53"),1,1,"EST")))/SUM(INDIRECT(ADDRESS($AF227,54,1,1,"EST")):INDIRECT(ADDRESS($AF227,IF(AD227="",65,AD227+"53"),1,1,"EST")))-1)</f>
        <v>-</v>
      </c>
      <c r="AK227" s="154" t="str">
        <f ca="1">IF($I227&lt;AK$5,"-",SUM(INDIRECT(ADDRESS($AF227+"1",70,1,1,"EST")):INDIRECT(ADDRESS($AF227+"1",IF(AE227="",81,AE227+"69"),1,1,"EST")))/SUM(INDIRECT(ADDRESS($AF227,70,1,1,"EST")):INDIRECT(ADDRESS($AF227,IF(AE227="",81,AE227+"69"),1,1,"EST")))-1)</f>
        <v>-</v>
      </c>
    </row>
    <row r="228" spans="3:37" ht="30" customHeight="1" thickTop="1" thickBot="1">
      <c r="C228" s="321"/>
      <c r="D228" s="322"/>
      <c r="E228" s="316"/>
      <c r="F228" s="316"/>
      <c r="G228" s="317" t="str">
        <f>IF(F228=0,"",VLOOKUP(F228,Funcionários!$C$6:$D$81,2,FALSE))</f>
        <v/>
      </c>
      <c r="H228" s="318"/>
      <c r="I228" s="319"/>
      <c r="J228" s="85" t="str">
        <f t="shared" si="43"/>
        <v/>
      </c>
      <c r="K228" s="88"/>
      <c r="L228" s="1" t="str">
        <f t="shared" si="44"/>
        <v/>
      </c>
      <c r="R228" s="1" t="str">
        <f t="shared" si="45"/>
        <v/>
      </c>
      <c r="S228" s="1" t="str">
        <f t="shared" si="46"/>
        <v/>
      </c>
      <c r="W228" s="1" t="e">
        <f t="shared" ca="1" si="47"/>
        <v>#VALUE!</v>
      </c>
      <c r="X228" s="1" t="e">
        <f t="shared" ca="1" si="48"/>
        <v>#VALUE!</v>
      </c>
      <c r="Y228" s="1" t="e">
        <f t="shared" ca="1" si="49"/>
        <v>#VALUE!</v>
      </c>
      <c r="AA228" s="1" t="str">
        <f t="shared" si="52"/>
        <v/>
      </c>
      <c r="AB228" s="1" t="str">
        <f t="shared" si="52"/>
        <v/>
      </c>
      <c r="AC228" s="1" t="str">
        <f t="shared" si="52"/>
        <v/>
      </c>
      <c r="AD228" s="1" t="str">
        <f t="shared" si="52"/>
        <v/>
      </c>
      <c r="AE228" s="1" t="str">
        <f t="shared" si="52"/>
        <v/>
      </c>
      <c r="AF228" s="1" t="e">
        <f>VLOOKUP(C228,'Est1'!$C$12:$S$26,18,FALSE)</f>
        <v>#N/A</v>
      </c>
      <c r="AG228" s="1" t="str">
        <f ca="1">IF($I228&lt;AG$5,"-",SUM(INDIRECT(ADDRESS($AF228+"1",6,1,1,"EST")):INDIRECT(ADDRESS($AF228+"1",IF(AA228="",17,AA228+"5"),1,1,"EST")))/SUM(INDIRECT(ADDRESS($AF228,6,1,1,"EST")):INDIRECT(ADDRESS($AF228,IF(AA228="",17,AA228+"5"),1,1,"EST")))-1)</f>
        <v>-</v>
      </c>
      <c r="AH228" s="1" t="str">
        <f ca="1">IF($I228&lt;AH$5,"-",SUM(INDIRECT(ADDRESS($AF228+"1",22,1,1,"EST")):INDIRECT(ADDRESS($AF228+"1",IF(AB228="",33,AB228+"21"),1,1,"EST")))/SUM(INDIRECT(ADDRESS($AF228,22,1,1,"EST")):INDIRECT(ADDRESS($AF228,IF(AB228="",33,AB228+"21"),1,1,"EST")))-1)</f>
        <v>-</v>
      </c>
      <c r="AI228" s="1" t="str">
        <f ca="1">IF($I228&lt;AI$5,"-",SUM(INDIRECT(ADDRESS($AF228+"1",38,1,1,"EST")):INDIRECT(ADDRESS($AF228+"1",IF(AC228="",49,AC228+"37"),1,1,"EST")))/SUM(INDIRECT(ADDRESS($AF228,38,1,1,"EST")):INDIRECT(ADDRESS($AF228,IF(AC228="",49,AC228+"37"),1,1,"EST")))-1)</f>
        <v>-</v>
      </c>
      <c r="AJ228" s="1" t="str">
        <f ca="1">IF($I228&lt;AJ$5,"-",SUM(INDIRECT(ADDRESS($AF228+"1",54,1,1,"EST")):INDIRECT(ADDRESS($AF228+"1",IF(AD228="",65,AD228+"53"),1,1,"EST")))/SUM(INDIRECT(ADDRESS($AF228,54,1,1,"EST")):INDIRECT(ADDRESS($AF228,IF(AD228="",65,AD228+"53"),1,1,"EST")))-1)</f>
        <v>-</v>
      </c>
      <c r="AK228" s="154" t="str">
        <f ca="1">IF($I228&lt;AK$5,"-",SUM(INDIRECT(ADDRESS($AF228+"1",70,1,1,"EST")):INDIRECT(ADDRESS($AF228+"1",IF(AE228="",81,AE228+"69"),1,1,"EST")))/SUM(INDIRECT(ADDRESS($AF228,70,1,1,"EST")):INDIRECT(ADDRESS($AF228,IF(AE228="",81,AE228+"69"),1,1,"EST")))-1)</f>
        <v>-</v>
      </c>
    </row>
    <row r="229" spans="3:37" ht="30" customHeight="1" thickTop="1" thickBot="1">
      <c r="C229" s="321"/>
      <c r="D229" s="322"/>
      <c r="E229" s="316"/>
      <c r="F229" s="316"/>
      <c r="G229" s="317" t="str">
        <f>IF(F229=0,"",VLOOKUP(F229,Funcionários!$C$6:$D$81,2,FALSE))</f>
        <v/>
      </c>
      <c r="H229" s="318"/>
      <c r="I229" s="319"/>
      <c r="J229" s="85" t="str">
        <f t="shared" si="43"/>
        <v/>
      </c>
      <c r="K229" s="88"/>
      <c r="L229" s="1" t="str">
        <f t="shared" si="44"/>
        <v/>
      </c>
      <c r="R229" s="1" t="str">
        <f t="shared" si="45"/>
        <v/>
      </c>
      <c r="S229" s="1" t="str">
        <f t="shared" si="46"/>
        <v/>
      </c>
      <c r="W229" s="1" t="e">
        <f t="shared" ca="1" si="47"/>
        <v>#VALUE!</v>
      </c>
      <c r="X229" s="1" t="e">
        <f t="shared" ca="1" si="48"/>
        <v>#VALUE!</v>
      </c>
      <c r="Y229" s="1" t="e">
        <f t="shared" ca="1" si="49"/>
        <v>#VALUE!</v>
      </c>
      <c r="AA229" s="1" t="str">
        <f t="shared" si="52"/>
        <v/>
      </c>
      <c r="AB229" s="1" t="str">
        <f t="shared" si="52"/>
        <v/>
      </c>
      <c r="AC229" s="1" t="str">
        <f t="shared" si="52"/>
        <v/>
      </c>
      <c r="AD229" s="1" t="str">
        <f t="shared" si="52"/>
        <v/>
      </c>
      <c r="AE229" s="1" t="str">
        <f t="shared" si="52"/>
        <v/>
      </c>
      <c r="AF229" s="1" t="e">
        <f>VLOOKUP(C229,'Est1'!$C$12:$S$26,18,FALSE)</f>
        <v>#N/A</v>
      </c>
      <c r="AG229" s="1" t="str">
        <f ca="1">IF($I229&lt;AG$5,"-",SUM(INDIRECT(ADDRESS($AF229+"1",6,1,1,"EST")):INDIRECT(ADDRESS($AF229+"1",IF(AA229="",17,AA229+"5"),1,1,"EST")))/SUM(INDIRECT(ADDRESS($AF229,6,1,1,"EST")):INDIRECT(ADDRESS($AF229,IF(AA229="",17,AA229+"5"),1,1,"EST")))-1)</f>
        <v>-</v>
      </c>
      <c r="AH229" s="1" t="str">
        <f ca="1">IF($I229&lt;AH$5,"-",SUM(INDIRECT(ADDRESS($AF229+"1",22,1,1,"EST")):INDIRECT(ADDRESS($AF229+"1",IF(AB229="",33,AB229+"21"),1,1,"EST")))/SUM(INDIRECT(ADDRESS($AF229,22,1,1,"EST")):INDIRECT(ADDRESS($AF229,IF(AB229="",33,AB229+"21"),1,1,"EST")))-1)</f>
        <v>-</v>
      </c>
      <c r="AI229" s="1" t="str">
        <f ca="1">IF($I229&lt;AI$5,"-",SUM(INDIRECT(ADDRESS($AF229+"1",38,1,1,"EST")):INDIRECT(ADDRESS($AF229+"1",IF(AC229="",49,AC229+"37"),1,1,"EST")))/SUM(INDIRECT(ADDRESS($AF229,38,1,1,"EST")):INDIRECT(ADDRESS($AF229,IF(AC229="",49,AC229+"37"),1,1,"EST")))-1)</f>
        <v>-</v>
      </c>
      <c r="AJ229" s="1" t="str">
        <f ca="1">IF($I229&lt;AJ$5,"-",SUM(INDIRECT(ADDRESS($AF229+"1",54,1,1,"EST")):INDIRECT(ADDRESS($AF229+"1",IF(AD229="",65,AD229+"53"),1,1,"EST")))/SUM(INDIRECT(ADDRESS($AF229,54,1,1,"EST")):INDIRECT(ADDRESS($AF229,IF(AD229="",65,AD229+"53"),1,1,"EST")))-1)</f>
        <v>-</v>
      </c>
      <c r="AK229" s="154" t="str">
        <f ca="1">IF($I229&lt;AK$5,"-",SUM(INDIRECT(ADDRESS($AF229+"1",70,1,1,"EST")):INDIRECT(ADDRESS($AF229+"1",IF(AE229="",81,AE229+"69"),1,1,"EST")))/SUM(INDIRECT(ADDRESS($AF229,70,1,1,"EST")):INDIRECT(ADDRESS($AF229,IF(AE229="",81,AE229+"69"),1,1,"EST")))-1)</f>
        <v>-</v>
      </c>
    </row>
    <row r="230" spans="3:37" ht="30" customHeight="1" thickTop="1" thickBot="1">
      <c r="C230" s="321"/>
      <c r="D230" s="322"/>
      <c r="E230" s="316"/>
      <c r="F230" s="316"/>
      <c r="G230" s="317" t="str">
        <f>IF(F230=0,"",VLOOKUP(F230,Funcionários!$C$6:$D$81,2,FALSE))</f>
        <v/>
      </c>
      <c r="H230" s="318"/>
      <c r="I230" s="319"/>
      <c r="J230" s="85" t="str">
        <f t="shared" si="43"/>
        <v/>
      </c>
      <c r="K230" s="88"/>
      <c r="L230" s="1" t="str">
        <f t="shared" si="44"/>
        <v/>
      </c>
      <c r="R230" s="1" t="str">
        <f t="shared" si="45"/>
        <v/>
      </c>
      <c r="S230" s="1" t="str">
        <f t="shared" si="46"/>
        <v/>
      </c>
      <c r="W230" s="1" t="e">
        <f t="shared" ca="1" si="47"/>
        <v>#VALUE!</v>
      </c>
      <c r="X230" s="1" t="e">
        <f t="shared" ca="1" si="48"/>
        <v>#VALUE!</v>
      </c>
      <c r="Y230" s="1" t="e">
        <f t="shared" ca="1" si="49"/>
        <v>#VALUE!</v>
      </c>
      <c r="AA230" s="1" t="str">
        <f t="shared" si="52"/>
        <v/>
      </c>
      <c r="AB230" s="1" t="str">
        <f t="shared" si="52"/>
        <v/>
      </c>
      <c r="AC230" s="1" t="str">
        <f t="shared" si="52"/>
        <v/>
      </c>
      <c r="AD230" s="1" t="str">
        <f t="shared" si="52"/>
        <v/>
      </c>
      <c r="AE230" s="1" t="str">
        <f t="shared" si="52"/>
        <v/>
      </c>
      <c r="AF230" s="1" t="e">
        <f>VLOOKUP(C230,'Est1'!$C$12:$S$26,18,FALSE)</f>
        <v>#N/A</v>
      </c>
      <c r="AG230" s="1" t="str">
        <f ca="1">IF($I230&lt;AG$5,"-",SUM(INDIRECT(ADDRESS($AF230+"1",6,1,1,"EST")):INDIRECT(ADDRESS($AF230+"1",IF(AA230="",17,AA230+"5"),1,1,"EST")))/SUM(INDIRECT(ADDRESS($AF230,6,1,1,"EST")):INDIRECT(ADDRESS($AF230,IF(AA230="",17,AA230+"5"),1,1,"EST")))-1)</f>
        <v>-</v>
      </c>
      <c r="AH230" s="1" t="str">
        <f ca="1">IF($I230&lt;AH$5,"-",SUM(INDIRECT(ADDRESS($AF230+"1",22,1,1,"EST")):INDIRECT(ADDRESS($AF230+"1",IF(AB230="",33,AB230+"21"),1,1,"EST")))/SUM(INDIRECT(ADDRESS($AF230,22,1,1,"EST")):INDIRECT(ADDRESS($AF230,IF(AB230="",33,AB230+"21"),1,1,"EST")))-1)</f>
        <v>-</v>
      </c>
      <c r="AI230" s="1" t="str">
        <f ca="1">IF($I230&lt;AI$5,"-",SUM(INDIRECT(ADDRESS($AF230+"1",38,1,1,"EST")):INDIRECT(ADDRESS($AF230+"1",IF(AC230="",49,AC230+"37"),1,1,"EST")))/SUM(INDIRECT(ADDRESS($AF230,38,1,1,"EST")):INDIRECT(ADDRESS($AF230,IF(AC230="",49,AC230+"37"),1,1,"EST")))-1)</f>
        <v>-</v>
      </c>
      <c r="AJ230" s="1" t="str">
        <f ca="1">IF($I230&lt;AJ$5,"-",SUM(INDIRECT(ADDRESS($AF230+"1",54,1,1,"EST")):INDIRECT(ADDRESS($AF230+"1",IF(AD230="",65,AD230+"53"),1,1,"EST")))/SUM(INDIRECT(ADDRESS($AF230,54,1,1,"EST")):INDIRECT(ADDRESS($AF230,IF(AD230="",65,AD230+"53"),1,1,"EST")))-1)</f>
        <v>-</v>
      </c>
      <c r="AK230" s="154" t="str">
        <f ca="1">IF($I230&lt;AK$5,"-",SUM(INDIRECT(ADDRESS($AF230+"1",70,1,1,"EST")):INDIRECT(ADDRESS($AF230+"1",IF(AE230="",81,AE230+"69"),1,1,"EST")))/SUM(INDIRECT(ADDRESS($AF230,70,1,1,"EST")):INDIRECT(ADDRESS($AF230,IF(AE230="",81,AE230+"69"),1,1,"EST")))-1)</f>
        <v>-</v>
      </c>
    </row>
    <row r="231" spans="3:37" ht="30" customHeight="1" thickTop="1" thickBot="1">
      <c r="C231" s="321"/>
      <c r="D231" s="322"/>
      <c r="E231" s="316"/>
      <c r="F231" s="316"/>
      <c r="G231" s="317" t="str">
        <f>IF(F231=0,"",VLOOKUP(F231,Funcionários!$C$6:$D$81,2,FALSE))</f>
        <v/>
      </c>
      <c r="H231" s="318"/>
      <c r="I231" s="319"/>
      <c r="J231" s="85" t="str">
        <f t="shared" si="43"/>
        <v/>
      </c>
      <c r="K231" s="88"/>
      <c r="L231" s="1" t="str">
        <f t="shared" si="44"/>
        <v/>
      </c>
      <c r="R231" s="1" t="str">
        <f t="shared" si="45"/>
        <v/>
      </c>
      <c r="S231" s="1" t="str">
        <f t="shared" si="46"/>
        <v/>
      </c>
      <c r="W231" s="1" t="e">
        <f t="shared" ca="1" si="47"/>
        <v>#VALUE!</v>
      </c>
      <c r="X231" s="1" t="e">
        <f t="shared" ca="1" si="48"/>
        <v>#VALUE!</v>
      </c>
      <c r="Y231" s="1" t="e">
        <f t="shared" ca="1" si="49"/>
        <v>#VALUE!</v>
      </c>
      <c r="AA231" s="1" t="str">
        <f t="shared" si="52"/>
        <v/>
      </c>
      <c r="AB231" s="1" t="str">
        <f t="shared" si="52"/>
        <v/>
      </c>
      <c r="AC231" s="1" t="str">
        <f t="shared" si="52"/>
        <v/>
      </c>
      <c r="AD231" s="1" t="str">
        <f t="shared" si="52"/>
        <v/>
      </c>
      <c r="AE231" s="1" t="str">
        <f t="shared" si="52"/>
        <v/>
      </c>
      <c r="AF231" s="1" t="e">
        <f>VLOOKUP(C231,'Est1'!$C$12:$S$26,18,FALSE)</f>
        <v>#N/A</v>
      </c>
      <c r="AG231" s="1" t="str">
        <f ca="1">IF($I231&lt;AG$5,"-",SUM(INDIRECT(ADDRESS($AF231+"1",6,1,1,"EST")):INDIRECT(ADDRESS($AF231+"1",IF(AA231="",17,AA231+"5"),1,1,"EST")))/SUM(INDIRECT(ADDRESS($AF231,6,1,1,"EST")):INDIRECT(ADDRESS($AF231,IF(AA231="",17,AA231+"5"),1,1,"EST")))-1)</f>
        <v>-</v>
      </c>
      <c r="AH231" s="1" t="str">
        <f ca="1">IF($I231&lt;AH$5,"-",SUM(INDIRECT(ADDRESS($AF231+"1",22,1,1,"EST")):INDIRECT(ADDRESS($AF231+"1",IF(AB231="",33,AB231+"21"),1,1,"EST")))/SUM(INDIRECT(ADDRESS($AF231,22,1,1,"EST")):INDIRECT(ADDRESS($AF231,IF(AB231="",33,AB231+"21"),1,1,"EST")))-1)</f>
        <v>-</v>
      </c>
      <c r="AI231" s="1" t="str">
        <f ca="1">IF($I231&lt;AI$5,"-",SUM(INDIRECT(ADDRESS($AF231+"1",38,1,1,"EST")):INDIRECT(ADDRESS($AF231+"1",IF(AC231="",49,AC231+"37"),1,1,"EST")))/SUM(INDIRECT(ADDRESS($AF231,38,1,1,"EST")):INDIRECT(ADDRESS($AF231,IF(AC231="",49,AC231+"37"),1,1,"EST")))-1)</f>
        <v>-</v>
      </c>
      <c r="AJ231" s="1" t="str">
        <f ca="1">IF($I231&lt;AJ$5,"-",SUM(INDIRECT(ADDRESS($AF231+"1",54,1,1,"EST")):INDIRECT(ADDRESS($AF231+"1",IF(AD231="",65,AD231+"53"),1,1,"EST")))/SUM(INDIRECT(ADDRESS($AF231,54,1,1,"EST")):INDIRECT(ADDRESS($AF231,IF(AD231="",65,AD231+"53"),1,1,"EST")))-1)</f>
        <v>-</v>
      </c>
      <c r="AK231" s="154" t="str">
        <f ca="1">IF($I231&lt;AK$5,"-",SUM(INDIRECT(ADDRESS($AF231+"1",70,1,1,"EST")):INDIRECT(ADDRESS($AF231+"1",IF(AE231="",81,AE231+"69"),1,1,"EST")))/SUM(INDIRECT(ADDRESS($AF231,70,1,1,"EST")):INDIRECT(ADDRESS($AF231,IF(AE231="",81,AE231+"69"),1,1,"EST")))-1)</f>
        <v>-</v>
      </c>
    </row>
    <row r="232" spans="3:37" ht="30" customHeight="1" thickTop="1" thickBot="1">
      <c r="C232" s="321"/>
      <c r="D232" s="322"/>
      <c r="E232" s="316"/>
      <c r="F232" s="316"/>
      <c r="G232" s="317" t="str">
        <f>IF(F232=0,"",VLOOKUP(F232,Funcionários!$C$6:$D$81,2,FALSE))</f>
        <v/>
      </c>
      <c r="H232" s="318"/>
      <c r="I232" s="319"/>
      <c r="J232" s="85" t="str">
        <f t="shared" si="43"/>
        <v/>
      </c>
      <c r="K232" s="88"/>
      <c r="L232" s="1" t="str">
        <f t="shared" si="44"/>
        <v/>
      </c>
      <c r="R232" s="1" t="str">
        <f t="shared" si="45"/>
        <v/>
      </c>
      <c r="S232" s="1" t="str">
        <f t="shared" si="46"/>
        <v/>
      </c>
      <c r="W232" s="1" t="e">
        <f t="shared" ca="1" si="47"/>
        <v>#VALUE!</v>
      </c>
      <c r="X232" s="1" t="e">
        <f t="shared" ca="1" si="48"/>
        <v>#VALUE!</v>
      </c>
      <c r="Y232" s="1" t="e">
        <f t="shared" ca="1" si="49"/>
        <v>#VALUE!</v>
      </c>
      <c r="AA232" s="1" t="str">
        <f t="shared" si="52"/>
        <v/>
      </c>
      <c r="AB232" s="1" t="str">
        <f t="shared" si="52"/>
        <v/>
      </c>
      <c r="AC232" s="1" t="str">
        <f t="shared" si="52"/>
        <v/>
      </c>
      <c r="AD232" s="1" t="str">
        <f t="shared" si="52"/>
        <v/>
      </c>
      <c r="AE232" s="1" t="str">
        <f t="shared" si="52"/>
        <v/>
      </c>
      <c r="AF232" s="1" t="e">
        <f>VLOOKUP(C232,'Est1'!$C$12:$S$26,18,FALSE)</f>
        <v>#N/A</v>
      </c>
      <c r="AG232" s="1" t="str">
        <f ca="1">IF($I232&lt;AG$5,"-",SUM(INDIRECT(ADDRESS($AF232+"1",6,1,1,"EST")):INDIRECT(ADDRESS($AF232+"1",IF(AA232="",17,AA232+"5"),1,1,"EST")))/SUM(INDIRECT(ADDRESS($AF232,6,1,1,"EST")):INDIRECT(ADDRESS($AF232,IF(AA232="",17,AA232+"5"),1,1,"EST")))-1)</f>
        <v>-</v>
      </c>
      <c r="AH232" s="1" t="str">
        <f ca="1">IF($I232&lt;AH$5,"-",SUM(INDIRECT(ADDRESS($AF232+"1",22,1,1,"EST")):INDIRECT(ADDRESS($AF232+"1",IF(AB232="",33,AB232+"21"),1,1,"EST")))/SUM(INDIRECT(ADDRESS($AF232,22,1,1,"EST")):INDIRECT(ADDRESS($AF232,IF(AB232="",33,AB232+"21"),1,1,"EST")))-1)</f>
        <v>-</v>
      </c>
      <c r="AI232" s="1" t="str">
        <f ca="1">IF($I232&lt;AI$5,"-",SUM(INDIRECT(ADDRESS($AF232+"1",38,1,1,"EST")):INDIRECT(ADDRESS($AF232+"1",IF(AC232="",49,AC232+"37"),1,1,"EST")))/SUM(INDIRECT(ADDRESS($AF232,38,1,1,"EST")):INDIRECT(ADDRESS($AF232,IF(AC232="",49,AC232+"37"),1,1,"EST")))-1)</f>
        <v>-</v>
      </c>
      <c r="AJ232" s="1" t="str">
        <f ca="1">IF($I232&lt;AJ$5,"-",SUM(INDIRECT(ADDRESS($AF232+"1",54,1,1,"EST")):INDIRECT(ADDRESS($AF232+"1",IF(AD232="",65,AD232+"53"),1,1,"EST")))/SUM(INDIRECT(ADDRESS($AF232,54,1,1,"EST")):INDIRECT(ADDRESS($AF232,IF(AD232="",65,AD232+"53"),1,1,"EST")))-1)</f>
        <v>-</v>
      </c>
      <c r="AK232" s="154" t="str">
        <f ca="1">IF($I232&lt;AK$5,"-",SUM(INDIRECT(ADDRESS($AF232+"1",70,1,1,"EST")):INDIRECT(ADDRESS($AF232+"1",IF(AE232="",81,AE232+"69"),1,1,"EST")))/SUM(INDIRECT(ADDRESS($AF232,70,1,1,"EST")):INDIRECT(ADDRESS($AF232,IF(AE232="",81,AE232+"69"),1,1,"EST")))-1)</f>
        <v>-</v>
      </c>
    </row>
    <row r="233" spans="3:37" ht="30" customHeight="1" thickTop="1" thickBot="1">
      <c r="C233" s="321"/>
      <c r="D233" s="322"/>
      <c r="E233" s="316"/>
      <c r="F233" s="316"/>
      <c r="G233" s="317" t="str">
        <f>IF(F233=0,"",VLOOKUP(F233,Funcionários!$C$6:$D$81,2,FALSE))</f>
        <v/>
      </c>
      <c r="H233" s="318"/>
      <c r="I233" s="319"/>
      <c r="J233" s="85" t="str">
        <f t="shared" si="43"/>
        <v/>
      </c>
      <c r="K233" s="88"/>
      <c r="L233" s="1" t="str">
        <f t="shared" si="44"/>
        <v/>
      </c>
      <c r="R233" s="1" t="str">
        <f t="shared" si="45"/>
        <v/>
      </c>
      <c r="S233" s="1" t="str">
        <f t="shared" si="46"/>
        <v/>
      </c>
      <c r="W233" s="1" t="e">
        <f t="shared" ca="1" si="47"/>
        <v>#VALUE!</v>
      </c>
      <c r="X233" s="1" t="e">
        <f t="shared" ca="1" si="48"/>
        <v>#VALUE!</v>
      </c>
      <c r="Y233" s="1" t="e">
        <f t="shared" ca="1" si="49"/>
        <v>#VALUE!</v>
      </c>
      <c r="AA233" s="1" t="str">
        <f t="shared" si="52"/>
        <v/>
      </c>
      <c r="AB233" s="1" t="str">
        <f t="shared" si="52"/>
        <v/>
      </c>
      <c r="AC233" s="1" t="str">
        <f t="shared" si="52"/>
        <v/>
      </c>
      <c r="AD233" s="1" t="str">
        <f t="shared" si="52"/>
        <v/>
      </c>
      <c r="AE233" s="1" t="str">
        <f t="shared" si="52"/>
        <v/>
      </c>
      <c r="AF233" s="1" t="e">
        <f>VLOOKUP(C233,'Est1'!$C$12:$S$26,18,FALSE)</f>
        <v>#N/A</v>
      </c>
      <c r="AG233" s="1" t="str">
        <f ca="1">IF($I233&lt;AG$5,"-",SUM(INDIRECT(ADDRESS($AF233+"1",6,1,1,"EST")):INDIRECT(ADDRESS($AF233+"1",IF(AA233="",17,AA233+"5"),1,1,"EST")))/SUM(INDIRECT(ADDRESS($AF233,6,1,1,"EST")):INDIRECT(ADDRESS($AF233,IF(AA233="",17,AA233+"5"),1,1,"EST")))-1)</f>
        <v>-</v>
      </c>
      <c r="AH233" s="1" t="str">
        <f ca="1">IF($I233&lt;AH$5,"-",SUM(INDIRECT(ADDRESS($AF233+"1",22,1,1,"EST")):INDIRECT(ADDRESS($AF233+"1",IF(AB233="",33,AB233+"21"),1,1,"EST")))/SUM(INDIRECT(ADDRESS($AF233,22,1,1,"EST")):INDIRECT(ADDRESS($AF233,IF(AB233="",33,AB233+"21"),1,1,"EST")))-1)</f>
        <v>-</v>
      </c>
      <c r="AI233" s="1" t="str">
        <f ca="1">IF($I233&lt;AI$5,"-",SUM(INDIRECT(ADDRESS($AF233+"1",38,1,1,"EST")):INDIRECT(ADDRESS($AF233+"1",IF(AC233="",49,AC233+"37"),1,1,"EST")))/SUM(INDIRECT(ADDRESS($AF233,38,1,1,"EST")):INDIRECT(ADDRESS($AF233,IF(AC233="",49,AC233+"37"),1,1,"EST")))-1)</f>
        <v>-</v>
      </c>
      <c r="AJ233" s="1" t="str">
        <f ca="1">IF($I233&lt;AJ$5,"-",SUM(INDIRECT(ADDRESS($AF233+"1",54,1,1,"EST")):INDIRECT(ADDRESS($AF233+"1",IF(AD233="",65,AD233+"53"),1,1,"EST")))/SUM(INDIRECT(ADDRESS($AF233,54,1,1,"EST")):INDIRECT(ADDRESS($AF233,IF(AD233="",65,AD233+"53"),1,1,"EST")))-1)</f>
        <v>-</v>
      </c>
      <c r="AK233" s="154" t="str">
        <f ca="1">IF($I233&lt;AK$5,"-",SUM(INDIRECT(ADDRESS($AF233+"1",70,1,1,"EST")):INDIRECT(ADDRESS($AF233+"1",IF(AE233="",81,AE233+"69"),1,1,"EST")))/SUM(INDIRECT(ADDRESS($AF233,70,1,1,"EST")):INDIRECT(ADDRESS($AF233,IF(AE233="",81,AE233+"69"),1,1,"EST")))-1)</f>
        <v>-</v>
      </c>
    </row>
    <row r="234" spans="3:37" ht="30" customHeight="1" thickTop="1" thickBot="1">
      <c r="C234" s="321"/>
      <c r="D234" s="322"/>
      <c r="E234" s="316"/>
      <c r="F234" s="316"/>
      <c r="G234" s="317" t="str">
        <f>IF(F234=0,"",VLOOKUP(F234,Funcionários!$C$6:$D$81,2,FALSE))</f>
        <v/>
      </c>
      <c r="H234" s="318"/>
      <c r="I234" s="319"/>
      <c r="J234" s="85" t="str">
        <f t="shared" si="43"/>
        <v/>
      </c>
      <c r="K234" s="88"/>
      <c r="L234" s="1" t="str">
        <f t="shared" si="44"/>
        <v/>
      </c>
      <c r="R234" s="1" t="str">
        <f t="shared" si="45"/>
        <v/>
      </c>
      <c r="S234" s="1" t="str">
        <f t="shared" si="46"/>
        <v/>
      </c>
      <c r="W234" s="1" t="e">
        <f t="shared" ca="1" si="47"/>
        <v>#VALUE!</v>
      </c>
      <c r="X234" s="1" t="e">
        <f t="shared" ca="1" si="48"/>
        <v>#VALUE!</v>
      </c>
      <c r="Y234" s="1" t="e">
        <f t="shared" ca="1" si="49"/>
        <v>#VALUE!</v>
      </c>
      <c r="AA234" s="1" t="str">
        <f t="shared" si="52"/>
        <v/>
      </c>
      <c r="AB234" s="1" t="str">
        <f t="shared" si="52"/>
        <v/>
      </c>
      <c r="AC234" s="1" t="str">
        <f t="shared" si="52"/>
        <v/>
      </c>
      <c r="AD234" s="1" t="str">
        <f t="shared" si="52"/>
        <v/>
      </c>
      <c r="AE234" s="1" t="str">
        <f t="shared" si="52"/>
        <v/>
      </c>
      <c r="AF234" s="1" t="e">
        <f>VLOOKUP(C234,'Est1'!$C$12:$S$26,18,FALSE)</f>
        <v>#N/A</v>
      </c>
      <c r="AG234" s="1" t="str">
        <f ca="1">IF($I234&lt;AG$5,"-",SUM(INDIRECT(ADDRESS($AF234+"1",6,1,1,"EST")):INDIRECT(ADDRESS($AF234+"1",IF(AA234="",17,AA234+"5"),1,1,"EST")))/SUM(INDIRECT(ADDRESS($AF234,6,1,1,"EST")):INDIRECT(ADDRESS($AF234,IF(AA234="",17,AA234+"5"),1,1,"EST")))-1)</f>
        <v>-</v>
      </c>
      <c r="AH234" s="1" t="str">
        <f ca="1">IF($I234&lt;AH$5,"-",SUM(INDIRECT(ADDRESS($AF234+"1",22,1,1,"EST")):INDIRECT(ADDRESS($AF234+"1",IF(AB234="",33,AB234+"21"),1,1,"EST")))/SUM(INDIRECT(ADDRESS($AF234,22,1,1,"EST")):INDIRECT(ADDRESS($AF234,IF(AB234="",33,AB234+"21"),1,1,"EST")))-1)</f>
        <v>-</v>
      </c>
      <c r="AI234" s="1" t="str">
        <f ca="1">IF($I234&lt;AI$5,"-",SUM(INDIRECT(ADDRESS($AF234+"1",38,1,1,"EST")):INDIRECT(ADDRESS($AF234+"1",IF(AC234="",49,AC234+"37"),1,1,"EST")))/SUM(INDIRECT(ADDRESS($AF234,38,1,1,"EST")):INDIRECT(ADDRESS($AF234,IF(AC234="",49,AC234+"37"),1,1,"EST")))-1)</f>
        <v>-</v>
      </c>
      <c r="AJ234" s="1" t="str">
        <f ca="1">IF($I234&lt;AJ$5,"-",SUM(INDIRECT(ADDRESS($AF234+"1",54,1,1,"EST")):INDIRECT(ADDRESS($AF234+"1",IF(AD234="",65,AD234+"53"),1,1,"EST")))/SUM(INDIRECT(ADDRESS($AF234,54,1,1,"EST")):INDIRECT(ADDRESS($AF234,IF(AD234="",65,AD234+"53"),1,1,"EST")))-1)</f>
        <v>-</v>
      </c>
      <c r="AK234" s="154" t="str">
        <f ca="1">IF($I234&lt;AK$5,"-",SUM(INDIRECT(ADDRESS($AF234+"1",70,1,1,"EST")):INDIRECT(ADDRESS($AF234+"1",IF(AE234="",81,AE234+"69"),1,1,"EST")))/SUM(INDIRECT(ADDRESS($AF234,70,1,1,"EST")):INDIRECT(ADDRESS($AF234,IF(AE234="",81,AE234+"69"),1,1,"EST")))-1)</f>
        <v>-</v>
      </c>
    </row>
    <row r="235" spans="3:37" ht="30" customHeight="1" thickTop="1" thickBot="1">
      <c r="C235" s="321"/>
      <c r="D235" s="322"/>
      <c r="E235" s="316"/>
      <c r="F235" s="316"/>
      <c r="G235" s="317" t="str">
        <f>IF(F235=0,"",VLOOKUP(F235,Funcionários!$C$6:$D$81,2,FALSE))</f>
        <v/>
      </c>
      <c r="H235" s="318"/>
      <c r="I235" s="319"/>
      <c r="J235" s="85" t="str">
        <f t="shared" si="43"/>
        <v/>
      </c>
      <c r="K235" s="88"/>
      <c r="L235" s="1" t="str">
        <f t="shared" si="44"/>
        <v/>
      </c>
      <c r="R235" s="1" t="str">
        <f t="shared" si="45"/>
        <v/>
      </c>
      <c r="S235" s="1" t="str">
        <f t="shared" si="46"/>
        <v/>
      </c>
      <c r="W235" s="1" t="e">
        <f t="shared" ca="1" si="47"/>
        <v>#VALUE!</v>
      </c>
      <c r="X235" s="1" t="e">
        <f t="shared" ca="1" si="48"/>
        <v>#VALUE!</v>
      </c>
      <c r="Y235" s="1" t="e">
        <f t="shared" ca="1" si="49"/>
        <v>#VALUE!</v>
      </c>
      <c r="AA235" s="1" t="str">
        <f t="shared" si="52"/>
        <v/>
      </c>
      <c r="AB235" s="1" t="str">
        <f t="shared" si="52"/>
        <v/>
      </c>
      <c r="AC235" s="1" t="str">
        <f t="shared" si="52"/>
        <v/>
      </c>
      <c r="AD235" s="1" t="str">
        <f t="shared" si="52"/>
        <v/>
      </c>
      <c r="AE235" s="1" t="str">
        <f t="shared" si="52"/>
        <v/>
      </c>
      <c r="AF235" s="1" t="e">
        <f>VLOOKUP(C235,'Est1'!$C$12:$S$26,18,FALSE)</f>
        <v>#N/A</v>
      </c>
      <c r="AG235" s="1" t="str">
        <f ca="1">IF($I235&lt;AG$5,"-",SUM(INDIRECT(ADDRESS($AF235+"1",6,1,1,"EST")):INDIRECT(ADDRESS($AF235+"1",IF(AA235="",17,AA235+"5"),1,1,"EST")))/SUM(INDIRECT(ADDRESS($AF235,6,1,1,"EST")):INDIRECT(ADDRESS($AF235,IF(AA235="",17,AA235+"5"),1,1,"EST")))-1)</f>
        <v>-</v>
      </c>
      <c r="AH235" s="1" t="str">
        <f ca="1">IF($I235&lt;AH$5,"-",SUM(INDIRECT(ADDRESS($AF235+"1",22,1,1,"EST")):INDIRECT(ADDRESS($AF235+"1",IF(AB235="",33,AB235+"21"),1,1,"EST")))/SUM(INDIRECT(ADDRESS($AF235,22,1,1,"EST")):INDIRECT(ADDRESS($AF235,IF(AB235="",33,AB235+"21"),1,1,"EST")))-1)</f>
        <v>-</v>
      </c>
      <c r="AI235" s="1" t="str">
        <f ca="1">IF($I235&lt;AI$5,"-",SUM(INDIRECT(ADDRESS($AF235+"1",38,1,1,"EST")):INDIRECT(ADDRESS($AF235+"1",IF(AC235="",49,AC235+"37"),1,1,"EST")))/SUM(INDIRECT(ADDRESS($AF235,38,1,1,"EST")):INDIRECT(ADDRESS($AF235,IF(AC235="",49,AC235+"37"),1,1,"EST")))-1)</f>
        <v>-</v>
      </c>
      <c r="AJ235" s="1" t="str">
        <f ca="1">IF($I235&lt;AJ$5,"-",SUM(INDIRECT(ADDRESS($AF235+"1",54,1,1,"EST")):INDIRECT(ADDRESS($AF235+"1",IF(AD235="",65,AD235+"53"),1,1,"EST")))/SUM(INDIRECT(ADDRESS($AF235,54,1,1,"EST")):INDIRECT(ADDRESS($AF235,IF(AD235="",65,AD235+"53"),1,1,"EST")))-1)</f>
        <v>-</v>
      </c>
      <c r="AK235" s="154" t="str">
        <f ca="1">IF($I235&lt;AK$5,"-",SUM(INDIRECT(ADDRESS($AF235+"1",70,1,1,"EST")):INDIRECT(ADDRESS($AF235+"1",IF(AE235="",81,AE235+"69"),1,1,"EST")))/SUM(INDIRECT(ADDRESS($AF235,70,1,1,"EST")):INDIRECT(ADDRESS($AF235,IF(AE235="",81,AE235+"69"),1,1,"EST")))-1)</f>
        <v>-</v>
      </c>
    </row>
    <row r="236" spans="3:37" ht="30" customHeight="1" thickTop="1" thickBot="1">
      <c r="C236" s="321"/>
      <c r="D236" s="322"/>
      <c r="E236" s="316"/>
      <c r="F236" s="316"/>
      <c r="G236" s="317" t="str">
        <f>IF(F236=0,"",VLOOKUP(F236,Funcionários!$C$6:$D$81,2,FALSE))</f>
        <v/>
      </c>
      <c r="H236" s="318"/>
      <c r="I236" s="319"/>
      <c r="J236" s="85" t="str">
        <f t="shared" si="43"/>
        <v/>
      </c>
      <c r="K236" s="88"/>
      <c r="L236" s="1" t="str">
        <f t="shared" si="44"/>
        <v/>
      </c>
      <c r="R236" s="1" t="str">
        <f t="shared" si="45"/>
        <v/>
      </c>
      <c r="S236" s="1" t="str">
        <f t="shared" si="46"/>
        <v/>
      </c>
      <c r="W236" s="1" t="e">
        <f t="shared" ca="1" si="47"/>
        <v>#VALUE!</v>
      </c>
      <c r="X236" s="1" t="e">
        <f t="shared" ca="1" si="48"/>
        <v>#VALUE!</v>
      </c>
      <c r="Y236" s="1" t="e">
        <f t="shared" ca="1" si="49"/>
        <v>#VALUE!</v>
      </c>
      <c r="AA236" s="1" t="str">
        <f t="shared" si="52"/>
        <v/>
      </c>
      <c r="AB236" s="1" t="str">
        <f t="shared" si="52"/>
        <v/>
      </c>
      <c r="AC236" s="1" t="str">
        <f t="shared" si="52"/>
        <v/>
      </c>
      <c r="AD236" s="1" t="str">
        <f t="shared" si="52"/>
        <v/>
      </c>
      <c r="AE236" s="1" t="str">
        <f t="shared" si="52"/>
        <v/>
      </c>
      <c r="AF236" s="1" t="e">
        <f>VLOOKUP(C236,'Est1'!$C$12:$S$26,18,FALSE)</f>
        <v>#N/A</v>
      </c>
      <c r="AG236" s="1" t="str">
        <f ca="1">IF($I236&lt;AG$5,"-",SUM(INDIRECT(ADDRESS($AF236+"1",6,1,1,"EST")):INDIRECT(ADDRESS($AF236+"1",IF(AA236="",17,AA236+"5"),1,1,"EST")))/SUM(INDIRECT(ADDRESS($AF236,6,1,1,"EST")):INDIRECT(ADDRESS($AF236,IF(AA236="",17,AA236+"5"),1,1,"EST")))-1)</f>
        <v>-</v>
      </c>
      <c r="AH236" s="1" t="str">
        <f ca="1">IF($I236&lt;AH$5,"-",SUM(INDIRECT(ADDRESS($AF236+"1",22,1,1,"EST")):INDIRECT(ADDRESS($AF236+"1",IF(AB236="",33,AB236+"21"),1,1,"EST")))/SUM(INDIRECT(ADDRESS($AF236,22,1,1,"EST")):INDIRECT(ADDRESS($AF236,IF(AB236="",33,AB236+"21"),1,1,"EST")))-1)</f>
        <v>-</v>
      </c>
      <c r="AI236" s="1" t="str">
        <f ca="1">IF($I236&lt;AI$5,"-",SUM(INDIRECT(ADDRESS($AF236+"1",38,1,1,"EST")):INDIRECT(ADDRESS($AF236+"1",IF(AC236="",49,AC236+"37"),1,1,"EST")))/SUM(INDIRECT(ADDRESS($AF236,38,1,1,"EST")):INDIRECT(ADDRESS($AF236,IF(AC236="",49,AC236+"37"),1,1,"EST")))-1)</f>
        <v>-</v>
      </c>
      <c r="AJ236" s="1" t="str">
        <f ca="1">IF($I236&lt;AJ$5,"-",SUM(INDIRECT(ADDRESS($AF236+"1",54,1,1,"EST")):INDIRECT(ADDRESS($AF236+"1",IF(AD236="",65,AD236+"53"),1,1,"EST")))/SUM(INDIRECT(ADDRESS($AF236,54,1,1,"EST")):INDIRECT(ADDRESS($AF236,IF(AD236="",65,AD236+"53"),1,1,"EST")))-1)</f>
        <v>-</v>
      </c>
      <c r="AK236" s="154" t="str">
        <f ca="1">IF($I236&lt;AK$5,"-",SUM(INDIRECT(ADDRESS($AF236+"1",70,1,1,"EST")):INDIRECT(ADDRESS($AF236+"1",IF(AE236="",81,AE236+"69"),1,1,"EST")))/SUM(INDIRECT(ADDRESS($AF236,70,1,1,"EST")):INDIRECT(ADDRESS($AF236,IF(AE236="",81,AE236+"69"),1,1,"EST")))-1)</f>
        <v>-</v>
      </c>
    </row>
    <row r="237" spans="3:37" ht="30" customHeight="1" thickTop="1" thickBot="1">
      <c r="C237" s="321"/>
      <c r="D237" s="322"/>
      <c r="E237" s="316"/>
      <c r="F237" s="316"/>
      <c r="G237" s="317" t="str">
        <f>IF(F237=0,"",VLOOKUP(F237,Funcionários!$C$6:$D$81,2,FALSE))</f>
        <v/>
      </c>
      <c r="H237" s="318"/>
      <c r="I237" s="319"/>
      <c r="J237" s="85" t="str">
        <f t="shared" si="43"/>
        <v/>
      </c>
      <c r="K237" s="88"/>
      <c r="L237" s="1" t="str">
        <f t="shared" si="44"/>
        <v/>
      </c>
      <c r="R237" s="1" t="str">
        <f t="shared" si="45"/>
        <v/>
      </c>
      <c r="S237" s="1" t="str">
        <f t="shared" si="46"/>
        <v/>
      </c>
      <c r="W237" s="1" t="e">
        <f t="shared" ca="1" si="47"/>
        <v>#VALUE!</v>
      </c>
      <c r="X237" s="1" t="e">
        <f t="shared" ca="1" si="48"/>
        <v>#VALUE!</v>
      </c>
      <c r="Y237" s="1" t="e">
        <f t="shared" ca="1" si="49"/>
        <v>#VALUE!</v>
      </c>
      <c r="AA237" s="1" t="str">
        <f t="shared" si="52"/>
        <v/>
      </c>
      <c r="AB237" s="1" t="str">
        <f t="shared" si="52"/>
        <v/>
      </c>
      <c r="AC237" s="1" t="str">
        <f t="shared" si="52"/>
        <v/>
      </c>
      <c r="AD237" s="1" t="str">
        <f t="shared" si="52"/>
        <v/>
      </c>
      <c r="AE237" s="1" t="str">
        <f t="shared" si="52"/>
        <v/>
      </c>
      <c r="AF237" s="1" t="e">
        <f>VLOOKUP(C237,'Est1'!$C$12:$S$26,18,FALSE)</f>
        <v>#N/A</v>
      </c>
      <c r="AG237" s="1" t="str">
        <f ca="1">IF($I237&lt;AG$5,"-",SUM(INDIRECT(ADDRESS($AF237+"1",6,1,1,"EST")):INDIRECT(ADDRESS($AF237+"1",IF(AA237="",17,AA237+"5"),1,1,"EST")))/SUM(INDIRECT(ADDRESS($AF237,6,1,1,"EST")):INDIRECT(ADDRESS($AF237,IF(AA237="",17,AA237+"5"),1,1,"EST")))-1)</f>
        <v>-</v>
      </c>
      <c r="AH237" s="1" t="str">
        <f ca="1">IF($I237&lt;AH$5,"-",SUM(INDIRECT(ADDRESS($AF237+"1",22,1,1,"EST")):INDIRECT(ADDRESS($AF237+"1",IF(AB237="",33,AB237+"21"),1,1,"EST")))/SUM(INDIRECT(ADDRESS($AF237,22,1,1,"EST")):INDIRECT(ADDRESS($AF237,IF(AB237="",33,AB237+"21"),1,1,"EST")))-1)</f>
        <v>-</v>
      </c>
      <c r="AI237" s="1" t="str">
        <f ca="1">IF($I237&lt;AI$5,"-",SUM(INDIRECT(ADDRESS($AF237+"1",38,1,1,"EST")):INDIRECT(ADDRESS($AF237+"1",IF(AC237="",49,AC237+"37"),1,1,"EST")))/SUM(INDIRECT(ADDRESS($AF237,38,1,1,"EST")):INDIRECT(ADDRESS($AF237,IF(AC237="",49,AC237+"37"),1,1,"EST")))-1)</f>
        <v>-</v>
      </c>
      <c r="AJ237" s="1" t="str">
        <f ca="1">IF($I237&lt;AJ$5,"-",SUM(INDIRECT(ADDRESS($AF237+"1",54,1,1,"EST")):INDIRECT(ADDRESS($AF237+"1",IF(AD237="",65,AD237+"53"),1,1,"EST")))/SUM(INDIRECT(ADDRESS($AF237,54,1,1,"EST")):INDIRECT(ADDRESS($AF237,IF(AD237="",65,AD237+"53"),1,1,"EST")))-1)</f>
        <v>-</v>
      </c>
      <c r="AK237" s="154" t="str">
        <f ca="1">IF($I237&lt;AK$5,"-",SUM(INDIRECT(ADDRESS($AF237+"1",70,1,1,"EST")):INDIRECT(ADDRESS($AF237+"1",IF(AE237="",81,AE237+"69"),1,1,"EST")))/SUM(INDIRECT(ADDRESS($AF237,70,1,1,"EST")):INDIRECT(ADDRESS($AF237,IF(AE237="",81,AE237+"69"),1,1,"EST")))-1)</f>
        <v>-</v>
      </c>
    </row>
    <row r="238" spans="3:37" ht="30" customHeight="1" thickTop="1" thickBot="1">
      <c r="C238" s="321"/>
      <c r="D238" s="322"/>
      <c r="E238" s="316"/>
      <c r="F238" s="316"/>
      <c r="G238" s="317" t="str">
        <f>IF(F238=0,"",VLOOKUP(F238,Funcionários!$C$6:$D$81,2,FALSE))</f>
        <v/>
      </c>
      <c r="H238" s="318"/>
      <c r="I238" s="319"/>
      <c r="J238" s="85" t="str">
        <f t="shared" si="43"/>
        <v/>
      </c>
      <c r="K238" s="88"/>
      <c r="L238" s="1" t="str">
        <f t="shared" si="44"/>
        <v/>
      </c>
      <c r="R238" s="1" t="str">
        <f t="shared" si="45"/>
        <v/>
      </c>
      <c r="S238" s="1" t="str">
        <f t="shared" si="46"/>
        <v/>
      </c>
      <c r="W238" s="1" t="e">
        <f t="shared" ca="1" si="47"/>
        <v>#VALUE!</v>
      </c>
      <c r="X238" s="1" t="e">
        <f t="shared" ca="1" si="48"/>
        <v>#VALUE!</v>
      </c>
      <c r="Y238" s="1" t="e">
        <f t="shared" ca="1" si="49"/>
        <v>#VALUE!</v>
      </c>
      <c r="AA238" s="1" t="str">
        <f t="shared" si="52"/>
        <v/>
      </c>
      <c r="AB238" s="1" t="str">
        <f t="shared" si="52"/>
        <v/>
      </c>
      <c r="AC238" s="1" t="str">
        <f t="shared" si="52"/>
        <v/>
      </c>
      <c r="AD238" s="1" t="str">
        <f t="shared" si="52"/>
        <v/>
      </c>
      <c r="AE238" s="1" t="str">
        <f t="shared" si="52"/>
        <v/>
      </c>
      <c r="AF238" s="1" t="e">
        <f>VLOOKUP(C238,'Est1'!$C$12:$S$26,18,FALSE)</f>
        <v>#N/A</v>
      </c>
      <c r="AG238" s="1" t="str">
        <f ca="1">IF($I238&lt;AG$5,"-",SUM(INDIRECT(ADDRESS($AF238+"1",6,1,1,"EST")):INDIRECT(ADDRESS($AF238+"1",IF(AA238="",17,AA238+"5"),1,1,"EST")))/SUM(INDIRECT(ADDRESS($AF238,6,1,1,"EST")):INDIRECT(ADDRESS($AF238,IF(AA238="",17,AA238+"5"),1,1,"EST")))-1)</f>
        <v>-</v>
      </c>
      <c r="AH238" s="1" t="str">
        <f ca="1">IF($I238&lt;AH$5,"-",SUM(INDIRECT(ADDRESS($AF238+"1",22,1,1,"EST")):INDIRECT(ADDRESS($AF238+"1",IF(AB238="",33,AB238+"21"),1,1,"EST")))/SUM(INDIRECT(ADDRESS($AF238,22,1,1,"EST")):INDIRECT(ADDRESS($AF238,IF(AB238="",33,AB238+"21"),1,1,"EST")))-1)</f>
        <v>-</v>
      </c>
      <c r="AI238" s="1" t="str">
        <f ca="1">IF($I238&lt;AI$5,"-",SUM(INDIRECT(ADDRESS($AF238+"1",38,1,1,"EST")):INDIRECT(ADDRESS($AF238+"1",IF(AC238="",49,AC238+"37"),1,1,"EST")))/SUM(INDIRECT(ADDRESS($AF238,38,1,1,"EST")):INDIRECT(ADDRESS($AF238,IF(AC238="",49,AC238+"37"),1,1,"EST")))-1)</f>
        <v>-</v>
      </c>
      <c r="AJ238" s="1" t="str">
        <f ca="1">IF($I238&lt;AJ$5,"-",SUM(INDIRECT(ADDRESS($AF238+"1",54,1,1,"EST")):INDIRECT(ADDRESS($AF238+"1",IF(AD238="",65,AD238+"53"),1,1,"EST")))/SUM(INDIRECT(ADDRESS($AF238,54,1,1,"EST")):INDIRECT(ADDRESS($AF238,IF(AD238="",65,AD238+"53"),1,1,"EST")))-1)</f>
        <v>-</v>
      </c>
      <c r="AK238" s="154" t="str">
        <f ca="1">IF($I238&lt;AK$5,"-",SUM(INDIRECT(ADDRESS($AF238+"1",70,1,1,"EST")):INDIRECT(ADDRESS($AF238+"1",IF(AE238="",81,AE238+"69"),1,1,"EST")))/SUM(INDIRECT(ADDRESS($AF238,70,1,1,"EST")):INDIRECT(ADDRESS($AF238,IF(AE238="",81,AE238+"69"),1,1,"EST")))-1)</f>
        <v>-</v>
      </c>
    </row>
    <row r="239" spans="3:37" ht="30" customHeight="1" thickTop="1" thickBot="1">
      <c r="C239" s="321"/>
      <c r="D239" s="322"/>
      <c r="E239" s="316"/>
      <c r="F239" s="316"/>
      <c r="G239" s="317" t="str">
        <f>IF(F239=0,"",VLOOKUP(F239,Funcionários!$C$6:$D$81,2,FALSE))</f>
        <v/>
      </c>
      <c r="H239" s="318"/>
      <c r="I239" s="319"/>
      <c r="J239" s="85" t="str">
        <f t="shared" si="43"/>
        <v/>
      </c>
      <c r="K239" s="88"/>
      <c r="L239" s="1" t="str">
        <f t="shared" si="44"/>
        <v/>
      </c>
      <c r="R239" s="1" t="str">
        <f t="shared" si="45"/>
        <v/>
      </c>
      <c r="S239" s="1" t="str">
        <f t="shared" si="46"/>
        <v/>
      </c>
      <c r="W239" s="1" t="e">
        <f t="shared" ca="1" si="47"/>
        <v>#VALUE!</v>
      </c>
      <c r="X239" s="1" t="e">
        <f t="shared" ca="1" si="48"/>
        <v>#VALUE!</v>
      </c>
      <c r="Y239" s="1" t="e">
        <f t="shared" ca="1" si="49"/>
        <v>#VALUE!</v>
      </c>
      <c r="AA239" s="1" t="str">
        <f t="shared" si="52"/>
        <v/>
      </c>
      <c r="AB239" s="1" t="str">
        <f t="shared" si="52"/>
        <v/>
      </c>
      <c r="AC239" s="1" t="str">
        <f t="shared" si="52"/>
        <v/>
      </c>
      <c r="AD239" s="1" t="str">
        <f t="shared" si="52"/>
        <v/>
      </c>
      <c r="AE239" s="1" t="str">
        <f t="shared" si="52"/>
        <v/>
      </c>
      <c r="AF239" s="1" t="e">
        <f>VLOOKUP(C239,'Est1'!$C$12:$S$26,18,FALSE)</f>
        <v>#N/A</v>
      </c>
      <c r="AG239" s="1" t="str">
        <f ca="1">IF($I239&lt;AG$5,"-",SUM(INDIRECT(ADDRESS($AF239+"1",6,1,1,"EST")):INDIRECT(ADDRESS($AF239+"1",IF(AA239="",17,AA239+"5"),1,1,"EST")))/SUM(INDIRECT(ADDRESS($AF239,6,1,1,"EST")):INDIRECT(ADDRESS($AF239,IF(AA239="",17,AA239+"5"),1,1,"EST")))-1)</f>
        <v>-</v>
      </c>
      <c r="AH239" s="1" t="str">
        <f ca="1">IF($I239&lt;AH$5,"-",SUM(INDIRECT(ADDRESS($AF239+"1",22,1,1,"EST")):INDIRECT(ADDRESS($AF239+"1",IF(AB239="",33,AB239+"21"),1,1,"EST")))/SUM(INDIRECT(ADDRESS($AF239,22,1,1,"EST")):INDIRECT(ADDRESS($AF239,IF(AB239="",33,AB239+"21"),1,1,"EST")))-1)</f>
        <v>-</v>
      </c>
      <c r="AI239" s="1" t="str">
        <f ca="1">IF($I239&lt;AI$5,"-",SUM(INDIRECT(ADDRESS($AF239+"1",38,1,1,"EST")):INDIRECT(ADDRESS($AF239+"1",IF(AC239="",49,AC239+"37"),1,1,"EST")))/SUM(INDIRECT(ADDRESS($AF239,38,1,1,"EST")):INDIRECT(ADDRESS($AF239,IF(AC239="",49,AC239+"37"),1,1,"EST")))-1)</f>
        <v>-</v>
      </c>
      <c r="AJ239" s="1" t="str">
        <f ca="1">IF($I239&lt;AJ$5,"-",SUM(INDIRECT(ADDRESS($AF239+"1",54,1,1,"EST")):INDIRECT(ADDRESS($AF239+"1",IF(AD239="",65,AD239+"53"),1,1,"EST")))/SUM(INDIRECT(ADDRESS($AF239,54,1,1,"EST")):INDIRECT(ADDRESS($AF239,IF(AD239="",65,AD239+"53"),1,1,"EST")))-1)</f>
        <v>-</v>
      </c>
      <c r="AK239" s="154" t="str">
        <f ca="1">IF($I239&lt;AK$5,"-",SUM(INDIRECT(ADDRESS($AF239+"1",70,1,1,"EST")):INDIRECT(ADDRESS($AF239+"1",IF(AE239="",81,AE239+"69"),1,1,"EST")))/SUM(INDIRECT(ADDRESS($AF239,70,1,1,"EST")):INDIRECT(ADDRESS($AF239,IF(AE239="",81,AE239+"69"),1,1,"EST")))-1)</f>
        <v>-</v>
      </c>
    </row>
    <row r="240" spans="3:37" ht="30" customHeight="1" thickTop="1" thickBot="1">
      <c r="C240" s="321"/>
      <c r="D240" s="322"/>
      <c r="E240" s="316"/>
      <c r="F240" s="316"/>
      <c r="G240" s="317" t="str">
        <f>IF(F240=0,"",VLOOKUP(F240,Funcionários!$C$6:$D$81,2,FALSE))</f>
        <v/>
      </c>
      <c r="H240" s="318"/>
      <c r="I240" s="319"/>
      <c r="J240" s="85" t="str">
        <f t="shared" si="43"/>
        <v/>
      </c>
      <c r="K240" s="88"/>
      <c r="L240" s="1" t="str">
        <f t="shared" si="44"/>
        <v/>
      </c>
      <c r="R240" s="1" t="str">
        <f t="shared" si="45"/>
        <v/>
      </c>
      <c r="S240" s="1" t="str">
        <f t="shared" si="46"/>
        <v/>
      </c>
      <c r="W240" s="1" t="e">
        <f t="shared" ca="1" si="47"/>
        <v>#VALUE!</v>
      </c>
      <c r="X240" s="1" t="e">
        <f t="shared" ca="1" si="48"/>
        <v>#VALUE!</v>
      </c>
      <c r="Y240" s="1" t="e">
        <f t="shared" ca="1" si="49"/>
        <v>#VALUE!</v>
      </c>
      <c r="AA240" s="1" t="str">
        <f t="shared" si="52"/>
        <v/>
      </c>
      <c r="AB240" s="1" t="str">
        <f t="shared" si="52"/>
        <v/>
      </c>
      <c r="AC240" s="1" t="str">
        <f t="shared" si="52"/>
        <v/>
      </c>
      <c r="AD240" s="1" t="str">
        <f t="shared" si="52"/>
        <v/>
      </c>
      <c r="AE240" s="1" t="str">
        <f t="shared" si="52"/>
        <v/>
      </c>
      <c r="AF240" s="1" t="e">
        <f>VLOOKUP(C240,'Est1'!$C$12:$S$26,18,FALSE)</f>
        <v>#N/A</v>
      </c>
      <c r="AG240" s="1" t="str">
        <f ca="1">IF($I240&lt;AG$5,"-",SUM(INDIRECT(ADDRESS($AF240+"1",6,1,1,"EST")):INDIRECT(ADDRESS($AF240+"1",IF(AA240="",17,AA240+"5"),1,1,"EST")))/SUM(INDIRECT(ADDRESS($AF240,6,1,1,"EST")):INDIRECT(ADDRESS($AF240,IF(AA240="",17,AA240+"5"),1,1,"EST")))-1)</f>
        <v>-</v>
      </c>
      <c r="AH240" s="1" t="str">
        <f ca="1">IF($I240&lt;AH$5,"-",SUM(INDIRECT(ADDRESS($AF240+"1",22,1,1,"EST")):INDIRECT(ADDRESS($AF240+"1",IF(AB240="",33,AB240+"21"),1,1,"EST")))/SUM(INDIRECT(ADDRESS($AF240,22,1,1,"EST")):INDIRECT(ADDRESS($AF240,IF(AB240="",33,AB240+"21"),1,1,"EST")))-1)</f>
        <v>-</v>
      </c>
      <c r="AI240" s="1" t="str">
        <f ca="1">IF($I240&lt;AI$5,"-",SUM(INDIRECT(ADDRESS($AF240+"1",38,1,1,"EST")):INDIRECT(ADDRESS($AF240+"1",IF(AC240="",49,AC240+"37"),1,1,"EST")))/SUM(INDIRECT(ADDRESS($AF240,38,1,1,"EST")):INDIRECT(ADDRESS($AF240,IF(AC240="",49,AC240+"37"),1,1,"EST")))-1)</f>
        <v>-</v>
      </c>
      <c r="AJ240" s="1" t="str">
        <f ca="1">IF($I240&lt;AJ$5,"-",SUM(INDIRECT(ADDRESS($AF240+"1",54,1,1,"EST")):INDIRECT(ADDRESS($AF240+"1",IF(AD240="",65,AD240+"53"),1,1,"EST")))/SUM(INDIRECT(ADDRESS($AF240,54,1,1,"EST")):INDIRECT(ADDRESS($AF240,IF(AD240="",65,AD240+"53"),1,1,"EST")))-1)</f>
        <v>-</v>
      </c>
      <c r="AK240" s="154" t="str">
        <f ca="1">IF($I240&lt;AK$5,"-",SUM(INDIRECT(ADDRESS($AF240+"1",70,1,1,"EST")):INDIRECT(ADDRESS($AF240+"1",IF(AE240="",81,AE240+"69"),1,1,"EST")))/SUM(INDIRECT(ADDRESS($AF240,70,1,1,"EST")):INDIRECT(ADDRESS($AF240,IF(AE240="",81,AE240+"69"),1,1,"EST")))-1)</f>
        <v>-</v>
      </c>
    </row>
    <row r="241" spans="1:37" ht="30" customHeight="1" thickTop="1" thickBot="1">
      <c r="C241" s="321"/>
      <c r="D241" s="322"/>
      <c r="E241" s="316"/>
      <c r="F241" s="316"/>
      <c r="G241" s="317" t="str">
        <f>IF(F241=0,"",VLOOKUP(F241,Funcionários!$C$6:$D$81,2,FALSE))</f>
        <v/>
      </c>
      <c r="H241" s="318"/>
      <c r="I241" s="319"/>
      <c r="J241" s="85" t="str">
        <f t="shared" si="43"/>
        <v/>
      </c>
      <c r="K241" s="88"/>
      <c r="L241" s="1" t="str">
        <f t="shared" si="44"/>
        <v/>
      </c>
      <c r="R241" s="1" t="str">
        <f t="shared" si="45"/>
        <v/>
      </c>
      <c r="S241" s="1" t="str">
        <f t="shared" si="46"/>
        <v/>
      </c>
      <c r="W241" s="1" t="e">
        <f t="shared" ca="1" si="47"/>
        <v>#VALUE!</v>
      </c>
      <c r="X241" s="1" t="e">
        <f t="shared" ca="1" si="48"/>
        <v>#VALUE!</v>
      </c>
      <c r="Y241" s="1" t="e">
        <f t="shared" ca="1" si="49"/>
        <v>#VALUE!</v>
      </c>
      <c r="AA241" s="1" t="str">
        <f t="shared" si="52"/>
        <v/>
      </c>
      <c r="AB241" s="1" t="str">
        <f t="shared" si="52"/>
        <v/>
      </c>
      <c r="AC241" s="1" t="str">
        <f t="shared" si="52"/>
        <v/>
      </c>
      <c r="AD241" s="1" t="str">
        <f t="shared" si="52"/>
        <v/>
      </c>
      <c r="AE241" s="1" t="str">
        <f t="shared" si="52"/>
        <v/>
      </c>
      <c r="AF241" s="1" t="e">
        <f>VLOOKUP(C241,'Est1'!$C$12:$S$26,18,FALSE)</f>
        <v>#N/A</v>
      </c>
      <c r="AG241" s="1" t="str">
        <f ca="1">IF($I241&lt;AG$5,"-",SUM(INDIRECT(ADDRESS($AF241+"1",6,1,1,"EST")):INDIRECT(ADDRESS($AF241+"1",IF(AA241="",17,AA241+"5"),1,1,"EST")))/SUM(INDIRECT(ADDRESS($AF241,6,1,1,"EST")):INDIRECT(ADDRESS($AF241,IF(AA241="",17,AA241+"5"),1,1,"EST")))-1)</f>
        <v>-</v>
      </c>
      <c r="AH241" s="1" t="str">
        <f ca="1">IF($I241&lt;AH$5,"-",SUM(INDIRECT(ADDRESS($AF241+"1",22,1,1,"EST")):INDIRECT(ADDRESS($AF241+"1",IF(AB241="",33,AB241+"21"),1,1,"EST")))/SUM(INDIRECT(ADDRESS($AF241,22,1,1,"EST")):INDIRECT(ADDRESS($AF241,IF(AB241="",33,AB241+"21"),1,1,"EST")))-1)</f>
        <v>-</v>
      </c>
      <c r="AI241" s="1" t="str">
        <f ca="1">IF($I241&lt;AI$5,"-",SUM(INDIRECT(ADDRESS($AF241+"1",38,1,1,"EST")):INDIRECT(ADDRESS($AF241+"1",IF(AC241="",49,AC241+"37"),1,1,"EST")))/SUM(INDIRECT(ADDRESS($AF241,38,1,1,"EST")):INDIRECT(ADDRESS($AF241,IF(AC241="",49,AC241+"37"),1,1,"EST")))-1)</f>
        <v>-</v>
      </c>
      <c r="AJ241" s="1" t="str">
        <f ca="1">IF($I241&lt;AJ$5,"-",SUM(INDIRECT(ADDRESS($AF241+"1",54,1,1,"EST")):INDIRECT(ADDRESS($AF241+"1",IF(AD241="",65,AD241+"53"),1,1,"EST")))/SUM(INDIRECT(ADDRESS($AF241,54,1,1,"EST")):INDIRECT(ADDRESS($AF241,IF(AD241="",65,AD241+"53"),1,1,"EST")))-1)</f>
        <v>-</v>
      </c>
      <c r="AK241" s="154" t="str">
        <f ca="1">IF($I241&lt;AK$5,"-",SUM(INDIRECT(ADDRESS($AF241+"1",70,1,1,"EST")):INDIRECT(ADDRESS($AF241+"1",IF(AE241="",81,AE241+"69"),1,1,"EST")))/SUM(INDIRECT(ADDRESS($AF241,70,1,1,"EST")):INDIRECT(ADDRESS($AF241,IF(AE241="",81,AE241+"69"),1,1,"EST")))-1)</f>
        <v>-</v>
      </c>
    </row>
    <row r="242" spans="1:37" ht="30" customHeight="1" thickTop="1" thickBot="1">
      <c r="C242" s="321"/>
      <c r="D242" s="322"/>
      <c r="E242" s="316"/>
      <c r="F242" s="316"/>
      <c r="G242" s="317" t="str">
        <f>IF(F242=0,"",VLOOKUP(F242,Funcionários!$C$6:$D$81,2,FALSE))</f>
        <v/>
      </c>
      <c r="H242" s="318"/>
      <c r="I242" s="319"/>
      <c r="J242" s="85" t="str">
        <f t="shared" si="43"/>
        <v/>
      </c>
      <c r="K242" s="88"/>
      <c r="L242" s="1" t="str">
        <f t="shared" si="44"/>
        <v/>
      </c>
      <c r="R242" s="1" t="str">
        <f t="shared" si="45"/>
        <v/>
      </c>
      <c r="S242" s="1" t="str">
        <f t="shared" si="46"/>
        <v/>
      </c>
      <c r="W242" s="1" t="e">
        <f t="shared" ca="1" si="47"/>
        <v>#VALUE!</v>
      </c>
      <c r="X242" s="1" t="e">
        <f t="shared" ca="1" si="48"/>
        <v>#VALUE!</v>
      </c>
      <c r="Y242" s="1" t="e">
        <f t="shared" ca="1" si="49"/>
        <v>#VALUE!</v>
      </c>
      <c r="AA242" s="1" t="str">
        <f t="shared" si="52"/>
        <v/>
      </c>
      <c r="AB242" s="1" t="str">
        <f t="shared" si="52"/>
        <v/>
      </c>
      <c r="AC242" s="1" t="str">
        <f t="shared" si="52"/>
        <v/>
      </c>
      <c r="AD242" s="1" t="str">
        <f t="shared" si="52"/>
        <v/>
      </c>
      <c r="AE242" s="1" t="str">
        <f t="shared" si="52"/>
        <v/>
      </c>
      <c r="AF242" s="1" t="e">
        <f>VLOOKUP(C242,'Est1'!$C$12:$S$26,18,FALSE)</f>
        <v>#N/A</v>
      </c>
      <c r="AG242" s="1" t="str">
        <f ca="1">IF($I242&lt;AG$5,"-",SUM(INDIRECT(ADDRESS($AF242+"1",6,1,1,"EST")):INDIRECT(ADDRESS($AF242+"1",IF(AA242="",17,AA242+"5"),1,1,"EST")))/SUM(INDIRECT(ADDRESS($AF242,6,1,1,"EST")):INDIRECT(ADDRESS($AF242,IF(AA242="",17,AA242+"5"),1,1,"EST")))-1)</f>
        <v>-</v>
      </c>
      <c r="AH242" s="1" t="str">
        <f ca="1">IF($I242&lt;AH$5,"-",SUM(INDIRECT(ADDRESS($AF242+"1",22,1,1,"EST")):INDIRECT(ADDRESS($AF242+"1",IF(AB242="",33,AB242+"21"),1,1,"EST")))/SUM(INDIRECT(ADDRESS($AF242,22,1,1,"EST")):INDIRECT(ADDRESS($AF242,IF(AB242="",33,AB242+"21"),1,1,"EST")))-1)</f>
        <v>-</v>
      </c>
      <c r="AI242" s="1" t="str">
        <f ca="1">IF($I242&lt;AI$5,"-",SUM(INDIRECT(ADDRESS($AF242+"1",38,1,1,"EST")):INDIRECT(ADDRESS($AF242+"1",IF(AC242="",49,AC242+"37"),1,1,"EST")))/SUM(INDIRECT(ADDRESS($AF242,38,1,1,"EST")):INDIRECT(ADDRESS($AF242,IF(AC242="",49,AC242+"37"),1,1,"EST")))-1)</f>
        <v>-</v>
      </c>
      <c r="AJ242" s="1" t="str">
        <f ca="1">IF($I242&lt;AJ$5,"-",SUM(INDIRECT(ADDRESS($AF242+"1",54,1,1,"EST")):INDIRECT(ADDRESS($AF242+"1",IF(AD242="",65,AD242+"53"),1,1,"EST")))/SUM(INDIRECT(ADDRESS($AF242,54,1,1,"EST")):INDIRECT(ADDRESS($AF242,IF(AD242="",65,AD242+"53"),1,1,"EST")))-1)</f>
        <v>-</v>
      </c>
      <c r="AK242" s="154" t="str">
        <f ca="1">IF($I242&lt;AK$5,"-",SUM(INDIRECT(ADDRESS($AF242+"1",70,1,1,"EST")):INDIRECT(ADDRESS($AF242+"1",IF(AE242="",81,AE242+"69"),1,1,"EST")))/SUM(INDIRECT(ADDRESS($AF242,70,1,1,"EST")):INDIRECT(ADDRESS($AF242,IF(AE242="",81,AE242+"69"),1,1,"EST")))-1)</f>
        <v>-</v>
      </c>
    </row>
    <row r="243" spans="1:37" ht="30" customHeight="1" thickTop="1" thickBot="1">
      <c r="C243" s="321"/>
      <c r="D243" s="322"/>
      <c r="E243" s="316"/>
      <c r="F243" s="316"/>
      <c r="G243" s="317" t="str">
        <f>IF(F243=0,"",VLOOKUP(F243,Funcionários!$C$6:$D$81,2,FALSE))</f>
        <v/>
      </c>
      <c r="H243" s="318"/>
      <c r="I243" s="319"/>
      <c r="J243" s="85" t="str">
        <f t="shared" si="43"/>
        <v/>
      </c>
      <c r="K243" s="88"/>
      <c r="L243" s="1" t="str">
        <f t="shared" si="44"/>
        <v/>
      </c>
      <c r="R243" s="1" t="str">
        <f t="shared" si="45"/>
        <v/>
      </c>
      <c r="S243" s="1" t="str">
        <f t="shared" si="46"/>
        <v/>
      </c>
      <c r="W243" s="1" t="e">
        <f t="shared" ca="1" si="47"/>
        <v>#VALUE!</v>
      </c>
      <c r="X243" s="1" t="e">
        <f t="shared" ca="1" si="48"/>
        <v>#VALUE!</v>
      </c>
      <c r="Y243" s="1" t="e">
        <f t="shared" ca="1" si="49"/>
        <v>#VALUE!</v>
      </c>
      <c r="AA243" s="1" t="str">
        <f t="shared" si="52"/>
        <v/>
      </c>
      <c r="AB243" s="1" t="str">
        <f t="shared" si="52"/>
        <v/>
      </c>
      <c r="AC243" s="1" t="str">
        <f t="shared" si="52"/>
        <v/>
      </c>
      <c r="AD243" s="1" t="str">
        <f t="shared" si="52"/>
        <v/>
      </c>
      <c r="AE243" s="1" t="str">
        <f t="shared" si="52"/>
        <v/>
      </c>
      <c r="AF243" s="1" t="e">
        <f>VLOOKUP(C243,'Est1'!$C$12:$S$26,18,FALSE)</f>
        <v>#N/A</v>
      </c>
      <c r="AG243" s="1" t="str">
        <f ca="1">IF($I243&lt;AG$5,"-",SUM(INDIRECT(ADDRESS($AF243+"1",6,1,1,"EST")):INDIRECT(ADDRESS($AF243+"1",IF(AA243="",17,AA243+"5"),1,1,"EST")))/SUM(INDIRECT(ADDRESS($AF243,6,1,1,"EST")):INDIRECT(ADDRESS($AF243,IF(AA243="",17,AA243+"5"),1,1,"EST")))-1)</f>
        <v>-</v>
      </c>
      <c r="AH243" s="1" t="str">
        <f ca="1">IF($I243&lt;AH$5,"-",SUM(INDIRECT(ADDRESS($AF243+"1",22,1,1,"EST")):INDIRECT(ADDRESS($AF243+"1",IF(AB243="",33,AB243+"21"),1,1,"EST")))/SUM(INDIRECT(ADDRESS($AF243,22,1,1,"EST")):INDIRECT(ADDRESS($AF243,IF(AB243="",33,AB243+"21"),1,1,"EST")))-1)</f>
        <v>-</v>
      </c>
      <c r="AI243" s="1" t="str">
        <f ca="1">IF($I243&lt;AI$5,"-",SUM(INDIRECT(ADDRESS($AF243+"1",38,1,1,"EST")):INDIRECT(ADDRESS($AF243+"1",IF(AC243="",49,AC243+"37"),1,1,"EST")))/SUM(INDIRECT(ADDRESS($AF243,38,1,1,"EST")):INDIRECT(ADDRESS($AF243,IF(AC243="",49,AC243+"37"),1,1,"EST")))-1)</f>
        <v>-</v>
      </c>
      <c r="AJ243" s="1" t="str">
        <f ca="1">IF($I243&lt;AJ$5,"-",SUM(INDIRECT(ADDRESS($AF243+"1",54,1,1,"EST")):INDIRECT(ADDRESS($AF243+"1",IF(AD243="",65,AD243+"53"),1,1,"EST")))/SUM(INDIRECT(ADDRESS($AF243,54,1,1,"EST")):INDIRECT(ADDRESS($AF243,IF(AD243="",65,AD243+"53"),1,1,"EST")))-1)</f>
        <v>-</v>
      </c>
      <c r="AK243" s="154" t="str">
        <f ca="1">IF($I243&lt;AK$5,"-",SUM(INDIRECT(ADDRESS($AF243+"1",70,1,1,"EST")):INDIRECT(ADDRESS($AF243+"1",IF(AE243="",81,AE243+"69"),1,1,"EST")))/SUM(INDIRECT(ADDRESS($AF243,70,1,1,"EST")):INDIRECT(ADDRESS($AF243,IF(AE243="",81,AE243+"69"),1,1,"EST")))-1)</f>
        <v>-</v>
      </c>
    </row>
    <row r="244" spans="1:37" ht="30" customHeight="1" thickTop="1" thickBot="1">
      <c r="C244" s="321"/>
      <c r="D244" s="322"/>
      <c r="E244" s="316"/>
      <c r="F244" s="316"/>
      <c r="G244" s="317" t="str">
        <f>IF(F244=0,"",VLOOKUP(F244,Funcionários!$C$6:$D$81,2,FALSE))</f>
        <v/>
      </c>
      <c r="H244" s="318"/>
      <c r="I244" s="319"/>
      <c r="J244" s="85" t="str">
        <f t="shared" si="43"/>
        <v/>
      </c>
      <c r="K244" s="88"/>
      <c r="L244" s="1" t="str">
        <f t="shared" si="44"/>
        <v/>
      </c>
      <c r="R244" s="1" t="str">
        <f t="shared" si="45"/>
        <v/>
      </c>
      <c r="S244" s="1" t="str">
        <f t="shared" si="46"/>
        <v/>
      </c>
      <c r="W244" s="1" t="e">
        <f t="shared" ca="1" si="47"/>
        <v>#VALUE!</v>
      </c>
      <c r="X244" s="1" t="e">
        <f t="shared" ca="1" si="48"/>
        <v>#VALUE!</v>
      </c>
      <c r="Y244" s="1" t="e">
        <f t="shared" ca="1" si="49"/>
        <v>#VALUE!</v>
      </c>
      <c r="AA244" s="1" t="str">
        <f t="shared" si="52"/>
        <v/>
      </c>
      <c r="AB244" s="1" t="str">
        <f t="shared" si="52"/>
        <v/>
      </c>
      <c r="AC244" s="1" t="str">
        <f t="shared" si="52"/>
        <v/>
      </c>
      <c r="AD244" s="1" t="str">
        <f t="shared" si="52"/>
        <v/>
      </c>
      <c r="AE244" s="1" t="str">
        <f t="shared" si="52"/>
        <v/>
      </c>
      <c r="AF244" s="1" t="e">
        <f>VLOOKUP(C244,'Est1'!$C$12:$S$26,18,FALSE)</f>
        <v>#N/A</v>
      </c>
      <c r="AG244" s="1" t="str">
        <f ca="1">IF($I244&lt;AG$5,"-",SUM(INDIRECT(ADDRESS($AF244+"1",6,1,1,"EST")):INDIRECT(ADDRESS($AF244+"1",IF(AA244="",17,AA244+"5"),1,1,"EST")))/SUM(INDIRECT(ADDRESS($AF244,6,1,1,"EST")):INDIRECT(ADDRESS($AF244,IF(AA244="",17,AA244+"5"),1,1,"EST")))-1)</f>
        <v>-</v>
      </c>
      <c r="AH244" s="1" t="str">
        <f ca="1">IF($I244&lt;AH$5,"-",SUM(INDIRECT(ADDRESS($AF244+"1",22,1,1,"EST")):INDIRECT(ADDRESS($AF244+"1",IF(AB244="",33,AB244+"21"),1,1,"EST")))/SUM(INDIRECT(ADDRESS($AF244,22,1,1,"EST")):INDIRECT(ADDRESS($AF244,IF(AB244="",33,AB244+"21"),1,1,"EST")))-1)</f>
        <v>-</v>
      </c>
      <c r="AI244" s="1" t="str">
        <f ca="1">IF($I244&lt;AI$5,"-",SUM(INDIRECT(ADDRESS($AF244+"1",38,1,1,"EST")):INDIRECT(ADDRESS($AF244+"1",IF(AC244="",49,AC244+"37"),1,1,"EST")))/SUM(INDIRECT(ADDRESS($AF244,38,1,1,"EST")):INDIRECT(ADDRESS($AF244,IF(AC244="",49,AC244+"37"),1,1,"EST")))-1)</f>
        <v>-</v>
      </c>
      <c r="AJ244" s="1" t="str">
        <f ca="1">IF($I244&lt;AJ$5,"-",SUM(INDIRECT(ADDRESS($AF244+"1",54,1,1,"EST")):INDIRECT(ADDRESS($AF244+"1",IF(AD244="",65,AD244+"53"),1,1,"EST")))/SUM(INDIRECT(ADDRESS($AF244,54,1,1,"EST")):INDIRECT(ADDRESS($AF244,IF(AD244="",65,AD244+"53"),1,1,"EST")))-1)</f>
        <v>-</v>
      </c>
      <c r="AK244" s="154" t="str">
        <f ca="1">IF($I244&lt;AK$5,"-",SUM(INDIRECT(ADDRESS($AF244+"1",70,1,1,"EST")):INDIRECT(ADDRESS($AF244+"1",IF(AE244="",81,AE244+"69"),1,1,"EST")))/SUM(INDIRECT(ADDRESS($AF244,70,1,1,"EST")):INDIRECT(ADDRESS($AF244,IF(AE244="",81,AE244+"69"),1,1,"EST")))-1)</f>
        <v>-</v>
      </c>
    </row>
    <row r="245" spans="1:37" ht="30" customHeight="1" thickTop="1" thickBot="1">
      <c r="C245" s="321"/>
      <c r="D245" s="322"/>
      <c r="E245" s="316"/>
      <c r="F245" s="316"/>
      <c r="G245" s="317" t="str">
        <f>IF(F245=0,"",VLOOKUP(F245,Funcionários!$C$6:$D$81,2,FALSE))</f>
        <v/>
      </c>
      <c r="H245" s="318"/>
      <c r="I245" s="319"/>
      <c r="J245" s="85" t="str">
        <f t="shared" si="43"/>
        <v/>
      </c>
      <c r="K245" s="88"/>
      <c r="L245" s="1" t="str">
        <f t="shared" si="44"/>
        <v/>
      </c>
      <c r="R245" s="1" t="str">
        <f t="shared" si="45"/>
        <v/>
      </c>
      <c r="S245" s="1" t="str">
        <f t="shared" si="46"/>
        <v/>
      </c>
      <c r="W245" s="1" t="e">
        <f t="shared" ca="1" si="47"/>
        <v>#VALUE!</v>
      </c>
      <c r="X245" s="1" t="e">
        <f t="shared" ca="1" si="48"/>
        <v>#VALUE!</v>
      </c>
      <c r="Y245" s="1" t="e">
        <f t="shared" ca="1" si="49"/>
        <v>#VALUE!</v>
      </c>
      <c r="AA245" s="1" t="str">
        <f t="shared" si="52"/>
        <v/>
      </c>
      <c r="AB245" s="1" t="str">
        <f t="shared" si="52"/>
        <v/>
      </c>
      <c r="AC245" s="1" t="str">
        <f t="shared" si="52"/>
        <v/>
      </c>
      <c r="AD245" s="1" t="str">
        <f t="shared" si="52"/>
        <v/>
      </c>
      <c r="AE245" s="1" t="str">
        <f t="shared" si="52"/>
        <v/>
      </c>
      <c r="AF245" s="1" t="e">
        <f>VLOOKUP(C245,'Est1'!$C$12:$S$26,18,FALSE)</f>
        <v>#N/A</v>
      </c>
      <c r="AG245" s="1" t="str">
        <f ca="1">IF($I245&lt;AG$5,"-",SUM(INDIRECT(ADDRESS($AF245+"1",6,1,1,"EST")):INDIRECT(ADDRESS($AF245+"1",IF(AA245="",17,AA245+"5"),1,1,"EST")))/SUM(INDIRECT(ADDRESS($AF245,6,1,1,"EST")):INDIRECT(ADDRESS($AF245,IF(AA245="",17,AA245+"5"),1,1,"EST")))-1)</f>
        <v>-</v>
      </c>
      <c r="AH245" s="1" t="str">
        <f ca="1">IF($I245&lt;AH$5,"-",SUM(INDIRECT(ADDRESS($AF245+"1",22,1,1,"EST")):INDIRECT(ADDRESS($AF245+"1",IF(AB245="",33,AB245+"21"),1,1,"EST")))/SUM(INDIRECT(ADDRESS($AF245,22,1,1,"EST")):INDIRECT(ADDRESS($AF245,IF(AB245="",33,AB245+"21"),1,1,"EST")))-1)</f>
        <v>-</v>
      </c>
      <c r="AI245" s="1" t="str">
        <f ca="1">IF($I245&lt;AI$5,"-",SUM(INDIRECT(ADDRESS($AF245+"1",38,1,1,"EST")):INDIRECT(ADDRESS($AF245+"1",IF(AC245="",49,AC245+"37"),1,1,"EST")))/SUM(INDIRECT(ADDRESS($AF245,38,1,1,"EST")):INDIRECT(ADDRESS($AF245,IF(AC245="",49,AC245+"37"),1,1,"EST")))-1)</f>
        <v>-</v>
      </c>
      <c r="AJ245" s="1" t="str">
        <f ca="1">IF($I245&lt;AJ$5,"-",SUM(INDIRECT(ADDRESS($AF245+"1",54,1,1,"EST")):INDIRECT(ADDRESS($AF245+"1",IF(AD245="",65,AD245+"53"),1,1,"EST")))/SUM(INDIRECT(ADDRESS($AF245,54,1,1,"EST")):INDIRECT(ADDRESS($AF245,IF(AD245="",65,AD245+"53"),1,1,"EST")))-1)</f>
        <v>-</v>
      </c>
      <c r="AK245" s="154" t="str">
        <f ca="1">IF($I245&lt;AK$5,"-",SUM(INDIRECT(ADDRESS($AF245+"1",70,1,1,"EST")):INDIRECT(ADDRESS($AF245+"1",IF(AE245="",81,AE245+"69"),1,1,"EST")))/SUM(INDIRECT(ADDRESS($AF245,70,1,1,"EST")):INDIRECT(ADDRESS($AF245,IF(AE245="",81,AE245+"69"),1,1,"EST")))-1)</f>
        <v>-</v>
      </c>
    </row>
    <row r="246" spans="1:37" ht="30" customHeight="1" thickTop="1" thickBot="1">
      <c r="C246" s="321"/>
      <c r="D246" s="322"/>
      <c r="E246" s="316"/>
      <c r="F246" s="316"/>
      <c r="G246" s="317" t="str">
        <f>IF(F246=0,"",VLOOKUP(F246,Funcionários!$C$6:$D$81,2,FALSE))</f>
        <v/>
      </c>
      <c r="H246" s="318"/>
      <c r="I246" s="319"/>
      <c r="J246" s="85" t="str">
        <f t="shared" si="43"/>
        <v/>
      </c>
      <c r="K246" s="88"/>
      <c r="L246" s="1" t="str">
        <f t="shared" si="44"/>
        <v/>
      </c>
      <c r="R246" s="1" t="str">
        <f t="shared" si="45"/>
        <v/>
      </c>
      <c r="S246" s="1" t="str">
        <f t="shared" si="46"/>
        <v/>
      </c>
      <c r="W246" s="1" t="e">
        <f t="shared" ca="1" si="47"/>
        <v>#VALUE!</v>
      </c>
      <c r="X246" s="1" t="e">
        <f t="shared" ca="1" si="48"/>
        <v>#VALUE!</v>
      </c>
      <c r="Y246" s="1" t="e">
        <f t="shared" ca="1" si="49"/>
        <v>#VALUE!</v>
      </c>
      <c r="AA246" s="1" t="str">
        <f t="shared" si="52"/>
        <v/>
      </c>
      <c r="AB246" s="1" t="str">
        <f t="shared" si="52"/>
        <v/>
      </c>
      <c r="AC246" s="1" t="str">
        <f t="shared" si="52"/>
        <v/>
      </c>
      <c r="AD246" s="1" t="str">
        <f t="shared" si="52"/>
        <v/>
      </c>
      <c r="AE246" s="1" t="str">
        <f t="shared" si="52"/>
        <v/>
      </c>
      <c r="AF246" s="1" t="e">
        <f>VLOOKUP(C246,'Est1'!$C$12:$S$26,18,FALSE)</f>
        <v>#N/A</v>
      </c>
      <c r="AG246" s="1" t="str">
        <f ca="1">IF($I246&lt;AG$5,"-",SUM(INDIRECT(ADDRESS($AF246+"1",6,1,1,"EST")):INDIRECT(ADDRESS($AF246+"1",IF(AA246="",17,AA246+"5"),1,1,"EST")))/SUM(INDIRECT(ADDRESS($AF246,6,1,1,"EST")):INDIRECT(ADDRESS($AF246,IF(AA246="",17,AA246+"5"),1,1,"EST")))-1)</f>
        <v>-</v>
      </c>
      <c r="AH246" s="1" t="str">
        <f ca="1">IF($I246&lt;AH$5,"-",SUM(INDIRECT(ADDRESS($AF246+"1",22,1,1,"EST")):INDIRECT(ADDRESS($AF246+"1",IF(AB246="",33,AB246+"21"),1,1,"EST")))/SUM(INDIRECT(ADDRESS($AF246,22,1,1,"EST")):INDIRECT(ADDRESS($AF246,IF(AB246="",33,AB246+"21"),1,1,"EST")))-1)</f>
        <v>-</v>
      </c>
      <c r="AI246" s="1" t="str">
        <f ca="1">IF($I246&lt;AI$5,"-",SUM(INDIRECT(ADDRESS($AF246+"1",38,1,1,"EST")):INDIRECT(ADDRESS($AF246+"1",IF(AC246="",49,AC246+"37"),1,1,"EST")))/SUM(INDIRECT(ADDRESS($AF246,38,1,1,"EST")):INDIRECT(ADDRESS($AF246,IF(AC246="",49,AC246+"37"),1,1,"EST")))-1)</f>
        <v>-</v>
      </c>
      <c r="AJ246" s="1" t="str">
        <f ca="1">IF($I246&lt;AJ$5,"-",SUM(INDIRECT(ADDRESS($AF246+"1",54,1,1,"EST")):INDIRECT(ADDRESS($AF246+"1",IF(AD246="",65,AD246+"53"),1,1,"EST")))/SUM(INDIRECT(ADDRESS($AF246,54,1,1,"EST")):INDIRECT(ADDRESS($AF246,IF(AD246="",65,AD246+"53"),1,1,"EST")))-1)</f>
        <v>-</v>
      </c>
      <c r="AK246" s="154" t="str">
        <f ca="1">IF($I246&lt;AK$5,"-",SUM(INDIRECT(ADDRESS($AF246+"1",70,1,1,"EST")):INDIRECT(ADDRESS($AF246+"1",IF(AE246="",81,AE246+"69"),1,1,"EST")))/SUM(INDIRECT(ADDRESS($AF246,70,1,1,"EST")):INDIRECT(ADDRESS($AF246,IF(AE246="",81,AE246+"69"),1,1,"EST")))-1)</f>
        <v>-</v>
      </c>
    </row>
    <row r="247" spans="1:37" ht="30" customHeight="1" thickTop="1" thickBot="1">
      <c r="C247" s="321"/>
      <c r="D247" s="322"/>
      <c r="E247" s="316"/>
      <c r="F247" s="316"/>
      <c r="G247" s="317" t="str">
        <f>IF(F247=0,"",VLOOKUP(F247,Funcionários!$C$6:$D$81,2,FALSE))</f>
        <v/>
      </c>
      <c r="H247" s="318"/>
      <c r="I247" s="319"/>
      <c r="J247" s="85" t="str">
        <f t="shared" si="43"/>
        <v/>
      </c>
      <c r="K247" s="88"/>
      <c r="L247" s="1" t="str">
        <f t="shared" si="44"/>
        <v/>
      </c>
      <c r="R247" s="1" t="str">
        <f t="shared" si="45"/>
        <v/>
      </c>
      <c r="S247" s="1" t="str">
        <f t="shared" si="46"/>
        <v/>
      </c>
      <c r="W247" s="1" t="e">
        <f t="shared" ca="1" si="47"/>
        <v>#VALUE!</v>
      </c>
      <c r="X247" s="1" t="e">
        <f t="shared" ca="1" si="48"/>
        <v>#VALUE!</v>
      </c>
      <c r="Y247" s="1" t="e">
        <f t="shared" ca="1" si="49"/>
        <v>#VALUE!</v>
      </c>
      <c r="AA247" s="1" t="str">
        <f t="shared" si="52"/>
        <v/>
      </c>
      <c r="AB247" s="1" t="str">
        <f t="shared" si="52"/>
        <v/>
      </c>
      <c r="AC247" s="1" t="str">
        <f t="shared" si="52"/>
        <v/>
      </c>
      <c r="AD247" s="1" t="str">
        <f t="shared" si="52"/>
        <v/>
      </c>
      <c r="AE247" s="1" t="str">
        <f t="shared" si="52"/>
        <v/>
      </c>
      <c r="AF247" s="1" t="e">
        <f>VLOOKUP(C247,'Est1'!$C$12:$S$26,18,FALSE)</f>
        <v>#N/A</v>
      </c>
      <c r="AG247" s="1" t="str">
        <f ca="1">IF($I247&lt;AG$5,"-",SUM(INDIRECT(ADDRESS($AF247+"1",6,1,1,"EST")):INDIRECT(ADDRESS($AF247+"1",IF(AA247="",17,AA247+"5"),1,1,"EST")))/SUM(INDIRECT(ADDRESS($AF247,6,1,1,"EST")):INDIRECT(ADDRESS($AF247,IF(AA247="",17,AA247+"5"),1,1,"EST")))-1)</f>
        <v>-</v>
      </c>
      <c r="AH247" s="1" t="str">
        <f ca="1">IF($I247&lt;AH$5,"-",SUM(INDIRECT(ADDRESS($AF247+"1",22,1,1,"EST")):INDIRECT(ADDRESS($AF247+"1",IF(AB247="",33,AB247+"21"),1,1,"EST")))/SUM(INDIRECT(ADDRESS($AF247,22,1,1,"EST")):INDIRECT(ADDRESS($AF247,IF(AB247="",33,AB247+"21"),1,1,"EST")))-1)</f>
        <v>-</v>
      </c>
      <c r="AI247" s="1" t="str">
        <f ca="1">IF($I247&lt;AI$5,"-",SUM(INDIRECT(ADDRESS($AF247+"1",38,1,1,"EST")):INDIRECT(ADDRESS($AF247+"1",IF(AC247="",49,AC247+"37"),1,1,"EST")))/SUM(INDIRECT(ADDRESS($AF247,38,1,1,"EST")):INDIRECT(ADDRESS($AF247,IF(AC247="",49,AC247+"37"),1,1,"EST")))-1)</f>
        <v>-</v>
      </c>
      <c r="AJ247" s="1" t="str">
        <f ca="1">IF($I247&lt;AJ$5,"-",SUM(INDIRECT(ADDRESS($AF247+"1",54,1,1,"EST")):INDIRECT(ADDRESS($AF247+"1",IF(AD247="",65,AD247+"53"),1,1,"EST")))/SUM(INDIRECT(ADDRESS($AF247,54,1,1,"EST")):INDIRECT(ADDRESS($AF247,IF(AD247="",65,AD247+"53"),1,1,"EST")))-1)</f>
        <v>-</v>
      </c>
      <c r="AK247" s="154" t="str">
        <f ca="1">IF($I247&lt;AK$5,"-",SUM(INDIRECT(ADDRESS($AF247+"1",70,1,1,"EST")):INDIRECT(ADDRESS($AF247+"1",IF(AE247="",81,AE247+"69"),1,1,"EST")))/SUM(INDIRECT(ADDRESS($AF247,70,1,1,"EST")):INDIRECT(ADDRESS($AF247,IF(AE247="",81,AE247+"69"),1,1,"EST")))-1)</f>
        <v>-</v>
      </c>
    </row>
    <row r="248" spans="1:37" ht="30" customHeight="1" thickTop="1" thickBot="1">
      <c r="C248" s="321"/>
      <c r="D248" s="322"/>
      <c r="E248" s="316"/>
      <c r="F248" s="316"/>
      <c r="G248" s="317" t="str">
        <f>IF(F248=0,"",VLOOKUP(F248,Funcionários!$C$6:$D$81,2,FALSE))</f>
        <v/>
      </c>
      <c r="H248" s="318"/>
      <c r="I248" s="319"/>
      <c r="J248" s="85" t="str">
        <f t="shared" si="43"/>
        <v/>
      </c>
      <c r="K248" s="88"/>
      <c r="L248" s="1" t="str">
        <f t="shared" si="44"/>
        <v/>
      </c>
      <c r="R248" s="1" t="str">
        <f t="shared" si="45"/>
        <v/>
      </c>
      <c r="S248" s="1" t="str">
        <f t="shared" si="46"/>
        <v/>
      </c>
      <c r="W248" s="1" t="e">
        <f t="shared" ca="1" si="47"/>
        <v>#VALUE!</v>
      </c>
      <c r="X248" s="1" t="e">
        <f t="shared" ca="1" si="48"/>
        <v>#VALUE!</v>
      </c>
      <c r="Y248" s="1" t="e">
        <f t="shared" ca="1" si="49"/>
        <v>#VALUE!</v>
      </c>
      <c r="AA248" s="1" t="str">
        <f t="shared" si="52"/>
        <v/>
      </c>
      <c r="AB248" s="1" t="str">
        <f t="shared" si="52"/>
        <v/>
      </c>
      <c r="AC248" s="1" t="str">
        <f t="shared" si="52"/>
        <v/>
      </c>
      <c r="AD248" s="1" t="str">
        <f t="shared" si="52"/>
        <v/>
      </c>
      <c r="AE248" s="1" t="str">
        <f t="shared" si="52"/>
        <v/>
      </c>
      <c r="AF248" s="1" t="e">
        <f>VLOOKUP(C248,'Est1'!$C$12:$S$26,18,FALSE)</f>
        <v>#N/A</v>
      </c>
      <c r="AG248" s="1" t="str">
        <f ca="1">IF($I248&lt;AG$5,"-",SUM(INDIRECT(ADDRESS($AF248+"1",6,1,1,"EST")):INDIRECT(ADDRESS($AF248+"1",IF(AA248="",17,AA248+"5"),1,1,"EST")))/SUM(INDIRECT(ADDRESS($AF248,6,1,1,"EST")):INDIRECT(ADDRESS($AF248,IF(AA248="",17,AA248+"5"),1,1,"EST")))-1)</f>
        <v>-</v>
      </c>
      <c r="AH248" s="1" t="str">
        <f ca="1">IF($I248&lt;AH$5,"-",SUM(INDIRECT(ADDRESS($AF248+"1",22,1,1,"EST")):INDIRECT(ADDRESS($AF248+"1",IF(AB248="",33,AB248+"21"),1,1,"EST")))/SUM(INDIRECT(ADDRESS($AF248,22,1,1,"EST")):INDIRECT(ADDRESS($AF248,IF(AB248="",33,AB248+"21"),1,1,"EST")))-1)</f>
        <v>-</v>
      </c>
      <c r="AI248" s="1" t="str">
        <f ca="1">IF($I248&lt;AI$5,"-",SUM(INDIRECT(ADDRESS($AF248+"1",38,1,1,"EST")):INDIRECT(ADDRESS($AF248+"1",IF(AC248="",49,AC248+"37"),1,1,"EST")))/SUM(INDIRECT(ADDRESS($AF248,38,1,1,"EST")):INDIRECT(ADDRESS($AF248,IF(AC248="",49,AC248+"37"),1,1,"EST")))-1)</f>
        <v>-</v>
      </c>
      <c r="AJ248" s="1" t="str">
        <f ca="1">IF($I248&lt;AJ$5,"-",SUM(INDIRECT(ADDRESS($AF248+"1",54,1,1,"EST")):INDIRECT(ADDRESS($AF248+"1",IF(AD248="",65,AD248+"53"),1,1,"EST")))/SUM(INDIRECT(ADDRESS($AF248,54,1,1,"EST")):INDIRECT(ADDRESS($AF248,IF(AD248="",65,AD248+"53"),1,1,"EST")))-1)</f>
        <v>-</v>
      </c>
      <c r="AK248" s="154" t="str">
        <f ca="1">IF($I248&lt;AK$5,"-",SUM(INDIRECT(ADDRESS($AF248+"1",70,1,1,"EST")):INDIRECT(ADDRESS($AF248+"1",IF(AE248="",81,AE248+"69"),1,1,"EST")))/SUM(INDIRECT(ADDRESS($AF248,70,1,1,"EST")):INDIRECT(ADDRESS($AF248,IF(AE248="",81,AE248+"69"),1,1,"EST")))-1)</f>
        <v>-</v>
      </c>
    </row>
    <row r="249" spans="1:37" ht="30" customHeight="1" thickTop="1" thickBot="1">
      <c r="C249" s="321"/>
      <c r="D249" s="322"/>
      <c r="E249" s="316"/>
      <c r="F249" s="316"/>
      <c r="G249" s="317" t="str">
        <f>IF(F249=0,"",VLOOKUP(F249,Funcionários!$C$6:$D$81,2,FALSE))</f>
        <v/>
      </c>
      <c r="H249" s="318"/>
      <c r="I249" s="319"/>
      <c r="J249" s="85" t="str">
        <f t="shared" si="43"/>
        <v/>
      </c>
      <c r="K249" s="88"/>
      <c r="L249" s="1" t="str">
        <f t="shared" si="44"/>
        <v/>
      </c>
      <c r="R249" s="1" t="str">
        <f t="shared" si="45"/>
        <v/>
      </c>
      <c r="S249" s="1" t="str">
        <f t="shared" si="46"/>
        <v/>
      </c>
      <c r="W249" s="1" t="e">
        <f t="shared" ca="1" si="47"/>
        <v>#VALUE!</v>
      </c>
      <c r="X249" s="1" t="e">
        <f t="shared" ca="1" si="48"/>
        <v>#VALUE!</v>
      </c>
      <c r="Y249" s="1" t="e">
        <f t="shared" ca="1" si="49"/>
        <v>#VALUE!</v>
      </c>
      <c r="AA249" s="1" t="str">
        <f t="shared" si="52"/>
        <v/>
      </c>
      <c r="AB249" s="1" t="str">
        <f t="shared" si="52"/>
        <v/>
      </c>
      <c r="AC249" s="1" t="str">
        <f t="shared" si="52"/>
        <v/>
      </c>
      <c r="AD249" s="1" t="str">
        <f t="shared" si="52"/>
        <v/>
      </c>
      <c r="AE249" s="1" t="str">
        <f t="shared" si="52"/>
        <v/>
      </c>
      <c r="AF249" s="1" t="e">
        <f>VLOOKUP(C249,'Est1'!$C$12:$S$26,18,FALSE)</f>
        <v>#N/A</v>
      </c>
      <c r="AG249" s="1" t="str">
        <f ca="1">IF($I249&lt;AG$5,"-",SUM(INDIRECT(ADDRESS($AF249+"1",6,1,1,"EST")):INDIRECT(ADDRESS($AF249+"1",IF(AA249="",17,AA249+"5"),1,1,"EST")))/SUM(INDIRECT(ADDRESS($AF249,6,1,1,"EST")):INDIRECT(ADDRESS($AF249,IF(AA249="",17,AA249+"5"),1,1,"EST")))-1)</f>
        <v>-</v>
      </c>
      <c r="AH249" s="1" t="str">
        <f ca="1">IF($I249&lt;AH$5,"-",SUM(INDIRECT(ADDRESS($AF249+"1",22,1,1,"EST")):INDIRECT(ADDRESS($AF249+"1",IF(AB249="",33,AB249+"21"),1,1,"EST")))/SUM(INDIRECT(ADDRESS($AF249,22,1,1,"EST")):INDIRECT(ADDRESS($AF249,IF(AB249="",33,AB249+"21"),1,1,"EST")))-1)</f>
        <v>-</v>
      </c>
      <c r="AI249" s="1" t="str">
        <f ca="1">IF($I249&lt;AI$5,"-",SUM(INDIRECT(ADDRESS($AF249+"1",38,1,1,"EST")):INDIRECT(ADDRESS($AF249+"1",IF(AC249="",49,AC249+"37"),1,1,"EST")))/SUM(INDIRECT(ADDRESS($AF249,38,1,1,"EST")):INDIRECT(ADDRESS($AF249,IF(AC249="",49,AC249+"37"),1,1,"EST")))-1)</f>
        <v>-</v>
      </c>
      <c r="AJ249" s="1" t="str">
        <f ca="1">IF($I249&lt;AJ$5,"-",SUM(INDIRECT(ADDRESS($AF249+"1",54,1,1,"EST")):INDIRECT(ADDRESS($AF249+"1",IF(AD249="",65,AD249+"53"),1,1,"EST")))/SUM(INDIRECT(ADDRESS($AF249,54,1,1,"EST")):INDIRECT(ADDRESS($AF249,IF(AD249="",65,AD249+"53"),1,1,"EST")))-1)</f>
        <v>-</v>
      </c>
      <c r="AK249" s="154" t="str">
        <f ca="1">IF($I249&lt;AK$5,"-",SUM(INDIRECT(ADDRESS($AF249+"1",70,1,1,"EST")):INDIRECT(ADDRESS($AF249+"1",IF(AE249="",81,AE249+"69"),1,1,"EST")))/SUM(INDIRECT(ADDRESS($AF249,70,1,1,"EST")):INDIRECT(ADDRESS($AF249,IF(AE249="",81,AE249+"69"),1,1,"EST")))-1)</f>
        <v>-</v>
      </c>
    </row>
    <row r="250" spans="1:37" ht="30" customHeight="1" thickTop="1" thickBot="1">
      <c r="C250" s="321"/>
      <c r="D250" s="322"/>
      <c r="E250" s="316"/>
      <c r="F250" s="316"/>
      <c r="G250" s="317" t="str">
        <f>IF(F250=0,"",VLOOKUP(F250,Funcionários!$C$6:$D$81,2,FALSE))</f>
        <v/>
      </c>
      <c r="H250" s="318"/>
      <c r="I250" s="319"/>
      <c r="J250" s="85" t="str">
        <f t="shared" si="43"/>
        <v/>
      </c>
      <c r="K250" s="88"/>
      <c r="L250" s="1" t="str">
        <f t="shared" si="44"/>
        <v/>
      </c>
      <c r="R250" s="1" t="str">
        <f t="shared" si="45"/>
        <v/>
      </c>
      <c r="S250" s="1" t="str">
        <f t="shared" si="46"/>
        <v/>
      </c>
      <c r="W250" s="1" t="e">
        <f t="shared" ca="1" si="47"/>
        <v>#VALUE!</v>
      </c>
      <c r="X250" s="1" t="e">
        <f t="shared" ca="1" si="48"/>
        <v>#VALUE!</v>
      </c>
      <c r="Y250" s="1" t="e">
        <f t="shared" ca="1" si="49"/>
        <v>#VALUE!</v>
      </c>
      <c r="AA250" s="1" t="str">
        <f t="shared" si="52"/>
        <v/>
      </c>
      <c r="AB250" s="1" t="str">
        <f t="shared" si="52"/>
        <v/>
      </c>
      <c r="AC250" s="1" t="str">
        <f t="shared" si="52"/>
        <v/>
      </c>
      <c r="AD250" s="1" t="str">
        <f t="shared" si="52"/>
        <v/>
      </c>
      <c r="AE250" s="1" t="str">
        <f t="shared" si="52"/>
        <v/>
      </c>
      <c r="AF250" s="1" t="e">
        <f>VLOOKUP(C250,'Est1'!$C$12:$S$26,18,FALSE)</f>
        <v>#N/A</v>
      </c>
      <c r="AG250" s="1" t="str">
        <f ca="1">IF($I250&lt;AG$5,"-",SUM(INDIRECT(ADDRESS($AF250+"1",6,1,1,"EST")):INDIRECT(ADDRESS($AF250+"1",IF(AA250="",17,AA250+"5"),1,1,"EST")))/SUM(INDIRECT(ADDRESS($AF250,6,1,1,"EST")):INDIRECT(ADDRESS($AF250,IF(AA250="",17,AA250+"5"),1,1,"EST")))-1)</f>
        <v>-</v>
      </c>
      <c r="AH250" s="1" t="str">
        <f ca="1">IF($I250&lt;AH$5,"-",SUM(INDIRECT(ADDRESS($AF250+"1",22,1,1,"EST")):INDIRECT(ADDRESS($AF250+"1",IF(AB250="",33,AB250+"21"),1,1,"EST")))/SUM(INDIRECT(ADDRESS($AF250,22,1,1,"EST")):INDIRECT(ADDRESS($AF250,IF(AB250="",33,AB250+"21"),1,1,"EST")))-1)</f>
        <v>-</v>
      </c>
      <c r="AI250" s="1" t="str">
        <f ca="1">IF($I250&lt;AI$5,"-",SUM(INDIRECT(ADDRESS($AF250+"1",38,1,1,"EST")):INDIRECT(ADDRESS($AF250+"1",IF(AC250="",49,AC250+"37"),1,1,"EST")))/SUM(INDIRECT(ADDRESS($AF250,38,1,1,"EST")):INDIRECT(ADDRESS($AF250,IF(AC250="",49,AC250+"37"),1,1,"EST")))-1)</f>
        <v>-</v>
      </c>
      <c r="AJ250" s="1" t="str">
        <f ca="1">IF($I250&lt;AJ$5,"-",SUM(INDIRECT(ADDRESS($AF250+"1",54,1,1,"EST")):INDIRECT(ADDRESS($AF250+"1",IF(AD250="",65,AD250+"53"),1,1,"EST")))/SUM(INDIRECT(ADDRESS($AF250,54,1,1,"EST")):INDIRECT(ADDRESS($AF250,IF(AD250="",65,AD250+"53"),1,1,"EST")))-1)</f>
        <v>-</v>
      </c>
      <c r="AK250" s="154" t="str">
        <f ca="1">IF($I250&lt;AK$5,"-",SUM(INDIRECT(ADDRESS($AF250+"1",70,1,1,"EST")):INDIRECT(ADDRESS($AF250+"1",IF(AE250="",81,AE250+"69"),1,1,"EST")))/SUM(INDIRECT(ADDRESS($AF250,70,1,1,"EST")):INDIRECT(ADDRESS($AF250,IF(AE250="",81,AE250+"69"),1,1,"EST")))-1)</f>
        <v>-</v>
      </c>
    </row>
    <row r="251" spans="1:37" ht="30" customHeight="1" thickTop="1" thickBot="1">
      <c r="C251" s="321"/>
      <c r="D251" s="322"/>
      <c r="E251" s="316"/>
      <c r="F251" s="316"/>
      <c r="G251" s="317" t="str">
        <f>IF(F251=0,"",VLOOKUP(F251,Funcionários!$C$6:$D$81,2,FALSE))</f>
        <v/>
      </c>
      <c r="H251" s="318"/>
      <c r="I251" s="319"/>
      <c r="J251" s="85" t="str">
        <f t="shared" si="43"/>
        <v/>
      </c>
      <c r="K251" s="88"/>
      <c r="L251" s="1" t="str">
        <f t="shared" si="44"/>
        <v/>
      </c>
      <c r="R251" s="1" t="str">
        <f t="shared" si="45"/>
        <v/>
      </c>
      <c r="S251" s="1" t="str">
        <f t="shared" si="46"/>
        <v/>
      </c>
      <c r="W251" s="1" t="e">
        <f t="shared" ca="1" si="47"/>
        <v>#VALUE!</v>
      </c>
      <c r="X251" s="1" t="e">
        <f t="shared" ca="1" si="48"/>
        <v>#VALUE!</v>
      </c>
      <c r="Y251" s="1" t="e">
        <f t="shared" ca="1" si="49"/>
        <v>#VALUE!</v>
      </c>
      <c r="AA251" s="1" t="str">
        <f t="shared" si="52"/>
        <v/>
      </c>
      <c r="AB251" s="1" t="str">
        <f t="shared" si="52"/>
        <v/>
      </c>
      <c r="AC251" s="1" t="str">
        <f t="shared" si="52"/>
        <v/>
      </c>
      <c r="AD251" s="1" t="str">
        <f t="shared" si="52"/>
        <v/>
      </c>
      <c r="AE251" s="1" t="str">
        <f t="shared" si="52"/>
        <v/>
      </c>
      <c r="AF251" s="1" t="e">
        <f>VLOOKUP(C251,'Est1'!$C$12:$S$26,18,FALSE)</f>
        <v>#N/A</v>
      </c>
      <c r="AG251" s="1" t="str">
        <f ca="1">IF($I251&lt;AG$5,"-",SUM(INDIRECT(ADDRESS($AF251+"1",6,1,1,"EST")):INDIRECT(ADDRESS($AF251+"1",IF(AA251="",17,AA251+"5"),1,1,"EST")))/SUM(INDIRECT(ADDRESS($AF251,6,1,1,"EST")):INDIRECT(ADDRESS($AF251,IF(AA251="",17,AA251+"5"),1,1,"EST")))-1)</f>
        <v>-</v>
      </c>
      <c r="AH251" s="1" t="str">
        <f ca="1">IF($I251&lt;AH$5,"-",SUM(INDIRECT(ADDRESS($AF251+"1",22,1,1,"EST")):INDIRECT(ADDRESS($AF251+"1",IF(AB251="",33,AB251+"21"),1,1,"EST")))/SUM(INDIRECT(ADDRESS($AF251,22,1,1,"EST")):INDIRECT(ADDRESS($AF251,IF(AB251="",33,AB251+"21"),1,1,"EST")))-1)</f>
        <v>-</v>
      </c>
      <c r="AI251" s="1" t="str">
        <f ca="1">IF($I251&lt;AI$5,"-",SUM(INDIRECT(ADDRESS($AF251+"1",38,1,1,"EST")):INDIRECT(ADDRESS($AF251+"1",IF(AC251="",49,AC251+"37"),1,1,"EST")))/SUM(INDIRECT(ADDRESS($AF251,38,1,1,"EST")):INDIRECT(ADDRESS($AF251,IF(AC251="",49,AC251+"37"),1,1,"EST")))-1)</f>
        <v>-</v>
      </c>
      <c r="AJ251" s="1" t="str">
        <f ca="1">IF($I251&lt;AJ$5,"-",SUM(INDIRECT(ADDRESS($AF251+"1",54,1,1,"EST")):INDIRECT(ADDRESS($AF251+"1",IF(AD251="",65,AD251+"53"),1,1,"EST")))/SUM(INDIRECT(ADDRESS($AF251,54,1,1,"EST")):INDIRECT(ADDRESS($AF251,IF(AD251="",65,AD251+"53"),1,1,"EST")))-1)</f>
        <v>-</v>
      </c>
      <c r="AK251" s="154" t="str">
        <f ca="1">IF($I251&lt;AK$5,"-",SUM(INDIRECT(ADDRESS($AF251+"1",70,1,1,"EST")):INDIRECT(ADDRESS($AF251+"1",IF(AE251="",81,AE251+"69"),1,1,"EST")))/SUM(INDIRECT(ADDRESS($AF251,70,1,1,"EST")):INDIRECT(ADDRESS($AF251,IF(AE251="",81,AE251+"69"),1,1,"EST")))-1)</f>
        <v>-</v>
      </c>
    </row>
    <row r="252" spans="1:37" ht="30" customHeight="1" thickTop="1" thickBot="1">
      <c r="C252" s="321"/>
      <c r="D252" s="322"/>
      <c r="E252" s="316"/>
      <c r="F252" s="316"/>
      <c r="G252" s="317" t="str">
        <f>IF(F252=0,"",VLOOKUP(F252,Funcionários!$C$6:$D$81,2,FALSE))</f>
        <v/>
      </c>
      <c r="H252" s="318"/>
      <c r="I252" s="319"/>
      <c r="J252" s="85" t="str">
        <f t="shared" si="43"/>
        <v/>
      </c>
      <c r="K252" s="88"/>
      <c r="L252" s="1" t="str">
        <f t="shared" si="44"/>
        <v/>
      </c>
      <c r="R252" s="1" t="str">
        <f t="shared" si="45"/>
        <v/>
      </c>
      <c r="S252" s="1" t="str">
        <f t="shared" si="46"/>
        <v/>
      </c>
      <c r="W252" s="1" t="e">
        <f t="shared" ca="1" si="47"/>
        <v>#VALUE!</v>
      </c>
      <c r="X252" s="1" t="e">
        <f t="shared" ca="1" si="48"/>
        <v>#VALUE!</v>
      </c>
      <c r="Y252" s="1" t="e">
        <f t="shared" ca="1" si="49"/>
        <v>#VALUE!</v>
      </c>
      <c r="AA252" s="1" t="str">
        <f t="shared" si="52"/>
        <v/>
      </c>
      <c r="AB252" s="1" t="str">
        <f t="shared" si="52"/>
        <v/>
      </c>
      <c r="AC252" s="1" t="str">
        <f t="shared" si="52"/>
        <v/>
      </c>
      <c r="AD252" s="1" t="str">
        <f t="shared" si="52"/>
        <v/>
      </c>
      <c r="AE252" s="1" t="str">
        <f t="shared" si="52"/>
        <v/>
      </c>
      <c r="AF252" s="1" t="e">
        <f>VLOOKUP(C252,'Est1'!$C$12:$S$26,18,FALSE)</f>
        <v>#N/A</v>
      </c>
      <c r="AG252" s="1" t="str">
        <f ca="1">IF($I252&lt;AG$5,"-",SUM(INDIRECT(ADDRESS($AF252+"1",6,1,1,"EST")):INDIRECT(ADDRESS($AF252+"1",IF(AA252="",17,AA252+"5"),1,1,"EST")))/SUM(INDIRECT(ADDRESS($AF252,6,1,1,"EST")):INDIRECT(ADDRESS($AF252,IF(AA252="",17,AA252+"5"),1,1,"EST")))-1)</f>
        <v>-</v>
      </c>
      <c r="AH252" s="1" t="str">
        <f ca="1">IF($I252&lt;AH$5,"-",SUM(INDIRECT(ADDRESS($AF252+"1",22,1,1,"EST")):INDIRECT(ADDRESS($AF252+"1",IF(AB252="",33,AB252+"21"),1,1,"EST")))/SUM(INDIRECT(ADDRESS($AF252,22,1,1,"EST")):INDIRECT(ADDRESS($AF252,IF(AB252="",33,AB252+"21"),1,1,"EST")))-1)</f>
        <v>-</v>
      </c>
      <c r="AI252" s="1" t="str">
        <f ca="1">IF($I252&lt;AI$5,"-",SUM(INDIRECT(ADDRESS($AF252+"1",38,1,1,"EST")):INDIRECT(ADDRESS($AF252+"1",IF(AC252="",49,AC252+"37"),1,1,"EST")))/SUM(INDIRECT(ADDRESS($AF252,38,1,1,"EST")):INDIRECT(ADDRESS($AF252,IF(AC252="",49,AC252+"37"),1,1,"EST")))-1)</f>
        <v>-</v>
      </c>
      <c r="AJ252" s="1" t="str">
        <f ca="1">IF($I252&lt;AJ$5,"-",SUM(INDIRECT(ADDRESS($AF252+"1",54,1,1,"EST")):INDIRECT(ADDRESS($AF252+"1",IF(AD252="",65,AD252+"53"),1,1,"EST")))/SUM(INDIRECT(ADDRESS($AF252,54,1,1,"EST")):INDIRECT(ADDRESS($AF252,IF(AD252="",65,AD252+"53"),1,1,"EST")))-1)</f>
        <v>-</v>
      </c>
      <c r="AK252" s="154" t="str">
        <f ca="1">IF($I252&lt;AK$5,"-",SUM(INDIRECT(ADDRESS($AF252+"1",70,1,1,"EST")):INDIRECT(ADDRESS($AF252+"1",IF(AE252="",81,AE252+"69"),1,1,"EST")))/SUM(INDIRECT(ADDRESS($AF252,70,1,1,"EST")):INDIRECT(ADDRESS($AF252,IF(AE252="",81,AE252+"69"),1,1,"EST")))-1)</f>
        <v>-</v>
      </c>
    </row>
    <row r="253" spans="1:37" ht="30" customHeight="1" thickTop="1" thickBot="1">
      <c r="C253" s="321"/>
      <c r="D253" s="322"/>
      <c r="E253" s="316"/>
      <c r="F253" s="316"/>
      <c r="G253" s="317" t="str">
        <f>IF(F253=0,"",VLOOKUP(F253,Funcionários!$C$6:$D$81,2,FALSE))</f>
        <v/>
      </c>
      <c r="H253" s="318"/>
      <c r="I253" s="319"/>
      <c r="J253" s="85" t="str">
        <f t="shared" si="43"/>
        <v/>
      </c>
      <c r="K253" s="88"/>
      <c r="L253" s="1" t="str">
        <f t="shared" si="44"/>
        <v/>
      </c>
      <c r="R253" s="1" t="str">
        <f t="shared" si="45"/>
        <v/>
      </c>
      <c r="S253" s="1" t="str">
        <f t="shared" si="46"/>
        <v/>
      </c>
      <c r="W253" s="1" t="e">
        <f t="shared" ca="1" si="47"/>
        <v>#VALUE!</v>
      </c>
      <c r="X253" s="1" t="e">
        <f t="shared" ca="1" si="48"/>
        <v>#VALUE!</v>
      </c>
      <c r="Y253" s="1" t="e">
        <f t="shared" ca="1" si="49"/>
        <v>#VALUE!</v>
      </c>
      <c r="AA253" s="1" t="str">
        <f t="shared" si="52"/>
        <v/>
      </c>
      <c r="AB253" s="1" t="str">
        <f t="shared" si="52"/>
        <v/>
      </c>
      <c r="AC253" s="1" t="str">
        <f t="shared" si="52"/>
        <v/>
      </c>
      <c r="AD253" s="1" t="str">
        <f t="shared" si="52"/>
        <v/>
      </c>
      <c r="AE253" s="1" t="str">
        <f t="shared" si="52"/>
        <v/>
      </c>
      <c r="AF253" s="1" t="e">
        <f>VLOOKUP(C253,'Est1'!$C$12:$S$26,18,FALSE)</f>
        <v>#N/A</v>
      </c>
      <c r="AG253" s="1" t="str">
        <f ca="1">IF($I253&lt;AG$5,"-",SUM(INDIRECT(ADDRESS($AF253+"1",6,1,1,"EST")):INDIRECT(ADDRESS($AF253+"1",IF(AA253="",17,AA253+"5"),1,1,"EST")))/SUM(INDIRECT(ADDRESS($AF253,6,1,1,"EST")):INDIRECT(ADDRESS($AF253,IF(AA253="",17,AA253+"5"),1,1,"EST")))-1)</f>
        <v>-</v>
      </c>
      <c r="AH253" s="1" t="str">
        <f ca="1">IF($I253&lt;AH$5,"-",SUM(INDIRECT(ADDRESS($AF253+"1",22,1,1,"EST")):INDIRECT(ADDRESS($AF253+"1",IF(AB253="",33,AB253+"21"),1,1,"EST")))/SUM(INDIRECT(ADDRESS($AF253,22,1,1,"EST")):INDIRECT(ADDRESS($AF253,IF(AB253="",33,AB253+"21"),1,1,"EST")))-1)</f>
        <v>-</v>
      </c>
      <c r="AI253" s="1" t="str">
        <f ca="1">IF($I253&lt;AI$5,"-",SUM(INDIRECT(ADDRESS($AF253+"1",38,1,1,"EST")):INDIRECT(ADDRESS($AF253+"1",IF(AC253="",49,AC253+"37"),1,1,"EST")))/SUM(INDIRECT(ADDRESS($AF253,38,1,1,"EST")):INDIRECT(ADDRESS($AF253,IF(AC253="",49,AC253+"37"),1,1,"EST")))-1)</f>
        <v>-</v>
      </c>
      <c r="AJ253" s="1" t="str">
        <f ca="1">IF($I253&lt;AJ$5,"-",SUM(INDIRECT(ADDRESS($AF253+"1",54,1,1,"EST")):INDIRECT(ADDRESS($AF253+"1",IF(AD253="",65,AD253+"53"),1,1,"EST")))/SUM(INDIRECT(ADDRESS($AF253,54,1,1,"EST")):INDIRECT(ADDRESS($AF253,IF(AD253="",65,AD253+"53"),1,1,"EST")))-1)</f>
        <v>-</v>
      </c>
      <c r="AK253" s="154" t="str">
        <f ca="1">IF($I253&lt;AK$5,"-",SUM(INDIRECT(ADDRESS($AF253+"1",70,1,1,"EST")):INDIRECT(ADDRESS($AF253+"1",IF(AE253="",81,AE253+"69"),1,1,"EST")))/SUM(INDIRECT(ADDRESS($AF253,70,1,1,"EST")):INDIRECT(ADDRESS($AF253,IF(AE253="",81,AE253+"69"),1,1,"EST")))-1)</f>
        <v>-</v>
      </c>
    </row>
    <row r="254" spans="1:37" ht="30" customHeight="1" thickTop="1" thickBot="1">
      <c r="C254" s="321"/>
      <c r="D254" s="322"/>
      <c r="E254" s="316"/>
      <c r="F254" s="316"/>
      <c r="G254" s="317" t="str">
        <f>IF(F254=0,"",VLOOKUP(F254,Funcionários!$C$6:$D$81,2,FALSE))</f>
        <v/>
      </c>
      <c r="H254" s="318"/>
      <c r="I254" s="319"/>
      <c r="J254" s="85" t="str">
        <f t="shared" si="43"/>
        <v/>
      </c>
      <c r="K254" s="88"/>
      <c r="L254" s="1" t="str">
        <f t="shared" si="44"/>
        <v/>
      </c>
      <c r="R254" s="1" t="str">
        <f t="shared" si="45"/>
        <v/>
      </c>
      <c r="S254" s="1" t="str">
        <f t="shared" si="46"/>
        <v/>
      </c>
      <c r="W254" s="1" t="e">
        <f t="shared" ca="1" si="47"/>
        <v>#VALUE!</v>
      </c>
      <c r="X254" s="1" t="e">
        <f t="shared" ca="1" si="48"/>
        <v>#VALUE!</v>
      </c>
      <c r="Y254" s="1" t="e">
        <f t="shared" ca="1" si="49"/>
        <v>#VALUE!</v>
      </c>
      <c r="AA254" s="1" t="str">
        <f t="shared" si="52"/>
        <v/>
      </c>
      <c r="AB254" s="1" t="str">
        <f t="shared" si="52"/>
        <v/>
      </c>
      <c r="AC254" s="1" t="str">
        <f t="shared" si="52"/>
        <v/>
      </c>
      <c r="AD254" s="1" t="str">
        <f t="shared" si="52"/>
        <v/>
      </c>
      <c r="AE254" s="1" t="str">
        <f t="shared" si="52"/>
        <v/>
      </c>
      <c r="AF254" s="1" t="e">
        <f>VLOOKUP(C254,'Est1'!$C$12:$S$26,18,FALSE)</f>
        <v>#N/A</v>
      </c>
      <c r="AG254" s="1" t="str">
        <f ca="1">IF($I254&lt;AG$5,"-",SUM(INDIRECT(ADDRESS($AF254+"1",6,1,1,"EST")):INDIRECT(ADDRESS($AF254+"1",IF(AA254="",17,AA254+"5"),1,1,"EST")))/SUM(INDIRECT(ADDRESS($AF254,6,1,1,"EST")):INDIRECT(ADDRESS($AF254,IF(AA254="",17,AA254+"5"),1,1,"EST")))-1)</f>
        <v>-</v>
      </c>
      <c r="AH254" s="1" t="str">
        <f ca="1">IF($I254&lt;AH$5,"-",SUM(INDIRECT(ADDRESS($AF254+"1",22,1,1,"EST")):INDIRECT(ADDRESS($AF254+"1",IF(AB254="",33,AB254+"21"),1,1,"EST")))/SUM(INDIRECT(ADDRESS($AF254,22,1,1,"EST")):INDIRECT(ADDRESS($AF254,IF(AB254="",33,AB254+"21"),1,1,"EST")))-1)</f>
        <v>-</v>
      </c>
      <c r="AI254" s="1" t="str">
        <f ca="1">IF($I254&lt;AI$5,"-",SUM(INDIRECT(ADDRESS($AF254+"1",38,1,1,"EST")):INDIRECT(ADDRESS($AF254+"1",IF(AC254="",49,AC254+"37"),1,1,"EST")))/SUM(INDIRECT(ADDRESS($AF254,38,1,1,"EST")):INDIRECT(ADDRESS($AF254,IF(AC254="",49,AC254+"37"),1,1,"EST")))-1)</f>
        <v>-</v>
      </c>
      <c r="AJ254" s="1" t="str">
        <f ca="1">IF($I254&lt;AJ$5,"-",SUM(INDIRECT(ADDRESS($AF254+"1",54,1,1,"EST")):INDIRECT(ADDRESS($AF254+"1",IF(AD254="",65,AD254+"53"),1,1,"EST")))/SUM(INDIRECT(ADDRESS($AF254,54,1,1,"EST")):INDIRECT(ADDRESS($AF254,IF(AD254="",65,AD254+"53"),1,1,"EST")))-1)</f>
        <v>-</v>
      </c>
      <c r="AK254" s="154" t="str">
        <f ca="1">IF($I254&lt;AK$5,"-",SUM(INDIRECT(ADDRESS($AF254+"1",70,1,1,"EST")):INDIRECT(ADDRESS($AF254+"1",IF(AE254="",81,AE254+"69"),1,1,"EST")))/SUM(INDIRECT(ADDRESS($AF254,70,1,1,"EST")):INDIRECT(ADDRESS($AF254,IF(AE254="",81,AE254+"69"),1,1,"EST")))-1)</f>
        <v>-</v>
      </c>
    </row>
    <row r="255" spans="1:37" ht="30" customHeight="1" thickTop="1" thickBot="1">
      <c r="C255" s="355"/>
      <c r="D255" s="356"/>
      <c r="E255" s="316"/>
      <c r="F255" s="316"/>
      <c r="G255" s="317" t="str">
        <f>IF(F255=0,"",VLOOKUP(F255,Funcionários!$C$6:$D$81,2,FALSE))</f>
        <v/>
      </c>
      <c r="H255" s="318"/>
      <c r="I255" s="319"/>
      <c r="J255" s="85" t="str">
        <f t="shared" si="43"/>
        <v/>
      </c>
      <c r="K255" s="88"/>
      <c r="L255" s="1" t="str">
        <f t="shared" si="44"/>
        <v/>
      </c>
      <c r="R255" s="1" t="str">
        <f t="shared" si="45"/>
        <v/>
      </c>
      <c r="S255" s="1" t="str">
        <f t="shared" si="46"/>
        <v/>
      </c>
      <c r="W255" s="1" t="e">
        <f t="shared" ca="1" si="47"/>
        <v>#VALUE!</v>
      </c>
      <c r="X255" s="1" t="e">
        <f t="shared" ca="1" si="48"/>
        <v>#VALUE!</v>
      </c>
      <c r="Y255" s="1" t="e">
        <f t="shared" ca="1" si="49"/>
        <v>#VALUE!</v>
      </c>
      <c r="AA255" s="1" t="str">
        <f t="shared" si="52"/>
        <v/>
      </c>
      <c r="AB255" s="1" t="str">
        <f t="shared" si="52"/>
        <v/>
      </c>
      <c r="AC255" s="1" t="str">
        <f t="shared" si="52"/>
        <v/>
      </c>
      <c r="AD255" s="1" t="str">
        <f t="shared" si="52"/>
        <v/>
      </c>
      <c r="AE255" s="1" t="str">
        <f t="shared" si="52"/>
        <v/>
      </c>
      <c r="AF255" s="1" t="e">
        <f>VLOOKUP(C255,'Est1'!$C$12:$S$26,18,FALSE)</f>
        <v>#N/A</v>
      </c>
      <c r="AG255" s="1" t="str">
        <f ca="1">IF($I255&lt;AG$5,"-",SUM(INDIRECT(ADDRESS($AF255+"1",6,1,1,"EST")):INDIRECT(ADDRESS($AF255+"1",IF(AA255="",17,AA255+"5"),1,1,"EST")))/SUM(INDIRECT(ADDRESS($AF255,6,1,1,"EST")):INDIRECT(ADDRESS($AF255,IF(AA255="",17,AA255+"5"),1,1,"EST")))-1)</f>
        <v>-</v>
      </c>
      <c r="AH255" s="1" t="str">
        <f ca="1">IF($I255&lt;AH$5,"-",SUM(INDIRECT(ADDRESS($AF255+"1",22,1,1,"EST")):INDIRECT(ADDRESS($AF255+"1",IF(AB255="",33,AB255+"21"),1,1,"EST")))/SUM(INDIRECT(ADDRESS($AF255,22,1,1,"EST")):INDIRECT(ADDRESS($AF255,IF(AB255="",33,AB255+"21"),1,1,"EST")))-1)</f>
        <v>-</v>
      </c>
      <c r="AI255" s="1" t="str">
        <f ca="1">IF($I255&lt;AI$5,"-",SUM(INDIRECT(ADDRESS($AF255+"1",38,1,1,"EST")):INDIRECT(ADDRESS($AF255+"1",IF(AC255="",49,AC255+"37"),1,1,"EST")))/SUM(INDIRECT(ADDRESS($AF255,38,1,1,"EST")):INDIRECT(ADDRESS($AF255,IF(AC255="",49,AC255+"37"),1,1,"EST")))-1)</f>
        <v>-</v>
      </c>
      <c r="AJ255" s="1" t="str">
        <f ca="1">IF($I255&lt;AJ$5,"-",SUM(INDIRECT(ADDRESS($AF255+"1",54,1,1,"EST")):INDIRECT(ADDRESS($AF255+"1",IF(AD255="",65,AD255+"53"),1,1,"EST")))/SUM(INDIRECT(ADDRESS($AF255,54,1,1,"EST")):INDIRECT(ADDRESS($AF255,IF(AD255="",65,AD255+"53"),1,1,"EST")))-1)</f>
        <v>-</v>
      </c>
      <c r="AK255" s="154" t="str">
        <f ca="1">IF($I255&lt;AK$5,"-",SUM(INDIRECT(ADDRESS($AF255+"1",70,1,1,"EST")):INDIRECT(ADDRESS($AF255+"1",IF(AE255="",81,AE255+"69"),1,1,"EST")))/SUM(INDIRECT(ADDRESS($AF255,70,1,1,"EST")):INDIRECT(ADDRESS($AF255,IF(AE255="",81,AE255+"69"),1,1,"EST")))-1)</f>
        <v>-</v>
      </c>
    </row>
    <row r="256" spans="1:37" ht="30" customHeight="1" thickTop="1">
      <c r="A256" s="1"/>
      <c r="B256" s="1"/>
      <c r="C256" s="323"/>
      <c r="D256" s="323"/>
      <c r="E256" s="323"/>
      <c r="F256" s="323"/>
      <c r="G256" s="323"/>
      <c r="H256" s="323"/>
      <c r="I256" s="323"/>
      <c r="J256" s="153"/>
      <c r="K256" s="1"/>
    </row>
    <row r="257" spans="1:11" ht="30" customHeight="1">
      <c r="A257" s="1"/>
      <c r="B257" s="1"/>
      <c r="C257" s="323" t="str">
        <f>'Est1'!C91</f>
        <v>Aumentar: recetas</v>
      </c>
      <c r="D257" s="323" t="str">
        <f>'Est1'!$D91</f>
        <v>PERSPECTIVA FINANCIERA</v>
      </c>
      <c r="E257" s="323"/>
      <c r="F257" s="323"/>
      <c r="G257" s="323"/>
      <c r="H257" s="323"/>
      <c r="I257" s="323">
        <f>Id.O!D9</f>
        <v>2019</v>
      </c>
      <c r="J257" s="153"/>
      <c r="K257" s="1"/>
    </row>
    <row r="258" spans="1:11" ht="30" customHeight="1">
      <c r="A258" s="1"/>
      <c r="B258" s="1"/>
      <c r="C258" s="323" t="str">
        <f>'Est1'!C92</f>
        <v>Disminuir: rentabilidad</v>
      </c>
      <c r="D258" s="323" t="str">
        <f>'Est1'!$D92</f>
        <v>PERSPECTIVA DE LOS CLIENTES</v>
      </c>
      <c r="E258" s="323"/>
      <c r="F258" s="323"/>
      <c r="G258" s="323"/>
      <c r="H258" s="323"/>
      <c r="I258" s="323" t="str">
        <f>IF(OR(Id.O!$K$9="5 anos",Id.O!$K$9="3 anos"),'PA4'!I257+1,"")</f>
        <v/>
      </c>
      <c r="J258" s="153"/>
      <c r="K258" s="1"/>
    </row>
    <row r="259" spans="1:11" ht="30" customHeight="1">
      <c r="A259" s="1"/>
      <c r="B259" s="1"/>
      <c r="C259" s="323" t="str">
        <f>'Est1'!C93</f>
        <v>Aumentar: gastos</v>
      </c>
      <c r="D259" s="323" t="str">
        <f>'Est1'!$D93</f>
        <v>PERSPECTIVA DE LOS PROCESOS INTERNOS</v>
      </c>
      <c r="E259" s="323"/>
      <c r="F259" s="323"/>
      <c r="G259" s="323"/>
      <c r="H259" s="323"/>
      <c r="I259" s="323" t="str">
        <f>IF(OR(Id.O!$K$9="5 anos",Id.O!$K$9="3 anos"),'PA4'!I258+1,"")</f>
        <v/>
      </c>
      <c r="J259" s="153"/>
      <c r="K259" s="1"/>
    </row>
    <row r="260" spans="1:11" ht="30" customHeight="1">
      <c r="A260" s="1"/>
      <c r="B260" s="1"/>
      <c r="C260" s="323" t="str">
        <f>'Est1'!C94</f>
        <v xml:space="preserve">: </v>
      </c>
      <c r="D260" s="323" t="str">
        <f>'Est1'!$D94</f>
        <v>PERSPECTIVA DE APRENDIZAJE</v>
      </c>
      <c r="E260" s="323"/>
      <c r="F260" s="323"/>
      <c r="G260" s="323"/>
      <c r="H260" s="323"/>
      <c r="I260" s="323" t="str">
        <f>IF(Id.O!$K$9="3 anos","",IF(Id.O!$K$9="5 anos",I259+1,""))</f>
        <v/>
      </c>
      <c r="J260" s="153"/>
      <c r="K260" s="1"/>
    </row>
    <row r="261" spans="1:11" ht="30" customHeight="1">
      <c r="A261" s="1"/>
      <c r="B261" s="1"/>
      <c r="C261" s="323" t="str">
        <f>'Est1'!C95</f>
        <v xml:space="preserve">: </v>
      </c>
      <c r="D261" s="323">
        <f>'Est1'!$D95</f>
        <v>0</v>
      </c>
      <c r="E261" s="323"/>
      <c r="F261" s="323"/>
      <c r="G261" s="323"/>
      <c r="H261" s="323"/>
      <c r="I261" s="323" t="str">
        <f>IF(Id.O!$K$9="3 anos","",IF(Id.O!$K$9="5 anos",I260+1,""))</f>
        <v/>
      </c>
      <c r="J261" s="153"/>
      <c r="K261" s="1"/>
    </row>
    <row r="262" spans="1:11" ht="30" customHeight="1">
      <c r="A262" s="1"/>
      <c r="B262" s="1"/>
      <c r="C262" s="323" t="str">
        <f>'Est1'!C96</f>
        <v xml:space="preserve">: </v>
      </c>
      <c r="D262" s="323">
        <f>'Est1'!$D96</f>
        <v>0</v>
      </c>
      <c r="E262" s="323"/>
      <c r="F262" s="323"/>
      <c r="G262" s="323"/>
      <c r="H262" s="323"/>
      <c r="I262" s="323"/>
      <c r="J262" s="153"/>
      <c r="K262" s="1"/>
    </row>
    <row r="263" spans="1:11" ht="30" customHeight="1">
      <c r="A263" s="1"/>
      <c r="B263" s="1"/>
      <c r="C263" s="323" t="str">
        <f>'Est1'!C97</f>
        <v xml:space="preserve">: </v>
      </c>
      <c r="D263" s="323"/>
      <c r="E263" s="323"/>
      <c r="F263" s="323"/>
      <c r="G263" s="323"/>
      <c r="H263" s="323"/>
      <c r="I263" s="323"/>
      <c r="J263" s="153"/>
      <c r="K263" s="1"/>
    </row>
    <row r="264" spans="1:11" ht="30" customHeight="1">
      <c r="A264" s="1"/>
      <c r="B264" s="1"/>
      <c r="C264" s="323" t="str">
        <f>'Est1'!C98</f>
        <v xml:space="preserve">: </v>
      </c>
      <c r="D264" s="323"/>
      <c r="E264" s="323"/>
      <c r="F264" s="323"/>
      <c r="G264" s="323"/>
      <c r="H264" s="323"/>
      <c r="I264" s="323"/>
      <c r="J264" s="153"/>
      <c r="K264" s="1"/>
    </row>
    <row r="265" spans="1:11" ht="30" customHeight="1">
      <c r="A265" s="1"/>
      <c r="B265" s="1"/>
      <c r="C265" s="323"/>
      <c r="D265" s="323"/>
      <c r="E265" s="323"/>
      <c r="F265" s="323"/>
      <c r="G265" s="323"/>
      <c r="H265" s="323"/>
      <c r="I265" s="323"/>
      <c r="J265" s="153"/>
      <c r="K265" s="1"/>
    </row>
    <row r="266" spans="1:11" ht="30" customHeight="1">
      <c r="A266" s="1"/>
      <c r="B266" s="1"/>
      <c r="C266" s="323"/>
      <c r="D266" s="323"/>
      <c r="E266" s="323"/>
      <c r="F266" s="323"/>
      <c r="G266" s="323"/>
      <c r="H266" s="323"/>
      <c r="I266" s="323"/>
      <c r="J266" s="153"/>
      <c r="K266" s="1"/>
    </row>
    <row r="267" spans="1:11" ht="30" customHeight="1">
      <c r="A267" s="1"/>
      <c r="B267" s="1"/>
      <c r="C267" s="323"/>
      <c r="D267" s="323"/>
      <c r="E267" s="323"/>
      <c r="F267" s="323"/>
      <c r="G267" s="323"/>
      <c r="H267" s="323"/>
      <c r="I267" s="323"/>
      <c r="J267" s="153"/>
      <c r="K267" s="1"/>
    </row>
    <row r="268" spans="1:11" ht="30" customHeight="1">
      <c r="A268" s="1"/>
      <c r="B268" s="1"/>
      <c r="C268" s="323"/>
      <c r="D268" s="323"/>
      <c r="E268" s="323"/>
      <c r="F268" s="323"/>
      <c r="G268" s="323"/>
      <c r="H268" s="323"/>
      <c r="I268" s="323"/>
      <c r="J268" s="153"/>
      <c r="K268" s="1"/>
    </row>
    <row r="269" spans="1:11" ht="30" hidden="1" customHeight="1">
      <c r="A269" s="1"/>
      <c r="B269" s="1"/>
      <c r="C269" s="323"/>
      <c r="D269" s="323"/>
      <c r="E269" s="323"/>
      <c r="F269" s="323"/>
      <c r="G269" s="323"/>
      <c r="H269" s="323"/>
      <c r="I269" s="323"/>
      <c r="J269" s="153"/>
      <c r="K269" s="1"/>
    </row>
    <row r="270" spans="1:11" ht="30" hidden="1" customHeight="1">
      <c r="A270" s="1"/>
      <c r="B270" s="1"/>
      <c r="C270" s="323"/>
      <c r="D270" s="323"/>
      <c r="E270" s="323"/>
      <c r="F270" s="323"/>
      <c r="G270" s="323"/>
      <c r="H270" s="323"/>
      <c r="I270" s="323"/>
      <c r="J270" s="153"/>
      <c r="K270" s="1"/>
    </row>
    <row r="271" spans="1:11" ht="30" hidden="1" customHeight="1">
      <c r="A271" s="1"/>
      <c r="B271" s="1"/>
      <c r="C271" s="323"/>
      <c r="D271" s="323"/>
      <c r="E271" s="323"/>
      <c r="F271" s="323"/>
      <c r="G271" s="323"/>
      <c r="H271" s="323"/>
      <c r="I271" s="323"/>
      <c r="J271" s="153"/>
      <c r="K271" s="1"/>
    </row>
    <row r="272" spans="1:11" ht="30" hidden="1" customHeight="1">
      <c r="A272" s="1"/>
      <c r="B272" s="1"/>
      <c r="C272" s="323"/>
      <c r="D272" s="323"/>
      <c r="E272" s="323"/>
      <c r="F272" s="323"/>
      <c r="G272" s="323"/>
      <c r="H272" s="323"/>
      <c r="I272" s="323"/>
      <c r="J272" s="153"/>
      <c r="K272" s="1"/>
    </row>
    <row r="273" spans="1:11" ht="30" hidden="1" customHeight="1">
      <c r="A273" s="1"/>
      <c r="B273" s="1"/>
      <c r="C273" s="323"/>
      <c r="D273" s="323"/>
      <c r="E273" s="323"/>
      <c r="F273" s="323"/>
      <c r="G273" s="323"/>
      <c r="H273" s="323"/>
      <c r="I273" s="323"/>
      <c r="J273" s="153"/>
      <c r="K273" s="1"/>
    </row>
    <row r="274" spans="1:11" ht="30" hidden="1" customHeight="1">
      <c r="A274" s="1"/>
      <c r="B274" s="1"/>
      <c r="C274" s="323"/>
      <c r="D274" s="323"/>
      <c r="E274" s="323"/>
      <c r="F274" s="323"/>
      <c r="G274" s="323"/>
      <c r="H274" s="323"/>
      <c r="I274" s="323"/>
      <c r="J274" s="153"/>
      <c r="K274" s="1"/>
    </row>
    <row r="275" spans="1:11" ht="30" hidden="1" customHeight="1">
      <c r="A275" s="1"/>
      <c r="B275" s="1"/>
      <c r="C275" s="323"/>
      <c r="D275" s="323"/>
      <c r="E275" s="323"/>
      <c r="F275" s="323"/>
      <c r="G275" s="323"/>
      <c r="H275" s="323"/>
      <c r="I275" s="323"/>
      <c r="J275" s="153"/>
      <c r="K275" s="1"/>
    </row>
    <row r="276" spans="1:11" ht="30" hidden="1" customHeight="1">
      <c r="A276" s="1"/>
      <c r="B276" s="1"/>
      <c r="C276" s="323"/>
      <c r="D276" s="323"/>
      <c r="E276" s="323"/>
      <c r="F276" s="323"/>
      <c r="G276" s="323"/>
      <c r="H276" s="323"/>
      <c r="I276" s="323"/>
      <c r="J276" s="153"/>
      <c r="K276" s="1"/>
    </row>
    <row r="277" spans="1:11" ht="30" hidden="1" customHeight="1">
      <c r="A277" s="1"/>
      <c r="B277" s="1"/>
      <c r="C277" s="323"/>
      <c r="D277" s="323"/>
      <c r="E277" s="323"/>
      <c r="F277" s="323"/>
      <c r="G277" s="323"/>
      <c r="H277" s="323"/>
      <c r="I277" s="323"/>
      <c r="J277" s="153"/>
      <c r="K277" s="1"/>
    </row>
    <row r="278" spans="1:11" ht="30" hidden="1" customHeight="1">
      <c r="A278" s="1"/>
      <c r="B278" s="1"/>
      <c r="C278" s="323"/>
      <c r="D278" s="323"/>
      <c r="E278" s="323"/>
      <c r="F278" s="323"/>
      <c r="G278" s="323"/>
      <c r="H278" s="323"/>
      <c r="I278" s="323"/>
      <c r="J278" s="153"/>
      <c r="K278" s="1"/>
    </row>
    <row r="279" spans="1:11" ht="30" hidden="1" customHeight="1">
      <c r="A279" s="1"/>
      <c r="B279" s="1"/>
      <c r="C279" s="323"/>
      <c r="D279" s="323"/>
      <c r="E279" s="323"/>
      <c r="F279" s="323"/>
      <c r="G279" s="323"/>
      <c r="H279" s="323"/>
      <c r="I279" s="323"/>
      <c r="J279" s="153"/>
      <c r="K279" s="1"/>
    </row>
    <row r="280" spans="1:11" ht="30" hidden="1" customHeight="1">
      <c r="A280" s="1"/>
      <c r="B280" s="1"/>
      <c r="C280" s="323"/>
      <c r="D280" s="323"/>
      <c r="E280" s="323"/>
      <c r="F280" s="323"/>
      <c r="G280" s="323"/>
      <c r="H280" s="323"/>
      <c r="I280" s="323"/>
      <c r="J280" s="153"/>
      <c r="K280" s="1"/>
    </row>
    <row r="281" spans="1:11" ht="30" hidden="1" customHeight="1">
      <c r="A281" s="1"/>
      <c r="B281" s="1"/>
      <c r="C281" s="323"/>
      <c r="D281" s="323"/>
      <c r="E281" s="323"/>
      <c r="F281" s="323"/>
      <c r="G281" s="323"/>
      <c r="H281" s="323"/>
      <c r="I281" s="323"/>
      <c r="J281" s="153"/>
      <c r="K281" s="1"/>
    </row>
    <row r="282" spans="1:11" ht="30" hidden="1" customHeight="1">
      <c r="A282" s="1"/>
      <c r="B282" s="1"/>
      <c r="C282" s="323"/>
      <c r="D282" s="323"/>
      <c r="E282" s="323"/>
      <c r="F282" s="323"/>
      <c r="G282" s="323"/>
      <c r="H282" s="323"/>
      <c r="I282" s="323"/>
      <c r="J282" s="153"/>
      <c r="K282" s="1"/>
    </row>
    <row r="283" spans="1:11" ht="30" hidden="1" customHeight="1">
      <c r="A283" s="1"/>
      <c r="B283" s="1"/>
      <c r="C283" s="323"/>
      <c r="D283" s="323"/>
      <c r="E283" s="323"/>
      <c r="F283" s="323"/>
      <c r="G283" s="323"/>
      <c r="H283" s="323"/>
      <c r="I283" s="323"/>
      <c r="J283" s="153"/>
      <c r="K283" s="1"/>
    </row>
    <row r="284" spans="1:11" ht="30" hidden="1" customHeight="1">
      <c r="A284" s="1"/>
      <c r="B284" s="1"/>
      <c r="C284" s="323"/>
      <c r="D284" s="323"/>
      <c r="E284" s="323"/>
      <c r="F284" s="323"/>
      <c r="G284" s="323"/>
      <c r="H284" s="323"/>
      <c r="I284" s="323"/>
      <c r="J284" s="153"/>
      <c r="K284" s="1"/>
    </row>
    <row r="285" spans="1:11" ht="30" hidden="1" customHeight="1">
      <c r="A285" s="1"/>
      <c r="B285" s="1"/>
      <c r="C285" s="323"/>
      <c r="D285" s="323"/>
      <c r="E285" s="323"/>
      <c r="F285" s="323"/>
      <c r="G285" s="323"/>
      <c r="H285" s="323"/>
      <c r="I285" s="323"/>
      <c r="J285" s="153"/>
      <c r="K285" s="1"/>
    </row>
    <row r="286" spans="1:11" ht="30" hidden="1" customHeight="1">
      <c r="A286" s="1"/>
      <c r="B286" s="1"/>
      <c r="C286" s="323"/>
      <c r="D286" s="323"/>
      <c r="E286" s="323"/>
      <c r="F286" s="323"/>
      <c r="G286" s="323"/>
      <c r="H286" s="323"/>
      <c r="I286" s="323"/>
      <c r="J286" s="153"/>
      <c r="K286" s="1"/>
    </row>
    <row r="287" spans="1:11" ht="30" hidden="1" customHeight="1">
      <c r="A287" s="1"/>
      <c r="B287" s="1"/>
      <c r="C287" s="323"/>
      <c r="D287" s="323"/>
      <c r="E287" s="323"/>
      <c r="F287" s="323"/>
      <c r="G287" s="323"/>
      <c r="H287" s="323"/>
      <c r="I287" s="323"/>
      <c r="J287" s="153"/>
      <c r="K287" s="1"/>
    </row>
    <row r="288" spans="1:11" ht="30" hidden="1" customHeight="1">
      <c r="A288" s="1"/>
      <c r="B288" s="1"/>
      <c r="C288" s="323"/>
      <c r="D288" s="323"/>
      <c r="E288" s="323"/>
      <c r="F288" s="323"/>
      <c r="G288" s="323"/>
      <c r="H288" s="323"/>
      <c r="I288" s="323"/>
      <c r="J288" s="153"/>
      <c r="K288" s="1"/>
    </row>
    <row r="289" spans="1:11" ht="30" hidden="1" customHeight="1">
      <c r="A289" s="1"/>
      <c r="B289" s="1"/>
      <c r="C289" s="323"/>
      <c r="D289" s="323"/>
      <c r="E289" s="323"/>
      <c r="F289" s="323"/>
      <c r="G289" s="323"/>
      <c r="H289" s="323"/>
      <c r="I289" s="323"/>
      <c r="J289" s="153"/>
      <c r="K289" s="1"/>
    </row>
    <row r="290" spans="1:11" ht="30" hidden="1" customHeight="1">
      <c r="A290" s="1"/>
      <c r="B290" s="1"/>
      <c r="C290" s="323"/>
      <c r="D290" s="323"/>
      <c r="E290" s="323"/>
      <c r="F290" s="323"/>
      <c r="G290" s="323"/>
      <c r="H290" s="323"/>
      <c r="I290" s="323"/>
      <c r="J290" s="153"/>
      <c r="K290" s="1"/>
    </row>
    <row r="291" spans="1:11" ht="30" hidden="1" customHeight="1">
      <c r="A291" s="1"/>
      <c r="B291" s="1"/>
      <c r="C291" s="323"/>
      <c r="D291" s="323"/>
      <c r="E291" s="323"/>
      <c r="F291" s="323"/>
      <c r="G291" s="323"/>
      <c r="H291" s="323"/>
      <c r="I291" s="323"/>
      <c r="J291" s="153"/>
      <c r="K291" s="1"/>
    </row>
    <row r="292" spans="1:11" ht="30" hidden="1" customHeight="1">
      <c r="A292" s="1"/>
      <c r="B292" s="1"/>
      <c r="C292" s="323"/>
      <c r="D292" s="323"/>
      <c r="E292" s="323"/>
      <c r="F292" s="323"/>
      <c r="G292" s="323"/>
      <c r="H292" s="323"/>
      <c r="I292" s="323"/>
      <c r="J292" s="153"/>
      <c r="K292" s="1"/>
    </row>
    <row r="293" spans="1:11" ht="30" hidden="1" customHeight="1">
      <c r="A293" s="1"/>
      <c r="B293" s="1"/>
      <c r="C293" s="323"/>
      <c r="D293" s="323"/>
      <c r="E293" s="323"/>
      <c r="F293" s="323"/>
      <c r="G293" s="323"/>
      <c r="H293" s="323"/>
      <c r="I293" s="323"/>
      <c r="J293" s="153"/>
      <c r="K293" s="1"/>
    </row>
    <row r="294" spans="1:11" ht="30" hidden="1" customHeight="1">
      <c r="A294" s="1"/>
      <c r="B294" s="1"/>
      <c r="C294" s="323"/>
      <c r="D294" s="323"/>
      <c r="E294" s="323"/>
      <c r="F294" s="323"/>
      <c r="G294" s="323"/>
      <c r="H294" s="323"/>
      <c r="I294" s="323"/>
      <c r="J294" s="153"/>
      <c r="K294" s="1"/>
    </row>
    <row r="295" spans="1:11" ht="30" hidden="1" customHeight="1">
      <c r="A295" s="1"/>
      <c r="B295" s="1"/>
      <c r="C295" s="323"/>
      <c r="D295" s="323"/>
      <c r="E295" s="323"/>
      <c r="F295" s="323"/>
      <c r="G295" s="323"/>
      <c r="H295" s="323"/>
      <c r="I295" s="323"/>
      <c r="J295" s="153"/>
      <c r="K295" s="1"/>
    </row>
    <row r="296" spans="1:11" ht="30" hidden="1" customHeight="1">
      <c r="A296" s="1"/>
      <c r="B296" s="1"/>
      <c r="C296" s="323"/>
      <c r="D296" s="323"/>
      <c r="E296" s="323"/>
      <c r="F296" s="323"/>
      <c r="G296" s="323"/>
      <c r="H296" s="323"/>
      <c r="I296" s="323"/>
      <c r="J296" s="153"/>
      <c r="K296" s="1"/>
    </row>
    <row r="297" spans="1:11" ht="30" hidden="1" customHeight="1">
      <c r="A297" s="1"/>
      <c r="B297" s="1"/>
      <c r="C297" s="323"/>
      <c r="D297" s="323"/>
      <c r="E297" s="323"/>
      <c r="F297" s="323"/>
      <c r="G297" s="323"/>
      <c r="H297" s="323"/>
      <c r="I297" s="323"/>
      <c r="J297" s="153"/>
      <c r="K297" s="1"/>
    </row>
    <row r="298" spans="1:11" ht="30" hidden="1" customHeight="1">
      <c r="A298" s="1"/>
      <c r="B298" s="1"/>
      <c r="C298" s="323"/>
      <c r="D298" s="323"/>
      <c r="E298" s="323"/>
      <c r="F298" s="323"/>
      <c r="G298" s="323"/>
      <c r="H298" s="323"/>
      <c r="I298" s="323"/>
      <c r="J298" s="153"/>
      <c r="K298" s="1"/>
    </row>
    <row r="299" spans="1:11" ht="30" hidden="1" customHeight="1">
      <c r="A299" s="1"/>
      <c r="B299" s="1"/>
      <c r="C299" s="323"/>
      <c r="D299" s="323"/>
      <c r="E299" s="323"/>
      <c r="F299" s="323"/>
      <c r="G299" s="323"/>
      <c r="H299" s="323"/>
      <c r="I299" s="323"/>
      <c r="J299" s="153"/>
      <c r="K299" s="1"/>
    </row>
    <row r="300" spans="1:11" ht="30" hidden="1" customHeight="1">
      <c r="A300" s="1"/>
      <c r="B300" s="1"/>
      <c r="C300" s="323"/>
      <c r="D300" s="323"/>
      <c r="E300" s="323"/>
      <c r="F300" s="323"/>
      <c r="G300" s="323"/>
      <c r="H300" s="323"/>
      <c r="I300" s="323"/>
      <c r="J300" s="153"/>
      <c r="K300" s="1"/>
    </row>
    <row r="301" spans="1:11" ht="30" hidden="1" customHeight="1">
      <c r="A301" s="1"/>
      <c r="B301" s="1"/>
      <c r="C301" s="1"/>
      <c r="D301" s="1"/>
      <c r="E301" s="1"/>
      <c r="F301" s="1"/>
      <c r="G301" s="1"/>
      <c r="H301" s="1"/>
      <c r="I301" s="1"/>
      <c r="J301" s="153"/>
      <c r="K301" s="1"/>
    </row>
    <row r="302" spans="1:11" ht="30" hidden="1" customHeight="1">
      <c r="A302" s="1"/>
      <c r="B302" s="1"/>
      <c r="C302" s="1"/>
      <c r="D302" s="1"/>
      <c r="E302" s="1"/>
      <c r="F302" s="1"/>
      <c r="G302" s="1"/>
      <c r="H302" s="1"/>
      <c r="I302" s="1"/>
      <c r="J302" s="153"/>
      <c r="K302" s="1"/>
    </row>
    <row r="303" spans="1:11" ht="30" hidden="1" customHeight="1">
      <c r="A303" s="1"/>
      <c r="B303" s="1"/>
      <c r="C303" s="1"/>
      <c r="D303" s="1"/>
      <c r="E303" s="1"/>
      <c r="F303" s="1"/>
      <c r="G303" s="1"/>
      <c r="H303" s="1"/>
      <c r="I303" s="1"/>
      <c r="J303" s="153"/>
      <c r="K303" s="1"/>
    </row>
    <row r="304" spans="1:11" ht="30" hidden="1" customHeight="1">
      <c r="A304" s="1"/>
      <c r="B304" s="1"/>
      <c r="C304" s="1"/>
      <c r="D304" s="1"/>
      <c r="E304" s="1"/>
      <c r="F304" s="1"/>
      <c r="G304" s="1"/>
      <c r="H304" s="1"/>
      <c r="I304" s="1"/>
      <c r="J304" s="153"/>
      <c r="K304" s="1"/>
    </row>
    <row r="305" spans="1:11" ht="30" hidden="1" customHeight="1">
      <c r="A305" s="1"/>
      <c r="B305" s="1"/>
      <c r="C305" s="1"/>
      <c r="D305" s="1"/>
      <c r="E305" s="1"/>
      <c r="F305" s="1"/>
      <c r="G305" s="1"/>
      <c r="H305" s="1"/>
      <c r="I305" s="1"/>
      <c r="J305" s="153"/>
      <c r="K305" s="1"/>
    </row>
    <row r="306" spans="1:11" ht="30" hidden="1" customHeight="1">
      <c r="A306" s="1"/>
      <c r="B306" s="1"/>
      <c r="C306" s="1"/>
      <c r="D306" s="1"/>
      <c r="E306" s="1"/>
      <c r="F306" s="1"/>
      <c r="G306" s="1"/>
      <c r="H306" s="1"/>
      <c r="I306" s="1"/>
      <c r="J306" s="153"/>
      <c r="K306" s="1"/>
    </row>
    <row r="307" spans="1:11" ht="30" hidden="1" customHeight="1">
      <c r="A307" s="1"/>
      <c r="B307" s="1"/>
      <c r="C307" s="1"/>
      <c r="D307" s="1"/>
      <c r="E307" s="1"/>
      <c r="F307" s="1"/>
      <c r="G307" s="1"/>
      <c r="H307" s="1"/>
      <c r="I307" s="1"/>
      <c r="J307" s="153"/>
      <c r="K307" s="1"/>
    </row>
    <row r="308" spans="1:11" ht="30" hidden="1" customHeight="1">
      <c r="A308" s="1"/>
      <c r="B308" s="1"/>
      <c r="C308" s="1"/>
      <c r="D308" s="1"/>
      <c r="E308" s="1"/>
      <c r="F308" s="1"/>
      <c r="G308" s="1"/>
      <c r="H308" s="1"/>
      <c r="I308" s="1"/>
      <c r="J308" s="153"/>
      <c r="K308" s="1"/>
    </row>
    <row r="309" spans="1:11" ht="30" hidden="1" customHeight="1">
      <c r="A309" s="1"/>
      <c r="B309" s="1"/>
      <c r="C309" s="1"/>
      <c r="D309" s="1"/>
      <c r="E309" s="1"/>
      <c r="F309" s="1"/>
      <c r="G309" s="1"/>
      <c r="H309" s="1"/>
      <c r="I309" s="1"/>
      <c r="J309" s="153"/>
      <c r="K309" s="1"/>
    </row>
    <row r="310" spans="1:11" ht="30" hidden="1" customHeight="1">
      <c r="A310" s="1"/>
      <c r="B310" s="1"/>
      <c r="C310" s="1"/>
      <c r="D310" s="1"/>
      <c r="E310" s="1"/>
      <c r="F310" s="1"/>
      <c r="G310" s="1"/>
      <c r="H310" s="1"/>
      <c r="I310" s="1"/>
      <c r="J310" s="153"/>
      <c r="K310" s="1"/>
    </row>
    <row r="311" spans="1:11" ht="30" hidden="1" customHeight="1">
      <c r="A311" s="1"/>
      <c r="B311" s="1"/>
      <c r="C311" s="1"/>
      <c r="D311" s="1"/>
      <c r="E311" s="1"/>
      <c r="F311" s="1"/>
      <c r="G311" s="1"/>
      <c r="H311" s="1"/>
      <c r="I311" s="1"/>
      <c r="J311" s="153"/>
      <c r="K311" s="1"/>
    </row>
    <row r="312" spans="1:11" ht="30" hidden="1" customHeight="1">
      <c r="A312" s="1"/>
      <c r="B312" s="1"/>
      <c r="C312" s="1"/>
      <c r="D312" s="1"/>
      <c r="E312" s="1"/>
      <c r="F312" s="1"/>
      <c r="G312" s="1"/>
      <c r="H312" s="1"/>
      <c r="I312" s="1"/>
      <c r="J312" s="153"/>
      <c r="K312" s="1"/>
    </row>
    <row r="313" spans="1:11" ht="30" hidden="1" customHeight="1">
      <c r="A313" s="1"/>
      <c r="B313" s="1"/>
      <c r="C313" s="1"/>
      <c r="D313" s="1"/>
      <c r="E313" s="1"/>
      <c r="F313" s="1"/>
      <c r="G313" s="1"/>
      <c r="H313" s="1"/>
      <c r="I313" s="1"/>
      <c r="J313" s="153"/>
      <c r="K313" s="1"/>
    </row>
    <row r="314" spans="1:11" ht="30" hidden="1" customHeight="1">
      <c r="A314" s="1"/>
      <c r="B314" s="1"/>
      <c r="C314" s="1"/>
      <c r="D314" s="1"/>
      <c r="E314" s="1"/>
      <c r="F314" s="1"/>
      <c r="G314" s="1"/>
      <c r="H314" s="1"/>
      <c r="I314" s="1"/>
      <c r="J314" s="153"/>
      <c r="K314" s="1"/>
    </row>
    <row r="315" spans="1:11" ht="30" hidden="1" customHeight="1">
      <c r="A315" s="1"/>
      <c r="B315" s="1"/>
      <c r="C315" s="1"/>
      <c r="D315" s="1"/>
      <c r="E315" s="1"/>
      <c r="F315" s="1"/>
      <c r="G315" s="1"/>
      <c r="H315" s="1"/>
      <c r="I315" s="1"/>
      <c r="J315" s="153"/>
      <c r="K315" s="1"/>
    </row>
    <row r="316" spans="1:11" ht="30" hidden="1" customHeight="1">
      <c r="A316" s="1"/>
      <c r="B316" s="1"/>
      <c r="C316" s="1"/>
      <c r="D316" s="1"/>
      <c r="E316" s="1"/>
      <c r="F316" s="1"/>
      <c r="G316" s="1"/>
      <c r="H316" s="1"/>
      <c r="I316" s="1"/>
      <c r="J316" s="153"/>
      <c r="K316" s="1"/>
    </row>
    <row r="317" spans="1:11" ht="30" hidden="1" customHeight="1">
      <c r="A317" s="1"/>
      <c r="B317" s="1"/>
      <c r="C317" s="1"/>
      <c r="D317" s="1"/>
      <c r="E317" s="1"/>
      <c r="F317" s="1"/>
      <c r="G317" s="1"/>
      <c r="H317" s="1"/>
      <c r="I317" s="1"/>
      <c r="J317" s="153"/>
      <c r="K317" s="1"/>
    </row>
    <row r="318" spans="1:11" ht="30" hidden="1" customHeight="1">
      <c r="A318" s="1"/>
      <c r="B318" s="1"/>
      <c r="C318" s="1"/>
      <c r="D318" s="1"/>
      <c r="E318" s="1"/>
      <c r="F318" s="1"/>
      <c r="G318" s="1"/>
      <c r="H318" s="1"/>
      <c r="I318" s="1"/>
      <c r="J318" s="153"/>
      <c r="K318" s="1"/>
    </row>
    <row r="319" spans="1:11" ht="30" hidden="1" customHeight="1">
      <c r="A319" s="1"/>
      <c r="B319" s="1"/>
      <c r="C319" s="1"/>
      <c r="D319" s="1"/>
      <c r="E319" s="1"/>
      <c r="F319" s="1"/>
      <c r="G319" s="1"/>
      <c r="H319" s="1"/>
      <c r="I319" s="1"/>
      <c r="J319" s="153"/>
      <c r="K319" s="1"/>
    </row>
    <row r="320" spans="1:11" ht="30" hidden="1" customHeight="1">
      <c r="A320" s="1"/>
      <c r="B320" s="1"/>
      <c r="C320" s="1"/>
      <c r="D320" s="1"/>
      <c r="E320" s="1"/>
      <c r="F320" s="1"/>
      <c r="G320" s="1"/>
      <c r="H320" s="1"/>
      <c r="I320" s="1"/>
      <c r="J320" s="153"/>
      <c r="K320" s="1"/>
    </row>
    <row r="321" spans="1:11" ht="30" hidden="1" customHeight="1">
      <c r="A321" s="1"/>
      <c r="B321" s="1"/>
      <c r="C321" s="1"/>
      <c r="D321" s="1"/>
      <c r="E321" s="1"/>
      <c r="F321" s="1"/>
      <c r="G321" s="1"/>
      <c r="H321" s="1"/>
      <c r="I321" s="1"/>
      <c r="J321" s="153"/>
      <c r="K321" s="1"/>
    </row>
    <row r="322" spans="1:11" ht="30" hidden="1" customHeight="1">
      <c r="A322" s="1"/>
      <c r="B322" s="1"/>
      <c r="C322" s="1"/>
      <c r="D322" s="1"/>
      <c r="E322" s="1"/>
      <c r="F322" s="1"/>
      <c r="G322" s="1"/>
      <c r="H322" s="1"/>
      <c r="I322" s="1"/>
      <c r="J322" s="153"/>
      <c r="K322" s="1"/>
    </row>
    <row r="323" spans="1:11" ht="30" hidden="1" customHeight="1">
      <c r="A323" s="1"/>
      <c r="B323" s="1"/>
      <c r="C323" s="1"/>
      <c r="D323" s="1"/>
      <c r="E323" s="1"/>
      <c r="F323" s="1"/>
      <c r="G323" s="1"/>
      <c r="H323" s="1"/>
      <c r="I323" s="1"/>
      <c r="J323" s="153"/>
      <c r="K323" s="1"/>
    </row>
    <row r="324" spans="1:11" ht="30" hidden="1" customHeight="1">
      <c r="A324" s="1"/>
      <c r="B324" s="1"/>
      <c r="C324" s="1"/>
      <c r="D324" s="1"/>
      <c r="E324" s="1"/>
      <c r="F324" s="1"/>
      <c r="G324" s="1"/>
      <c r="H324" s="1"/>
      <c r="I324" s="1"/>
      <c r="J324" s="153"/>
      <c r="K324" s="1"/>
    </row>
    <row r="325" spans="1:11" ht="30" hidden="1" customHeight="1">
      <c r="A325" s="1"/>
      <c r="B325" s="1"/>
      <c r="C325" s="1"/>
      <c r="D325" s="1"/>
      <c r="E325" s="1"/>
      <c r="F325" s="1"/>
      <c r="G325" s="1"/>
      <c r="H325" s="1"/>
      <c r="I325" s="1"/>
      <c r="J325" s="153"/>
      <c r="K325" s="1"/>
    </row>
    <row r="326" spans="1:11" ht="30" hidden="1" customHeight="1">
      <c r="A326" s="1"/>
      <c r="B326" s="1"/>
      <c r="C326" s="1"/>
      <c r="D326" s="1"/>
      <c r="E326" s="1"/>
      <c r="F326" s="1"/>
      <c r="G326" s="1"/>
      <c r="H326" s="1"/>
      <c r="I326" s="1"/>
      <c r="J326" s="153"/>
      <c r="K326" s="1"/>
    </row>
    <row r="327" spans="1:11" ht="30" hidden="1" customHeight="1">
      <c r="A327" s="1"/>
      <c r="B327" s="1"/>
      <c r="C327" s="1"/>
      <c r="D327" s="1"/>
      <c r="E327" s="1"/>
      <c r="F327" s="1"/>
      <c r="G327" s="1"/>
      <c r="H327" s="1"/>
      <c r="I327" s="1"/>
      <c r="J327" s="153"/>
      <c r="K327" s="1"/>
    </row>
    <row r="328" spans="1:11" ht="30" hidden="1" customHeight="1">
      <c r="A328" s="1"/>
      <c r="B328" s="1"/>
      <c r="C328" s="1"/>
      <c r="D328" s="1"/>
      <c r="E328" s="1"/>
      <c r="F328" s="1"/>
      <c r="G328" s="1"/>
      <c r="H328" s="1"/>
      <c r="I328" s="1"/>
      <c r="J328" s="153"/>
      <c r="K328" s="1"/>
    </row>
    <row r="329" spans="1:11">
      <c r="A329" s="1"/>
      <c r="B329" s="1"/>
      <c r="C329" s="1"/>
      <c r="D329" s="1"/>
      <c r="E329" s="1"/>
      <c r="F329" s="1"/>
      <c r="G329" s="1"/>
      <c r="H329" s="1"/>
      <c r="I329" s="1"/>
      <c r="J329" s="153"/>
      <c r="K329" s="1"/>
    </row>
    <row r="330" spans="1:11">
      <c r="A330" s="1"/>
      <c r="B330" s="1"/>
      <c r="C330" s="1"/>
      <c r="D330" s="1"/>
      <c r="E330" s="1"/>
      <c r="F330" s="1"/>
      <c r="G330" s="1"/>
      <c r="H330" s="1"/>
      <c r="I330" s="1"/>
      <c r="J330" s="153"/>
      <c r="K330" s="1"/>
    </row>
    <row r="331" spans="1:11"/>
    <row r="332" spans="1:11"/>
    <row r="333" spans="1:11"/>
    <row r="334" spans="1:11"/>
    <row r="335" spans="1:11"/>
    <row r="336" spans="1:11"/>
    <row r="337"/>
    <row r="338"/>
    <row r="339"/>
    <row r="340"/>
    <row r="341"/>
    <row r="342"/>
    <row r="343"/>
    <row r="344"/>
    <row r="345"/>
    <row r="346"/>
    <row r="347"/>
    <row r="348"/>
    <row r="349"/>
    <row r="350"/>
    <row r="351"/>
    <row r="352"/>
    <row r="582" spans="1:11" hidden="1">
      <c r="A582" s="16"/>
      <c r="B582" s="16"/>
      <c r="C582" s="16"/>
      <c r="D582" s="16"/>
      <c r="E582" s="16"/>
      <c r="F582" s="16"/>
      <c r="G582" s="16"/>
      <c r="H582" s="16"/>
      <c r="I582" s="16"/>
      <c r="J582" s="168"/>
      <c r="K582" s="16"/>
    </row>
    <row r="583" spans="1:11" hidden="1">
      <c r="A583" s="16"/>
      <c r="B583" s="16"/>
      <c r="C583" s="16"/>
      <c r="D583" s="16"/>
      <c r="E583" s="16"/>
      <c r="F583" s="16"/>
      <c r="G583" s="16"/>
      <c r="H583" s="16"/>
      <c r="I583" s="16"/>
      <c r="J583" s="168"/>
      <c r="K583" s="16"/>
    </row>
    <row r="585" spans="1:11"/>
    <row r="586" spans="1:11"/>
    <row r="587" spans="1:11"/>
    <row r="588" spans="1:11"/>
    <row r="589" spans="1:11"/>
  </sheetData>
  <sheetProtection algorithmName="SHA-512" hashValue="AZIhoTily5u7VQyLGjKa1qCLpHIIZK89ppjHCQFtCwgmNuYM9tu2legCHNYNTpBl2//VWJBrF0JRdkACFhwLMA==" saltValue="i4rzNK7sCB2OTRmdUTruCQ==" spinCount="100000" sheet="1" objects="1" scenarios="1" formatCells="0" formatColumns="0" formatRows="0" selectLockedCells="1"/>
  <autoFilter ref="C5:K5" xr:uid="{00000000-0009-0000-0000-00000A000000}">
    <filterColumn colId="0" showButton="0"/>
  </autoFilter>
  <mergeCells count="19">
    <mergeCell ref="C20:D20"/>
    <mergeCell ref="C21:D21"/>
    <mergeCell ref="C22:D22"/>
    <mergeCell ref="C255:D255"/>
    <mergeCell ref="C14:D14"/>
    <mergeCell ref="C15:D15"/>
    <mergeCell ref="C16:D16"/>
    <mergeCell ref="C17:D17"/>
    <mergeCell ref="C18:D18"/>
    <mergeCell ref="C19:D19"/>
    <mergeCell ref="C13:D13"/>
    <mergeCell ref="C5:D5"/>
    <mergeCell ref="C6:D6"/>
    <mergeCell ref="C7:D7"/>
    <mergeCell ref="C8:D8"/>
    <mergeCell ref="C9:D9"/>
    <mergeCell ref="C10:D10"/>
    <mergeCell ref="C11:D11"/>
    <mergeCell ref="C12:D12"/>
  </mergeCells>
  <conditionalFormatting sqref="J6:J255">
    <cfRule type="expression" dxfId="90" priority="7">
      <formula>K6=1</formula>
    </cfRule>
    <cfRule type="expression" dxfId="89" priority="8">
      <formula>W6&gt;2</formula>
    </cfRule>
    <cfRule type="expression" dxfId="88" priority="9">
      <formula>OR(W6&gt;0,W6=0)</formula>
    </cfRule>
    <cfRule type="expression" dxfId="87" priority="10">
      <formula>W6&lt;0</formula>
    </cfRule>
  </conditionalFormatting>
  <dataValidations count="4">
    <dataValidation type="list" allowBlank="1" showInputMessage="1" showErrorMessage="1" sqref="C6:D255" xr:uid="{00000000-0002-0000-0A00-000000000000}">
      <formula1>$C$257:$C$264</formula1>
    </dataValidation>
    <dataValidation type="list" allowBlank="1" showInputMessage="1" showErrorMessage="1" sqref="I6:I255" xr:uid="{00000000-0002-0000-0A00-000002000000}">
      <formula1>$I$257:$I$261</formula1>
    </dataValidation>
    <dataValidation type="list" allowBlank="1" showInputMessage="1" showErrorMessage="1" sqref="F6:F255" xr:uid="{00000000-0002-0000-0A00-000003000000}">
      <formula1>OFFSET($M$6,,,40-COUNTBLANK($M$6:$M$45))</formula1>
    </dataValidation>
    <dataValidation type="list" allowBlank="1" showInputMessage="1" showErrorMessage="1" sqref="H6:H255" xr:uid="{6AACE703-D6E4-4A3A-B907-7D49D73E3CC1}">
      <formula1>"Enero,Febrero,Marzo,Abril,Mayo,Junio,Julio,Agosto,Septiembre,Octobre,Noviembre,Diciembre"</formula1>
    </dataValidation>
  </dataValidations>
  <printOptions horizontalCentered="1"/>
  <pageMargins left="0.23622047244094491" right="0.23622047244094491" top="0.74803149606299213" bottom="0.74803149606299213" header="0.31496062992125984" footer="0.31496062992125984"/>
  <pageSetup paperSize="9" scale="65"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10"/>
  <dimension ref="A1:AQ328"/>
  <sheetViews>
    <sheetView showGridLines="0" zoomScale="90" zoomScaleNormal="90" zoomScalePageLayoutView="90" workbookViewId="0">
      <pane ySplit="5" topLeftCell="A6" activePane="bottomLeft" state="frozen"/>
      <selection activeCell="C3" sqref="C3"/>
      <selection pane="bottomLeft" activeCell="C6" sqref="C6:D6"/>
    </sheetView>
  </sheetViews>
  <sheetFormatPr defaultColWidth="0" defaultRowHeight="0" customHeight="1" zeroHeight="1"/>
  <cols>
    <col min="1" max="1" width="2.44140625" style="16" customWidth="1"/>
    <col min="2" max="2" width="1.44140625" style="16" customWidth="1"/>
    <col min="3" max="3" width="19" style="16" customWidth="1"/>
    <col min="4" max="4" width="21.109375" style="16" customWidth="1"/>
    <col min="5" max="5" width="39.6640625" style="16" customWidth="1"/>
    <col min="6" max="7" width="25.109375" style="16" customWidth="1"/>
    <col min="8" max="8" width="11.88671875" style="16" customWidth="1"/>
    <col min="9" max="9" width="10.44140625" style="16" customWidth="1"/>
    <col min="10" max="10" width="21.88671875" style="168" customWidth="1"/>
    <col min="11" max="11" width="10.33203125" style="16" customWidth="1"/>
    <col min="12" max="17" width="9.109375" style="1" customWidth="1"/>
    <col min="18" max="19" width="9.33203125" style="1" customWidth="1"/>
    <col min="20" max="20" width="17.109375" style="1" bestFit="1" customWidth="1"/>
    <col min="21" max="22" width="9.109375" style="1" customWidth="1"/>
    <col min="23" max="23" width="13.109375" style="1" bestFit="1" customWidth="1"/>
    <col min="24" max="25" width="10" style="1" customWidth="1"/>
    <col min="26" max="40" width="9.109375" style="1" customWidth="1"/>
    <col min="41" max="43" width="0" style="1" hidden="1" customWidth="1"/>
    <col min="44" max="16384" width="9.109375" style="1" hidden="1"/>
  </cols>
  <sheetData>
    <row r="1" spans="1:37" s="135" customFormat="1" ht="39" customHeight="1">
      <c r="A1" s="29"/>
      <c r="B1" s="275"/>
      <c r="C1" s="29"/>
      <c r="D1" s="29"/>
      <c r="E1" s="31"/>
      <c r="F1" s="29"/>
      <c r="G1" s="29"/>
      <c r="H1" s="29"/>
      <c r="I1" s="29"/>
      <c r="J1" s="91"/>
      <c r="K1" s="29"/>
    </row>
    <row r="2" spans="1:37" s="136" customFormat="1" ht="30" customHeight="1">
      <c r="A2" s="30"/>
      <c r="B2" s="30"/>
      <c r="C2" s="81"/>
      <c r="D2" s="82"/>
      <c r="E2" s="82"/>
      <c r="F2" s="82"/>
      <c r="G2" s="82"/>
      <c r="H2" s="82"/>
      <c r="I2" s="82"/>
      <c r="J2" s="92"/>
      <c r="K2" s="30"/>
    </row>
    <row r="3" spans="1:37" s="289" customFormat="1" ht="45" customHeight="1">
      <c r="A3" s="287"/>
      <c r="B3" s="287"/>
      <c r="C3" s="291" t="s">
        <v>311</v>
      </c>
      <c r="D3" s="292"/>
      <c r="E3" s="292"/>
      <c r="F3" s="292"/>
      <c r="G3" s="292"/>
      <c r="H3" s="292"/>
      <c r="I3" s="292"/>
      <c r="J3" s="298"/>
      <c r="K3" s="287"/>
    </row>
    <row r="4" spans="1:37" ht="15" customHeight="1" thickBot="1">
      <c r="A4"/>
      <c r="B4"/>
      <c r="C4" s="83"/>
      <c r="D4" s="84"/>
      <c r="E4" s="84"/>
      <c r="F4" s="84"/>
      <c r="G4" s="84"/>
      <c r="H4" s="84"/>
      <c r="I4" s="84"/>
      <c r="J4" s="93"/>
      <c r="K4"/>
    </row>
    <row r="5" spans="1:37" ht="36.75" customHeight="1" thickTop="1" thickBot="1">
      <c r="A5"/>
      <c r="B5"/>
      <c r="C5" s="347" t="s">
        <v>60</v>
      </c>
      <c r="D5" s="348"/>
      <c r="E5" s="90" t="s">
        <v>3</v>
      </c>
      <c r="F5" s="90" t="s">
        <v>81</v>
      </c>
      <c r="G5" s="90" t="s">
        <v>16</v>
      </c>
      <c r="H5" s="90" t="s">
        <v>17</v>
      </c>
      <c r="I5" s="90" t="s">
        <v>18</v>
      </c>
      <c r="J5" s="90" t="s">
        <v>19</v>
      </c>
      <c r="K5" s="90" t="s">
        <v>59</v>
      </c>
      <c r="R5" s="1" t="s">
        <v>32</v>
      </c>
      <c r="S5" s="1" t="s">
        <v>36</v>
      </c>
      <c r="T5" s="1" t="s">
        <v>33</v>
      </c>
      <c r="U5" s="1" t="s">
        <v>34</v>
      </c>
      <c r="V5" s="1" t="s">
        <v>35</v>
      </c>
      <c r="X5" s="1" t="s">
        <v>37</v>
      </c>
      <c r="Y5" s="1" t="s">
        <v>38</v>
      </c>
      <c r="AA5" s="1">
        <f>Id.O!D9</f>
        <v>2019</v>
      </c>
      <c r="AB5" s="1">
        <f>AA5+1</f>
        <v>2020</v>
      </c>
      <c r="AC5" s="1">
        <f t="shared" ref="AC5:AD5" si="0">AB5+1</f>
        <v>2021</v>
      </c>
      <c r="AD5" s="1">
        <f t="shared" si="0"/>
        <v>2022</v>
      </c>
      <c r="AE5" s="1">
        <f>AD5+1</f>
        <v>2023</v>
      </c>
      <c r="AG5" s="1">
        <f>AA5</f>
        <v>2019</v>
      </c>
      <c r="AH5" s="1">
        <f t="shared" ref="AH5:AK5" si="1">AB5</f>
        <v>2020</v>
      </c>
      <c r="AI5" s="1">
        <f t="shared" si="1"/>
        <v>2021</v>
      </c>
      <c r="AJ5" s="1">
        <f t="shared" si="1"/>
        <v>2022</v>
      </c>
      <c r="AK5" s="1">
        <f t="shared" si="1"/>
        <v>2023</v>
      </c>
    </row>
    <row r="6" spans="1:37" ht="30" customHeight="1" thickTop="1" thickBot="1">
      <c r="A6"/>
      <c r="B6"/>
      <c r="C6" s="357" t="s">
        <v>281</v>
      </c>
      <c r="D6" s="358"/>
      <c r="E6" s="41" t="s">
        <v>222</v>
      </c>
      <c r="F6" s="41" t="s">
        <v>192</v>
      </c>
      <c r="G6" s="85" t="str">
        <f>IF(F6=0,"",VLOOKUP(F6,Funcionários!$C$6:$D$81,2,FALSE))</f>
        <v>producción</v>
      </c>
      <c r="H6" s="86" t="s">
        <v>279</v>
      </c>
      <c r="I6" s="89">
        <v>2019</v>
      </c>
      <c r="J6" s="85" t="str">
        <f ca="1">IF(ISERROR(IF(K6=1,"Terminado",IF(S6="","",IF(W6=0,"Vence este mes",IF(W6&gt;=3,"Falta "&amp;W6&amp;" meses",IF(W6=2,"Falta 2 meses",IF(W6=1,"Falta 1 mes",IF(W6=-1,ABS(W6)&amp;" mes de retraso",ABS(W6)&amp;" meses de retraso")))))))),"",IF(K6=1,"Terminado",IF(S6="","",IF(W6=0,"Vence esse mes",IF(W6&gt;=3,"Falta "&amp;W6&amp;" meses",IF(W6=2,"Falta 2 meses",IF(W6=1,"Falta 1 mes",IF(W6=-1,ABS(W6)&amp;" mes de retraso",ABS(W6)&amp;" meses de retraso"))))))))</f>
        <v>74 meses de retraso</v>
      </c>
      <c r="K6" s="88">
        <v>0.1</v>
      </c>
      <c r="L6" s="1" t="str">
        <f ca="1">IF(J6="Terminado","Terminado",IF(RIGHT(J6,7)="Retraso","Retraso",IF(OR(LEFT(J6,5)="Vence",LEFT(J6,5)="Falta"),"En Progreso","")))</f>
        <v>Retraso</v>
      </c>
      <c r="M6" s="1" t="str">
        <f>IF(Funcionários!C6=0,"",Funcionários!C6)</f>
        <v>Rafael</v>
      </c>
      <c r="O6" s="1" t="s">
        <v>23</v>
      </c>
      <c r="P6" s="1">
        <v>1</v>
      </c>
      <c r="R6" s="1">
        <f>IF(ISERROR(VLOOKUP(H6,$O$6:$P$17,2,FALSE)),"",VLOOKUP(H6,$O$6:$P$17,2,FALSE))</f>
        <v>4</v>
      </c>
      <c r="S6" s="1" t="str">
        <f>IF(R6="","","1/"&amp;R6&amp;"/"&amp;I6)</f>
        <v>1/4/2019</v>
      </c>
      <c r="T6" s="152">
        <f ca="1">NOW()</f>
        <v>45723.706949652777</v>
      </c>
      <c r="U6" s="1">
        <f ca="1">MONTH($T$6)</f>
        <v>3</v>
      </c>
      <c r="V6" s="1">
        <f ca="1">YEAR($T$6)</f>
        <v>2025</v>
      </c>
      <c r="W6" s="1">
        <f ca="1">IF(X6&lt;&gt;0,-X6,Y6)</f>
        <v>-74</v>
      </c>
      <c r="X6" s="1">
        <f ca="1">IF(I6&gt;$V$6,0,((YEAR(NOW())-YEAR(S6))*12+MONTH(NOW())-MONTH(S6)))</f>
        <v>74</v>
      </c>
      <c r="Y6" s="1" t="str">
        <f ca="1">IF(X6&gt;0,"",((YEAR(S6)-YEAR($T$6))*12+MONTH(S6)-MONTH($T$6)))</f>
        <v/>
      </c>
      <c r="AA6" s="1">
        <f t="shared" ref="AA6:AE15" si="2">IF($I6=AA$5,$R6,"")</f>
        <v>4</v>
      </c>
      <c r="AB6" s="1" t="str">
        <f t="shared" si="2"/>
        <v/>
      </c>
      <c r="AC6" s="1" t="str">
        <f t="shared" si="2"/>
        <v/>
      </c>
      <c r="AD6" s="1" t="str">
        <f t="shared" si="2"/>
        <v/>
      </c>
      <c r="AE6" s="1" t="str">
        <f t="shared" si="2"/>
        <v/>
      </c>
      <c r="AF6" s="1" t="e">
        <f>VLOOKUP(C6,'Est2'!$C$12:$S$26,18,FALSE)</f>
        <v>#REF!</v>
      </c>
      <c r="AG6" s="1" t="e">
        <f ca="1">IF($I6&lt;AG$5,"-",SUM(INDIRECT(ADDRESS($AF6+"1",6,1,1,"EST 2")):INDIRECT(ADDRESS($AF6+"1",IF(AA6="",17,AA6+"5"),1,1,"EST 2")))/SUM(INDIRECT(ADDRESS($AF6,6,1,1,"EST 2")):INDIRECT(ADDRESS($AF6,IF(AA6="",17,AA6+"5"),1,1,"EST 2")))-1)</f>
        <v>#REF!</v>
      </c>
      <c r="AH6" s="1" t="str">
        <f ca="1">IF($I6&lt;AH$5,"-",SUM(INDIRECT(ADDRESS($AF6+"1",22,1,1,"EST 2")):INDIRECT(ADDRESS($AF6+"1",IF(AB6="",33,AB6+"21"),1,1,"EST 2")))/SUM(INDIRECT(ADDRESS($AF6,22,1,1,"EST 2")):INDIRECT(ADDRESS($AF6,IF(AB6="",33,AB6+"21"),1,1,"EST 2")))-1)</f>
        <v>-</v>
      </c>
      <c r="AI6" s="1" t="str">
        <f ca="1">IF($I6&lt;AI$5,"-",SUM(INDIRECT(ADDRESS($AF6+"1",38,1,1,"EST 2")):INDIRECT(ADDRESS($AF6+"1",IF(AC6="",49,AC6+"37"),1,1,"EST 2")))/SUM(INDIRECT(ADDRESS($AF6,38,1,1,"EST 2")):INDIRECT(ADDRESS($AF6,IF(AC6="",49,AC6+"37"),1,1,"EST 2")))-1)</f>
        <v>-</v>
      </c>
      <c r="AJ6" s="1" t="str">
        <f ca="1">IF($I6&lt;AJ$5,"-",SUM(INDIRECT(ADDRESS($AF6+"1",54,1,1,"EST 2")):INDIRECT(ADDRESS($AF6+"1",IF(AD6="",65,AD6+"53"),1,1,"EST 2")))/SUM(INDIRECT(ADDRESS($AF6,54,1,1,"EST 2")):INDIRECT(ADDRESS($AF6,IF(AD6="",65,AD6+"53"),1,1,"EST 2")))-1)</f>
        <v>-</v>
      </c>
      <c r="AK6" s="1" t="str">
        <f ca="1">IF($I6&lt;AK$5,"-",SUM(INDIRECT(ADDRESS($AF6+"1",70,1,1,"EST 2")):INDIRECT(ADDRESS($AF6+"1",IF(AE6="",81,AE6+"69"),1,1,"EST 2")))/SUM(INDIRECT(ADDRESS($AF6,70,1,1,"EST 2")):INDIRECT(ADDRESS($AF6,IF(AE6="",81,AE6+"69"),1,1,"EST 2")))-1)</f>
        <v>-</v>
      </c>
    </row>
    <row r="7" spans="1:37" ht="30" customHeight="1" thickTop="1" thickBot="1">
      <c r="A7"/>
      <c r="B7"/>
      <c r="C7" s="351" t="s">
        <v>282</v>
      </c>
      <c r="D7" s="352"/>
      <c r="E7" s="41" t="s">
        <v>225</v>
      </c>
      <c r="F7" s="41" t="s">
        <v>195</v>
      </c>
      <c r="G7" s="85" t="str">
        <f>IF(F7=0,"",VLOOKUP(F7,Funcionários!$C$6:$D$81,2,FALSE))</f>
        <v>tecnología</v>
      </c>
      <c r="H7" s="86" t="s">
        <v>280</v>
      </c>
      <c r="I7" s="89">
        <v>2019</v>
      </c>
      <c r="J7" s="85" t="str">
        <f t="shared" ref="J7:J70" si="3">IF(ISERROR(IF(K7=1,"Terminado",IF(S7="","",IF(W7=0,"Vence este mes",IF(W7&gt;=3,"Falta "&amp;W7&amp;" meses",IF(W7=2,"Falta 2 meses",IF(W7=1,"Falta 1 mes",IF(W7=-1,ABS(W7)&amp;" mes de retraso",ABS(W7)&amp;" meses de retraso")))))))),"",IF(K7=1,"Terminado",IF(S7="","",IF(W7=0,"Vence esse mes",IF(W7&gt;=3,"Falta "&amp;W7&amp;" meses",IF(W7=2,"Falta 2 meses",IF(W7=1,"Falta 1 mes",IF(W7=-1,ABS(W7)&amp;" mes de retraso",ABS(W7)&amp;" meses de retraso"))))))))</f>
        <v>Terminado</v>
      </c>
      <c r="K7" s="88">
        <v>1</v>
      </c>
      <c r="L7" s="1" t="str">
        <f t="shared" ref="L7:L70" si="4">IF(J7="Terminado","Terminado",IF(RIGHT(J7,7)="Retraso","Retraso",IF(OR(LEFT(J7,5)="Vence",LEFT(J7,5)="Falta"),"En Progreso","")))</f>
        <v>Terminado</v>
      </c>
      <c r="M7" s="1" t="str">
        <f>IF(Funcionários!C7=0,"",Funcionários!C7)</f>
        <v>Filippo</v>
      </c>
      <c r="O7" s="1" t="s">
        <v>20</v>
      </c>
      <c r="P7" s="1">
        <v>2</v>
      </c>
      <c r="R7" s="1">
        <f t="shared" ref="R7:R70" si="5">IF(ISERROR(VLOOKUP(H7,$O$6:$P$17,2,FALSE)),"",VLOOKUP(H7,$O$6:$P$17,2,FALSE))</f>
        <v>5</v>
      </c>
      <c r="S7" s="1" t="str">
        <f t="shared" ref="S7:S70" si="6">IF(R7="","","1/"&amp;R7&amp;"/"&amp;I7)</f>
        <v>1/5/2019</v>
      </c>
      <c r="W7" s="1">
        <f t="shared" ref="W7:W70" ca="1" si="7">IF(X7&lt;&gt;0,-X7,Y7)</f>
        <v>-74</v>
      </c>
      <c r="X7" s="1">
        <f t="shared" ref="X7:X70" ca="1" si="8">IF(I7&gt;$V$6,0,((YEAR(NOW())-YEAR(S7))*12+MONTH(NOW())-MONTH(S7)))</f>
        <v>74</v>
      </c>
      <c r="Y7" s="1" t="str">
        <f t="shared" ref="Y7:Y70" ca="1" si="9">IF(X7&gt;0,"",((YEAR(S7)-YEAR($T$6))*12+MONTH(S7)-MONTH($T$6)))</f>
        <v/>
      </c>
      <c r="AA7" s="1">
        <f t="shared" si="2"/>
        <v>5</v>
      </c>
      <c r="AB7" s="1" t="str">
        <f t="shared" si="2"/>
        <v/>
      </c>
      <c r="AC7" s="1" t="str">
        <f t="shared" si="2"/>
        <v/>
      </c>
      <c r="AD7" s="1" t="str">
        <f t="shared" si="2"/>
        <v/>
      </c>
      <c r="AE7" s="1" t="str">
        <f t="shared" si="2"/>
        <v/>
      </c>
      <c r="AF7" s="1" t="e">
        <f>VLOOKUP(C7,'Est2'!$C$12:$S$26,18,FALSE)</f>
        <v>#N/A</v>
      </c>
      <c r="AG7" s="1" t="e">
        <f ca="1">IF($I7&lt;AG$5,"-",SUM(INDIRECT(ADDRESS($AF7+"1",6,1,1,"EST 2")):INDIRECT(ADDRESS($AF7+"1",IF(AA7="",17,AA7+"5"),1,1,"EST 2")))/SUM(INDIRECT(ADDRESS($AF7,6,1,1,"EST 2")):INDIRECT(ADDRESS($AF7,IF(AA7="",17,AA7+"5"),1,1,"EST 2")))-1)</f>
        <v>#N/A</v>
      </c>
      <c r="AH7" s="1" t="str">
        <f ca="1">IF($I7&lt;AH$5,"-",SUM(INDIRECT(ADDRESS($AF7+"1",22,1,1,"EST 2")):INDIRECT(ADDRESS($AF7+"1",IF(AB7="",33,AB7+"21"),1,1,"EST 2")))/SUM(INDIRECT(ADDRESS($AF7,22,1,1,"EST 2")):INDIRECT(ADDRESS($AF7,IF(AB7="",33,AB7+"21"),1,1,"EST 2")))-1)</f>
        <v>-</v>
      </c>
      <c r="AI7" s="1" t="str">
        <f ca="1">IF($I7&lt;AI$5,"-",SUM(INDIRECT(ADDRESS($AF7+"1",38,1,1,"EST 2")):INDIRECT(ADDRESS($AF7+"1",IF(AC7="",49,AC7+"37"),1,1,"EST 2")))/SUM(INDIRECT(ADDRESS($AF7,38,1,1,"EST 2")):INDIRECT(ADDRESS($AF7,IF(AC7="",49,AC7+"37"),1,1,"EST 2")))-1)</f>
        <v>-</v>
      </c>
      <c r="AJ7" s="1" t="str">
        <f ca="1">IF($I7&lt;AJ$5,"-",SUM(INDIRECT(ADDRESS($AF7+"1",54,1,1,"EST 2")):INDIRECT(ADDRESS($AF7+"1",IF(AD7="",65,AD7+"53"),1,1,"EST 2")))/SUM(INDIRECT(ADDRESS($AF7,54,1,1,"EST 2")):INDIRECT(ADDRESS($AF7,IF(AD7="",65,AD7+"53"),1,1,"EST 2")))-1)</f>
        <v>-</v>
      </c>
      <c r="AK7" s="1" t="str">
        <f ca="1">IF($I7&lt;AK$5,"-",SUM(INDIRECT(ADDRESS($AF7+"1",70,1,1,"EST 2")):INDIRECT(ADDRESS($AF7+"1",IF(AE7="",81,AE7+"69"),1,1,"EST 2")))/SUM(INDIRECT(ADDRESS($AF7,70,1,1,"EST 2")):INDIRECT(ADDRESS($AF7,IF(AE7="",81,AE7+"69"),1,1,"EST 2")))-1)</f>
        <v>-</v>
      </c>
    </row>
    <row r="8" spans="1:37" ht="30" customHeight="1" thickTop="1" thickBot="1">
      <c r="A8"/>
      <c r="B8"/>
      <c r="C8" s="359"/>
      <c r="D8" s="360"/>
      <c r="E8" s="41"/>
      <c r="F8" s="41"/>
      <c r="G8" s="85" t="str">
        <f>IF(F8=0,"",VLOOKUP(F8,Funcionários!$C$6:$D$81,2,FALSE))</f>
        <v/>
      </c>
      <c r="H8" s="86"/>
      <c r="I8" s="89"/>
      <c r="J8" s="85" t="str">
        <f t="shared" si="3"/>
        <v/>
      </c>
      <c r="K8" s="88"/>
      <c r="L8" s="1" t="str">
        <f t="shared" si="4"/>
        <v/>
      </c>
      <c r="M8" s="1" t="str">
        <f>IF(Funcionários!C8=0,"",Funcionários!C8)</f>
        <v>Leandro</v>
      </c>
      <c r="O8" s="1" t="s">
        <v>24</v>
      </c>
      <c r="P8" s="1">
        <v>3</v>
      </c>
      <c r="R8" s="1" t="str">
        <f t="shared" si="5"/>
        <v/>
      </c>
      <c r="S8" s="1" t="str">
        <f t="shared" si="6"/>
        <v/>
      </c>
      <c r="W8" s="1" t="e">
        <f t="shared" ca="1" si="7"/>
        <v>#VALUE!</v>
      </c>
      <c r="X8" s="1" t="e">
        <f t="shared" ca="1" si="8"/>
        <v>#VALUE!</v>
      </c>
      <c r="Y8" s="1" t="e">
        <f t="shared" ca="1" si="9"/>
        <v>#VALUE!</v>
      </c>
      <c r="AA8" s="1" t="str">
        <f t="shared" si="2"/>
        <v/>
      </c>
      <c r="AB8" s="1" t="str">
        <f t="shared" si="2"/>
        <v/>
      </c>
      <c r="AC8" s="1" t="str">
        <f t="shared" si="2"/>
        <v/>
      </c>
      <c r="AD8" s="1" t="str">
        <f t="shared" si="2"/>
        <v/>
      </c>
      <c r="AE8" s="1" t="str">
        <f t="shared" si="2"/>
        <v/>
      </c>
      <c r="AF8" s="1" t="e">
        <f>VLOOKUP(C8,'Est2'!$C$12:$S$26,18,FALSE)</f>
        <v>#N/A</v>
      </c>
      <c r="AG8" s="1" t="str">
        <f ca="1">IF($I8&lt;AG$5,"-",SUM(INDIRECT(ADDRESS($AF8+"1",6,1,1,"EST 2")):INDIRECT(ADDRESS($AF8+"1",IF(AA8="",17,AA8+"5"),1,1,"EST 2")))/SUM(INDIRECT(ADDRESS($AF8,6,1,1,"EST 2")):INDIRECT(ADDRESS($AF8,IF(AA8="",17,AA8+"5"),1,1,"EST 2")))-1)</f>
        <v>-</v>
      </c>
      <c r="AH8" s="1" t="str">
        <f ca="1">IF($I8&lt;AH$5,"-",SUM(INDIRECT(ADDRESS($AF8+"1",22,1,1,"EST 2")):INDIRECT(ADDRESS($AF8+"1",IF(AB8="",33,AB8+"21"),1,1,"EST 2")))/SUM(INDIRECT(ADDRESS($AF8,22,1,1,"EST 2")):INDIRECT(ADDRESS($AF8,IF(AB8="",33,AB8+"21"),1,1,"EST 2")))-1)</f>
        <v>-</v>
      </c>
      <c r="AI8" s="1" t="str">
        <f ca="1">IF($I8&lt;AI$5,"-",SUM(INDIRECT(ADDRESS($AF8+"1",38,1,1,"EST 2")):INDIRECT(ADDRESS($AF8+"1",IF(AC8="",49,AC8+"37"),1,1,"EST 2")))/SUM(INDIRECT(ADDRESS($AF8,38,1,1,"EST 2")):INDIRECT(ADDRESS($AF8,IF(AC8="",49,AC8+"37"),1,1,"EST 2")))-1)</f>
        <v>-</v>
      </c>
      <c r="AJ8" s="1" t="str">
        <f ca="1">IF($I8&lt;AJ$5,"-",SUM(INDIRECT(ADDRESS($AF8+"1",54,1,1,"EST 2")):INDIRECT(ADDRESS($AF8+"1",IF(AD8="",65,AD8+"53"),1,1,"EST 2")))/SUM(INDIRECT(ADDRESS($AF8,54,1,1,"EST 2")):INDIRECT(ADDRESS($AF8,IF(AD8="",65,AD8+"53"),1,1,"EST 2")))-1)</f>
        <v>-</v>
      </c>
      <c r="AK8" s="1" t="str">
        <f ca="1">IF($I8&lt;AK$5,"-",SUM(INDIRECT(ADDRESS($AF8+"1",70,1,1,"EST 2")):INDIRECT(ADDRESS($AF8+"1",IF(AE8="",81,AE8+"69"),1,1,"EST 2")))/SUM(INDIRECT(ADDRESS($AF8,70,1,1,"EST 2")):INDIRECT(ADDRESS($AF8,IF(AE8="",81,AE8+"69"),1,1,"EST 2")))-1)</f>
        <v>-</v>
      </c>
    </row>
    <row r="9" spans="1:37" ht="30" customHeight="1" thickTop="1" thickBot="1">
      <c r="A9"/>
      <c r="B9"/>
      <c r="C9" s="345"/>
      <c r="D9" s="346"/>
      <c r="E9" s="316"/>
      <c r="F9" s="316"/>
      <c r="G9" s="317" t="str">
        <f>IF(F9=0,"",VLOOKUP(F9,Funcionários!$C$6:$D$81,2,FALSE))</f>
        <v/>
      </c>
      <c r="H9" s="318"/>
      <c r="I9" s="319"/>
      <c r="J9" s="85" t="str">
        <f t="shared" si="3"/>
        <v/>
      </c>
      <c r="K9" s="88"/>
      <c r="L9" s="1" t="str">
        <f t="shared" si="4"/>
        <v/>
      </c>
      <c r="M9" s="1" t="str">
        <f>IF(Funcionários!C9=0,"",Funcionários!C9)</f>
        <v>Thiago</v>
      </c>
      <c r="O9" s="1" t="s">
        <v>25</v>
      </c>
      <c r="P9" s="1">
        <v>4</v>
      </c>
      <c r="R9" s="1" t="str">
        <f t="shared" si="5"/>
        <v/>
      </c>
      <c r="S9" s="1" t="str">
        <f t="shared" si="6"/>
        <v/>
      </c>
      <c r="W9" s="1" t="e">
        <f t="shared" ca="1" si="7"/>
        <v>#VALUE!</v>
      </c>
      <c r="X9" s="1" t="e">
        <f t="shared" ca="1" si="8"/>
        <v>#VALUE!</v>
      </c>
      <c r="Y9" s="1" t="e">
        <f t="shared" ca="1" si="9"/>
        <v>#VALUE!</v>
      </c>
      <c r="AA9" s="1" t="str">
        <f t="shared" si="2"/>
        <v/>
      </c>
      <c r="AB9" s="1" t="str">
        <f t="shared" si="2"/>
        <v/>
      </c>
      <c r="AC9" s="1" t="str">
        <f t="shared" si="2"/>
        <v/>
      </c>
      <c r="AD9" s="1" t="str">
        <f t="shared" si="2"/>
        <v/>
      </c>
      <c r="AE9" s="1" t="str">
        <f t="shared" si="2"/>
        <v/>
      </c>
      <c r="AF9" s="1" t="e">
        <f>VLOOKUP(C9,'Est2'!$C$12:$S$26,18,FALSE)</f>
        <v>#N/A</v>
      </c>
      <c r="AG9" s="1" t="str">
        <f ca="1">IF($I9&lt;AG$5,"-",SUM(INDIRECT(ADDRESS($AF9+"1",6,1,1,"EST 2")):INDIRECT(ADDRESS($AF9+"1",IF(AA9="",17,AA9+"5"),1,1,"EST 2")))/SUM(INDIRECT(ADDRESS($AF9,6,1,1,"EST 2")):INDIRECT(ADDRESS($AF9,IF(AA9="",17,AA9+"5"),1,1,"EST 2")))-1)</f>
        <v>-</v>
      </c>
      <c r="AH9" s="1" t="str">
        <f ca="1">IF($I9&lt;AH$5,"-",SUM(INDIRECT(ADDRESS($AF9+"1",22,1,1,"EST 2")):INDIRECT(ADDRESS($AF9+"1",IF(AB9="",33,AB9+"21"),1,1,"EST 2")))/SUM(INDIRECT(ADDRESS($AF9,22,1,1,"EST 2")):INDIRECT(ADDRESS($AF9,IF(AB9="",33,AB9+"21"),1,1,"EST 2")))-1)</f>
        <v>-</v>
      </c>
      <c r="AI9" s="1" t="str">
        <f ca="1">IF($I9&lt;AI$5,"-",SUM(INDIRECT(ADDRESS($AF9+"1",38,1,1,"EST 2")):INDIRECT(ADDRESS($AF9+"1",IF(AC9="",49,AC9+"37"),1,1,"EST 2")))/SUM(INDIRECT(ADDRESS($AF9,38,1,1,"EST 2")):INDIRECT(ADDRESS($AF9,IF(AC9="",49,AC9+"37"),1,1,"EST 2")))-1)</f>
        <v>-</v>
      </c>
      <c r="AJ9" s="1" t="str">
        <f ca="1">IF($I9&lt;AJ$5,"-",SUM(INDIRECT(ADDRESS($AF9+"1",54,1,1,"EST 2")):INDIRECT(ADDRESS($AF9+"1",IF(AD9="",65,AD9+"53"),1,1,"EST 2")))/SUM(INDIRECT(ADDRESS($AF9,54,1,1,"EST 2")):INDIRECT(ADDRESS($AF9,IF(AD9="",65,AD9+"53"),1,1,"EST 2")))-1)</f>
        <v>-</v>
      </c>
      <c r="AK9" s="1" t="str">
        <f ca="1">IF($I9&lt;AK$5,"-",SUM(INDIRECT(ADDRESS($AF9+"1",70,1,1,"EST 2")):INDIRECT(ADDRESS($AF9+"1",IF(AE9="",81,AE9+"69"),1,1,"EST 2")))/SUM(INDIRECT(ADDRESS($AF9,70,1,1,"EST 2")):INDIRECT(ADDRESS($AF9,IF(AE9="",81,AE9+"69"),1,1,"EST 2")))-1)</f>
        <v>-</v>
      </c>
    </row>
    <row r="10" spans="1:37" ht="30" customHeight="1" thickTop="1" thickBot="1">
      <c r="A10"/>
      <c r="B10"/>
      <c r="C10" s="353"/>
      <c r="D10" s="354"/>
      <c r="E10" s="316"/>
      <c r="F10" s="316"/>
      <c r="G10" s="317" t="str">
        <f>IF(F10=0,"",VLOOKUP(F10,Funcionários!$C$6:$D$81,2,FALSE))</f>
        <v/>
      </c>
      <c r="H10" s="318"/>
      <c r="I10" s="319"/>
      <c r="J10" s="85" t="str">
        <f t="shared" si="3"/>
        <v/>
      </c>
      <c r="K10" s="88"/>
      <c r="L10" s="1" t="str">
        <f t="shared" si="4"/>
        <v/>
      </c>
      <c r="M10" s="1" t="str">
        <f>IF(Funcionários!C10=0,"",Funcionários!C10)</f>
        <v>Daniel</v>
      </c>
      <c r="O10" s="1" t="s">
        <v>26</v>
      </c>
      <c r="P10" s="1">
        <v>5</v>
      </c>
      <c r="R10" s="1" t="str">
        <f t="shared" si="5"/>
        <v/>
      </c>
      <c r="S10" s="1" t="str">
        <f t="shared" si="6"/>
        <v/>
      </c>
      <c r="W10" s="1" t="e">
        <f t="shared" ca="1" si="7"/>
        <v>#VALUE!</v>
      </c>
      <c r="X10" s="1" t="e">
        <f t="shared" ca="1" si="8"/>
        <v>#VALUE!</v>
      </c>
      <c r="Y10" s="1" t="e">
        <f t="shared" ca="1" si="9"/>
        <v>#VALUE!</v>
      </c>
      <c r="AA10" s="1" t="str">
        <f t="shared" si="2"/>
        <v/>
      </c>
      <c r="AB10" s="1" t="str">
        <f t="shared" si="2"/>
        <v/>
      </c>
      <c r="AC10" s="1" t="str">
        <f t="shared" si="2"/>
        <v/>
      </c>
      <c r="AD10" s="1" t="str">
        <f t="shared" si="2"/>
        <v/>
      </c>
      <c r="AE10" s="1" t="str">
        <f t="shared" si="2"/>
        <v/>
      </c>
      <c r="AF10" s="1" t="e">
        <f>VLOOKUP(C10,'Est2'!$C$12:$S$26,18,FALSE)</f>
        <v>#N/A</v>
      </c>
      <c r="AG10" s="1" t="str">
        <f ca="1">IF($I10&lt;AG$5,"-",SUM(INDIRECT(ADDRESS($AF10+"1",6,1,1,"EST 2")):INDIRECT(ADDRESS($AF10+"1",IF(AA10="",17,AA10+"5"),1,1,"EST 2")))/SUM(INDIRECT(ADDRESS($AF10,6,1,1,"EST 2")):INDIRECT(ADDRESS($AF10,IF(AA10="",17,AA10+"5"),1,1,"EST 2")))-1)</f>
        <v>-</v>
      </c>
      <c r="AH10" s="1" t="str">
        <f ca="1">IF($I10&lt;AH$5,"-",SUM(INDIRECT(ADDRESS($AF10+"1",22,1,1,"EST 2")):INDIRECT(ADDRESS($AF10+"1",IF(AB10="",33,AB10+"21"),1,1,"EST 2")))/SUM(INDIRECT(ADDRESS($AF10,22,1,1,"EST 2")):INDIRECT(ADDRESS($AF10,IF(AB10="",33,AB10+"21"),1,1,"EST 2")))-1)</f>
        <v>-</v>
      </c>
      <c r="AI10" s="1" t="str">
        <f ca="1">IF($I10&lt;AI$5,"-",SUM(INDIRECT(ADDRESS($AF10+"1",38,1,1,"EST 2")):INDIRECT(ADDRESS($AF10+"1",IF(AC10="",49,AC10+"37"),1,1,"EST 2")))/SUM(INDIRECT(ADDRESS($AF10,38,1,1,"EST 2")):INDIRECT(ADDRESS($AF10,IF(AC10="",49,AC10+"37"),1,1,"EST 2")))-1)</f>
        <v>-</v>
      </c>
      <c r="AJ10" s="1" t="str">
        <f ca="1">IF($I10&lt;AJ$5,"-",SUM(INDIRECT(ADDRESS($AF10+"1",54,1,1,"EST 2")):INDIRECT(ADDRESS($AF10+"1",IF(AD10="",65,AD10+"53"),1,1,"EST 2")))/SUM(INDIRECT(ADDRESS($AF10,54,1,1,"EST 2")):INDIRECT(ADDRESS($AF10,IF(AD10="",65,AD10+"53"),1,1,"EST 2")))-1)</f>
        <v>-</v>
      </c>
      <c r="AK10" s="1" t="str">
        <f ca="1">IF($I10&lt;AK$5,"-",SUM(INDIRECT(ADDRESS($AF10+"1",70,1,1,"EST 2")):INDIRECT(ADDRESS($AF10+"1",IF(AE10="",81,AE10+"69"),1,1,"EST 2")))/SUM(INDIRECT(ADDRESS($AF10,70,1,1,"EST 2")):INDIRECT(ADDRESS($AF10,IF(AE10="",81,AE10+"69"),1,1,"EST 2")))-1)</f>
        <v>-</v>
      </c>
    </row>
    <row r="11" spans="1:37" ht="30" customHeight="1" thickTop="1" thickBot="1">
      <c r="A11"/>
      <c r="B11"/>
      <c r="C11" s="345"/>
      <c r="D11" s="346"/>
      <c r="E11" s="316"/>
      <c r="F11" s="316"/>
      <c r="G11" s="317" t="str">
        <f>IF(F11=0,"",VLOOKUP(F11,Funcionários!$C$6:$D$81,2,FALSE))</f>
        <v/>
      </c>
      <c r="H11" s="318"/>
      <c r="I11" s="319"/>
      <c r="J11" s="85" t="str">
        <f t="shared" si="3"/>
        <v/>
      </c>
      <c r="K11" s="88"/>
      <c r="L11" s="1" t="str">
        <f t="shared" si="4"/>
        <v/>
      </c>
      <c r="M11" s="1" t="str">
        <f>IF(Funcionários!C11=0,"",Funcionários!C11)</f>
        <v>Diogo</v>
      </c>
      <c r="O11" s="1" t="s">
        <v>21</v>
      </c>
      <c r="P11" s="1">
        <v>6</v>
      </c>
      <c r="R11" s="1" t="str">
        <f t="shared" si="5"/>
        <v/>
      </c>
      <c r="S11" s="1" t="str">
        <f t="shared" si="6"/>
        <v/>
      </c>
      <c r="W11" s="1" t="e">
        <f t="shared" ca="1" si="7"/>
        <v>#VALUE!</v>
      </c>
      <c r="X11" s="1" t="e">
        <f t="shared" ca="1" si="8"/>
        <v>#VALUE!</v>
      </c>
      <c r="Y11" s="1" t="e">
        <f t="shared" ca="1" si="9"/>
        <v>#VALUE!</v>
      </c>
      <c r="AA11" s="1" t="str">
        <f t="shared" si="2"/>
        <v/>
      </c>
      <c r="AB11" s="1" t="str">
        <f t="shared" si="2"/>
        <v/>
      </c>
      <c r="AC11" s="1" t="str">
        <f t="shared" si="2"/>
        <v/>
      </c>
      <c r="AD11" s="1" t="str">
        <f t="shared" si="2"/>
        <v/>
      </c>
      <c r="AE11" s="1" t="str">
        <f t="shared" si="2"/>
        <v/>
      </c>
      <c r="AF11" s="1" t="e">
        <f>VLOOKUP(C11,'Est2'!$C$12:$S$26,18,FALSE)</f>
        <v>#N/A</v>
      </c>
      <c r="AG11" s="1" t="str">
        <f ca="1">IF($I11&lt;AG$5,"-",SUM(INDIRECT(ADDRESS($AF11+"1",6,1,1,"EST 2")):INDIRECT(ADDRESS($AF11+"1",IF(AA11="",17,AA11+"5"),1,1,"EST 2")))/SUM(INDIRECT(ADDRESS($AF11,6,1,1,"EST 2")):INDIRECT(ADDRESS($AF11,IF(AA11="",17,AA11+"5"),1,1,"EST 2")))-1)</f>
        <v>-</v>
      </c>
      <c r="AH11" s="1" t="str">
        <f ca="1">IF($I11&lt;AH$5,"-",SUM(INDIRECT(ADDRESS($AF11+"1",22,1,1,"EST 2")):INDIRECT(ADDRESS($AF11+"1",IF(AB11="",33,AB11+"21"),1,1,"EST 2")))/SUM(INDIRECT(ADDRESS($AF11,22,1,1,"EST 2")):INDIRECT(ADDRESS($AF11,IF(AB11="",33,AB11+"21"),1,1,"EST 2")))-1)</f>
        <v>-</v>
      </c>
      <c r="AI11" s="1" t="str">
        <f ca="1">IF($I11&lt;AI$5,"-",SUM(INDIRECT(ADDRESS($AF11+"1",38,1,1,"EST 2")):INDIRECT(ADDRESS($AF11+"1",IF(AC11="",49,AC11+"37"),1,1,"EST 2")))/SUM(INDIRECT(ADDRESS($AF11,38,1,1,"EST 2")):INDIRECT(ADDRESS($AF11,IF(AC11="",49,AC11+"37"),1,1,"EST 2")))-1)</f>
        <v>-</v>
      </c>
      <c r="AJ11" s="1" t="str">
        <f ca="1">IF($I11&lt;AJ$5,"-",SUM(INDIRECT(ADDRESS($AF11+"1",54,1,1,"EST 2")):INDIRECT(ADDRESS($AF11+"1",IF(AD11="",65,AD11+"53"),1,1,"EST 2")))/SUM(INDIRECT(ADDRESS($AF11,54,1,1,"EST 2")):INDIRECT(ADDRESS($AF11,IF(AD11="",65,AD11+"53"),1,1,"EST 2")))-1)</f>
        <v>-</v>
      </c>
      <c r="AK11" s="1" t="str">
        <f ca="1">IF($I11&lt;AK$5,"-",SUM(INDIRECT(ADDRESS($AF11+"1",70,1,1,"EST 2")):INDIRECT(ADDRESS($AF11+"1",IF(AE11="",81,AE11+"69"),1,1,"EST 2")))/SUM(INDIRECT(ADDRESS($AF11,70,1,1,"EST 2")):INDIRECT(ADDRESS($AF11,IF(AE11="",81,AE11+"69"),1,1,"EST 2")))-1)</f>
        <v>-</v>
      </c>
    </row>
    <row r="12" spans="1:37" ht="30" customHeight="1" thickTop="1" thickBot="1">
      <c r="A12"/>
      <c r="B12"/>
      <c r="C12" s="353"/>
      <c r="D12" s="354"/>
      <c r="E12" s="316"/>
      <c r="F12" s="316"/>
      <c r="G12" s="317" t="str">
        <f>IF(F12=0,"",VLOOKUP(F12,Funcionários!$C$6:$D$81,2,FALSE))</f>
        <v/>
      </c>
      <c r="H12" s="318"/>
      <c r="I12" s="319"/>
      <c r="J12" s="85" t="str">
        <f t="shared" si="3"/>
        <v/>
      </c>
      <c r="K12" s="88"/>
      <c r="L12" s="1" t="str">
        <f t="shared" si="4"/>
        <v/>
      </c>
      <c r="M12" s="1" t="str">
        <f>IF(Funcionários!C12=0,"",Funcionários!C12)</f>
        <v/>
      </c>
      <c r="O12" s="1" t="s">
        <v>27</v>
      </c>
      <c r="P12" s="1">
        <v>7</v>
      </c>
      <c r="R12" s="1" t="str">
        <f t="shared" si="5"/>
        <v/>
      </c>
      <c r="S12" s="1" t="str">
        <f t="shared" si="6"/>
        <v/>
      </c>
      <c r="W12" s="1" t="e">
        <f t="shared" ca="1" si="7"/>
        <v>#VALUE!</v>
      </c>
      <c r="X12" s="1" t="e">
        <f t="shared" ca="1" si="8"/>
        <v>#VALUE!</v>
      </c>
      <c r="Y12" s="1" t="e">
        <f t="shared" ca="1" si="9"/>
        <v>#VALUE!</v>
      </c>
      <c r="AA12" s="1" t="str">
        <f t="shared" si="2"/>
        <v/>
      </c>
      <c r="AB12" s="1" t="str">
        <f t="shared" si="2"/>
        <v/>
      </c>
      <c r="AC12" s="1" t="str">
        <f t="shared" si="2"/>
        <v/>
      </c>
      <c r="AD12" s="1" t="str">
        <f t="shared" si="2"/>
        <v/>
      </c>
      <c r="AE12" s="1" t="str">
        <f t="shared" si="2"/>
        <v/>
      </c>
      <c r="AF12" s="1" t="e">
        <f>VLOOKUP(C12,'Est2'!$C$12:$S$26,18,FALSE)</f>
        <v>#N/A</v>
      </c>
      <c r="AG12" s="1" t="str">
        <f ca="1">IF($I12&lt;AG$5,"-",SUM(INDIRECT(ADDRESS($AF12+"1",6,1,1,"EST 2")):INDIRECT(ADDRESS($AF12+"1",IF(AA12="",17,AA12+"5"),1,1,"EST 2")))/SUM(INDIRECT(ADDRESS($AF12,6,1,1,"EST 2")):INDIRECT(ADDRESS($AF12,IF(AA12="",17,AA12+"5"),1,1,"EST 2")))-1)</f>
        <v>-</v>
      </c>
      <c r="AH12" s="1" t="str">
        <f ca="1">IF($I12&lt;AH$5,"-",SUM(INDIRECT(ADDRESS($AF12+"1",22,1,1,"EST 2")):INDIRECT(ADDRESS($AF12+"1",IF(AB12="",33,AB12+"21"),1,1,"EST 2")))/SUM(INDIRECT(ADDRESS($AF12,22,1,1,"EST 2")):INDIRECT(ADDRESS($AF12,IF(AB12="",33,AB12+"21"),1,1,"EST 2")))-1)</f>
        <v>-</v>
      </c>
      <c r="AI12" s="1" t="str">
        <f ca="1">IF($I12&lt;AI$5,"-",SUM(INDIRECT(ADDRESS($AF12+"1",38,1,1,"EST 2")):INDIRECT(ADDRESS($AF12+"1",IF(AC12="",49,AC12+"37"),1,1,"EST 2")))/SUM(INDIRECT(ADDRESS($AF12,38,1,1,"EST 2")):INDIRECT(ADDRESS($AF12,IF(AC12="",49,AC12+"37"),1,1,"EST 2")))-1)</f>
        <v>-</v>
      </c>
      <c r="AJ12" s="1" t="str">
        <f ca="1">IF($I12&lt;AJ$5,"-",SUM(INDIRECT(ADDRESS($AF12+"1",54,1,1,"EST 2")):INDIRECT(ADDRESS($AF12+"1",IF(AD12="",65,AD12+"53"),1,1,"EST 2")))/SUM(INDIRECT(ADDRESS($AF12,54,1,1,"EST 2")):INDIRECT(ADDRESS($AF12,IF(AD12="",65,AD12+"53"),1,1,"EST 2")))-1)</f>
        <v>-</v>
      </c>
      <c r="AK12" s="1" t="str">
        <f ca="1">IF($I12&lt;AK$5,"-",SUM(INDIRECT(ADDRESS($AF12+"1",70,1,1,"EST 2")):INDIRECT(ADDRESS($AF12+"1",IF(AE12="",81,AE12+"69"),1,1,"EST 2")))/SUM(INDIRECT(ADDRESS($AF12,70,1,1,"EST 2")):INDIRECT(ADDRESS($AF12,IF(AE12="",81,AE12+"69"),1,1,"EST 2")))-1)</f>
        <v>-</v>
      </c>
    </row>
    <row r="13" spans="1:37" ht="30" customHeight="1" thickTop="1" thickBot="1">
      <c r="A13"/>
      <c r="B13"/>
      <c r="C13" s="345"/>
      <c r="D13" s="346"/>
      <c r="E13" s="316"/>
      <c r="F13" s="316"/>
      <c r="G13" s="317" t="str">
        <f>IF(F13=0,"",VLOOKUP(F13,Funcionários!$C$6:$D$81,2,FALSE))</f>
        <v/>
      </c>
      <c r="H13" s="318"/>
      <c r="I13" s="320"/>
      <c r="J13" s="85" t="str">
        <f t="shared" si="3"/>
        <v/>
      </c>
      <c r="K13" s="88"/>
      <c r="L13" s="1" t="str">
        <f t="shared" si="4"/>
        <v/>
      </c>
      <c r="M13" s="1" t="str">
        <f>IF(Funcionários!C13=0,"",Funcionários!C13)</f>
        <v/>
      </c>
      <c r="O13" s="1" t="s">
        <v>22</v>
      </c>
      <c r="P13" s="1">
        <v>8</v>
      </c>
      <c r="R13" s="1" t="str">
        <f t="shared" si="5"/>
        <v/>
      </c>
      <c r="S13" s="1" t="str">
        <f t="shared" si="6"/>
        <v/>
      </c>
      <c r="W13" s="1" t="e">
        <f t="shared" ca="1" si="7"/>
        <v>#VALUE!</v>
      </c>
      <c r="X13" s="1" t="e">
        <f t="shared" ca="1" si="8"/>
        <v>#VALUE!</v>
      </c>
      <c r="Y13" s="1" t="e">
        <f t="shared" ca="1" si="9"/>
        <v>#VALUE!</v>
      </c>
      <c r="AA13" s="1" t="str">
        <f t="shared" si="2"/>
        <v/>
      </c>
      <c r="AB13" s="1" t="str">
        <f t="shared" si="2"/>
        <v/>
      </c>
      <c r="AC13" s="1" t="str">
        <f t="shared" si="2"/>
        <v/>
      </c>
      <c r="AD13" s="1" t="str">
        <f t="shared" si="2"/>
        <v/>
      </c>
      <c r="AE13" s="1" t="str">
        <f t="shared" si="2"/>
        <v/>
      </c>
      <c r="AF13" s="1" t="e">
        <f>VLOOKUP(C13,'Est2'!$C$12:$S$26,18,FALSE)</f>
        <v>#N/A</v>
      </c>
      <c r="AG13" s="1" t="str">
        <f ca="1">IF($I13&lt;AG$5,"-",SUM(INDIRECT(ADDRESS($AF13+"1",6,1,1,"EST 2")):INDIRECT(ADDRESS($AF13+"1",IF(AA13="",17,AA13+"5"),1,1,"EST 2")))/SUM(INDIRECT(ADDRESS($AF13,6,1,1,"EST 2")):INDIRECT(ADDRESS($AF13,IF(AA13="",17,AA13+"5"),1,1,"EST 2")))-1)</f>
        <v>-</v>
      </c>
      <c r="AH13" s="1" t="str">
        <f ca="1">IF($I13&lt;AH$5,"-",SUM(INDIRECT(ADDRESS($AF13+"1",22,1,1,"EST 2")):INDIRECT(ADDRESS($AF13+"1",IF(AB13="",33,AB13+"21"),1,1,"EST 2")))/SUM(INDIRECT(ADDRESS($AF13,22,1,1,"EST 2")):INDIRECT(ADDRESS($AF13,IF(AB13="",33,AB13+"21"),1,1,"EST 2")))-1)</f>
        <v>-</v>
      </c>
      <c r="AI13" s="1" t="str">
        <f ca="1">IF($I13&lt;AI$5,"-",SUM(INDIRECT(ADDRESS($AF13+"1",38,1,1,"EST 2")):INDIRECT(ADDRESS($AF13+"1",IF(AC13="",49,AC13+"37"),1,1,"EST 2")))/SUM(INDIRECT(ADDRESS($AF13,38,1,1,"EST 2")):INDIRECT(ADDRESS($AF13,IF(AC13="",49,AC13+"37"),1,1,"EST 2")))-1)</f>
        <v>-</v>
      </c>
      <c r="AJ13" s="1" t="str">
        <f ca="1">IF($I13&lt;AJ$5,"-",SUM(INDIRECT(ADDRESS($AF13+"1",54,1,1,"EST 2")):INDIRECT(ADDRESS($AF13+"1",IF(AD13="",65,AD13+"53"),1,1,"EST 2")))/SUM(INDIRECT(ADDRESS($AF13,54,1,1,"EST 2")):INDIRECT(ADDRESS($AF13,IF(AD13="",65,AD13+"53"),1,1,"EST 2")))-1)</f>
        <v>-</v>
      </c>
      <c r="AK13" s="1" t="str">
        <f ca="1">IF($I13&lt;AK$5,"-",SUM(INDIRECT(ADDRESS($AF13+"1",70,1,1,"EST 2")):INDIRECT(ADDRESS($AF13+"1",IF(AE13="",81,AE13+"69"),1,1,"EST 2")))/SUM(INDIRECT(ADDRESS($AF13,70,1,1,"EST 2")):INDIRECT(ADDRESS($AF13,IF(AE13="",81,AE13+"69"),1,1,"EST 2")))-1)</f>
        <v>-</v>
      </c>
    </row>
    <row r="14" spans="1:37" ht="30" customHeight="1" thickTop="1" thickBot="1">
      <c r="A14"/>
      <c r="B14"/>
      <c r="C14" s="353"/>
      <c r="D14" s="354"/>
      <c r="E14" s="316"/>
      <c r="F14" s="316"/>
      <c r="G14" s="317" t="str">
        <f>IF(F14=0,"",VLOOKUP(F14,Funcionários!$C$6:$D$81,2,FALSE))</f>
        <v/>
      </c>
      <c r="H14" s="318"/>
      <c r="I14" s="319"/>
      <c r="J14" s="85" t="str">
        <f t="shared" si="3"/>
        <v/>
      </c>
      <c r="K14" s="88"/>
      <c r="L14" s="1" t="str">
        <f t="shared" si="4"/>
        <v/>
      </c>
      <c r="M14" s="1" t="str">
        <f>IF(Funcionários!C14=0,"",Funcionários!C14)</f>
        <v/>
      </c>
      <c r="O14" s="1" t="s">
        <v>28</v>
      </c>
      <c r="P14" s="1">
        <v>9</v>
      </c>
      <c r="R14" s="1" t="str">
        <f t="shared" si="5"/>
        <v/>
      </c>
      <c r="S14" s="1" t="str">
        <f t="shared" si="6"/>
        <v/>
      </c>
      <c r="W14" s="1" t="e">
        <f t="shared" ca="1" si="7"/>
        <v>#VALUE!</v>
      </c>
      <c r="X14" s="1" t="e">
        <f t="shared" ca="1" si="8"/>
        <v>#VALUE!</v>
      </c>
      <c r="Y14" s="1" t="e">
        <f t="shared" ca="1" si="9"/>
        <v>#VALUE!</v>
      </c>
      <c r="AA14" s="1" t="str">
        <f t="shared" si="2"/>
        <v/>
      </c>
      <c r="AB14" s="1" t="str">
        <f t="shared" si="2"/>
        <v/>
      </c>
      <c r="AC14" s="1" t="str">
        <f t="shared" si="2"/>
        <v/>
      </c>
      <c r="AD14" s="1" t="str">
        <f t="shared" si="2"/>
        <v/>
      </c>
      <c r="AE14" s="1" t="str">
        <f t="shared" si="2"/>
        <v/>
      </c>
      <c r="AF14" s="1" t="e">
        <f>VLOOKUP(C14,'Est2'!$C$12:$S$26,18,FALSE)</f>
        <v>#N/A</v>
      </c>
      <c r="AG14" s="1" t="str">
        <f ca="1">IF($I14&lt;AG$5,"-",SUM(INDIRECT(ADDRESS($AF14+"1",6,1,1,"EST 2")):INDIRECT(ADDRESS($AF14+"1",IF(AA14="",17,AA14+"5"),1,1,"EST 2")))/SUM(INDIRECT(ADDRESS($AF14,6,1,1,"EST 2")):INDIRECT(ADDRESS($AF14,IF(AA14="",17,AA14+"5"),1,1,"EST 2")))-1)</f>
        <v>-</v>
      </c>
      <c r="AH14" s="1" t="str">
        <f ca="1">IF($I14&lt;AH$5,"-",SUM(INDIRECT(ADDRESS($AF14+"1",22,1,1,"EST 2")):INDIRECT(ADDRESS($AF14+"1",IF(AB14="",33,AB14+"21"),1,1,"EST 2")))/SUM(INDIRECT(ADDRESS($AF14,22,1,1,"EST 2")):INDIRECT(ADDRESS($AF14,IF(AB14="",33,AB14+"21"),1,1,"EST 2")))-1)</f>
        <v>-</v>
      </c>
      <c r="AI14" s="1" t="str">
        <f ca="1">IF($I14&lt;AI$5,"-",SUM(INDIRECT(ADDRESS($AF14+"1",38,1,1,"EST 2")):INDIRECT(ADDRESS($AF14+"1",IF(AC14="",49,AC14+"37"),1,1,"EST 2")))/SUM(INDIRECT(ADDRESS($AF14,38,1,1,"EST 2")):INDIRECT(ADDRESS($AF14,IF(AC14="",49,AC14+"37"),1,1,"EST 2")))-1)</f>
        <v>-</v>
      </c>
      <c r="AJ14" s="1" t="str">
        <f ca="1">IF($I14&lt;AJ$5,"-",SUM(INDIRECT(ADDRESS($AF14+"1",54,1,1,"EST 2")):INDIRECT(ADDRESS($AF14+"1",IF(AD14="",65,AD14+"53"),1,1,"EST 2")))/SUM(INDIRECT(ADDRESS($AF14,54,1,1,"EST 2")):INDIRECT(ADDRESS($AF14,IF(AD14="",65,AD14+"53"),1,1,"EST 2")))-1)</f>
        <v>-</v>
      </c>
      <c r="AK14" s="1" t="str">
        <f ca="1">IF($I14&lt;AK$5,"-",SUM(INDIRECT(ADDRESS($AF14+"1",70,1,1,"EST 2")):INDIRECT(ADDRESS($AF14+"1",IF(AE14="",81,AE14+"69"),1,1,"EST 2")))/SUM(INDIRECT(ADDRESS($AF14,70,1,1,"EST 2")):INDIRECT(ADDRESS($AF14,IF(AE14="",81,AE14+"69"),1,1,"EST 2")))-1)</f>
        <v>-</v>
      </c>
    </row>
    <row r="15" spans="1:37" ht="30" customHeight="1" thickTop="1" thickBot="1">
      <c r="A15"/>
      <c r="B15"/>
      <c r="C15" s="345"/>
      <c r="D15" s="346"/>
      <c r="E15" s="316"/>
      <c r="F15" s="316"/>
      <c r="G15" s="317" t="str">
        <f>IF(F15=0,"",VLOOKUP(F15,Funcionários!$C$6:$D$81,2,FALSE))</f>
        <v/>
      </c>
      <c r="H15" s="318"/>
      <c r="I15" s="319"/>
      <c r="J15" s="85" t="str">
        <f t="shared" si="3"/>
        <v/>
      </c>
      <c r="K15" s="88"/>
      <c r="L15" s="1" t="str">
        <f t="shared" si="4"/>
        <v/>
      </c>
      <c r="M15" s="1" t="str">
        <f>IF(Funcionários!C15=0,"",Funcionários!C15)</f>
        <v/>
      </c>
      <c r="O15" s="1" t="s">
        <v>29</v>
      </c>
      <c r="P15" s="1">
        <v>10</v>
      </c>
      <c r="R15" s="1" t="str">
        <f t="shared" si="5"/>
        <v/>
      </c>
      <c r="S15" s="1" t="str">
        <f t="shared" si="6"/>
        <v/>
      </c>
      <c r="W15" s="1" t="e">
        <f t="shared" ca="1" si="7"/>
        <v>#VALUE!</v>
      </c>
      <c r="X15" s="1" t="e">
        <f t="shared" ca="1" si="8"/>
        <v>#VALUE!</v>
      </c>
      <c r="Y15" s="1" t="e">
        <f t="shared" ca="1" si="9"/>
        <v>#VALUE!</v>
      </c>
      <c r="AA15" s="1" t="str">
        <f t="shared" si="2"/>
        <v/>
      </c>
      <c r="AB15" s="1" t="str">
        <f t="shared" si="2"/>
        <v/>
      </c>
      <c r="AC15" s="1" t="str">
        <f t="shared" si="2"/>
        <v/>
      </c>
      <c r="AD15" s="1" t="str">
        <f t="shared" si="2"/>
        <v/>
      </c>
      <c r="AE15" s="1" t="str">
        <f t="shared" si="2"/>
        <v/>
      </c>
      <c r="AF15" s="1" t="e">
        <f>VLOOKUP(C15,'Est2'!$C$12:$S$26,18,FALSE)</f>
        <v>#N/A</v>
      </c>
      <c r="AG15" s="1" t="str">
        <f ca="1">IF($I15&lt;AG$5,"-",SUM(INDIRECT(ADDRESS($AF15+"1",6,1,1,"EST 2")):INDIRECT(ADDRESS($AF15+"1",IF(AA15="",17,AA15+"5"),1,1,"EST 2")))/SUM(INDIRECT(ADDRESS($AF15,6,1,1,"EST 2")):INDIRECT(ADDRESS($AF15,IF(AA15="",17,AA15+"5"),1,1,"EST 2")))-1)</f>
        <v>-</v>
      </c>
      <c r="AH15" s="1" t="str">
        <f ca="1">IF($I15&lt;AH$5,"-",SUM(INDIRECT(ADDRESS($AF15+"1",22,1,1,"EST 2")):INDIRECT(ADDRESS($AF15+"1",IF(AB15="",33,AB15+"21"),1,1,"EST 2")))/SUM(INDIRECT(ADDRESS($AF15,22,1,1,"EST 2")):INDIRECT(ADDRESS($AF15,IF(AB15="",33,AB15+"21"),1,1,"EST 2")))-1)</f>
        <v>-</v>
      </c>
      <c r="AI15" s="1" t="str">
        <f ca="1">IF($I15&lt;AI$5,"-",SUM(INDIRECT(ADDRESS($AF15+"1",38,1,1,"EST 2")):INDIRECT(ADDRESS($AF15+"1",IF(AC15="",49,AC15+"37"),1,1,"EST 2")))/SUM(INDIRECT(ADDRESS($AF15,38,1,1,"EST 2")):INDIRECT(ADDRESS($AF15,IF(AC15="",49,AC15+"37"),1,1,"EST 2")))-1)</f>
        <v>-</v>
      </c>
      <c r="AJ15" s="1" t="str">
        <f ca="1">IF($I15&lt;AJ$5,"-",SUM(INDIRECT(ADDRESS($AF15+"1",54,1,1,"EST 2")):INDIRECT(ADDRESS($AF15+"1",IF(AD15="",65,AD15+"53"),1,1,"EST 2")))/SUM(INDIRECT(ADDRESS($AF15,54,1,1,"EST 2")):INDIRECT(ADDRESS($AF15,IF(AD15="",65,AD15+"53"),1,1,"EST 2")))-1)</f>
        <v>-</v>
      </c>
      <c r="AK15" s="1" t="str">
        <f ca="1">IF($I15&lt;AK$5,"-",SUM(INDIRECT(ADDRESS($AF15+"1",70,1,1,"EST 2")):INDIRECT(ADDRESS($AF15+"1",IF(AE15="",81,AE15+"69"),1,1,"EST 2")))/SUM(INDIRECT(ADDRESS($AF15,70,1,1,"EST 2")):INDIRECT(ADDRESS($AF15,IF(AE15="",81,AE15+"69"),1,1,"EST 2")))-1)</f>
        <v>-</v>
      </c>
    </row>
    <row r="16" spans="1:37" ht="30" customHeight="1" thickTop="1" thickBot="1">
      <c r="A16"/>
      <c r="B16"/>
      <c r="C16" s="353"/>
      <c r="D16" s="354"/>
      <c r="E16" s="316"/>
      <c r="F16" s="316"/>
      <c r="G16" s="317" t="str">
        <f>IF(F16=0,"",VLOOKUP(F16,Funcionários!$C$6:$D$81,2,FALSE))</f>
        <v/>
      </c>
      <c r="H16" s="318"/>
      <c r="I16" s="319"/>
      <c r="J16" s="85" t="str">
        <f t="shared" si="3"/>
        <v/>
      </c>
      <c r="K16" s="88"/>
      <c r="L16" s="1" t="str">
        <f t="shared" si="4"/>
        <v/>
      </c>
      <c r="M16" s="1" t="str">
        <f>IF(Funcionários!C16=0,"",Funcionários!C16)</f>
        <v/>
      </c>
      <c r="O16" s="1" t="s">
        <v>30</v>
      </c>
      <c r="P16" s="1">
        <v>11</v>
      </c>
      <c r="R16" s="1" t="str">
        <f t="shared" si="5"/>
        <v/>
      </c>
      <c r="S16" s="1" t="str">
        <f t="shared" si="6"/>
        <v/>
      </c>
      <c r="W16" s="1" t="e">
        <f t="shared" ca="1" si="7"/>
        <v>#VALUE!</v>
      </c>
      <c r="X16" s="1" t="e">
        <f t="shared" ca="1" si="8"/>
        <v>#VALUE!</v>
      </c>
      <c r="Y16" s="1" t="e">
        <f t="shared" ca="1" si="9"/>
        <v>#VALUE!</v>
      </c>
      <c r="AA16" s="1" t="str">
        <f t="shared" ref="AA16:AE25" si="10">IF($I16=AA$5,$R16,"")</f>
        <v/>
      </c>
      <c r="AB16" s="1" t="str">
        <f t="shared" si="10"/>
        <v/>
      </c>
      <c r="AC16" s="1" t="str">
        <f t="shared" si="10"/>
        <v/>
      </c>
      <c r="AD16" s="1" t="str">
        <f t="shared" si="10"/>
        <v/>
      </c>
      <c r="AE16" s="1" t="str">
        <f t="shared" si="10"/>
        <v/>
      </c>
      <c r="AF16" s="1" t="e">
        <f>VLOOKUP(C16,'Est2'!$C$12:$S$26,18,FALSE)</f>
        <v>#N/A</v>
      </c>
      <c r="AG16" s="1" t="str">
        <f ca="1">IF($I16&lt;AG$5,"-",SUM(INDIRECT(ADDRESS($AF16+"1",6,1,1,"EST 2")):INDIRECT(ADDRESS($AF16+"1",IF(AA16="",17,AA16+"5"),1,1,"EST 2")))/SUM(INDIRECT(ADDRESS($AF16,6,1,1,"EST 2")):INDIRECT(ADDRESS($AF16,IF(AA16="",17,AA16+"5"),1,1,"EST 2")))-1)</f>
        <v>-</v>
      </c>
      <c r="AH16" s="1" t="str">
        <f ca="1">IF($I16&lt;AH$5,"-",SUM(INDIRECT(ADDRESS($AF16+"1",22,1,1,"EST 2")):INDIRECT(ADDRESS($AF16+"1",IF(AB16="",33,AB16+"21"),1,1,"EST 2")))/SUM(INDIRECT(ADDRESS($AF16,22,1,1,"EST 2")):INDIRECT(ADDRESS($AF16,IF(AB16="",33,AB16+"21"),1,1,"EST 2")))-1)</f>
        <v>-</v>
      </c>
      <c r="AI16" s="1" t="str">
        <f ca="1">IF($I16&lt;AI$5,"-",SUM(INDIRECT(ADDRESS($AF16+"1",38,1,1,"EST 2")):INDIRECT(ADDRESS($AF16+"1",IF(AC16="",49,AC16+"37"),1,1,"EST 2")))/SUM(INDIRECT(ADDRESS($AF16,38,1,1,"EST 2")):INDIRECT(ADDRESS($AF16,IF(AC16="",49,AC16+"37"),1,1,"EST 2")))-1)</f>
        <v>-</v>
      </c>
      <c r="AJ16" s="1" t="str">
        <f ca="1">IF($I16&lt;AJ$5,"-",SUM(INDIRECT(ADDRESS($AF16+"1",54,1,1,"EST 2")):INDIRECT(ADDRESS($AF16+"1",IF(AD16="",65,AD16+"53"),1,1,"EST 2")))/SUM(INDIRECT(ADDRESS($AF16,54,1,1,"EST 2")):INDIRECT(ADDRESS($AF16,IF(AD16="",65,AD16+"53"),1,1,"EST 2")))-1)</f>
        <v>-</v>
      </c>
      <c r="AK16" s="1" t="str">
        <f ca="1">IF($I16&lt;AK$5,"-",SUM(INDIRECT(ADDRESS($AF16+"1",70,1,1,"EST 2")):INDIRECT(ADDRESS($AF16+"1",IF(AE16="",81,AE16+"69"),1,1,"EST 2")))/SUM(INDIRECT(ADDRESS($AF16,70,1,1,"EST 2")):INDIRECT(ADDRESS($AF16,IF(AE16="",81,AE16+"69"),1,1,"EST 2")))-1)</f>
        <v>-</v>
      </c>
    </row>
    <row r="17" spans="1:37" ht="30" customHeight="1" thickTop="1" thickBot="1">
      <c r="A17"/>
      <c r="B17"/>
      <c r="C17" s="345"/>
      <c r="D17" s="346"/>
      <c r="E17" s="316"/>
      <c r="F17" s="316"/>
      <c r="G17" s="317" t="str">
        <f>IF(F17=0,"",VLOOKUP(F17,Funcionários!$C$6:$D$81,2,FALSE))</f>
        <v/>
      </c>
      <c r="H17" s="318"/>
      <c r="I17" s="319"/>
      <c r="J17" s="85" t="str">
        <f t="shared" si="3"/>
        <v/>
      </c>
      <c r="K17" s="88"/>
      <c r="L17" s="1" t="str">
        <f t="shared" si="4"/>
        <v/>
      </c>
      <c r="M17" s="1" t="str">
        <f>IF(Funcionários!C17=0,"",Funcionários!C17)</f>
        <v/>
      </c>
      <c r="O17" s="1" t="s">
        <v>31</v>
      </c>
      <c r="P17" s="1">
        <v>12</v>
      </c>
      <c r="R17" s="1" t="str">
        <f t="shared" si="5"/>
        <v/>
      </c>
      <c r="S17" s="1" t="str">
        <f t="shared" si="6"/>
        <v/>
      </c>
      <c r="W17" s="1" t="e">
        <f t="shared" ca="1" si="7"/>
        <v>#VALUE!</v>
      </c>
      <c r="X17" s="1" t="e">
        <f t="shared" ca="1" si="8"/>
        <v>#VALUE!</v>
      </c>
      <c r="Y17" s="1" t="e">
        <f t="shared" ca="1" si="9"/>
        <v>#VALUE!</v>
      </c>
      <c r="AA17" s="1" t="str">
        <f t="shared" si="10"/>
        <v/>
      </c>
      <c r="AB17" s="1" t="str">
        <f t="shared" si="10"/>
        <v/>
      </c>
      <c r="AC17" s="1" t="str">
        <f t="shared" si="10"/>
        <v/>
      </c>
      <c r="AD17" s="1" t="str">
        <f t="shared" si="10"/>
        <v/>
      </c>
      <c r="AE17" s="1" t="str">
        <f t="shared" si="10"/>
        <v/>
      </c>
      <c r="AF17" s="1" t="e">
        <f>VLOOKUP(C17,'Est2'!$C$12:$S$26,18,FALSE)</f>
        <v>#N/A</v>
      </c>
      <c r="AG17" s="1" t="str">
        <f ca="1">IF($I17&lt;AG$5,"-",SUM(INDIRECT(ADDRESS($AF17+"1",6,1,1,"EST 2")):INDIRECT(ADDRESS($AF17+"1",IF(AA17="",17,AA17+"5"),1,1,"EST 2")))/SUM(INDIRECT(ADDRESS($AF17,6,1,1,"EST 2")):INDIRECT(ADDRESS($AF17,IF(AA17="",17,AA17+"5"),1,1,"EST 2")))-1)</f>
        <v>-</v>
      </c>
      <c r="AH17" s="1" t="str">
        <f ca="1">IF($I17&lt;AH$5,"-",SUM(INDIRECT(ADDRESS($AF17+"1",22,1,1,"EST 2")):INDIRECT(ADDRESS($AF17+"1",IF(AB17="",33,AB17+"21"),1,1,"EST 2")))/SUM(INDIRECT(ADDRESS($AF17,22,1,1,"EST 2")):INDIRECT(ADDRESS($AF17,IF(AB17="",33,AB17+"21"),1,1,"EST 2")))-1)</f>
        <v>-</v>
      </c>
      <c r="AI17" s="1" t="str">
        <f ca="1">IF($I17&lt;AI$5,"-",SUM(INDIRECT(ADDRESS($AF17+"1",38,1,1,"EST 2")):INDIRECT(ADDRESS($AF17+"1",IF(AC17="",49,AC17+"37"),1,1,"EST 2")))/SUM(INDIRECT(ADDRESS($AF17,38,1,1,"EST 2")):INDIRECT(ADDRESS($AF17,IF(AC17="",49,AC17+"37"),1,1,"EST 2")))-1)</f>
        <v>-</v>
      </c>
      <c r="AJ17" s="1" t="str">
        <f ca="1">IF($I17&lt;AJ$5,"-",SUM(INDIRECT(ADDRESS($AF17+"1",54,1,1,"EST 2")):INDIRECT(ADDRESS($AF17+"1",IF(AD17="",65,AD17+"53"),1,1,"EST 2")))/SUM(INDIRECT(ADDRESS($AF17,54,1,1,"EST 2")):INDIRECT(ADDRESS($AF17,IF(AD17="",65,AD17+"53"),1,1,"EST 2")))-1)</f>
        <v>-</v>
      </c>
      <c r="AK17" s="1" t="str">
        <f ca="1">IF($I17&lt;AK$5,"-",SUM(INDIRECT(ADDRESS($AF17+"1",70,1,1,"EST 2")):INDIRECT(ADDRESS($AF17+"1",IF(AE17="",81,AE17+"69"),1,1,"EST 2")))/SUM(INDIRECT(ADDRESS($AF17,70,1,1,"EST 2")):INDIRECT(ADDRESS($AF17,IF(AE17="",81,AE17+"69"),1,1,"EST 2")))-1)</f>
        <v>-</v>
      </c>
    </row>
    <row r="18" spans="1:37" ht="30" customHeight="1" thickTop="1" thickBot="1">
      <c r="A18"/>
      <c r="B18"/>
      <c r="C18" s="353"/>
      <c r="D18" s="354"/>
      <c r="E18" s="316"/>
      <c r="F18" s="316"/>
      <c r="G18" s="317" t="str">
        <f>IF(F18=0,"",VLOOKUP(F18,Funcionários!$C$6:$D$81,2,FALSE))</f>
        <v/>
      </c>
      <c r="H18" s="318"/>
      <c r="I18" s="319"/>
      <c r="J18" s="85" t="str">
        <f t="shared" si="3"/>
        <v/>
      </c>
      <c r="K18" s="88"/>
      <c r="L18" s="1" t="str">
        <f t="shared" si="4"/>
        <v/>
      </c>
      <c r="M18" s="1" t="str">
        <f>IF(Funcionários!C18=0,"",Funcionários!C18)</f>
        <v/>
      </c>
      <c r="R18" s="1" t="str">
        <f t="shared" si="5"/>
        <v/>
      </c>
      <c r="S18" s="1" t="str">
        <f t="shared" si="6"/>
        <v/>
      </c>
      <c r="W18" s="1" t="e">
        <f t="shared" ca="1" si="7"/>
        <v>#VALUE!</v>
      </c>
      <c r="X18" s="1" t="e">
        <f t="shared" ca="1" si="8"/>
        <v>#VALUE!</v>
      </c>
      <c r="Y18" s="1" t="e">
        <f t="shared" ca="1" si="9"/>
        <v>#VALUE!</v>
      </c>
      <c r="AA18" s="1" t="str">
        <f t="shared" si="10"/>
        <v/>
      </c>
      <c r="AB18" s="1" t="str">
        <f t="shared" si="10"/>
        <v/>
      </c>
      <c r="AC18" s="1" t="str">
        <f t="shared" si="10"/>
        <v/>
      </c>
      <c r="AD18" s="1" t="str">
        <f t="shared" si="10"/>
        <v/>
      </c>
      <c r="AE18" s="1" t="str">
        <f t="shared" si="10"/>
        <v/>
      </c>
      <c r="AF18" s="1" t="e">
        <f>VLOOKUP(C18,'Est2'!$C$12:$S$26,18,FALSE)</f>
        <v>#N/A</v>
      </c>
      <c r="AG18" s="1" t="str">
        <f ca="1">IF($I18&lt;AG$5,"-",SUM(INDIRECT(ADDRESS($AF18+"1",6,1,1,"EST 2")):INDIRECT(ADDRESS($AF18+"1",IF(AA18="",17,AA18+"5"),1,1,"EST 2")))/SUM(INDIRECT(ADDRESS($AF18,6,1,1,"EST 2")):INDIRECT(ADDRESS($AF18,IF(AA18="",17,AA18+"5"),1,1,"EST 2")))-1)</f>
        <v>-</v>
      </c>
      <c r="AH18" s="1" t="str">
        <f ca="1">IF($I18&lt;AH$5,"-",SUM(INDIRECT(ADDRESS($AF18+"1",22,1,1,"EST 2")):INDIRECT(ADDRESS($AF18+"1",IF(AB18="",33,AB18+"21"),1,1,"EST 2")))/SUM(INDIRECT(ADDRESS($AF18,22,1,1,"EST 2")):INDIRECT(ADDRESS($AF18,IF(AB18="",33,AB18+"21"),1,1,"EST 2")))-1)</f>
        <v>-</v>
      </c>
      <c r="AI18" s="1" t="str">
        <f ca="1">IF($I18&lt;AI$5,"-",SUM(INDIRECT(ADDRESS($AF18+"1",38,1,1,"EST 2")):INDIRECT(ADDRESS($AF18+"1",IF(AC18="",49,AC18+"37"),1,1,"EST 2")))/SUM(INDIRECT(ADDRESS($AF18,38,1,1,"EST 2")):INDIRECT(ADDRESS($AF18,IF(AC18="",49,AC18+"37"),1,1,"EST 2")))-1)</f>
        <v>-</v>
      </c>
      <c r="AJ18" s="1" t="str">
        <f ca="1">IF($I18&lt;AJ$5,"-",SUM(INDIRECT(ADDRESS($AF18+"1",54,1,1,"EST 2")):INDIRECT(ADDRESS($AF18+"1",IF(AD18="",65,AD18+"53"),1,1,"EST 2")))/SUM(INDIRECT(ADDRESS($AF18,54,1,1,"EST 2")):INDIRECT(ADDRESS($AF18,IF(AD18="",65,AD18+"53"),1,1,"EST 2")))-1)</f>
        <v>-</v>
      </c>
      <c r="AK18" s="1" t="str">
        <f ca="1">IF($I18&lt;AK$5,"-",SUM(INDIRECT(ADDRESS($AF18+"1",70,1,1,"EST 2")):INDIRECT(ADDRESS($AF18+"1",IF(AE18="",81,AE18+"69"),1,1,"EST 2")))/SUM(INDIRECT(ADDRESS($AF18,70,1,1,"EST 2")):INDIRECT(ADDRESS($AF18,IF(AE18="",81,AE18+"69"),1,1,"EST 2")))-1)</f>
        <v>-</v>
      </c>
    </row>
    <row r="19" spans="1:37" ht="30" customHeight="1" thickTop="1" thickBot="1">
      <c r="A19"/>
      <c r="B19"/>
      <c r="C19" s="345"/>
      <c r="D19" s="346"/>
      <c r="E19" s="316"/>
      <c r="F19" s="316"/>
      <c r="G19" s="317" t="str">
        <f>IF(F19=0,"",VLOOKUP(F19,Funcionários!$C$6:$D$81,2,FALSE))</f>
        <v/>
      </c>
      <c r="H19" s="318"/>
      <c r="I19" s="319"/>
      <c r="J19" s="85" t="str">
        <f t="shared" si="3"/>
        <v/>
      </c>
      <c r="K19" s="88"/>
      <c r="L19" s="1" t="str">
        <f t="shared" si="4"/>
        <v/>
      </c>
      <c r="M19" s="1" t="str">
        <f>IF(Funcionários!C19=0,"",Funcionários!C19)</f>
        <v/>
      </c>
      <c r="R19" s="1" t="str">
        <f t="shared" si="5"/>
        <v/>
      </c>
      <c r="S19" s="1" t="str">
        <f t="shared" si="6"/>
        <v/>
      </c>
      <c r="W19" s="1" t="e">
        <f t="shared" ca="1" si="7"/>
        <v>#VALUE!</v>
      </c>
      <c r="X19" s="1" t="e">
        <f t="shared" ca="1" si="8"/>
        <v>#VALUE!</v>
      </c>
      <c r="Y19" s="1" t="e">
        <f t="shared" ca="1" si="9"/>
        <v>#VALUE!</v>
      </c>
      <c r="AA19" s="1" t="str">
        <f t="shared" si="10"/>
        <v/>
      </c>
      <c r="AB19" s="1" t="str">
        <f t="shared" si="10"/>
        <v/>
      </c>
      <c r="AC19" s="1" t="str">
        <f t="shared" si="10"/>
        <v/>
      </c>
      <c r="AD19" s="1" t="str">
        <f t="shared" si="10"/>
        <v/>
      </c>
      <c r="AE19" s="1" t="str">
        <f t="shared" si="10"/>
        <v/>
      </c>
      <c r="AF19" s="1" t="e">
        <f>VLOOKUP(C19,'Est2'!$C$12:$S$26,18,FALSE)</f>
        <v>#N/A</v>
      </c>
      <c r="AG19" s="1" t="str">
        <f ca="1">IF($I19&lt;AG$5,"-",SUM(INDIRECT(ADDRESS($AF19+"1",6,1,1,"EST 2")):INDIRECT(ADDRESS($AF19+"1",IF(AA19="",17,AA19+"5"),1,1,"EST 2")))/SUM(INDIRECT(ADDRESS($AF19,6,1,1,"EST 2")):INDIRECT(ADDRESS($AF19,IF(AA19="",17,AA19+"5"),1,1,"EST 2")))-1)</f>
        <v>-</v>
      </c>
      <c r="AH19" s="1" t="str">
        <f ca="1">IF($I19&lt;AH$5,"-",SUM(INDIRECT(ADDRESS($AF19+"1",22,1,1,"EST 2")):INDIRECT(ADDRESS($AF19+"1",IF(AB19="",33,AB19+"21"),1,1,"EST 2")))/SUM(INDIRECT(ADDRESS($AF19,22,1,1,"EST 2")):INDIRECT(ADDRESS($AF19,IF(AB19="",33,AB19+"21"),1,1,"EST 2")))-1)</f>
        <v>-</v>
      </c>
      <c r="AI19" s="1" t="str">
        <f ca="1">IF($I19&lt;AI$5,"-",SUM(INDIRECT(ADDRESS($AF19+"1",38,1,1,"EST 2")):INDIRECT(ADDRESS($AF19+"1",IF(AC19="",49,AC19+"37"),1,1,"EST 2")))/SUM(INDIRECT(ADDRESS($AF19,38,1,1,"EST 2")):INDIRECT(ADDRESS($AF19,IF(AC19="",49,AC19+"37"),1,1,"EST 2")))-1)</f>
        <v>-</v>
      </c>
      <c r="AJ19" s="1" t="str">
        <f ca="1">IF($I19&lt;AJ$5,"-",SUM(INDIRECT(ADDRESS($AF19+"1",54,1,1,"EST 2")):INDIRECT(ADDRESS($AF19+"1",IF(AD19="",65,AD19+"53"),1,1,"EST 2")))/SUM(INDIRECT(ADDRESS($AF19,54,1,1,"EST 2")):INDIRECT(ADDRESS($AF19,IF(AD19="",65,AD19+"53"),1,1,"EST 2")))-1)</f>
        <v>-</v>
      </c>
      <c r="AK19" s="1" t="str">
        <f ca="1">IF($I19&lt;AK$5,"-",SUM(INDIRECT(ADDRESS($AF19+"1",70,1,1,"EST 2")):INDIRECT(ADDRESS($AF19+"1",IF(AE19="",81,AE19+"69"),1,1,"EST 2")))/SUM(INDIRECT(ADDRESS($AF19,70,1,1,"EST 2")):INDIRECT(ADDRESS($AF19,IF(AE19="",81,AE19+"69"),1,1,"EST 2")))-1)</f>
        <v>-</v>
      </c>
    </row>
    <row r="20" spans="1:37" ht="30" customHeight="1" thickTop="1" thickBot="1">
      <c r="A20"/>
      <c r="B20"/>
      <c r="C20" s="353"/>
      <c r="D20" s="354"/>
      <c r="E20" s="316"/>
      <c r="F20" s="316"/>
      <c r="G20" s="317" t="str">
        <f>IF(F20=0,"",VLOOKUP(F20,Funcionários!$C$6:$D$81,2,FALSE))</f>
        <v/>
      </c>
      <c r="H20" s="318"/>
      <c r="I20" s="319"/>
      <c r="J20" s="85" t="str">
        <f t="shared" si="3"/>
        <v/>
      </c>
      <c r="K20" s="88"/>
      <c r="L20" s="1" t="str">
        <f t="shared" si="4"/>
        <v/>
      </c>
      <c r="M20" s="1" t="str">
        <f>IF(Funcionários!C20=0,"",Funcionários!C20)</f>
        <v/>
      </c>
      <c r="R20" s="1" t="str">
        <f t="shared" si="5"/>
        <v/>
      </c>
      <c r="S20" s="1" t="str">
        <f t="shared" si="6"/>
        <v/>
      </c>
      <c r="W20" s="1" t="e">
        <f t="shared" ca="1" si="7"/>
        <v>#VALUE!</v>
      </c>
      <c r="X20" s="1" t="e">
        <f t="shared" ca="1" si="8"/>
        <v>#VALUE!</v>
      </c>
      <c r="Y20" s="1" t="e">
        <f t="shared" ca="1" si="9"/>
        <v>#VALUE!</v>
      </c>
      <c r="AA20" s="1" t="str">
        <f t="shared" si="10"/>
        <v/>
      </c>
      <c r="AB20" s="1" t="str">
        <f t="shared" si="10"/>
        <v/>
      </c>
      <c r="AC20" s="1" t="str">
        <f t="shared" si="10"/>
        <v/>
      </c>
      <c r="AD20" s="1" t="str">
        <f t="shared" si="10"/>
        <v/>
      </c>
      <c r="AE20" s="1" t="str">
        <f t="shared" si="10"/>
        <v/>
      </c>
      <c r="AF20" s="1" t="e">
        <f>VLOOKUP(C20,'Est2'!$C$12:$S$26,18,FALSE)</f>
        <v>#N/A</v>
      </c>
      <c r="AG20" s="1" t="str">
        <f ca="1">IF($I20&lt;AG$5,"-",SUM(INDIRECT(ADDRESS($AF20+"1",6,1,1,"EST 2")):INDIRECT(ADDRESS($AF20+"1",IF(AA20="",17,AA20+"5"),1,1,"EST 2")))/SUM(INDIRECT(ADDRESS($AF20,6,1,1,"EST 2")):INDIRECT(ADDRESS($AF20,IF(AA20="",17,AA20+"5"),1,1,"EST 2")))-1)</f>
        <v>-</v>
      </c>
      <c r="AH20" s="1" t="str">
        <f ca="1">IF($I20&lt;AH$5,"-",SUM(INDIRECT(ADDRESS($AF20+"1",22,1,1,"EST 2")):INDIRECT(ADDRESS($AF20+"1",IF(AB20="",33,AB20+"21"),1,1,"EST 2")))/SUM(INDIRECT(ADDRESS($AF20,22,1,1,"EST 2")):INDIRECT(ADDRESS($AF20,IF(AB20="",33,AB20+"21"),1,1,"EST 2")))-1)</f>
        <v>-</v>
      </c>
      <c r="AI20" s="1" t="str">
        <f ca="1">IF($I20&lt;AI$5,"-",SUM(INDIRECT(ADDRESS($AF20+"1",38,1,1,"EST 2")):INDIRECT(ADDRESS($AF20+"1",IF(AC20="",49,AC20+"37"),1,1,"EST 2")))/SUM(INDIRECT(ADDRESS($AF20,38,1,1,"EST 2")):INDIRECT(ADDRESS($AF20,IF(AC20="",49,AC20+"37"),1,1,"EST 2")))-1)</f>
        <v>-</v>
      </c>
      <c r="AJ20" s="1" t="str">
        <f ca="1">IF($I20&lt;AJ$5,"-",SUM(INDIRECT(ADDRESS($AF20+"1",54,1,1,"EST 2")):INDIRECT(ADDRESS($AF20+"1",IF(AD20="",65,AD20+"53"),1,1,"EST 2")))/SUM(INDIRECT(ADDRESS($AF20,54,1,1,"EST 2")):INDIRECT(ADDRESS($AF20,IF(AD20="",65,AD20+"53"),1,1,"EST 2")))-1)</f>
        <v>-</v>
      </c>
      <c r="AK20" s="1" t="str">
        <f ca="1">IF($I20&lt;AK$5,"-",SUM(INDIRECT(ADDRESS($AF20+"1",70,1,1,"EST 2")):INDIRECT(ADDRESS($AF20+"1",IF(AE20="",81,AE20+"69"),1,1,"EST 2")))/SUM(INDIRECT(ADDRESS($AF20,70,1,1,"EST 2")):INDIRECT(ADDRESS($AF20,IF(AE20="",81,AE20+"69"),1,1,"EST 2")))-1)</f>
        <v>-</v>
      </c>
    </row>
    <row r="21" spans="1:37" ht="30" customHeight="1" thickTop="1" thickBot="1">
      <c r="A21"/>
      <c r="B21"/>
      <c r="C21" s="345"/>
      <c r="D21" s="346"/>
      <c r="E21" s="316"/>
      <c r="F21" s="316"/>
      <c r="G21" s="317" t="str">
        <f>IF(F21=0,"",VLOOKUP(F21,Funcionários!$C$6:$D$81,2,FALSE))</f>
        <v/>
      </c>
      <c r="H21" s="318"/>
      <c r="I21" s="319"/>
      <c r="J21" s="85" t="str">
        <f t="shared" si="3"/>
        <v/>
      </c>
      <c r="K21" s="88"/>
      <c r="L21" s="1" t="str">
        <f t="shared" si="4"/>
        <v/>
      </c>
      <c r="M21" s="1" t="str">
        <f>IF(Funcionários!C21=0,"",Funcionários!C21)</f>
        <v/>
      </c>
      <c r="R21" s="1" t="str">
        <f t="shared" si="5"/>
        <v/>
      </c>
      <c r="S21" s="1" t="str">
        <f t="shared" si="6"/>
        <v/>
      </c>
      <c r="W21" s="1" t="e">
        <f t="shared" ca="1" si="7"/>
        <v>#VALUE!</v>
      </c>
      <c r="X21" s="1" t="e">
        <f t="shared" ca="1" si="8"/>
        <v>#VALUE!</v>
      </c>
      <c r="Y21" s="1" t="e">
        <f t="shared" ca="1" si="9"/>
        <v>#VALUE!</v>
      </c>
      <c r="AA21" s="1" t="str">
        <f t="shared" si="10"/>
        <v/>
      </c>
      <c r="AB21" s="1" t="str">
        <f t="shared" si="10"/>
        <v/>
      </c>
      <c r="AC21" s="1" t="str">
        <f t="shared" si="10"/>
        <v/>
      </c>
      <c r="AD21" s="1" t="str">
        <f t="shared" si="10"/>
        <v/>
      </c>
      <c r="AE21" s="1" t="str">
        <f t="shared" si="10"/>
        <v/>
      </c>
      <c r="AF21" s="1" t="e">
        <f>VLOOKUP(C21,'Est2'!$C$12:$S$26,18,FALSE)</f>
        <v>#N/A</v>
      </c>
      <c r="AG21" s="1" t="str">
        <f ca="1">IF($I21&lt;AG$5,"-",SUM(INDIRECT(ADDRESS($AF21+"1",6,1,1,"EST 2")):INDIRECT(ADDRESS($AF21+"1",IF(AA21="",17,AA21+"5"),1,1,"EST 2")))/SUM(INDIRECT(ADDRESS($AF21,6,1,1,"EST 2")):INDIRECT(ADDRESS($AF21,IF(AA21="",17,AA21+"5"),1,1,"EST 2")))-1)</f>
        <v>-</v>
      </c>
      <c r="AH21" s="1" t="str">
        <f ca="1">IF($I21&lt;AH$5,"-",SUM(INDIRECT(ADDRESS($AF21+"1",22,1,1,"EST 2")):INDIRECT(ADDRESS($AF21+"1",IF(AB21="",33,AB21+"21"),1,1,"EST 2")))/SUM(INDIRECT(ADDRESS($AF21,22,1,1,"EST 2")):INDIRECT(ADDRESS($AF21,IF(AB21="",33,AB21+"21"),1,1,"EST 2")))-1)</f>
        <v>-</v>
      </c>
      <c r="AI21" s="1" t="str">
        <f ca="1">IF($I21&lt;AI$5,"-",SUM(INDIRECT(ADDRESS($AF21+"1",38,1,1,"EST 2")):INDIRECT(ADDRESS($AF21+"1",IF(AC21="",49,AC21+"37"),1,1,"EST 2")))/SUM(INDIRECT(ADDRESS($AF21,38,1,1,"EST 2")):INDIRECT(ADDRESS($AF21,IF(AC21="",49,AC21+"37"),1,1,"EST 2")))-1)</f>
        <v>-</v>
      </c>
      <c r="AJ21" s="1" t="str">
        <f ca="1">IF($I21&lt;AJ$5,"-",SUM(INDIRECT(ADDRESS($AF21+"1",54,1,1,"EST 2")):INDIRECT(ADDRESS($AF21+"1",IF(AD21="",65,AD21+"53"),1,1,"EST 2")))/SUM(INDIRECT(ADDRESS($AF21,54,1,1,"EST 2")):INDIRECT(ADDRESS($AF21,IF(AD21="",65,AD21+"53"),1,1,"EST 2")))-1)</f>
        <v>-</v>
      </c>
      <c r="AK21" s="1" t="str">
        <f ca="1">IF($I21&lt;AK$5,"-",SUM(INDIRECT(ADDRESS($AF21+"1",70,1,1,"EST 2")):INDIRECT(ADDRESS($AF21+"1",IF(AE21="",81,AE21+"69"),1,1,"EST 2")))/SUM(INDIRECT(ADDRESS($AF21,70,1,1,"EST 2")):INDIRECT(ADDRESS($AF21,IF(AE21="",81,AE21+"69"),1,1,"EST 2")))-1)</f>
        <v>-</v>
      </c>
    </row>
    <row r="22" spans="1:37" ht="30" customHeight="1" thickTop="1" thickBot="1">
      <c r="A22"/>
      <c r="B22"/>
      <c r="C22" s="345"/>
      <c r="D22" s="346"/>
      <c r="E22" s="316"/>
      <c r="F22" s="316"/>
      <c r="G22" s="317" t="str">
        <f>IF(F22=0,"",VLOOKUP(F22,Funcionários!$C$6:$D$81,2,FALSE))</f>
        <v/>
      </c>
      <c r="H22" s="318"/>
      <c r="I22" s="319"/>
      <c r="J22" s="85" t="str">
        <f t="shared" si="3"/>
        <v/>
      </c>
      <c r="K22" s="88"/>
      <c r="L22" s="1" t="str">
        <f t="shared" si="4"/>
        <v/>
      </c>
      <c r="M22" s="1" t="str">
        <f>IF(Funcionários!C22=0,"",Funcionários!C22)</f>
        <v/>
      </c>
      <c r="R22" s="1" t="str">
        <f t="shared" si="5"/>
        <v/>
      </c>
      <c r="S22" s="1" t="str">
        <f t="shared" si="6"/>
        <v/>
      </c>
      <c r="W22" s="1" t="e">
        <f t="shared" ca="1" si="7"/>
        <v>#VALUE!</v>
      </c>
      <c r="X22" s="1" t="e">
        <f t="shared" ca="1" si="8"/>
        <v>#VALUE!</v>
      </c>
      <c r="Y22" s="1" t="e">
        <f t="shared" ca="1" si="9"/>
        <v>#VALUE!</v>
      </c>
      <c r="AA22" s="1" t="str">
        <f t="shared" si="10"/>
        <v/>
      </c>
      <c r="AB22" s="1" t="str">
        <f t="shared" si="10"/>
        <v/>
      </c>
      <c r="AC22" s="1" t="str">
        <f t="shared" si="10"/>
        <v/>
      </c>
      <c r="AD22" s="1" t="str">
        <f t="shared" si="10"/>
        <v/>
      </c>
      <c r="AE22" s="1" t="str">
        <f t="shared" si="10"/>
        <v/>
      </c>
      <c r="AF22" s="1" t="e">
        <f>VLOOKUP(C22,'Est2'!$C$12:$S$26,18,FALSE)</f>
        <v>#N/A</v>
      </c>
      <c r="AG22" s="1" t="str">
        <f ca="1">IF($I22&lt;AG$5,"-",SUM(INDIRECT(ADDRESS($AF22+"1",6,1,1,"EST 2")):INDIRECT(ADDRESS($AF22+"1",IF(AA22="",17,AA22+"5"),1,1,"EST 2")))/SUM(INDIRECT(ADDRESS($AF22,6,1,1,"EST 2")):INDIRECT(ADDRESS($AF22,IF(AA22="",17,AA22+"5"),1,1,"EST 2")))-1)</f>
        <v>-</v>
      </c>
      <c r="AH22" s="1" t="str">
        <f ca="1">IF($I22&lt;AH$5,"-",SUM(INDIRECT(ADDRESS($AF22+"1",22,1,1,"EST 2")):INDIRECT(ADDRESS($AF22+"1",IF(AB22="",33,AB22+"21"),1,1,"EST 2")))/SUM(INDIRECT(ADDRESS($AF22,22,1,1,"EST 2")):INDIRECT(ADDRESS($AF22,IF(AB22="",33,AB22+"21"),1,1,"EST 2")))-1)</f>
        <v>-</v>
      </c>
      <c r="AI22" s="1" t="str">
        <f ca="1">IF($I22&lt;AI$5,"-",SUM(INDIRECT(ADDRESS($AF22+"1",38,1,1,"EST 2")):INDIRECT(ADDRESS($AF22+"1",IF(AC22="",49,AC22+"37"),1,1,"EST 2")))/SUM(INDIRECT(ADDRESS($AF22,38,1,1,"EST 2")):INDIRECT(ADDRESS($AF22,IF(AC22="",49,AC22+"37"),1,1,"EST 2")))-1)</f>
        <v>-</v>
      </c>
      <c r="AJ22" s="1" t="str">
        <f ca="1">IF($I22&lt;AJ$5,"-",SUM(INDIRECT(ADDRESS($AF22+"1",54,1,1,"EST 2")):INDIRECT(ADDRESS($AF22+"1",IF(AD22="",65,AD22+"53"),1,1,"EST 2")))/SUM(INDIRECT(ADDRESS($AF22,54,1,1,"EST 2")):INDIRECT(ADDRESS($AF22,IF(AD22="",65,AD22+"53"),1,1,"EST 2")))-1)</f>
        <v>-</v>
      </c>
      <c r="AK22" s="1" t="str">
        <f ca="1">IF($I22&lt;AK$5,"-",SUM(INDIRECT(ADDRESS($AF22+"1",70,1,1,"EST 2")):INDIRECT(ADDRESS($AF22+"1",IF(AE22="",81,AE22+"69"),1,1,"EST 2")))/SUM(INDIRECT(ADDRESS($AF22,70,1,1,"EST 2")):INDIRECT(ADDRESS($AF22,IF(AE22="",81,AE22+"69"),1,1,"EST 2")))-1)</f>
        <v>-</v>
      </c>
    </row>
    <row r="23" spans="1:37" ht="30" customHeight="1" thickTop="1" thickBot="1">
      <c r="A23"/>
      <c r="B23"/>
      <c r="C23" s="321"/>
      <c r="D23" s="322"/>
      <c r="E23" s="316"/>
      <c r="F23" s="316"/>
      <c r="G23" s="317" t="str">
        <f>IF(F23=0,"",VLOOKUP(F23,Funcionários!$C$6:$D$81,2,FALSE))</f>
        <v/>
      </c>
      <c r="H23" s="318"/>
      <c r="I23" s="319"/>
      <c r="J23" s="85" t="str">
        <f t="shared" si="3"/>
        <v/>
      </c>
      <c r="K23" s="88"/>
      <c r="L23" s="1" t="str">
        <f t="shared" si="4"/>
        <v/>
      </c>
      <c r="M23" s="1" t="str">
        <f>IF(Funcionários!C23=0,"",Funcionários!C23)</f>
        <v/>
      </c>
      <c r="R23" s="1" t="str">
        <f t="shared" si="5"/>
        <v/>
      </c>
      <c r="S23" s="1" t="str">
        <f t="shared" si="6"/>
        <v/>
      </c>
      <c r="W23" s="1" t="e">
        <f t="shared" ca="1" si="7"/>
        <v>#VALUE!</v>
      </c>
      <c r="X23" s="1" t="e">
        <f t="shared" ca="1" si="8"/>
        <v>#VALUE!</v>
      </c>
      <c r="Y23" s="1" t="e">
        <f t="shared" ca="1" si="9"/>
        <v>#VALUE!</v>
      </c>
      <c r="AA23" s="1" t="str">
        <f t="shared" si="10"/>
        <v/>
      </c>
      <c r="AB23" s="1" t="str">
        <f t="shared" si="10"/>
        <v/>
      </c>
      <c r="AC23" s="1" t="str">
        <f t="shared" si="10"/>
        <v/>
      </c>
      <c r="AD23" s="1" t="str">
        <f t="shared" si="10"/>
        <v/>
      </c>
      <c r="AE23" s="1" t="str">
        <f t="shared" si="10"/>
        <v/>
      </c>
      <c r="AF23" s="1" t="e">
        <f>VLOOKUP(C23,'Est2'!$C$12:$S$26,18,FALSE)</f>
        <v>#N/A</v>
      </c>
      <c r="AG23" s="1" t="str">
        <f ca="1">IF($I23&lt;AG$5,"-",SUM(INDIRECT(ADDRESS($AF23+"1",6,1,1,"EST 2")):INDIRECT(ADDRESS($AF23+"1",IF(AA23="",17,AA23+"5"),1,1,"EST 2")))/SUM(INDIRECT(ADDRESS($AF23,6,1,1,"EST 2")):INDIRECT(ADDRESS($AF23,IF(AA23="",17,AA23+"5"),1,1,"EST 2")))-1)</f>
        <v>-</v>
      </c>
      <c r="AH23" s="1" t="str">
        <f ca="1">IF($I23&lt;AH$5,"-",SUM(INDIRECT(ADDRESS($AF23+"1",22,1,1,"EST 2")):INDIRECT(ADDRESS($AF23+"1",IF(AB23="",33,AB23+"21"),1,1,"EST 2")))/SUM(INDIRECT(ADDRESS($AF23,22,1,1,"EST 2")):INDIRECT(ADDRESS($AF23,IF(AB23="",33,AB23+"21"),1,1,"EST 2")))-1)</f>
        <v>-</v>
      </c>
      <c r="AI23" s="1" t="str">
        <f ca="1">IF($I23&lt;AI$5,"-",SUM(INDIRECT(ADDRESS($AF23+"1",38,1,1,"EST 2")):INDIRECT(ADDRESS($AF23+"1",IF(AC23="",49,AC23+"37"),1,1,"EST 2")))/SUM(INDIRECT(ADDRESS($AF23,38,1,1,"EST 2")):INDIRECT(ADDRESS($AF23,IF(AC23="",49,AC23+"37"),1,1,"EST 2")))-1)</f>
        <v>-</v>
      </c>
      <c r="AJ23" s="1" t="str">
        <f ca="1">IF($I23&lt;AJ$5,"-",SUM(INDIRECT(ADDRESS($AF23+"1",54,1,1,"EST 2")):INDIRECT(ADDRESS($AF23+"1",IF(AD23="",65,AD23+"53"),1,1,"EST 2")))/SUM(INDIRECT(ADDRESS($AF23,54,1,1,"EST 2")):INDIRECT(ADDRESS($AF23,IF(AD23="",65,AD23+"53"),1,1,"EST 2")))-1)</f>
        <v>-</v>
      </c>
      <c r="AK23" s="1" t="str">
        <f ca="1">IF($I23&lt;AK$5,"-",SUM(INDIRECT(ADDRESS($AF23+"1",70,1,1,"EST 2")):INDIRECT(ADDRESS($AF23+"1",IF(AE23="",81,AE23+"69"),1,1,"EST 2")))/SUM(INDIRECT(ADDRESS($AF23,70,1,1,"EST 2")):INDIRECT(ADDRESS($AF23,IF(AE23="",81,AE23+"69"),1,1,"EST 2")))-1)</f>
        <v>-</v>
      </c>
    </row>
    <row r="24" spans="1:37" ht="30" customHeight="1" thickTop="1" thickBot="1">
      <c r="A24"/>
      <c r="B24"/>
      <c r="C24" s="321"/>
      <c r="D24" s="322"/>
      <c r="E24" s="316"/>
      <c r="F24" s="316"/>
      <c r="G24" s="317" t="str">
        <f>IF(F24=0,"",VLOOKUP(F24,Funcionários!$C$6:$D$81,2,FALSE))</f>
        <v/>
      </c>
      <c r="H24" s="318"/>
      <c r="I24" s="319"/>
      <c r="J24" s="85" t="str">
        <f t="shared" si="3"/>
        <v/>
      </c>
      <c r="K24" s="88"/>
      <c r="L24" s="1" t="str">
        <f t="shared" si="4"/>
        <v/>
      </c>
      <c r="M24" s="1" t="str">
        <f>IF(Funcionários!C24=0,"",Funcionários!C24)</f>
        <v/>
      </c>
      <c r="R24" s="1" t="str">
        <f t="shared" si="5"/>
        <v/>
      </c>
      <c r="S24" s="1" t="str">
        <f t="shared" si="6"/>
        <v/>
      </c>
      <c r="W24" s="1" t="e">
        <f t="shared" ca="1" si="7"/>
        <v>#VALUE!</v>
      </c>
      <c r="X24" s="1" t="e">
        <f t="shared" ca="1" si="8"/>
        <v>#VALUE!</v>
      </c>
      <c r="Y24" s="1" t="e">
        <f t="shared" ca="1" si="9"/>
        <v>#VALUE!</v>
      </c>
      <c r="AA24" s="1" t="str">
        <f t="shared" si="10"/>
        <v/>
      </c>
      <c r="AB24" s="1" t="str">
        <f t="shared" si="10"/>
        <v/>
      </c>
      <c r="AC24" s="1" t="str">
        <f t="shared" si="10"/>
        <v/>
      </c>
      <c r="AD24" s="1" t="str">
        <f t="shared" si="10"/>
        <v/>
      </c>
      <c r="AE24" s="1" t="str">
        <f t="shared" si="10"/>
        <v/>
      </c>
      <c r="AF24" s="1" t="e">
        <f>VLOOKUP(C24,'Est2'!$C$12:$S$26,18,FALSE)</f>
        <v>#N/A</v>
      </c>
      <c r="AG24" s="1" t="str">
        <f ca="1">IF($I24&lt;AG$5,"-",SUM(INDIRECT(ADDRESS($AF24+"1",6,1,1,"EST 2")):INDIRECT(ADDRESS($AF24+"1",IF(AA24="",17,AA24+"5"),1,1,"EST 2")))/SUM(INDIRECT(ADDRESS($AF24,6,1,1,"EST 2")):INDIRECT(ADDRESS($AF24,IF(AA24="",17,AA24+"5"),1,1,"EST 2")))-1)</f>
        <v>-</v>
      </c>
      <c r="AH24" s="1" t="str">
        <f ca="1">IF($I24&lt;AH$5,"-",SUM(INDIRECT(ADDRESS($AF24+"1",22,1,1,"EST 2")):INDIRECT(ADDRESS($AF24+"1",IF(AB24="",33,AB24+"21"),1,1,"EST 2")))/SUM(INDIRECT(ADDRESS($AF24,22,1,1,"EST 2")):INDIRECT(ADDRESS($AF24,IF(AB24="",33,AB24+"21"),1,1,"EST 2")))-1)</f>
        <v>-</v>
      </c>
      <c r="AI24" s="1" t="str">
        <f ca="1">IF($I24&lt;AI$5,"-",SUM(INDIRECT(ADDRESS($AF24+"1",38,1,1,"EST 2")):INDIRECT(ADDRESS($AF24+"1",IF(AC24="",49,AC24+"37"),1,1,"EST 2")))/SUM(INDIRECT(ADDRESS($AF24,38,1,1,"EST 2")):INDIRECT(ADDRESS($AF24,IF(AC24="",49,AC24+"37"),1,1,"EST 2")))-1)</f>
        <v>-</v>
      </c>
      <c r="AJ24" s="1" t="str">
        <f ca="1">IF($I24&lt;AJ$5,"-",SUM(INDIRECT(ADDRESS($AF24+"1",54,1,1,"EST 2")):INDIRECT(ADDRESS($AF24+"1",IF(AD24="",65,AD24+"53"),1,1,"EST 2")))/SUM(INDIRECT(ADDRESS($AF24,54,1,1,"EST 2")):INDIRECT(ADDRESS($AF24,IF(AD24="",65,AD24+"53"),1,1,"EST 2")))-1)</f>
        <v>-</v>
      </c>
      <c r="AK24" s="1" t="str">
        <f ca="1">IF($I24&lt;AK$5,"-",SUM(INDIRECT(ADDRESS($AF24+"1",70,1,1,"EST 2")):INDIRECT(ADDRESS($AF24+"1",IF(AE24="",81,AE24+"69"),1,1,"EST 2")))/SUM(INDIRECT(ADDRESS($AF24,70,1,1,"EST 2")):INDIRECT(ADDRESS($AF24,IF(AE24="",81,AE24+"69"),1,1,"EST 2")))-1)</f>
        <v>-</v>
      </c>
    </row>
    <row r="25" spans="1:37" ht="30" customHeight="1" thickTop="1" thickBot="1">
      <c r="A25"/>
      <c r="B25"/>
      <c r="C25" s="321"/>
      <c r="D25" s="322"/>
      <c r="E25" s="316"/>
      <c r="F25" s="316"/>
      <c r="G25" s="317" t="str">
        <f>IF(F25=0,"",VLOOKUP(F25,Funcionários!$C$6:$D$81,2,FALSE))</f>
        <v/>
      </c>
      <c r="H25" s="318"/>
      <c r="I25" s="319"/>
      <c r="J25" s="85" t="str">
        <f t="shared" si="3"/>
        <v/>
      </c>
      <c r="K25" s="88"/>
      <c r="L25" s="1" t="str">
        <f t="shared" si="4"/>
        <v/>
      </c>
      <c r="M25" s="1" t="str">
        <f>IF(Funcionários!C25=0,"",Funcionários!C25)</f>
        <v/>
      </c>
      <c r="R25" s="1" t="str">
        <f t="shared" si="5"/>
        <v/>
      </c>
      <c r="S25" s="1" t="str">
        <f t="shared" si="6"/>
        <v/>
      </c>
      <c r="W25" s="1" t="e">
        <f t="shared" ca="1" si="7"/>
        <v>#VALUE!</v>
      </c>
      <c r="X25" s="1" t="e">
        <f t="shared" ca="1" si="8"/>
        <v>#VALUE!</v>
      </c>
      <c r="Y25" s="1" t="e">
        <f t="shared" ca="1" si="9"/>
        <v>#VALUE!</v>
      </c>
      <c r="AA25" s="1" t="str">
        <f t="shared" si="10"/>
        <v/>
      </c>
      <c r="AB25" s="1" t="str">
        <f t="shared" si="10"/>
        <v/>
      </c>
      <c r="AC25" s="1" t="str">
        <f t="shared" si="10"/>
        <v/>
      </c>
      <c r="AD25" s="1" t="str">
        <f t="shared" si="10"/>
        <v/>
      </c>
      <c r="AE25" s="1" t="str">
        <f t="shared" si="10"/>
        <v/>
      </c>
      <c r="AF25" s="1" t="e">
        <f>VLOOKUP(C25,'Est2'!$C$12:$S$26,18,FALSE)</f>
        <v>#N/A</v>
      </c>
      <c r="AG25" s="1" t="str">
        <f ca="1">IF($I25&lt;AG$5,"-",SUM(INDIRECT(ADDRESS($AF25+"1",6,1,1,"EST 2")):INDIRECT(ADDRESS($AF25+"1",IF(AA25="",17,AA25+"5"),1,1,"EST 2")))/SUM(INDIRECT(ADDRESS($AF25,6,1,1,"EST 2")):INDIRECT(ADDRESS($AF25,IF(AA25="",17,AA25+"5"),1,1,"EST 2")))-1)</f>
        <v>-</v>
      </c>
      <c r="AH25" s="1" t="str">
        <f ca="1">IF($I25&lt;AH$5,"-",SUM(INDIRECT(ADDRESS($AF25+"1",22,1,1,"EST 2")):INDIRECT(ADDRESS($AF25+"1",IF(AB25="",33,AB25+"21"),1,1,"EST 2")))/SUM(INDIRECT(ADDRESS($AF25,22,1,1,"EST 2")):INDIRECT(ADDRESS($AF25,IF(AB25="",33,AB25+"21"),1,1,"EST 2")))-1)</f>
        <v>-</v>
      </c>
      <c r="AI25" s="1" t="str">
        <f ca="1">IF($I25&lt;AI$5,"-",SUM(INDIRECT(ADDRESS($AF25+"1",38,1,1,"EST 2")):INDIRECT(ADDRESS($AF25+"1",IF(AC25="",49,AC25+"37"),1,1,"EST 2")))/SUM(INDIRECT(ADDRESS($AF25,38,1,1,"EST 2")):INDIRECT(ADDRESS($AF25,IF(AC25="",49,AC25+"37"),1,1,"EST 2")))-1)</f>
        <v>-</v>
      </c>
      <c r="AJ25" s="1" t="str">
        <f ca="1">IF($I25&lt;AJ$5,"-",SUM(INDIRECT(ADDRESS($AF25+"1",54,1,1,"EST 2")):INDIRECT(ADDRESS($AF25+"1",IF(AD25="",65,AD25+"53"),1,1,"EST 2")))/SUM(INDIRECT(ADDRESS($AF25,54,1,1,"EST 2")):INDIRECT(ADDRESS($AF25,IF(AD25="",65,AD25+"53"),1,1,"EST 2")))-1)</f>
        <v>-</v>
      </c>
      <c r="AK25" s="1" t="str">
        <f ca="1">IF($I25&lt;AK$5,"-",SUM(INDIRECT(ADDRESS($AF25+"1",70,1,1,"EST 2")):INDIRECT(ADDRESS($AF25+"1",IF(AE25="",81,AE25+"69"),1,1,"EST 2")))/SUM(INDIRECT(ADDRESS($AF25,70,1,1,"EST 2")):INDIRECT(ADDRESS($AF25,IF(AE25="",81,AE25+"69"),1,1,"EST 2")))-1)</f>
        <v>-</v>
      </c>
    </row>
    <row r="26" spans="1:37" ht="30" customHeight="1" thickTop="1" thickBot="1">
      <c r="A26"/>
      <c r="B26"/>
      <c r="C26" s="321"/>
      <c r="D26" s="322"/>
      <c r="E26" s="316"/>
      <c r="F26" s="316"/>
      <c r="G26" s="317" t="str">
        <f>IF(F26=0,"",VLOOKUP(F26,Funcionários!$C$6:$D$81,2,FALSE))</f>
        <v/>
      </c>
      <c r="H26" s="318"/>
      <c r="I26" s="319"/>
      <c r="J26" s="85" t="str">
        <f t="shared" si="3"/>
        <v/>
      </c>
      <c r="K26" s="88"/>
      <c r="L26" s="1" t="str">
        <f t="shared" si="4"/>
        <v/>
      </c>
      <c r="M26" s="1" t="str">
        <f>IF(Funcionários!C26=0,"",Funcionários!C26)</f>
        <v/>
      </c>
      <c r="R26" s="1" t="str">
        <f t="shared" si="5"/>
        <v/>
      </c>
      <c r="S26" s="1" t="str">
        <f t="shared" si="6"/>
        <v/>
      </c>
      <c r="W26" s="1" t="e">
        <f t="shared" ca="1" si="7"/>
        <v>#VALUE!</v>
      </c>
      <c r="X26" s="1" t="e">
        <f t="shared" ca="1" si="8"/>
        <v>#VALUE!</v>
      </c>
      <c r="Y26" s="1" t="e">
        <f t="shared" ca="1" si="9"/>
        <v>#VALUE!</v>
      </c>
      <c r="AA26" s="1" t="str">
        <f t="shared" ref="AA26:AE35" si="11">IF($I26=AA$5,$R26,"")</f>
        <v/>
      </c>
      <c r="AB26" s="1" t="str">
        <f t="shared" si="11"/>
        <v/>
      </c>
      <c r="AC26" s="1" t="str">
        <f t="shared" si="11"/>
        <v/>
      </c>
      <c r="AD26" s="1" t="str">
        <f t="shared" si="11"/>
        <v/>
      </c>
      <c r="AE26" s="1" t="str">
        <f t="shared" si="11"/>
        <v/>
      </c>
      <c r="AF26" s="1" t="e">
        <f>VLOOKUP(C26,'Est2'!$C$12:$S$26,18,FALSE)</f>
        <v>#N/A</v>
      </c>
      <c r="AG26" s="1" t="str">
        <f ca="1">IF($I26&lt;AG$5,"-",SUM(INDIRECT(ADDRESS($AF26+"1",6,1,1,"EST 2")):INDIRECT(ADDRESS($AF26+"1",IF(AA26="",17,AA26+"5"),1,1,"EST 2")))/SUM(INDIRECT(ADDRESS($AF26,6,1,1,"EST 2")):INDIRECT(ADDRESS($AF26,IF(AA26="",17,AA26+"5"),1,1,"EST 2")))-1)</f>
        <v>-</v>
      </c>
      <c r="AH26" s="1" t="str">
        <f ca="1">IF($I26&lt;AH$5,"-",SUM(INDIRECT(ADDRESS($AF26+"1",22,1,1,"EST 2")):INDIRECT(ADDRESS($AF26+"1",IF(AB26="",33,AB26+"21"),1,1,"EST 2")))/SUM(INDIRECT(ADDRESS($AF26,22,1,1,"EST 2")):INDIRECT(ADDRESS($AF26,IF(AB26="",33,AB26+"21"),1,1,"EST 2")))-1)</f>
        <v>-</v>
      </c>
      <c r="AI26" s="1" t="str">
        <f ca="1">IF($I26&lt;AI$5,"-",SUM(INDIRECT(ADDRESS($AF26+"1",38,1,1,"EST 2")):INDIRECT(ADDRESS($AF26+"1",IF(AC26="",49,AC26+"37"),1,1,"EST 2")))/SUM(INDIRECT(ADDRESS($AF26,38,1,1,"EST 2")):INDIRECT(ADDRESS($AF26,IF(AC26="",49,AC26+"37"),1,1,"EST 2")))-1)</f>
        <v>-</v>
      </c>
      <c r="AJ26" s="1" t="str">
        <f ca="1">IF($I26&lt;AJ$5,"-",SUM(INDIRECT(ADDRESS($AF26+"1",54,1,1,"EST 2")):INDIRECT(ADDRESS($AF26+"1",IF(AD26="",65,AD26+"53"),1,1,"EST 2")))/SUM(INDIRECT(ADDRESS($AF26,54,1,1,"EST 2")):INDIRECT(ADDRESS($AF26,IF(AD26="",65,AD26+"53"),1,1,"EST 2")))-1)</f>
        <v>-</v>
      </c>
      <c r="AK26" s="1" t="str">
        <f ca="1">IF($I26&lt;AK$5,"-",SUM(INDIRECT(ADDRESS($AF26+"1",70,1,1,"EST 2")):INDIRECT(ADDRESS($AF26+"1",IF(AE26="",81,AE26+"69"),1,1,"EST 2")))/SUM(INDIRECT(ADDRESS($AF26,70,1,1,"EST 2")):INDIRECT(ADDRESS($AF26,IF(AE26="",81,AE26+"69"),1,1,"EST 2")))-1)</f>
        <v>-</v>
      </c>
    </row>
    <row r="27" spans="1:37" ht="30" customHeight="1" thickTop="1" thickBot="1">
      <c r="A27"/>
      <c r="B27"/>
      <c r="C27" s="321"/>
      <c r="D27" s="322"/>
      <c r="E27" s="316"/>
      <c r="F27" s="316"/>
      <c r="G27" s="317" t="str">
        <f>IF(F27=0,"",VLOOKUP(F27,Funcionários!$C$6:$D$81,2,FALSE))</f>
        <v/>
      </c>
      <c r="H27" s="318"/>
      <c r="I27" s="319"/>
      <c r="J27" s="85" t="str">
        <f t="shared" si="3"/>
        <v/>
      </c>
      <c r="K27" s="88"/>
      <c r="L27" s="1" t="str">
        <f t="shared" si="4"/>
        <v/>
      </c>
      <c r="M27" s="1" t="str">
        <f>IF(Funcionários!C27=0,"",Funcionários!C27)</f>
        <v/>
      </c>
      <c r="R27" s="1" t="str">
        <f t="shared" si="5"/>
        <v/>
      </c>
      <c r="S27" s="1" t="str">
        <f t="shared" si="6"/>
        <v/>
      </c>
      <c r="W27" s="1" t="e">
        <f t="shared" ca="1" si="7"/>
        <v>#VALUE!</v>
      </c>
      <c r="X27" s="1" t="e">
        <f t="shared" ca="1" si="8"/>
        <v>#VALUE!</v>
      </c>
      <c r="Y27" s="1" t="e">
        <f t="shared" ca="1" si="9"/>
        <v>#VALUE!</v>
      </c>
      <c r="AA27" s="1" t="str">
        <f t="shared" si="11"/>
        <v/>
      </c>
      <c r="AB27" s="1" t="str">
        <f t="shared" si="11"/>
        <v/>
      </c>
      <c r="AC27" s="1" t="str">
        <f t="shared" si="11"/>
        <v/>
      </c>
      <c r="AD27" s="1" t="str">
        <f t="shared" si="11"/>
        <v/>
      </c>
      <c r="AE27" s="1" t="str">
        <f t="shared" si="11"/>
        <v/>
      </c>
      <c r="AF27" s="1" t="e">
        <f>VLOOKUP(C27,'Est2'!$C$12:$S$26,18,FALSE)</f>
        <v>#N/A</v>
      </c>
      <c r="AG27" s="1" t="str">
        <f ca="1">IF($I27&lt;AG$5,"-",SUM(INDIRECT(ADDRESS($AF27+"1",6,1,1,"EST 2")):INDIRECT(ADDRESS($AF27+"1",IF(AA27="",17,AA27+"5"),1,1,"EST 2")))/SUM(INDIRECT(ADDRESS($AF27,6,1,1,"EST 2")):INDIRECT(ADDRESS($AF27,IF(AA27="",17,AA27+"5"),1,1,"EST 2")))-1)</f>
        <v>-</v>
      </c>
      <c r="AH27" s="1" t="str">
        <f ca="1">IF($I27&lt;AH$5,"-",SUM(INDIRECT(ADDRESS($AF27+"1",22,1,1,"EST 2")):INDIRECT(ADDRESS($AF27+"1",IF(AB27="",33,AB27+"21"),1,1,"EST 2")))/SUM(INDIRECT(ADDRESS($AF27,22,1,1,"EST 2")):INDIRECT(ADDRESS($AF27,IF(AB27="",33,AB27+"21"),1,1,"EST 2")))-1)</f>
        <v>-</v>
      </c>
      <c r="AI27" s="1" t="str">
        <f ca="1">IF($I27&lt;AI$5,"-",SUM(INDIRECT(ADDRESS($AF27+"1",38,1,1,"EST 2")):INDIRECT(ADDRESS($AF27+"1",IF(AC27="",49,AC27+"37"),1,1,"EST 2")))/SUM(INDIRECT(ADDRESS($AF27,38,1,1,"EST 2")):INDIRECT(ADDRESS($AF27,IF(AC27="",49,AC27+"37"),1,1,"EST 2")))-1)</f>
        <v>-</v>
      </c>
      <c r="AJ27" s="1" t="str">
        <f ca="1">IF($I27&lt;AJ$5,"-",SUM(INDIRECT(ADDRESS($AF27+"1",54,1,1,"EST 2")):INDIRECT(ADDRESS($AF27+"1",IF(AD27="",65,AD27+"53"),1,1,"EST 2")))/SUM(INDIRECT(ADDRESS($AF27,54,1,1,"EST 2")):INDIRECT(ADDRESS($AF27,IF(AD27="",65,AD27+"53"),1,1,"EST 2")))-1)</f>
        <v>-</v>
      </c>
      <c r="AK27" s="1" t="str">
        <f ca="1">IF($I27&lt;AK$5,"-",SUM(INDIRECT(ADDRESS($AF27+"1",70,1,1,"EST 2")):INDIRECT(ADDRESS($AF27+"1",IF(AE27="",81,AE27+"69"),1,1,"EST 2")))/SUM(INDIRECT(ADDRESS($AF27,70,1,1,"EST 2")):INDIRECT(ADDRESS($AF27,IF(AE27="",81,AE27+"69"),1,1,"EST 2")))-1)</f>
        <v>-</v>
      </c>
    </row>
    <row r="28" spans="1:37" ht="30" customHeight="1" thickTop="1" thickBot="1">
      <c r="A28"/>
      <c r="B28"/>
      <c r="C28" s="321"/>
      <c r="D28" s="322"/>
      <c r="E28" s="316"/>
      <c r="F28" s="316"/>
      <c r="G28" s="317" t="str">
        <f>IF(F28=0,"",VLOOKUP(F28,Funcionários!$C$6:$D$81,2,FALSE))</f>
        <v/>
      </c>
      <c r="H28" s="318"/>
      <c r="I28" s="319"/>
      <c r="J28" s="85" t="str">
        <f t="shared" si="3"/>
        <v/>
      </c>
      <c r="K28" s="88"/>
      <c r="L28" s="1" t="str">
        <f t="shared" si="4"/>
        <v/>
      </c>
      <c r="M28" s="1" t="str">
        <f>IF(Funcionários!C28=0,"",Funcionários!C28)</f>
        <v/>
      </c>
      <c r="R28" s="1" t="str">
        <f t="shared" si="5"/>
        <v/>
      </c>
      <c r="S28" s="1" t="str">
        <f t="shared" si="6"/>
        <v/>
      </c>
      <c r="W28" s="1" t="e">
        <f t="shared" ca="1" si="7"/>
        <v>#VALUE!</v>
      </c>
      <c r="X28" s="1" t="e">
        <f t="shared" ca="1" si="8"/>
        <v>#VALUE!</v>
      </c>
      <c r="Y28" s="1" t="e">
        <f t="shared" ca="1" si="9"/>
        <v>#VALUE!</v>
      </c>
      <c r="AA28" s="1" t="str">
        <f t="shared" si="11"/>
        <v/>
      </c>
      <c r="AB28" s="1" t="str">
        <f t="shared" si="11"/>
        <v/>
      </c>
      <c r="AC28" s="1" t="str">
        <f t="shared" si="11"/>
        <v/>
      </c>
      <c r="AD28" s="1" t="str">
        <f t="shared" si="11"/>
        <v/>
      </c>
      <c r="AE28" s="1" t="str">
        <f t="shared" si="11"/>
        <v/>
      </c>
      <c r="AF28" s="1" t="e">
        <f>VLOOKUP(C28,'Est2'!$C$12:$S$26,18,FALSE)</f>
        <v>#N/A</v>
      </c>
      <c r="AG28" s="1" t="str">
        <f ca="1">IF($I28&lt;AG$5,"-",SUM(INDIRECT(ADDRESS($AF28+"1",6,1,1,"EST 2")):INDIRECT(ADDRESS($AF28+"1",IF(AA28="",17,AA28+"5"),1,1,"EST 2")))/SUM(INDIRECT(ADDRESS($AF28,6,1,1,"EST 2")):INDIRECT(ADDRESS($AF28,IF(AA28="",17,AA28+"5"),1,1,"EST 2")))-1)</f>
        <v>-</v>
      </c>
      <c r="AH28" s="1" t="str">
        <f ca="1">IF($I28&lt;AH$5,"-",SUM(INDIRECT(ADDRESS($AF28+"1",22,1,1,"EST 2")):INDIRECT(ADDRESS($AF28+"1",IF(AB28="",33,AB28+"21"),1,1,"EST 2")))/SUM(INDIRECT(ADDRESS($AF28,22,1,1,"EST 2")):INDIRECT(ADDRESS($AF28,IF(AB28="",33,AB28+"21"),1,1,"EST 2")))-1)</f>
        <v>-</v>
      </c>
      <c r="AI28" s="1" t="str">
        <f ca="1">IF($I28&lt;AI$5,"-",SUM(INDIRECT(ADDRESS($AF28+"1",38,1,1,"EST 2")):INDIRECT(ADDRESS($AF28+"1",IF(AC28="",49,AC28+"37"),1,1,"EST 2")))/SUM(INDIRECT(ADDRESS($AF28,38,1,1,"EST 2")):INDIRECT(ADDRESS($AF28,IF(AC28="",49,AC28+"37"),1,1,"EST 2")))-1)</f>
        <v>-</v>
      </c>
      <c r="AJ28" s="1" t="str">
        <f ca="1">IF($I28&lt;AJ$5,"-",SUM(INDIRECT(ADDRESS($AF28+"1",54,1,1,"EST 2")):INDIRECT(ADDRESS($AF28+"1",IF(AD28="",65,AD28+"53"),1,1,"EST 2")))/SUM(INDIRECT(ADDRESS($AF28,54,1,1,"EST 2")):INDIRECT(ADDRESS($AF28,IF(AD28="",65,AD28+"53"),1,1,"EST 2")))-1)</f>
        <v>-</v>
      </c>
      <c r="AK28" s="1" t="str">
        <f ca="1">IF($I28&lt;AK$5,"-",SUM(INDIRECT(ADDRESS($AF28+"1",70,1,1,"EST 2")):INDIRECT(ADDRESS($AF28+"1",IF(AE28="",81,AE28+"69"),1,1,"EST 2")))/SUM(INDIRECT(ADDRESS($AF28,70,1,1,"EST 2")):INDIRECT(ADDRESS($AF28,IF(AE28="",81,AE28+"69"),1,1,"EST 2")))-1)</f>
        <v>-</v>
      </c>
    </row>
    <row r="29" spans="1:37" ht="30" customHeight="1" thickTop="1" thickBot="1">
      <c r="A29"/>
      <c r="B29"/>
      <c r="C29" s="321"/>
      <c r="D29" s="322"/>
      <c r="E29" s="316"/>
      <c r="F29" s="316"/>
      <c r="G29" s="317" t="str">
        <f>IF(F29=0,"",VLOOKUP(F29,Funcionários!$C$6:$D$81,2,FALSE))</f>
        <v/>
      </c>
      <c r="H29" s="318"/>
      <c r="I29" s="319"/>
      <c r="J29" s="85" t="str">
        <f t="shared" si="3"/>
        <v/>
      </c>
      <c r="K29" s="88"/>
      <c r="L29" s="1" t="str">
        <f t="shared" si="4"/>
        <v/>
      </c>
      <c r="M29" s="1" t="str">
        <f>IF(Funcionários!C29=0,"",Funcionários!C29)</f>
        <v/>
      </c>
      <c r="R29" s="1" t="str">
        <f t="shared" si="5"/>
        <v/>
      </c>
      <c r="S29" s="1" t="str">
        <f t="shared" si="6"/>
        <v/>
      </c>
      <c r="W29" s="1" t="e">
        <f t="shared" ca="1" si="7"/>
        <v>#VALUE!</v>
      </c>
      <c r="X29" s="1" t="e">
        <f t="shared" ca="1" si="8"/>
        <v>#VALUE!</v>
      </c>
      <c r="Y29" s="1" t="e">
        <f t="shared" ca="1" si="9"/>
        <v>#VALUE!</v>
      </c>
      <c r="AA29" s="1" t="str">
        <f t="shared" si="11"/>
        <v/>
      </c>
      <c r="AB29" s="1" t="str">
        <f t="shared" si="11"/>
        <v/>
      </c>
      <c r="AC29" s="1" t="str">
        <f t="shared" si="11"/>
        <v/>
      </c>
      <c r="AD29" s="1" t="str">
        <f t="shared" si="11"/>
        <v/>
      </c>
      <c r="AE29" s="1" t="str">
        <f t="shared" si="11"/>
        <v/>
      </c>
      <c r="AF29" s="1" t="e">
        <f>VLOOKUP(C29,'Est2'!$C$12:$S$26,18,FALSE)</f>
        <v>#N/A</v>
      </c>
      <c r="AG29" s="1" t="str">
        <f ca="1">IF($I29&lt;AG$5,"-",SUM(INDIRECT(ADDRESS($AF29+"1",6,1,1,"EST 2")):INDIRECT(ADDRESS($AF29+"1",IF(AA29="",17,AA29+"5"),1,1,"EST 2")))/SUM(INDIRECT(ADDRESS($AF29,6,1,1,"EST 2")):INDIRECT(ADDRESS($AF29,IF(AA29="",17,AA29+"5"),1,1,"EST 2")))-1)</f>
        <v>-</v>
      </c>
      <c r="AH29" s="1" t="str">
        <f ca="1">IF($I29&lt;AH$5,"-",SUM(INDIRECT(ADDRESS($AF29+"1",22,1,1,"EST 2")):INDIRECT(ADDRESS($AF29+"1",IF(AB29="",33,AB29+"21"),1,1,"EST 2")))/SUM(INDIRECT(ADDRESS($AF29,22,1,1,"EST 2")):INDIRECT(ADDRESS($AF29,IF(AB29="",33,AB29+"21"),1,1,"EST 2")))-1)</f>
        <v>-</v>
      </c>
      <c r="AI29" s="1" t="str">
        <f ca="1">IF($I29&lt;AI$5,"-",SUM(INDIRECT(ADDRESS($AF29+"1",38,1,1,"EST 2")):INDIRECT(ADDRESS($AF29+"1",IF(AC29="",49,AC29+"37"),1,1,"EST 2")))/SUM(INDIRECT(ADDRESS($AF29,38,1,1,"EST 2")):INDIRECT(ADDRESS($AF29,IF(AC29="",49,AC29+"37"),1,1,"EST 2")))-1)</f>
        <v>-</v>
      </c>
      <c r="AJ29" s="1" t="str">
        <f ca="1">IF($I29&lt;AJ$5,"-",SUM(INDIRECT(ADDRESS($AF29+"1",54,1,1,"EST 2")):INDIRECT(ADDRESS($AF29+"1",IF(AD29="",65,AD29+"53"),1,1,"EST 2")))/SUM(INDIRECT(ADDRESS($AF29,54,1,1,"EST 2")):INDIRECT(ADDRESS($AF29,IF(AD29="",65,AD29+"53"),1,1,"EST 2")))-1)</f>
        <v>-</v>
      </c>
      <c r="AK29" s="1" t="str">
        <f ca="1">IF($I29&lt;AK$5,"-",SUM(INDIRECT(ADDRESS($AF29+"1",70,1,1,"EST 2")):INDIRECT(ADDRESS($AF29+"1",IF(AE29="",81,AE29+"69"),1,1,"EST 2")))/SUM(INDIRECT(ADDRESS($AF29,70,1,1,"EST 2")):INDIRECT(ADDRESS($AF29,IF(AE29="",81,AE29+"69"),1,1,"EST 2")))-1)</f>
        <v>-</v>
      </c>
    </row>
    <row r="30" spans="1:37" ht="30" customHeight="1" thickTop="1" thickBot="1">
      <c r="A30"/>
      <c r="B30"/>
      <c r="C30" s="321"/>
      <c r="D30" s="322"/>
      <c r="E30" s="316"/>
      <c r="F30" s="316"/>
      <c r="G30" s="317" t="str">
        <f>IF(F30=0,"",VLOOKUP(F30,Funcionários!$C$6:$D$81,2,FALSE))</f>
        <v/>
      </c>
      <c r="H30" s="318"/>
      <c r="I30" s="319"/>
      <c r="J30" s="85" t="str">
        <f t="shared" si="3"/>
        <v/>
      </c>
      <c r="K30" s="88"/>
      <c r="L30" s="1" t="str">
        <f t="shared" si="4"/>
        <v/>
      </c>
      <c r="M30" s="1" t="str">
        <f>IF(Funcionários!C30=0,"",Funcionários!C30)</f>
        <v/>
      </c>
      <c r="R30" s="1" t="str">
        <f t="shared" si="5"/>
        <v/>
      </c>
      <c r="S30" s="1" t="str">
        <f t="shared" si="6"/>
        <v/>
      </c>
      <c r="W30" s="1" t="e">
        <f t="shared" ca="1" si="7"/>
        <v>#VALUE!</v>
      </c>
      <c r="X30" s="1" t="e">
        <f t="shared" ca="1" si="8"/>
        <v>#VALUE!</v>
      </c>
      <c r="Y30" s="1" t="e">
        <f t="shared" ca="1" si="9"/>
        <v>#VALUE!</v>
      </c>
      <c r="AA30" s="1" t="str">
        <f t="shared" si="11"/>
        <v/>
      </c>
      <c r="AB30" s="1" t="str">
        <f t="shared" si="11"/>
        <v/>
      </c>
      <c r="AC30" s="1" t="str">
        <f t="shared" si="11"/>
        <v/>
      </c>
      <c r="AD30" s="1" t="str">
        <f t="shared" si="11"/>
        <v/>
      </c>
      <c r="AE30" s="1" t="str">
        <f t="shared" si="11"/>
        <v/>
      </c>
      <c r="AF30" s="1" t="e">
        <f>VLOOKUP(C30,'Est2'!$C$12:$S$26,18,FALSE)</f>
        <v>#N/A</v>
      </c>
      <c r="AG30" s="1" t="str">
        <f ca="1">IF($I30&lt;AG$5,"-",SUM(INDIRECT(ADDRESS($AF30+"1",6,1,1,"EST 2")):INDIRECT(ADDRESS($AF30+"1",IF(AA30="",17,AA30+"5"),1,1,"EST 2")))/SUM(INDIRECT(ADDRESS($AF30,6,1,1,"EST 2")):INDIRECT(ADDRESS($AF30,IF(AA30="",17,AA30+"5"),1,1,"EST 2")))-1)</f>
        <v>-</v>
      </c>
      <c r="AH30" s="1" t="str">
        <f ca="1">IF($I30&lt;AH$5,"-",SUM(INDIRECT(ADDRESS($AF30+"1",22,1,1,"EST 2")):INDIRECT(ADDRESS($AF30+"1",IF(AB30="",33,AB30+"21"),1,1,"EST 2")))/SUM(INDIRECT(ADDRESS($AF30,22,1,1,"EST 2")):INDIRECT(ADDRESS($AF30,IF(AB30="",33,AB30+"21"),1,1,"EST 2")))-1)</f>
        <v>-</v>
      </c>
      <c r="AI30" s="1" t="str">
        <f ca="1">IF($I30&lt;AI$5,"-",SUM(INDIRECT(ADDRESS($AF30+"1",38,1,1,"EST 2")):INDIRECT(ADDRESS($AF30+"1",IF(AC30="",49,AC30+"37"),1,1,"EST 2")))/SUM(INDIRECT(ADDRESS($AF30,38,1,1,"EST 2")):INDIRECT(ADDRESS($AF30,IF(AC30="",49,AC30+"37"),1,1,"EST 2")))-1)</f>
        <v>-</v>
      </c>
      <c r="AJ30" s="1" t="str">
        <f ca="1">IF($I30&lt;AJ$5,"-",SUM(INDIRECT(ADDRESS($AF30+"1",54,1,1,"EST 2")):INDIRECT(ADDRESS($AF30+"1",IF(AD30="",65,AD30+"53"),1,1,"EST 2")))/SUM(INDIRECT(ADDRESS($AF30,54,1,1,"EST 2")):INDIRECT(ADDRESS($AF30,IF(AD30="",65,AD30+"53"),1,1,"EST 2")))-1)</f>
        <v>-</v>
      </c>
      <c r="AK30" s="1" t="str">
        <f ca="1">IF($I30&lt;AK$5,"-",SUM(INDIRECT(ADDRESS($AF30+"1",70,1,1,"EST 2")):INDIRECT(ADDRESS($AF30+"1",IF(AE30="",81,AE30+"69"),1,1,"EST 2")))/SUM(INDIRECT(ADDRESS($AF30,70,1,1,"EST 2")):INDIRECT(ADDRESS($AF30,IF(AE30="",81,AE30+"69"),1,1,"EST 2")))-1)</f>
        <v>-</v>
      </c>
    </row>
    <row r="31" spans="1:37" ht="30" customHeight="1" thickTop="1" thickBot="1">
      <c r="A31"/>
      <c r="B31"/>
      <c r="C31" s="321"/>
      <c r="D31" s="322"/>
      <c r="E31" s="316"/>
      <c r="F31" s="316"/>
      <c r="G31" s="317" t="str">
        <f>IF(F31=0,"",VLOOKUP(F31,Funcionários!$C$6:$D$81,2,FALSE))</f>
        <v/>
      </c>
      <c r="H31" s="318"/>
      <c r="I31" s="319"/>
      <c r="J31" s="85" t="str">
        <f t="shared" si="3"/>
        <v/>
      </c>
      <c r="K31" s="88"/>
      <c r="L31" s="1" t="str">
        <f t="shared" si="4"/>
        <v/>
      </c>
      <c r="M31" s="1" t="str">
        <f>IF(Funcionários!C31=0,"",Funcionários!C31)</f>
        <v/>
      </c>
      <c r="R31" s="1" t="str">
        <f t="shared" si="5"/>
        <v/>
      </c>
      <c r="S31" s="1" t="str">
        <f t="shared" si="6"/>
        <v/>
      </c>
      <c r="W31" s="1" t="e">
        <f t="shared" ca="1" si="7"/>
        <v>#VALUE!</v>
      </c>
      <c r="X31" s="1" t="e">
        <f t="shared" ca="1" si="8"/>
        <v>#VALUE!</v>
      </c>
      <c r="Y31" s="1" t="e">
        <f t="shared" ca="1" si="9"/>
        <v>#VALUE!</v>
      </c>
      <c r="AA31" s="1" t="str">
        <f t="shared" si="11"/>
        <v/>
      </c>
      <c r="AB31" s="1" t="str">
        <f t="shared" si="11"/>
        <v/>
      </c>
      <c r="AC31" s="1" t="str">
        <f t="shared" si="11"/>
        <v/>
      </c>
      <c r="AD31" s="1" t="str">
        <f t="shared" si="11"/>
        <v/>
      </c>
      <c r="AE31" s="1" t="str">
        <f t="shared" si="11"/>
        <v/>
      </c>
      <c r="AF31" s="1" t="e">
        <f>VLOOKUP(C31,'Est2'!$C$12:$S$26,18,FALSE)</f>
        <v>#N/A</v>
      </c>
      <c r="AG31" s="1" t="str">
        <f ca="1">IF($I31&lt;AG$5,"-",SUM(INDIRECT(ADDRESS($AF31+"1",6,1,1,"EST 2")):INDIRECT(ADDRESS($AF31+"1",IF(AA31="",17,AA31+"5"),1,1,"EST 2")))/SUM(INDIRECT(ADDRESS($AF31,6,1,1,"EST 2")):INDIRECT(ADDRESS($AF31,IF(AA31="",17,AA31+"5"),1,1,"EST 2")))-1)</f>
        <v>-</v>
      </c>
      <c r="AH31" s="1" t="str">
        <f ca="1">IF($I31&lt;AH$5,"-",SUM(INDIRECT(ADDRESS($AF31+"1",22,1,1,"EST 2")):INDIRECT(ADDRESS($AF31+"1",IF(AB31="",33,AB31+"21"),1,1,"EST 2")))/SUM(INDIRECT(ADDRESS($AF31,22,1,1,"EST 2")):INDIRECT(ADDRESS($AF31,IF(AB31="",33,AB31+"21"),1,1,"EST 2")))-1)</f>
        <v>-</v>
      </c>
      <c r="AI31" s="1" t="str">
        <f ca="1">IF($I31&lt;AI$5,"-",SUM(INDIRECT(ADDRESS($AF31+"1",38,1,1,"EST 2")):INDIRECT(ADDRESS($AF31+"1",IF(AC31="",49,AC31+"37"),1,1,"EST 2")))/SUM(INDIRECT(ADDRESS($AF31,38,1,1,"EST 2")):INDIRECT(ADDRESS($AF31,IF(AC31="",49,AC31+"37"),1,1,"EST 2")))-1)</f>
        <v>-</v>
      </c>
      <c r="AJ31" s="1" t="str">
        <f ca="1">IF($I31&lt;AJ$5,"-",SUM(INDIRECT(ADDRESS($AF31+"1",54,1,1,"EST 2")):INDIRECT(ADDRESS($AF31+"1",IF(AD31="",65,AD31+"53"),1,1,"EST 2")))/SUM(INDIRECT(ADDRESS($AF31,54,1,1,"EST 2")):INDIRECT(ADDRESS($AF31,IF(AD31="",65,AD31+"53"),1,1,"EST 2")))-1)</f>
        <v>-</v>
      </c>
      <c r="AK31" s="1" t="str">
        <f ca="1">IF($I31&lt;AK$5,"-",SUM(INDIRECT(ADDRESS($AF31+"1",70,1,1,"EST 2")):INDIRECT(ADDRESS($AF31+"1",IF(AE31="",81,AE31+"69"),1,1,"EST 2")))/SUM(INDIRECT(ADDRESS($AF31,70,1,1,"EST 2")):INDIRECT(ADDRESS($AF31,IF(AE31="",81,AE31+"69"),1,1,"EST 2")))-1)</f>
        <v>-</v>
      </c>
    </row>
    <row r="32" spans="1:37" ht="30" customHeight="1" thickTop="1" thickBot="1">
      <c r="A32"/>
      <c r="B32"/>
      <c r="C32" s="321"/>
      <c r="D32" s="322"/>
      <c r="E32" s="316"/>
      <c r="F32" s="316"/>
      <c r="G32" s="317" t="str">
        <f>IF(F32=0,"",VLOOKUP(F32,Funcionários!$C$6:$D$81,2,FALSE))</f>
        <v/>
      </c>
      <c r="H32" s="318"/>
      <c r="I32" s="319"/>
      <c r="J32" s="85" t="str">
        <f t="shared" si="3"/>
        <v/>
      </c>
      <c r="K32" s="88"/>
      <c r="L32" s="1" t="str">
        <f t="shared" si="4"/>
        <v/>
      </c>
      <c r="M32" s="1" t="str">
        <f>IF(Funcionários!C32=0,"",Funcionários!C32)</f>
        <v/>
      </c>
      <c r="R32" s="1" t="str">
        <f t="shared" si="5"/>
        <v/>
      </c>
      <c r="S32" s="1" t="str">
        <f t="shared" si="6"/>
        <v/>
      </c>
      <c r="W32" s="1" t="e">
        <f t="shared" ca="1" si="7"/>
        <v>#VALUE!</v>
      </c>
      <c r="X32" s="1" t="e">
        <f t="shared" ca="1" si="8"/>
        <v>#VALUE!</v>
      </c>
      <c r="Y32" s="1" t="e">
        <f t="shared" ca="1" si="9"/>
        <v>#VALUE!</v>
      </c>
      <c r="AA32" s="1" t="str">
        <f t="shared" si="11"/>
        <v/>
      </c>
      <c r="AB32" s="1" t="str">
        <f t="shared" si="11"/>
        <v/>
      </c>
      <c r="AC32" s="1" t="str">
        <f t="shared" si="11"/>
        <v/>
      </c>
      <c r="AD32" s="1" t="str">
        <f t="shared" si="11"/>
        <v/>
      </c>
      <c r="AE32" s="1" t="str">
        <f t="shared" si="11"/>
        <v/>
      </c>
      <c r="AF32" s="1" t="e">
        <f>VLOOKUP(C32,'Est2'!$C$12:$S$26,18,FALSE)</f>
        <v>#N/A</v>
      </c>
      <c r="AG32" s="1" t="str">
        <f ca="1">IF($I32&lt;AG$5,"-",SUM(INDIRECT(ADDRESS($AF32+"1",6,1,1,"EST 2")):INDIRECT(ADDRESS($AF32+"1",IF(AA32="",17,AA32+"5"),1,1,"EST 2")))/SUM(INDIRECT(ADDRESS($AF32,6,1,1,"EST 2")):INDIRECT(ADDRESS($AF32,IF(AA32="",17,AA32+"5"),1,1,"EST 2")))-1)</f>
        <v>-</v>
      </c>
      <c r="AH32" s="1" t="str">
        <f ca="1">IF($I32&lt;AH$5,"-",SUM(INDIRECT(ADDRESS($AF32+"1",22,1,1,"EST 2")):INDIRECT(ADDRESS($AF32+"1",IF(AB32="",33,AB32+"21"),1,1,"EST 2")))/SUM(INDIRECT(ADDRESS($AF32,22,1,1,"EST 2")):INDIRECT(ADDRESS($AF32,IF(AB32="",33,AB32+"21"),1,1,"EST 2")))-1)</f>
        <v>-</v>
      </c>
      <c r="AI32" s="1" t="str">
        <f ca="1">IF($I32&lt;AI$5,"-",SUM(INDIRECT(ADDRESS($AF32+"1",38,1,1,"EST 2")):INDIRECT(ADDRESS($AF32+"1",IF(AC32="",49,AC32+"37"),1,1,"EST 2")))/SUM(INDIRECT(ADDRESS($AF32,38,1,1,"EST 2")):INDIRECT(ADDRESS($AF32,IF(AC32="",49,AC32+"37"),1,1,"EST 2")))-1)</f>
        <v>-</v>
      </c>
      <c r="AJ32" s="1" t="str">
        <f ca="1">IF($I32&lt;AJ$5,"-",SUM(INDIRECT(ADDRESS($AF32+"1",54,1,1,"EST 2")):INDIRECT(ADDRESS($AF32+"1",IF(AD32="",65,AD32+"53"),1,1,"EST 2")))/SUM(INDIRECT(ADDRESS($AF32,54,1,1,"EST 2")):INDIRECT(ADDRESS($AF32,IF(AD32="",65,AD32+"53"),1,1,"EST 2")))-1)</f>
        <v>-</v>
      </c>
      <c r="AK32" s="1" t="str">
        <f ca="1">IF($I32&lt;AK$5,"-",SUM(INDIRECT(ADDRESS($AF32+"1",70,1,1,"EST 2")):INDIRECT(ADDRESS($AF32+"1",IF(AE32="",81,AE32+"69"),1,1,"EST 2")))/SUM(INDIRECT(ADDRESS($AF32,70,1,1,"EST 2")):INDIRECT(ADDRESS($AF32,IF(AE32="",81,AE32+"69"),1,1,"EST 2")))-1)</f>
        <v>-</v>
      </c>
    </row>
    <row r="33" spans="1:37" ht="30" customHeight="1" thickTop="1" thickBot="1">
      <c r="A33"/>
      <c r="B33"/>
      <c r="C33" s="321"/>
      <c r="D33" s="322"/>
      <c r="E33" s="316"/>
      <c r="F33" s="316"/>
      <c r="G33" s="317" t="str">
        <f>IF(F33=0,"",VLOOKUP(F33,Funcionários!$C$6:$D$81,2,FALSE))</f>
        <v/>
      </c>
      <c r="H33" s="318"/>
      <c r="I33" s="319"/>
      <c r="J33" s="85" t="str">
        <f t="shared" si="3"/>
        <v/>
      </c>
      <c r="K33" s="88"/>
      <c r="L33" s="1" t="str">
        <f t="shared" si="4"/>
        <v/>
      </c>
      <c r="M33" s="1" t="str">
        <f>IF(Funcionários!C33=0,"",Funcionários!C33)</f>
        <v/>
      </c>
      <c r="R33" s="1" t="str">
        <f t="shared" si="5"/>
        <v/>
      </c>
      <c r="S33" s="1" t="str">
        <f t="shared" si="6"/>
        <v/>
      </c>
      <c r="W33" s="1" t="e">
        <f t="shared" ca="1" si="7"/>
        <v>#VALUE!</v>
      </c>
      <c r="X33" s="1" t="e">
        <f t="shared" ca="1" si="8"/>
        <v>#VALUE!</v>
      </c>
      <c r="Y33" s="1" t="e">
        <f t="shared" ca="1" si="9"/>
        <v>#VALUE!</v>
      </c>
      <c r="AA33" s="1" t="str">
        <f t="shared" si="11"/>
        <v/>
      </c>
      <c r="AB33" s="1" t="str">
        <f t="shared" si="11"/>
        <v/>
      </c>
      <c r="AC33" s="1" t="str">
        <f t="shared" si="11"/>
        <v/>
      </c>
      <c r="AD33" s="1" t="str">
        <f t="shared" si="11"/>
        <v/>
      </c>
      <c r="AE33" s="1" t="str">
        <f t="shared" si="11"/>
        <v/>
      </c>
      <c r="AF33" s="1" t="e">
        <f>VLOOKUP(C33,'Est2'!$C$12:$S$26,18,FALSE)</f>
        <v>#N/A</v>
      </c>
      <c r="AG33" s="1" t="str">
        <f ca="1">IF($I33&lt;AG$5,"-",SUM(INDIRECT(ADDRESS($AF33+"1",6,1,1,"EST 2")):INDIRECT(ADDRESS($AF33+"1",IF(AA33="",17,AA33+"5"),1,1,"EST 2")))/SUM(INDIRECT(ADDRESS($AF33,6,1,1,"EST 2")):INDIRECT(ADDRESS($AF33,IF(AA33="",17,AA33+"5"),1,1,"EST 2")))-1)</f>
        <v>-</v>
      </c>
      <c r="AH33" s="1" t="str">
        <f ca="1">IF($I33&lt;AH$5,"-",SUM(INDIRECT(ADDRESS($AF33+"1",22,1,1,"EST 2")):INDIRECT(ADDRESS($AF33+"1",IF(AB33="",33,AB33+"21"),1,1,"EST 2")))/SUM(INDIRECT(ADDRESS($AF33,22,1,1,"EST 2")):INDIRECT(ADDRESS($AF33,IF(AB33="",33,AB33+"21"),1,1,"EST 2")))-1)</f>
        <v>-</v>
      </c>
      <c r="AI33" s="1" t="str">
        <f ca="1">IF($I33&lt;AI$5,"-",SUM(INDIRECT(ADDRESS($AF33+"1",38,1,1,"EST 2")):INDIRECT(ADDRESS($AF33+"1",IF(AC33="",49,AC33+"37"),1,1,"EST 2")))/SUM(INDIRECT(ADDRESS($AF33,38,1,1,"EST 2")):INDIRECT(ADDRESS($AF33,IF(AC33="",49,AC33+"37"),1,1,"EST 2")))-1)</f>
        <v>-</v>
      </c>
      <c r="AJ33" s="1" t="str">
        <f ca="1">IF($I33&lt;AJ$5,"-",SUM(INDIRECT(ADDRESS($AF33+"1",54,1,1,"EST 2")):INDIRECT(ADDRESS($AF33+"1",IF(AD33="",65,AD33+"53"),1,1,"EST 2")))/SUM(INDIRECT(ADDRESS($AF33,54,1,1,"EST 2")):INDIRECT(ADDRESS($AF33,IF(AD33="",65,AD33+"53"),1,1,"EST 2")))-1)</f>
        <v>-</v>
      </c>
      <c r="AK33" s="1" t="str">
        <f ca="1">IF($I33&lt;AK$5,"-",SUM(INDIRECT(ADDRESS($AF33+"1",70,1,1,"EST 2")):INDIRECT(ADDRESS($AF33+"1",IF(AE33="",81,AE33+"69"),1,1,"EST 2")))/SUM(INDIRECT(ADDRESS($AF33,70,1,1,"EST 2")):INDIRECT(ADDRESS($AF33,IF(AE33="",81,AE33+"69"),1,1,"EST 2")))-1)</f>
        <v>-</v>
      </c>
    </row>
    <row r="34" spans="1:37" ht="30" customHeight="1" thickTop="1" thickBot="1">
      <c r="A34"/>
      <c r="B34"/>
      <c r="C34" s="321"/>
      <c r="D34" s="322"/>
      <c r="E34" s="316"/>
      <c r="F34" s="316"/>
      <c r="G34" s="317" t="str">
        <f>IF(F34=0,"",VLOOKUP(F34,Funcionários!$C$6:$D$81,2,FALSE))</f>
        <v/>
      </c>
      <c r="H34" s="318"/>
      <c r="I34" s="319"/>
      <c r="J34" s="85" t="str">
        <f t="shared" si="3"/>
        <v/>
      </c>
      <c r="K34" s="88"/>
      <c r="L34" s="1" t="str">
        <f t="shared" si="4"/>
        <v/>
      </c>
      <c r="M34" s="1" t="str">
        <f>IF(Funcionários!C34=0,"",Funcionários!C34)</f>
        <v/>
      </c>
      <c r="R34" s="1" t="str">
        <f t="shared" si="5"/>
        <v/>
      </c>
      <c r="S34" s="1" t="str">
        <f t="shared" si="6"/>
        <v/>
      </c>
      <c r="W34" s="1" t="e">
        <f t="shared" ca="1" si="7"/>
        <v>#VALUE!</v>
      </c>
      <c r="X34" s="1" t="e">
        <f t="shared" ca="1" si="8"/>
        <v>#VALUE!</v>
      </c>
      <c r="Y34" s="1" t="e">
        <f t="shared" ca="1" si="9"/>
        <v>#VALUE!</v>
      </c>
      <c r="AA34" s="1" t="str">
        <f t="shared" si="11"/>
        <v/>
      </c>
      <c r="AB34" s="1" t="str">
        <f t="shared" si="11"/>
        <v/>
      </c>
      <c r="AC34" s="1" t="str">
        <f t="shared" si="11"/>
        <v/>
      </c>
      <c r="AD34" s="1" t="str">
        <f t="shared" si="11"/>
        <v/>
      </c>
      <c r="AE34" s="1" t="str">
        <f t="shared" si="11"/>
        <v/>
      </c>
      <c r="AF34" s="1" t="e">
        <f>VLOOKUP(C34,'Est2'!$C$12:$S$26,18,FALSE)</f>
        <v>#N/A</v>
      </c>
      <c r="AG34" s="1" t="str">
        <f ca="1">IF($I34&lt;AG$5,"-",SUM(INDIRECT(ADDRESS($AF34+"1",6,1,1,"EST 2")):INDIRECT(ADDRESS($AF34+"1",IF(AA34="",17,AA34+"5"),1,1,"EST 2")))/SUM(INDIRECT(ADDRESS($AF34,6,1,1,"EST 2")):INDIRECT(ADDRESS($AF34,IF(AA34="",17,AA34+"5"),1,1,"EST 2")))-1)</f>
        <v>-</v>
      </c>
      <c r="AH34" s="1" t="str">
        <f ca="1">IF($I34&lt;AH$5,"-",SUM(INDIRECT(ADDRESS($AF34+"1",22,1,1,"EST 2")):INDIRECT(ADDRESS($AF34+"1",IF(AB34="",33,AB34+"21"),1,1,"EST 2")))/SUM(INDIRECT(ADDRESS($AF34,22,1,1,"EST 2")):INDIRECT(ADDRESS($AF34,IF(AB34="",33,AB34+"21"),1,1,"EST 2")))-1)</f>
        <v>-</v>
      </c>
      <c r="AI34" s="1" t="str">
        <f ca="1">IF($I34&lt;AI$5,"-",SUM(INDIRECT(ADDRESS($AF34+"1",38,1,1,"EST 2")):INDIRECT(ADDRESS($AF34+"1",IF(AC34="",49,AC34+"37"),1,1,"EST 2")))/SUM(INDIRECT(ADDRESS($AF34,38,1,1,"EST 2")):INDIRECT(ADDRESS($AF34,IF(AC34="",49,AC34+"37"),1,1,"EST 2")))-1)</f>
        <v>-</v>
      </c>
      <c r="AJ34" s="1" t="str">
        <f ca="1">IF($I34&lt;AJ$5,"-",SUM(INDIRECT(ADDRESS($AF34+"1",54,1,1,"EST 2")):INDIRECT(ADDRESS($AF34+"1",IF(AD34="",65,AD34+"53"),1,1,"EST 2")))/SUM(INDIRECT(ADDRESS($AF34,54,1,1,"EST 2")):INDIRECT(ADDRESS($AF34,IF(AD34="",65,AD34+"53"),1,1,"EST 2")))-1)</f>
        <v>-</v>
      </c>
      <c r="AK34" s="1" t="str">
        <f ca="1">IF($I34&lt;AK$5,"-",SUM(INDIRECT(ADDRESS($AF34+"1",70,1,1,"EST 2")):INDIRECT(ADDRESS($AF34+"1",IF(AE34="",81,AE34+"69"),1,1,"EST 2")))/SUM(INDIRECT(ADDRESS($AF34,70,1,1,"EST 2")):INDIRECT(ADDRESS($AF34,IF(AE34="",81,AE34+"69"),1,1,"EST 2")))-1)</f>
        <v>-</v>
      </c>
    </row>
    <row r="35" spans="1:37" ht="30" customHeight="1" thickTop="1" thickBot="1">
      <c r="A35"/>
      <c r="B35"/>
      <c r="C35" s="321"/>
      <c r="D35" s="322"/>
      <c r="E35" s="316"/>
      <c r="F35" s="316"/>
      <c r="G35" s="317" t="str">
        <f>IF(F35=0,"",VLOOKUP(F35,Funcionários!$C$6:$D$81,2,FALSE))</f>
        <v/>
      </c>
      <c r="H35" s="318"/>
      <c r="I35" s="319"/>
      <c r="J35" s="85" t="str">
        <f t="shared" si="3"/>
        <v/>
      </c>
      <c r="K35" s="88"/>
      <c r="L35" s="1" t="str">
        <f t="shared" si="4"/>
        <v/>
      </c>
      <c r="M35" s="1" t="str">
        <f>IF(Funcionários!C35=0,"",Funcionários!C35)</f>
        <v/>
      </c>
      <c r="R35" s="1" t="str">
        <f t="shared" si="5"/>
        <v/>
      </c>
      <c r="S35" s="1" t="str">
        <f t="shared" si="6"/>
        <v/>
      </c>
      <c r="W35" s="1" t="e">
        <f t="shared" ca="1" si="7"/>
        <v>#VALUE!</v>
      </c>
      <c r="X35" s="1" t="e">
        <f t="shared" ca="1" si="8"/>
        <v>#VALUE!</v>
      </c>
      <c r="Y35" s="1" t="e">
        <f t="shared" ca="1" si="9"/>
        <v>#VALUE!</v>
      </c>
      <c r="AA35" s="1" t="str">
        <f t="shared" si="11"/>
        <v/>
      </c>
      <c r="AB35" s="1" t="str">
        <f t="shared" si="11"/>
        <v/>
      </c>
      <c r="AC35" s="1" t="str">
        <f t="shared" si="11"/>
        <v/>
      </c>
      <c r="AD35" s="1" t="str">
        <f t="shared" si="11"/>
        <v/>
      </c>
      <c r="AE35" s="1" t="str">
        <f t="shared" si="11"/>
        <v/>
      </c>
      <c r="AF35" s="1" t="e">
        <f>VLOOKUP(C35,'Est2'!$C$12:$S$26,18,FALSE)</f>
        <v>#N/A</v>
      </c>
      <c r="AG35" s="1" t="str">
        <f ca="1">IF($I35&lt;AG$5,"-",SUM(INDIRECT(ADDRESS($AF35+"1",6,1,1,"EST 2")):INDIRECT(ADDRESS($AF35+"1",IF(AA35="",17,AA35+"5"),1,1,"EST 2")))/SUM(INDIRECT(ADDRESS($AF35,6,1,1,"EST 2")):INDIRECT(ADDRESS($AF35,IF(AA35="",17,AA35+"5"),1,1,"EST 2")))-1)</f>
        <v>-</v>
      </c>
      <c r="AH35" s="1" t="str">
        <f ca="1">IF($I35&lt;AH$5,"-",SUM(INDIRECT(ADDRESS($AF35+"1",22,1,1,"EST 2")):INDIRECT(ADDRESS($AF35+"1",IF(AB35="",33,AB35+"21"),1,1,"EST 2")))/SUM(INDIRECT(ADDRESS($AF35,22,1,1,"EST 2")):INDIRECT(ADDRESS($AF35,IF(AB35="",33,AB35+"21"),1,1,"EST 2")))-1)</f>
        <v>-</v>
      </c>
      <c r="AI35" s="1" t="str">
        <f ca="1">IF($I35&lt;AI$5,"-",SUM(INDIRECT(ADDRESS($AF35+"1",38,1,1,"EST 2")):INDIRECT(ADDRESS($AF35+"1",IF(AC35="",49,AC35+"37"),1,1,"EST 2")))/SUM(INDIRECT(ADDRESS($AF35,38,1,1,"EST 2")):INDIRECT(ADDRESS($AF35,IF(AC35="",49,AC35+"37"),1,1,"EST 2")))-1)</f>
        <v>-</v>
      </c>
      <c r="AJ35" s="1" t="str">
        <f ca="1">IF($I35&lt;AJ$5,"-",SUM(INDIRECT(ADDRESS($AF35+"1",54,1,1,"EST 2")):INDIRECT(ADDRESS($AF35+"1",IF(AD35="",65,AD35+"53"),1,1,"EST 2")))/SUM(INDIRECT(ADDRESS($AF35,54,1,1,"EST 2")):INDIRECT(ADDRESS($AF35,IF(AD35="",65,AD35+"53"),1,1,"EST 2")))-1)</f>
        <v>-</v>
      </c>
      <c r="AK35" s="1" t="str">
        <f ca="1">IF($I35&lt;AK$5,"-",SUM(INDIRECT(ADDRESS($AF35+"1",70,1,1,"EST 2")):INDIRECT(ADDRESS($AF35+"1",IF(AE35="",81,AE35+"69"),1,1,"EST 2")))/SUM(INDIRECT(ADDRESS($AF35,70,1,1,"EST 2")):INDIRECT(ADDRESS($AF35,IF(AE35="",81,AE35+"69"),1,1,"EST 2")))-1)</f>
        <v>-</v>
      </c>
    </row>
    <row r="36" spans="1:37" ht="30" customHeight="1" thickTop="1" thickBot="1">
      <c r="A36"/>
      <c r="B36"/>
      <c r="C36" s="321"/>
      <c r="D36" s="322"/>
      <c r="E36" s="316"/>
      <c r="F36" s="316"/>
      <c r="G36" s="317" t="str">
        <f>IF(F36=0,"",VLOOKUP(F36,Funcionários!$C$6:$D$81,2,FALSE))</f>
        <v/>
      </c>
      <c r="H36" s="318"/>
      <c r="I36" s="319"/>
      <c r="J36" s="85" t="str">
        <f t="shared" si="3"/>
        <v/>
      </c>
      <c r="K36" s="88"/>
      <c r="L36" s="1" t="str">
        <f t="shared" si="4"/>
        <v/>
      </c>
      <c r="M36" s="1" t="str">
        <f>IF(Funcionários!C36=0,"",Funcionários!C36)</f>
        <v/>
      </c>
      <c r="R36" s="1" t="str">
        <f t="shared" si="5"/>
        <v/>
      </c>
      <c r="S36" s="1" t="str">
        <f t="shared" si="6"/>
        <v/>
      </c>
      <c r="W36" s="1" t="e">
        <f t="shared" ca="1" si="7"/>
        <v>#VALUE!</v>
      </c>
      <c r="X36" s="1" t="e">
        <f t="shared" ca="1" si="8"/>
        <v>#VALUE!</v>
      </c>
      <c r="Y36" s="1" t="e">
        <f t="shared" ca="1" si="9"/>
        <v>#VALUE!</v>
      </c>
      <c r="AA36" s="1" t="str">
        <f t="shared" ref="AA36:AE45" si="12">IF($I36=AA$5,$R36,"")</f>
        <v/>
      </c>
      <c r="AB36" s="1" t="str">
        <f t="shared" si="12"/>
        <v/>
      </c>
      <c r="AC36" s="1" t="str">
        <f t="shared" si="12"/>
        <v/>
      </c>
      <c r="AD36" s="1" t="str">
        <f t="shared" si="12"/>
        <v/>
      </c>
      <c r="AE36" s="1" t="str">
        <f t="shared" si="12"/>
        <v/>
      </c>
      <c r="AF36" s="1" t="e">
        <f>VLOOKUP(C36,'Est2'!$C$12:$S$26,18,FALSE)</f>
        <v>#N/A</v>
      </c>
      <c r="AG36" s="1" t="str">
        <f ca="1">IF($I36&lt;AG$5,"-",SUM(INDIRECT(ADDRESS($AF36+"1",6,1,1,"EST 2")):INDIRECT(ADDRESS($AF36+"1",IF(AA36="",17,AA36+"5"),1,1,"EST 2")))/SUM(INDIRECT(ADDRESS($AF36,6,1,1,"EST 2")):INDIRECT(ADDRESS($AF36,IF(AA36="",17,AA36+"5"),1,1,"EST 2")))-1)</f>
        <v>-</v>
      </c>
      <c r="AH36" s="1" t="str">
        <f ca="1">IF($I36&lt;AH$5,"-",SUM(INDIRECT(ADDRESS($AF36+"1",22,1,1,"EST 2")):INDIRECT(ADDRESS($AF36+"1",IF(AB36="",33,AB36+"21"),1,1,"EST 2")))/SUM(INDIRECT(ADDRESS($AF36,22,1,1,"EST 2")):INDIRECT(ADDRESS($AF36,IF(AB36="",33,AB36+"21"),1,1,"EST 2")))-1)</f>
        <v>-</v>
      </c>
      <c r="AI36" s="1" t="str">
        <f ca="1">IF($I36&lt;AI$5,"-",SUM(INDIRECT(ADDRESS($AF36+"1",38,1,1,"EST 2")):INDIRECT(ADDRESS($AF36+"1",IF(AC36="",49,AC36+"37"),1,1,"EST 2")))/SUM(INDIRECT(ADDRESS($AF36,38,1,1,"EST 2")):INDIRECT(ADDRESS($AF36,IF(AC36="",49,AC36+"37"),1,1,"EST 2")))-1)</f>
        <v>-</v>
      </c>
      <c r="AJ36" s="1" t="str">
        <f ca="1">IF($I36&lt;AJ$5,"-",SUM(INDIRECT(ADDRESS($AF36+"1",54,1,1,"EST 2")):INDIRECT(ADDRESS($AF36+"1",IF(AD36="",65,AD36+"53"),1,1,"EST 2")))/SUM(INDIRECT(ADDRESS($AF36,54,1,1,"EST 2")):INDIRECT(ADDRESS($AF36,IF(AD36="",65,AD36+"53"),1,1,"EST 2")))-1)</f>
        <v>-</v>
      </c>
      <c r="AK36" s="1" t="str">
        <f ca="1">IF($I36&lt;AK$5,"-",SUM(INDIRECT(ADDRESS($AF36+"1",70,1,1,"EST 2")):INDIRECT(ADDRESS($AF36+"1",IF(AE36="",81,AE36+"69"),1,1,"EST 2")))/SUM(INDIRECT(ADDRESS($AF36,70,1,1,"EST 2")):INDIRECT(ADDRESS($AF36,IF(AE36="",81,AE36+"69"),1,1,"EST 2")))-1)</f>
        <v>-</v>
      </c>
    </row>
    <row r="37" spans="1:37" ht="30" customHeight="1" thickTop="1" thickBot="1">
      <c r="A37"/>
      <c r="B37"/>
      <c r="C37" s="321"/>
      <c r="D37" s="322"/>
      <c r="E37" s="316"/>
      <c r="F37" s="316"/>
      <c r="G37" s="317" t="str">
        <f>IF(F37=0,"",VLOOKUP(F37,Funcionários!$C$6:$D$81,2,FALSE))</f>
        <v/>
      </c>
      <c r="H37" s="318"/>
      <c r="I37" s="319"/>
      <c r="J37" s="85" t="str">
        <f t="shared" si="3"/>
        <v/>
      </c>
      <c r="K37" s="88"/>
      <c r="L37" s="1" t="str">
        <f t="shared" si="4"/>
        <v/>
      </c>
      <c r="M37" s="1" t="str">
        <f>IF(Funcionários!C37=0,"",Funcionários!C37)</f>
        <v/>
      </c>
      <c r="R37" s="1" t="str">
        <f t="shared" si="5"/>
        <v/>
      </c>
      <c r="S37" s="1" t="str">
        <f t="shared" si="6"/>
        <v/>
      </c>
      <c r="W37" s="1" t="e">
        <f t="shared" ca="1" si="7"/>
        <v>#VALUE!</v>
      </c>
      <c r="X37" s="1" t="e">
        <f t="shared" ca="1" si="8"/>
        <v>#VALUE!</v>
      </c>
      <c r="Y37" s="1" t="e">
        <f t="shared" ca="1" si="9"/>
        <v>#VALUE!</v>
      </c>
      <c r="AA37" s="1" t="str">
        <f t="shared" si="12"/>
        <v/>
      </c>
      <c r="AB37" s="1" t="str">
        <f t="shared" si="12"/>
        <v/>
      </c>
      <c r="AC37" s="1" t="str">
        <f t="shared" si="12"/>
        <v/>
      </c>
      <c r="AD37" s="1" t="str">
        <f t="shared" si="12"/>
        <v/>
      </c>
      <c r="AE37" s="1" t="str">
        <f t="shared" si="12"/>
        <v/>
      </c>
      <c r="AF37" s="1" t="e">
        <f>VLOOKUP(C37,'Est2'!$C$12:$S$26,18,FALSE)</f>
        <v>#N/A</v>
      </c>
      <c r="AG37" s="1" t="str">
        <f ca="1">IF($I37&lt;AG$5,"-",SUM(INDIRECT(ADDRESS($AF37+"1",6,1,1,"EST 2")):INDIRECT(ADDRESS($AF37+"1",IF(AA37="",17,AA37+"5"),1,1,"EST 2")))/SUM(INDIRECT(ADDRESS($AF37,6,1,1,"EST 2")):INDIRECT(ADDRESS($AF37,IF(AA37="",17,AA37+"5"),1,1,"EST 2")))-1)</f>
        <v>-</v>
      </c>
      <c r="AH37" s="1" t="str">
        <f ca="1">IF($I37&lt;AH$5,"-",SUM(INDIRECT(ADDRESS($AF37+"1",22,1,1,"EST 2")):INDIRECT(ADDRESS($AF37+"1",IF(AB37="",33,AB37+"21"),1,1,"EST 2")))/SUM(INDIRECT(ADDRESS($AF37,22,1,1,"EST 2")):INDIRECT(ADDRESS($AF37,IF(AB37="",33,AB37+"21"),1,1,"EST 2")))-1)</f>
        <v>-</v>
      </c>
      <c r="AI37" s="1" t="str">
        <f ca="1">IF($I37&lt;AI$5,"-",SUM(INDIRECT(ADDRESS($AF37+"1",38,1,1,"EST 2")):INDIRECT(ADDRESS($AF37+"1",IF(AC37="",49,AC37+"37"),1,1,"EST 2")))/SUM(INDIRECT(ADDRESS($AF37,38,1,1,"EST 2")):INDIRECT(ADDRESS($AF37,IF(AC37="",49,AC37+"37"),1,1,"EST 2")))-1)</f>
        <v>-</v>
      </c>
      <c r="AJ37" s="1" t="str">
        <f ca="1">IF($I37&lt;AJ$5,"-",SUM(INDIRECT(ADDRESS($AF37+"1",54,1,1,"EST 2")):INDIRECT(ADDRESS($AF37+"1",IF(AD37="",65,AD37+"53"),1,1,"EST 2")))/SUM(INDIRECT(ADDRESS($AF37,54,1,1,"EST 2")):INDIRECT(ADDRESS($AF37,IF(AD37="",65,AD37+"53"),1,1,"EST 2")))-1)</f>
        <v>-</v>
      </c>
      <c r="AK37" s="1" t="str">
        <f ca="1">IF($I37&lt;AK$5,"-",SUM(INDIRECT(ADDRESS($AF37+"1",70,1,1,"EST 2")):INDIRECT(ADDRESS($AF37+"1",IF(AE37="",81,AE37+"69"),1,1,"EST 2")))/SUM(INDIRECT(ADDRESS($AF37,70,1,1,"EST 2")):INDIRECT(ADDRESS($AF37,IF(AE37="",81,AE37+"69"),1,1,"EST 2")))-1)</f>
        <v>-</v>
      </c>
    </row>
    <row r="38" spans="1:37" ht="30" customHeight="1" thickTop="1" thickBot="1">
      <c r="A38"/>
      <c r="B38"/>
      <c r="C38" s="321"/>
      <c r="D38" s="322"/>
      <c r="E38" s="316"/>
      <c r="F38" s="316"/>
      <c r="G38" s="317" t="str">
        <f>IF(F38=0,"",VLOOKUP(F38,Funcionários!$C$6:$D$81,2,FALSE))</f>
        <v/>
      </c>
      <c r="H38" s="318"/>
      <c r="I38" s="319"/>
      <c r="J38" s="85" t="str">
        <f t="shared" si="3"/>
        <v/>
      </c>
      <c r="K38" s="88"/>
      <c r="L38" s="1" t="str">
        <f t="shared" si="4"/>
        <v/>
      </c>
      <c r="M38" s="1" t="str">
        <f>IF(Funcionários!C38=0,"",Funcionários!C38)</f>
        <v/>
      </c>
      <c r="R38" s="1" t="str">
        <f t="shared" si="5"/>
        <v/>
      </c>
      <c r="S38" s="1" t="str">
        <f t="shared" si="6"/>
        <v/>
      </c>
      <c r="W38" s="1" t="e">
        <f t="shared" ca="1" si="7"/>
        <v>#VALUE!</v>
      </c>
      <c r="X38" s="1" t="e">
        <f t="shared" ca="1" si="8"/>
        <v>#VALUE!</v>
      </c>
      <c r="Y38" s="1" t="e">
        <f t="shared" ca="1" si="9"/>
        <v>#VALUE!</v>
      </c>
      <c r="AA38" s="1" t="str">
        <f t="shared" si="12"/>
        <v/>
      </c>
      <c r="AB38" s="1" t="str">
        <f t="shared" si="12"/>
        <v/>
      </c>
      <c r="AC38" s="1" t="str">
        <f t="shared" si="12"/>
        <v/>
      </c>
      <c r="AD38" s="1" t="str">
        <f t="shared" si="12"/>
        <v/>
      </c>
      <c r="AE38" s="1" t="str">
        <f t="shared" si="12"/>
        <v/>
      </c>
      <c r="AF38" s="1" t="e">
        <f>VLOOKUP(C38,'Est2'!$C$12:$S$26,18,FALSE)</f>
        <v>#N/A</v>
      </c>
      <c r="AG38" s="1" t="str">
        <f ca="1">IF($I38&lt;AG$5,"-",SUM(INDIRECT(ADDRESS($AF38+"1",6,1,1,"EST 2")):INDIRECT(ADDRESS($AF38+"1",IF(AA38="",17,AA38+"5"),1,1,"EST 2")))/SUM(INDIRECT(ADDRESS($AF38,6,1,1,"EST 2")):INDIRECT(ADDRESS($AF38,IF(AA38="",17,AA38+"5"),1,1,"EST 2")))-1)</f>
        <v>-</v>
      </c>
      <c r="AH38" s="1" t="str">
        <f ca="1">IF($I38&lt;AH$5,"-",SUM(INDIRECT(ADDRESS($AF38+"1",22,1,1,"EST 2")):INDIRECT(ADDRESS($AF38+"1",IF(AB38="",33,AB38+"21"),1,1,"EST 2")))/SUM(INDIRECT(ADDRESS($AF38,22,1,1,"EST 2")):INDIRECT(ADDRESS($AF38,IF(AB38="",33,AB38+"21"),1,1,"EST 2")))-1)</f>
        <v>-</v>
      </c>
      <c r="AI38" s="1" t="str">
        <f ca="1">IF($I38&lt;AI$5,"-",SUM(INDIRECT(ADDRESS($AF38+"1",38,1,1,"EST 2")):INDIRECT(ADDRESS($AF38+"1",IF(AC38="",49,AC38+"37"),1,1,"EST 2")))/SUM(INDIRECT(ADDRESS($AF38,38,1,1,"EST 2")):INDIRECT(ADDRESS($AF38,IF(AC38="",49,AC38+"37"),1,1,"EST 2")))-1)</f>
        <v>-</v>
      </c>
      <c r="AJ38" s="1" t="str">
        <f ca="1">IF($I38&lt;AJ$5,"-",SUM(INDIRECT(ADDRESS($AF38+"1",54,1,1,"EST 2")):INDIRECT(ADDRESS($AF38+"1",IF(AD38="",65,AD38+"53"),1,1,"EST 2")))/SUM(INDIRECT(ADDRESS($AF38,54,1,1,"EST 2")):INDIRECT(ADDRESS($AF38,IF(AD38="",65,AD38+"53"),1,1,"EST 2")))-1)</f>
        <v>-</v>
      </c>
      <c r="AK38" s="1" t="str">
        <f ca="1">IF($I38&lt;AK$5,"-",SUM(INDIRECT(ADDRESS($AF38+"1",70,1,1,"EST 2")):INDIRECT(ADDRESS($AF38+"1",IF(AE38="",81,AE38+"69"),1,1,"EST 2")))/SUM(INDIRECT(ADDRESS($AF38,70,1,1,"EST 2")):INDIRECT(ADDRESS($AF38,IF(AE38="",81,AE38+"69"),1,1,"EST 2")))-1)</f>
        <v>-</v>
      </c>
    </row>
    <row r="39" spans="1:37" ht="30" customHeight="1" thickTop="1" thickBot="1">
      <c r="A39"/>
      <c r="B39"/>
      <c r="C39" s="321"/>
      <c r="D39" s="322"/>
      <c r="E39" s="316"/>
      <c r="F39" s="316"/>
      <c r="G39" s="317" t="str">
        <f>IF(F39=0,"",VLOOKUP(F39,Funcionários!$C$6:$D$81,2,FALSE))</f>
        <v/>
      </c>
      <c r="H39" s="318"/>
      <c r="I39" s="319"/>
      <c r="J39" s="85" t="str">
        <f t="shared" si="3"/>
        <v/>
      </c>
      <c r="K39" s="88"/>
      <c r="L39" s="1" t="str">
        <f t="shared" si="4"/>
        <v/>
      </c>
      <c r="M39" s="1" t="str">
        <f>IF(Funcionários!C39=0,"",Funcionários!C39)</f>
        <v/>
      </c>
      <c r="R39" s="1" t="str">
        <f t="shared" si="5"/>
        <v/>
      </c>
      <c r="S39" s="1" t="str">
        <f t="shared" si="6"/>
        <v/>
      </c>
      <c r="W39" s="1" t="e">
        <f t="shared" ca="1" si="7"/>
        <v>#VALUE!</v>
      </c>
      <c r="X39" s="1" t="e">
        <f t="shared" ca="1" si="8"/>
        <v>#VALUE!</v>
      </c>
      <c r="Y39" s="1" t="e">
        <f t="shared" ca="1" si="9"/>
        <v>#VALUE!</v>
      </c>
      <c r="AA39" s="1" t="str">
        <f t="shared" si="12"/>
        <v/>
      </c>
      <c r="AB39" s="1" t="str">
        <f t="shared" si="12"/>
        <v/>
      </c>
      <c r="AC39" s="1" t="str">
        <f t="shared" si="12"/>
        <v/>
      </c>
      <c r="AD39" s="1" t="str">
        <f t="shared" si="12"/>
        <v/>
      </c>
      <c r="AE39" s="1" t="str">
        <f t="shared" si="12"/>
        <v/>
      </c>
      <c r="AF39" s="1" t="e">
        <f>VLOOKUP(C39,'Est2'!$C$12:$S$26,18,FALSE)</f>
        <v>#N/A</v>
      </c>
      <c r="AG39" s="1" t="str">
        <f ca="1">IF($I39&lt;AG$5,"-",SUM(INDIRECT(ADDRESS($AF39+"1",6,1,1,"EST 2")):INDIRECT(ADDRESS($AF39+"1",IF(AA39="",17,AA39+"5"),1,1,"EST 2")))/SUM(INDIRECT(ADDRESS($AF39,6,1,1,"EST 2")):INDIRECT(ADDRESS($AF39,IF(AA39="",17,AA39+"5"),1,1,"EST 2")))-1)</f>
        <v>-</v>
      </c>
      <c r="AH39" s="1" t="str">
        <f ca="1">IF($I39&lt;AH$5,"-",SUM(INDIRECT(ADDRESS($AF39+"1",22,1,1,"EST 2")):INDIRECT(ADDRESS($AF39+"1",IF(AB39="",33,AB39+"21"),1,1,"EST 2")))/SUM(INDIRECT(ADDRESS($AF39,22,1,1,"EST 2")):INDIRECT(ADDRESS($AF39,IF(AB39="",33,AB39+"21"),1,1,"EST 2")))-1)</f>
        <v>-</v>
      </c>
      <c r="AI39" s="1" t="str">
        <f ca="1">IF($I39&lt;AI$5,"-",SUM(INDIRECT(ADDRESS($AF39+"1",38,1,1,"EST 2")):INDIRECT(ADDRESS($AF39+"1",IF(AC39="",49,AC39+"37"),1,1,"EST 2")))/SUM(INDIRECT(ADDRESS($AF39,38,1,1,"EST 2")):INDIRECT(ADDRESS($AF39,IF(AC39="",49,AC39+"37"),1,1,"EST 2")))-1)</f>
        <v>-</v>
      </c>
      <c r="AJ39" s="1" t="str">
        <f ca="1">IF($I39&lt;AJ$5,"-",SUM(INDIRECT(ADDRESS($AF39+"1",54,1,1,"EST 2")):INDIRECT(ADDRESS($AF39+"1",IF(AD39="",65,AD39+"53"),1,1,"EST 2")))/SUM(INDIRECT(ADDRESS($AF39,54,1,1,"EST 2")):INDIRECT(ADDRESS($AF39,IF(AD39="",65,AD39+"53"),1,1,"EST 2")))-1)</f>
        <v>-</v>
      </c>
      <c r="AK39" s="1" t="str">
        <f ca="1">IF($I39&lt;AK$5,"-",SUM(INDIRECT(ADDRESS($AF39+"1",70,1,1,"EST 2")):INDIRECT(ADDRESS($AF39+"1",IF(AE39="",81,AE39+"69"),1,1,"EST 2")))/SUM(INDIRECT(ADDRESS($AF39,70,1,1,"EST 2")):INDIRECT(ADDRESS($AF39,IF(AE39="",81,AE39+"69"),1,1,"EST 2")))-1)</f>
        <v>-</v>
      </c>
    </row>
    <row r="40" spans="1:37" ht="30" customHeight="1" thickTop="1" thickBot="1">
      <c r="A40"/>
      <c r="B40"/>
      <c r="C40" s="321"/>
      <c r="D40" s="322"/>
      <c r="E40" s="316"/>
      <c r="F40" s="316"/>
      <c r="G40" s="317" t="str">
        <f>IF(F40=0,"",VLOOKUP(F40,Funcionários!$C$6:$D$81,2,FALSE))</f>
        <v/>
      </c>
      <c r="H40" s="318"/>
      <c r="I40" s="319"/>
      <c r="J40" s="85" t="str">
        <f t="shared" si="3"/>
        <v/>
      </c>
      <c r="K40" s="88"/>
      <c r="L40" s="1" t="str">
        <f t="shared" si="4"/>
        <v/>
      </c>
      <c r="M40" s="1" t="str">
        <f>IF(Funcionários!C40=0,"",Funcionários!C40)</f>
        <v/>
      </c>
      <c r="R40" s="1" t="str">
        <f t="shared" si="5"/>
        <v/>
      </c>
      <c r="S40" s="1" t="str">
        <f t="shared" si="6"/>
        <v/>
      </c>
      <c r="W40" s="1" t="e">
        <f t="shared" ca="1" si="7"/>
        <v>#VALUE!</v>
      </c>
      <c r="X40" s="1" t="e">
        <f t="shared" ca="1" si="8"/>
        <v>#VALUE!</v>
      </c>
      <c r="Y40" s="1" t="e">
        <f t="shared" ca="1" si="9"/>
        <v>#VALUE!</v>
      </c>
      <c r="AA40" s="1" t="str">
        <f t="shared" si="12"/>
        <v/>
      </c>
      <c r="AB40" s="1" t="str">
        <f t="shared" si="12"/>
        <v/>
      </c>
      <c r="AC40" s="1" t="str">
        <f t="shared" si="12"/>
        <v/>
      </c>
      <c r="AD40" s="1" t="str">
        <f t="shared" si="12"/>
        <v/>
      </c>
      <c r="AE40" s="1" t="str">
        <f t="shared" si="12"/>
        <v/>
      </c>
      <c r="AF40" s="1" t="e">
        <f>VLOOKUP(C40,'Est2'!$C$12:$S$26,18,FALSE)</f>
        <v>#N/A</v>
      </c>
      <c r="AG40" s="1" t="str">
        <f ca="1">IF($I40&lt;AG$5,"-",SUM(INDIRECT(ADDRESS($AF40+"1",6,1,1,"EST 2")):INDIRECT(ADDRESS($AF40+"1",IF(AA40="",17,AA40+"5"),1,1,"EST 2")))/SUM(INDIRECT(ADDRESS($AF40,6,1,1,"EST 2")):INDIRECT(ADDRESS($AF40,IF(AA40="",17,AA40+"5"),1,1,"EST 2")))-1)</f>
        <v>-</v>
      </c>
      <c r="AH40" s="1" t="str">
        <f ca="1">IF($I40&lt;AH$5,"-",SUM(INDIRECT(ADDRESS($AF40+"1",22,1,1,"EST 2")):INDIRECT(ADDRESS($AF40+"1",IF(AB40="",33,AB40+"21"),1,1,"EST 2")))/SUM(INDIRECT(ADDRESS($AF40,22,1,1,"EST 2")):INDIRECT(ADDRESS($AF40,IF(AB40="",33,AB40+"21"),1,1,"EST 2")))-1)</f>
        <v>-</v>
      </c>
      <c r="AI40" s="1" t="str">
        <f ca="1">IF($I40&lt;AI$5,"-",SUM(INDIRECT(ADDRESS($AF40+"1",38,1,1,"EST 2")):INDIRECT(ADDRESS($AF40+"1",IF(AC40="",49,AC40+"37"),1,1,"EST 2")))/SUM(INDIRECT(ADDRESS($AF40,38,1,1,"EST 2")):INDIRECT(ADDRESS($AF40,IF(AC40="",49,AC40+"37"),1,1,"EST 2")))-1)</f>
        <v>-</v>
      </c>
      <c r="AJ40" s="1" t="str">
        <f ca="1">IF($I40&lt;AJ$5,"-",SUM(INDIRECT(ADDRESS($AF40+"1",54,1,1,"EST 2")):INDIRECT(ADDRESS($AF40+"1",IF(AD40="",65,AD40+"53"),1,1,"EST 2")))/SUM(INDIRECT(ADDRESS($AF40,54,1,1,"EST 2")):INDIRECT(ADDRESS($AF40,IF(AD40="",65,AD40+"53"),1,1,"EST 2")))-1)</f>
        <v>-</v>
      </c>
      <c r="AK40" s="1" t="str">
        <f ca="1">IF($I40&lt;AK$5,"-",SUM(INDIRECT(ADDRESS($AF40+"1",70,1,1,"EST 2")):INDIRECT(ADDRESS($AF40+"1",IF(AE40="",81,AE40+"69"),1,1,"EST 2")))/SUM(INDIRECT(ADDRESS($AF40,70,1,1,"EST 2")):INDIRECT(ADDRESS($AF40,IF(AE40="",81,AE40+"69"),1,1,"EST 2")))-1)</f>
        <v>-</v>
      </c>
    </row>
    <row r="41" spans="1:37" ht="30" customHeight="1" thickTop="1" thickBot="1">
      <c r="A41"/>
      <c r="B41"/>
      <c r="C41" s="321"/>
      <c r="D41" s="322"/>
      <c r="E41" s="316"/>
      <c r="F41" s="316"/>
      <c r="G41" s="317" t="str">
        <f>IF(F41=0,"",VLOOKUP(F41,Funcionários!$C$6:$D$81,2,FALSE))</f>
        <v/>
      </c>
      <c r="H41" s="318"/>
      <c r="I41" s="319"/>
      <c r="J41" s="85" t="str">
        <f t="shared" si="3"/>
        <v/>
      </c>
      <c r="K41" s="88"/>
      <c r="L41" s="1" t="str">
        <f t="shared" si="4"/>
        <v/>
      </c>
      <c r="M41" s="1" t="str">
        <f>IF(Funcionários!C41=0,"",Funcionários!C41)</f>
        <v/>
      </c>
      <c r="R41" s="1" t="str">
        <f t="shared" si="5"/>
        <v/>
      </c>
      <c r="S41" s="1" t="str">
        <f t="shared" si="6"/>
        <v/>
      </c>
      <c r="W41" s="1" t="e">
        <f t="shared" ca="1" si="7"/>
        <v>#VALUE!</v>
      </c>
      <c r="X41" s="1" t="e">
        <f t="shared" ca="1" si="8"/>
        <v>#VALUE!</v>
      </c>
      <c r="Y41" s="1" t="e">
        <f t="shared" ca="1" si="9"/>
        <v>#VALUE!</v>
      </c>
      <c r="AA41" s="1" t="str">
        <f t="shared" si="12"/>
        <v/>
      </c>
      <c r="AB41" s="1" t="str">
        <f t="shared" si="12"/>
        <v/>
      </c>
      <c r="AC41" s="1" t="str">
        <f t="shared" si="12"/>
        <v/>
      </c>
      <c r="AD41" s="1" t="str">
        <f t="shared" si="12"/>
        <v/>
      </c>
      <c r="AE41" s="1" t="str">
        <f t="shared" si="12"/>
        <v/>
      </c>
      <c r="AF41" s="1" t="e">
        <f>VLOOKUP(C41,'Est2'!$C$12:$S$26,18,FALSE)</f>
        <v>#N/A</v>
      </c>
      <c r="AG41" s="1" t="str">
        <f ca="1">IF($I41&lt;AG$5,"-",SUM(INDIRECT(ADDRESS($AF41+"1",6,1,1,"EST 2")):INDIRECT(ADDRESS($AF41+"1",IF(AA41="",17,AA41+"5"),1,1,"EST 2")))/SUM(INDIRECT(ADDRESS($AF41,6,1,1,"EST 2")):INDIRECT(ADDRESS($AF41,IF(AA41="",17,AA41+"5"),1,1,"EST 2")))-1)</f>
        <v>-</v>
      </c>
      <c r="AH41" s="1" t="str">
        <f ca="1">IF($I41&lt;AH$5,"-",SUM(INDIRECT(ADDRESS($AF41+"1",22,1,1,"EST 2")):INDIRECT(ADDRESS($AF41+"1",IF(AB41="",33,AB41+"21"),1,1,"EST 2")))/SUM(INDIRECT(ADDRESS($AF41,22,1,1,"EST 2")):INDIRECT(ADDRESS($AF41,IF(AB41="",33,AB41+"21"),1,1,"EST 2")))-1)</f>
        <v>-</v>
      </c>
      <c r="AI41" s="1" t="str">
        <f ca="1">IF($I41&lt;AI$5,"-",SUM(INDIRECT(ADDRESS($AF41+"1",38,1,1,"EST 2")):INDIRECT(ADDRESS($AF41+"1",IF(AC41="",49,AC41+"37"),1,1,"EST 2")))/SUM(INDIRECT(ADDRESS($AF41,38,1,1,"EST 2")):INDIRECT(ADDRESS($AF41,IF(AC41="",49,AC41+"37"),1,1,"EST 2")))-1)</f>
        <v>-</v>
      </c>
      <c r="AJ41" s="1" t="str">
        <f ca="1">IF($I41&lt;AJ$5,"-",SUM(INDIRECT(ADDRESS($AF41+"1",54,1,1,"EST 2")):INDIRECT(ADDRESS($AF41+"1",IF(AD41="",65,AD41+"53"),1,1,"EST 2")))/SUM(INDIRECT(ADDRESS($AF41,54,1,1,"EST 2")):INDIRECT(ADDRESS($AF41,IF(AD41="",65,AD41+"53"),1,1,"EST 2")))-1)</f>
        <v>-</v>
      </c>
      <c r="AK41" s="1" t="str">
        <f ca="1">IF($I41&lt;AK$5,"-",SUM(INDIRECT(ADDRESS($AF41+"1",70,1,1,"EST 2")):INDIRECT(ADDRESS($AF41+"1",IF(AE41="",81,AE41+"69"),1,1,"EST 2")))/SUM(INDIRECT(ADDRESS($AF41,70,1,1,"EST 2")):INDIRECT(ADDRESS($AF41,IF(AE41="",81,AE41+"69"),1,1,"EST 2")))-1)</f>
        <v>-</v>
      </c>
    </row>
    <row r="42" spans="1:37" ht="30" customHeight="1" thickTop="1" thickBot="1">
      <c r="A42"/>
      <c r="B42"/>
      <c r="C42" s="321"/>
      <c r="D42" s="322"/>
      <c r="E42" s="316"/>
      <c r="F42" s="316"/>
      <c r="G42" s="317" t="str">
        <f>IF(F42=0,"",VLOOKUP(F42,Funcionários!$C$6:$D$81,2,FALSE))</f>
        <v/>
      </c>
      <c r="H42" s="318"/>
      <c r="I42" s="319"/>
      <c r="J42" s="85" t="str">
        <f t="shared" si="3"/>
        <v/>
      </c>
      <c r="K42" s="88"/>
      <c r="L42" s="1" t="str">
        <f t="shared" si="4"/>
        <v/>
      </c>
      <c r="M42" s="1" t="str">
        <f>IF(Funcionários!C42=0,"",Funcionários!C42)</f>
        <v/>
      </c>
      <c r="R42" s="1" t="str">
        <f t="shared" si="5"/>
        <v/>
      </c>
      <c r="S42" s="1" t="str">
        <f t="shared" si="6"/>
        <v/>
      </c>
      <c r="W42" s="1" t="e">
        <f t="shared" ca="1" si="7"/>
        <v>#VALUE!</v>
      </c>
      <c r="X42" s="1" t="e">
        <f t="shared" ca="1" si="8"/>
        <v>#VALUE!</v>
      </c>
      <c r="Y42" s="1" t="e">
        <f t="shared" ca="1" si="9"/>
        <v>#VALUE!</v>
      </c>
      <c r="AA42" s="1" t="str">
        <f t="shared" si="12"/>
        <v/>
      </c>
      <c r="AB42" s="1" t="str">
        <f t="shared" si="12"/>
        <v/>
      </c>
      <c r="AC42" s="1" t="str">
        <f t="shared" si="12"/>
        <v/>
      </c>
      <c r="AD42" s="1" t="str">
        <f t="shared" si="12"/>
        <v/>
      </c>
      <c r="AE42" s="1" t="str">
        <f t="shared" si="12"/>
        <v/>
      </c>
      <c r="AF42" s="1" t="e">
        <f>VLOOKUP(C42,'Est2'!$C$12:$S$26,18,FALSE)</f>
        <v>#N/A</v>
      </c>
      <c r="AG42" s="1" t="str">
        <f ca="1">IF($I42&lt;AG$5,"-",SUM(INDIRECT(ADDRESS($AF42+"1",6,1,1,"EST 2")):INDIRECT(ADDRESS($AF42+"1",IF(AA42="",17,AA42+"5"),1,1,"EST 2")))/SUM(INDIRECT(ADDRESS($AF42,6,1,1,"EST 2")):INDIRECT(ADDRESS($AF42,IF(AA42="",17,AA42+"5"),1,1,"EST 2")))-1)</f>
        <v>-</v>
      </c>
      <c r="AH42" s="1" t="str">
        <f ca="1">IF($I42&lt;AH$5,"-",SUM(INDIRECT(ADDRESS($AF42+"1",22,1,1,"EST 2")):INDIRECT(ADDRESS($AF42+"1",IF(AB42="",33,AB42+"21"),1,1,"EST 2")))/SUM(INDIRECT(ADDRESS($AF42,22,1,1,"EST 2")):INDIRECT(ADDRESS($AF42,IF(AB42="",33,AB42+"21"),1,1,"EST 2")))-1)</f>
        <v>-</v>
      </c>
      <c r="AI42" s="1" t="str">
        <f ca="1">IF($I42&lt;AI$5,"-",SUM(INDIRECT(ADDRESS($AF42+"1",38,1,1,"EST 2")):INDIRECT(ADDRESS($AF42+"1",IF(AC42="",49,AC42+"37"),1,1,"EST 2")))/SUM(INDIRECT(ADDRESS($AF42,38,1,1,"EST 2")):INDIRECT(ADDRESS($AF42,IF(AC42="",49,AC42+"37"),1,1,"EST 2")))-1)</f>
        <v>-</v>
      </c>
      <c r="AJ42" s="1" t="str">
        <f ca="1">IF($I42&lt;AJ$5,"-",SUM(INDIRECT(ADDRESS($AF42+"1",54,1,1,"EST 2")):INDIRECT(ADDRESS($AF42+"1",IF(AD42="",65,AD42+"53"),1,1,"EST 2")))/SUM(INDIRECT(ADDRESS($AF42,54,1,1,"EST 2")):INDIRECT(ADDRESS($AF42,IF(AD42="",65,AD42+"53"),1,1,"EST 2")))-1)</f>
        <v>-</v>
      </c>
      <c r="AK42" s="1" t="str">
        <f ca="1">IF($I42&lt;AK$5,"-",SUM(INDIRECT(ADDRESS($AF42+"1",70,1,1,"EST 2")):INDIRECT(ADDRESS($AF42+"1",IF(AE42="",81,AE42+"69"),1,1,"EST 2")))/SUM(INDIRECT(ADDRESS($AF42,70,1,1,"EST 2")):INDIRECT(ADDRESS($AF42,IF(AE42="",81,AE42+"69"),1,1,"EST 2")))-1)</f>
        <v>-</v>
      </c>
    </row>
    <row r="43" spans="1:37" ht="30" customHeight="1" thickTop="1" thickBot="1">
      <c r="A43"/>
      <c r="B43"/>
      <c r="C43" s="321"/>
      <c r="D43" s="322"/>
      <c r="E43" s="316"/>
      <c r="F43" s="316"/>
      <c r="G43" s="317" t="str">
        <f>IF(F43=0,"",VLOOKUP(F43,Funcionários!$C$6:$D$81,2,FALSE))</f>
        <v/>
      </c>
      <c r="H43" s="318"/>
      <c r="I43" s="319"/>
      <c r="J43" s="85" t="str">
        <f t="shared" si="3"/>
        <v/>
      </c>
      <c r="K43" s="88"/>
      <c r="L43" s="1" t="str">
        <f t="shared" si="4"/>
        <v/>
      </c>
      <c r="M43" s="1" t="str">
        <f>IF(Funcionários!C43=0,"",Funcionários!C43)</f>
        <v/>
      </c>
      <c r="R43" s="1" t="str">
        <f t="shared" si="5"/>
        <v/>
      </c>
      <c r="S43" s="1" t="str">
        <f t="shared" si="6"/>
        <v/>
      </c>
      <c r="W43" s="1" t="e">
        <f t="shared" ca="1" si="7"/>
        <v>#VALUE!</v>
      </c>
      <c r="X43" s="1" t="e">
        <f t="shared" ca="1" si="8"/>
        <v>#VALUE!</v>
      </c>
      <c r="Y43" s="1" t="e">
        <f t="shared" ca="1" si="9"/>
        <v>#VALUE!</v>
      </c>
      <c r="AA43" s="1" t="str">
        <f t="shared" si="12"/>
        <v/>
      </c>
      <c r="AB43" s="1" t="str">
        <f t="shared" si="12"/>
        <v/>
      </c>
      <c r="AC43" s="1" t="str">
        <f t="shared" si="12"/>
        <v/>
      </c>
      <c r="AD43" s="1" t="str">
        <f t="shared" si="12"/>
        <v/>
      </c>
      <c r="AE43" s="1" t="str">
        <f t="shared" si="12"/>
        <v/>
      </c>
      <c r="AF43" s="1" t="e">
        <f>VLOOKUP(C43,'Est2'!$C$12:$S$26,18,FALSE)</f>
        <v>#N/A</v>
      </c>
      <c r="AG43" s="1" t="str">
        <f ca="1">IF($I43&lt;AG$5,"-",SUM(INDIRECT(ADDRESS($AF43+"1",6,1,1,"EST 2")):INDIRECT(ADDRESS($AF43+"1",IF(AA43="",17,AA43+"5"),1,1,"EST 2")))/SUM(INDIRECT(ADDRESS($AF43,6,1,1,"EST 2")):INDIRECT(ADDRESS($AF43,IF(AA43="",17,AA43+"5"),1,1,"EST 2")))-1)</f>
        <v>-</v>
      </c>
      <c r="AH43" s="1" t="str">
        <f ca="1">IF($I43&lt;AH$5,"-",SUM(INDIRECT(ADDRESS($AF43+"1",22,1,1,"EST 2")):INDIRECT(ADDRESS($AF43+"1",IF(AB43="",33,AB43+"21"),1,1,"EST 2")))/SUM(INDIRECT(ADDRESS($AF43,22,1,1,"EST 2")):INDIRECT(ADDRESS($AF43,IF(AB43="",33,AB43+"21"),1,1,"EST 2")))-1)</f>
        <v>-</v>
      </c>
      <c r="AI43" s="1" t="str">
        <f ca="1">IF($I43&lt;AI$5,"-",SUM(INDIRECT(ADDRESS($AF43+"1",38,1,1,"EST 2")):INDIRECT(ADDRESS($AF43+"1",IF(AC43="",49,AC43+"37"),1,1,"EST 2")))/SUM(INDIRECT(ADDRESS($AF43,38,1,1,"EST 2")):INDIRECT(ADDRESS($AF43,IF(AC43="",49,AC43+"37"),1,1,"EST 2")))-1)</f>
        <v>-</v>
      </c>
      <c r="AJ43" s="1" t="str">
        <f ca="1">IF($I43&lt;AJ$5,"-",SUM(INDIRECT(ADDRESS($AF43+"1",54,1,1,"EST 2")):INDIRECT(ADDRESS($AF43+"1",IF(AD43="",65,AD43+"53"),1,1,"EST 2")))/SUM(INDIRECT(ADDRESS($AF43,54,1,1,"EST 2")):INDIRECT(ADDRESS($AF43,IF(AD43="",65,AD43+"53"),1,1,"EST 2")))-1)</f>
        <v>-</v>
      </c>
      <c r="AK43" s="1" t="str">
        <f ca="1">IF($I43&lt;AK$5,"-",SUM(INDIRECT(ADDRESS($AF43+"1",70,1,1,"EST 2")):INDIRECT(ADDRESS($AF43+"1",IF(AE43="",81,AE43+"69"),1,1,"EST 2")))/SUM(INDIRECT(ADDRESS($AF43,70,1,1,"EST 2")):INDIRECT(ADDRESS($AF43,IF(AE43="",81,AE43+"69"),1,1,"EST 2")))-1)</f>
        <v>-</v>
      </c>
    </row>
    <row r="44" spans="1:37" ht="30" customHeight="1" thickTop="1" thickBot="1">
      <c r="A44"/>
      <c r="B44"/>
      <c r="C44" s="321"/>
      <c r="D44" s="322"/>
      <c r="E44" s="316"/>
      <c r="F44" s="316"/>
      <c r="G44" s="317" t="str">
        <f>IF(F44=0,"",VLOOKUP(F44,Funcionários!$C$6:$D$81,2,FALSE))</f>
        <v/>
      </c>
      <c r="H44" s="318"/>
      <c r="I44" s="319"/>
      <c r="J44" s="85" t="str">
        <f t="shared" si="3"/>
        <v/>
      </c>
      <c r="K44" s="88"/>
      <c r="L44" s="1" t="str">
        <f t="shared" si="4"/>
        <v/>
      </c>
      <c r="M44" s="1" t="str">
        <f>IF(Funcionários!C44=0,"",Funcionários!C44)</f>
        <v/>
      </c>
      <c r="R44" s="1" t="str">
        <f t="shared" si="5"/>
        <v/>
      </c>
      <c r="S44" s="1" t="str">
        <f t="shared" si="6"/>
        <v/>
      </c>
      <c r="W44" s="1" t="e">
        <f t="shared" ca="1" si="7"/>
        <v>#VALUE!</v>
      </c>
      <c r="X44" s="1" t="e">
        <f t="shared" ca="1" si="8"/>
        <v>#VALUE!</v>
      </c>
      <c r="Y44" s="1" t="e">
        <f t="shared" ca="1" si="9"/>
        <v>#VALUE!</v>
      </c>
      <c r="AA44" s="1" t="str">
        <f t="shared" si="12"/>
        <v/>
      </c>
      <c r="AB44" s="1" t="str">
        <f t="shared" si="12"/>
        <v/>
      </c>
      <c r="AC44" s="1" t="str">
        <f t="shared" si="12"/>
        <v/>
      </c>
      <c r="AD44" s="1" t="str">
        <f t="shared" si="12"/>
        <v/>
      </c>
      <c r="AE44" s="1" t="str">
        <f t="shared" si="12"/>
        <v/>
      </c>
      <c r="AF44" s="1" t="e">
        <f>VLOOKUP(C44,'Est2'!$C$12:$S$26,18,FALSE)</f>
        <v>#N/A</v>
      </c>
      <c r="AG44" s="1" t="str">
        <f ca="1">IF($I44&lt;AG$5,"-",SUM(INDIRECT(ADDRESS($AF44+"1",6,1,1,"EST 2")):INDIRECT(ADDRESS($AF44+"1",IF(AA44="",17,AA44+"5"),1,1,"EST 2")))/SUM(INDIRECT(ADDRESS($AF44,6,1,1,"EST 2")):INDIRECT(ADDRESS($AF44,IF(AA44="",17,AA44+"5"),1,1,"EST 2")))-1)</f>
        <v>-</v>
      </c>
      <c r="AH44" s="1" t="str">
        <f ca="1">IF($I44&lt;AH$5,"-",SUM(INDIRECT(ADDRESS($AF44+"1",22,1,1,"EST 2")):INDIRECT(ADDRESS($AF44+"1",IF(AB44="",33,AB44+"21"),1,1,"EST 2")))/SUM(INDIRECT(ADDRESS($AF44,22,1,1,"EST 2")):INDIRECT(ADDRESS($AF44,IF(AB44="",33,AB44+"21"),1,1,"EST 2")))-1)</f>
        <v>-</v>
      </c>
      <c r="AI44" s="1" t="str">
        <f ca="1">IF($I44&lt;AI$5,"-",SUM(INDIRECT(ADDRESS($AF44+"1",38,1,1,"EST 2")):INDIRECT(ADDRESS($AF44+"1",IF(AC44="",49,AC44+"37"),1,1,"EST 2")))/SUM(INDIRECT(ADDRESS($AF44,38,1,1,"EST 2")):INDIRECT(ADDRESS($AF44,IF(AC44="",49,AC44+"37"),1,1,"EST 2")))-1)</f>
        <v>-</v>
      </c>
      <c r="AJ44" s="1" t="str">
        <f ca="1">IF($I44&lt;AJ$5,"-",SUM(INDIRECT(ADDRESS($AF44+"1",54,1,1,"EST 2")):INDIRECT(ADDRESS($AF44+"1",IF(AD44="",65,AD44+"53"),1,1,"EST 2")))/SUM(INDIRECT(ADDRESS($AF44,54,1,1,"EST 2")):INDIRECT(ADDRESS($AF44,IF(AD44="",65,AD44+"53"),1,1,"EST 2")))-1)</f>
        <v>-</v>
      </c>
      <c r="AK44" s="1" t="str">
        <f ca="1">IF($I44&lt;AK$5,"-",SUM(INDIRECT(ADDRESS($AF44+"1",70,1,1,"EST 2")):INDIRECT(ADDRESS($AF44+"1",IF(AE44="",81,AE44+"69"),1,1,"EST 2")))/SUM(INDIRECT(ADDRESS($AF44,70,1,1,"EST 2")):INDIRECT(ADDRESS($AF44,IF(AE44="",81,AE44+"69"),1,1,"EST 2")))-1)</f>
        <v>-</v>
      </c>
    </row>
    <row r="45" spans="1:37" ht="30" customHeight="1" thickTop="1" thickBot="1">
      <c r="A45"/>
      <c r="B45"/>
      <c r="C45" s="321"/>
      <c r="D45" s="322"/>
      <c r="E45" s="316"/>
      <c r="F45" s="316"/>
      <c r="G45" s="317" t="str">
        <f>IF(F45=0,"",VLOOKUP(F45,Funcionários!$C$6:$D$81,2,FALSE))</f>
        <v/>
      </c>
      <c r="H45" s="318"/>
      <c r="I45" s="319"/>
      <c r="J45" s="85" t="str">
        <f t="shared" si="3"/>
        <v/>
      </c>
      <c r="K45" s="88"/>
      <c r="L45" s="1" t="str">
        <f t="shared" si="4"/>
        <v/>
      </c>
      <c r="M45" s="1" t="str">
        <f>IF(Funcionários!C45=0,"",Funcionários!C45)</f>
        <v/>
      </c>
      <c r="R45" s="1" t="str">
        <f t="shared" si="5"/>
        <v/>
      </c>
      <c r="S45" s="1" t="str">
        <f t="shared" si="6"/>
        <v/>
      </c>
      <c r="W45" s="1" t="e">
        <f t="shared" ca="1" si="7"/>
        <v>#VALUE!</v>
      </c>
      <c r="X45" s="1" t="e">
        <f t="shared" ca="1" si="8"/>
        <v>#VALUE!</v>
      </c>
      <c r="Y45" s="1" t="e">
        <f t="shared" ca="1" si="9"/>
        <v>#VALUE!</v>
      </c>
      <c r="AA45" s="1" t="str">
        <f t="shared" si="12"/>
        <v/>
      </c>
      <c r="AB45" s="1" t="str">
        <f t="shared" si="12"/>
        <v/>
      </c>
      <c r="AC45" s="1" t="str">
        <f t="shared" si="12"/>
        <v/>
      </c>
      <c r="AD45" s="1" t="str">
        <f t="shared" si="12"/>
        <v/>
      </c>
      <c r="AE45" s="1" t="str">
        <f t="shared" si="12"/>
        <v/>
      </c>
      <c r="AF45" s="1" t="e">
        <f>VLOOKUP(C45,'Est2'!$C$12:$S$26,18,FALSE)</f>
        <v>#N/A</v>
      </c>
      <c r="AG45" s="1" t="str">
        <f ca="1">IF($I45&lt;AG$5,"-",SUM(INDIRECT(ADDRESS($AF45+"1",6,1,1,"EST 2")):INDIRECT(ADDRESS($AF45+"1",IF(AA45="",17,AA45+"5"),1,1,"EST 2")))/SUM(INDIRECT(ADDRESS($AF45,6,1,1,"EST 2")):INDIRECT(ADDRESS($AF45,IF(AA45="",17,AA45+"5"),1,1,"EST 2")))-1)</f>
        <v>-</v>
      </c>
      <c r="AH45" s="1" t="str">
        <f ca="1">IF($I45&lt;AH$5,"-",SUM(INDIRECT(ADDRESS($AF45+"1",22,1,1,"EST 2")):INDIRECT(ADDRESS($AF45+"1",IF(AB45="",33,AB45+"21"),1,1,"EST 2")))/SUM(INDIRECT(ADDRESS($AF45,22,1,1,"EST 2")):INDIRECT(ADDRESS($AF45,IF(AB45="",33,AB45+"21"),1,1,"EST 2")))-1)</f>
        <v>-</v>
      </c>
      <c r="AI45" s="1" t="str">
        <f ca="1">IF($I45&lt;AI$5,"-",SUM(INDIRECT(ADDRESS($AF45+"1",38,1,1,"EST 2")):INDIRECT(ADDRESS($AF45+"1",IF(AC45="",49,AC45+"37"),1,1,"EST 2")))/SUM(INDIRECT(ADDRESS($AF45,38,1,1,"EST 2")):INDIRECT(ADDRESS($AF45,IF(AC45="",49,AC45+"37"),1,1,"EST 2")))-1)</f>
        <v>-</v>
      </c>
      <c r="AJ45" s="1" t="str">
        <f ca="1">IF($I45&lt;AJ$5,"-",SUM(INDIRECT(ADDRESS($AF45+"1",54,1,1,"EST 2")):INDIRECT(ADDRESS($AF45+"1",IF(AD45="",65,AD45+"53"),1,1,"EST 2")))/SUM(INDIRECT(ADDRESS($AF45,54,1,1,"EST 2")):INDIRECT(ADDRESS($AF45,IF(AD45="",65,AD45+"53"),1,1,"EST 2")))-1)</f>
        <v>-</v>
      </c>
      <c r="AK45" s="1" t="str">
        <f ca="1">IF($I45&lt;AK$5,"-",SUM(INDIRECT(ADDRESS($AF45+"1",70,1,1,"EST 2")):INDIRECT(ADDRESS($AF45+"1",IF(AE45="",81,AE45+"69"),1,1,"EST 2")))/SUM(INDIRECT(ADDRESS($AF45,70,1,1,"EST 2")):INDIRECT(ADDRESS($AF45,IF(AE45="",81,AE45+"69"),1,1,"EST 2")))-1)</f>
        <v>-</v>
      </c>
    </row>
    <row r="46" spans="1:37" ht="30" customHeight="1" thickTop="1" thickBot="1">
      <c r="A46"/>
      <c r="B46"/>
      <c r="C46" s="321"/>
      <c r="D46" s="322"/>
      <c r="E46" s="316"/>
      <c r="F46" s="316"/>
      <c r="G46" s="317" t="str">
        <f>IF(F46=0,"",VLOOKUP(F46,Funcionários!$C$6:$D$81,2,FALSE))</f>
        <v/>
      </c>
      <c r="H46" s="318"/>
      <c r="I46" s="319"/>
      <c r="J46" s="85" t="str">
        <f t="shared" si="3"/>
        <v/>
      </c>
      <c r="K46" s="88"/>
      <c r="L46" s="1" t="str">
        <f t="shared" si="4"/>
        <v/>
      </c>
      <c r="M46" s="1" t="str">
        <f>IF(Funcionários!C46=0,"",Funcionários!C46)</f>
        <v/>
      </c>
      <c r="R46" s="1" t="str">
        <f t="shared" si="5"/>
        <v/>
      </c>
      <c r="S46" s="1" t="str">
        <f t="shared" si="6"/>
        <v/>
      </c>
      <c r="W46" s="1" t="e">
        <f t="shared" ca="1" si="7"/>
        <v>#VALUE!</v>
      </c>
      <c r="X46" s="1" t="e">
        <f t="shared" ca="1" si="8"/>
        <v>#VALUE!</v>
      </c>
      <c r="Y46" s="1" t="e">
        <f t="shared" ca="1" si="9"/>
        <v>#VALUE!</v>
      </c>
      <c r="AA46" s="1" t="str">
        <f t="shared" ref="AA46:AE55" si="13">IF($I46=AA$5,$R46,"")</f>
        <v/>
      </c>
      <c r="AB46" s="1" t="str">
        <f t="shared" si="13"/>
        <v/>
      </c>
      <c r="AC46" s="1" t="str">
        <f t="shared" si="13"/>
        <v/>
      </c>
      <c r="AD46" s="1" t="str">
        <f t="shared" si="13"/>
        <v/>
      </c>
      <c r="AE46" s="1" t="str">
        <f t="shared" si="13"/>
        <v/>
      </c>
      <c r="AF46" s="1" t="e">
        <f>VLOOKUP(C46,'Est2'!$C$12:$S$26,18,FALSE)</f>
        <v>#N/A</v>
      </c>
      <c r="AG46" s="1" t="str">
        <f ca="1">IF($I46&lt;AG$5,"-",SUM(INDIRECT(ADDRESS($AF46+"1",6,1,1,"EST 2")):INDIRECT(ADDRESS($AF46+"1",IF(AA46="",17,AA46+"5"),1,1,"EST 2")))/SUM(INDIRECT(ADDRESS($AF46,6,1,1,"EST 2")):INDIRECT(ADDRESS($AF46,IF(AA46="",17,AA46+"5"),1,1,"EST 2")))-1)</f>
        <v>-</v>
      </c>
      <c r="AH46" s="1" t="str">
        <f ca="1">IF($I46&lt;AH$5,"-",SUM(INDIRECT(ADDRESS($AF46+"1",22,1,1,"EST 2")):INDIRECT(ADDRESS($AF46+"1",IF(AB46="",33,AB46+"21"),1,1,"EST 2")))/SUM(INDIRECT(ADDRESS($AF46,22,1,1,"EST 2")):INDIRECT(ADDRESS($AF46,IF(AB46="",33,AB46+"21"),1,1,"EST 2")))-1)</f>
        <v>-</v>
      </c>
      <c r="AI46" s="1" t="str">
        <f ca="1">IF($I46&lt;AI$5,"-",SUM(INDIRECT(ADDRESS($AF46+"1",38,1,1,"EST 2")):INDIRECT(ADDRESS($AF46+"1",IF(AC46="",49,AC46+"37"),1,1,"EST 2")))/SUM(INDIRECT(ADDRESS($AF46,38,1,1,"EST 2")):INDIRECT(ADDRESS($AF46,IF(AC46="",49,AC46+"37"),1,1,"EST 2")))-1)</f>
        <v>-</v>
      </c>
      <c r="AJ46" s="1" t="str">
        <f ca="1">IF($I46&lt;AJ$5,"-",SUM(INDIRECT(ADDRESS($AF46+"1",54,1,1,"EST 2")):INDIRECT(ADDRESS($AF46+"1",IF(AD46="",65,AD46+"53"),1,1,"EST 2")))/SUM(INDIRECT(ADDRESS($AF46,54,1,1,"EST 2")):INDIRECT(ADDRESS($AF46,IF(AD46="",65,AD46+"53"),1,1,"EST 2")))-1)</f>
        <v>-</v>
      </c>
      <c r="AK46" s="1" t="str">
        <f ca="1">IF($I46&lt;AK$5,"-",SUM(INDIRECT(ADDRESS($AF46+"1",70,1,1,"EST 2")):INDIRECT(ADDRESS($AF46+"1",IF(AE46="",81,AE46+"69"),1,1,"EST 2")))/SUM(INDIRECT(ADDRESS($AF46,70,1,1,"EST 2")):INDIRECT(ADDRESS($AF46,IF(AE46="",81,AE46+"69"),1,1,"EST 2")))-1)</f>
        <v>-</v>
      </c>
    </row>
    <row r="47" spans="1:37" ht="30" customHeight="1" thickTop="1" thickBot="1">
      <c r="A47"/>
      <c r="B47"/>
      <c r="C47" s="321"/>
      <c r="D47" s="322"/>
      <c r="E47" s="316"/>
      <c r="F47" s="316"/>
      <c r="G47" s="317" t="str">
        <f>IF(F47=0,"",VLOOKUP(F47,Funcionários!$C$6:$D$81,2,FALSE))</f>
        <v/>
      </c>
      <c r="H47" s="318"/>
      <c r="I47" s="319"/>
      <c r="J47" s="85" t="str">
        <f t="shared" si="3"/>
        <v/>
      </c>
      <c r="K47" s="88"/>
      <c r="L47" s="1" t="str">
        <f t="shared" si="4"/>
        <v/>
      </c>
      <c r="M47" s="1" t="str">
        <f>IF(Funcionários!C47=0,"",Funcionários!C47)</f>
        <v/>
      </c>
      <c r="R47" s="1" t="str">
        <f t="shared" si="5"/>
        <v/>
      </c>
      <c r="S47" s="1" t="str">
        <f t="shared" si="6"/>
        <v/>
      </c>
      <c r="W47" s="1" t="e">
        <f t="shared" ca="1" si="7"/>
        <v>#VALUE!</v>
      </c>
      <c r="X47" s="1" t="e">
        <f t="shared" ca="1" si="8"/>
        <v>#VALUE!</v>
      </c>
      <c r="Y47" s="1" t="e">
        <f t="shared" ca="1" si="9"/>
        <v>#VALUE!</v>
      </c>
      <c r="AA47" s="1" t="str">
        <f t="shared" si="13"/>
        <v/>
      </c>
      <c r="AB47" s="1" t="str">
        <f t="shared" si="13"/>
        <v/>
      </c>
      <c r="AC47" s="1" t="str">
        <f t="shared" si="13"/>
        <v/>
      </c>
      <c r="AD47" s="1" t="str">
        <f t="shared" si="13"/>
        <v/>
      </c>
      <c r="AE47" s="1" t="str">
        <f t="shared" si="13"/>
        <v/>
      </c>
      <c r="AF47" s="1" t="e">
        <f>VLOOKUP(C47,'Est2'!$C$12:$S$26,18,FALSE)</f>
        <v>#N/A</v>
      </c>
      <c r="AG47" s="1" t="str">
        <f ca="1">IF($I47&lt;AG$5,"-",SUM(INDIRECT(ADDRESS($AF47+"1",6,1,1,"EST 2")):INDIRECT(ADDRESS($AF47+"1",IF(AA47="",17,AA47+"5"),1,1,"EST 2")))/SUM(INDIRECT(ADDRESS($AF47,6,1,1,"EST 2")):INDIRECT(ADDRESS($AF47,IF(AA47="",17,AA47+"5"),1,1,"EST 2")))-1)</f>
        <v>-</v>
      </c>
      <c r="AH47" s="1" t="str">
        <f ca="1">IF($I47&lt;AH$5,"-",SUM(INDIRECT(ADDRESS($AF47+"1",22,1,1,"EST 2")):INDIRECT(ADDRESS($AF47+"1",IF(AB47="",33,AB47+"21"),1,1,"EST 2")))/SUM(INDIRECT(ADDRESS($AF47,22,1,1,"EST 2")):INDIRECT(ADDRESS($AF47,IF(AB47="",33,AB47+"21"),1,1,"EST 2")))-1)</f>
        <v>-</v>
      </c>
      <c r="AI47" s="1" t="str">
        <f ca="1">IF($I47&lt;AI$5,"-",SUM(INDIRECT(ADDRESS($AF47+"1",38,1,1,"EST 2")):INDIRECT(ADDRESS($AF47+"1",IF(AC47="",49,AC47+"37"),1,1,"EST 2")))/SUM(INDIRECT(ADDRESS($AF47,38,1,1,"EST 2")):INDIRECT(ADDRESS($AF47,IF(AC47="",49,AC47+"37"),1,1,"EST 2")))-1)</f>
        <v>-</v>
      </c>
      <c r="AJ47" s="1" t="str">
        <f ca="1">IF($I47&lt;AJ$5,"-",SUM(INDIRECT(ADDRESS($AF47+"1",54,1,1,"EST 2")):INDIRECT(ADDRESS($AF47+"1",IF(AD47="",65,AD47+"53"),1,1,"EST 2")))/SUM(INDIRECT(ADDRESS($AF47,54,1,1,"EST 2")):INDIRECT(ADDRESS($AF47,IF(AD47="",65,AD47+"53"),1,1,"EST 2")))-1)</f>
        <v>-</v>
      </c>
      <c r="AK47" s="1" t="str">
        <f ca="1">IF($I47&lt;AK$5,"-",SUM(INDIRECT(ADDRESS($AF47+"1",70,1,1,"EST 2")):INDIRECT(ADDRESS($AF47+"1",IF(AE47="",81,AE47+"69"),1,1,"EST 2")))/SUM(INDIRECT(ADDRESS($AF47,70,1,1,"EST 2")):INDIRECT(ADDRESS($AF47,IF(AE47="",81,AE47+"69"),1,1,"EST 2")))-1)</f>
        <v>-</v>
      </c>
    </row>
    <row r="48" spans="1:37" ht="30" customHeight="1" thickTop="1" thickBot="1">
      <c r="A48"/>
      <c r="B48"/>
      <c r="C48" s="321"/>
      <c r="D48" s="322"/>
      <c r="E48" s="316"/>
      <c r="F48" s="316"/>
      <c r="G48" s="317" t="str">
        <f>IF(F48=0,"",VLOOKUP(F48,Funcionários!$C$6:$D$81,2,FALSE))</f>
        <v/>
      </c>
      <c r="H48" s="318"/>
      <c r="I48" s="319"/>
      <c r="J48" s="85" t="str">
        <f t="shared" si="3"/>
        <v/>
      </c>
      <c r="K48" s="88"/>
      <c r="L48" s="1" t="str">
        <f t="shared" si="4"/>
        <v/>
      </c>
      <c r="M48" s="1" t="str">
        <f>IF(Funcionários!C48=0,"",Funcionários!C48)</f>
        <v/>
      </c>
      <c r="R48" s="1" t="str">
        <f t="shared" si="5"/>
        <v/>
      </c>
      <c r="S48" s="1" t="str">
        <f t="shared" si="6"/>
        <v/>
      </c>
      <c r="W48" s="1" t="e">
        <f t="shared" ca="1" si="7"/>
        <v>#VALUE!</v>
      </c>
      <c r="X48" s="1" t="e">
        <f t="shared" ca="1" si="8"/>
        <v>#VALUE!</v>
      </c>
      <c r="Y48" s="1" t="e">
        <f t="shared" ca="1" si="9"/>
        <v>#VALUE!</v>
      </c>
      <c r="AA48" s="1" t="str">
        <f t="shared" si="13"/>
        <v/>
      </c>
      <c r="AB48" s="1" t="str">
        <f t="shared" si="13"/>
        <v/>
      </c>
      <c r="AC48" s="1" t="str">
        <f t="shared" si="13"/>
        <v/>
      </c>
      <c r="AD48" s="1" t="str">
        <f t="shared" si="13"/>
        <v/>
      </c>
      <c r="AE48" s="1" t="str">
        <f t="shared" si="13"/>
        <v/>
      </c>
      <c r="AF48" s="1" t="e">
        <f>VLOOKUP(C48,'Est2'!$C$12:$S$26,18,FALSE)</f>
        <v>#N/A</v>
      </c>
      <c r="AG48" s="1" t="str">
        <f ca="1">IF($I48&lt;AG$5,"-",SUM(INDIRECT(ADDRESS($AF48+"1",6,1,1,"EST 2")):INDIRECT(ADDRESS($AF48+"1",IF(AA48="",17,AA48+"5"),1,1,"EST 2")))/SUM(INDIRECT(ADDRESS($AF48,6,1,1,"EST 2")):INDIRECT(ADDRESS($AF48,IF(AA48="",17,AA48+"5"),1,1,"EST 2")))-1)</f>
        <v>-</v>
      </c>
      <c r="AH48" s="1" t="str">
        <f ca="1">IF($I48&lt;AH$5,"-",SUM(INDIRECT(ADDRESS($AF48+"1",22,1,1,"EST 2")):INDIRECT(ADDRESS($AF48+"1",IF(AB48="",33,AB48+"21"),1,1,"EST 2")))/SUM(INDIRECT(ADDRESS($AF48,22,1,1,"EST 2")):INDIRECT(ADDRESS($AF48,IF(AB48="",33,AB48+"21"),1,1,"EST 2")))-1)</f>
        <v>-</v>
      </c>
      <c r="AI48" s="1" t="str">
        <f ca="1">IF($I48&lt;AI$5,"-",SUM(INDIRECT(ADDRESS($AF48+"1",38,1,1,"EST 2")):INDIRECT(ADDRESS($AF48+"1",IF(AC48="",49,AC48+"37"),1,1,"EST 2")))/SUM(INDIRECT(ADDRESS($AF48,38,1,1,"EST 2")):INDIRECT(ADDRESS($AF48,IF(AC48="",49,AC48+"37"),1,1,"EST 2")))-1)</f>
        <v>-</v>
      </c>
      <c r="AJ48" s="1" t="str">
        <f ca="1">IF($I48&lt;AJ$5,"-",SUM(INDIRECT(ADDRESS($AF48+"1",54,1,1,"EST 2")):INDIRECT(ADDRESS($AF48+"1",IF(AD48="",65,AD48+"53"),1,1,"EST 2")))/SUM(INDIRECT(ADDRESS($AF48,54,1,1,"EST 2")):INDIRECT(ADDRESS($AF48,IF(AD48="",65,AD48+"53"),1,1,"EST 2")))-1)</f>
        <v>-</v>
      </c>
      <c r="AK48" s="1" t="str">
        <f ca="1">IF($I48&lt;AK$5,"-",SUM(INDIRECT(ADDRESS($AF48+"1",70,1,1,"EST 2")):INDIRECT(ADDRESS($AF48+"1",IF(AE48="",81,AE48+"69"),1,1,"EST 2")))/SUM(INDIRECT(ADDRESS($AF48,70,1,1,"EST 2")):INDIRECT(ADDRESS($AF48,IF(AE48="",81,AE48+"69"),1,1,"EST 2")))-1)</f>
        <v>-</v>
      </c>
    </row>
    <row r="49" spans="1:37" ht="30" customHeight="1" thickTop="1" thickBot="1">
      <c r="A49"/>
      <c r="B49"/>
      <c r="C49" s="321"/>
      <c r="D49" s="322"/>
      <c r="E49" s="316"/>
      <c r="F49" s="316"/>
      <c r="G49" s="317" t="str">
        <f>IF(F49=0,"",VLOOKUP(F49,Funcionários!$C$6:$D$81,2,FALSE))</f>
        <v/>
      </c>
      <c r="H49" s="318"/>
      <c r="I49" s="319"/>
      <c r="J49" s="85" t="str">
        <f t="shared" si="3"/>
        <v/>
      </c>
      <c r="K49" s="88"/>
      <c r="L49" s="1" t="str">
        <f t="shared" si="4"/>
        <v/>
      </c>
      <c r="M49" s="1" t="str">
        <f>IF(Funcionários!C49=0,"",Funcionários!C49)</f>
        <v/>
      </c>
      <c r="R49" s="1" t="str">
        <f t="shared" si="5"/>
        <v/>
      </c>
      <c r="S49" s="1" t="str">
        <f t="shared" si="6"/>
        <v/>
      </c>
      <c r="W49" s="1" t="e">
        <f t="shared" ca="1" si="7"/>
        <v>#VALUE!</v>
      </c>
      <c r="X49" s="1" t="e">
        <f t="shared" ca="1" si="8"/>
        <v>#VALUE!</v>
      </c>
      <c r="Y49" s="1" t="e">
        <f t="shared" ca="1" si="9"/>
        <v>#VALUE!</v>
      </c>
      <c r="AA49" s="1" t="str">
        <f t="shared" si="13"/>
        <v/>
      </c>
      <c r="AB49" s="1" t="str">
        <f t="shared" si="13"/>
        <v/>
      </c>
      <c r="AC49" s="1" t="str">
        <f t="shared" si="13"/>
        <v/>
      </c>
      <c r="AD49" s="1" t="str">
        <f t="shared" si="13"/>
        <v/>
      </c>
      <c r="AE49" s="1" t="str">
        <f t="shared" si="13"/>
        <v/>
      </c>
      <c r="AF49" s="1" t="e">
        <f>VLOOKUP(C49,'Est2'!$C$12:$S$26,18,FALSE)</f>
        <v>#N/A</v>
      </c>
      <c r="AG49" s="1" t="str">
        <f ca="1">IF($I49&lt;AG$5,"-",SUM(INDIRECT(ADDRESS($AF49+"1",6,1,1,"EST 2")):INDIRECT(ADDRESS($AF49+"1",IF(AA49="",17,AA49+"5"),1,1,"EST 2")))/SUM(INDIRECT(ADDRESS($AF49,6,1,1,"EST 2")):INDIRECT(ADDRESS($AF49,IF(AA49="",17,AA49+"5"),1,1,"EST 2")))-1)</f>
        <v>-</v>
      </c>
      <c r="AH49" s="1" t="str">
        <f ca="1">IF($I49&lt;AH$5,"-",SUM(INDIRECT(ADDRESS($AF49+"1",22,1,1,"EST 2")):INDIRECT(ADDRESS($AF49+"1",IF(AB49="",33,AB49+"21"),1,1,"EST 2")))/SUM(INDIRECT(ADDRESS($AF49,22,1,1,"EST 2")):INDIRECT(ADDRESS($AF49,IF(AB49="",33,AB49+"21"),1,1,"EST 2")))-1)</f>
        <v>-</v>
      </c>
      <c r="AI49" s="1" t="str">
        <f ca="1">IF($I49&lt;AI$5,"-",SUM(INDIRECT(ADDRESS($AF49+"1",38,1,1,"EST 2")):INDIRECT(ADDRESS($AF49+"1",IF(AC49="",49,AC49+"37"),1,1,"EST 2")))/SUM(INDIRECT(ADDRESS($AF49,38,1,1,"EST 2")):INDIRECT(ADDRESS($AF49,IF(AC49="",49,AC49+"37"),1,1,"EST 2")))-1)</f>
        <v>-</v>
      </c>
      <c r="AJ49" s="1" t="str">
        <f ca="1">IF($I49&lt;AJ$5,"-",SUM(INDIRECT(ADDRESS($AF49+"1",54,1,1,"EST 2")):INDIRECT(ADDRESS($AF49+"1",IF(AD49="",65,AD49+"53"),1,1,"EST 2")))/SUM(INDIRECT(ADDRESS($AF49,54,1,1,"EST 2")):INDIRECT(ADDRESS($AF49,IF(AD49="",65,AD49+"53"),1,1,"EST 2")))-1)</f>
        <v>-</v>
      </c>
      <c r="AK49" s="1" t="str">
        <f ca="1">IF($I49&lt;AK$5,"-",SUM(INDIRECT(ADDRESS($AF49+"1",70,1,1,"EST 2")):INDIRECT(ADDRESS($AF49+"1",IF(AE49="",81,AE49+"69"),1,1,"EST 2")))/SUM(INDIRECT(ADDRESS($AF49,70,1,1,"EST 2")):INDIRECT(ADDRESS($AF49,IF(AE49="",81,AE49+"69"),1,1,"EST 2")))-1)</f>
        <v>-</v>
      </c>
    </row>
    <row r="50" spans="1:37" ht="30" customHeight="1" thickTop="1" thickBot="1">
      <c r="A50"/>
      <c r="B50"/>
      <c r="C50" s="321"/>
      <c r="D50" s="322"/>
      <c r="E50" s="316"/>
      <c r="F50" s="316"/>
      <c r="G50" s="317" t="str">
        <f>IF(F50=0,"",VLOOKUP(F50,Funcionários!$C$6:$D$81,2,FALSE))</f>
        <v/>
      </c>
      <c r="H50" s="318"/>
      <c r="I50" s="319"/>
      <c r="J50" s="85" t="str">
        <f t="shared" si="3"/>
        <v/>
      </c>
      <c r="K50" s="88"/>
      <c r="L50" s="1" t="str">
        <f t="shared" si="4"/>
        <v/>
      </c>
      <c r="M50" s="1" t="str">
        <f>IF(Funcionários!C50=0,"",Funcionários!C50)</f>
        <v/>
      </c>
      <c r="R50" s="1" t="str">
        <f t="shared" si="5"/>
        <v/>
      </c>
      <c r="S50" s="1" t="str">
        <f t="shared" si="6"/>
        <v/>
      </c>
      <c r="W50" s="1" t="e">
        <f t="shared" ca="1" si="7"/>
        <v>#VALUE!</v>
      </c>
      <c r="X50" s="1" t="e">
        <f t="shared" ca="1" si="8"/>
        <v>#VALUE!</v>
      </c>
      <c r="Y50" s="1" t="e">
        <f t="shared" ca="1" si="9"/>
        <v>#VALUE!</v>
      </c>
      <c r="AA50" s="1" t="str">
        <f t="shared" si="13"/>
        <v/>
      </c>
      <c r="AB50" s="1" t="str">
        <f t="shared" si="13"/>
        <v/>
      </c>
      <c r="AC50" s="1" t="str">
        <f t="shared" si="13"/>
        <v/>
      </c>
      <c r="AD50" s="1" t="str">
        <f t="shared" si="13"/>
        <v/>
      </c>
      <c r="AE50" s="1" t="str">
        <f t="shared" si="13"/>
        <v/>
      </c>
      <c r="AF50" s="1" t="e">
        <f>VLOOKUP(C50,'Est2'!$C$12:$S$26,18,FALSE)</f>
        <v>#N/A</v>
      </c>
      <c r="AG50" s="1" t="str">
        <f ca="1">IF($I50&lt;AG$5,"-",SUM(INDIRECT(ADDRESS($AF50+"1",6,1,1,"EST 2")):INDIRECT(ADDRESS($AF50+"1",IF(AA50="",17,AA50+"5"),1,1,"EST 2")))/SUM(INDIRECT(ADDRESS($AF50,6,1,1,"EST 2")):INDIRECT(ADDRESS($AF50,IF(AA50="",17,AA50+"5"),1,1,"EST 2")))-1)</f>
        <v>-</v>
      </c>
      <c r="AH50" s="1" t="str">
        <f ca="1">IF($I50&lt;AH$5,"-",SUM(INDIRECT(ADDRESS($AF50+"1",22,1,1,"EST 2")):INDIRECT(ADDRESS($AF50+"1",IF(AB50="",33,AB50+"21"),1,1,"EST 2")))/SUM(INDIRECT(ADDRESS($AF50,22,1,1,"EST 2")):INDIRECT(ADDRESS($AF50,IF(AB50="",33,AB50+"21"),1,1,"EST 2")))-1)</f>
        <v>-</v>
      </c>
      <c r="AI50" s="1" t="str">
        <f ca="1">IF($I50&lt;AI$5,"-",SUM(INDIRECT(ADDRESS($AF50+"1",38,1,1,"EST 2")):INDIRECT(ADDRESS($AF50+"1",IF(AC50="",49,AC50+"37"),1,1,"EST 2")))/SUM(INDIRECT(ADDRESS($AF50,38,1,1,"EST 2")):INDIRECT(ADDRESS($AF50,IF(AC50="",49,AC50+"37"),1,1,"EST 2")))-1)</f>
        <v>-</v>
      </c>
      <c r="AJ50" s="1" t="str">
        <f ca="1">IF($I50&lt;AJ$5,"-",SUM(INDIRECT(ADDRESS($AF50+"1",54,1,1,"EST 2")):INDIRECT(ADDRESS($AF50+"1",IF(AD50="",65,AD50+"53"),1,1,"EST 2")))/SUM(INDIRECT(ADDRESS($AF50,54,1,1,"EST 2")):INDIRECT(ADDRESS($AF50,IF(AD50="",65,AD50+"53"),1,1,"EST 2")))-1)</f>
        <v>-</v>
      </c>
      <c r="AK50" s="1" t="str">
        <f ca="1">IF($I50&lt;AK$5,"-",SUM(INDIRECT(ADDRESS($AF50+"1",70,1,1,"EST 2")):INDIRECT(ADDRESS($AF50+"1",IF(AE50="",81,AE50+"69"),1,1,"EST 2")))/SUM(INDIRECT(ADDRESS($AF50,70,1,1,"EST 2")):INDIRECT(ADDRESS($AF50,IF(AE50="",81,AE50+"69"),1,1,"EST 2")))-1)</f>
        <v>-</v>
      </c>
    </row>
    <row r="51" spans="1:37" ht="30" customHeight="1" thickTop="1" thickBot="1">
      <c r="A51"/>
      <c r="B51"/>
      <c r="C51" s="321"/>
      <c r="D51" s="322"/>
      <c r="E51" s="316"/>
      <c r="F51" s="316"/>
      <c r="G51" s="317" t="str">
        <f>IF(F51=0,"",VLOOKUP(F51,Funcionários!$C$6:$D$81,2,FALSE))</f>
        <v/>
      </c>
      <c r="H51" s="318"/>
      <c r="I51" s="319"/>
      <c r="J51" s="85" t="str">
        <f t="shared" si="3"/>
        <v/>
      </c>
      <c r="K51" s="88"/>
      <c r="L51" s="1" t="str">
        <f t="shared" si="4"/>
        <v/>
      </c>
      <c r="M51" s="1" t="str">
        <f>IF(Funcionários!C51=0,"",Funcionários!C51)</f>
        <v/>
      </c>
      <c r="R51" s="1" t="str">
        <f t="shared" si="5"/>
        <v/>
      </c>
      <c r="S51" s="1" t="str">
        <f t="shared" si="6"/>
        <v/>
      </c>
      <c r="W51" s="1" t="e">
        <f t="shared" ca="1" si="7"/>
        <v>#VALUE!</v>
      </c>
      <c r="X51" s="1" t="e">
        <f t="shared" ca="1" si="8"/>
        <v>#VALUE!</v>
      </c>
      <c r="Y51" s="1" t="e">
        <f t="shared" ca="1" si="9"/>
        <v>#VALUE!</v>
      </c>
      <c r="AA51" s="1" t="str">
        <f t="shared" si="13"/>
        <v/>
      </c>
      <c r="AB51" s="1" t="str">
        <f t="shared" si="13"/>
        <v/>
      </c>
      <c r="AC51" s="1" t="str">
        <f t="shared" si="13"/>
        <v/>
      </c>
      <c r="AD51" s="1" t="str">
        <f t="shared" si="13"/>
        <v/>
      </c>
      <c r="AE51" s="1" t="str">
        <f t="shared" si="13"/>
        <v/>
      </c>
      <c r="AF51" s="1" t="e">
        <f>VLOOKUP(C51,'Est2'!$C$12:$S$26,18,FALSE)</f>
        <v>#N/A</v>
      </c>
      <c r="AG51" s="1" t="str">
        <f ca="1">IF($I51&lt;AG$5,"-",SUM(INDIRECT(ADDRESS($AF51+"1",6,1,1,"EST 2")):INDIRECT(ADDRESS($AF51+"1",IF(AA51="",17,AA51+"5"),1,1,"EST 2")))/SUM(INDIRECT(ADDRESS($AF51,6,1,1,"EST 2")):INDIRECT(ADDRESS($AF51,IF(AA51="",17,AA51+"5"),1,1,"EST 2")))-1)</f>
        <v>-</v>
      </c>
      <c r="AH51" s="1" t="str">
        <f ca="1">IF($I51&lt;AH$5,"-",SUM(INDIRECT(ADDRESS($AF51+"1",22,1,1,"EST 2")):INDIRECT(ADDRESS($AF51+"1",IF(AB51="",33,AB51+"21"),1,1,"EST 2")))/SUM(INDIRECT(ADDRESS($AF51,22,1,1,"EST 2")):INDIRECT(ADDRESS($AF51,IF(AB51="",33,AB51+"21"),1,1,"EST 2")))-1)</f>
        <v>-</v>
      </c>
      <c r="AI51" s="1" t="str">
        <f ca="1">IF($I51&lt;AI$5,"-",SUM(INDIRECT(ADDRESS($AF51+"1",38,1,1,"EST 2")):INDIRECT(ADDRESS($AF51+"1",IF(AC51="",49,AC51+"37"),1,1,"EST 2")))/SUM(INDIRECT(ADDRESS($AF51,38,1,1,"EST 2")):INDIRECT(ADDRESS($AF51,IF(AC51="",49,AC51+"37"),1,1,"EST 2")))-1)</f>
        <v>-</v>
      </c>
      <c r="AJ51" s="1" t="str">
        <f ca="1">IF($I51&lt;AJ$5,"-",SUM(INDIRECT(ADDRESS($AF51+"1",54,1,1,"EST 2")):INDIRECT(ADDRESS($AF51+"1",IF(AD51="",65,AD51+"53"),1,1,"EST 2")))/SUM(INDIRECT(ADDRESS($AF51,54,1,1,"EST 2")):INDIRECT(ADDRESS($AF51,IF(AD51="",65,AD51+"53"),1,1,"EST 2")))-1)</f>
        <v>-</v>
      </c>
      <c r="AK51" s="1" t="str">
        <f ca="1">IF($I51&lt;AK$5,"-",SUM(INDIRECT(ADDRESS($AF51+"1",70,1,1,"EST 2")):INDIRECT(ADDRESS($AF51+"1",IF(AE51="",81,AE51+"69"),1,1,"EST 2")))/SUM(INDIRECT(ADDRESS($AF51,70,1,1,"EST 2")):INDIRECT(ADDRESS($AF51,IF(AE51="",81,AE51+"69"),1,1,"EST 2")))-1)</f>
        <v>-</v>
      </c>
    </row>
    <row r="52" spans="1:37" ht="30" customHeight="1" thickTop="1" thickBot="1">
      <c r="A52"/>
      <c r="B52"/>
      <c r="C52" s="321"/>
      <c r="D52" s="322"/>
      <c r="E52" s="316"/>
      <c r="F52" s="316"/>
      <c r="G52" s="317" t="str">
        <f>IF(F52=0,"",VLOOKUP(F52,Funcionários!$C$6:$D$81,2,FALSE))</f>
        <v/>
      </c>
      <c r="H52" s="318"/>
      <c r="I52" s="319"/>
      <c r="J52" s="85" t="str">
        <f t="shared" si="3"/>
        <v/>
      </c>
      <c r="K52" s="88"/>
      <c r="L52" s="1" t="str">
        <f t="shared" si="4"/>
        <v/>
      </c>
      <c r="M52" s="1" t="str">
        <f>IF(Funcionários!C52=0,"",Funcionários!C52)</f>
        <v/>
      </c>
      <c r="R52" s="1" t="str">
        <f t="shared" si="5"/>
        <v/>
      </c>
      <c r="S52" s="1" t="str">
        <f t="shared" si="6"/>
        <v/>
      </c>
      <c r="W52" s="1" t="e">
        <f t="shared" ca="1" si="7"/>
        <v>#VALUE!</v>
      </c>
      <c r="X52" s="1" t="e">
        <f t="shared" ca="1" si="8"/>
        <v>#VALUE!</v>
      </c>
      <c r="Y52" s="1" t="e">
        <f t="shared" ca="1" si="9"/>
        <v>#VALUE!</v>
      </c>
      <c r="AA52" s="1" t="str">
        <f t="shared" si="13"/>
        <v/>
      </c>
      <c r="AB52" s="1" t="str">
        <f t="shared" si="13"/>
        <v/>
      </c>
      <c r="AC52" s="1" t="str">
        <f t="shared" si="13"/>
        <v/>
      </c>
      <c r="AD52" s="1" t="str">
        <f t="shared" si="13"/>
        <v/>
      </c>
      <c r="AE52" s="1" t="str">
        <f t="shared" si="13"/>
        <v/>
      </c>
      <c r="AF52" s="1" t="e">
        <f>VLOOKUP(C52,'Est2'!$C$12:$S$26,18,FALSE)</f>
        <v>#N/A</v>
      </c>
      <c r="AG52" s="1" t="str">
        <f ca="1">IF($I52&lt;AG$5,"-",SUM(INDIRECT(ADDRESS($AF52+"1",6,1,1,"EST 2")):INDIRECT(ADDRESS($AF52+"1",IF(AA52="",17,AA52+"5"),1,1,"EST 2")))/SUM(INDIRECT(ADDRESS($AF52,6,1,1,"EST 2")):INDIRECT(ADDRESS($AF52,IF(AA52="",17,AA52+"5"),1,1,"EST 2")))-1)</f>
        <v>-</v>
      </c>
      <c r="AH52" s="1" t="str">
        <f ca="1">IF($I52&lt;AH$5,"-",SUM(INDIRECT(ADDRESS($AF52+"1",22,1,1,"EST 2")):INDIRECT(ADDRESS($AF52+"1",IF(AB52="",33,AB52+"21"),1,1,"EST 2")))/SUM(INDIRECT(ADDRESS($AF52,22,1,1,"EST 2")):INDIRECT(ADDRESS($AF52,IF(AB52="",33,AB52+"21"),1,1,"EST 2")))-1)</f>
        <v>-</v>
      </c>
      <c r="AI52" s="1" t="str">
        <f ca="1">IF($I52&lt;AI$5,"-",SUM(INDIRECT(ADDRESS($AF52+"1",38,1,1,"EST 2")):INDIRECT(ADDRESS($AF52+"1",IF(AC52="",49,AC52+"37"),1,1,"EST 2")))/SUM(INDIRECT(ADDRESS($AF52,38,1,1,"EST 2")):INDIRECT(ADDRESS($AF52,IF(AC52="",49,AC52+"37"),1,1,"EST 2")))-1)</f>
        <v>-</v>
      </c>
      <c r="AJ52" s="1" t="str">
        <f ca="1">IF($I52&lt;AJ$5,"-",SUM(INDIRECT(ADDRESS($AF52+"1",54,1,1,"EST 2")):INDIRECT(ADDRESS($AF52+"1",IF(AD52="",65,AD52+"53"),1,1,"EST 2")))/SUM(INDIRECT(ADDRESS($AF52,54,1,1,"EST 2")):INDIRECT(ADDRESS($AF52,IF(AD52="",65,AD52+"53"),1,1,"EST 2")))-1)</f>
        <v>-</v>
      </c>
      <c r="AK52" s="1" t="str">
        <f ca="1">IF($I52&lt;AK$5,"-",SUM(INDIRECT(ADDRESS($AF52+"1",70,1,1,"EST 2")):INDIRECT(ADDRESS($AF52+"1",IF(AE52="",81,AE52+"69"),1,1,"EST 2")))/SUM(INDIRECT(ADDRESS($AF52,70,1,1,"EST 2")):INDIRECT(ADDRESS($AF52,IF(AE52="",81,AE52+"69"),1,1,"EST 2")))-1)</f>
        <v>-</v>
      </c>
    </row>
    <row r="53" spans="1:37" ht="30" customHeight="1" thickTop="1" thickBot="1">
      <c r="A53"/>
      <c r="B53"/>
      <c r="C53" s="321"/>
      <c r="D53" s="322"/>
      <c r="E53" s="316"/>
      <c r="F53" s="316"/>
      <c r="G53" s="317" t="str">
        <f>IF(F53=0,"",VLOOKUP(F53,Funcionários!$C$6:$D$81,2,FALSE))</f>
        <v/>
      </c>
      <c r="H53" s="318"/>
      <c r="I53" s="319"/>
      <c r="J53" s="85" t="str">
        <f t="shared" si="3"/>
        <v/>
      </c>
      <c r="K53" s="88"/>
      <c r="L53" s="1" t="str">
        <f t="shared" si="4"/>
        <v/>
      </c>
      <c r="M53" s="1" t="str">
        <f>IF(Funcionários!C53=0,"",Funcionários!C53)</f>
        <v/>
      </c>
      <c r="R53" s="1" t="str">
        <f t="shared" si="5"/>
        <v/>
      </c>
      <c r="S53" s="1" t="str">
        <f t="shared" si="6"/>
        <v/>
      </c>
      <c r="W53" s="1" t="e">
        <f t="shared" ca="1" si="7"/>
        <v>#VALUE!</v>
      </c>
      <c r="X53" s="1" t="e">
        <f t="shared" ca="1" si="8"/>
        <v>#VALUE!</v>
      </c>
      <c r="Y53" s="1" t="e">
        <f t="shared" ca="1" si="9"/>
        <v>#VALUE!</v>
      </c>
      <c r="AA53" s="1" t="str">
        <f t="shared" si="13"/>
        <v/>
      </c>
      <c r="AB53" s="1" t="str">
        <f t="shared" si="13"/>
        <v/>
      </c>
      <c r="AC53" s="1" t="str">
        <f t="shared" si="13"/>
        <v/>
      </c>
      <c r="AD53" s="1" t="str">
        <f t="shared" si="13"/>
        <v/>
      </c>
      <c r="AE53" s="1" t="str">
        <f t="shared" si="13"/>
        <v/>
      </c>
      <c r="AF53" s="1" t="e">
        <f>VLOOKUP(C53,'Est2'!$C$12:$S$26,18,FALSE)</f>
        <v>#N/A</v>
      </c>
      <c r="AG53" s="1" t="str">
        <f ca="1">IF($I53&lt;AG$5,"-",SUM(INDIRECT(ADDRESS($AF53+"1",6,1,1,"EST 2")):INDIRECT(ADDRESS($AF53+"1",IF(AA53="",17,AA53+"5"),1,1,"EST 2")))/SUM(INDIRECT(ADDRESS($AF53,6,1,1,"EST 2")):INDIRECT(ADDRESS($AF53,IF(AA53="",17,AA53+"5"),1,1,"EST 2")))-1)</f>
        <v>-</v>
      </c>
      <c r="AH53" s="1" t="str">
        <f ca="1">IF($I53&lt;AH$5,"-",SUM(INDIRECT(ADDRESS($AF53+"1",22,1,1,"EST 2")):INDIRECT(ADDRESS($AF53+"1",IF(AB53="",33,AB53+"21"),1,1,"EST 2")))/SUM(INDIRECT(ADDRESS($AF53,22,1,1,"EST 2")):INDIRECT(ADDRESS($AF53,IF(AB53="",33,AB53+"21"),1,1,"EST 2")))-1)</f>
        <v>-</v>
      </c>
      <c r="AI53" s="1" t="str">
        <f ca="1">IF($I53&lt;AI$5,"-",SUM(INDIRECT(ADDRESS($AF53+"1",38,1,1,"EST 2")):INDIRECT(ADDRESS($AF53+"1",IF(AC53="",49,AC53+"37"),1,1,"EST 2")))/SUM(INDIRECT(ADDRESS($AF53,38,1,1,"EST 2")):INDIRECT(ADDRESS($AF53,IF(AC53="",49,AC53+"37"),1,1,"EST 2")))-1)</f>
        <v>-</v>
      </c>
      <c r="AJ53" s="1" t="str">
        <f ca="1">IF($I53&lt;AJ$5,"-",SUM(INDIRECT(ADDRESS($AF53+"1",54,1,1,"EST 2")):INDIRECT(ADDRESS($AF53+"1",IF(AD53="",65,AD53+"53"),1,1,"EST 2")))/SUM(INDIRECT(ADDRESS($AF53,54,1,1,"EST 2")):INDIRECT(ADDRESS($AF53,IF(AD53="",65,AD53+"53"),1,1,"EST 2")))-1)</f>
        <v>-</v>
      </c>
      <c r="AK53" s="1" t="str">
        <f ca="1">IF($I53&lt;AK$5,"-",SUM(INDIRECT(ADDRESS($AF53+"1",70,1,1,"EST 2")):INDIRECT(ADDRESS($AF53+"1",IF(AE53="",81,AE53+"69"),1,1,"EST 2")))/SUM(INDIRECT(ADDRESS($AF53,70,1,1,"EST 2")):INDIRECT(ADDRESS($AF53,IF(AE53="",81,AE53+"69"),1,1,"EST 2")))-1)</f>
        <v>-</v>
      </c>
    </row>
    <row r="54" spans="1:37" ht="30" customHeight="1" thickTop="1" thickBot="1">
      <c r="A54"/>
      <c r="B54"/>
      <c r="C54" s="321"/>
      <c r="D54" s="322"/>
      <c r="E54" s="316"/>
      <c r="F54" s="316"/>
      <c r="G54" s="317" t="str">
        <f>IF(F54=0,"",VLOOKUP(F54,Funcionários!$C$6:$D$81,2,FALSE))</f>
        <v/>
      </c>
      <c r="H54" s="318"/>
      <c r="I54" s="319"/>
      <c r="J54" s="85" t="str">
        <f t="shared" si="3"/>
        <v/>
      </c>
      <c r="K54" s="88"/>
      <c r="L54" s="1" t="str">
        <f t="shared" si="4"/>
        <v/>
      </c>
      <c r="M54" s="1" t="str">
        <f>IF(Funcionários!C54=0,"",Funcionários!C54)</f>
        <v/>
      </c>
      <c r="R54" s="1" t="str">
        <f t="shared" si="5"/>
        <v/>
      </c>
      <c r="S54" s="1" t="str">
        <f t="shared" si="6"/>
        <v/>
      </c>
      <c r="W54" s="1" t="e">
        <f t="shared" ca="1" si="7"/>
        <v>#VALUE!</v>
      </c>
      <c r="X54" s="1" t="e">
        <f t="shared" ca="1" si="8"/>
        <v>#VALUE!</v>
      </c>
      <c r="Y54" s="1" t="e">
        <f t="shared" ca="1" si="9"/>
        <v>#VALUE!</v>
      </c>
      <c r="AA54" s="1" t="str">
        <f t="shared" si="13"/>
        <v/>
      </c>
      <c r="AB54" s="1" t="str">
        <f t="shared" si="13"/>
        <v/>
      </c>
      <c r="AC54" s="1" t="str">
        <f t="shared" si="13"/>
        <v/>
      </c>
      <c r="AD54" s="1" t="str">
        <f t="shared" si="13"/>
        <v/>
      </c>
      <c r="AE54" s="1" t="str">
        <f t="shared" si="13"/>
        <v/>
      </c>
      <c r="AF54" s="1" t="e">
        <f>VLOOKUP(C54,'Est2'!$C$12:$S$26,18,FALSE)</f>
        <v>#N/A</v>
      </c>
      <c r="AG54" s="1" t="str">
        <f ca="1">IF($I54&lt;AG$5,"-",SUM(INDIRECT(ADDRESS($AF54+"1",6,1,1,"EST 2")):INDIRECT(ADDRESS($AF54+"1",IF(AA54="",17,AA54+"5"),1,1,"EST 2")))/SUM(INDIRECT(ADDRESS($AF54,6,1,1,"EST 2")):INDIRECT(ADDRESS($AF54,IF(AA54="",17,AA54+"5"),1,1,"EST 2")))-1)</f>
        <v>-</v>
      </c>
      <c r="AH54" s="1" t="str">
        <f ca="1">IF($I54&lt;AH$5,"-",SUM(INDIRECT(ADDRESS($AF54+"1",22,1,1,"EST 2")):INDIRECT(ADDRESS($AF54+"1",IF(AB54="",33,AB54+"21"),1,1,"EST 2")))/SUM(INDIRECT(ADDRESS($AF54,22,1,1,"EST 2")):INDIRECT(ADDRESS($AF54,IF(AB54="",33,AB54+"21"),1,1,"EST 2")))-1)</f>
        <v>-</v>
      </c>
      <c r="AI54" s="1" t="str">
        <f ca="1">IF($I54&lt;AI$5,"-",SUM(INDIRECT(ADDRESS($AF54+"1",38,1,1,"EST 2")):INDIRECT(ADDRESS($AF54+"1",IF(AC54="",49,AC54+"37"),1,1,"EST 2")))/SUM(INDIRECT(ADDRESS($AF54,38,1,1,"EST 2")):INDIRECT(ADDRESS($AF54,IF(AC54="",49,AC54+"37"),1,1,"EST 2")))-1)</f>
        <v>-</v>
      </c>
      <c r="AJ54" s="1" t="str">
        <f ca="1">IF($I54&lt;AJ$5,"-",SUM(INDIRECT(ADDRESS($AF54+"1",54,1,1,"EST 2")):INDIRECT(ADDRESS($AF54+"1",IF(AD54="",65,AD54+"53"),1,1,"EST 2")))/SUM(INDIRECT(ADDRESS($AF54,54,1,1,"EST 2")):INDIRECT(ADDRESS($AF54,IF(AD54="",65,AD54+"53"),1,1,"EST 2")))-1)</f>
        <v>-</v>
      </c>
      <c r="AK54" s="1" t="str">
        <f ca="1">IF($I54&lt;AK$5,"-",SUM(INDIRECT(ADDRESS($AF54+"1",70,1,1,"EST 2")):INDIRECT(ADDRESS($AF54+"1",IF(AE54="",81,AE54+"69"),1,1,"EST 2")))/SUM(INDIRECT(ADDRESS($AF54,70,1,1,"EST 2")):INDIRECT(ADDRESS($AF54,IF(AE54="",81,AE54+"69"),1,1,"EST 2")))-1)</f>
        <v>-</v>
      </c>
    </row>
    <row r="55" spans="1:37" ht="30" customHeight="1" thickTop="1" thickBot="1">
      <c r="A55"/>
      <c r="B55"/>
      <c r="C55" s="321"/>
      <c r="D55" s="322"/>
      <c r="E55" s="316"/>
      <c r="F55" s="316"/>
      <c r="G55" s="317" t="str">
        <f>IF(F55=0,"",VLOOKUP(F55,Funcionários!$C$6:$D$81,2,FALSE))</f>
        <v/>
      </c>
      <c r="H55" s="318"/>
      <c r="I55" s="319"/>
      <c r="J55" s="85" t="str">
        <f t="shared" si="3"/>
        <v/>
      </c>
      <c r="K55" s="88"/>
      <c r="L55" s="1" t="str">
        <f t="shared" si="4"/>
        <v/>
      </c>
      <c r="M55" s="1" t="str">
        <f>IF(Funcionários!C55=0,"",Funcionários!C55)</f>
        <v/>
      </c>
      <c r="R55" s="1" t="str">
        <f t="shared" si="5"/>
        <v/>
      </c>
      <c r="S55" s="1" t="str">
        <f t="shared" si="6"/>
        <v/>
      </c>
      <c r="W55" s="1" t="e">
        <f t="shared" ca="1" si="7"/>
        <v>#VALUE!</v>
      </c>
      <c r="X55" s="1" t="e">
        <f t="shared" ca="1" si="8"/>
        <v>#VALUE!</v>
      </c>
      <c r="Y55" s="1" t="e">
        <f t="shared" ca="1" si="9"/>
        <v>#VALUE!</v>
      </c>
      <c r="AA55" s="1" t="str">
        <f t="shared" si="13"/>
        <v/>
      </c>
      <c r="AB55" s="1" t="str">
        <f t="shared" si="13"/>
        <v/>
      </c>
      <c r="AC55" s="1" t="str">
        <f t="shared" si="13"/>
        <v/>
      </c>
      <c r="AD55" s="1" t="str">
        <f t="shared" si="13"/>
        <v/>
      </c>
      <c r="AE55" s="1" t="str">
        <f t="shared" si="13"/>
        <v/>
      </c>
      <c r="AF55" s="1" t="e">
        <f>VLOOKUP(C55,'Est2'!$C$12:$S$26,18,FALSE)</f>
        <v>#N/A</v>
      </c>
      <c r="AG55" s="1" t="str">
        <f ca="1">IF($I55&lt;AG$5,"-",SUM(INDIRECT(ADDRESS($AF55+"1",6,1,1,"EST 2")):INDIRECT(ADDRESS($AF55+"1",IF(AA55="",17,AA55+"5"),1,1,"EST 2")))/SUM(INDIRECT(ADDRESS($AF55,6,1,1,"EST 2")):INDIRECT(ADDRESS($AF55,IF(AA55="",17,AA55+"5"),1,1,"EST 2")))-1)</f>
        <v>-</v>
      </c>
      <c r="AH55" s="1" t="str">
        <f ca="1">IF($I55&lt;AH$5,"-",SUM(INDIRECT(ADDRESS($AF55+"1",22,1,1,"EST 2")):INDIRECT(ADDRESS($AF55+"1",IF(AB55="",33,AB55+"21"),1,1,"EST 2")))/SUM(INDIRECT(ADDRESS($AF55,22,1,1,"EST 2")):INDIRECT(ADDRESS($AF55,IF(AB55="",33,AB55+"21"),1,1,"EST 2")))-1)</f>
        <v>-</v>
      </c>
      <c r="AI55" s="1" t="str">
        <f ca="1">IF($I55&lt;AI$5,"-",SUM(INDIRECT(ADDRESS($AF55+"1",38,1,1,"EST 2")):INDIRECT(ADDRESS($AF55+"1",IF(AC55="",49,AC55+"37"),1,1,"EST 2")))/SUM(INDIRECT(ADDRESS($AF55,38,1,1,"EST 2")):INDIRECT(ADDRESS($AF55,IF(AC55="",49,AC55+"37"),1,1,"EST 2")))-1)</f>
        <v>-</v>
      </c>
      <c r="AJ55" s="1" t="str">
        <f ca="1">IF($I55&lt;AJ$5,"-",SUM(INDIRECT(ADDRESS($AF55+"1",54,1,1,"EST 2")):INDIRECT(ADDRESS($AF55+"1",IF(AD55="",65,AD55+"53"),1,1,"EST 2")))/SUM(INDIRECT(ADDRESS($AF55,54,1,1,"EST 2")):INDIRECT(ADDRESS($AF55,IF(AD55="",65,AD55+"53"),1,1,"EST 2")))-1)</f>
        <v>-</v>
      </c>
      <c r="AK55" s="1" t="str">
        <f ca="1">IF($I55&lt;AK$5,"-",SUM(INDIRECT(ADDRESS($AF55+"1",70,1,1,"EST 2")):INDIRECT(ADDRESS($AF55+"1",IF(AE55="",81,AE55+"69"),1,1,"EST 2")))/SUM(INDIRECT(ADDRESS($AF55,70,1,1,"EST 2")):INDIRECT(ADDRESS($AF55,IF(AE55="",81,AE55+"69"),1,1,"EST 2")))-1)</f>
        <v>-</v>
      </c>
    </row>
    <row r="56" spans="1:37" ht="30" customHeight="1" thickTop="1" thickBot="1">
      <c r="A56"/>
      <c r="B56"/>
      <c r="C56" s="321"/>
      <c r="D56" s="322"/>
      <c r="E56" s="316"/>
      <c r="F56" s="316"/>
      <c r="G56" s="317" t="str">
        <f>IF(F56=0,"",VLOOKUP(F56,Funcionários!$C$6:$D$81,2,FALSE))</f>
        <v/>
      </c>
      <c r="H56" s="318"/>
      <c r="I56" s="319"/>
      <c r="J56" s="85" t="str">
        <f t="shared" si="3"/>
        <v/>
      </c>
      <c r="K56" s="88"/>
      <c r="L56" s="1" t="str">
        <f t="shared" si="4"/>
        <v/>
      </c>
      <c r="M56" s="1" t="str">
        <f>IF(Funcionários!C56=0,"",Funcionários!C56)</f>
        <v/>
      </c>
      <c r="R56" s="1" t="str">
        <f t="shared" si="5"/>
        <v/>
      </c>
      <c r="S56" s="1" t="str">
        <f t="shared" si="6"/>
        <v/>
      </c>
      <c r="W56" s="1" t="e">
        <f t="shared" ca="1" si="7"/>
        <v>#VALUE!</v>
      </c>
      <c r="X56" s="1" t="e">
        <f t="shared" ca="1" si="8"/>
        <v>#VALUE!</v>
      </c>
      <c r="Y56" s="1" t="e">
        <f t="shared" ca="1" si="9"/>
        <v>#VALUE!</v>
      </c>
      <c r="AA56" s="1" t="str">
        <f t="shared" ref="AA56:AE65" si="14">IF($I56=AA$5,$R56,"")</f>
        <v/>
      </c>
      <c r="AB56" s="1" t="str">
        <f t="shared" si="14"/>
        <v/>
      </c>
      <c r="AC56" s="1" t="str">
        <f t="shared" si="14"/>
        <v/>
      </c>
      <c r="AD56" s="1" t="str">
        <f t="shared" si="14"/>
        <v/>
      </c>
      <c r="AE56" s="1" t="str">
        <f t="shared" si="14"/>
        <v/>
      </c>
      <c r="AF56" s="1" t="e">
        <f>VLOOKUP(C56,'Est2'!$C$12:$S$26,18,FALSE)</f>
        <v>#N/A</v>
      </c>
      <c r="AG56" s="1" t="str">
        <f ca="1">IF($I56&lt;AG$5,"-",SUM(INDIRECT(ADDRESS($AF56+"1",6,1,1,"EST 2")):INDIRECT(ADDRESS($AF56+"1",IF(AA56="",17,AA56+"5"),1,1,"EST 2")))/SUM(INDIRECT(ADDRESS($AF56,6,1,1,"EST 2")):INDIRECT(ADDRESS($AF56,IF(AA56="",17,AA56+"5"),1,1,"EST 2")))-1)</f>
        <v>-</v>
      </c>
      <c r="AH56" s="1" t="str">
        <f ca="1">IF($I56&lt;AH$5,"-",SUM(INDIRECT(ADDRESS($AF56+"1",22,1,1,"EST 2")):INDIRECT(ADDRESS($AF56+"1",IF(AB56="",33,AB56+"21"),1,1,"EST 2")))/SUM(INDIRECT(ADDRESS($AF56,22,1,1,"EST 2")):INDIRECT(ADDRESS($AF56,IF(AB56="",33,AB56+"21"),1,1,"EST 2")))-1)</f>
        <v>-</v>
      </c>
      <c r="AI56" s="1" t="str">
        <f ca="1">IF($I56&lt;AI$5,"-",SUM(INDIRECT(ADDRESS($AF56+"1",38,1,1,"EST 2")):INDIRECT(ADDRESS($AF56+"1",IF(AC56="",49,AC56+"37"),1,1,"EST 2")))/SUM(INDIRECT(ADDRESS($AF56,38,1,1,"EST 2")):INDIRECT(ADDRESS($AF56,IF(AC56="",49,AC56+"37"),1,1,"EST 2")))-1)</f>
        <v>-</v>
      </c>
      <c r="AJ56" s="1" t="str">
        <f ca="1">IF($I56&lt;AJ$5,"-",SUM(INDIRECT(ADDRESS($AF56+"1",54,1,1,"EST 2")):INDIRECT(ADDRESS($AF56+"1",IF(AD56="",65,AD56+"53"),1,1,"EST 2")))/SUM(INDIRECT(ADDRESS($AF56,54,1,1,"EST 2")):INDIRECT(ADDRESS($AF56,IF(AD56="",65,AD56+"53"),1,1,"EST 2")))-1)</f>
        <v>-</v>
      </c>
      <c r="AK56" s="1" t="str">
        <f ca="1">IF($I56&lt;AK$5,"-",SUM(INDIRECT(ADDRESS($AF56+"1",70,1,1,"EST 2")):INDIRECT(ADDRESS($AF56+"1",IF(AE56="",81,AE56+"69"),1,1,"EST 2")))/SUM(INDIRECT(ADDRESS($AF56,70,1,1,"EST 2")):INDIRECT(ADDRESS($AF56,IF(AE56="",81,AE56+"69"),1,1,"EST 2")))-1)</f>
        <v>-</v>
      </c>
    </row>
    <row r="57" spans="1:37" ht="30" customHeight="1" thickTop="1" thickBot="1">
      <c r="A57"/>
      <c r="B57"/>
      <c r="C57" s="321"/>
      <c r="D57" s="322"/>
      <c r="E57" s="316"/>
      <c r="F57" s="316"/>
      <c r="G57" s="317" t="str">
        <f>IF(F57=0,"",VLOOKUP(F57,Funcionários!$C$6:$D$81,2,FALSE))</f>
        <v/>
      </c>
      <c r="H57" s="318"/>
      <c r="I57" s="319"/>
      <c r="J57" s="85" t="str">
        <f t="shared" si="3"/>
        <v/>
      </c>
      <c r="K57" s="88"/>
      <c r="L57" s="1" t="str">
        <f t="shared" si="4"/>
        <v/>
      </c>
      <c r="M57" s="1" t="str">
        <f>IF(Funcionários!C57=0,"",Funcionários!C57)</f>
        <v/>
      </c>
      <c r="R57" s="1" t="str">
        <f t="shared" si="5"/>
        <v/>
      </c>
      <c r="S57" s="1" t="str">
        <f t="shared" si="6"/>
        <v/>
      </c>
      <c r="W57" s="1" t="e">
        <f t="shared" ca="1" si="7"/>
        <v>#VALUE!</v>
      </c>
      <c r="X57" s="1" t="e">
        <f t="shared" ca="1" si="8"/>
        <v>#VALUE!</v>
      </c>
      <c r="Y57" s="1" t="e">
        <f t="shared" ca="1" si="9"/>
        <v>#VALUE!</v>
      </c>
      <c r="AA57" s="1" t="str">
        <f t="shared" si="14"/>
        <v/>
      </c>
      <c r="AB57" s="1" t="str">
        <f t="shared" si="14"/>
        <v/>
      </c>
      <c r="AC57" s="1" t="str">
        <f t="shared" si="14"/>
        <v/>
      </c>
      <c r="AD57" s="1" t="str">
        <f t="shared" si="14"/>
        <v/>
      </c>
      <c r="AE57" s="1" t="str">
        <f t="shared" si="14"/>
        <v/>
      </c>
      <c r="AF57" s="1" t="e">
        <f>VLOOKUP(C57,'Est2'!$C$12:$S$26,18,FALSE)</f>
        <v>#N/A</v>
      </c>
      <c r="AG57" s="1" t="str">
        <f ca="1">IF($I57&lt;AG$5,"-",SUM(INDIRECT(ADDRESS($AF57+"1",6,1,1,"EST 2")):INDIRECT(ADDRESS($AF57+"1",IF(AA57="",17,AA57+"5"),1,1,"EST 2")))/SUM(INDIRECT(ADDRESS($AF57,6,1,1,"EST 2")):INDIRECT(ADDRESS($AF57,IF(AA57="",17,AA57+"5"),1,1,"EST 2")))-1)</f>
        <v>-</v>
      </c>
      <c r="AH57" s="1" t="str">
        <f ca="1">IF($I57&lt;AH$5,"-",SUM(INDIRECT(ADDRESS($AF57+"1",22,1,1,"EST 2")):INDIRECT(ADDRESS($AF57+"1",IF(AB57="",33,AB57+"21"),1,1,"EST 2")))/SUM(INDIRECT(ADDRESS($AF57,22,1,1,"EST 2")):INDIRECT(ADDRESS($AF57,IF(AB57="",33,AB57+"21"),1,1,"EST 2")))-1)</f>
        <v>-</v>
      </c>
      <c r="AI57" s="1" t="str">
        <f ca="1">IF($I57&lt;AI$5,"-",SUM(INDIRECT(ADDRESS($AF57+"1",38,1,1,"EST 2")):INDIRECT(ADDRESS($AF57+"1",IF(AC57="",49,AC57+"37"),1,1,"EST 2")))/SUM(INDIRECT(ADDRESS($AF57,38,1,1,"EST 2")):INDIRECT(ADDRESS($AF57,IF(AC57="",49,AC57+"37"),1,1,"EST 2")))-1)</f>
        <v>-</v>
      </c>
      <c r="AJ57" s="1" t="str">
        <f ca="1">IF($I57&lt;AJ$5,"-",SUM(INDIRECT(ADDRESS($AF57+"1",54,1,1,"EST 2")):INDIRECT(ADDRESS($AF57+"1",IF(AD57="",65,AD57+"53"),1,1,"EST 2")))/SUM(INDIRECT(ADDRESS($AF57,54,1,1,"EST 2")):INDIRECT(ADDRESS($AF57,IF(AD57="",65,AD57+"53"),1,1,"EST 2")))-1)</f>
        <v>-</v>
      </c>
      <c r="AK57" s="1" t="str">
        <f ca="1">IF($I57&lt;AK$5,"-",SUM(INDIRECT(ADDRESS($AF57+"1",70,1,1,"EST 2")):INDIRECT(ADDRESS($AF57+"1",IF(AE57="",81,AE57+"69"),1,1,"EST 2")))/SUM(INDIRECT(ADDRESS($AF57,70,1,1,"EST 2")):INDIRECT(ADDRESS($AF57,IF(AE57="",81,AE57+"69"),1,1,"EST 2")))-1)</f>
        <v>-</v>
      </c>
    </row>
    <row r="58" spans="1:37" ht="30" customHeight="1" thickTop="1" thickBot="1">
      <c r="A58"/>
      <c r="B58"/>
      <c r="C58" s="321"/>
      <c r="D58" s="322"/>
      <c r="E58" s="316"/>
      <c r="F58" s="316"/>
      <c r="G58" s="317" t="str">
        <f>IF(F58=0,"",VLOOKUP(F58,Funcionários!$C$6:$D$81,2,FALSE))</f>
        <v/>
      </c>
      <c r="H58" s="318"/>
      <c r="I58" s="319"/>
      <c r="J58" s="85" t="str">
        <f t="shared" si="3"/>
        <v/>
      </c>
      <c r="K58" s="88"/>
      <c r="L58" s="1" t="str">
        <f t="shared" si="4"/>
        <v/>
      </c>
      <c r="M58" s="1" t="str">
        <f>IF(Funcionários!C58=0,"",Funcionários!C58)</f>
        <v/>
      </c>
      <c r="R58" s="1" t="str">
        <f t="shared" si="5"/>
        <v/>
      </c>
      <c r="S58" s="1" t="str">
        <f t="shared" si="6"/>
        <v/>
      </c>
      <c r="W58" s="1" t="e">
        <f t="shared" ca="1" si="7"/>
        <v>#VALUE!</v>
      </c>
      <c r="X58" s="1" t="e">
        <f t="shared" ca="1" si="8"/>
        <v>#VALUE!</v>
      </c>
      <c r="Y58" s="1" t="e">
        <f t="shared" ca="1" si="9"/>
        <v>#VALUE!</v>
      </c>
      <c r="AA58" s="1" t="str">
        <f t="shared" si="14"/>
        <v/>
      </c>
      <c r="AB58" s="1" t="str">
        <f t="shared" si="14"/>
        <v/>
      </c>
      <c r="AC58" s="1" t="str">
        <f t="shared" si="14"/>
        <v/>
      </c>
      <c r="AD58" s="1" t="str">
        <f t="shared" si="14"/>
        <v/>
      </c>
      <c r="AE58" s="1" t="str">
        <f t="shared" si="14"/>
        <v/>
      </c>
      <c r="AF58" s="1" t="e">
        <f>VLOOKUP(C58,'Est2'!$C$12:$S$26,18,FALSE)</f>
        <v>#N/A</v>
      </c>
      <c r="AG58" s="1" t="str">
        <f ca="1">IF($I58&lt;AG$5,"-",SUM(INDIRECT(ADDRESS($AF58+"1",6,1,1,"EST 2")):INDIRECT(ADDRESS($AF58+"1",IF(AA58="",17,AA58+"5"),1,1,"EST 2")))/SUM(INDIRECT(ADDRESS($AF58,6,1,1,"EST 2")):INDIRECT(ADDRESS($AF58,IF(AA58="",17,AA58+"5"),1,1,"EST 2")))-1)</f>
        <v>-</v>
      </c>
      <c r="AH58" s="1" t="str">
        <f ca="1">IF($I58&lt;AH$5,"-",SUM(INDIRECT(ADDRESS($AF58+"1",22,1,1,"EST 2")):INDIRECT(ADDRESS($AF58+"1",IF(AB58="",33,AB58+"21"),1,1,"EST 2")))/SUM(INDIRECT(ADDRESS($AF58,22,1,1,"EST 2")):INDIRECT(ADDRESS($AF58,IF(AB58="",33,AB58+"21"),1,1,"EST 2")))-1)</f>
        <v>-</v>
      </c>
      <c r="AI58" s="1" t="str">
        <f ca="1">IF($I58&lt;AI$5,"-",SUM(INDIRECT(ADDRESS($AF58+"1",38,1,1,"EST 2")):INDIRECT(ADDRESS($AF58+"1",IF(AC58="",49,AC58+"37"),1,1,"EST 2")))/SUM(INDIRECT(ADDRESS($AF58,38,1,1,"EST 2")):INDIRECT(ADDRESS($AF58,IF(AC58="",49,AC58+"37"),1,1,"EST 2")))-1)</f>
        <v>-</v>
      </c>
      <c r="AJ58" s="1" t="str">
        <f ca="1">IF($I58&lt;AJ$5,"-",SUM(INDIRECT(ADDRESS($AF58+"1",54,1,1,"EST 2")):INDIRECT(ADDRESS($AF58+"1",IF(AD58="",65,AD58+"53"),1,1,"EST 2")))/SUM(INDIRECT(ADDRESS($AF58,54,1,1,"EST 2")):INDIRECT(ADDRESS($AF58,IF(AD58="",65,AD58+"53"),1,1,"EST 2")))-1)</f>
        <v>-</v>
      </c>
      <c r="AK58" s="1" t="str">
        <f ca="1">IF($I58&lt;AK$5,"-",SUM(INDIRECT(ADDRESS($AF58+"1",70,1,1,"EST 2")):INDIRECT(ADDRESS($AF58+"1",IF(AE58="",81,AE58+"69"),1,1,"EST 2")))/SUM(INDIRECT(ADDRESS($AF58,70,1,1,"EST 2")):INDIRECT(ADDRESS($AF58,IF(AE58="",81,AE58+"69"),1,1,"EST 2")))-1)</f>
        <v>-</v>
      </c>
    </row>
    <row r="59" spans="1:37" ht="30" customHeight="1" thickTop="1" thickBot="1">
      <c r="A59"/>
      <c r="B59"/>
      <c r="C59" s="321"/>
      <c r="D59" s="322"/>
      <c r="E59" s="316"/>
      <c r="F59" s="316"/>
      <c r="G59" s="317" t="str">
        <f>IF(F59=0,"",VLOOKUP(F59,Funcionários!$C$6:$D$81,2,FALSE))</f>
        <v/>
      </c>
      <c r="H59" s="318"/>
      <c r="I59" s="319"/>
      <c r="J59" s="85" t="str">
        <f t="shared" si="3"/>
        <v/>
      </c>
      <c r="K59" s="88"/>
      <c r="L59" s="1" t="str">
        <f t="shared" si="4"/>
        <v/>
      </c>
      <c r="M59" s="1" t="str">
        <f>IF(Funcionários!C59=0,"",Funcionários!C59)</f>
        <v/>
      </c>
      <c r="R59" s="1" t="str">
        <f t="shared" si="5"/>
        <v/>
      </c>
      <c r="S59" s="1" t="str">
        <f t="shared" si="6"/>
        <v/>
      </c>
      <c r="W59" s="1" t="e">
        <f t="shared" ca="1" si="7"/>
        <v>#VALUE!</v>
      </c>
      <c r="X59" s="1" t="e">
        <f t="shared" ca="1" si="8"/>
        <v>#VALUE!</v>
      </c>
      <c r="Y59" s="1" t="e">
        <f t="shared" ca="1" si="9"/>
        <v>#VALUE!</v>
      </c>
      <c r="AA59" s="1" t="str">
        <f t="shared" si="14"/>
        <v/>
      </c>
      <c r="AB59" s="1" t="str">
        <f t="shared" si="14"/>
        <v/>
      </c>
      <c r="AC59" s="1" t="str">
        <f t="shared" si="14"/>
        <v/>
      </c>
      <c r="AD59" s="1" t="str">
        <f t="shared" si="14"/>
        <v/>
      </c>
      <c r="AE59" s="1" t="str">
        <f t="shared" si="14"/>
        <v/>
      </c>
      <c r="AF59" s="1" t="e">
        <f>VLOOKUP(C59,'Est2'!$C$12:$S$26,18,FALSE)</f>
        <v>#N/A</v>
      </c>
      <c r="AG59" s="1" t="str">
        <f ca="1">IF($I59&lt;AG$5,"-",SUM(INDIRECT(ADDRESS($AF59+"1",6,1,1,"EST 2")):INDIRECT(ADDRESS($AF59+"1",IF(AA59="",17,AA59+"5"),1,1,"EST 2")))/SUM(INDIRECT(ADDRESS($AF59,6,1,1,"EST 2")):INDIRECT(ADDRESS($AF59,IF(AA59="",17,AA59+"5"),1,1,"EST 2")))-1)</f>
        <v>-</v>
      </c>
      <c r="AH59" s="1" t="str">
        <f ca="1">IF($I59&lt;AH$5,"-",SUM(INDIRECT(ADDRESS($AF59+"1",22,1,1,"EST 2")):INDIRECT(ADDRESS($AF59+"1",IF(AB59="",33,AB59+"21"),1,1,"EST 2")))/SUM(INDIRECT(ADDRESS($AF59,22,1,1,"EST 2")):INDIRECT(ADDRESS($AF59,IF(AB59="",33,AB59+"21"),1,1,"EST 2")))-1)</f>
        <v>-</v>
      </c>
      <c r="AI59" s="1" t="str">
        <f ca="1">IF($I59&lt;AI$5,"-",SUM(INDIRECT(ADDRESS($AF59+"1",38,1,1,"EST 2")):INDIRECT(ADDRESS($AF59+"1",IF(AC59="",49,AC59+"37"),1,1,"EST 2")))/SUM(INDIRECT(ADDRESS($AF59,38,1,1,"EST 2")):INDIRECT(ADDRESS($AF59,IF(AC59="",49,AC59+"37"),1,1,"EST 2")))-1)</f>
        <v>-</v>
      </c>
      <c r="AJ59" s="1" t="str">
        <f ca="1">IF($I59&lt;AJ$5,"-",SUM(INDIRECT(ADDRESS($AF59+"1",54,1,1,"EST 2")):INDIRECT(ADDRESS($AF59+"1",IF(AD59="",65,AD59+"53"),1,1,"EST 2")))/SUM(INDIRECT(ADDRESS($AF59,54,1,1,"EST 2")):INDIRECT(ADDRESS($AF59,IF(AD59="",65,AD59+"53"),1,1,"EST 2")))-1)</f>
        <v>-</v>
      </c>
      <c r="AK59" s="1" t="str">
        <f ca="1">IF($I59&lt;AK$5,"-",SUM(INDIRECT(ADDRESS($AF59+"1",70,1,1,"EST 2")):INDIRECT(ADDRESS($AF59+"1",IF(AE59="",81,AE59+"69"),1,1,"EST 2")))/SUM(INDIRECT(ADDRESS($AF59,70,1,1,"EST 2")):INDIRECT(ADDRESS($AF59,IF(AE59="",81,AE59+"69"),1,1,"EST 2")))-1)</f>
        <v>-</v>
      </c>
    </row>
    <row r="60" spans="1:37" ht="30" customHeight="1" thickTop="1" thickBot="1">
      <c r="A60"/>
      <c r="B60"/>
      <c r="C60" s="321"/>
      <c r="D60" s="322"/>
      <c r="E60" s="316"/>
      <c r="F60" s="316"/>
      <c r="G60" s="317" t="str">
        <f>IF(F60=0,"",VLOOKUP(F60,Funcionários!$C$6:$D$81,2,FALSE))</f>
        <v/>
      </c>
      <c r="H60" s="318"/>
      <c r="I60" s="319"/>
      <c r="J60" s="85" t="str">
        <f t="shared" si="3"/>
        <v/>
      </c>
      <c r="K60" s="88"/>
      <c r="L60" s="1" t="str">
        <f t="shared" si="4"/>
        <v/>
      </c>
      <c r="M60" s="1" t="str">
        <f>IF(Funcionários!C60=0,"",Funcionários!C60)</f>
        <v/>
      </c>
      <c r="R60" s="1" t="str">
        <f t="shared" si="5"/>
        <v/>
      </c>
      <c r="S60" s="1" t="str">
        <f t="shared" si="6"/>
        <v/>
      </c>
      <c r="W60" s="1" t="e">
        <f t="shared" ca="1" si="7"/>
        <v>#VALUE!</v>
      </c>
      <c r="X60" s="1" t="e">
        <f t="shared" ca="1" si="8"/>
        <v>#VALUE!</v>
      </c>
      <c r="Y60" s="1" t="e">
        <f t="shared" ca="1" si="9"/>
        <v>#VALUE!</v>
      </c>
      <c r="AA60" s="1" t="str">
        <f t="shared" si="14"/>
        <v/>
      </c>
      <c r="AB60" s="1" t="str">
        <f t="shared" si="14"/>
        <v/>
      </c>
      <c r="AC60" s="1" t="str">
        <f t="shared" si="14"/>
        <v/>
      </c>
      <c r="AD60" s="1" t="str">
        <f t="shared" si="14"/>
        <v/>
      </c>
      <c r="AE60" s="1" t="str">
        <f t="shared" si="14"/>
        <v/>
      </c>
      <c r="AF60" s="1" t="e">
        <f>VLOOKUP(C60,'Est2'!$C$12:$S$26,18,FALSE)</f>
        <v>#N/A</v>
      </c>
      <c r="AG60" s="1" t="str">
        <f ca="1">IF($I60&lt;AG$5,"-",SUM(INDIRECT(ADDRESS($AF60+"1",6,1,1,"EST 2")):INDIRECT(ADDRESS($AF60+"1",IF(AA60="",17,AA60+"5"),1,1,"EST 2")))/SUM(INDIRECT(ADDRESS($AF60,6,1,1,"EST 2")):INDIRECT(ADDRESS($AF60,IF(AA60="",17,AA60+"5"),1,1,"EST 2")))-1)</f>
        <v>-</v>
      </c>
      <c r="AH60" s="1" t="str">
        <f ca="1">IF($I60&lt;AH$5,"-",SUM(INDIRECT(ADDRESS($AF60+"1",22,1,1,"EST 2")):INDIRECT(ADDRESS($AF60+"1",IF(AB60="",33,AB60+"21"),1,1,"EST 2")))/SUM(INDIRECT(ADDRESS($AF60,22,1,1,"EST 2")):INDIRECT(ADDRESS($AF60,IF(AB60="",33,AB60+"21"),1,1,"EST 2")))-1)</f>
        <v>-</v>
      </c>
      <c r="AI60" s="1" t="str">
        <f ca="1">IF($I60&lt;AI$5,"-",SUM(INDIRECT(ADDRESS($AF60+"1",38,1,1,"EST 2")):INDIRECT(ADDRESS($AF60+"1",IF(AC60="",49,AC60+"37"),1,1,"EST 2")))/SUM(INDIRECT(ADDRESS($AF60,38,1,1,"EST 2")):INDIRECT(ADDRESS($AF60,IF(AC60="",49,AC60+"37"),1,1,"EST 2")))-1)</f>
        <v>-</v>
      </c>
      <c r="AJ60" s="1" t="str">
        <f ca="1">IF($I60&lt;AJ$5,"-",SUM(INDIRECT(ADDRESS($AF60+"1",54,1,1,"EST 2")):INDIRECT(ADDRESS($AF60+"1",IF(AD60="",65,AD60+"53"),1,1,"EST 2")))/SUM(INDIRECT(ADDRESS($AF60,54,1,1,"EST 2")):INDIRECT(ADDRESS($AF60,IF(AD60="",65,AD60+"53"),1,1,"EST 2")))-1)</f>
        <v>-</v>
      </c>
      <c r="AK60" s="1" t="str">
        <f ca="1">IF($I60&lt;AK$5,"-",SUM(INDIRECT(ADDRESS($AF60+"1",70,1,1,"EST 2")):INDIRECT(ADDRESS($AF60+"1",IF(AE60="",81,AE60+"69"),1,1,"EST 2")))/SUM(INDIRECT(ADDRESS($AF60,70,1,1,"EST 2")):INDIRECT(ADDRESS($AF60,IF(AE60="",81,AE60+"69"),1,1,"EST 2")))-1)</f>
        <v>-</v>
      </c>
    </row>
    <row r="61" spans="1:37" ht="30" customHeight="1" thickTop="1" thickBot="1">
      <c r="A61"/>
      <c r="B61"/>
      <c r="C61" s="321"/>
      <c r="D61" s="322"/>
      <c r="E61" s="316"/>
      <c r="F61" s="316"/>
      <c r="G61" s="317" t="str">
        <f>IF(F61=0,"",VLOOKUP(F61,Funcionários!$C$6:$D$81,2,FALSE))</f>
        <v/>
      </c>
      <c r="H61" s="318"/>
      <c r="I61" s="319"/>
      <c r="J61" s="85" t="str">
        <f t="shared" si="3"/>
        <v/>
      </c>
      <c r="K61" s="88"/>
      <c r="L61" s="1" t="str">
        <f t="shared" si="4"/>
        <v/>
      </c>
      <c r="M61" s="1" t="str">
        <f>IF(Funcionários!C61=0,"",Funcionários!C61)</f>
        <v/>
      </c>
      <c r="R61" s="1" t="str">
        <f t="shared" si="5"/>
        <v/>
      </c>
      <c r="S61" s="1" t="str">
        <f t="shared" si="6"/>
        <v/>
      </c>
      <c r="W61" s="1" t="e">
        <f t="shared" ca="1" si="7"/>
        <v>#VALUE!</v>
      </c>
      <c r="X61" s="1" t="e">
        <f t="shared" ca="1" si="8"/>
        <v>#VALUE!</v>
      </c>
      <c r="Y61" s="1" t="e">
        <f t="shared" ca="1" si="9"/>
        <v>#VALUE!</v>
      </c>
      <c r="AA61" s="1" t="str">
        <f t="shared" si="14"/>
        <v/>
      </c>
      <c r="AB61" s="1" t="str">
        <f t="shared" si="14"/>
        <v/>
      </c>
      <c r="AC61" s="1" t="str">
        <f t="shared" si="14"/>
        <v/>
      </c>
      <c r="AD61" s="1" t="str">
        <f t="shared" si="14"/>
        <v/>
      </c>
      <c r="AE61" s="1" t="str">
        <f t="shared" si="14"/>
        <v/>
      </c>
      <c r="AF61" s="1" t="e">
        <f>VLOOKUP(C61,'Est2'!$C$12:$S$26,18,FALSE)</f>
        <v>#N/A</v>
      </c>
      <c r="AG61" s="1" t="str">
        <f ca="1">IF($I61&lt;AG$5,"-",SUM(INDIRECT(ADDRESS($AF61+"1",6,1,1,"EST 2")):INDIRECT(ADDRESS($AF61+"1",IF(AA61="",17,AA61+"5"),1,1,"EST 2")))/SUM(INDIRECT(ADDRESS($AF61,6,1,1,"EST 2")):INDIRECT(ADDRESS($AF61,IF(AA61="",17,AA61+"5"),1,1,"EST 2")))-1)</f>
        <v>-</v>
      </c>
      <c r="AH61" s="1" t="str">
        <f ca="1">IF($I61&lt;AH$5,"-",SUM(INDIRECT(ADDRESS($AF61+"1",22,1,1,"EST 2")):INDIRECT(ADDRESS($AF61+"1",IF(AB61="",33,AB61+"21"),1,1,"EST 2")))/SUM(INDIRECT(ADDRESS($AF61,22,1,1,"EST 2")):INDIRECT(ADDRESS($AF61,IF(AB61="",33,AB61+"21"),1,1,"EST 2")))-1)</f>
        <v>-</v>
      </c>
      <c r="AI61" s="1" t="str">
        <f ca="1">IF($I61&lt;AI$5,"-",SUM(INDIRECT(ADDRESS($AF61+"1",38,1,1,"EST 2")):INDIRECT(ADDRESS($AF61+"1",IF(AC61="",49,AC61+"37"),1,1,"EST 2")))/SUM(INDIRECT(ADDRESS($AF61,38,1,1,"EST 2")):INDIRECT(ADDRESS($AF61,IF(AC61="",49,AC61+"37"),1,1,"EST 2")))-1)</f>
        <v>-</v>
      </c>
      <c r="AJ61" s="1" t="str">
        <f ca="1">IF($I61&lt;AJ$5,"-",SUM(INDIRECT(ADDRESS($AF61+"1",54,1,1,"EST 2")):INDIRECT(ADDRESS($AF61+"1",IF(AD61="",65,AD61+"53"),1,1,"EST 2")))/SUM(INDIRECT(ADDRESS($AF61,54,1,1,"EST 2")):INDIRECT(ADDRESS($AF61,IF(AD61="",65,AD61+"53"),1,1,"EST 2")))-1)</f>
        <v>-</v>
      </c>
      <c r="AK61" s="1" t="str">
        <f ca="1">IF($I61&lt;AK$5,"-",SUM(INDIRECT(ADDRESS($AF61+"1",70,1,1,"EST 2")):INDIRECT(ADDRESS($AF61+"1",IF(AE61="",81,AE61+"69"),1,1,"EST 2")))/SUM(INDIRECT(ADDRESS($AF61,70,1,1,"EST 2")):INDIRECT(ADDRESS($AF61,IF(AE61="",81,AE61+"69"),1,1,"EST 2")))-1)</f>
        <v>-</v>
      </c>
    </row>
    <row r="62" spans="1:37" ht="30" customHeight="1" thickTop="1" thickBot="1">
      <c r="A62"/>
      <c r="B62"/>
      <c r="C62" s="321"/>
      <c r="D62" s="322"/>
      <c r="E62" s="316"/>
      <c r="F62" s="316"/>
      <c r="G62" s="317" t="str">
        <f>IF(F62=0,"",VLOOKUP(F62,Funcionários!$C$6:$D$81,2,FALSE))</f>
        <v/>
      </c>
      <c r="H62" s="318"/>
      <c r="I62" s="319"/>
      <c r="J62" s="85" t="str">
        <f t="shared" si="3"/>
        <v/>
      </c>
      <c r="K62" s="88"/>
      <c r="L62" s="1" t="str">
        <f t="shared" si="4"/>
        <v/>
      </c>
      <c r="M62" s="1" t="str">
        <f>IF(Funcionários!C62=0,"",Funcionários!C62)</f>
        <v/>
      </c>
      <c r="R62" s="1" t="str">
        <f t="shared" si="5"/>
        <v/>
      </c>
      <c r="S62" s="1" t="str">
        <f t="shared" si="6"/>
        <v/>
      </c>
      <c r="W62" s="1" t="e">
        <f t="shared" ca="1" si="7"/>
        <v>#VALUE!</v>
      </c>
      <c r="X62" s="1" t="e">
        <f t="shared" ca="1" si="8"/>
        <v>#VALUE!</v>
      </c>
      <c r="Y62" s="1" t="e">
        <f t="shared" ca="1" si="9"/>
        <v>#VALUE!</v>
      </c>
      <c r="AA62" s="1" t="str">
        <f t="shared" si="14"/>
        <v/>
      </c>
      <c r="AB62" s="1" t="str">
        <f t="shared" si="14"/>
        <v/>
      </c>
      <c r="AC62" s="1" t="str">
        <f t="shared" si="14"/>
        <v/>
      </c>
      <c r="AD62" s="1" t="str">
        <f t="shared" si="14"/>
        <v/>
      </c>
      <c r="AE62" s="1" t="str">
        <f t="shared" si="14"/>
        <v/>
      </c>
      <c r="AF62" s="1" t="e">
        <f>VLOOKUP(C62,'Est2'!$C$12:$S$26,18,FALSE)</f>
        <v>#N/A</v>
      </c>
      <c r="AG62" s="1" t="str">
        <f ca="1">IF($I62&lt;AG$5,"-",SUM(INDIRECT(ADDRESS($AF62+"1",6,1,1,"EST 2")):INDIRECT(ADDRESS($AF62+"1",IF(AA62="",17,AA62+"5"),1,1,"EST 2")))/SUM(INDIRECT(ADDRESS($AF62,6,1,1,"EST 2")):INDIRECT(ADDRESS($AF62,IF(AA62="",17,AA62+"5"),1,1,"EST 2")))-1)</f>
        <v>-</v>
      </c>
      <c r="AH62" s="1" t="str">
        <f ca="1">IF($I62&lt;AH$5,"-",SUM(INDIRECT(ADDRESS($AF62+"1",22,1,1,"EST 2")):INDIRECT(ADDRESS($AF62+"1",IF(AB62="",33,AB62+"21"),1,1,"EST 2")))/SUM(INDIRECT(ADDRESS($AF62,22,1,1,"EST 2")):INDIRECT(ADDRESS($AF62,IF(AB62="",33,AB62+"21"),1,1,"EST 2")))-1)</f>
        <v>-</v>
      </c>
      <c r="AI62" s="1" t="str">
        <f ca="1">IF($I62&lt;AI$5,"-",SUM(INDIRECT(ADDRESS($AF62+"1",38,1,1,"EST 2")):INDIRECT(ADDRESS($AF62+"1",IF(AC62="",49,AC62+"37"),1,1,"EST 2")))/SUM(INDIRECT(ADDRESS($AF62,38,1,1,"EST 2")):INDIRECT(ADDRESS($AF62,IF(AC62="",49,AC62+"37"),1,1,"EST 2")))-1)</f>
        <v>-</v>
      </c>
      <c r="AJ62" s="1" t="str">
        <f ca="1">IF($I62&lt;AJ$5,"-",SUM(INDIRECT(ADDRESS($AF62+"1",54,1,1,"EST 2")):INDIRECT(ADDRESS($AF62+"1",IF(AD62="",65,AD62+"53"),1,1,"EST 2")))/SUM(INDIRECT(ADDRESS($AF62,54,1,1,"EST 2")):INDIRECT(ADDRESS($AF62,IF(AD62="",65,AD62+"53"),1,1,"EST 2")))-1)</f>
        <v>-</v>
      </c>
      <c r="AK62" s="1" t="str">
        <f ca="1">IF($I62&lt;AK$5,"-",SUM(INDIRECT(ADDRESS($AF62+"1",70,1,1,"EST 2")):INDIRECT(ADDRESS($AF62+"1",IF(AE62="",81,AE62+"69"),1,1,"EST 2")))/SUM(INDIRECT(ADDRESS($AF62,70,1,1,"EST 2")):INDIRECT(ADDRESS($AF62,IF(AE62="",81,AE62+"69"),1,1,"EST 2")))-1)</f>
        <v>-</v>
      </c>
    </row>
    <row r="63" spans="1:37" ht="30" customHeight="1" thickTop="1" thickBot="1">
      <c r="A63"/>
      <c r="B63"/>
      <c r="C63" s="321"/>
      <c r="D63" s="322"/>
      <c r="E63" s="316"/>
      <c r="F63" s="316"/>
      <c r="G63" s="317" t="str">
        <f>IF(F63=0,"",VLOOKUP(F63,Funcionários!$C$6:$D$81,2,FALSE))</f>
        <v/>
      </c>
      <c r="H63" s="318"/>
      <c r="I63" s="319"/>
      <c r="J63" s="85" t="str">
        <f t="shared" si="3"/>
        <v/>
      </c>
      <c r="K63" s="88"/>
      <c r="L63" s="1" t="str">
        <f t="shared" si="4"/>
        <v/>
      </c>
      <c r="M63" s="1" t="str">
        <f>IF(Funcionários!C63=0,"",Funcionários!C63)</f>
        <v/>
      </c>
      <c r="R63" s="1" t="str">
        <f t="shared" si="5"/>
        <v/>
      </c>
      <c r="S63" s="1" t="str">
        <f t="shared" si="6"/>
        <v/>
      </c>
      <c r="W63" s="1" t="e">
        <f t="shared" ca="1" si="7"/>
        <v>#VALUE!</v>
      </c>
      <c r="X63" s="1" t="e">
        <f t="shared" ca="1" si="8"/>
        <v>#VALUE!</v>
      </c>
      <c r="Y63" s="1" t="e">
        <f t="shared" ca="1" si="9"/>
        <v>#VALUE!</v>
      </c>
      <c r="AA63" s="1" t="str">
        <f t="shared" si="14"/>
        <v/>
      </c>
      <c r="AB63" s="1" t="str">
        <f t="shared" si="14"/>
        <v/>
      </c>
      <c r="AC63" s="1" t="str">
        <f t="shared" si="14"/>
        <v/>
      </c>
      <c r="AD63" s="1" t="str">
        <f t="shared" si="14"/>
        <v/>
      </c>
      <c r="AE63" s="1" t="str">
        <f t="shared" si="14"/>
        <v/>
      </c>
      <c r="AF63" s="1" t="e">
        <f>VLOOKUP(C63,'Est2'!$C$12:$S$26,18,FALSE)</f>
        <v>#N/A</v>
      </c>
      <c r="AG63" s="1" t="str">
        <f ca="1">IF($I63&lt;AG$5,"-",SUM(INDIRECT(ADDRESS($AF63+"1",6,1,1,"EST 2")):INDIRECT(ADDRESS($AF63+"1",IF(AA63="",17,AA63+"5"),1,1,"EST 2")))/SUM(INDIRECT(ADDRESS($AF63,6,1,1,"EST 2")):INDIRECT(ADDRESS($AF63,IF(AA63="",17,AA63+"5"),1,1,"EST 2")))-1)</f>
        <v>-</v>
      </c>
      <c r="AH63" s="1" t="str">
        <f ca="1">IF($I63&lt;AH$5,"-",SUM(INDIRECT(ADDRESS($AF63+"1",22,1,1,"EST 2")):INDIRECT(ADDRESS($AF63+"1",IF(AB63="",33,AB63+"21"),1,1,"EST 2")))/SUM(INDIRECT(ADDRESS($AF63,22,1,1,"EST 2")):INDIRECT(ADDRESS($AF63,IF(AB63="",33,AB63+"21"),1,1,"EST 2")))-1)</f>
        <v>-</v>
      </c>
      <c r="AI63" s="1" t="str">
        <f ca="1">IF($I63&lt;AI$5,"-",SUM(INDIRECT(ADDRESS($AF63+"1",38,1,1,"EST 2")):INDIRECT(ADDRESS($AF63+"1",IF(AC63="",49,AC63+"37"),1,1,"EST 2")))/SUM(INDIRECT(ADDRESS($AF63,38,1,1,"EST 2")):INDIRECT(ADDRESS($AF63,IF(AC63="",49,AC63+"37"),1,1,"EST 2")))-1)</f>
        <v>-</v>
      </c>
      <c r="AJ63" s="1" t="str">
        <f ca="1">IF($I63&lt;AJ$5,"-",SUM(INDIRECT(ADDRESS($AF63+"1",54,1,1,"EST 2")):INDIRECT(ADDRESS($AF63+"1",IF(AD63="",65,AD63+"53"),1,1,"EST 2")))/SUM(INDIRECT(ADDRESS($AF63,54,1,1,"EST 2")):INDIRECT(ADDRESS($AF63,IF(AD63="",65,AD63+"53"),1,1,"EST 2")))-1)</f>
        <v>-</v>
      </c>
      <c r="AK63" s="1" t="str">
        <f ca="1">IF($I63&lt;AK$5,"-",SUM(INDIRECT(ADDRESS($AF63+"1",70,1,1,"EST 2")):INDIRECT(ADDRESS($AF63+"1",IF(AE63="",81,AE63+"69"),1,1,"EST 2")))/SUM(INDIRECT(ADDRESS($AF63,70,1,1,"EST 2")):INDIRECT(ADDRESS($AF63,IF(AE63="",81,AE63+"69"),1,1,"EST 2")))-1)</f>
        <v>-</v>
      </c>
    </row>
    <row r="64" spans="1:37" ht="30" customHeight="1" thickTop="1" thickBot="1">
      <c r="A64"/>
      <c r="B64"/>
      <c r="C64" s="321"/>
      <c r="D64" s="322"/>
      <c r="E64" s="316"/>
      <c r="F64" s="316"/>
      <c r="G64" s="317" t="str">
        <f>IF(F64=0,"",VLOOKUP(F64,Funcionários!$C$6:$D$81,2,FALSE))</f>
        <v/>
      </c>
      <c r="H64" s="318"/>
      <c r="I64" s="319"/>
      <c r="J64" s="85" t="str">
        <f t="shared" si="3"/>
        <v/>
      </c>
      <c r="K64" s="88"/>
      <c r="L64" s="1" t="str">
        <f t="shared" si="4"/>
        <v/>
      </c>
      <c r="M64" s="1" t="str">
        <f>IF(Funcionários!C64=0,"",Funcionários!C64)</f>
        <v/>
      </c>
      <c r="R64" s="1" t="str">
        <f t="shared" si="5"/>
        <v/>
      </c>
      <c r="S64" s="1" t="str">
        <f t="shared" si="6"/>
        <v/>
      </c>
      <c r="W64" s="1" t="e">
        <f t="shared" ca="1" si="7"/>
        <v>#VALUE!</v>
      </c>
      <c r="X64" s="1" t="e">
        <f t="shared" ca="1" si="8"/>
        <v>#VALUE!</v>
      </c>
      <c r="Y64" s="1" t="e">
        <f t="shared" ca="1" si="9"/>
        <v>#VALUE!</v>
      </c>
      <c r="AA64" s="1" t="str">
        <f t="shared" si="14"/>
        <v/>
      </c>
      <c r="AB64" s="1" t="str">
        <f t="shared" si="14"/>
        <v/>
      </c>
      <c r="AC64" s="1" t="str">
        <f t="shared" si="14"/>
        <v/>
      </c>
      <c r="AD64" s="1" t="str">
        <f t="shared" si="14"/>
        <v/>
      </c>
      <c r="AE64" s="1" t="str">
        <f t="shared" si="14"/>
        <v/>
      </c>
      <c r="AF64" s="1" t="e">
        <f>VLOOKUP(C64,'Est2'!$C$12:$S$26,18,FALSE)</f>
        <v>#N/A</v>
      </c>
      <c r="AG64" s="1" t="str">
        <f ca="1">IF($I64&lt;AG$5,"-",SUM(INDIRECT(ADDRESS($AF64+"1",6,1,1,"EST 2")):INDIRECT(ADDRESS($AF64+"1",IF(AA64="",17,AA64+"5"),1,1,"EST 2")))/SUM(INDIRECT(ADDRESS($AF64,6,1,1,"EST 2")):INDIRECT(ADDRESS($AF64,IF(AA64="",17,AA64+"5"),1,1,"EST 2")))-1)</f>
        <v>-</v>
      </c>
      <c r="AH64" s="1" t="str">
        <f ca="1">IF($I64&lt;AH$5,"-",SUM(INDIRECT(ADDRESS($AF64+"1",22,1,1,"EST 2")):INDIRECT(ADDRESS($AF64+"1",IF(AB64="",33,AB64+"21"),1,1,"EST 2")))/SUM(INDIRECT(ADDRESS($AF64,22,1,1,"EST 2")):INDIRECT(ADDRESS($AF64,IF(AB64="",33,AB64+"21"),1,1,"EST 2")))-1)</f>
        <v>-</v>
      </c>
      <c r="AI64" s="1" t="str">
        <f ca="1">IF($I64&lt;AI$5,"-",SUM(INDIRECT(ADDRESS($AF64+"1",38,1,1,"EST 2")):INDIRECT(ADDRESS($AF64+"1",IF(AC64="",49,AC64+"37"),1,1,"EST 2")))/SUM(INDIRECT(ADDRESS($AF64,38,1,1,"EST 2")):INDIRECT(ADDRESS($AF64,IF(AC64="",49,AC64+"37"),1,1,"EST 2")))-1)</f>
        <v>-</v>
      </c>
      <c r="AJ64" s="1" t="str">
        <f ca="1">IF($I64&lt;AJ$5,"-",SUM(INDIRECT(ADDRESS($AF64+"1",54,1,1,"EST 2")):INDIRECT(ADDRESS($AF64+"1",IF(AD64="",65,AD64+"53"),1,1,"EST 2")))/SUM(INDIRECT(ADDRESS($AF64,54,1,1,"EST 2")):INDIRECT(ADDRESS($AF64,IF(AD64="",65,AD64+"53"),1,1,"EST 2")))-1)</f>
        <v>-</v>
      </c>
      <c r="AK64" s="1" t="str">
        <f ca="1">IF($I64&lt;AK$5,"-",SUM(INDIRECT(ADDRESS($AF64+"1",70,1,1,"EST 2")):INDIRECT(ADDRESS($AF64+"1",IF(AE64="",81,AE64+"69"),1,1,"EST 2")))/SUM(INDIRECT(ADDRESS($AF64,70,1,1,"EST 2")):INDIRECT(ADDRESS($AF64,IF(AE64="",81,AE64+"69"),1,1,"EST 2")))-1)</f>
        <v>-</v>
      </c>
    </row>
    <row r="65" spans="1:37" ht="30" customHeight="1" thickTop="1" thickBot="1">
      <c r="A65"/>
      <c r="B65"/>
      <c r="C65" s="321"/>
      <c r="D65" s="322"/>
      <c r="E65" s="316"/>
      <c r="F65" s="316"/>
      <c r="G65" s="317" t="str">
        <f>IF(F65=0,"",VLOOKUP(F65,Funcionários!$C$6:$D$81,2,FALSE))</f>
        <v/>
      </c>
      <c r="H65" s="318"/>
      <c r="I65" s="319"/>
      <c r="J65" s="85" t="str">
        <f t="shared" si="3"/>
        <v/>
      </c>
      <c r="K65" s="88"/>
      <c r="L65" s="1" t="str">
        <f t="shared" si="4"/>
        <v/>
      </c>
      <c r="M65" s="1" t="str">
        <f>IF(Funcionários!C65=0,"",Funcionários!C65)</f>
        <v/>
      </c>
      <c r="R65" s="1" t="str">
        <f t="shared" si="5"/>
        <v/>
      </c>
      <c r="S65" s="1" t="str">
        <f t="shared" si="6"/>
        <v/>
      </c>
      <c r="W65" s="1" t="e">
        <f t="shared" ca="1" si="7"/>
        <v>#VALUE!</v>
      </c>
      <c r="X65" s="1" t="e">
        <f t="shared" ca="1" si="8"/>
        <v>#VALUE!</v>
      </c>
      <c r="Y65" s="1" t="e">
        <f t="shared" ca="1" si="9"/>
        <v>#VALUE!</v>
      </c>
      <c r="AA65" s="1" t="str">
        <f t="shared" si="14"/>
        <v/>
      </c>
      <c r="AB65" s="1" t="str">
        <f t="shared" si="14"/>
        <v/>
      </c>
      <c r="AC65" s="1" t="str">
        <f t="shared" si="14"/>
        <v/>
      </c>
      <c r="AD65" s="1" t="str">
        <f t="shared" si="14"/>
        <v/>
      </c>
      <c r="AE65" s="1" t="str">
        <f t="shared" si="14"/>
        <v/>
      </c>
      <c r="AF65" s="1" t="e">
        <f>VLOOKUP(C65,'Est2'!$C$12:$S$26,18,FALSE)</f>
        <v>#N/A</v>
      </c>
      <c r="AG65" s="1" t="str">
        <f ca="1">IF($I65&lt;AG$5,"-",SUM(INDIRECT(ADDRESS($AF65+"1",6,1,1,"EST 2")):INDIRECT(ADDRESS($AF65+"1",IF(AA65="",17,AA65+"5"),1,1,"EST 2")))/SUM(INDIRECT(ADDRESS($AF65,6,1,1,"EST 2")):INDIRECT(ADDRESS($AF65,IF(AA65="",17,AA65+"5"),1,1,"EST 2")))-1)</f>
        <v>-</v>
      </c>
      <c r="AH65" s="1" t="str">
        <f ca="1">IF($I65&lt;AH$5,"-",SUM(INDIRECT(ADDRESS($AF65+"1",22,1,1,"EST 2")):INDIRECT(ADDRESS($AF65+"1",IF(AB65="",33,AB65+"21"),1,1,"EST 2")))/SUM(INDIRECT(ADDRESS($AF65,22,1,1,"EST 2")):INDIRECT(ADDRESS($AF65,IF(AB65="",33,AB65+"21"),1,1,"EST 2")))-1)</f>
        <v>-</v>
      </c>
      <c r="AI65" s="1" t="str">
        <f ca="1">IF($I65&lt;AI$5,"-",SUM(INDIRECT(ADDRESS($AF65+"1",38,1,1,"EST 2")):INDIRECT(ADDRESS($AF65+"1",IF(AC65="",49,AC65+"37"),1,1,"EST 2")))/SUM(INDIRECT(ADDRESS($AF65,38,1,1,"EST 2")):INDIRECT(ADDRESS($AF65,IF(AC65="",49,AC65+"37"),1,1,"EST 2")))-1)</f>
        <v>-</v>
      </c>
      <c r="AJ65" s="1" t="str">
        <f ca="1">IF($I65&lt;AJ$5,"-",SUM(INDIRECT(ADDRESS($AF65+"1",54,1,1,"EST 2")):INDIRECT(ADDRESS($AF65+"1",IF(AD65="",65,AD65+"53"),1,1,"EST 2")))/SUM(INDIRECT(ADDRESS($AF65,54,1,1,"EST 2")):INDIRECT(ADDRESS($AF65,IF(AD65="",65,AD65+"53"),1,1,"EST 2")))-1)</f>
        <v>-</v>
      </c>
      <c r="AK65" s="1" t="str">
        <f ca="1">IF($I65&lt;AK$5,"-",SUM(INDIRECT(ADDRESS($AF65+"1",70,1,1,"EST 2")):INDIRECT(ADDRESS($AF65+"1",IF(AE65="",81,AE65+"69"),1,1,"EST 2")))/SUM(INDIRECT(ADDRESS($AF65,70,1,1,"EST 2")):INDIRECT(ADDRESS($AF65,IF(AE65="",81,AE65+"69"),1,1,"EST 2")))-1)</f>
        <v>-</v>
      </c>
    </row>
    <row r="66" spans="1:37" ht="30" customHeight="1" thickTop="1" thickBot="1">
      <c r="A66"/>
      <c r="B66"/>
      <c r="C66" s="321"/>
      <c r="D66" s="322"/>
      <c r="E66" s="316"/>
      <c r="F66" s="316"/>
      <c r="G66" s="317" t="str">
        <f>IF(F66=0,"",VLOOKUP(F66,Funcionários!$C$6:$D$81,2,FALSE))</f>
        <v/>
      </c>
      <c r="H66" s="318"/>
      <c r="I66" s="319"/>
      <c r="J66" s="85" t="str">
        <f t="shared" si="3"/>
        <v/>
      </c>
      <c r="K66" s="88"/>
      <c r="L66" s="1" t="str">
        <f t="shared" si="4"/>
        <v/>
      </c>
      <c r="M66" s="1" t="str">
        <f>IF(Funcionários!C66=0,"",Funcionários!C66)</f>
        <v/>
      </c>
      <c r="R66" s="1" t="str">
        <f t="shared" si="5"/>
        <v/>
      </c>
      <c r="S66" s="1" t="str">
        <f t="shared" si="6"/>
        <v/>
      </c>
      <c r="W66" s="1" t="e">
        <f t="shared" ca="1" si="7"/>
        <v>#VALUE!</v>
      </c>
      <c r="X66" s="1" t="e">
        <f t="shared" ca="1" si="8"/>
        <v>#VALUE!</v>
      </c>
      <c r="Y66" s="1" t="e">
        <f t="shared" ca="1" si="9"/>
        <v>#VALUE!</v>
      </c>
      <c r="AA66" s="1" t="str">
        <f t="shared" ref="AA66:AE75" si="15">IF($I66=AA$5,$R66,"")</f>
        <v/>
      </c>
      <c r="AB66" s="1" t="str">
        <f t="shared" si="15"/>
        <v/>
      </c>
      <c r="AC66" s="1" t="str">
        <f t="shared" si="15"/>
        <v/>
      </c>
      <c r="AD66" s="1" t="str">
        <f t="shared" si="15"/>
        <v/>
      </c>
      <c r="AE66" s="1" t="str">
        <f t="shared" si="15"/>
        <v/>
      </c>
      <c r="AF66" s="1" t="e">
        <f>VLOOKUP(C66,'Est2'!$C$12:$S$26,18,FALSE)</f>
        <v>#N/A</v>
      </c>
      <c r="AG66" s="1" t="str">
        <f ca="1">IF($I66&lt;AG$5,"-",SUM(INDIRECT(ADDRESS($AF66+"1",6,1,1,"EST 2")):INDIRECT(ADDRESS($AF66+"1",IF(AA66="",17,AA66+"5"),1,1,"EST 2")))/SUM(INDIRECT(ADDRESS($AF66,6,1,1,"EST 2")):INDIRECT(ADDRESS($AF66,IF(AA66="",17,AA66+"5"),1,1,"EST 2")))-1)</f>
        <v>-</v>
      </c>
      <c r="AH66" s="1" t="str">
        <f ca="1">IF($I66&lt;AH$5,"-",SUM(INDIRECT(ADDRESS($AF66+"1",22,1,1,"EST 2")):INDIRECT(ADDRESS($AF66+"1",IF(AB66="",33,AB66+"21"),1,1,"EST 2")))/SUM(INDIRECT(ADDRESS($AF66,22,1,1,"EST 2")):INDIRECT(ADDRESS($AF66,IF(AB66="",33,AB66+"21"),1,1,"EST 2")))-1)</f>
        <v>-</v>
      </c>
      <c r="AI66" s="1" t="str">
        <f ca="1">IF($I66&lt;AI$5,"-",SUM(INDIRECT(ADDRESS($AF66+"1",38,1,1,"EST 2")):INDIRECT(ADDRESS($AF66+"1",IF(AC66="",49,AC66+"37"),1,1,"EST 2")))/SUM(INDIRECT(ADDRESS($AF66,38,1,1,"EST 2")):INDIRECT(ADDRESS($AF66,IF(AC66="",49,AC66+"37"),1,1,"EST 2")))-1)</f>
        <v>-</v>
      </c>
      <c r="AJ66" s="1" t="str">
        <f ca="1">IF($I66&lt;AJ$5,"-",SUM(INDIRECT(ADDRESS($AF66+"1",54,1,1,"EST 2")):INDIRECT(ADDRESS($AF66+"1",IF(AD66="",65,AD66+"53"),1,1,"EST 2")))/SUM(INDIRECT(ADDRESS($AF66,54,1,1,"EST 2")):INDIRECT(ADDRESS($AF66,IF(AD66="",65,AD66+"53"),1,1,"EST 2")))-1)</f>
        <v>-</v>
      </c>
      <c r="AK66" s="1" t="str">
        <f ca="1">IF($I66&lt;AK$5,"-",SUM(INDIRECT(ADDRESS($AF66+"1",70,1,1,"EST 2")):INDIRECT(ADDRESS($AF66+"1",IF(AE66="",81,AE66+"69"),1,1,"EST 2")))/SUM(INDIRECT(ADDRESS($AF66,70,1,1,"EST 2")):INDIRECT(ADDRESS($AF66,IF(AE66="",81,AE66+"69"),1,1,"EST 2")))-1)</f>
        <v>-</v>
      </c>
    </row>
    <row r="67" spans="1:37" ht="30" customHeight="1" thickTop="1" thickBot="1">
      <c r="A67"/>
      <c r="B67"/>
      <c r="C67" s="321"/>
      <c r="D67" s="322"/>
      <c r="E67" s="316"/>
      <c r="F67" s="316"/>
      <c r="G67" s="317" t="str">
        <f>IF(F67=0,"",VLOOKUP(F67,Funcionários!$C$6:$D$81,2,FALSE))</f>
        <v/>
      </c>
      <c r="H67" s="318"/>
      <c r="I67" s="319"/>
      <c r="J67" s="85" t="str">
        <f t="shared" si="3"/>
        <v/>
      </c>
      <c r="K67" s="88"/>
      <c r="L67" s="1" t="str">
        <f t="shared" si="4"/>
        <v/>
      </c>
      <c r="M67" s="1" t="str">
        <f>IF(Funcionários!C67=0,"",Funcionários!C67)</f>
        <v/>
      </c>
      <c r="R67" s="1" t="str">
        <f t="shared" si="5"/>
        <v/>
      </c>
      <c r="S67" s="1" t="str">
        <f t="shared" si="6"/>
        <v/>
      </c>
      <c r="W67" s="1" t="e">
        <f t="shared" ca="1" si="7"/>
        <v>#VALUE!</v>
      </c>
      <c r="X67" s="1" t="e">
        <f t="shared" ca="1" si="8"/>
        <v>#VALUE!</v>
      </c>
      <c r="Y67" s="1" t="e">
        <f t="shared" ca="1" si="9"/>
        <v>#VALUE!</v>
      </c>
      <c r="AA67" s="1" t="str">
        <f t="shared" si="15"/>
        <v/>
      </c>
      <c r="AB67" s="1" t="str">
        <f t="shared" si="15"/>
        <v/>
      </c>
      <c r="AC67" s="1" t="str">
        <f t="shared" si="15"/>
        <v/>
      </c>
      <c r="AD67" s="1" t="str">
        <f t="shared" si="15"/>
        <v/>
      </c>
      <c r="AE67" s="1" t="str">
        <f t="shared" si="15"/>
        <v/>
      </c>
      <c r="AF67" s="1" t="e">
        <f>VLOOKUP(C67,'Est2'!$C$12:$S$26,18,FALSE)</f>
        <v>#N/A</v>
      </c>
      <c r="AG67" s="1" t="str">
        <f ca="1">IF($I67&lt;AG$5,"-",SUM(INDIRECT(ADDRESS($AF67+"1",6,1,1,"EST 2")):INDIRECT(ADDRESS($AF67+"1",IF(AA67="",17,AA67+"5"),1,1,"EST 2")))/SUM(INDIRECT(ADDRESS($AF67,6,1,1,"EST 2")):INDIRECT(ADDRESS($AF67,IF(AA67="",17,AA67+"5"),1,1,"EST 2")))-1)</f>
        <v>-</v>
      </c>
      <c r="AH67" s="1" t="str">
        <f ca="1">IF($I67&lt;AH$5,"-",SUM(INDIRECT(ADDRESS($AF67+"1",22,1,1,"EST 2")):INDIRECT(ADDRESS($AF67+"1",IF(AB67="",33,AB67+"21"),1,1,"EST 2")))/SUM(INDIRECT(ADDRESS($AF67,22,1,1,"EST 2")):INDIRECT(ADDRESS($AF67,IF(AB67="",33,AB67+"21"),1,1,"EST 2")))-1)</f>
        <v>-</v>
      </c>
      <c r="AI67" s="1" t="str">
        <f ca="1">IF($I67&lt;AI$5,"-",SUM(INDIRECT(ADDRESS($AF67+"1",38,1,1,"EST 2")):INDIRECT(ADDRESS($AF67+"1",IF(AC67="",49,AC67+"37"),1,1,"EST 2")))/SUM(INDIRECT(ADDRESS($AF67,38,1,1,"EST 2")):INDIRECT(ADDRESS($AF67,IF(AC67="",49,AC67+"37"),1,1,"EST 2")))-1)</f>
        <v>-</v>
      </c>
      <c r="AJ67" s="1" t="str">
        <f ca="1">IF($I67&lt;AJ$5,"-",SUM(INDIRECT(ADDRESS($AF67+"1",54,1,1,"EST 2")):INDIRECT(ADDRESS($AF67+"1",IF(AD67="",65,AD67+"53"),1,1,"EST 2")))/SUM(INDIRECT(ADDRESS($AF67,54,1,1,"EST 2")):INDIRECT(ADDRESS($AF67,IF(AD67="",65,AD67+"53"),1,1,"EST 2")))-1)</f>
        <v>-</v>
      </c>
      <c r="AK67" s="1" t="str">
        <f ca="1">IF($I67&lt;AK$5,"-",SUM(INDIRECT(ADDRESS($AF67+"1",70,1,1,"EST 2")):INDIRECT(ADDRESS($AF67+"1",IF(AE67="",81,AE67+"69"),1,1,"EST 2")))/SUM(INDIRECT(ADDRESS($AF67,70,1,1,"EST 2")):INDIRECT(ADDRESS($AF67,IF(AE67="",81,AE67+"69"),1,1,"EST 2")))-1)</f>
        <v>-</v>
      </c>
    </row>
    <row r="68" spans="1:37" ht="30" customHeight="1" thickTop="1" thickBot="1">
      <c r="A68"/>
      <c r="B68"/>
      <c r="C68" s="321"/>
      <c r="D68" s="322"/>
      <c r="E68" s="316"/>
      <c r="F68" s="316"/>
      <c r="G68" s="317" t="str">
        <f>IF(F68=0,"",VLOOKUP(F68,Funcionários!$C$6:$D$81,2,FALSE))</f>
        <v/>
      </c>
      <c r="H68" s="318"/>
      <c r="I68" s="319"/>
      <c r="J68" s="85" t="str">
        <f t="shared" si="3"/>
        <v/>
      </c>
      <c r="K68" s="88"/>
      <c r="L68" s="1" t="str">
        <f t="shared" si="4"/>
        <v/>
      </c>
      <c r="M68" s="1" t="str">
        <f>IF(Funcionários!C68=0,"",Funcionários!C68)</f>
        <v/>
      </c>
      <c r="R68" s="1" t="str">
        <f t="shared" si="5"/>
        <v/>
      </c>
      <c r="S68" s="1" t="str">
        <f t="shared" si="6"/>
        <v/>
      </c>
      <c r="W68" s="1" t="e">
        <f t="shared" ca="1" si="7"/>
        <v>#VALUE!</v>
      </c>
      <c r="X68" s="1" t="e">
        <f t="shared" ca="1" si="8"/>
        <v>#VALUE!</v>
      </c>
      <c r="Y68" s="1" t="e">
        <f t="shared" ca="1" si="9"/>
        <v>#VALUE!</v>
      </c>
      <c r="AA68" s="1" t="str">
        <f t="shared" si="15"/>
        <v/>
      </c>
      <c r="AB68" s="1" t="str">
        <f t="shared" si="15"/>
        <v/>
      </c>
      <c r="AC68" s="1" t="str">
        <f t="shared" si="15"/>
        <v/>
      </c>
      <c r="AD68" s="1" t="str">
        <f t="shared" si="15"/>
        <v/>
      </c>
      <c r="AE68" s="1" t="str">
        <f t="shared" si="15"/>
        <v/>
      </c>
      <c r="AF68" s="1" t="e">
        <f>VLOOKUP(C68,'Est2'!$C$12:$S$26,18,FALSE)</f>
        <v>#N/A</v>
      </c>
      <c r="AG68" s="1" t="str">
        <f ca="1">IF($I68&lt;AG$5,"-",SUM(INDIRECT(ADDRESS($AF68+"1",6,1,1,"EST 2")):INDIRECT(ADDRESS($AF68+"1",IF(AA68="",17,AA68+"5"),1,1,"EST 2")))/SUM(INDIRECT(ADDRESS($AF68,6,1,1,"EST 2")):INDIRECT(ADDRESS($AF68,IF(AA68="",17,AA68+"5"),1,1,"EST 2")))-1)</f>
        <v>-</v>
      </c>
      <c r="AH68" s="1" t="str">
        <f ca="1">IF($I68&lt;AH$5,"-",SUM(INDIRECT(ADDRESS($AF68+"1",22,1,1,"EST 2")):INDIRECT(ADDRESS($AF68+"1",IF(AB68="",33,AB68+"21"),1,1,"EST 2")))/SUM(INDIRECT(ADDRESS($AF68,22,1,1,"EST 2")):INDIRECT(ADDRESS($AF68,IF(AB68="",33,AB68+"21"),1,1,"EST 2")))-1)</f>
        <v>-</v>
      </c>
      <c r="AI68" s="1" t="str">
        <f ca="1">IF($I68&lt;AI$5,"-",SUM(INDIRECT(ADDRESS($AF68+"1",38,1,1,"EST 2")):INDIRECT(ADDRESS($AF68+"1",IF(AC68="",49,AC68+"37"),1,1,"EST 2")))/SUM(INDIRECT(ADDRESS($AF68,38,1,1,"EST 2")):INDIRECT(ADDRESS($AF68,IF(AC68="",49,AC68+"37"),1,1,"EST 2")))-1)</f>
        <v>-</v>
      </c>
      <c r="AJ68" s="1" t="str">
        <f ca="1">IF($I68&lt;AJ$5,"-",SUM(INDIRECT(ADDRESS($AF68+"1",54,1,1,"EST 2")):INDIRECT(ADDRESS($AF68+"1",IF(AD68="",65,AD68+"53"),1,1,"EST 2")))/SUM(INDIRECT(ADDRESS($AF68,54,1,1,"EST 2")):INDIRECT(ADDRESS($AF68,IF(AD68="",65,AD68+"53"),1,1,"EST 2")))-1)</f>
        <v>-</v>
      </c>
      <c r="AK68" s="1" t="str">
        <f ca="1">IF($I68&lt;AK$5,"-",SUM(INDIRECT(ADDRESS($AF68+"1",70,1,1,"EST 2")):INDIRECT(ADDRESS($AF68+"1",IF(AE68="",81,AE68+"69"),1,1,"EST 2")))/SUM(INDIRECT(ADDRESS($AF68,70,1,1,"EST 2")):INDIRECT(ADDRESS($AF68,IF(AE68="",81,AE68+"69"),1,1,"EST 2")))-1)</f>
        <v>-</v>
      </c>
    </row>
    <row r="69" spans="1:37" ht="30" customHeight="1" thickTop="1" thickBot="1">
      <c r="A69"/>
      <c r="B69"/>
      <c r="C69" s="321"/>
      <c r="D69" s="322"/>
      <c r="E69" s="316"/>
      <c r="F69" s="316"/>
      <c r="G69" s="317" t="str">
        <f>IF(F69=0,"",VLOOKUP(F69,Funcionários!$C$6:$D$81,2,FALSE))</f>
        <v/>
      </c>
      <c r="H69" s="318"/>
      <c r="I69" s="319"/>
      <c r="J69" s="85" t="str">
        <f t="shared" si="3"/>
        <v/>
      </c>
      <c r="K69" s="88"/>
      <c r="L69" s="1" t="str">
        <f t="shared" si="4"/>
        <v/>
      </c>
      <c r="M69" s="1" t="str">
        <f>IF(Funcionários!C69=0,"",Funcionários!C69)</f>
        <v/>
      </c>
      <c r="R69" s="1" t="str">
        <f t="shared" si="5"/>
        <v/>
      </c>
      <c r="S69" s="1" t="str">
        <f t="shared" si="6"/>
        <v/>
      </c>
      <c r="W69" s="1" t="e">
        <f t="shared" ca="1" si="7"/>
        <v>#VALUE!</v>
      </c>
      <c r="X69" s="1" t="e">
        <f t="shared" ca="1" si="8"/>
        <v>#VALUE!</v>
      </c>
      <c r="Y69" s="1" t="e">
        <f t="shared" ca="1" si="9"/>
        <v>#VALUE!</v>
      </c>
      <c r="AA69" s="1" t="str">
        <f t="shared" si="15"/>
        <v/>
      </c>
      <c r="AB69" s="1" t="str">
        <f t="shared" si="15"/>
        <v/>
      </c>
      <c r="AC69" s="1" t="str">
        <f t="shared" si="15"/>
        <v/>
      </c>
      <c r="AD69" s="1" t="str">
        <f t="shared" si="15"/>
        <v/>
      </c>
      <c r="AE69" s="1" t="str">
        <f t="shared" si="15"/>
        <v/>
      </c>
      <c r="AF69" s="1" t="e">
        <f>VLOOKUP(C69,'Est2'!$C$12:$S$26,18,FALSE)</f>
        <v>#N/A</v>
      </c>
      <c r="AG69" s="1" t="str">
        <f ca="1">IF($I69&lt;AG$5,"-",SUM(INDIRECT(ADDRESS($AF69+"1",6,1,1,"EST 2")):INDIRECT(ADDRESS($AF69+"1",IF(AA69="",17,AA69+"5"),1,1,"EST 2")))/SUM(INDIRECT(ADDRESS($AF69,6,1,1,"EST 2")):INDIRECT(ADDRESS($AF69,IF(AA69="",17,AA69+"5"),1,1,"EST 2")))-1)</f>
        <v>-</v>
      </c>
      <c r="AH69" s="1" t="str">
        <f ca="1">IF($I69&lt;AH$5,"-",SUM(INDIRECT(ADDRESS($AF69+"1",22,1,1,"EST 2")):INDIRECT(ADDRESS($AF69+"1",IF(AB69="",33,AB69+"21"),1,1,"EST 2")))/SUM(INDIRECT(ADDRESS($AF69,22,1,1,"EST 2")):INDIRECT(ADDRESS($AF69,IF(AB69="",33,AB69+"21"),1,1,"EST 2")))-1)</f>
        <v>-</v>
      </c>
      <c r="AI69" s="1" t="str">
        <f ca="1">IF($I69&lt;AI$5,"-",SUM(INDIRECT(ADDRESS($AF69+"1",38,1,1,"EST 2")):INDIRECT(ADDRESS($AF69+"1",IF(AC69="",49,AC69+"37"),1,1,"EST 2")))/SUM(INDIRECT(ADDRESS($AF69,38,1,1,"EST 2")):INDIRECT(ADDRESS($AF69,IF(AC69="",49,AC69+"37"),1,1,"EST 2")))-1)</f>
        <v>-</v>
      </c>
      <c r="AJ69" s="1" t="str">
        <f ca="1">IF($I69&lt;AJ$5,"-",SUM(INDIRECT(ADDRESS($AF69+"1",54,1,1,"EST 2")):INDIRECT(ADDRESS($AF69+"1",IF(AD69="",65,AD69+"53"),1,1,"EST 2")))/SUM(INDIRECT(ADDRESS($AF69,54,1,1,"EST 2")):INDIRECT(ADDRESS($AF69,IF(AD69="",65,AD69+"53"),1,1,"EST 2")))-1)</f>
        <v>-</v>
      </c>
      <c r="AK69" s="1" t="str">
        <f ca="1">IF($I69&lt;AK$5,"-",SUM(INDIRECT(ADDRESS($AF69+"1",70,1,1,"EST 2")):INDIRECT(ADDRESS($AF69+"1",IF(AE69="",81,AE69+"69"),1,1,"EST 2")))/SUM(INDIRECT(ADDRESS($AF69,70,1,1,"EST 2")):INDIRECT(ADDRESS($AF69,IF(AE69="",81,AE69+"69"),1,1,"EST 2")))-1)</f>
        <v>-</v>
      </c>
    </row>
    <row r="70" spans="1:37" ht="30" customHeight="1" thickTop="1" thickBot="1">
      <c r="A70"/>
      <c r="B70"/>
      <c r="C70" s="321"/>
      <c r="D70" s="322"/>
      <c r="E70" s="316"/>
      <c r="F70" s="316"/>
      <c r="G70" s="317" t="str">
        <f>IF(F70=0,"",VLOOKUP(F70,Funcionários!$C$6:$D$81,2,FALSE))</f>
        <v/>
      </c>
      <c r="H70" s="318"/>
      <c r="I70" s="319"/>
      <c r="J70" s="85" t="str">
        <f t="shared" si="3"/>
        <v/>
      </c>
      <c r="K70" s="88"/>
      <c r="L70" s="1" t="str">
        <f t="shared" si="4"/>
        <v/>
      </c>
      <c r="M70" s="1" t="str">
        <f>IF(Funcionários!C70=0,"",Funcionários!C70)</f>
        <v/>
      </c>
      <c r="R70" s="1" t="str">
        <f t="shared" si="5"/>
        <v/>
      </c>
      <c r="S70" s="1" t="str">
        <f t="shared" si="6"/>
        <v/>
      </c>
      <c r="W70" s="1" t="e">
        <f t="shared" ca="1" si="7"/>
        <v>#VALUE!</v>
      </c>
      <c r="X70" s="1" t="e">
        <f t="shared" ca="1" si="8"/>
        <v>#VALUE!</v>
      </c>
      <c r="Y70" s="1" t="e">
        <f t="shared" ca="1" si="9"/>
        <v>#VALUE!</v>
      </c>
      <c r="AA70" s="1" t="str">
        <f t="shared" si="15"/>
        <v/>
      </c>
      <c r="AB70" s="1" t="str">
        <f t="shared" si="15"/>
        <v/>
      </c>
      <c r="AC70" s="1" t="str">
        <f t="shared" si="15"/>
        <v/>
      </c>
      <c r="AD70" s="1" t="str">
        <f t="shared" si="15"/>
        <v/>
      </c>
      <c r="AE70" s="1" t="str">
        <f t="shared" si="15"/>
        <v/>
      </c>
      <c r="AF70" s="1" t="e">
        <f>VLOOKUP(C70,'Est2'!$C$12:$S$26,18,FALSE)</f>
        <v>#N/A</v>
      </c>
      <c r="AG70" s="1" t="str">
        <f ca="1">IF($I70&lt;AG$5,"-",SUM(INDIRECT(ADDRESS($AF70+"1",6,1,1,"EST 2")):INDIRECT(ADDRESS($AF70+"1",IF(AA70="",17,AA70+"5"),1,1,"EST 2")))/SUM(INDIRECT(ADDRESS($AF70,6,1,1,"EST 2")):INDIRECT(ADDRESS($AF70,IF(AA70="",17,AA70+"5"),1,1,"EST 2")))-1)</f>
        <v>-</v>
      </c>
      <c r="AH70" s="1" t="str">
        <f ca="1">IF($I70&lt;AH$5,"-",SUM(INDIRECT(ADDRESS($AF70+"1",22,1,1,"EST 2")):INDIRECT(ADDRESS($AF70+"1",IF(AB70="",33,AB70+"21"),1,1,"EST 2")))/SUM(INDIRECT(ADDRESS($AF70,22,1,1,"EST 2")):INDIRECT(ADDRESS($AF70,IF(AB70="",33,AB70+"21"),1,1,"EST 2")))-1)</f>
        <v>-</v>
      </c>
      <c r="AI70" s="1" t="str">
        <f ca="1">IF($I70&lt;AI$5,"-",SUM(INDIRECT(ADDRESS($AF70+"1",38,1,1,"EST 2")):INDIRECT(ADDRESS($AF70+"1",IF(AC70="",49,AC70+"37"),1,1,"EST 2")))/SUM(INDIRECT(ADDRESS($AF70,38,1,1,"EST 2")):INDIRECT(ADDRESS($AF70,IF(AC70="",49,AC70+"37"),1,1,"EST 2")))-1)</f>
        <v>-</v>
      </c>
      <c r="AJ70" s="1" t="str">
        <f ca="1">IF($I70&lt;AJ$5,"-",SUM(INDIRECT(ADDRESS($AF70+"1",54,1,1,"EST 2")):INDIRECT(ADDRESS($AF70+"1",IF(AD70="",65,AD70+"53"),1,1,"EST 2")))/SUM(INDIRECT(ADDRESS($AF70,54,1,1,"EST 2")):INDIRECT(ADDRESS($AF70,IF(AD70="",65,AD70+"53"),1,1,"EST 2")))-1)</f>
        <v>-</v>
      </c>
      <c r="AK70" s="1" t="str">
        <f ca="1">IF($I70&lt;AK$5,"-",SUM(INDIRECT(ADDRESS($AF70+"1",70,1,1,"EST 2")):INDIRECT(ADDRESS($AF70+"1",IF(AE70="",81,AE70+"69"),1,1,"EST 2")))/SUM(INDIRECT(ADDRESS($AF70,70,1,1,"EST 2")):INDIRECT(ADDRESS($AF70,IF(AE70="",81,AE70+"69"),1,1,"EST 2")))-1)</f>
        <v>-</v>
      </c>
    </row>
    <row r="71" spans="1:37" ht="30" customHeight="1" thickTop="1" thickBot="1">
      <c r="A71"/>
      <c r="B71"/>
      <c r="C71" s="321"/>
      <c r="D71" s="322"/>
      <c r="E71" s="316"/>
      <c r="F71" s="316"/>
      <c r="G71" s="317" t="str">
        <f>IF(F71=0,"",VLOOKUP(F71,Funcionários!$C$6:$D$81,2,FALSE))</f>
        <v/>
      </c>
      <c r="H71" s="318"/>
      <c r="I71" s="319"/>
      <c r="J71" s="85" t="str">
        <f t="shared" ref="J71:J134" si="16">IF(ISERROR(IF(K71=1,"Terminado",IF(S71="","",IF(W71=0,"Vence este mes",IF(W71&gt;=3,"Falta "&amp;W71&amp;" meses",IF(W71=2,"Falta 2 meses",IF(W71=1,"Falta 1 mes",IF(W71=-1,ABS(W71)&amp;" mes de retraso",ABS(W71)&amp;" meses de retraso")))))))),"",IF(K71=1,"Terminado",IF(S71="","",IF(W71=0,"Vence esse mes",IF(W71&gt;=3,"Falta "&amp;W71&amp;" meses",IF(W71=2,"Falta 2 meses",IF(W71=1,"Falta 1 mes",IF(W71=-1,ABS(W71)&amp;" mes de retraso",ABS(W71)&amp;" meses de retraso"))))))))</f>
        <v/>
      </c>
      <c r="K71" s="88"/>
      <c r="L71" s="1" t="str">
        <f t="shared" ref="L71:L134" si="17">IF(J71="Terminado","Terminado",IF(RIGHT(J71,7)="Retraso","Retraso",IF(OR(LEFT(J71,5)="Vence",LEFT(J71,5)="Falta"),"En Progreso","")))</f>
        <v/>
      </c>
      <c r="M71" s="1" t="str">
        <f>IF(Funcionários!C71=0,"",Funcionários!C71)</f>
        <v/>
      </c>
      <c r="R71" s="1" t="str">
        <f t="shared" ref="R71:R134" si="18">IF(ISERROR(VLOOKUP(H71,$O$6:$P$17,2,FALSE)),"",VLOOKUP(H71,$O$6:$P$17,2,FALSE))</f>
        <v/>
      </c>
      <c r="S71" s="1" t="str">
        <f t="shared" ref="S71:S134" si="19">IF(R71="","","1/"&amp;R71&amp;"/"&amp;I71)</f>
        <v/>
      </c>
      <c r="W71" s="1" t="e">
        <f t="shared" ref="W71:W134" ca="1" si="20">IF(X71&lt;&gt;0,-X71,Y71)</f>
        <v>#VALUE!</v>
      </c>
      <c r="X71" s="1" t="e">
        <f t="shared" ref="X71:X134" ca="1" si="21">IF(I71&gt;$V$6,0,((YEAR(NOW())-YEAR(S71))*12+MONTH(NOW())-MONTH(S71)))</f>
        <v>#VALUE!</v>
      </c>
      <c r="Y71" s="1" t="e">
        <f t="shared" ref="Y71:Y134" ca="1" si="22">IF(X71&gt;0,"",((YEAR(S71)-YEAR($T$6))*12+MONTH(S71)-MONTH($T$6)))</f>
        <v>#VALUE!</v>
      </c>
      <c r="AA71" s="1" t="str">
        <f t="shared" si="15"/>
        <v/>
      </c>
      <c r="AB71" s="1" t="str">
        <f t="shared" si="15"/>
        <v/>
      </c>
      <c r="AC71" s="1" t="str">
        <f t="shared" si="15"/>
        <v/>
      </c>
      <c r="AD71" s="1" t="str">
        <f t="shared" si="15"/>
        <v/>
      </c>
      <c r="AE71" s="1" t="str">
        <f t="shared" si="15"/>
        <v/>
      </c>
      <c r="AF71" s="1" t="e">
        <f>VLOOKUP(C71,'Est2'!$C$12:$S$26,18,FALSE)</f>
        <v>#N/A</v>
      </c>
      <c r="AG71" s="1" t="str">
        <f ca="1">IF($I71&lt;AG$5,"-",SUM(INDIRECT(ADDRESS($AF71+"1",6,1,1,"EST 2")):INDIRECT(ADDRESS($AF71+"1",IF(AA71="",17,AA71+"5"),1,1,"EST 2")))/SUM(INDIRECT(ADDRESS($AF71,6,1,1,"EST 2")):INDIRECT(ADDRESS($AF71,IF(AA71="",17,AA71+"5"),1,1,"EST 2")))-1)</f>
        <v>-</v>
      </c>
      <c r="AH71" s="1" t="str">
        <f ca="1">IF($I71&lt;AH$5,"-",SUM(INDIRECT(ADDRESS($AF71+"1",22,1,1,"EST 2")):INDIRECT(ADDRESS($AF71+"1",IF(AB71="",33,AB71+"21"),1,1,"EST 2")))/SUM(INDIRECT(ADDRESS($AF71,22,1,1,"EST 2")):INDIRECT(ADDRESS($AF71,IF(AB71="",33,AB71+"21"),1,1,"EST 2")))-1)</f>
        <v>-</v>
      </c>
      <c r="AI71" s="1" t="str">
        <f ca="1">IF($I71&lt;AI$5,"-",SUM(INDIRECT(ADDRESS($AF71+"1",38,1,1,"EST 2")):INDIRECT(ADDRESS($AF71+"1",IF(AC71="",49,AC71+"37"),1,1,"EST 2")))/SUM(INDIRECT(ADDRESS($AF71,38,1,1,"EST 2")):INDIRECT(ADDRESS($AF71,IF(AC71="",49,AC71+"37"),1,1,"EST 2")))-1)</f>
        <v>-</v>
      </c>
      <c r="AJ71" s="1" t="str">
        <f ca="1">IF($I71&lt;AJ$5,"-",SUM(INDIRECT(ADDRESS($AF71+"1",54,1,1,"EST 2")):INDIRECT(ADDRESS($AF71+"1",IF(AD71="",65,AD71+"53"),1,1,"EST 2")))/SUM(INDIRECT(ADDRESS($AF71,54,1,1,"EST 2")):INDIRECT(ADDRESS($AF71,IF(AD71="",65,AD71+"53"),1,1,"EST 2")))-1)</f>
        <v>-</v>
      </c>
      <c r="AK71" s="1" t="str">
        <f ca="1">IF($I71&lt;AK$5,"-",SUM(INDIRECT(ADDRESS($AF71+"1",70,1,1,"EST 2")):INDIRECT(ADDRESS($AF71+"1",IF(AE71="",81,AE71+"69"),1,1,"EST 2")))/SUM(INDIRECT(ADDRESS($AF71,70,1,1,"EST 2")):INDIRECT(ADDRESS($AF71,IF(AE71="",81,AE71+"69"),1,1,"EST 2")))-1)</f>
        <v>-</v>
      </c>
    </row>
    <row r="72" spans="1:37" ht="30" customHeight="1" thickTop="1" thickBot="1">
      <c r="A72"/>
      <c r="B72"/>
      <c r="C72" s="321"/>
      <c r="D72" s="322"/>
      <c r="E72" s="316"/>
      <c r="F72" s="316"/>
      <c r="G72" s="317" t="str">
        <f>IF(F72=0,"",VLOOKUP(F72,Funcionários!$C$6:$D$81,2,FALSE))</f>
        <v/>
      </c>
      <c r="H72" s="318"/>
      <c r="I72" s="319"/>
      <c r="J72" s="85" t="str">
        <f t="shared" si="16"/>
        <v/>
      </c>
      <c r="K72" s="88"/>
      <c r="L72" s="1" t="str">
        <f t="shared" si="17"/>
        <v/>
      </c>
      <c r="M72" s="1" t="str">
        <f>IF(Funcionários!C72=0,"",Funcionários!C72)</f>
        <v/>
      </c>
      <c r="R72" s="1" t="str">
        <f t="shared" si="18"/>
        <v/>
      </c>
      <c r="S72" s="1" t="str">
        <f t="shared" si="19"/>
        <v/>
      </c>
      <c r="W72" s="1" t="e">
        <f t="shared" ca="1" si="20"/>
        <v>#VALUE!</v>
      </c>
      <c r="X72" s="1" t="e">
        <f t="shared" ca="1" si="21"/>
        <v>#VALUE!</v>
      </c>
      <c r="Y72" s="1" t="e">
        <f t="shared" ca="1" si="22"/>
        <v>#VALUE!</v>
      </c>
      <c r="AA72" s="1" t="str">
        <f t="shared" si="15"/>
        <v/>
      </c>
      <c r="AB72" s="1" t="str">
        <f t="shared" si="15"/>
        <v/>
      </c>
      <c r="AC72" s="1" t="str">
        <f t="shared" si="15"/>
        <v/>
      </c>
      <c r="AD72" s="1" t="str">
        <f t="shared" si="15"/>
        <v/>
      </c>
      <c r="AE72" s="1" t="str">
        <f t="shared" si="15"/>
        <v/>
      </c>
      <c r="AF72" s="1" t="e">
        <f>VLOOKUP(C72,'Est2'!$C$12:$S$26,18,FALSE)</f>
        <v>#N/A</v>
      </c>
      <c r="AG72" s="1" t="str">
        <f ca="1">IF($I72&lt;AG$5,"-",SUM(INDIRECT(ADDRESS($AF72+"1",6,1,1,"EST 2")):INDIRECT(ADDRESS($AF72+"1",IF(AA72="",17,AA72+"5"),1,1,"EST 2")))/SUM(INDIRECT(ADDRESS($AF72,6,1,1,"EST 2")):INDIRECT(ADDRESS($AF72,IF(AA72="",17,AA72+"5"),1,1,"EST 2")))-1)</f>
        <v>-</v>
      </c>
      <c r="AH72" s="1" t="str">
        <f ca="1">IF($I72&lt;AH$5,"-",SUM(INDIRECT(ADDRESS($AF72+"1",22,1,1,"EST 2")):INDIRECT(ADDRESS($AF72+"1",IF(AB72="",33,AB72+"21"),1,1,"EST 2")))/SUM(INDIRECT(ADDRESS($AF72,22,1,1,"EST 2")):INDIRECT(ADDRESS($AF72,IF(AB72="",33,AB72+"21"),1,1,"EST 2")))-1)</f>
        <v>-</v>
      </c>
      <c r="AI72" s="1" t="str">
        <f ca="1">IF($I72&lt;AI$5,"-",SUM(INDIRECT(ADDRESS($AF72+"1",38,1,1,"EST 2")):INDIRECT(ADDRESS($AF72+"1",IF(AC72="",49,AC72+"37"),1,1,"EST 2")))/SUM(INDIRECT(ADDRESS($AF72,38,1,1,"EST 2")):INDIRECT(ADDRESS($AF72,IF(AC72="",49,AC72+"37"),1,1,"EST 2")))-1)</f>
        <v>-</v>
      </c>
      <c r="AJ72" s="1" t="str">
        <f ca="1">IF($I72&lt;AJ$5,"-",SUM(INDIRECT(ADDRESS($AF72+"1",54,1,1,"EST 2")):INDIRECT(ADDRESS($AF72+"1",IF(AD72="",65,AD72+"53"),1,1,"EST 2")))/SUM(INDIRECT(ADDRESS($AF72,54,1,1,"EST 2")):INDIRECT(ADDRESS($AF72,IF(AD72="",65,AD72+"53"),1,1,"EST 2")))-1)</f>
        <v>-</v>
      </c>
      <c r="AK72" s="1" t="str">
        <f ca="1">IF($I72&lt;AK$5,"-",SUM(INDIRECT(ADDRESS($AF72+"1",70,1,1,"EST 2")):INDIRECT(ADDRESS($AF72+"1",IF(AE72="",81,AE72+"69"),1,1,"EST 2")))/SUM(INDIRECT(ADDRESS($AF72,70,1,1,"EST 2")):INDIRECT(ADDRESS($AF72,IF(AE72="",81,AE72+"69"),1,1,"EST 2")))-1)</f>
        <v>-</v>
      </c>
    </row>
    <row r="73" spans="1:37" ht="30" customHeight="1" thickTop="1" thickBot="1">
      <c r="A73"/>
      <c r="B73"/>
      <c r="C73" s="321"/>
      <c r="D73" s="322"/>
      <c r="E73" s="316"/>
      <c r="F73" s="316"/>
      <c r="G73" s="317" t="str">
        <f>IF(F73=0,"",VLOOKUP(F73,Funcionários!$C$6:$D$81,2,FALSE))</f>
        <v/>
      </c>
      <c r="H73" s="318"/>
      <c r="I73" s="319"/>
      <c r="J73" s="85" t="str">
        <f t="shared" si="16"/>
        <v/>
      </c>
      <c r="K73" s="88"/>
      <c r="L73" s="1" t="str">
        <f t="shared" si="17"/>
        <v/>
      </c>
      <c r="M73" s="1" t="str">
        <f>IF(Funcionários!C73=0,"",Funcionários!C73)</f>
        <v/>
      </c>
      <c r="R73" s="1" t="str">
        <f t="shared" si="18"/>
        <v/>
      </c>
      <c r="S73" s="1" t="str">
        <f t="shared" si="19"/>
        <v/>
      </c>
      <c r="W73" s="1" t="e">
        <f t="shared" ca="1" si="20"/>
        <v>#VALUE!</v>
      </c>
      <c r="X73" s="1" t="e">
        <f t="shared" ca="1" si="21"/>
        <v>#VALUE!</v>
      </c>
      <c r="Y73" s="1" t="e">
        <f t="shared" ca="1" si="22"/>
        <v>#VALUE!</v>
      </c>
      <c r="AA73" s="1" t="str">
        <f t="shared" si="15"/>
        <v/>
      </c>
      <c r="AB73" s="1" t="str">
        <f t="shared" si="15"/>
        <v/>
      </c>
      <c r="AC73" s="1" t="str">
        <f t="shared" si="15"/>
        <v/>
      </c>
      <c r="AD73" s="1" t="str">
        <f t="shared" si="15"/>
        <v/>
      </c>
      <c r="AE73" s="1" t="str">
        <f t="shared" si="15"/>
        <v/>
      </c>
      <c r="AF73" s="1" t="e">
        <f>VLOOKUP(C73,'Est2'!$C$12:$S$26,18,FALSE)</f>
        <v>#N/A</v>
      </c>
      <c r="AG73" s="1" t="str">
        <f ca="1">IF($I73&lt;AG$5,"-",SUM(INDIRECT(ADDRESS($AF73+"1",6,1,1,"EST 2")):INDIRECT(ADDRESS($AF73+"1",IF(AA73="",17,AA73+"5"),1,1,"EST 2")))/SUM(INDIRECT(ADDRESS($AF73,6,1,1,"EST 2")):INDIRECT(ADDRESS($AF73,IF(AA73="",17,AA73+"5"),1,1,"EST 2")))-1)</f>
        <v>-</v>
      </c>
      <c r="AH73" s="1" t="str">
        <f ca="1">IF($I73&lt;AH$5,"-",SUM(INDIRECT(ADDRESS($AF73+"1",22,1,1,"EST 2")):INDIRECT(ADDRESS($AF73+"1",IF(AB73="",33,AB73+"21"),1,1,"EST 2")))/SUM(INDIRECT(ADDRESS($AF73,22,1,1,"EST 2")):INDIRECT(ADDRESS($AF73,IF(AB73="",33,AB73+"21"),1,1,"EST 2")))-1)</f>
        <v>-</v>
      </c>
      <c r="AI73" s="1" t="str">
        <f ca="1">IF($I73&lt;AI$5,"-",SUM(INDIRECT(ADDRESS($AF73+"1",38,1,1,"EST 2")):INDIRECT(ADDRESS($AF73+"1",IF(AC73="",49,AC73+"37"),1,1,"EST 2")))/SUM(INDIRECT(ADDRESS($AF73,38,1,1,"EST 2")):INDIRECT(ADDRESS($AF73,IF(AC73="",49,AC73+"37"),1,1,"EST 2")))-1)</f>
        <v>-</v>
      </c>
      <c r="AJ73" s="1" t="str">
        <f ca="1">IF($I73&lt;AJ$5,"-",SUM(INDIRECT(ADDRESS($AF73+"1",54,1,1,"EST 2")):INDIRECT(ADDRESS($AF73+"1",IF(AD73="",65,AD73+"53"),1,1,"EST 2")))/SUM(INDIRECT(ADDRESS($AF73,54,1,1,"EST 2")):INDIRECT(ADDRESS($AF73,IF(AD73="",65,AD73+"53"),1,1,"EST 2")))-1)</f>
        <v>-</v>
      </c>
      <c r="AK73" s="1" t="str">
        <f ca="1">IF($I73&lt;AK$5,"-",SUM(INDIRECT(ADDRESS($AF73+"1",70,1,1,"EST 2")):INDIRECT(ADDRESS($AF73+"1",IF(AE73="",81,AE73+"69"),1,1,"EST 2")))/SUM(INDIRECT(ADDRESS($AF73,70,1,1,"EST 2")):INDIRECT(ADDRESS($AF73,IF(AE73="",81,AE73+"69"),1,1,"EST 2")))-1)</f>
        <v>-</v>
      </c>
    </row>
    <row r="74" spans="1:37" ht="30" customHeight="1" thickTop="1" thickBot="1">
      <c r="A74"/>
      <c r="B74"/>
      <c r="C74" s="321"/>
      <c r="D74" s="322"/>
      <c r="E74" s="316"/>
      <c r="F74" s="316"/>
      <c r="G74" s="317" t="str">
        <f>IF(F74=0,"",VLOOKUP(F74,Funcionários!$C$6:$D$81,2,FALSE))</f>
        <v/>
      </c>
      <c r="H74" s="318"/>
      <c r="I74" s="319"/>
      <c r="J74" s="85" t="str">
        <f t="shared" si="16"/>
        <v/>
      </c>
      <c r="K74" s="88"/>
      <c r="L74" s="1" t="str">
        <f t="shared" si="17"/>
        <v/>
      </c>
      <c r="M74" s="1" t="str">
        <f>IF(Funcionários!C74=0,"",Funcionários!C74)</f>
        <v/>
      </c>
      <c r="R74" s="1" t="str">
        <f t="shared" si="18"/>
        <v/>
      </c>
      <c r="S74" s="1" t="str">
        <f t="shared" si="19"/>
        <v/>
      </c>
      <c r="W74" s="1" t="e">
        <f t="shared" ca="1" si="20"/>
        <v>#VALUE!</v>
      </c>
      <c r="X74" s="1" t="e">
        <f t="shared" ca="1" si="21"/>
        <v>#VALUE!</v>
      </c>
      <c r="Y74" s="1" t="e">
        <f t="shared" ca="1" si="22"/>
        <v>#VALUE!</v>
      </c>
      <c r="AA74" s="1" t="str">
        <f t="shared" si="15"/>
        <v/>
      </c>
      <c r="AB74" s="1" t="str">
        <f t="shared" si="15"/>
        <v/>
      </c>
      <c r="AC74" s="1" t="str">
        <f t="shared" si="15"/>
        <v/>
      </c>
      <c r="AD74" s="1" t="str">
        <f t="shared" si="15"/>
        <v/>
      </c>
      <c r="AE74" s="1" t="str">
        <f t="shared" si="15"/>
        <v/>
      </c>
      <c r="AF74" s="1" t="e">
        <f>VLOOKUP(C74,'Est2'!$C$12:$S$26,18,FALSE)</f>
        <v>#N/A</v>
      </c>
      <c r="AG74" s="1" t="str">
        <f ca="1">IF($I74&lt;AG$5,"-",SUM(INDIRECT(ADDRESS($AF74+"1",6,1,1,"EST 2")):INDIRECT(ADDRESS($AF74+"1",IF(AA74="",17,AA74+"5"),1,1,"EST 2")))/SUM(INDIRECT(ADDRESS($AF74,6,1,1,"EST 2")):INDIRECT(ADDRESS($AF74,IF(AA74="",17,AA74+"5"),1,1,"EST 2")))-1)</f>
        <v>-</v>
      </c>
      <c r="AH74" s="1" t="str">
        <f ca="1">IF($I74&lt;AH$5,"-",SUM(INDIRECT(ADDRESS($AF74+"1",22,1,1,"EST 2")):INDIRECT(ADDRESS($AF74+"1",IF(AB74="",33,AB74+"21"),1,1,"EST 2")))/SUM(INDIRECT(ADDRESS($AF74,22,1,1,"EST 2")):INDIRECT(ADDRESS($AF74,IF(AB74="",33,AB74+"21"),1,1,"EST 2")))-1)</f>
        <v>-</v>
      </c>
      <c r="AI74" s="1" t="str">
        <f ca="1">IF($I74&lt;AI$5,"-",SUM(INDIRECT(ADDRESS($AF74+"1",38,1,1,"EST 2")):INDIRECT(ADDRESS($AF74+"1",IF(AC74="",49,AC74+"37"),1,1,"EST 2")))/SUM(INDIRECT(ADDRESS($AF74,38,1,1,"EST 2")):INDIRECT(ADDRESS($AF74,IF(AC74="",49,AC74+"37"),1,1,"EST 2")))-1)</f>
        <v>-</v>
      </c>
      <c r="AJ74" s="1" t="str">
        <f ca="1">IF($I74&lt;AJ$5,"-",SUM(INDIRECT(ADDRESS($AF74+"1",54,1,1,"EST 2")):INDIRECT(ADDRESS($AF74+"1",IF(AD74="",65,AD74+"53"),1,1,"EST 2")))/SUM(INDIRECT(ADDRESS($AF74,54,1,1,"EST 2")):INDIRECT(ADDRESS($AF74,IF(AD74="",65,AD74+"53"),1,1,"EST 2")))-1)</f>
        <v>-</v>
      </c>
      <c r="AK74" s="1" t="str">
        <f ca="1">IF($I74&lt;AK$5,"-",SUM(INDIRECT(ADDRESS($AF74+"1",70,1,1,"EST 2")):INDIRECT(ADDRESS($AF74+"1",IF(AE74="",81,AE74+"69"),1,1,"EST 2")))/SUM(INDIRECT(ADDRESS($AF74,70,1,1,"EST 2")):INDIRECT(ADDRESS($AF74,IF(AE74="",81,AE74+"69"),1,1,"EST 2")))-1)</f>
        <v>-</v>
      </c>
    </row>
    <row r="75" spans="1:37" ht="30" customHeight="1" thickTop="1" thickBot="1">
      <c r="A75"/>
      <c r="B75"/>
      <c r="C75" s="321"/>
      <c r="D75" s="322"/>
      <c r="E75" s="316"/>
      <c r="F75" s="316"/>
      <c r="G75" s="317" t="str">
        <f>IF(F75=0,"",VLOOKUP(F75,Funcionários!$C$6:$D$81,2,FALSE))</f>
        <v/>
      </c>
      <c r="H75" s="318"/>
      <c r="I75" s="319"/>
      <c r="J75" s="85" t="str">
        <f t="shared" si="16"/>
        <v/>
      </c>
      <c r="K75" s="88"/>
      <c r="L75" s="1" t="str">
        <f t="shared" si="17"/>
        <v/>
      </c>
      <c r="M75" s="1" t="str">
        <f>IF(Funcionários!C75=0,"",Funcionários!C75)</f>
        <v/>
      </c>
      <c r="R75" s="1" t="str">
        <f t="shared" si="18"/>
        <v/>
      </c>
      <c r="S75" s="1" t="str">
        <f t="shared" si="19"/>
        <v/>
      </c>
      <c r="W75" s="1" t="e">
        <f t="shared" ca="1" si="20"/>
        <v>#VALUE!</v>
      </c>
      <c r="X75" s="1" t="e">
        <f t="shared" ca="1" si="21"/>
        <v>#VALUE!</v>
      </c>
      <c r="Y75" s="1" t="e">
        <f t="shared" ca="1" si="22"/>
        <v>#VALUE!</v>
      </c>
      <c r="AA75" s="1" t="str">
        <f t="shared" si="15"/>
        <v/>
      </c>
      <c r="AB75" s="1" t="str">
        <f t="shared" si="15"/>
        <v/>
      </c>
      <c r="AC75" s="1" t="str">
        <f t="shared" si="15"/>
        <v/>
      </c>
      <c r="AD75" s="1" t="str">
        <f t="shared" si="15"/>
        <v/>
      </c>
      <c r="AE75" s="1" t="str">
        <f t="shared" si="15"/>
        <v/>
      </c>
      <c r="AF75" s="1" t="e">
        <f>VLOOKUP(C75,'Est2'!$C$12:$S$26,18,FALSE)</f>
        <v>#N/A</v>
      </c>
      <c r="AG75" s="1" t="str">
        <f ca="1">IF($I75&lt;AG$5,"-",SUM(INDIRECT(ADDRESS($AF75+"1",6,1,1,"EST 2")):INDIRECT(ADDRESS($AF75+"1",IF(AA75="",17,AA75+"5"),1,1,"EST 2")))/SUM(INDIRECT(ADDRESS($AF75,6,1,1,"EST 2")):INDIRECT(ADDRESS($AF75,IF(AA75="",17,AA75+"5"),1,1,"EST 2")))-1)</f>
        <v>-</v>
      </c>
      <c r="AH75" s="1" t="str">
        <f ca="1">IF($I75&lt;AH$5,"-",SUM(INDIRECT(ADDRESS($AF75+"1",22,1,1,"EST 2")):INDIRECT(ADDRESS($AF75+"1",IF(AB75="",33,AB75+"21"),1,1,"EST 2")))/SUM(INDIRECT(ADDRESS($AF75,22,1,1,"EST 2")):INDIRECT(ADDRESS($AF75,IF(AB75="",33,AB75+"21"),1,1,"EST 2")))-1)</f>
        <v>-</v>
      </c>
      <c r="AI75" s="1" t="str">
        <f ca="1">IF($I75&lt;AI$5,"-",SUM(INDIRECT(ADDRESS($AF75+"1",38,1,1,"EST 2")):INDIRECT(ADDRESS($AF75+"1",IF(AC75="",49,AC75+"37"),1,1,"EST 2")))/SUM(INDIRECT(ADDRESS($AF75,38,1,1,"EST 2")):INDIRECT(ADDRESS($AF75,IF(AC75="",49,AC75+"37"),1,1,"EST 2")))-1)</f>
        <v>-</v>
      </c>
      <c r="AJ75" s="1" t="str">
        <f ca="1">IF($I75&lt;AJ$5,"-",SUM(INDIRECT(ADDRESS($AF75+"1",54,1,1,"EST 2")):INDIRECT(ADDRESS($AF75+"1",IF(AD75="",65,AD75+"53"),1,1,"EST 2")))/SUM(INDIRECT(ADDRESS($AF75,54,1,1,"EST 2")):INDIRECT(ADDRESS($AF75,IF(AD75="",65,AD75+"53"),1,1,"EST 2")))-1)</f>
        <v>-</v>
      </c>
      <c r="AK75" s="1" t="str">
        <f ca="1">IF($I75&lt;AK$5,"-",SUM(INDIRECT(ADDRESS($AF75+"1",70,1,1,"EST 2")):INDIRECT(ADDRESS($AF75+"1",IF(AE75="",81,AE75+"69"),1,1,"EST 2")))/SUM(INDIRECT(ADDRESS($AF75,70,1,1,"EST 2")):INDIRECT(ADDRESS($AF75,IF(AE75="",81,AE75+"69"),1,1,"EST 2")))-1)</f>
        <v>-</v>
      </c>
    </row>
    <row r="76" spans="1:37" ht="30" customHeight="1" thickTop="1" thickBot="1">
      <c r="A76"/>
      <c r="B76"/>
      <c r="C76" s="321"/>
      <c r="D76" s="322"/>
      <c r="E76" s="316"/>
      <c r="F76" s="316"/>
      <c r="G76" s="317" t="str">
        <f>IF(F76=0,"",VLOOKUP(F76,Funcionários!$C$6:$D$81,2,FALSE))</f>
        <v/>
      </c>
      <c r="H76" s="318"/>
      <c r="I76" s="319"/>
      <c r="J76" s="85" t="str">
        <f t="shared" si="16"/>
        <v/>
      </c>
      <c r="K76" s="88"/>
      <c r="L76" s="1" t="str">
        <f t="shared" si="17"/>
        <v/>
      </c>
      <c r="M76" s="1" t="str">
        <f>IF(Funcionários!C76=0,"",Funcionários!C76)</f>
        <v/>
      </c>
      <c r="R76" s="1" t="str">
        <f t="shared" si="18"/>
        <v/>
      </c>
      <c r="S76" s="1" t="str">
        <f t="shared" si="19"/>
        <v/>
      </c>
      <c r="W76" s="1" t="e">
        <f t="shared" ca="1" si="20"/>
        <v>#VALUE!</v>
      </c>
      <c r="X76" s="1" t="e">
        <f t="shared" ca="1" si="21"/>
        <v>#VALUE!</v>
      </c>
      <c r="Y76" s="1" t="e">
        <f t="shared" ca="1" si="22"/>
        <v>#VALUE!</v>
      </c>
      <c r="AA76" s="1" t="str">
        <f t="shared" ref="AA76:AE85" si="23">IF($I76=AA$5,$R76,"")</f>
        <v/>
      </c>
      <c r="AB76" s="1" t="str">
        <f t="shared" si="23"/>
        <v/>
      </c>
      <c r="AC76" s="1" t="str">
        <f t="shared" si="23"/>
        <v/>
      </c>
      <c r="AD76" s="1" t="str">
        <f t="shared" si="23"/>
        <v/>
      </c>
      <c r="AE76" s="1" t="str">
        <f t="shared" si="23"/>
        <v/>
      </c>
      <c r="AF76" s="1" t="e">
        <f>VLOOKUP(C76,'Est2'!$C$12:$S$26,18,FALSE)</f>
        <v>#N/A</v>
      </c>
      <c r="AG76" s="1" t="str">
        <f ca="1">IF($I76&lt;AG$5,"-",SUM(INDIRECT(ADDRESS($AF76+"1",6,1,1,"EST 2")):INDIRECT(ADDRESS($AF76+"1",IF(AA76="",17,AA76+"5"),1,1,"EST 2")))/SUM(INDIRECT(ADDRESS($AF76,6,1,1,"EST 2")):INDIRECT(ADDRESS($AF76,IF(AA76="",17,AA76+"5"),1,1,"EST 2")))-1)</f>
        <v>-</v>
      </c>
      <c r="AH76" s="1" t="str">
        <f ca="1">IF($I76&lt;AH$5,"-",SUM(INDIRECT(ADDRESS($AF76+"1",22,1,1,"EST 2")):INDIRECT(ADDRESS($AF76+"1",IF(AB76="",33,AB76+"21"),1,1,"EST 2")))/SUM(INDIRECT(ADDRESS($AF76,22,1,1,"EST 2")):INDIRECT(ADDRESS($AF76,IF(AB76="",33,AB76+"21"),1,1,"EST 2")))-1)</f>
        <v>-</v>
      </c>
      <c r="AI76" s="1" t="str">
        <f ca="1">IF($I76&lt;AI$5,"-",SUM(INDIRECT(ADDRESS($AF76+"1",38,1,1,"EST 2")):INDIRECT(ADDRESS($AF76+"1",IF(AC76="",49,AC76+"37"),1,1,"EST 2")))/SUM(INDIRECT(ADDRESS($AF76,38,1,1,"EST 2")):INDIRECT(ADDRESS($AF76,IF(AC76="",49,AC76+"37"),1,1,"EST 2")))-1)</f>
        <v>-</v>
      </c>
      <c r="AJ76" s="1" t="str">
        <f ca="1">IF($I76&lt;AJ$5,"-",SUM(INDIRECT(ADDRESS($AF76+"1",54,1,1,"EST 2")):INDIRECT(ADDRESS($AF76+"1",IF(AD76="",65,AD76+"53"),1,1,"EST 2")))/SUM(INDIRECT(ADDRESS($AF76,54,1,1,"EST 2")):INDIRECT(ADDRESS($AF76,IF(AD76="",65,AD76+"53"),1,1,"EST 2")))-1)</f>
        <v>-</v>
      </c>
      <c r="AK76" s="1" t="str">
        <f ca="1">IF($I76&lt;AK$5,"-",SUM(INDIRECT(ADDRESS($AF76+"1",70,1,1,"EST 2")):INDIRECT(ADDRESS($AF76+"1",IF(AE76="",81,AE76+"69"),1,1,"EST 2")))/SUM(INDIRECT(ADDRESS($AF76,70,1,1,"EST 2")):INDIRECT(ADDRESS($AF76,IF(AE76="",81,AE76+"69"),1,1,"EST 2")))-1)</f>
        <v>-</v>
      </c>
    </row>
    <row r="77" spans="1:37" ht="30" customHeight="1" thickTop="1" thickBot="1">
      <c r="A77"/>
      <c r="B77"/>
      <c r="C77" s="321"/>
      <c r="D77" s="322"/>
      <c r="E77" s="316"/>
      <c r="F77" s="316"/>
      <c r="G77" s="317" t="str">
        <f>IF(F77=0,"",VLOOKUP(F77,Funcionários!$C$6:$D$81,2,FALSE))</f>
        <v/>
      </c>
      <c r="H77" s="318"/>
      <c r="I77" s="319"/>
      <c r="J77" s="85" t="str">
        <f t="shared" si="16"/>
        <v/>
      </c>
      <c r="K77" s="88"/>
      <c r="L77" s="1" t="str">
        <f t="shared" si="17"/>
        <v/>
      </c>
      <c r="M77" s="1" t="str">
        <f>IF(Funcionários!C77=0,"",Funcionários!C77)</f>
        <v/>
      </c>
      <c r="R77" s="1" t="str">
        <f t="shared" si="18"/>
        <v/>
      </c>
      <c r="S77" s="1" t="str">
        <f t="shared" si="19"/>
        <v/>
      </c>
      <c r="W77" s="1" t="e">
        <f t="shared" ca="1" si="20"/>
        <v>#VALUE!</v>
      </c>
      <c r="X77" s="1" t="e">
        <f t="shared" ca="1" si="21"/>
        <v>#VALUE!</v>
      </c>
      <c r="Y77" s="1" t="e">
        <f t="shared" ca="1" si="22"/>
        <v>#VALUE!</v>
      </c>
      <c r="AA77" s="1" t="str">
        <f t="shared" si="23"/>
        <v/>
      </c>
      <c r="AB77" s="1" t="str">
        <f t="shared" si="23"/>
        <v/>
      </c>
      <c r="AC77" s="1" t="str">
        <f t="shared" si="23"/>
        <v/>
      </c>
      <c r="AD77" s="1" t="str">
        <f t="shared" si="23"/>
        <v/>
      </c>
      <c r="AE77" s="1" t="str">
        <f t="shared" si="23"/>
        <v/>
      </c>
      <c r="AF77" s="1" t="e">
        <f>VLOOKUP(C77,'Est2'!$C$12:$S$26,18,FALSE)</f>
        <v>#N/A</v>
      </c>
      <c r="AG77" s="1" t="str">
        <f ca="1">IF($I77&lt;AG$5,"-",SUM(INDIRECT(ADDRESS($AF77+"1",6,1,1,"EST 2")):INDIRECT(ADDRESS($AF77+"1",IF(AA77="",17,AA77+"5"),1,1,"EST 2")))/SUM(INDIRECT(ADDRESS($AF77,6,1,1,"EST 2")):INDIRECT(ADDRESS($AF77,IF(AA77="",17,AA77+"5"),1,1,"EST 2")))-1)</f>
        <v>-</v>
      </c>
      <c r="AH77" s="1" t="str">
        <f ca="1">IF($I77&lt;AH$5,"-",SUM(INDIRECT(ADDRESS($AF77+"1",22,1,1,"EST 2")):INDIRECT(ADDRESS($AF77+"1",IF(AB77="",33,AB77+"21"),1,1,"EST 2")))/SUM(INDIRECT(ADDRESS($AF77,22,1,1,"EST 2")):INDIRECT(ADDRESS($AF77,IF(AB77="",33,AB77+"21"),1,1,"EST 2")))-1)</f>
        <v>-</v>
      </c>
      <c r="AI77" s="1" t="str">
        <f ca="1">IF($I77&lt;AI$5,"-",SUM(INDIRECT(ADDRESS($AF77+"1",38,1,1,"EST 2")):INDIRECT(ADDRESS($AF77+"1",IF(AC77="",49,AC77+"37"),1,1,"EST 2")))/SUM(INDIRECT(ADDRESS($AF77,38,1,1,"EST 2")):INDIRECT(ADDRESS($AF77,IF(AC77="",49,AC77+"37"),1,1,"EST 2")))-1)</f>
        <v>-</v>
      </c>
      <c r="AJ77" s="1" t="str">
        <f ca="1">IF($I77&lt;AJ$5,"-",SUM(INDIRECT(ADDRESS($AF77+"1",54,1,1,"EST 2")):INDIRECT(ADDRESS($AF77+"1",IF(AD77="",65,AD77+"53"),1,1,"EST 2")))/SUM(INDIRECT(ADDRESS($AF77,54,1,1,"EST 2")):INDIRECT(ADDRESS($AF77,IF(AD77="",65,AD77+"53"),1,1,"EST 2")))-1)</f>
        <v>-</v>
      </c>
      <c r="AK77" s="1" t="str">
        <f ca="1">IF($I77&lt;AK$5,"-",SUM(INDIRECT(ADDRESS($AF77+"1",70,1,1,"EST 2")):INDIRECT(ADDRESS($AF77+"1",IF(AE77="",81,AE77+"69"),1,1,"EST 2")))/SUM(INDIRECT(ADDRESS($AF77,70,1,1,"EST 2")):INDIRECT(ADDRESS($AF77,IF(AE77="",81,AE77+"69"),1,1,"EST 2")))-1)</f>
        <v>-</v>
      </c>
    </row>
    <row r="78" spans="1:37" ht="30" customHeight="1" thickTop="1" thickBot="1">
      <c r="A78"/>
      <c r="B78"/>
      <c r="C78" s="321"/>
      <c r="D78" s="322"/>
      <c r="E78" s="316"/>
      <c r="F78" s="316"/>
      <c r="G78" s="317" t="str">
        <f>IF(F78=0,"",VLOOKUP(F78,Funcionários!$C$6:$D$81,2,FALSE))</f>
        <v/>
      </c>
      <c r="H78" s="318"/>
      <c r="I78" s="319"/>
      <c r="J78" s="85" t="str">
        <f t="shared" si="16"/>
        <v/>
      </c>
      <c r="K78" s="88"/>
      <c r="L78" s="1" t="str">
        <f t="shared" si="17"/>
        <v/>
      </c>
      <c r="M78" s="1" t="str">
        <f>IF(Funcionários!C78=0,"",Funcionários!C78)</f>
        <v/>
      </c>
      <c r="R78" s="1" t="str">
        <f t="shared" si="18"/>
        <v/>
      </c>
      <c r="S78" s="1" t="str">
        <f t="shared" si="19"/>
        <v/>
      </c>
      <c r="W78" s="1" t="e">
        <f t="shared" ca="1" si="20"/>
        <v>#VALUE!</v>
      </c>
      <c r="X78" s="1" t="e">
        <f t="shared" ca="1" si="21"/>
        <v>#VALUE!</v>
      </c>
      <c r="Y78" s="1" t="e">
        <f t="shared" ca="1" si="22"/>
        <v>#VALUE!</v>
      </c>
      <c r="AA78" s="1" t="str">
        <f t="shared" si="23"/>
        <v/>
      </c>
      <c r="AB78" s="1" t="str">
        <f t="shared" si="23"/>
        <v/>
      </c>
      <c r="AC78" s="1" t="str">
        <f t="shared" si="23"/>
        <v/>
      </c>
      <c r="AD78" s="1" t="str">
        <f t="shared" si="23"/>
        <v/>
      </c>
      <c r="AE78" s="1" t="str">
        <f t="shared" si="23"/>
        <v/>
      </c>
      <c r="AF78" s="1" t="e">
        <f>VLOOKUP(C78,'Est2'!$C$12:$S$26,18,FALSE)</f>
        <v>#N/A</v>
      </c>
      <c r="AG78" s="1" t="str">
        <f ca="1">IF($I78&lt;AG$5,"-",SUM(INDIRECT(ADDRESS($AF78+"1",6,1,1,"EST 2")):INDIRECT(ADDRESS($AF78+"1",IF(AA78="",17,AA78+"5"),1,1,"EST 2")))/SUM(INDIRECT(ADDRESS($AF78,6,1,1,"EST 2")):INDIRECT(ADDRESS($AF78,IF(AA78="",17,AA78+"5"),1,1,"EST 2")))-1)</f>
        <v>-</v>
      </c>
      <c r="AH78" s="1" t="str">
        <f ca="1">IF($I78&lt;AH$5,"-",SUM(INDIRECT(ADDRESS($AF78+"1",22,1,1,"EST 2")):INDIRECT(ADDRESS($AF78+"1",IF(AB78="",33,AB78+"21"),1,1,"EST 2")))/SUM(INDIRECT(ADDRESS($AF78,22,1,1,"EST 2")):INDIRECT(ADDRESS($AF78,IF(AB78="",33,AB78+"21"),1,1,"EST 2")))-1)</f>
        <v>-</v>
      </c>
      <c r="AI78" s="1" t="str">
        <f ca="1">IF($I78&lt;AI$5,"-",SUM(INDIRECT(ADDRESS($AF78+"1",38,1,1,"EST 2")):INDIRECT(ADDRESS($AF78+"1",IF(AC78="",49,AC78+"37"),1,1,"EST 2")))/SUM(INDIRECT(ADDRESS($AF78,38,1,1,"EST 2")):INDIRECT(ADDRESS($AF78,IF(AC78="",49,AC78+"37"),1,1,"EST 2")))-1)</f>
        <v>-</v>
      </c>
      <c r="AJ78" s="1" t="str">
        <f ca="1">IF($I78&lt;AJ$5,"-",SUM(INDIRECT(ADDRESS($AF78+"1",54,1,1,"EST 2")):INDIRECT(ADDRESS($AF78+"1",IF(AD78="",65,AD78+"53"),1,1,"EST 2")))/SUM(INDIRECT(ADDRESS($AF78,54,1,1,"EST 2")):INDIRECT(ADDRESS($AF78,IF(AD78="",65,AD78+"53"),1,1,"EST 2")))-1)</f>
        <v>-</v>
      </c>
      <c r="AK78" s="1" t="str">
        <f ca="1">IF($I78&lt;AK$5,"-",SUM(INDIRECT(ADDRESS($AF78+"1",70,1,1,"EST 2")):INDIRECT(ADDRESS($AF78+"1",IF(AE78="",81,AE78+"69"),1,1,"EST 2")))/SUM(INDIRECT(ADDRESS($AF78,70,1,1,"EST 2")):INDIRECT(ADDRESS($AF78,IF(AE78="",81,AE78+"69"),1,1,"EST 2")))-1)</f>
        <v>-</v>
      </c>
    </row>
    <row r="79" spans="1:37" ht="30" customHeight="1" thickTop="1" thickBot="1">
      <c r="A79"/>
      <c r="B79"/>
      <c r="C79" s="321"/>
      <c r="D79" s="322"/>
      <c r="E79" s="316"/>
      <c r="F79" s="316"/>
      <c r="G79" s="317" t="str">
        <f>IF(F79=0,"",VLOOKUP(F79,Funcionários!$C$6:$D$81,2,FALSE))</f>
        <v/>
      </c>
      <c r="H79" s="318"/>
      <c r="I79" s="319"/>
      <c r="J79" s="85" t="str">
        <f t="shared" si="16"/>
        <v/>
      </c>
      <c r="K79" s="88"/>
      <c r="L79" s="1" t="str">
        <f t="shared" si="17"/>
        <v/>
      </c>
      <c r="M79" s="1" t="str">
        <f>IF(Funcionários!C79=0,"",Funcionários!C79)</f>
        <v/>
      </c>
      <c r="R79" s="1" t="str">
        <f t="shared" si="18"/>
        <v/>
      </c>
      <c r="S79" s="1" t="str">
        <f t="shared" si="19"/>
        <v/>
      </c>
      <c r="W79" s="1" t="e">
        <f t="shared" ca="1" si="20"/>
        <v>#VALUE!</v>
      </c>
      <c r="X79" s="1" t="e">
        <f t="shared" ca="1" si="21"/>
        <v>#VALUE!</v>
      </c>
      <c r="Y79" s="1" t="e">
        <f t="shared" ca="1" si="22"/>
        <v>#VALUE!</v>
      </c>
      <c r="AA79" s="1" t="str">
        <f t="shared" si="23"/>
        <v/>
      </c>
      <c r="AB79" s="1" t="str">
        <f t="shared" si="23"/>
        <v/>
      </c>
      <c r="AC79" s="1" t="str">
        <f t="shared" si="23"/>
        <v/>
      </c>
      <c r="AD79" s="1" t="str">
        <f t="shared" si="23"/>
        <v/>
      </c>
      <c r="AE79" s="1" t="str">
        <f t="shared" si="23"/>
        <v/>
      </c>
      <c r="AF79" s="1" t="e">
        <f>VLOOKUP(C79,'Est2'!$C$12:$S$26,18,FALSE)</f>
        <v>#N/A</v>
      </c>
      <c r="AG79" s="1" t="str">
        <f ca="1">IF($I79&lt;AG$5,"-",SUM(INDIRECT(ADDRESS($AF79+"1",6,1,1,"EST 2")):INDIRECT(ADDRESS($AF79+"1",IF(AA79="",17,AA79+"5"),1,1,"EST 2")))/SUM(INDIRECT(ADDRESS($AF79,6,1,1,"EST 2")):INDIRECT(ADDRESS($AF79,IF(AA79="",17,AA79+"5"),1,1,"EST 2")))-1)</f>
        <v>-</v>
      </c>
      <c r="AH79" s="1" t="str">
        <f ca="1">IF($I79&lt;AH$5,"-",SUM(INDIRECT(ADDRESS($AF79+"1",22,1,1,"EST 2")):INDIRECT(ADDRESS($AF79+"1",IF(AB79="",33,AB79+"21"),1,1,"EST 2")))/SUM(INDIRECT(ADDRESS($AF79,22,1,1,"EST 2")):INDIRECT(ADDRESS($AF79,IF(AB79="",33,AB79+"21"),1,1,"EST 2")))-1)</f>
        <v>-</v>
      </c>
      <c r="AI79" s="1" t="str">
        <f ca="1">IF($I79&lt;AI$5,"-",SUM(INDIRECT(ADDRESS($AF79+"1",38,1,1,"EST 2")):INDIRECT(ADDRESS($AF79+"1",IF(AC79="",49,AC79+"37"),1,1,"EST 2")))/SUM(INDIRECT(ADDRESS($AF79,38,1,1,"EST 2")):INDIRECT(ADDRESS($AF79,IF(AC79="",49,AC79+"37"),1,1,"EST 2")))-1)</f>
        <v>-</v>
      </c>
      <c r="AJ79" s="1" t="str">
        <f ca="1">IF($I79&lt;AJ$5,"-",SUM(INDIRECT(ADDRESS($AF79+"1",54,1,1,"EST 2")):INDIRECT(ADDRESS($AF79+"1",IF(AD79="",65,AD79+"53"),1,1,"EST 2")))/SUM(INDIRECT(ADDRESS($AF79,54,1,1,"EST 2")):INDIRECT(ADDRESS($AF79,IF(AD79="",65,AD79+"53"),1,1,"EST 2")))-1)</f>
        <v>-</v>
      </c>
      <c r="AK79" s="1" t="str">
        <f ca="1">IF($I79&lt;AK$5,"-",SUM(INDIRECT(ADDRESS($AF79+"1",70,1,1,"EST 2")):INDIRECT(ADDRESS($AF79+"1",IF(AE79="",81,AE79+"69"),1,1,"EST 2")))/SUM(INDIRECT(ADDRESS($AF79,70,1,1,"EST 2")):INDIRECT(ADDRESS($AF79,IF(AE79="",81,AE79+"69"),1,1,"EST 2")))-1)</f>
        <v>-</v>
      </c>
    </row>
    <row r="80" spans="1:37" ht="30" customHeight="1" thickTop="1" thickBot="1">
      <c r="A80"/>
      <c r="B80"/>
      <c r="C80" s="321"/>
      <c r="D80" s="322"/>
      <c r="E80" s="316"/>
      <c r="F80" s="316"/>
      <c r="G80" s="317" t="str">
        <f>IF(F80=0,"",VLOOKUP(F80,Funcionários!$C$6:$D$81,2,FALSE))</f>
        <v/>
      </c>
      <c r="H80" s="318"/>
      <c r="I80" s="319"/>
      <c r="J80" s="85" t="str">
        <f t="shared" si="16"/>
        <v/>
      </c>
      <c r="K80" s="88"/>
      <c r="L80" s="1" t="str">
        <f t="shared" si="17"/>
        <v/>
      </c>
      <c r="M80" s="1" t="str">
        <f>IF(Funcionários!C80=0,"",Funcionários!C80)</f>
        <v/>
      </c>
      <c r="R80" s="1" t="str">
        <f t="shared" si="18"/>
        <v/>
      </c>
      <c r="S80" s="1" t="str">
        <f t="shared" si="19"/>
        <v/>
      </c>
      <c r="W80" s="1" t="e">
        <f t="shared" ca="1" si="20"/>
        <v>#VALUE!</v>
      </c>
      <c r="X80" s="1" t="e">
        <f t="shared" ca="1" si="21"/>
        <v>#VALUE!</v>
      </c>
      <c r="Y80" s="1" t="e">
        <f t="shared" ca="1" si="22"/>
        <v>#VALUE!</v>
      </c>
      <c r="AA80" s="1" t="str">
        <f t="shared" si="23"/>
        <v/>
      </c>
      <c r="AB80" s="1" t="str">
        <f t="shared" si="23"/>
        <v/>
      </c>
      <c r="AC80" s="1" t="str">
        <f t="shared" si="23"/>
        <v/>
      </c>
      <c r="AD80" s="1" t="str">
        <f t="shared" si="23"/>
        <v/>
      </c>
      <c r="AE80" s="1" t="str">
        <f t="shared" si="23"/>
        <v/>
      </c>
      <c r="AF80" s="1" t="e">
        <f>VLOOKUP(C80,'Est2'!$C$12:$S$26,18,FALSE)</f>
        <v>#N/A</v>
      </c>
      <c r="AG80" s="1" t="str">
        <f ca="1">IF($I80&lt;AG$5,"-",SUM(INDIRECT(ADDRESS($AF80+"1",6,1,1,"EST 2")):INDIRECT(ADDRESS($AF80+"1",IF(AA80="",17,AA80+"5"),1,1,"EST 2")))/SUM(INDIRECT(ADDRESS($AF80,6,1,1,"EST 2")):INDIRECT(ADDRESS($AF80,IF(AA80="",17,AA80+"5"),1,1,"EST 2")))-1)</f>
        <v>-</v>
      </c>
      <c r="AH80" s="1" t="str">
        <f ca="1">IF($I80&lt;AH$5,"-",SUM(INDIRECT(ADDRESS($AF80+"1",22,1,1,"EST 2")):INDIRECT(ADDRESS($AF80+"1",IF(AB80="",33,AB80+"21"),1,1,"EST 2")))/SUM(INDIRECT(ADDRESS($AF80,22,1,1,"EST 2")):INDIRECT(ADDRESS($AF80,IF(AB80="",33,AB80+"21"),1,1,"EST 2")))-1)</f>
        <v>-</v>
      </c>
      <c r="AI80" s="1" t="str">
        <f ca="1">IF($I80&lt;AI$5,"-",SUM(INDIRECT(ADDRESS($AF80+"1",38,1,1,"EST 2")):INDIRECT(ADDRESS($AF80+"1",IF(AC80="",49,AC80+"37"),1,1,"EST 2")))/SUM(INDIRECT(ADDRESS($AF80,38,1,1,"EST 2")):INDIRECT(ADDRESS($AF80,IF(AC80="",49,AC80+"37"),1,1,"EST 2")))-1)</f>
        <v>-</v>
      </c>
      <c r="AJ80" s="1" t="str">
        <f ca="1">IF($I80&lt;AJ$5,"-",SUM(INDIRECT(ADDRESS($AF80+"1",54,1,1,"EST 2")):INDIRECT(ADDRESS($AF80+"1",IF(AD80="",65,AD80+"53"),1,1,"EST 2")))/SUM(INDIRECT(ADDRESS($AF80,54,1,1,"EST 2")):INDIRECT(ADDRESS($AF80,IF(AD80="",65,AD80+"53"),1,1,"EST 2")))-1)</f>
        <v>-</v>
      </c>
      <c r="AK80" s="1" t="str">
        <f ca="1">IF($I80&lt;AK$5,"-",SUM(INDIRECT(ADDRESS($AF80+"1",70,1,1,"EST 2")):INDIRECT(ADDRESS($AF80+"1",IF(AE80="",81,AE80+"69"),1,1,"EST 2")))/SUM(INDIRECT(ADDRESS($AF80,70,1,1,"EST 2")):INDIRECT(ADDRESS($AF80,IF(AE80="",81,AE80+"69"),1,1,"EST 2")))-1)</f>
        <v>-</v>
      </c>
    </row>
    <row r="81" spans="1:37" ht="30" customHeight="1" thickTop="1" thickBot="1">
      <c r="A81"/>
      <c r="B81"/>
      <c r="C81" s="321"/>
      <c r="D81" s="322"/>
      <c r="E81" s="316"/>
      <c r="F81" s="316"/>
      <c r="G81" s="317" t="str">
        <f>IF(F81=0,"",VLOOKUP(F81,Funcionários!$C$6:$D$81,2,FALSE))</f>
        <v/>
      </c>
      <c r="H81" s="318"/>
      <c r="I81" s="319"/>
      <c r="J81" s="85" t="str">
        <f t="shared" si="16"/>
        <v/>
      </c>
      <c r="K81" s="88"/>
      <c r="L81" s="1" t="str">
        <f t="shared" si="17"/>
        <v/>
      </c>
      <c r="M81" s="1" t="str">
        <f>IF(Funcionários!C81=0,"",Funcionários!C81)</f>
        <v/>
      </c>
      <c r="R81" s="1" t="str">
        <f t="shared" si="18"/>
        <v/>
      </c>
      <c r="S81" s="1" t="str">
        <f t="shared" si="19"/>
        <v/>
      </c>
      <c r="W81" s="1" t="e">
        <f t="shared" ca="1" si="20"/>
        <v>#VALUE!</v>
      </c>
      <c r="X81" s="1" t="e">
        <f t="shared" ca="1" si="21"/>
        <v>#VALUE!</v>
      </c>
      <c r="Y81" s="1" t="e">
        <f t="shared" ca="1" si="22"/>
        <v>#VALUE!</v>
      </c>
      <c r="AA81" s="1" t="str">
        <f t="shared" si="23"/>
        <v/>
      </c>
      <c r="AB81" s="1" t="str">
        <f t="shared" si="23"/>
        <v/>
      </c>
      <c r="AC81" s="1" t="str">
        <f t="shared" si="23"/>
        <v/>
      </c>
      <c r="AD81" s="1" t="str">
        <f t="shared" si="23"/>
        <v/>
      </c>
      <c r="AE81" s="1" t="str">
        <f t="shared" si="23"/>
        <v/>
      </c>
      <c r="AF81" s="1" t="e">
        <f>VLOOKUP(C81,'Est2'!$C$12:$S$26,18,FALSE)</f>
        <v>#N/A</v>
      </c>
      <c r="AG81" s="1" t="str">
        <f ca="1">IF($I81&lt;AG$5,"-",SUM(INDIRECT(ADDRESS($AF81+"1",6,1,1,"EST 2")):INDIRECT(ADDRESS($AF81+"1",IF(AA81="",17,AA81+"5"),1,1,"EST 2")))/SUM(INDIRECT(ADDRESS($AF81,6,1,1,"EST 2")):INDIRECT(ADDRESS($AF81,IF(AA81="",17,AA81+"5"),1,1,"EST 2")))-1)</f>
        <v>-</v>
      </c>
      <c r="AH81" s="1" t="str">
        <f ca="1">IF($I81&lt;AH$5,"-",SUM(INDIRECT(ADDRESS($AF81+"1",22,1,1,"EST 2")):INDIRECT(ADDRESS($AF81+"1",IF(AB81="",33,AB81+"21"),1,1,"EST 2")))/SUM(INDIRECT(ADDRESS($AF81,22,1,1,"EST 2")):INDIRECT(ADDRESS($AF81,IF(AB81="",33,AB81+"21"),1,1,"EST 2")))-1)</f>
        <v>-</v>
      </c>
      <c r="AI81" s="1" t="str">
        <f ca="1">IF($I81&lt;AI$5,"-",SUM(INDIRECT(ADDRESS($AF81+"1",38,1,1,"EST 2")):INDIRECT(ADDRESS($AF81+"1",IF(AC81="",49,AC81+"37"),1,1,"EST 2")))/SUM(INDIRECT(ADDRESS($AF81,38,1,1,"EST 2")):INDIRECT(ADDRESS($AF81,IF(AC81="",49,AC81+"37"),1,1,"EST 2")))-1)</f>
        <v>-</v>
      </c>
      <c r="AJ81" s="1" t="str">
        <f ca="1">IF($I81&lt;AJ$5,"-",SUM(INDIRECT(ADDRESS($AF81+"1",54,1,1,"EST 2")):INDIRECT(ADDRESS($AF81+"1",IF(AD81="",65,AD81+"53"),1,1,"EST 2")))/SUM(INDIRECT(ADDRESS($AF81,54,1,1,"EST 2")):INDIRECT(ADDRESS($AF81,IF(AD81="",65,AD81+"53"),1,1,"EST 2")))-1)</f>
        <v>-</v>
      </c>
      <c r="AK81" s="1" t="str">
        <f ca="1">IF($I81&lt;AK$5,"-",SUM(INDIRECT(ADDRESS($AF81+"1",70,1,1,"EST 2")):INDIRECT(ADDRESS($AF81+"1",IF(AE81="",81,AE81+"69"),1,1,"EST 2")))/SUM(INDIRECT(ADDRESS($AF81,70,1,1,"EST 2")):INDIRECT(ADDRESS($AF81,IF(AE81="",81,AE81+"69"),1,1,"EST 2")))-1)</f>
        <v>-</v>
      </c>
    </row>
    <row r="82" spans="1:37" ht="30" customHeight="1" thickTop="1" thickBot="1">
      <c r="A82"/>
      <c r="B82"/>
      <c r="C82" s="321"/>
      <c r="D82" s="322"/>
      <c r="E82" s="316"/>
      <c r="F82" s="316"/>
      <c r="G82" s="317" t="str">
        <f>IF(F82=0,"",VLOOKUP(F82,Funcionários!$C$6:$D$81,2,FALSE))</f>
        <v/>
      </c>
      <c r="H82" s="318"/>
      <c r="I82" s="319"/>
      <c r="J82" s="85" t="str">
        <f t="shared" si="16"/>
        <v/>
      </c>
      <c r="K82" s="88"/>
      <c r="L82" s="1" t="str">
        <f t="shared" si="17"/>
        <v/>
      </c>
      <c r="R82" s="1" t="str">
        <f t="shared" si="18"/>
        <v/>
      </c>
      <c r="S82" s="1" t="str">
        <f t="shared" si="19"/>
        <v/>
      </c>
      <c r="W82" s="1" t="e">
        <f t="shared" ca="1" si="20"/>
        <v>#VALUE!</v>
      </c>
      <c r="X82" s="1" t="e">
        <f t="shared" ca="1" si="21"/>
        <v>#VALUE!</v>
      </c>
      <c r="Y82" s="1" t="e">
        <f t="shared" ca="1" si="22"/>
        <v>#VALUE!</v>
      </c>
      <c r="AA82" s="1" t="str">
        <f t="shared" si="23"/>
        <v/>
      </c>
      <c r="AB82" s="1" t="str">
        <f t="shared" si="23"/>
        <v/>
      </c>
      <c r="AC82" s="1" t="str">
        <f t="shared" si="23"/>
        <v/>
      </c>
      <c r="AD82" s="1" t="str">
        <f t="shared" si="23"/>
        <v/>
      </c>
      <c r="AE82" s="1" t="str">
        <f t="shared" si="23"/>
        <v/>
      </c>
      <c r="AF82" s="1" t="e">
        <f>VLOOKUP(C82,'Est2'!$C$12:$S$26,18,FALSE)</f>
        <v>#N/A</v>
      </c>
      <c r="AG82" s="1" t="str">
        <f ca="1">IF($I82&lt;AG$5,"-",SUM(INDIRECT(ADDRESS($AF82+"1",6,1,1,"EST 2")):INDIRECT(ADDRESS($AF82+"1",IF(AA82="",17,AA82+"5"),1,1,"EST 2")))/SUM(INDIRECT(ADDRESS($AF82,6,1,1,"EST 2")):INDIRECT(ADDRESS($AF82,IF(AA82="",17,AA82+"5"),1,1,"EST 2")))-1)</f>
        <v>-</v>
      </c>
      <c r="AH82" s="1" t="str">
        <f ca="1">IF($I82&lt;AH$5,"-",SUM(INDIRECT(ADDRESS($AF82+"1",22,1,1,"EST 2")):INDIRECT(ADDRESS($AF82+"1",IF(AB82="",33,AB82+"21"),1,1,"EST 2")))/SUM(INDIRECT(ADDRESS($AF82,22,1,1,"EST 2")):INDIRECT(ADDRESS($AF82,IF(AB82="",33,AB82+"21"),1,1,"EST 2")))-1)</f>
        <v>-</v>
      </c>
      <c r="AI82" s="1" t="str">
        <f ca="1">IF($I82&lt;AI$5,"-",SUM(INDIRECT(ADDRESS($AF82+"1",38,1,1,"EST 2")):INDIRECT(ADDRESS($AF82+"1",IF(AC82="",49,AC82+"37"),1,1,"EST 2")))/SUM(INDIRECT(ADDRESS($AF82,38,1,1,"EST 2")):INDIRECT(ADDRESS($AF82,IF(AC82="",49,AC82+"37"),1,1,"EST 2")))-1)</f>
        <v>-</v>
      </c>
      <c r="AJ82" s="1" t="str">
        <f ca="1">IF($I82&lt;AJ$5,"-",SUM(INDIRECT(ADDRESS($AF82+"1",54,1,1,"EST 2")):INDIRECT(ADDRESS($AF82+"1",IF(AD82="",65,AD82+"53"),1,1,"EST 2")))/SUM(INDIRECT(ADDRESS($AF82,54,1,1,"EST 2")):INDIRECT(ADDRESS($AF82,IF(AD82="",65,AD82+"53"),1,1,"EST 2")))-1)</f>
        <v>-</v>
      </c>
      <c r="AK82" s="1" t="str">
        <f ca="1">IF($I82&lt;AK$5,"-",SUM(INDIRECT(ADDRESS($AF82+"1",70,1,1,"EST 2")):INDIRECT(ADDRESS($AF82+"1",IF(AE82="",81,AE82+"69"),1,1,"EST 2")))/SUM(INDIRECT(ADDRESS($AF82,70,1,1,"EST 2")):INDIRECT(ADDRESS($AF82,IF(AE82="",81,AE82+"69"),1,1,"EST 2")))-1)</f>
        <v>-</v>
      </c>
    </row>
    <row r="83" spans="1:37" ht="30" customHeight="1" thickTop="1" thickBot="1">
      <c r="A83"/>
      <c r="B83"/>
      <c r="C83" s="321"/>
      <c r="D83" s="322"/>
      <c r="E83" s="316"/>
      <c r="F83" s="316"/>
      <c r="G83" s="317" t="str">
        <f>IF(F83=0,"",VLOOKUP(F83,Funcionários!$C$6:$D$81,2,FALSE))</f>
        <v/>
      </c>
      <c r="H83" s="318"/>
      <c r="I83" s="319"/>
      <c r="J83" s="85" t="str">
        <f t="shared" si="16"/>
        <v/>
      </c>
      <c r="K83" s="88"/>
      <c r="L83" s="1" t="str">
        <f t="shared" si="17"/>
        <v/>
      </c>
      <c r="R83" s="1" t="str">
        <f t="shared" si="18"/>
        <v/>
      </c>
      <c r="S83" s="1" t="str">
        <f t="shared" si="19"/>
        <v/>
      </c>
      <c r="W83" s="1" t="e">
        <f t="shared" ca="1" si="20"/>
        <v>#VALUE!</v>
      </c>
      <c r="X83" s="1" t="e">
        <f t="shared" ca="1" si="21"/>
        <v>#VALUE!</v>
      </c>
      <c r="Y83" s="1" t="e">
        <f t="shared" ca="1" si="22"/>
        <v>#VALUE!</v>
      </c>
      <c r="AA83" s="1" t="str">
        <f t="shared" si="23"/>
        <v/>
      </c>
      <c r="AB83" s="1" t="str">
        <f t="shared" si="23"/>
        <v/>
      </c>
      <c r="AC83" s="1" t="str">
        <f t="shared" si="23"/>
        <v/>
      </c>
      <c r="AD83" s="1" t="str">
        <f t="shared" si="23"/>
        <v/>
      </c>
      <c r="AE83" s="1" t="str">
        <f t="shared" si="23"/>
        <v/>
      </c>
      <c r="AF83" s="1" t="e">
        <f>VLOOKUP(C83,'Est2'!$C$12:$S$26,18,FALSE)</f>
        <v>#N/A</v>
      </c>
      <c r="AG83" s="1" t="str">
        <f ca="1">IF($I83&lt;AG$5,"-",SUM(INDIRECT(ADDRESS($AF83+"1",6,1,1,"EST 2")):INDIRECT(ADDRESS($AF83+"1",IF(AA83="",17,AA83+"5"),1,1,"EST 2")))/SUM(INDIRECT(ADDRESS($AF83,6,1,1,"EST 2")):INDIRECT(ADDRESS($AF83,IF(AA83="",17,AA83+"5"),1,1,"EST 2")))-1)</f>
        <v>-</v>
      </c>
      <c r="AH83" s="1" t="str">
        <f ca="1">IF($I83&lt;AH$5,"-",SUM(INDIRECT(ADDRESS($AF83+"1",22,1,1,"EST 2")):INDIRECT(ADDRESS($AF83+"1",IF(AB83="",33,AB83+"21"),1,1,"EST 2")))/SUM(INDIRECT(ADDRESS($AF83,22,1,1,"EST 2")):INDIRECT(ADDRESS($AF83,IF(AB83="",33,AB83+"21"),1,1,"EST 2")))-1)</f>
        <v>-</v>
      </c>
      <c r="AI83" s="1" t="str">
        <f ca="1">IF($I83&lt;AI$5,"-",SUM(INDIRECT(ADDRESS($AF83+"1",38,1,1,"EST 2")):INDIRECT(ADDRESS($AF83+"1",IF(AC83="",49,AC83+"37"),1,1,"EST 2")))/SUM(INDIRECT(ADDRESS($AF83,38,1,1,"EST 2")):INDIRECT(ADDRESS($AF83,IF(AC83="",49,AC83+"37"),1,1,"EST 2")))-1)</f>
        <v>-</v>
      </c>
      <c r="AJ83" s="1" t="str">
        <f ca="1">IF($I83&lt;AJ$5,"-",SUM(INDIRECT(ADDRESS($AF83+"1",54,1,1,"EST 2")):INDIRECT(ADDRESS($AF83+"1",IF(AD83="",65,AD83+"53"),1,1,"EST 2")))/SUM(INDIRECT(ADDRESS($AF83,54,1,1,"EST 2")):INDIRECT(ADDRESS($AF83,IF(AD83="",65,AD83+"53"),1,1,"EST 2")))-1)</f>
        <v>-</v>
      </c>
      <c r="AK83" s="1" t="str">
        <f ca="1">IF($I83&lt;AK$5,"-",SUM(INDIRECT(ADDRESS($AF83+"1",70,1,1,"EST 2")):INDIRECT(ADDRESS($AF83+"1",IF(AE83="",81,AE83+"69"),1,1,"EST 2")))/SUM(INDIRECT(ADDRESS($AF83,70,1,1,"EST 2")):INDIRECT(ADDRESS($AF83,IF(AE83="",81,AE83+"69"),1,1,"EST 2")))-1)</f>
        <v>-</v>
      </c>
    </row>
    <row r="84" spans="1:37" ht="30" customHeight="1" thickTop="1" thickBot="1">
      <c r="A84"/>
      <c r="B84"/>
      <c r="C84" s="321"/>
      <c r="D84" s="322"/>
      <c r="E84" s="316"/>
      <c r="F84" s="316"/>
      <c r="G84" s="317" t="str">
        <f>IF(F84=0,"",VLOOKUP(F84,Funcionários!$C$6:$D$81,2,FALSE))</f>
        <v/>
      </c>
      <c r="H84" s="318"/>
      <c r="I84" s="319"/>
      <c r="J84" s="85" t="str">
        <f t="shared" si="16"/>
        <v/>
      </c>
      <c r="K84" s="88"/>
      <c r="L84" s="1" t="str">
        <f t="shared" si="17"/>
        <v/>
      </c>
      <c r="R84" s="1" t="str">
        <f t="shared" si="18"/>
        <v/>
      </c>
      <c r="S84" s="1" t="str">
        <f t="shared" si="19"/>
        <v/>
      </c>
      <c r="W84" s="1" t="e">
        <f t="shared" ca="1" si="20"/>
        <v>#VALUE!</v>
      </c>
      <c r="X84" s="1" t="e">
        <f t="shared" ca="1" si="21"/>
        <v>#VALUE!</v>
      </c>
      <c r="Y84" s="1" t="e">
        <f t="shared" ca="1" si="22"/>
        <v>#VALUE!</v>
      </c>
      <c r="AA84" s="1" t="str">
        <f t="shared" si="23"/>
        <v/>
      </c>
      <c r="AB84" s="1" t="str">
        <f t="shared" si="23"/>
        <v/>
      </c>
      <c r="AC84" s="1" t="str">
        <f t="shared" si="23"/>
        <v/>
      </c>
      <c r="AD84" s="1" t="str">
        <f t="shared" si="23"/>
        <v/>
      </c>
      <c r="AE84" s="1" t="str">
        <f t="shared" si="23"/>
        <v/>
      </c>
      <c r="AF84" s="1" t="e">
        <f>VLOOKUP(C84,'Est2'!$C$12:$S$26,18,FALSE)</f>
        <v>#N/A</v>
      </c>
      <c r="AG84" s="1" t="str">
        <f ca="1">IF($I84&lt;AG$5,"-",SUM(INDIRECT(ADDRESS($AF84+"1",6,1,1,"EST 2")):INDIRECT(ADDRESS($AF84+"1",IF(AA84="",17,AA84+"5"),1,1,"EST 2")))/SUM(INDIRECT(ADDRESS($AF84,6,1,1,"EST 2")):INDIRECT(ADDRESS($AF84,IF(AA84="",17,AA84+"5"),1,1,"EST 2")))-1)</f>
        <v>-</v>
      </c>
      <c r="AH84" s="1" t="str">
        <f ca="1">IF($I84&lt;AH$5,"-",SUM(INDIRECT(ADDRESS($AF84+"1",22,1,1,"EST 2")):INDIRECT(ADDRESS($AF84+"1",IF(AB84="",33,AB84+"21"),1,1,"EST 2")))/SUM(INDIRECT(ADDRESS($AF84,22,1,1,"EST 2")):INDIRECT(ADDRESS($AF84,IF(AB84="",33,AB84+"21"),1,1,"EST 2")))-1)</f>
        <v>-</v>
      </c>
      <c r="AI84" s="1" t="str">
        <f ca="1">IF($I84&lt;AI$5,"-",SUM(INDIRECT(ADDRESS($AF84+"1",38,1,1,"EST 2")):INDIRECT(ADDRESS($AF84+"1",IF(AC84="",49,AC84+"37"),1,1,"EST 2")))/SUM(INDIRECT(ADDRESS($AF84,38,1,1,"EST 2")):INDIRECT(ADDRESS($AF84,IF(AC84="",49,AC84+"37"),1,1,"EST 2")))-1)</f>
        <v>-</v>
      </c>
      <c r="AJ84" s="1" t="str">
        <f ca="1">IF($I84&lt;AJ$5,"-",SUM(INDIRECT(ADDRESS($AF84+"1",54,1,1,"EST 2")):INDIRECT(ADDRESS($AF84+"1",IF(AD84="",65,AD84+"53"),1,1,"EST 2")))/SUM(INDIRECT(ADDRESS($AF84,54,1,1,"EST 2")):INDIRECT(ADDRESS($AF84,IF(AD84="",65,AD84+"53"),1,1,"EST 2")))-1)</f>
        <v>-</v>
      </c>
      <c r="AK84" s="1" t="str">
        <f ca="1">IF($I84&lt;AK$5,"-",SUM(INDIRECT(ADDRESS($AF84+"1",70,1,1,"EST 2")):INDIRECT(ADDRESS($AF84+"1",IF(AE84="",81,AE84+"69"),1,1,"EST 2")))/SUM(INDIRECT(ADDRESS($AF84,70,1,1,"EST 2")):INDIRECT(ADDRESS($AF84,IF(AE84="",81,AE84+"69"),1,1,"EST 2")))-1)</f>
        <v>-</v>
      </c>
    </row>
    <row r="85" spans="1:37" ht="30" customHeight="1" thickTop="1" thickBot="1">
      <c r="A85"/>
      <c r="B85"/>
      <c r="C85" s="321"/>
      <c r="D85" s="322"/>
      <c r="E85" s="316"/>
      <c r="F85" s="316"/>
      <c r="G85" s="317" t="str">
        <f>IF(F85=0,"",VLOOKUP(F85,Funcionários!$C$6:$D$81,2,FALSE))</f>
        <v/>
      </c>
      <c r="H85" s="318"/>
      <c r="I85" s="319"/>
      <c r="J85" s="85" t="str">
        <f t="shared" si="16"/>
        <v/>
      </c>
      <c r="K85" s="88"/>
      <c r="L85" s="1" t="str">
        <f t="shared" si="17"/>
        <v/>
      </c>
      <c r="R85" s="1" t="str">
        <f t="shared" si="18"/>
        <v/>
      </c>
      <c r="S85" s="1" t="str">
        <f t="shared" si="19"/>
        <v/>
      </c>
      <c r="W85" s="1" t="e">
        <f t="shared" ca="1" si="20"/>
        <v>#VALUE!</v>
      </c>
      <c r="X85" s="1" t="e">
        <f t="shared" ca="1" si="21"/>
        <v>#VALUE!</v>
      </c>
      <c r="Y85" s="1" t="e">
        <f t="shared" ca="1" si="22"/>
        <v>#VALUE!</v>
      </c>
      <c r="AA85" s="1" t="str">
        <f t="shared" si="23"/>
        <v/>
      </c>
      <c r="AB85" s="1" t="str">
        <f t="shared" si="23"/>
        <v/>
      </c>
      <c r="AC85" s="1" t="str">
        <f t="shared" si="23"/>
        <v/>
      </c>
      <c r="AD85" s="1" t="str">
        <f t="shared" si="23"/>
        <v/>
      </c>
      <c r="AE85" s="1" t="str">
        <f t="shared" si="23"/>
        <v/>
      </c>
      <c r="AF85" s="1" t="e">
        <f>VLOOKUP(C85,'Est2'!$C$12:$S$26,18,FALSE)</f>
        <v>#N/A</v>
      </c>
      <c r="AG85" s="1" t="str">
        <f ca="1">IF($I85&lt;AG$5,"-",SUM(INDIRECT(ADDRESS($AF85+"1",6,1,1,"EST 2")):INDIRECT(ADDRESS($AF85+"1",IF(AA85="",17,AA85+"5"),1,1,"EST 2")))/SUM(INDIRECT(ADDRESS($AF85,6,1,1,"EST 2")):INDIRECT(ADDRESS($AF85,IF(AA85="",17,AA85+"5"),1,1,"EST 2")))-1)</f>
        <v>-</v>
      </c>
      <c r="AH85" s="1" t="str">
        <f ca="1">IF($I85&lt;AH$5,"-",SUM(INDIRECT(ADDRESS($AF85+"1",22,1,1,"EST 2")):INDIRECT(ADDRESS($AF85+"1",IF(AB85="",33,AB85+"21"),1,1,"EST 2")))/SUM(INDIRECT(ADDRESS($AF85,22,1,1,"EST 2")):INDIRECT(ADDRESS($AF85,IF(AB85="",33,AB85+"21"),1,1,"EST 2")))-1)</f>
        <v>-</v>
      </c>
      <c r="AI85" s="1" t="str">
        <f ca="1">IF($I85&lt;AI$5,"-",SUM(INDIRECT(ADDRESS($AF85+"1",38,1,1,"EST 2")):INDIRECT(ADDRESS($AF85+"1",IF(AC85="",49,AC85+"37"),1,1,"EST 2")))/SUM(INDIRECT(ADDRESS($AF85,38,1,1,"EST 2")):INDIRECT(ADDRESS($AF85,IF(AC85="",49,AC85+"37"),1,1,"EST 2")))-1)</f>
        <v>-</v>
      </c>
      <c r="AJ85" s="1" t="str">
        <f ca="1">IF($I85&lt;AJ$5,"-",SUM(INDIRECT(ADDRESS($AF85+"1",54,1,1,"EST 2")):INDIRECT(ADDRESS($AF85+"1",IF(AD85="",65,AD85+"53"),1,1,"EST 2")))/SUM(INDIRECT(ADDRESS($AF85,54,1,1,"EST 2")):INDIRECT(ADDRESS($AF85,IF(AD85="",65,AD85+"53"),1,1,"EST 2")))-1)</f>
        <v>-</v>
      </c>
      <c r="AK85" s="1" t="str">
        <f ca="1">IF($I85&lt;AK$5,"-",SUM(INDIRECT(ADDRESS($AF85+"1",70,1,1,"EST 2")):INDIRECT(ADDRESS($AF85+"1",IF(AE85="",81,AE85+"69"),1,1,"EST 2")))/SUM(INDIRECT(ADDRESS($AF85,70,1,1,"EST 2")):INDIRECT(ADDRESS($AF85,IF(AE85="",81,AE85+"69"),1,1,"EST 2")))-1)</f>
        <v>-</v>
      </c>
    </row>
    <row r="86" spans="1:37" ht="30" customHeight="1" thickTop="1" thickBot="1">
      <c r="A86"/>
      <c r="B86"/>
      <c r="C86" s="321"/>
      <c r="D86" s="322"/>
      <c r="E86" s="316"/>
      <c r="F86" s="316"/>
      <c r="G86" s="317" t="str">
        <f>IF(F86=0,"",VLOOKUP(F86,Funcionários!$C$6:$D$81,2,FALSE))</f>
        <v/>
      </c>
      <c r="H86" s="318"/>
      <c r="I86" s="319"/>
      <c r="J86" s="85" t="str">
        <f t="shared" si="16"/>
        <v/>
      </c>
      <c r="K86" s="88"/>
      <c r="L86" s="1" t="str">
        <f t="shared" si="17"/>
        <v/>
      </c>
      <c r="R86" s="1" t="str">
        <f t="shared" si="18"/>
        <v/>
      </c>
      <c r="S86" s="1" t="str">
        <f t="shared" si="19"/>
        <v/>
      </c>
      <c r="W86" s="1" t="e">
        <f t="shared" ca="1" si="20"/>
        <v>#VALUE!</v>
      </c>
      <c r="X86" s="1" t="e">
        <f t="shared" ca="1" si="21"/>
        <v>#VALUE!</v>
      </c>
      <c r="Y86" s="1" t="e">
        <f t="shared" ca="1" si="22"/>
        <v>#VALUE!</v>
      </c>
      <c r="AA86" s="1" t="str">
        <f t="shared" ref="AA86:AE95" si="24">IF($I86=AA$5,$R86,"")</f>
        <v/>
      </c>
      <c r="AB86" s="1" t="str">
        <f t="shared" si="24"/>
        <v/>
      </c>
      <c r="AC86" s="1" t="str">
        <f t="shared" si="24"/>
        <v/>
      </c>
      <c r="AD86" s="1" t="str">
        <f t="shared" si="24"/>
        <v/>
      </c>
      <c r="AE86" s="1" t="str">
        <f t="shared" si="24"/>
        <v/>
      </c>
      <c r="AF86" s="1" t="e">
        <f>VLOOKUP(C86,'Est2'!$C$12:$S$26,18,FALSE)</f>
        <v>#N/A</v>
      </c>
      <c r="AG86" s="1" t="str">
        <f ca="1">IF($I86&lt;AG$5,"-",SUM(INDIRECT(ADDRESS($AF86+"1",6,1,1,"EST 2")):INDIRECT(ADDRESS($AF86+"1",IF(AA86="",17,AA86+"5"),1,1,"EST 2")))/SUM(INDIRECT(ADDRESS($AF86,6,1,1,"EST 2")):INDIRECT(ADDRESS($AF86,IF(AA86="",17,AA86+"5"),1,1,"EST 2")))-1)</f>
        <v>-</v>
      </c>
      <c r="AH86" s="1" t="str">
        <f ca="1">IF($I86&lt;AH$5,"-",SUM(INDIRECT(ADDRESS($AF86+"1",22,1,1,"EST 2")):INDIRECT(ADDRESS($AF86+"1",IF(AB86="",33,AB86+"21"),1,1,"EST 2")))/SUM(INDIRECT(ADDRESS($AF86,22,1,1,"EST 2")):INDIRECT(ADDRESS($AF86,IF(AB86="",33,AB86+"21"),1,1,"EST 2")))-1)</f>
        <v>-</v>
      </c>
      <c r="AI86" s="1" t="str">
        <f ca="1">IF($I86&lt;AI$5,"-",SUM(INDIRECT(ADDRESS($AF86+"1",38,1,1,"EST 2")):INDIRECT(ADDRESS($AF86+"1",IF(AC86="",49,AC86+"37"),1,1,"EST 2")))/SUM(INDIRECT(ADDRESS($AF86,38,1,1,"EST 2")):INDIRECT(ADDRESS($AF86,IF(AC86="",49,AC86+"37"),1,1,"EST 2")))-1)</f>
        <v>-</v>
      </c>
      <c r="AJ86" s="1" t="str">
        <f ca="1">IF($I86&lt;AJ$5,"-",SUM(INDIRECT(ADDRESS($AF86+"1",54,1,1,"EST 2")):INDIRECT(ADDRESS($AF86+"1",IF(AD86="",65,AD86+"53"),1,1,"EST 2")))/SUM(INDIRECT(ADDRESS($AF86,54,1,1,"EST 2")):INDIRECT(ADDRESS($AF86,IF(AD86="",65,AD86+"53"),1,1,"EST 2")))-1)</f>
        <v>-</v>
      </c>
      <c r="AK86" s="1" t="str">
        <f ca="1">IF($I86&lt;AK$5,"-",SUM(INDIRECT(ADDRESS($AF86+"1",70,1,1,"EST 2")):INDIRECT(ADDRESS($AF86+"1",IF(AE86="",81,AE86+"69"),1,1,"EST 2")))/SUM(INDIRECT(ADDRESS($AF86,70,1,1,"EST 2")):INDIRECT(ADDRESS($AF86,IF(AE86="",81,AE86+"69"),1,1,"EST 2")))-1)</f>
        <v>-</v>
      </c>
    </row>
    <row r="87" spans="1:37" ht="30" customHeight="1" thickTop="1" thickBot="1">
      <c r="A87"/>
      <c r="B87"/>
      <c r="C87" s="321"/>
      <c r="D87" s="322"/>
      <c r="E87" s="316"/>
      <c r="F87" s="316"/>
      <c r="G87" s="317" t="str">
        <f>IF(F87=0,"",VLOOKUP(F87,Funcionários!$C$6:$D$81,2,FALSE))</f>
        <v/>
      </c>
      <c r="H87" s="318"/>
      <c r="I87" s="319"/>
      <c r="J87" s="85" t="str">
        <f t="shared" si="16"/>
        <v/>
      </c>
      <c r="K87" s="88"/>
      <c r="L87" s="1" t="str">
        <f t="shared" si="17"/>
        <v/>
      </c>
      <c r="R87" s="1" t="str">
        <f t="shared" si="18"/>
        <v/>
      </c>
      <c r="S87" s="1" t="str">
        <f t="shared" si="19"/>
        <v/>
      </c>
      <c r="W87" s="1" t="e">
        <f t="shared" ca="1" si="20"/>
        <v>#VALUE!</v>
      </c>
      <c r="X87" s="1" t="e">
        <f t="shared" ca="1" si="21"/>
        <v>#VALUE!</v>
      </c>
      <c r="Y87" s="1" t="e">
        <f t="shared" ca="1" si="22"/>
        <v>#VALUE!</v>
      </c>
      <c r="AA87" s="1" t="str">
        <f t="shared" si="24"/>
        <v/>
      </c>
      <c r="AB87" s="1" t="str">
        <f t="shared" si="24"/>
        <v/>
      </c>
      <c r="AC87" s="1" t="str">
        <f t="shared" si="24"/>
        <v/>
      </c>
      <c r="AD87" s="1" t="str">
        <f t="shared" si="24"/>
        <v/>
      </c>
      <c r="AE87" s="1" t="str">
        <f t="shared" si="24"/>
        <v/>
      </c>
      <c r="AF87" s="1" t="e">
        <f>VLOOKUP(C87,'Est2'!$C$12:$S$26,18,FALSE)</f>
        <v>#N/A</v>
      </c>
      <c r="AG87" s="1" t="str">
        <f ca="1">IF($I87&lt;AG$5,"-",SUM(INDIRECT(ADDRESS($AF87+"1",6,1,1,"EST 2")):INDIRECT(ADDRESS($AF87+"1",IF(AA87="",17,AA87+"5"),1,1,"EST 2")))/SUM(INDIRECT(ADDRESS($AF87,6,1,1,"EST 2")):INDIRECT(ADDRESS($AF87,IF(AA87="",17,AA87+"5"),1,1,"EST 2")))-1)</f>
        <v>-</v>
      </c>
      <c r="AH87" s="1" t="str">
        <f ca="1">IF($I87&lt;AH$5,"-",SUM(INDIRECT(ADDRESS($AF87+"1",22,1,1,"EST 2")):INDIRECT(ADDRESS($AF87+"1",IF(AB87="",33,AB87+"21"),1,1,"EST 2")))/SUM(INDIRECT(ADDRESS($AF87,22,1,1,"EST 2")):INDIRECT(ADDRESS($AF87,IF(AB87="",33,AB87+"21"),1,1,"EST 2")))-1)</f>
        <v>-</v>
      </c>
      <c r="AI87" s="1" t="str">
        <f ca="1">IF($I87&lt;AI$5,"-",SUM(INDIRECT(ADDRESS($AF87+"1",38,1,1,"EST 2")):INDIRECT(ADDRESS($AF87+"1",IF(AC87="",49,AC87+"37"),1,1,"EST 2")))/SUM(INDIRECT(ADDRESS($AF87,38,1,1,"EST 2")):INDIRECT(ADDRESS($AF87,IF(AC87="",49,AC87+"37"),1,1,"EST 2")))-1)</f>
        <v>-</v>
      </c>
      <c r="AJ87" s="1" t="str">
        <f ca="1">IF($I87&lt;AJ$5,"-",SUM(INDIRECT(ADDRESS($AF87+"1",54,1,1,"EST 2")):INDIRECT(ADDRESS($AF87+"1",IF(AD87="",65,AD87+"53"),1,1,"EST 2")))/SUM(INDIRECT(ADDRESS($AF87,54,1,1,"EST 2")):INDIRECT(ADDRESS($AF87,IF(AD87="",65,AD87+"53"),1,1,"EST 2")))-1)</f>
        <v>-</v>
      </c>
      <c r="AK87" s="1" t="str">
        <f ca="1">IF($I87&lt;AK$5,"-",SUM(INDIRECT(ADDRESS($AF87+"1",70,1,1,"EST 2")):INDIRECT(ADDRESS($AF87+"1",IF(AE87="",81,AE87+"69"),1,1,"EST 2")))/SUM(INDIRECT(ADDRESS($AF87,70,1,1,"EST 2")):INDIRECT(ADDRESS($AF87,IF(AE87="",81,AE87+"69"),1,1,"EST 2")))-1)</f>
        <v>-</v>
      </c>
    </row>
    <row r="88" spans="1:37" ht="30" customHeight="1" thickTop="1" thickBot="1">
      <c r="A88"/>
      <c r="B88"/>
      <c r="C88" s="321"/>
      <c r="D88" s="322"/>
      <c r="E88" s="316"/>
      <c r="F88" s="316"/>
      <c r="G88" s="317" t="str">
        <f>IF(F88=0,"",VLOOKUP(F88,Funcionários!$C$6:$D$81,2,FALSE))</f>
        <v/>
      </c>
      <c r="H88" s="318"/>
      <c r="I88" s="319"/>
      <c r="J88" s="85" t="str">
        <f t="shared" si="16"/>
        <v/>
      </c>
      <c r="K88" s="88"/>
      <c r="L88" s="1" t="str">
        <f t="shared" si="17"/>
        <v/>
      </c>
      <c r="R88" s="1" t="str">
        <f t="shared" si="18"/>
        <v/>
      </c>
      <c r="S88" s="1" t="str">
        <f t="shared" si="19"/>
        <v/>
      </c>
      <c r="W88" s="1" t="e">
        <f t="shared" ca="1" si="20"/>
        <v>#VALUE!</v>
      </c>
      <c r="X88" s="1" t="e">
        <f t="shared" ca="1" si="21"/>
        <v>#VALUE!</v>
      </c>
      <c r="Y88" s="1" t="e">
        <f t="shared" ca="1" si="22"/>
        <v>#VALUE!</v>
      </c>
      <c r="AA88" s="1" t="str">
        <f t="shared" si="24"/>
        <v/>
      </c>
      <c r="AB88" s="1" t="str">
        <f t="shared" si="24"/>
        <v/>
      </c>
      <c r="AC88" s="1" t="str">
        <f t="shared" si="24"/>
        <v/>
      </c>
      <c r="AD88" s="1" t="str">
        <f t="shared" si="24"/>
        <v/>
      </c>
      <c r="AE88" s="1" t="str">
        <f t="shared" si="24"/>
        <v/>
      </c>
      <c r="AF88" s="1" t="e">
        <f>VLOOKUP(C88,'Est2'!$C$12:$S$26,18,FALSE)</f>
        <v>#N/A</v>
      </c>
      <c r="AG88" s="1" t="str">
        <f ca="1">IF($I88&lt;AG$5,"-",SUM(INDIRECT(ADDRESS($AF88+"1",6,1,1,"EST 2")):INDIRECT(ADDRESS($AF88+"1",IF(AA88="",17,AA88+"5"),1,1,"EST 2")))/SUM(INDIRECT(ADDRESS($AF88,6,1,1,"EST 2")):INDIRECT(ADDRESS($AF88,IF(AA88="",17,AA88+"5"),1,1,"EST 2")))-1)</f>
        <v>-</v>
      </c>
      <c r="AH88" s="1" t="str">
        <f ca="1">IF($I88&lt;AH$5,"-",SUM(INDIRECT(ADDRESS($AF88+"1",22,1,1,"EST 2")):INDIRECT(ADDRESS($AF88+"1",IF(AB88="",33,AB88+"21"),1,1,"EST 2")))/SUM(INDIRECT(ADDRESS($AF88,22,1,1,"EST 2")):INDIRECT(ADDRESS($AF88,IF(AB88="",33,AB88+"21"),1,1,"EST 2")))-1)</f>
        <v>-</v>
      </c>
      <c r="AI88" s="1" t="str">
        <f ca="1">IF($I88&lt;AI$5,"-",SUM(INDIRECT(ADDRESS($AF88+"1",38,1,1,"EST 2")):INDIRECT(ADDRESS($AF88+"1",IF(AC88="",49,AC88+"37"),1,1,"EST 2")))/SUM(INDIRECT(ADDRESS($AF88,38,1,1,"EST 2")):INDIRECT(ADDRESS($AF88,IF(AC88="",49,AC88+"37"),1,1,"EST 2")))-1)</f>
        <v>-</v>
      </c>
      <c r="AJ88" s="1" t="str">
        <f ca="1">IF($I88&lt;AJ$5,"-",SUM(INDIRECT(ADDRESS($AF88+"1",54,1,1,"EST 2")):INDIRECT(ADDRESS($AF88+"1",IF(AD88="",65,AD88+"53"),1,1,"EST 2")))/SUM(INDIRECT(ADDRESS($AF88,54,1,1,"EST 2")):INDIRECT(ADDRESS($AF88,IF(AD88="",65,AD88+"53"),1,1,"EST 2")))-1)</f>
        <v>-</v>
      </c>
      <c r="AK88" s="1" t="str">
        <f ca="1">IF($I88&lt;AK$5,"-",SUM(INDIRECT(ADDRESS($AF88+"1",70,1,1,"EST 2")):INDIRECT(ADDRESS($AF88+"1",IF(AE88="",81,AE88+"69"),1,1,"EST 2")))/SUM(INDIRECT(ADDRESS($AF88,70,1,1,"EST 2")):INDIRECT(ADDRESS($AF88,IF(AE88="",81,AE88+"69"),1,1,"EST 2")))-1)</f>
        <v>-</v>
      </c>
    </row>
    <row r="89" spans="1:37" ht="30" customHeight="1" thickTop="1" thickBot="1">
      <c r="A89"/>
      <c r="B89"/>
      <c r="C89" s="321"/>
      <c r="D89" s="322"/>
      <c r="E89" s="316"/>
      <c r="F89" s="316"/>
      <c r="G89" s="317" t="str">
        <f>IF(F89=0,"",VLOOKUP(F89,Funcionários!$C$6:$D$81,2,FALSE))</f>
        <v/>
      </c>
      <c r="H89" s="318"/>
      <c r="I89" s="319"/>
      <c r="J89" s="85" t="str">
        <f t="shared" si="16"/>
        <v/>
      </c>
      <c r="K89" s="88"/>
      <c r="L89" s="1" t="str">
        <f t="shared" si="17"/>
        <v/>
      </c>
      <c r="R89" s="1" t="str">
        <f t="shared" si="18"/>
        <v/>
      </c>
      <c r="S89" s="1" t="str">
        <f t="shared" si="19"/>
        <v/>
      </c>
      <c r="W89" s="1" t="e">
        <f t="shared" ca="1" si="20"/>
        <v>#VALUE!</v>
      </c>
      <c r="X89" s="1" t="e">
        <f t="shared" ca="1" si="21"/>
        <v>#VALUE!</v>
      </c>
      <c r="Y89" s="1" t="e">
        <f t="shared" ca="1" si="22"/>
        <v>#VALUE!</v>
      </c>
      <c r="AA89" s="1" t="str">
        <f t="shared" si="24"/>
        <v/>
      </c>
      <c r="AB89" s="1" t="str">
        <f t="shared" si="24"/>
        <v/>
      </c>
      <c r="AC89" s="1" t="str">
        <f t="shared" si="24"/>
        <v/>
      </c>
      <c r="AD89" s="1" t="str">
        <f t="shared" si="24"/>
        <v/>
      </c>
      <c r="AE89" s="1" t="str">
        <f t="shared" si="24"/>
        <v/>
      </c>
      <c r="AF89" s="1" t="e">
        <f>VLOOKUP(C89,'Est2'!$C$12:$S$26,18,FALSE)</f>
        <v>#N/A</v>
      </c>
      <c r="AG89" s="1" t="str">
        <f ca="1">IF($I89&lt;AG$5,"-",SUM(INDIRECT(ADDRESS($AF89+"1",6,1,1,"EST 2")):INDIRECT(ADDRESS($AF89+"1",IF(AA89="",17,AA89+"5"),1,1,"EST 2")))/SUM(INDIRECT(ADDRESS($AF89,6,1,1,"EST 2")):INDIRECT(ADDRESS($AF89,IF(AA89="",17,AA89+"5"),1,1,"EST 2")))-1)</f>
        <v>-</v>
      </c>
      <c r="AH89" s="1" t="str">
        <f ca="1">IF($I89&lt;AH$5,"-",SUM(INDIRECT(ADDRESS($AF89+"1",22,1,1,"EST 2")):INDIRECT(ADDRESS($AF89+"1",IF(AB89="",33,AB89+"21"),1,1,"EST 2")))/SUM(INDIRECT(ADDRESS($AF89,22,1,1,"EST 2")):INDIRECT(ADDRESS($AF89,IF(AB89="",33,AB89+"21"),1,1,"EST 2")))-1)</f>
        <v>-</v>
      </c>
      <c r="AI89" s="1" t="str">
        <f ca="1">IF($I89&lt;AI$5,"-",SUM(INDIRECT(ADDRESS($AF89+"1",38,1,1,"EST 2")):INDIRECT(ADDRESS($AF89+"1",IF(AC89="",49,AC89+"37"),1,1,"EST 2")))/SUM(INDIRECT(ADDRESS($AF89,38,1,1,"EST 2")):INDIRECT(ADDRESS($AF89,IF(AC89="",49,AC89+"37"),1,1,"EST 2")))-1)</f>
        <v>-</v>
      </c>
      <c r="AJ89" s="1" t="str">
        <f ca="1">IF($I89&lt;AJ$5,"-",SUM(INDIRECT(ADDRESS($AF89+"1",54,1,1,"EST 2")):INDIRECT(ADDRESS($AF89+"1",IF(AD89="",65,AD89+"53"),1,1,"EST 2")))/SUM(INDIRECT(ADDRESS($AF89,54,1,1,"EST 2")):INDIRECT(ADDRESS($AF89,IF(AD89="",65,AD89+"53"),1,1,"EST 2")))-1)</f>
        <v>-</v>
      </c>
      <c r="AK89" s="1" t="str">
        <f ca="1">IF($I89&lt;AK$5,"-",SUM(INDIRECT(ADDRESS($AF89+"1",70,1,1,"EST 2")):INDIRECT(ADDRESS($AF89+"1",IF(AE89="",81,AE89+"69"),1,1,"EST 2")))/SUM(INDIRECT(ADDRESS($AF89,70,1,1,"EST 2")):INDIRECT(ADDRESS($AF89,IF(AE89="",81,AE89+"69"),1,1,"EST 2")))-1)</f>
        <v>-</v>
      </c>
    </row>
    <row r="90" spans="1:37" ht="30" customHeight="1" thickTop="1" thickBot="1">
      <c r="A90"/>
      <c r="B90"/>
      <c r="C90" s="321"/>
      <c r="D90" s="322"/>
      <c r="E90" s="316"/>
      <c r="F90" s="316"/>
      <c r="G90" s="317" t="str">
        <f>IF(F90=0,"",VLOOKUP(F90,Funcionários!$C$6:$D$81,2,FALSE))</f>
        <v/>
      </c>
      <c r="H90" s="318"/>
      <c r="I90" s="319"/>
      <c r="J90" s="85" t="str">
        <f t="shared" si="16"/>
        <v/>
      </c>
      <c r="K90" s="88"/>
      <c r="L90" s="1" t="str">
        <f t="shared" si="17"/>
        <v/>
      </c>
      <c r="R90" s="1" t="str">
        <f t="shared" si="18"/>
        <v/>
      </c>
      <c r="S90" s="1" t="str">
        <f t="shared" si="19"/>
        <v/>
      </c>
      <c r="W90" s="1" t="e">
        <f t="shared" ca="1" si="20"/>
        <v>#VALUE!</v>
      </c>
      <c r="X90" s="1" t="e">
        <f t="shared" ca="1" si="21"/>
        <v>#VALUE!</v>
      </c>
      <c r="Y90" s="1" t="e">
        <f t="shared" ca="1" si="22"/>
        <v>#VALUE!</v>
      </c>
      <c r="AA90" s="1" t="str">
        <f t="shared" si="24"/>
        <v/>
      </c>
      <c r="AB90" s="1" t="str">
        <f t="shared" si="24"/>
        <v/>
      </c>
      <c r="AC90" s="1" t="str">
        <f t="shared" si="24"/>
        <v/>
      </c>
      <c r="AD90" s="1" t="str">
        <f t="shared" si="24"/>
        <v/>
      </c>
      <c r="AE90" s="1" t="str">
        <f t="shared" si="24"/>
        <v/>
      </c>
      <c r="AF90" s="1" t="e">
        <f>VLOOKUP(C90,'Est2'!$C$12:$S$26,18,FALSE)</f>
        <v>#N/A</v>
      </c>
      <c r="AG90" s="1" t="str">
        <f ca="1">IF($I90&lt;AG$5,"-",SUM(INDIRECT(ADDRESS($AF90+"1",6,1,1,"EST 2")):INDIRECT(ADDRESS($AF90+"1",IF(AA90="",17,AA90+"5"),1,1,"EST 2")))/SUM(INDIRECT(ADDRESS($AF90,6,1,1,"EST 2")):INDIRECT(ADDRESS($AF90,IF(AA90="",17,AA90+"5"),1,1,"EST 2")))-1)</f>
        <v>-</v>
      </c>
      <c r="AH90" s="1" t="str">
        <f ca="1">IF($I90&lt;AH$5,"-",SUM(INDIRECT(ADDRESS($AF90+"1",22,1,1,"EST 2")):INDIRECT(ADDRESS($AF90+"1",IF(AB90="",33,AB90+"21"),1,1,"EST 2")))/SUM(INDIRECT(ADDRESS($AF90,22,1,1,"EST 2")):INDIRECT(ADDRESS($AF90,IF(AB90="",33,AB90+"21"),1,1,"EST 2")))-1)</f>
        <v>-</v>
      </c>
      <c r="AI90" s="1" t="str">
        <f ca="1">IF($I90&lt;AI$5,"-",SUM(INDIRECT(ADDRESS($AF90+"1",38,1,1,"EST 2")):INDIRECT(ADDRESS($AF90+"1",IF(AC90="",49,AC90+"37"),1,1,"EST 2")))/SUM(INDIRECT(ADDRESS($AF90,38,1,1,"EST 2")):INDIRECT(ADDRESS($AF90,IF(AC90="",49,AC90+"37"),1,1,"EST 2")))-1)</f>
        <v>-</v>
      </c>
      <c r="AJ90" s="1" t="str">
        <f ca="1">IF($I90&lt;AJ$5,"-",SUM(INDIRECT(ADDRESS($AF90+"1",54,1,1,"EST 2")):INDIRECT(ADDRESS($AF90+"1",IF(AD90="",65,AD90+"53"),1,1,"EST 2")))/SUM(INDIRECT(ADDRESS($AF90,54,1,1,"EST 2")):INDIRECT(ADDRESS($AF90,IF(AD90="",65,AD90+"53"),1,1,"EST 2")))-1)</f>
        <v>-</v>
      </c>
      <c r="AK90" s="1" t="str">
        <f ca="1">IF($I90&lt;AK$5,"-",SUM(INDIRECT(ADDRESS($AF90+"1",70,1,1,"EST 2")):INDIRECT(ADDRESS($AF90+"1",IF(AE90="",81,AE90+"69"),1,1,"EST 2")))/SUM(INDIRECT(ADDRESS($AF90,70,1,1,"EST 2")):INDIRECT(ADDRESS($AF90,IF(AE90="",81,AE90+"69"),1,1,"EST 2")))-1)</f>
        <v>-</v>
      </c>
    </row>
    <row r="91" spans="1:37" ht="30" customHeight="1" thickTop="1" thickBot="1">
      <c r="A91"/>
      <c r="B91"/>
      <c r="C91" s="321"/>
      <c r="D91" s="322"/>
      <c r="E91" s="316"/>
      <c r="F91" s="316"/>
      <c r="G91" s="317" t="str">
        <f>IF(F91=0,"",VLOOKUP(F91,Funcionários!$C$6:$D$81,2,FALSE))</f>
        <v/>
      </c>
      <c r="H91" s="318"/>
      <c r="I91" s="319"/>
      <c r="J91" s="85" t="str">
        <f t="shared" si="16"/>
        <v/>
      </c>
      <c r="K91" s="88"/>
      <c r="L91" s="1" t="str">
        <f t="shared" si="17"/>
        <v/>
      </c>
      <c r="R91" s="1" t="str">
        <f t="shared" si="18"/>
        <v/>
      </c>
      <c r="S91" s="1" t="str">
        <f t="shared" si="19"/>
        <v/>
      </c>
      <c r="W91" s="1" t="e">
        <f t="shared" ca="1" si="20"/>
        <v>#VALUE!</v>
      </c>
      <c r="X91" s="1" t="e">
        <f t="shared" ca="1" si="21"/>
        <v>#VALUE!</v>
      </c>
      <c r="Y91" s="1" t="e">
        <f t="shared" ca="1" si="22"/>
        <v>#VALUE!</v>
      </c>
      <c r="AA91" s="1" t="str">
        <f t="shared" si="24"/>
        <v/>
      </c>
      <c r="AB91" s="1" t="str">
        <f t="shared" si="24"/>
        <v/>
      </c>
      <c r="AC91" s="1" t="str">
        <f t="shared" si="24"/>
        <v/>
      </c>
      <c r="AD91" s="1" t="str">
        <f t="shared" si="24"/>
        <v/>
      </c>
      <c r="AE91" s="1" t="str">
        <f t="shared" si="24"/>
        <v/>
      </c>
      <c r="AF91" s="1" t="e">
        <f>VLOOKUP(C91,'Est2'!$C$12:$S$26,18,FALSE)</f>
        <v>#N/A</v>
      </c>
      <c r="AG91" s="1" t="str">
        <f ca="1">IF($I91&lt;AG$5,"-",SUM(INDIRECT(ADDRESS($AF91+"1",6,1,1,"EST 2")):INDIRECT(ADDRESS($AF91+"1",IF(AA91="",17,AA91+"5"),1,1,"EST 2")))/SUM(INDIRECT(ADDRESS($AF91,6,1,1,"EST 2")):INDIRECT(ADDRESS($AF91,IF(AA91="",17,AA91+"5"),1,1,"EST 2")))-1)</f>
        <v>-</v>
      </c>
      <c r="AH91" s="1" t="str">
        <f ca="1">IF($I91&lt;AH$5,"-",SUM(INDIRECT(ADDRESS($AF91+"1",22,1,1,"EST 2")):INDIRECT(ADDRESS($AF91+"1",IF(AB91="",33,AB91+"21"),1,1,"EST 2")))/SUM(INDIRECT(ADDRESS($AF91,22,1,1,"EST 2")):INDIRECT(ADDRESS($AF91,IF(AB91="",33,AB91+"21"),1,1,"EST 2")))-1)</f>
        <v>-</v>
      </c>
      <c r="AI91" s="1" t="str">
        <f ca="1">IF($I91&lt;AI$5,"-",SUM(INDIRECT(ADDRESS($AF91+"1",38,1,1,"EST 2")):INDIRECT(ADDRESS($AF91+"1",IF(AC91="",49,AC91+"37"),1,1,"EST 2")))/SUM(INDIRECT(ADDRESS($AF91,38,1,1,"EST 2")):INDIRECT(ADDRESS($AF91,IF(AC91="",49,AC91+"37"),1,1,"EST 2")))-1)</f>
        <v>-</v>
      </c>
      <c r="AJ91" s="1" t="str">
        <f ca="1">IF($I91&lt;AJ$5,"-",SUM(INDIRECT(ADDRESS($AF91+"1",54,1,1,"EST 2")):INDIRECT(ADDRESS($AF91+"1",IF(AD91="",65,AD91+"53"),1,1,"EST 2")))/SUM(INDIRECT(ADDRESS($AF91,54,1,1,"EST 2")):INDIRECT(ADDRESS($AF91,IF(AD91="",65,AD91+"53"),1,1,"EST 2")))-1)</f>
        <v>-</v>
      </c>
      <c r="AK91" s="1" t="str">
        <f ca="1">IF($I91&lt;AK$5,"-",SUM(INDIRECT(ADDRESS($AF91+"1",70,1,1,"EST 2")):INDIRECT(ADDRESS($AF91+"1",IF(AE91="",81,AE91+"69"),1,1,"EST 2")))/SUM(INDIRECT(ADDRESS($AF91,70,1,1,"EST 2")):INDIRECT(ADDRESS($AF91,IF(AE91="",81,AE91+"69"),1,1,"EST 2")))-1)</f>
        <v>-</v>
      </c>
    </row>
    <row r="92" spans="1:37" ht="30" customHeight="1" thickTop="1" thickBot="1">
      <c r="A92"/>
      <c r="B92"/>
      <c r="C92" s="321"/>
      <c r="D92" s="322"/>
      <c r="E92" s="316"/>
      <c r="F92" s="316"/>
      <c r="G92" s="317" t="str">
        <f>IF(F92=0,"",VLOOKUP(F92,Funcionários!$C$6:$D$81,2,FALSE))</f>
        <v/>
      </c>
      <c r="H92" s="318"/>
      <c r="I92" s="319"/>
      <c r="J92" s="85" t="str">
        <f t="shared" si="16"/>
        <v/>
      </c>
      <c r="K92" s="88"/>
      <c r="L92" s="1" t="str">
        <f t="shared" si="17"/>
        <v/>
      </c>
      <c r="R92" s="1" t="str">
        <f t="shared" si="18"/>
        <v/>
      </c>
      <c r="S92" s="1" t="str">
        <f t="shared" si="19"/>
        <v/>
      </c>
      <c r="W92" s="1" t="e">
        <f t="shared" ca="1" si="20"/>
        <v>#VALUE!</v>
      </c>
      <c r="X92" s="1" t="e">
        <f t="shared" ca="1" si="21"/>
        <v>#VALUE!</v>
      </c>
      <c r="Y92" s="1" t="e">
        <f t="shared" ca="1" si="22"/>
        <v>#VALUE!</v>
      </c>
      <c r="AA92" s="1" t="str">
        <f t="shared" si="24"/>
        <v/>
      </c>
      <c r="AB92" s="1" t="str">
        <f t="shared" si="24"/>
        <v/>
      </c>
      <c r="AC92" s="1" t="str">
        <f t="shared" si="24"/>
        <v/>
      </c>
      <c r="AD92" s="1" t="str">
        <f t="shared" si="24"/>
        <v/>
      </c>
      <c r="AE92" s="1" t="str">
        <f t="shared" si="24"/>
        <v/>
      </c>
      <c r="AF92" s="1" t="e">
        <f>VLOOKUP(C92,'Est2'!$C$12:$S$26,18,FALSE)</f>
        <v>#N/A</v>
      </c>
      <c r="AG92" s="1" t="str">
        <f ca="1">IF($I92&lt;AG$5,"-",SUM(INDIRECT(ADDRESS($AF92+"1",6,1,1,"EST 2")):INDIRECT(ADDRESS($AF92+"1",IF(AA92="",17,AA92+"5"),1,1,"EST 2")))/SUM(INDIRECT(ADDRESS($AF92,6,1,1,"EST 2")):INDIRECT(ADDRESS($AF92,IF(AA92="",17,AA92+"5"),1,1,"EST 2")))-1)</f>
        <v>-</v>
      </c>
      <c r="AH92" s="1" t="str">
        <f ca="1">IF($I92&lt;AH$5,"-",SUM(INDIRECT(ADDRESS($AF92+"1",22,1,1,"EST 2")):INDIRECT(ADDRESS($AF92+"1",IF(AB92="",33,AB92+"21"),1,1,"EST 2")))/SUM(INDIRECT(ADDRESS($AF92,22,1,1,"EST 2")):INDIRECT(ADDRESS($AF92,IF(AB92="",33,AB92+"21"),1,1,"EST 2")))-1)</f>
        <v>-</v>
      </c>
      <c r="AI92" s="1" t="str">
        <f ca="1">IF($I92&lt;AI$5,"-",SUM(INDIRECT(ADDRESS($AF92+"1",38,1,1,"EST 2")):INDIRECT(ADDRESS($AF92+"1",IF(AC92="",49,AC92+"37"),1,1,"EST 2")))/SUM(INDIRECT(ADDRESS($AF92,38,1,1,"EST 2")):INDIRECT(ADDRESS($AF92,IF(AC92="",49,AC92+"37"),1,1,"EST 2")))-1)</f>
        <v>-</v>
      </c>
      <c r="AJ92" s="1" t="str">
        <f ca="1">IF($I92&lt;AJ$5,"-",SUM(INDIRECT(ADDRESS($AF92+"1",54,1,1,"EST 2")):INDIRECT(ADDRESS($AF92+"1",IF(AD92="",65,AD92+"53"),1,1,"EST 2")))/SUM(INDIRECT(ADDRESS($AF92,54,1,1,"EST 2")):INDIRECT(ADDRESS($AF92,IF(AD92="",65,AD92+"53"),1,1,"EST 2")))-1)</f>
        <v>-</v>
      </c>
      <c r="AK92" s="1" t="str">
        <f ca="1">IF($I92&lt;AK$5,"-",SUM(INDIRECT(ADDRESS($AF92+"1",70,1,1,"EST 2")):INDIRECT(ADDRESS($AF92+"1",IF(AE92="",81,AE92+"69"),1,1,"EST 2")))/SUM(INDIRECT(ADDRESS($AF92,70,1,1,"EST 2")):INDIRECT(ADDRESS($AF92,IF(AE92="",81,AE92+"69"),1,1,"EST 2")))-1)</f>
        <v>-</v>
      </c>
    </row>
    <row r="93" spans="1:37" ht="30" customHeight="1" thickTop="1" thickBot="1">
      <c r="A93"/>
      <c r="B93"/>
      <c r="C93" s="321"/>
      <c r="D93" s="322"/>
      <c r="E93" s="316"/>
      <c r="F93" s="316"/>
      <c r="G93" s="317" t="str">
        <f>IF(F93=0,"",VLOOKUP(F93,Funcionários!$C$6:$D$81,2,FALSE))</f>
        <v/>
      </c>
      <c r="H93" s="318"/>
      <c r="I93" s="319"/>
      <c r="J93" s="85" t="str">
        <f t="shared" si="16"/>
        <v/>
      </c>
      <c r="K93" s="88"/>
      <c r="L93" s="1" t="str">
        <f t="shared" si="17"/>
        <v/>
      </c>
      <c r="R93" s="1" t="str">
        <f t="shared" si="18"/>
        <v/>
      </c>
      <c r="S93" s="1" t="str">
        <f t="shared" si="19"/>
        <v/>
      </c>
      <c r="W93" s="1" t="e">
        <f t="shared" ca="1" si="20"/>
        <v>#VALUE!</v>
      </c>
      <c r="X93" s="1" t="e">
        <f t="shared" ca="1" si="21"/>
        <v>#VALUE!</v>
      </c>
      <c r="Y93" s="1" t="e">
        <f t="shared" ca="1" si="22"/>
        <v>#VALUE!</v>
      </c>
      <c r="AA93" s="1" t="str">
        <f t="shared" si="24"/>
        <v/>
      </c>
      <c r="AB93" s="1" t="str">
        <f t="shared" si="24"/>
        <v/>
      </c>
      <c r="AC93" s="1" t="str">
        <f t="shared" si="24"/>
        <v/>
      </c>
      <c r="AD93" s="1" t="str">
        <f t="shared" si="24"/>
        <v/>
      </c>
      <c r="AE93" s="1" t="str">
        <f t="shared" si="24"/>
        <v/>
      </c>
      <c r="AF93" s="1" t="e">
        <f>VLOOKUP(C93,'Est2'!$C$12:$S$26,18,FALSE)</f>
        <v>#N/A</v>
      </c>
      <c r="AG93" s="1" t="str">
        <f ca="1">IF($I93&lt;AG$5,"-",SUM(INDIRECT(ADDRESS($AF93+"1",6,1,1,"EST 2")):INDIRECT(ADDRESS($AF93+"1",IF(AA93="",17,AA93+"5"),1,1,"EST 2")))/SUM(INDIRECT(ADDRESS($AF93,6,1,1,"EST 2")):INDIRECT(ADDRESS($AF93,IF(AA93="",17,AA93+"5"),1,1,"EST 2")))-1)</f>
        <v>-</v>
      </c>
      <c r="AH93" s="1" t="str">
        <f ca="1">IF($I93&lt;AH$5,"-",SUM(INDIRECT(ADDRESS($AF93+"1",22,1,1,"EST 2")):INDIRECT(ADDRESS($AF93+"1",IF(AB93="",33,AB93+"21"),1,1,"EST 2")))/SUM(INDIRECT(ADDRESS($AF93,22,1,1,"EST 2")):INDIRECT(ADDRESS($AF93,IF(AB93="",33,AB93+"21"),1,1,"EST 2")))-1)</f>
        <v>-</v>
      </c>
      <c r="AI93" s="1" t="str">
        <f ca="1">IF($I93&lt;AI$5,"-",SUM(INDIRECT(ADDRESS($AF93+"1",38,1,1,"EST 2")):INDIRECT(ADDRESS($AF93+"1",IF(AC93="",49,AC93+"37"),1,1,"EST 2")))/SUM(INDIRECT(ADDRESS($AF93,38,1,1,"EST 2")):INDIRECT(ADDRESS($AF93,IF(AC93="",49,AC93+"37"),1,1,"EST 2")))-1)</f>
        <v>-</v>
      </c>
      <c r="AJ93" s="1" t="str">
        <f ca="1">IF($I93&lt;AJ$5,"-",SUM(INDIRECT(ADDRESS($AF93+"1",54,1,1,"EST 2")):INDIRECT(ADDRESS($AF93+"1",IF(AD93="",65,AD93+"53"),1,1,"EST 2")))/SUM(INDIRECT(ADDRESS($AF93,54,1,1,"EST 2")):INDIRECT(ADDRESS($AF93,IF(AD93="",65,AD93+"53"),1,1,"EST 2")))-1)</f>
        <v>-</v>
      </c>
      <c r="AK93" s="1" t="str">
        <f ca="1">IF($I93&lt;AK$5,"-",SUM(INDIRECT(ADDRESS($AF93+"1",70,1,1,"EST 2")):INDIRECT(ADDRESS($AF93+"1",IF(AE93="",81,AE93+"69"),1,1,"EST 2")))/SUM(INDIRECT(ADDRESS($AF93,70,1,1,"EST 2")):INDIRECT(ADDRESS($AF93,IF(AE93="",81,AE93+"69"),1,1,"EST 2")))-1)</f>
        <v>-</v>
      </c>
    </row>
    <row r="94" spans="1:37" ht="30" customHeight="1" thickTop="1" thickBot="1">
      <c r="A94"/>
      <c r="B94"/>
      <c r="C94" s="321"/>
      <c r="D94" s="322"/>
      <c r="E94" s="316"/>
      <c r="F94" s="316"/>
      <c r="G94" s="317" t="str">
        <f>IF(F94=0,"",VLOOKUP(F94,Funcionários!$C$6:$D$81,2,FALSE))</f>
        <v/>
      </c>
      <c r="H94" s="318"/>
      <c r="I94" s="319"/>
      <c r="J94" s="85" t="str">
        <f t="shared" si="16"/>
        <v/>
      </c>
      <c r="K94" s="88"/>
      <c r="L94" s="1" t="str">
        <f t="shared" si="17"/>
        <v/>
      </c>
      <c r="R94" s="1" t="str">
        <f t="shared" si="18"/>
        <v/>
      </c>
      <c r="S94" s="1" t="str">
        <f t="shared" si="19"/>
        <v/>
      </c>
      <c r="W94" s="1" t="e">
        <f t="shared" ca="1" si="20"/>
        <v>#VALUE!</v>
      </c>
      <c r="X94" s="1" t="e">
        <f t="shared" ca="1" si="21"/>
        <v>#VALUE!</v>
      </c>
      <c r="Y94" s="1" t="e">
        <f t="shared" ca="1" si="22"/>
        <v>#VALUE!</v>
      </c>
      <c r="AA94" s="1" t="str">
        <f t="shared" si="24"/>
        <v/>
      </c>
      <c r="AB94" s="1" t="str">
        <f t="shared" si="24"/>
        <v/>
      </c>
      <c r="AC94" s="1" t="str">
        <f t="shared" si="24"/>
        <v/>
      </c>
      <c r="AD94" s="1" t="str">
        <f t="shared" si="24"/>
        <v/>
      </c>
      <c r="AE94" s="1" t="str">
        <f t="shared" si="24"/>
        <v/>
      </c>
      <c r="AF94" s="1" t="e">
        <f>VLOOKUP(C94,'Est2'!$C$12:$S$26,18,FALSE)</f>
        <v>#N/A</v>
      </c>
      <c r="AG94" s="1" t="str">
        <f ca="1">IF($I94&lt;AG$5,"-",SUM(INDIRECT(ADDRESS($AF94+"1",6,1,1,"EST 2")):INDIRECT(ADDRESS($AF94+"1",IF(AA94="",17,AA94+"5"),1,1,"EST 2")))/SUM(INDIRECT(ADDRESS($AF94,6,1,1,"EST 2")):INDIRECT(ADDRESS($AF94,IF(AA94="",17,AA94+"5"),1,1,"EST 2")))-1)</f>
        <v>-</v>
      </c>
      <c r="AH94" s="1" t="str">
        <f ca="1">IF($I94&lt;AH$5,"-",SUM(INDIRECT(ADDRESS($AF94+"1",22,1,1,"EST 2")):INDIRECT(ADDRESS($AF94+"1",IF(AB94="",33,AB94+"21"),1,1,"EST 2")))/SUM(INDIRECT(ADDRESS($AF94,22,1,1,"EST 2")):INDIRECT(ADDRESS($AF94,IF(AB94="",33,AB94+"21"),1,1,"EST 2")))-1)</f>
        <v>-</v>
      </c>
      <c r="AI94" s="1" t="str">
        <f ca="1">IF($I94&lt;AI$5,"-",SUM(INDIRECT(ADDRESS($AF94+"1",38,1,1,"EST 2")):INDIRECT(ADDRESS($AF94+"1",IF(AC94="",49,AC94+"37"),1,1,"EST 2")))/SUM(INDIRECT(ADDRESS($AF94,38,1,1,"EST 2")):INDIRECT(ADDRESS($AF94,IF(AC94="",49,AC94+"37"),1,1,"EST 2")))-1)</f>
        <v>-</v>
      </c>
      <c r="AJ94" s="1" t="str">
        <f ca="1">IF($I94&lt;AJ$5,"-",SUM(INDIRECT(ADDRESS($AF94+"1",54,1,1,"EST 2")):INDIRECT(ADDRESS($AF94+"1",IF(AD94="",65,AD94+"53"),1,1,"EST 2")))/SUM(INDIRECT(ADDRESS($AF94,54,1,1,"EST 2")):INDIRECT(ADDRESS($AF94,IF(AD94="",65,AD94+"53"),1,1,"EST 2")))-1)</f>
        <v>-</v>
      </c>
      <c r="AK94" s="1" t="str">
        <f ca="1">IF($I94&lt;AK$5,"-",SUM(INDIRECT(ADDRESS($AF94+"1",70,1,1,"EST 2")):INDIRECT(ADDRESS($AF94+"1",IF(AE94="",81,AE94+"69"),1,1,"EST 2")))/SUM(INDIRECT(ADDRESS($AF94,70,1,1,"EST 2")):INDIRECT(ADDRESS($AF94,IF(AE94="",81,AE94+"69"),1,1,"EST 2")))-1)</f>
        <v>-</v>
      </c>
    </row>
    <row r="95" spans="1:37" ht="30" customHeight="1" thickTop="1" thickBot="1">
      <c r="A95"/>
      <c r="B95"/>
      <c r="C95" s="321"/>
      <c r="D95" s="322"/>
      <c r="E95" s="316"/>
      <c r="F95" s="316"/>
      <c r="G95" s="317" t="str">
        <f>IF(F95=0,"",VLOOKUP(F95,Funcionários!$C$6:$D$81,2,FALSE))</f>
        <v/>
      </c>
      <c r="H95" s="318"/>
      <c r="I95" s="319"/>
      <c r="J95" s="85" t="str">
        <f t="shared" si="16"/>
        <v/>
      </c>
      <c r="K95" s="88"/>
      <c r="L95" s="1" t="str">
        <f t="shared" si="17"/>
        <v/>
      </c>
      <c r="R95" s="1" t="str">
        <f t="shared" si="18"/>
        <v/>
      </c>
      <c r="S95" s="1" t="str">
        <f t="shared" si="19"/>
        <v/>
      </c>
      <c r="W95" s="1" t="e">
        <f t="shared" ca="1" si="20"/>
        <v>#VALUE!</v>
      </c>
      <c r="X95" s="1" t="e">
        <f t="shared" ca="1" si="21"/>
        <v>#VALUE!</v>
      </c>
      <c r="Y95" s="1" t="e">
        <f t="shared" ca="1" si="22"/>
        <v>#VALUE!</v>
      </c>
      <c r="AA95" s="1" t="str">
        <f t="shared" si="24"/>
        <v/>
      </c>
      <c r="AB95" s="1" t="str">
        <f t="shared" si="24"/>
        <v/>
      </c>
      <c r="AC95" s="1" t="str">
        <f t="shared" si="24"/>
        <v/>
      </c>
      <c r="AD95" s="1" t="str">
        <f t="shared" si="24"/>
        <v/>
      </c>
      <c r="AE95" s="1" t="str">
        <f t="shared" si="24"/>
        <v/>
      </c>
      <c r="AF95" s="1" t="e">
        <f>VLOOKUP(C95,'Est2'!$C$12:$S$26,18,FALSE)</f>
        <v>#N/A</v>
      </c>
      <c r="AG95" s="1" t="str">
        <f ca="1">IF($I95&lt;AG$5,"-",SUM(INDIRECT(ADDRESS($AF95+"1",6,1,1,"EST 2")):INDIRECT(ADDRESS($AF95+"1",IF(AA95="",17,AA95+"5"),1,1,"EST 2")))/SUM(INDIRECT(ADDRESS($AF95,6,1,1,"EST 2")):INDIRECT(ADDRESS($AF95,IF(AA95="",17,AA95+"5"),1,1,"EST 2")))-1)</f>
        <v>-</v>
      </c>
      <c r="AH95" s="1" t="str">
        <f ca="1">IF($I95&lt;AH$5,"-",SUM(INDIRECT(ADDRESS($AF95+"1",22,1,1,"EST 2")):INDIRECT(ADDRESS($AF95+"1",IF(AB95="",33,AB95+"21"),1,1,"EST 2")))/SUM(INDIRECT(ADDRESS($AF95,22,1,1,"EST 2")):INDIRECT(ADDRESS($AF95,IF(AB95="",33,AB95+"21"),1,1,"EST 2")))-1)</f>
        <v>-</v>
      </c>
      <c r="AI95" s="1" t="str">
        <f ca="1">IF($I95&lt;AI$5,"-",SUM(INDIRECT(ADDRESS($AF95+"1",38,1,1,"EST 2")):INDIRECT(ADDRESS($AF95+"1",IF(AC95="",49,AC95+"37"),1,1,"EST 2")))/SUM(INDIRECT(ADDRESS($AF95,38,1,1,"EST 2")):INDIRECT(ADDRESS($AF95,IF(AC95="",49,AC95+"37"),1,1,"EST 2")))-1)</f>
        <v>-</v>
      </c>
      <c r="AJ95" s="1" t="str">
        <f ca="1">IF($I95&lt;AJ$5,"-",SUM(INDIRECT(ADDRESS($AF95+"1",54,1,1,"EST 2")):INDIRECT(ADDRESS($AF95+"1",IF(AD95="",65,AD95+"53"),1,1,"EST 2")))/SUM(INDIRECT(ADDRESS($AF95,54,1,1,"EST 2")):INDIRECT(ADDRESS($AF95,IF(AD95="",65,AD95+"53"),1,1,"EST 2")))-1)</f>
        <v>-</v>
      </c>
      <c r="AK95" s="1" t="str">
        <f ca="1">IF($I95&lt;AK$5,"-",SUM(INDIRECT(ADDRESS($AF95+"1",70,1,1,"EST 2")):INDIRECT(ADDRESS($AF95+"1",IF(AE95="",81,AE95+"69"),1,1,"EST 2")))/SUM(INDIRECT(ADDRESS($AF95,70,1,1,"EST 2")):INDIRECT(ADDRESS($AF95,IF(AE95="",81,AE95+"69"),1,1,"EST 2")))-1)</f>
        <v>-</v>
      </c>
    </row>
    <row r="96" spans="1:37" ht="30" customHeight="1" thickTop="1" thickBot="1">
      <c r="A96"/>
      <c r="B96"/>
      <c r="C96" s="321"/>
      <c r="D96" s="322"/>
      <c r="E96" s="316"/>
      <c r="F96" s="316"/>
      <c r="G96" s="317" t="str">
        <f>IF(F96=0,"",VLOOKUP(F96,Funcionários!$C$6:$D$81,2,FALSE))</f>
        <v/>
      </c>
      <c r="H96" s="318"/>
      <c r="I96" s="319"/>
      <c r="J96" s="85" t="str">
        <f t="shared" si="16"/>
        <v/>
      </c>
      <c r="K96" s="88"/>
      <c r="L96" s="1" t="str">
        <f t="shared" si="17"/>
        <v/>
      </c>
      <c r="R96" s="1" t="str">
        <f t="shared" si="18"/>
        <v/>
      </c>
      <c r="S96" s="1" t="str">
        <f t="shared" si="19"/>
        <v/>
      </c>
      <c r="W96" s="1" t="e">
        <f t="shared" ca="1" si="20"/>
        <v>#VALUE!</v>
      </c>
      <c r="X96" s="1" t="e">
        <f t="shared" ca="1" si="21"/>
        <v>#VALUE!</v>
      </c>
      <c r="Y96" s="1" t="e">
        <f t="shared" ca="1" si="22"/>
        <v>#VALUE!</v>
      </c>
      <c r="AA96" s="1" t="str">
        <f t="shared" ref="AA96:AE105" si="25">IF($I96=AA$5,$R96,"")</f>
        <v/>
      </c>
      <c r="AB96" s="1" t="str">
        <f t="shared" si="25"/>
        <v/>
      </c>
      <c r="AC96" s="1" t="str">
        <f t="shared" si="25"/>
        <v/>
      </c>
      <c r="AD96" s="1" t="str">
        <f t="shared" si="25"/>
        <v/>
      </c>
      <c r="AE96" s="1" t="str">
        <f t="shared" si="25"/>
        <v/>
      </c>
      <c r="AF96" s="1" t="e">
        <f>VLOOKUP(C96,'Est2'!$C$12:$S$26,18,FALSE)</f>
        <v>#N/A</v>
      </c>
      <c r="AG96" s="1" t="str">
        <f ca="1">IF($I96&lt;AG$5,"-",SUM(INDIRECT(ADDRESS($AF96+"1",6,1,1,"EST 2")):INDIRECT(ADDRESS($AF96+"1",IF(AA96="",17,AA96+"5"),1,1,"EST 2")))/SUM(INDIRECT(ADDRESS($AF96,6,1,1,"EST 2")):INDIRECT(ADDRESS($AF96,IF(AA96="",17,AA96+"5"),1,1,"EST 2")))-1)</f>
        <v>-</v>
      </c>
      <c r="AH96" s="1" t="str">
        <f ca="1">IF($I96&lt;AH$5,"-",SUM(INDIRECT(ADDRESS($AF96+"1",22,1,1,"EST 2")):INDIRECT(ADDRESS($AF96+"1",IF(AB96="",33,AB96+"21"),1,1,"EST 2")))/SUM(INDIRECT(ADDRESS($AF96,22,1,1,"EST 2")):INDIRECT(ADDRESS($AF96,IF(AB96="",33,AB96+"21"),1,1,"EST 2")))-1)</f>
        <v>-</v>
      </c>
      <c r="AI96" s="1" t="str">
        <f ca="1">IF($I96&lt;AI$5,"-",SUM(INDIRECT(ADDRESS($AF96+"1",38,1,1,"EST 2")):INDIRECT(ADDRESS($AF96+"1",IF(AC96="",49,AC96+"37"),1,1,"EST 2")))/SUM(INDIRECT(ADDRESS($AF96,38,1,1,"EST 2")):INDIRECT(ADDRESS($AF96,IF(AC96="",49,AC96+"37"),1,1,"EST 2")))-1)</f>
        <v>-</v>
      </c>
      <c r="AJ96" s="1" t="str">
        <f ca="1">IF($I96&lt;AJ$5,"-",SUM(INDIRECT(ADDRESS($AF96+"1",54,1,1,"EST 2")):INDIRECT(ADDRESS($AF96+"1",IF(AD96="",65,AD96+"53"),1,1,"EST 2")))/SUM(INDIRECT(ADDRESS($AF96,54,1,1,"EST 2")):INDIRECT(ADDRESS($AF96,IF(AD96="",65,AD96+"53"),1,1,"EST 2")))-1)</f>
        <v>-</v>
      </c>
      <c r="AK96" s="1" t="str">
        <f ca="1">IF($I96&lt;AK$5,"-",SUM(INDIRECT(ADDRESS($AF96+"1",70,1,1,"EST 2")):INDIRECT(ADDRESS($AF96+"1",IF(AE96="",81,AE96+"69"),1,1,"EST 2")))/SUM(INDIRECT(ADDRESS($AF96,70,1,1,"EST 2")):INDIRECT(ADDRESS($AF96,IF(AE96="",81,AE96+"69"),1,1,"EST 2")))-1)</f>
        <v>-</v>
      </c>
    </row>
    <row r="97" spans="1:37" ht="30" customHeight="1" thickTop="1" thickBot="1">
      <c r="A97"/>
      <c r="B97"/>
      <c r="C97" s="321"/>
      <c r="D97" s="322"/>
      <c r="E97" s="316"/>
      <c r="F97" s="316"/>
      <c r="G97" s="317" t="str">
        <f>IF(F97=0,"",VLOOKUP(F97,Funcionários!$C$6:$D$81,2,FALSE))</f>
        <v/>
      </c>
      <c r="H97" s="318"/>
      <c r="I97" s="319"/>
      <c r="J97" s="85" t="str">
        <f t="shared" si="16"/>
        <v/>
      </c>
      <c r="K97" s="88"/>
      <c r="L97" s="1" t="str">
        <f t="shared" si="17"/>
        <v/>
      </c>
      <c r="R97" s="1" t="str">
        <f t="shared" si="18"/>
        <v/>
      </c>
      <c r="S97" s="1" t="str">
        <f t="shared" si="19"/>
        <v/>
      </c>
      <c r="W97" s="1" t="e">
        <f t="shared" ca="1" si="20"/>
        <v>#VALUE!</v>
      </c>
      <c r="X97" s="1" t="e">
        <f t="shared" ca="1" si="21"/>
        <v>#VALUE!</v>
      </c>
      <c r="Y97" s="1" t="e">
        <f t="shared" ca="1" si="22"/>
        <v>#VALUE!</v>
      </c>
      <c r="AA97" s="1" t="str">
        <f t="shared" si="25"/>
        <v/>
      </c>
      <c r="AB97" s="1" t="str">
        <f t="shared" si="25"/>
        <v/>
      </c>
      <c r="AC97" s="1" t="str">
        <f t="shared" si="25"/>
        <v/>
      </c>
      <c r="AD97" s="1" t="str">
        <f t="shared" si="25"/>
        <v/>
      </c>
      <c r="AE97" s="1" t="str">
        <f t="shared" si="25"/>
        <v/>
      </c>
      <c r="AF97" s="1" t="e">
        <f>VLOOKUP(C97,'Est2'!$C$12:$S$26,18,FALSE)</f>
        <v>#N/A</v>
      </c>
      <c r="AG97" s="1" t="str">
        <f ca="1">IF($I97&lt;AG$5,"-",SUM(INDIRECT(ADDRESS($AF97+"1",6,1,1,"EST 2")):INDIRECT(ADDRESS($AF97+"1",IF(AA97="",17,AA97+"5"),1,1,"EST 2")))/SUM(INDIRECT(ADDRESS($AF97,6,1,1,"EST 2")):INDIRECT(ADDRESS($AF97,IF(AA97="",17,AA97+"5"),1,1,"EST 2")))-1)</f>
        <v>-</v>
      </c>
      <c r="AH97" s="1" t="str">
        <f ca="1">IF($I97&lt;AH$5,"-",SUM(INDIRECT(ADDRESS($AF97+"1",22,1,1,"EST 2")):INDIRECT(ADDRESS($AF97+"1",IF(AB97="",33,AB97+"21"),1,1,"EST 2")))/SUM(INDIRECT(ADDRESS($AF97,22,1,1,"EST 2")):INDIRECT(ADDRESS($AF97,IF(AB97="",33,AB97+"21"),1,1,"EST 2")))-1)</f>
        <v>-</v>
      </c>
      <c r="AI97" s="1" t="str">
        <f ca="1">IF($I97&lt;AI$5,"-",SUM(INDIRECT(ADDRESS($AF97+"1",38,1,1,"EST 2")):INDIRECT(ADDRESS($AF97+"1",IF(AC97="",49,AC97+"37"),1,1,"EST 2")))/SUM(INDIRECT(ADDRESS($AF97,38,1,1,"EST 2")):INDIRECT(ADDRESS($AF97,IF(AC97="",49,AC97+"37"),1,1,"EST 2")))-1)</f>
        <v>-</v>
      </c>
      <c r="AJ97" s="1" t="str">
        <f ca="1">IF($I97&lt;AJ$5,"-",SUM(INDIRECT(ADDRESS($AF97+"1",54,1,1,"EST 2")):INDIRECT(ADDRESS($AF97+"1",IF(AD97="",65,AD97+"53"),1,1,"EST 2")))/SUM(INDIRECT(ADDRESS($AF97,54,1,1,"EST 2")):INDIRECT(ADDRESS($AF97,IF(AD97="",65,AD97+"53"),1,1,"EST 2")))-1)</f>
        <v>-</v>
      </c>
      <c r="AK97" s="1" t="str">
        <f ca="1">IF($I97&lt;AK$5,"-",SUM(INDIRECT(ADDRESS($AF97+"1",70,1,1,"EST 2")):INDIRECT(ADDRESS($AF97+"1",IF(AE97="",81,AE97+"69"),1,1,"EST 2")))/SUM(INDIRECT(ADDRESS($AF97,70,1,1,"EST 2")):INDIRECT(ADDRESS($AF97,IF(AE97="",81,AE97+"69"),1,1,"EST 2")))-1)</f>
        <v>-</v>
      </c>
    </row>
    <row r="98" spans="1:37" ht="30" customHeight="1" thickTop="1" thickBot="1">
      <c r="A98"/>
      <c r="B98"/>
      <c r="C98" s="321"/>
      <c r="D98" s="322"/>
      <c r="E98" s="316"/>
      <c r="F98" s="316"/>
      <c r="G98" s="317" t="str">
        <f>IF(F98=0,"",VLOOKUP(F98,Funcionários!$C$6:$D$81,2,FALSE))</f>
        <v/>
      </c>
      <c r="H98" s="318"/>
      <c r="I98" s="319"/>
      <c r="J98" s="85" t="str">
        <f t="shared" si="16"/>
        <v/>
      </c>
      <c r="K98" s="88"/>
      <c r="L98" s="1" t="str">
        <f t="shared" si="17"/>
        <v/>
      </c>
      <c r="R98" s="1" t="str">
        <f t="shared" si="18"/>
        <v/>
      </c>
      <c r="S98" s="1" t="str">
        <f t="shared" si="19"/>
        <v/>
      </c>
      <c r="W98" s="1" t="e">
        <f t="shared" ca="1" si="20"/>
        <v>#VALUE!</v>
      </c>
      <c r="X98" s="1" t="e">
        <f t="shared" ca="1" si="21"/>
        <v>#VALUE!</v>
      </c>
      <c r="Y98" s="1" t="e">
        <f t="shared" ca="1" si="22"/>
        <v>#VALUE!</v>
      </c>
      <c r="AA98" s="1" t="str">
        <f t="shared" si="25"/>
        <v/>
      </c>
      <c r="AB98" s="1" t="str">
        <f t="shared" si="25"/>
        <v/>
      </c>
      <c r="AC98" s="1" t="str">
        <f t="shared" si="25"/>
        <v/>
      </c>
      <c r="AD98" s="1" t="str">
        <f t="shared" si="25"/>
        <v/>
      </c>
      <c r="AE98" s="1" t="str">
        <f t="shared" si="25"/>
        <v/>
      </c>
      <c r="AF98" s="1" t="e">
        <f>VLOOKUP(C98,'Est2'!$C$12:$S$26,18,FALSE)</f>
        <v>#N/A</v>
      </c>
      <c r="AG98" s="1" t="str">
        <f ca="1">IF($I98&lt;AG$5,"-",SUM(INDIRECT(ADDRESS($AF98+"1",6,1,1,"EST 2")):INDIRECT(ADDRESS($AF98+"1",IF(AA98="",17,AA98+"5"),1,1,"EST 2")))/SUM(INDIRECT(ADDRESS($AF98,6,1,1,"EST 2")):INDIRECT(ADDRESS($AF98,IF(AA98="",17,AA98+"5"),1,1,"EST 2")))-1)</f>
        <v>-</v>
      </c>
      <c r="AH98" s="1" t="str">
        <f ca="1">IF($I98&lt;AH$5,"-",SUM(INDIRECT(ADDRESS($AF98+"1",22,1,1,"EST 2")):INDIRECT(ADDRESS($AF98+"1",IF(AB98="",33,AB98+"21"),1,1,"EST 2")))/SUM(INDIRECT(ADDRESS($AF98,22,1,1,"EST 2")):INDIRECT(ADDRESS($AF98,IF(AB98="",33,AB98+"21"),1,1,"EST 2")))-1)</f>
        <v>-</v>
      </c>
      <c r="AI98" s="1" t="str">
        <f ca="1">IF($I98&lt;AI$5,"-",SUM(INDIRECT(ADDRESS($AF98+"1",38,1,1,"EST 2")):INDIRECT(ADDRESS($AF98+"1",IF(AC98="",49,AC98+"37"),1,1,"EST 2")))/SUM(INDIRECT(ADDRESS($AF98,38,1,1,"EST 2")):INDIRECT(ADDRESS($AF98,IF(AC98="",49,AC98+"37"),1,1,"EST 2")))-1)</f>
        <v>-</v>
      </c>
      <c r="AJ98" s="1" t="str">
        <f ca="1">IF($I98&lt;AJ$5,"-",SUM(INDIRECT(ADDRESS($AF98+"1",54,1,1,"EST 2")):INDIRECT(ADDRESS($AF98+"1",IF(AD98="",65,AD98+"53"),1,1,"EST 2")))/SUM(INDIRECT(ADDRESS($AF98,54,1,1,"EST 2")):INDIRECT(ADDRESS($AF98,IF(AD98="",65,AD98+"53"),1,1,"EST 2")))-1)</f>
        <v>-</v>
      </c>
      <c r="AK98" s="1" t="str">
        <f ca="1">IF($I98&lt;AK$5,"-",SUM(INDIRECT(ADDRESS($AF98+"1",70,1,1,"EST 2")):INDIRECT(ADDRESS($AF98+"1",IF(AE98="",81,AE98+"69"),1,1,"EST 2")))/SUM(INDIRECT(ADDRESS($AF98,70,1,1,"EST 2")):INDIRECT(ADDRESS($AF98,IF(AE98="",81,AE98+"69"),1,1,"EST 2")))-1)</f>
        <v>-</v>
      </c>
    </row>
    <row r="99" spans="1:37" ht="30" customHeight="1" thickTop="1" thickBot="1">
      <c r="A99"/>
      <c r="B99"/>
      <c r="C99" s="321"/>
      <c r="D99" s="322"/>
      <c r="E99" s="316"/>
      <c r="F99" s="316"/>
      <c r="G99" s="317" t="str">
        <f>IF(F99=0,"",VLOOKUP(F99,Funcionários!$C$6:$D$81,2,FALSE))</f>
        <v/>
      </c>
      <c r="H99" s="318"/>
      <c r="I99" s="319"/>
      <c r="J99" s="85" t="str">
        <f t="shared" si="16"/>
        <v/>
      </c>
      <c r="K99" s="88"/>
      <c r="L99" s="1" t="str">
        <f t="shared" si="17"/>
        <v/>
      </c>
      <c r="R99" s="1" t="str">
        <f t="shared" si="18"/>
        <v/>
      </c>
      <c r="S99" s="1" t="str">
        <f t="shared" si="19"/>
        <v/>
      </c>
      <c r="W99" s="1" t="e">
        <f t="shared" ca="1" si="20"/>
        <v>#VALUE!</v>
      </c>
      <c r="X99" s="1" t="e">
        <f t="shared" ca="1" si="21"/>
        <v>#VALUE!</v>
      </c>
      <c r="Y99" s="1" t="e">
        <f t="shared" ca="1" si="22"/>
        <v>#VALUE!</v>
      </c>
      <c r="AA99" s="1" t="str">
        <f t="shared" si="25"/>
        <v/>
      </c>
      <c r="AB99" s="1" t="str">
        <f t="shared" si="25"/>
        <v/>
      </c>
      <c r="AC99" s="1" t="str">
        <f t="shared" si="25"/>
        <v/>
      </c>
      <c r="AD99" s="1" t="str">
        <f t="shared" si="25"/>
        <v/>
      </c>
      <c r="AE99" s="1" t="str">
        <f t="shared" si="25"/>
        <v/>
      </c>
      <c r="AF99" s="1" t="e">
        <f>VLOOKUP(C99,'Est2'!$C$12:$S$26,18,FALSE)</f>
        <v>#N/A</v>
      </c>
      <c r="AG99" s="1" t="str">
        <f ca="1">IF($I99&lt;AG$5,"-",SUM(INDIRECT(ADDRESS($AF99+"1",6,1,1,"EST 2")):INDIRECT(ADDRESS($AF99+"1",IF(AA99="",17,AA99+"5"),1,1,"EST 2")))/SUM(INDIRECT(ADDRESS($AF99,6,1,1,"EST 2")):INDIRECT(ADDRESS($AF99,IF(AA99="",17,AA99+"5"),1,1,"EST 2")))-1)</f>
        <v>-</v>
      </c>
      <c r="AH99" s="1" t="str">
        <f ca="1">IF($I99&lt;AH$5,"-",SUM(INDIRECT(ADDRESS($AF99+"1",22,1,1,"EST 2")):INDIRECT(ADDRESS($AF99+"1",IF(AB99="",33,AB99+"21"),1,1,"EST 2")))/SUM(INDIRECT(ADDRESS($AF99,22,1,1,"EST 2")):INDIRECT(ADDRESS($AF99,IF(AB99="",33,AB99+"21"),1,1,"EST 2")))-1)</f>
        <v>-</v>
      </c>
      <c r="AI99" s="1" t="str">
        <f ca="1">IF($I99&lt;AI$5,"-",SUM(INDIRECT(ADDRESS($AF99+"1",38,1,1,"EST 2")):INDIRECT(ADDRESS($AF99+"1",IF(AC99="",49,AC99+"37"),1,1,"EST 2")))/SUM(INDIRECT(ADDRESS($AF99,38,1,1,"EST 2")):INDIRECT(ADDRESS($AF99,IF(AC99="",49,AC99+"37"),1,1,"EST 2")))-1)</f>
        <v>-</v>
      </c>
      <c r="AJ99" s="1" t="str">
        <f ca="1">IF($I99&lt;AJ$5,"-",SUM(INDIRECT(ADDRESS($AF99+"1",54,1,1,"EST 2")):INDIRECT(ADDRESS($AF99+"1",IF(AD99="",65,AD99+"53"),1,1,"EST 2")))/SUM(INDIRECT(ADDRESS($AF99,54,1,1,"EST 2")):INDIRECT(ADDRESS($AF99,IF(AD99="",65,AD99+"53"),1,1,"EST 2")))-1)</f>
        <v>-</v>
      </c>
      <c r="AK99" s="1" t="str">
        <f ca="1">IF($I99&lt;AK$5,"-",SUM(INDIRECT(ADDRESS($AF99+"1",70,1,1,"EST 2")):INDIRECT(ADDRESS($AF99+"1",IF(AE99="",81,AE99+"69"),1,1,"EST 2")))/SUM(INDIRECT(ADDRESS($AF99,70,1,1,"EST 2")):INDIRECT(ADDRESS($AF99,IF(AE99="",81,AE99+"69"),1,1,"EST 2")))-1)</f>
        <v>-</v>
      </c>
    </row>
    <row r="100" spans="1:37" ht="30" customHeight="1" thickTop="1" thickBot="1">
      <c r="A100"/>
      <c r="B100"/>
      <c r="C100" s="321"/>
      <c r="D100" s="322"/>
      <c r="E100" s="316"/>
      <c r="F100" s="316"/>
      <c r="G100" s="317" t="str">
        <f>IF(F100=0,"",VLOOKUP(F100,Funcionários!$C$6:$D$81,2,FALSE))</f>
        <v/>
      </c>
      <c r="H100" s="318"/>
      <c r="I100" s="319"/>
      <c r="J100" s="85" t="str">
        <f t="shared" si="16"/>
        <v/>
      </c>
      <c r="K100" s="88"/>
      <c r="L100" s="1" t="str">
        <f t="shared" si="17"/>
        <v/>
      </c>
      <c r="R100" s="1" t="str">
        <f t="shared" si="18"/>
        <v/>
      </c>
      <c r="S100" s="1" t="str">
        <f t="shared" si="19"/>
        <v/>
      </c>
      <c r="W100" s="1" t="e">
        <f t="shared" ca="1" si="20"/>
        <v>#VALUE!</v>
      </c>
      <c r="X100" s="1" t="e">
        <f t="shared" ca="1" si="21"/>
        <v>#VALUE!</v>
      </c>
      <c r="Y100" s="1" t="e">
        <f t="shared" ca="1" si="22"/>
        <v>#VALUE!</v>
      </c>
      <c r="AA100" s="1" t="str">
        <f t="shared" si="25"/>
        <v/>
      </c>
      <c r="AB100" s="1" t="str">
        <f t="shared" si="25"/>
        <v/>
      </c>
      <c r="AC100" s="1" t="str">
        <f t="shared" si="25"/>
        <v/>
      </c>
      <c r="AD100" s="1" t="str">
        <f t="shared" si="25"/>
        <v/>
      </c>
      <c r="AE100" s="1" t="str">
        <f t="shared" si="25"/>
        <v/>
      </c>
      <c r="AF100" s="1" t="e">
        <f>VLOOKUP(C100,'Est2'!$C$12:$S$26,18,FALSE)</f>
        <v>#N/A</v>
      </c>
      <c r="AG100" s="1" t="str">
        <f ca="1">IF($I100&lt;AG$5,"-",SUM(INDIRECT(ADDRESS($AF100+"1",6,1,1,"EST 2")):INDIRECT(ADDRESS($AF100+"1",IF(AA100="",17,AA100+"5"),1,1,"EST 2")))/SUM(INDIRECT(ADDRESS($AF100,6,1,1,"EST 2")):INDIRECT(ADDRESS($AF100,IF(AA100="",17,AA100+"5"),1,1,"EST 2")))-1)</f>
        <v>-</v>
      </c>
      <c r="AH100" s="1" t="str">
        <f ca="1">IF($I100&lt;AH$5,"-",SUM(INDIRECT(ADDRESS($AF100+"1",22,1,1,"EST 2")):INDIRECT(ADDRESS($AF100+"1",IF(AB100="",33,AB100+"21"),1,1,"EST 2")))/SUM(INDIRECT(ADDRESS($AF100,22,1,1,"EST 2")):INDIRECT(ADDRESS($AF100,IF(AB100="",33,AB100+"21"),1,1,"EST 2")))-1)</f>
        <v>-</v>
      </c>
      <c r="AI100" s="1" t="str">
        <f ca="1">IF($I100&lt;AI$5,"-",SUM(INDIRECT(ADDRESS($AF100+"1",38,1,1,"EST 2")):INDIRECT(ADDRESS($AF100+"1",IF(AC100="",49,AC100+"37"),1,1,"EST 2")))/SUM(INDIRECT(ADDRESS($AF100,38,1,1,"EST 2")):INDIRECT(ADDRESS($AF100,IF(AC100="",49,AC100+"37"),1,1,"EST 2")))-1)</f>
        <v>-</v>
      </c>
      <c r="AJ100" s="1" t="str">
        <f ca="1">IF($I100&lt;AJ$5,"-",SUM(INDIRECT(ADDRESS($AF100+"1",54,1,1,"EST 2")):INDIRECT(ADDRESS($AF100+"1",IF(AD100="",65,AD100+"53"),1,1,"EST 2")))/SUM(INDIRECT(ADDRESS($AF100,54,1,1,"EST 2")):INDIRECT(ADDRESS($AF100,IF(AD100="",65,AD100+"53"),1,1,"EST 2")))-1)</f>
        <v>-</v>
      </c>
      <c r="AK100" s="1" t="str">
        <f ca="1">IF($I100&lt;AK$5,"-",SUM(INDIRECT(ADDRESS($AF100+"1",70,1,1,"EST 2")):INDIRECT(ADDRESS($AF100+"1",IF(AE100="",81,AE100+"69"),1,1,"EST 2")))/SUM(INDIRECT(ADDRESS($AF100,70,1,1,"EST 2")):INDIRECT(ADDRESS($AF100,IF(AE100="",81,AE100+"69"),1,1,"EST 2")))-1)</f>
        <v>-</v>
      </c>
    </row>
    <row r="101" spans="1:37" ht="30" customHeight="1" thickTop="1" thickBot="1">
      <c r="A101"/>
      <c r="B101"/>
      <c r="C101" s="321"/>
      <c r="D101" s="322"/>
      <c r="E101" s="316"/>
      <c r="F101" s="316"/>
      <c r="G101" s="317" t="str">
        <f>IF(F101=0,"",VLOOKUP(F101,Funcionários!$C$6:$D$81,2,FALSE))</f>
        <v/>
      </c>
      <c r="H101" s="318"/>
      <c r="I101" s="319"/>
      <c r="J101" s="85" t="str">
        <f t="shared" si="16"/>
        <v/>
      </c>
      <c r="K101" s="88"/>
      <c r="L101" s="1" t="str">
        <f t="shared" si="17"/>
        <v/>
      </c>
      <c r="R101" s="1" t="str">
        <f t="shared" si="18"/>
        <v/>
      </c>
      <c r="S101" s="1" t="str">
        <f t="shared" si="19"/>
        <v/>
      </c>
      <c r="W101" s="1" t="e">
        <f t="shared" ca="1" si="20"/>
        <v>#VALUE!</v>
      </c>
      <c r="X101" s="1" t="e">
        <f t="shared" ca="1" si="21"/>
        <v>#VALUE!</v>
      </c>
      <c r="Y101" s="1" t="e">
        <f t="shared" ca="1" si="22"/>
        <v>#VALUE!</v>
      </c>
      <c r="AA101" s="1" t="str">
        <f t="shared" si="25"/>
        <v/>
      </c>
      <c r="AB101" s="1" t="str">
        <f t="shared" si="25"/>
        <v/>
      </c>
      <c r="AC101" s="1" t="str">
        <f t="shared" si="25"/>
        <v/>
      </c>
      <c r="AD101" s="1" t="str">
        <f t="shared" si="25"/>
        <v/>
      </c>
      <c r="AE101" s="1" t="str">
        <f t="shared" si="25"/>
        <v/>
      </c>
      <c r="AF101" s="1" t="e">
        <f>VLOOKUP(C101,'Est2'!$C$12:$S$26,18,FALSE)</f>
        <v>#N/A</v>
      </c>
      <c r="AG101" s="1" t="str">
        <f ca="1">IF($I101&lt;AG$5,"-",SUM(INDIRECT(ADDRESS($AF101+"1",6,1,1,"EST 2")):INDIRECT(ADDRESS($AF101+"1",IF(AA101="",17,AA101+"5"),1,1,"EST 2")))/SUM(INDIRECT(ADDRESS($AF101,6,1,1,"EST 2")):INDIRECT(ADDRESS($AF101,IF(AA101="",17,AA101+"5"),1,1,"EST 2")))-1)</f>
        <v>-</v>
      </c>
      <c r="AH101" s="1" t="str">
        <f ca="1">IF($I101&lt;AH$5,"-",SUM(INDIRECT(ADDRESS($AF101+"1",22,1,1,"EST 2")):INDIRECT(ADDRESS($AF101+"1",IF(AB101="",33,AB101+"21"),1,1,"EST 2")))/SUM(INDIRECT(ADDRESS($AF101,22,1,1,"EST 2")):INDIRECT(ADDRESS($AF101,IF(AB101="",33,AB101+"21"),1,1,"EST 2")))-1)</f>
        <v>-</v>
      </c>
      <c r="AI101" s="1" t="str">
        <f ca="1">IF($I101&lt;AI$5,"-",SUM(INDIRECT(ADDRESS($AF101+"1",38,1,1,"EST 2")):INDIRECT(ADDRESS($AF101+"1",IF(AC101="",49,AC101+"37"),1,1,"EST 2")))/SUM(INDIRECT(ADDRESS($AF101,38,1,1,"EST 2")):INDIRECT(ADDRESS($AF101,IF(AC101="",49,AC101+"37"),1,1,"EST 2")))-1)</f>
        <v>-</v>
      </c>
      <c r="AJ101" s="1" t="str">
        <f ca="1">IF($I101&lt;AJ$5,"-",SUM(INDIRECT(ADDRESS($AF101+"1",54,1,1,"EST 2")):INDIRECT(ADDRESS($AF101+"1",IF(AD101="",65,AD101+"53"),1,1,"EST 2")))/SUM(INDIRECT(ADDRESS($AF101,54,1,1,"EST 2")):INDIRECT(ADDRESS($AF101,IF(AD101="",65,AD101+"53"),1,1,"EST 2")))-1)</f>
        <v>-</v>
      </c>
      <c r="AK101" s="1" t="str">
        <f ca="1">IF($I101&lt;AK$5,"-",SUM(INDIRECT(ADDRESS($AF101+"1",70,1,1,"EST 2")):INDIRECT(ADDRESS($AF101+"1",IF(AE101="",81,AE101+"69"),1,1,"EST 2")))/SUM(INDIRECT(ADDRESS($AF101,70,1,1,"EST 2")):INDIRECT(ADDRESS($AF101,IF(AE101="",81,AE101+"69"),1,1,"EST 2")))-1)</f>
        <v>-</v>
      </c>
    </row>
    <row r="102" spans="1:37" ht="30" customHeight="1" thickTop="1" thickBot="1">
      <c r="A102"/>
      <c r="B102"/>
      <c r="C102" s="321"/>
      <c r="D102" s="322"/>
      <c r="E102" s="316"/>
      <c r="F102" s="316"/>
      <c r="G102" s="317" t="str">
        <f>IF(F102=0,"",VLOOKUP(F102,Funcionários!$C$6:$D$81,2,FALSE))</f>
        <v/>
      </c>
      <c r="H102" s="318"/>
      <c r="I102" s="319"/>
      <c r="J102" s="85" t="str">
        <f t="shared" si="16"/>
        <v/>
      </c>
      <c r="K102" s="88"/>
      <c r="L102" s="1" t="str">
        <f t="shared" si="17"/>
        <v/>
      </c>
      <c r="R102" s="1" t="str">
        <f t="shared" si="18"/>
        <v/>
      </c>
      <c r="S102" s="1" t="str">
        <f t="shared" si="19"/>
        <v/>
      </c>
      <c r="W102" s="1" t="e">
        <f t="shared" ca="1" si="20"/>
        <v>#VALUE!</v>
      </c>
      <c r="X102" s="1" t="e">
        <f t="shared" ca="1" si="21"/>
        <v>#VALUE!</v>
      </c>
      <c r="Y102" s="1" t="e">
        <f t="shared" ca="1" si="22"/>
        <v>#VALUE!</v>
      </c>
      <c r="AA102" s="1" t="str">
        <f t="shared" si="25"/>
        <v/>
      </c>
      <c r="AB102" s="1" t="str">
        <f t="shared" si="25"/>
        <v/>
      </c>
      <c r="AC102" s="1" t="str">
        <f t="shared" si="25"/>
        <v/>
      </c>
      <c r="AD102" s="1" t="str">
        <f t="shared" si="25"/>
        <v/>
      </c>
      <c r="AE102" s="1" t="str">
        <f t="shared" si="25"/>
        <v/>
      </c>
      <c r="AF102" s="1" t="e">
        <f>VLOOKUP(C102,'Est2'!$C$12:$S$26,18,FALSE)</f>
        <v>#N/A</v>
      </c>
      <c r="AG102" s="1" t="str">
        <f ca="1">IF($I102&lt;AG$5,"-",SUM(INDIRECT(ADDRESS($AF102+"1",6,1,1,"EST 2")):INDIRECT(ADDRESS($AF102+"1",IF(AA102="",17,AA102+"5"),1,1,"EST 2")))/SUM(INDIRECT(ADDRESS($AF102,6,1,1,"EST 2")):INDIRECT(ADDRESS($AF102,IF(AA102="",17,AA102+"5"),1,1,"EST 2")))-1)</f>
        <v>-</v>
      </c>
      <c r="AH102" s="1" t="str">
        <f ca="1">IF($I102&lt;AH$5,"-",SUM(INDIRECT(ADDRESS($AF102+"1",22,1,1,"EST 2")):INDIRECT(ADDRESS($AF102+"1",IF(AB102="",33,AB102+"21"),1,1,"EST 2")))/SUM(INDIRECT(ADDRESS($AF102,22,1,1,"EST 2")):INDIRECT(ADDRESS($AF102,IF(AB102="",33,AB102+"21"),1,1,"EST 2")))-1)</f>
        <v>-</v>
      </c>
      <c r="AI102" s="1" t="str">
        <f ca="1">IF($I102&lt;AI$5,"-",SUM(INDIRECT(ADDRESS($AF102+"1",38,1,1,"EST 2")):INDIRECT(ADDRESS($AF102+"1",IF(AC102="",49,AC102+"37"),1,1,"EST 2")))/SUM(INDIRECT(ADDRESS($AF102,38,1,1,"EST 2")):INDIRECT(ADDRESS($AF102,IF(AC102="",49,AC102+"37"),1,1,"EST 2")))-1)</f>
        <v>-</v>
      </c>
      <c r="AJ102" s="1" t="str">
        <f ca="1">IF($I102&lt;AJ$5,"-",SUM(INDIRECT(ADDRESS($AF102+"1",54,1,1,"EST 2")):INDIRECT(ADDRESS($AF102+"1",IF(AD102="",65,AD102+"53"),1,1,"EST 2")))/SUM(INDIRECT(ADDRESS($AF102,54,1,1,"EST 2")):INDIRECT(ADDRESS($AF102,IF(AD102="",65,AD102+"53"),1,1,"EST 2")))-1)</f>
        <v>-</v>
      </c>
      <c r="AK102" s="1" t="str">
        <f ca="1">IF($I102&lt;AK$5,"-",SUM(INDIRECT(ADDRESS($AF102+"1",70,1,1,"EST 2")):INDIRECT(ADDRESS($AF102+"1",IF(AE102="",81,AE102+"69"),1,1,"EST 2")))/SUM(INDIRECT(ADDRESS($AF102,70,1,1,"EST 2")):INDIRECT(ADDRESS($AF102,IF(AE102="",81,AE102+"69"),1,1,"EST 2")))-1)</f>
        <v>-</v>
      </c>
    </row>
    <row r="103" spans="1:37" ht="30" customHeight="1" thickTop="1" thickBot="1">
      <c r="A103"/>
      <c r="B103"/>
      <c r="C103" s="321"/>
      <c r="D103" s="322"/>
      <c r="E103" s="316"/>
      <c r="F103" s="316"/>
      <c r="G103" s="317" t="str">
        <f>IF(F103=0,"",VLOOKUP(F103,Funcionários!$C$6:$D$81,2,FALSE))</f>
        <v/>
      </c>
      <c r="H103" s="318"/>
      <c r="I103" s="319"/>
      <c r="J103" s="85" t="str">
        <f t="shared" si="16"/>
        <v/>
      </c>
      <c r="K103" s="88"/>
      <c r="L103" s="1" t="str">
        <f t="shared" si="17"/>
        <v/>
      </c>
      <c r="R103" s="1" t="str">
        <f t="shared" si="18"/>
        <v/>
      </c>
      <c r="S103" s="1" t="str">
        <f t="shared" si="19"/>
        <v/>
      </c>
      <c r="W103" s="1" t="e">
        <f t="shared" ca="1" si="20"/>
        <v>#VALUE!</v>
      </c>
      <c r="X103" s="1" t="e">
        <f t="shared" ca="1" si="21"/>
        <v>#VALUE!</v>
      </c>
      <c r="Y103" s="1" t="e">
        <f t="shared" ca="1" si="22"/>
        <v>#VALUE!</v>
      </c>
      <c r="AA103" s="1" t="str">
        <f t="shared" si="25"/>
        <v/>
      </c>
      <c r="AB103" s="1" t="str">
        <f t="shared" si="25"/>
        <v/>
      </c>
      <c r="AC103" s="1" t="str">
        <f t="shared" si="25"/>
        <v/>
      </c>
      <c r="AD103" s="1" t="str">
        <f t="shared" si="25"/>
        <v/>
      </c>
      <c r="AE103" s="1" t="str">
        <f t="shared" si="25"/>
        <v/>
      </c>
      <c r="AF103" s="1" t="e">
        <f>VLOOKUP(C103,'Est2'!$C$12:$S$26,18,FALSE)</f>
        <v>#N/A</v>
      </c>
      <c r="AG103" s="1" t="str">
        <f ca="1">IF($I103&lt;AG$5,"-",SUM(INDIRECT(ADDRESS($AF103+"1",6,1,1,"EST 2")):INDIRECT(ADDRESS($AF103+"1",IF(AA103="",17,AA103+"5"),1,1,"EST 2")))/SUM(INDIRECT(ADDRESS($AF103,6,1,1,"EST 2")):INDIRECT(ADDRESS($AF103,IF(AA103="",17,AA103+"5"),1,1,"EST 2")))-1)</f>
        <v>-</v>
      </c>
      <c r="AH103" s="1" t="str">
        <f ca="1">IF($I103&lt;AH$5,"-",SUM(INDIRECT(ADDRESS($AF103+"1",22,1,1,"EST 2")):INDIRECT(ADDRESS($AF103+"1",IF(AB103="",33,AB103+"21"),1,1,"EST 2")))/SUM(INDIRECT(ADDRESS($AF103,22,1,1,"EST 2")):INDIRECT(ADDRESS($AF103,IF(AB103="",33,AB103+"21"),1,1,"EST 2")))-1)</f>
        <v>-</v>
      </c>
      <c r="AI103" s="1" t="str">
        <f ca="1">IF($I103&lt;AI$5,"-",SUM(INDIRECT(ADDRESS($AF103+"1",38,1,1,"EST 2")):INDIRECT(ADDRESS($AF103+"1",IF(AC103="",49,AC103+"37"),1,1,"EST 2")))/SUM(INDIRECT(ADDRESS($AF103,38,1,1,"EST 2")):INDIRECT(ADDRESS($AF103,IF(AC103="",49,AC103+"37"),1,1,"EST 2")))-1)</f>
        <v>-</v>
      </c>
      <c r="AJ103" s="1" t="str">
        <f ca="1">IF($I103&lt;AJ$5,"-",SUM(INDIRECT(ADDRESS($AF103+"1",54,1,1,"EST 2")):INDIRECT(ADDRESS($AF103+"1",IF(AD103="",65,AD103+"53"),1,1,"EST 2")))/SUM(INDIRECT(ADDRESS($AF103,54,1,1,"EST 2")):INDIRECT(ADDRESS($AF103,IF(AD103="",65,AD103+"53"),1,1,"EST 2")))-1)</f>
        <v>-</v>
      </c>
      <c r="AK103" s="1" t="str">
        <f ca="1">IF($I103&lt;AK$5,"-",SUM(INDIRECT(ADDRESS($AF103+"1",70,1,1,"EST 2")):INDIRECT(ADDRESS($AF103+"1",IF(AE103="",81,AE103+"69"),1,1,"EST 2")))/SUM(INDIRECT(ADDRESS($AF103,70,1,1,"EST 2")):INDIRECT(ADDRESS($AF103,IF(AE103="",81,AE103+"69"),1,1,"EST 2")))-1)</f>
        <v>-</v>
      </c>
    </row>
    <row r="104" spans="1:37" ht="30" customHeight="1" thickTop="1" thickBot="1">
      <c r="A104"/>
      <c r="B104"/>
      <c r="C104" s="321"/>
      <c r="D104" s="322"/>
      <c r="E104" s="316"/>
      <c r="F104" s="316"/>
      <c r="G104" s="317" t="str">
        <f>IF(F104=0,"",VLOOKUP(F104,Funcionários!$C$6:$D$81,2,FALSE))</f>
        <v/>
      </c>
      <c r="H104" s="318"/>
      <c r="I104" s="319"/>
      <c r="J104" s="85" t="str">
        <f t="shared" si="16"/>
        <v/>
      </c>
      <c r="K104" s="88"/>
      <c r="L104" s="1" t="str">
        <f t="shared" si="17"/>
        <v/>
      </c>
      <c r="R104" s="1" t="str">
        <f t="shared" si="18"/>
        <v/>
      </c>
      <c r="S104" s="1" t="str">
        <f t="shared" si="19"/>
        <v/>
      </c>
      <c r="W104" s="1" t="e">
        <f t="shared" ca="1" si="20"/>
        <v>#VALUE!</v>
      </c>
      <c r="X104" s="1" t="e">
        <f t="shared" ca="1" si="21"/>
        <v>#VALUE!</v>
      </c>
      <c r="Y104" s="1" t="e">
        <f t="shared" ca="1" si="22"/>
        <v>#VALUE!</v>
      </c>
      <c r="AA104" s="1" t="str">
        <f t="shared" si="25"/>
        <v/>
      </c>
      <c r="AB104" s="1" t="str">
        <f t="shared" si="25"/>
        <v/>
      </c>
      <c r="AC104" s="1" t="str">
        <f t="shared" si="25"/>
        <v/>
      </c>
      <c r="AD104" s="1" t="str">
        <f t="shared" si="25"/>
        <v/>
      </c>
      <c r="AE104" s="1" t="str">
        <f t="shared" si="25"/>
        <v/>
      </c>
      <c r="AF104" s="1" t="e">
        <f>VLOOKUP(C104,'Est2'!$C$12:$S$26,18,FALSE)</f>
        <v>#N/A</v>
      </c>
      <c r="AG104" s="1" t="str">
        <f ca="1">IF($I104&lt;AG$5,"-",SUM(INDIRECT(ADDRESS($AF104+"1",6,1,1,"EST 2")):INDIRECT(ADDRESS($AF104+"1",IF(AA104="",17,AA104+"5"),1,1,"EST 2")))/SUM(INDIRECT(ADDRESS($AF104,6,1,1,"EST 2")):INDIRECT(ADDRESS($AF104,IF(AA104="",17,AA104+"5"),1,1,"EST 2")))-1)</f>
        <v>-</v>
      </c>
      <c r="AH104" s="1" t="str">
        <f ca="1">IF($I104&lt;AH$5,"-",SUM(INDIRECT(ADDRESS($AF104+"1",22,1,1,"EST 2")):INDIRECT(ADDRESS($AF104+"1",IF(AB104="",33,AB104+"21"),1,1,"EST 2")))/SUM(INDIRECT(ADDRESS($AF104,22,1,1,"EST 2")):INDIRECT(ADDRESS($AF104,IF(AB104="",33,AB104+"21"),1,1,"EST 2")))-1)</f>
        <v>-</v>
      </c>
      <c r="AI104" s="1" t="str">
        <f ca="1">IF($I104&lt;AI$5,"-",SUM(INDIRECT(ADDRESS($AF104+"1",38,1,1,"EST 2")):INDIRECT(ADDRESS($AF104+"1",IF(AC104="",49,AC104+"37"),1,1,"EST 2")))/SUM(INDIRECT(ADDRESS($AF104,38,1,1,"EST 2")):INDIRECT(ADDRESS($AF104,IF(AC104="",49,AC104+"37"),1,1,"EST 2")))-1)</f>
        <v>-</v>
      </c>
      <c r="AJ104" s="1" t="str">
        <f ca="1">IF($I104&lt;AJ$5,"-",SUM(INDIRECT(ADDRESS($AF104+"1",54,1,1,"EST 2")):INDIRECT(ADDRESS($AF104+"1",IF(AD104="",65,AD104+"53"),1,1,"EST 2")))/SUM(INDIRECT(ADDRESS($AF104,54,1,1,"EST 2")):INDIRECT(ADDRESS($AF104,IF(AD104="",65,AD104+"53"),1,1,"EST 2")))-1)</f>
        <v>-</v>
      </c>
      <c r="AK104" s="1" t="str">
        <f ca="1">IF($I104&lt;AK$5,"-",SUM(INDIRECT(ADDRESS($AF104+"1",70,1,1,"EST 2")):INDIRECT(ADDRESS($AF104+"1",IF(AE104="",81,AE104+"69"),1,1,"EST 2")))/SUM(INDIRECT(ADDRESS($AF104,70,1,1,"EST 2")):INDIRECT(ADDRESS($AF104,IF(AE104="",81,AE104+"69"),1,1,"EST 2")))-1)</f>
        <v>-</v>
      </c>
    </row>
    <row r="105" spans="1:37" ht="30" customHeight="1" thickTop="1" thickBot="1">
      <c r="A105"/>
      <c r="B105"/>
      <c r="C105" s="321"/>
      <c r="D105" s="322"/>
      <c r="E105" s="316"/>
      <c r="F105" s="316"/>
      <c r="G105" s="317" t="str">
        <f>IF(F105=0,"",VLOOKUP(F105,Funcionários!$C$6:$D$81,2,FALSE))</f>
        <v/>
      </c>
      <c r="H105" s="318"/>
      <c r="I105" s="319"/>
      <c r="J105" s="85" t="str">
        <f t="shared" si="16"/>
        <v/>
      </c>
      <c r="K105" s="88"/>
      <c r="L105" s="1" t="str">
        <f t="shared" si="17"/>
        <v/>
      </c>
      <c r="R105" s="1" t="str">
        <f t="shared" si="18"/>
        <v/>
      </c>
      <c r="S105" s="1" t="str">
        <f t="shared" si="19"/>
        <v/>
      </c>
      <c r="W105" s="1" t="e">
        <f t="shared" ca="1" si="20"/>
        <v>#VALUE!</v>
      </c>
      <c r="X105" s="1" t="e">
        <f t="shared" ca="1" si="21"/>
        <v>#VALUE!</v>
      </c>
      <c r="Y105" s="1" t="e">
        <f t="shared" ca="1" si="22"/>
        <v>#VALUE!</v>
      </c>
      <c r="AA105" s="1" t="str">
        <f t="shared" si="25"/>
        <v/>
      </c>
      <c r="AB105" s="1" t="str">
        <f t="shared" si="25"/>
        <v/>
      </c>
      <c r="AC105" s="1" t="str">
        <f t="shared" si="25"/>
        <v/>
      </c>
      <c r="AD105" s="1" t="str">
        <f t="shared" si="25"/>
        <v/>
      </c>
      <c r="AE105" s="1" t="str">
        <f t="shared" si="25"/>
        <v/>
      </c>
      <c r="AF105" s="1" t="e">
        <f>VLOOKUP(C105,'Est2'!$C$12:$S$26,18,FALSE)</f>
        <v>#N/A</v>
      </c>
      <c r="AG105" s="1" t="str">
        <f ca="1">IF($I105&lt;AG$5,"-",SUM(INDIRECT(ADDRESS($AF105+"1",6,1,1,"EST 2")):INDIRECT(ADDRESS($AF105+"1",IF(AA105="",17,AA105+"5"),1,1,"EST 2")))/SUM(INDIRECT(ADDRESS($AF105,6,1,1,"EST 2")):INDIRECT(ADDRESS($AF105,IF(AA105="",17,AA105+"5"),1,1,"EST 2")))-1)</f>
        <v>-</v>
      </c>
      <c r="AH105" s="1" t="str">
        <f ca="1">IF($I105&lt;AH$5,"-",SUM(INDIRECT(ADDRESS($AF105+"1",22,1,1,"EST 2")):INDIRECT(ADDRESS($AF105+"1",IF(AB105="",33,AB105+"21"),1,1,"EST 2")))/SUM(INDIRECT(ADDRESS($AF105,22,1,1,"EST 2")):INDIRECT(ADDRESS($AF105,IF(AB105="",33,AB105+"21"),1,1,"EST 2")))-1)</f>
        <v>-</v>
      </c>
      <c r="AI105" s="1" t="str">
        <f ca="1">IF($I105&lt;AI$5,"-",SUM(INDIRECT(ADDRESS($AF105+"1",38,1,1,"EST 2")):INDIRECT(ADDRESS($AF105+"1",IF(AC105="",49,AC105+"37"),1,1,"EST 2")))/SUM(INDIRECT(ADDRESS($AF105,38,1,1,"EST 2")):INDIRECT(ADDRESS($AF105,IF(AC105="",49,AC105+"37"),1,1,"EST 2")))-1)</f>
        <v>-</v>
      </c>
      <c r="AJ105" s="1" t="str">
        <f ca="1">IF($I105&lt;AJ$5,"-",SUM(INDIRECT(ADDRESS($AF105+"1",54,1,1,"EST 2")):INDIRECT(ADDRESS($AF105+"1",IF(AD105="",65,AD105+"53"),1,1,"EST 2")))/SUM(INDIRECT(ADDRESS($AF105,54,1,1,"EST 2")):INDIRECT(ADDRESS($AF105,IF(AD105="",65,AD105+"53"),1,1,"EST 2")))-1)</f>
        <v>-</v>
      </c>
      <c r="AK105" s="1" t="str">
        <f ca="1">IF($I105&lt;AK$5,"-",SUM(INDIRECT(ADDRESS($AF105+"1",70,1,1,"EST 2")):INDIRECT(ADDRESS($AF105+"1",IF(AE105="",81,AE105+"69"),1,1,"EST 2")))/SUM(INDIRECT(ADDRESS($AF105,70,1,1,"EST 2")):INDIRECT(ADDRESS($AF105,IF(AE105="",81,AE105+"69"),1,1,"EST 2")))-1)</f>
        <v>-</v>
      </c>
    </row>
    <row r="106" spans="1:37" ht="30" customHeight="1" thickTop="1" thickBot="1">
      <c r="A106"/>
      <c r="B106"/>
      <c r="C106" s="321"/>
      <c r="D106" s="322"/>
      <c r="E106" s="316"/>
      <c r="F106" s="316"/>
      <c r="G106" s="317" t="str">
        <f>IF(F106=0,"",VLOOKUP(F106,Funcionários!$C$6:$D$81,2,FALSE))</f>
        <v/>
      </c>
      <c r="H106" s="318"/>
      <c r="I106" s="319"/>
      <c r="J106" s="85" t="str">
        <f t="shared" si="16"/>
        <v/>
      </c>
      <c r="K106" s="88"/>
      <c r="L106" s="1" t="str">
        <f t="shared" si="17"/>
        <v/>
      </c>
      <c r="R106" s="1" t="str">
        <f t="shared" si="18"/>
        <v/>
      </c>
      <c r="S106" s="1" t="str">
        <f t="shared" si="19"/>
        <v/>
      </c>
      <c r="W106" s="1" t="e">
        <f t="shared" ca="1" si="20"/>
        <v>#VALUE!</v>
      </c>
      <c r="X106" s="1" t="e">
        <f t="shared" ca="1" si="21"/>
        <v>#VALUE!</v>
      </c>
      <c r="Y106" s="1" t="e">
        <f t="shared" ca="1" si="22"/>
        <v>#VALUE!</v>
      </c>
      <c r="AA106" s="1" t="str">
        <f t="shared" ref="AA106:AE115" si="26">IF($I106=AA$5,$R106,"")</f>
        <v/>
      </c>
      <c r="AB106" s="1" t="str">
        <f t="shared" si="26"/>
        <v/>
      </c>
      <c r="AC106" s="1" t="str">
        <f t="shared" si="26"/>
        <v/>
      </c>
      <c r="AD106" s="1" t="str">
        <f t="shared" si="26"/>
        <v/>
      </c>
      <c r="AE106" s="1" t="str">
        <f t="shared" si="26"/>
        <v/>
      </c>
      <c r="AF106" s="1" t="e">
        <f>VLOOKUP(C106,'Est2'!$C$12:$S$26,18,FALSE)</f>
        <v>#N/A</v>
      </c>
      <c r="AG106" s="1" t="str">
        <f ca="1">IF($I106&lt;AG$5,"-",SUM(INDIRECT(ADDRESS($AF106+"1",6,1,1,"EST 2")):INDIRECT(ADDRESS($AF106+"1",IF(AA106="",17,AA106+"5"),1,1,"EST 2")))/SUM(INDIRECT(ADDRESS($AF106,6,1,1,"EST 2")):INDIRECT(ADDRESS($AF106,IF(AA106="",17,AA106+"5"),1,1,"EST 2")))-1)</f>
        <v>-</v>
      </c>
      <c r="AH106" s="1" t="str">
        <f ca="1">IF($I106&lt;AH$5,"-",SUM(INDIRECT(ADDRESS($AF106+"1",22,1,1,"EST 2")):INDIRECT(ADDRESS($AF106+"1",IF(AB106="",33,AB106+"21"),1,1,"EST 2")))/SUM(INDIRECT(ADDRESS($AF106,22,1,1,"EST 2")):INDIRECT(ADDRESS($AF106,IF(AB106="",33,AB106+"21"),1,1,"EST 2")))-1)</f>
        <v>-</v>
      </c>
      <c r="AI106" s="1" t="str">
        <f ca="1">IF($I106&lt;AI$5,"-",SUM(INDIRECT(ADDRESS($AF106+"1",38,1,1,"EST 2")):INDIRECT(ADDRESS($AF106+"1",IF(AC106="",49,AC106+"37"),1,1,"EST 2")))/SUM(INDIRECT(ADDRESS($AF106,38,1,1,"EST 2")):INDIRECT(ADDRESS($AF106,IF(AC106="",49,AC106+"37"),1,1,"EST 2")))-1)</f>
        <v>-</v>
      </c>
      <c r="AJ106" s="1" t="str">
        <f ca="1">IF($I106&lt;AJ$5,"-",SUM(INDIRECT(ADDRESS($AF106+"1",54,1,1,"EST 2")):INDIRECT(ADDRESS($AF106+"1",IF(AD106="",65,AD106+"53"),1,1,"EST 2")))/SUM(INDIRECT(ADDRESS($AF106,54,1,1,"EST 2")):INDIRECT(ADDRESS($AF106,IF(AD106="",65,AD106+"53"),1,1,"EST 2")))-1)</f>
        <v>-</v>
      </c>
      <c r="AK106" s="1" t="str">
        <f ca="1">IF($I106&lt;AK$5,"-",SUM(INDIRECT(ADDRESS($AF106+"1",70,1,1,"EST 2")):INDIRECT(ADDRESS($AF106+"1",IF(AE106="",81,AE106+"69"),1,1,"EST 2")))/SUM(INDIRECT(ADDRESS($AF106,70,1,1,"EST 2")):INDIRECT(ADDRESS($AF106,IF(AE106="",81,AE106+"69"),1,1,"EST 2")))-1)</f>
        <v>-</v>
      </c>
    </row>
    <row r="107" spans="1:37" ht="30" customHeight="1" thickTop="1" thickBot="1">
      <c r="A107"/>
      <c r="B107"/>
      <c r="C107" s="321"/>
      <c r="D107" s="322"/>
      <c r="E107" s="316"/>
      <c r="F107" s="316"/>
      <c r="G107" s="317" t="str">
        <f>IF(F107=0,"",VLOOKUP(F107,Funcionários!$C$6:$D$81,2,FALSE))</f>
        <v/>
      </c>
      <c r="H107" s="318"/>
      <c r="I107" s="319"/>
      <c r="J107" s="85" t="str">
        <f t="shared" si="16"/>
        <v/>
      </c>
      <c r="K107" s="88"/>
      <c r="L107" s="1" t="str">
        <f t="shared" si="17"/>
        <v/>
      </c>
      <c r="R107" s="1" t="str">
        <f t="shared" si="18"/>
        <v/>
      </c>
      <c r="S107" s="1" t="str">
        <f t="shared" si="19"/>
        <v/>
      </c>
      <c r="W107" s="1" t="e">
        <f t="shared" ca="1" si="20"/>
        <v>#VALUE!</v>
      </c>
      <c r="X107" s="1" t="e">
        <f t="shared" ca="1" si="21"/>
        <v>#VALUE!</v>
      </c>
      <c r="Y107" s="1" t="e">
        <f t="shared" ca="1" si="22"/>
        <v>#VALUE!</v>
      </c>
      <c r="AA107" s="1" t="str">
        <f t="shared" si="26"/>
        <v/>
      </c>
      <c r="AB107" s="1" t="str">
        <f t="shared" si="26"/>
        <v/>
      </c>
      <c r="AC107" s="1" t="str">
        <f t="shared" si="26"/>
        <v/>
      </c>
      <c r="AD107" s="1" t="str">
        <f t="shared" si="26"/>
        <v/>
      </c>
      <c r="AE107" s="1" t="str">
        <f t="shared" si="26"/>
        <v/>
      </c>
      <c r="AF107" s="1" t="e">
        <f>VLOOKUP(C107,'Est2'!$C$12:$S$26,18,FALSE)</f>
        <v>#N/A</v>
      </c>
      <c r="AG107" s="1" t="str">
        <f ca="1">IF($I107&lt;AG$5,"-",SUM(INDIRECT(ADDRESS($AF107+"1",6,1,1,"EST 2")):INDIRECT(ADDRESS($AF107+"1",IF(AA107="",17,AA107+"5"),1,1,"EST 2")))/SUM(INDIRECT(ADDRESS($AF107,6,1,1,"EST 2")):INDIRECT(ADDRESS($AF107,IF(AA107="",17,AA107+"5"),1,1,"EST 2")))-1)</f>
        <v>-</v>
      </c>
      <c r="AH107" s="1" t="str">
        <f ca="1">IF($I107&lt;AH$5,"-",SUM(INDIRECT(ADDRESS($AF107+"1",22,1,1,"EST 2")):INDIRECT(ADDRESS($AF107+"1",IF(AB107="",33,AB107+"21"),1,1,"EST 2")))/SUM(INDIRECT(ADDRESS($AF107,22,1,1,"EST 2")):INDIRECT(ADDRESS($AF107,IF(AB107="",33,AB107+"21"),1,1,"EST 2")))-1)</f>
        <v>-</v>
      </c>
      <c r="AI107" s="1" t="str">
        <f ca="1">IF($I107&lt;AI$5,"-",SUM(INDIRECT(ADDRESS($AF107+"1",38,1,1,"EST 2")):INDIRECT(ADDRESS($AF107+"1",IF(AC107="",49,AC107+"37"),1,1,"EST 2")))/SUM(INDIRECT(ADDRESS($AF107,38,1,1,"EST 2")):INDIRECT(ADDRESS($AF107,IF(AC107="",49,AC107+"37"),1,1,"EST 2")))-1)</f>
        <v>-</v>
      </c>
      <c r="AJ107" s="1" t="str">
        <f ca="1">IF($I107&lt;AJ$5,"-",SUM(INDIRECT(ADDRESS($AF107+"1",54,1,1,"EST 2")):INDIRECT(ADDRESS($AF107+"1",IF(AD107="",65,AD107+"53"),1,1,"EST 2")))/SUM(INDIRECT(ADDRESS($AF107,54,1,1,"EST 2")):INDIRECT(ADDRESS($AF107,IF(AD107="",65,AD107+"53"),1,1,"EST 2")))-1)</f>
        <v>-</v>
      </c>
      <c r="AK107" s="1" t="str">
        <f ca="1">IF($I107&lt;AK$5,"-",SUM(INDIRECT(ADDRESS($AF107+"1",70,1,1,"EST 2")):INDIRECT(ADDRESS($AF107+"1",IF(AE107="",81,AE107+"69"),1,1,"EST 2")))/SUM(INDIRECT(ADDRESS($AF107,70,1,1,"EST 2")):INDIRECT(ADDRESS($AF107,IF(AE107="",81,AE107+"69"),1,1,"EST 2")))-1)</f>
        <v>-</v>
      </c>
    </row>
    <row r="108" spans="1:37" ht="30" customHeight="1" thickTop="1" thickBot="1">
      <c r="A108"/>
      <c r="B108"/>
      <c r="C108" s="321"/>
      <c r="D108" s="322"/>
      <c r="E108" s="316"/>
      <c r="F108" s="316"/>
      <c r="G108" s="317" t="str">
        <f>IF(F108=0,"",VLOOKUP(F108,Funcionários!$C$6:$D$81,2,FALSE))</f>
        <v/>
      </c>
      <c r="H108" s="318"/>
      <c r="I108" s="319"/>
      <c r="J108" s="85" t="str">
        <f t="shared" si="16"/>
        <v/>
      </c>
      <c r="K108" s="88"/>
      <c r="L108" s="1" t="str">
        <f t="shared" si="17"/>
        <v/>
      </c>
      <c r="R108" s="1" t="str">
        <f t="shared" si="18"/>
        <v/>
      </c>
      <c r="S108" s="1" t="str">
        <f t="shared" si="19"/>
        <v/>
      </c>
      <c r="W108" s="1" t="e">
        <f t="shared" ca="1" si="20"/>
        <v>#VALUE!</v>
      </c>
      <c r="X108" s="1" t="e">
        <f t="shared" ca="1" si="21"/>
        <v>#VALUE!</v>
      </c>
      <c r="Y108" s="1" t="e">
        <f t="shared" ca="1" si="22"/>
        <v>#VALUE!</v>
      </c>
      <c r="AA108" s="1" t="str">
        <f t="shared" si="26"/>
        <v/>
      </c>
      <c r="AB108" s="1" t="str">
        <f t="shared" si="26"/>
        <v/>
      </c>
      <c r="AC108" s="1" t="str">
        <f t="shared" si="26"/>
        <v/>
      </c>
      <c r="AD108" s="1" t="str">
        <f t="shared" si="26"/>
        <v/>
      </c>
      <c r="AE108" s="1" t="str">
        <f t="shared" si="26"/>
        <v/>
      </c>
      <c r="AF108" s="1" t="e">
        <f>VLOOKUP(C108,'Est2'!$C$12:$S$26,18,FALSE)</f>
        <v>#N/A</v>
      </c>
      <c r="AG108" s="1" t="str">
        <f ca="1">IF($I108&lt;AG$5,"-",SUM(INDIRECT(ADDRESS($AF108+"1",6,1,1,"EST 2")):INDIRECT(ADDRESS($AF108+"1",IF(AA108="",17,AA108+"5"),1,1,"EST 2")))/SUM(INDIRECT(ADDRESS($AF108,6,1,1,"EST 2")):INDIRECT(ADDRESS($AF108,IF(AA108="",17,AA108+"5"),1,1,"EST 2")))-1)</f>
        <v>-</v>
      </c>
      <c r="AH108" s="1" t="str">
        <f ca="1">IF($I108&lt;AH$5,"-",SUM(INDIRECT(ADDRESS($AF108+"1",22,1,1,"EST 2")):INDIRECT(ADDRESS($AF108+"1",IF(AB108="",33,AB108+"21"),1,1,"EST 2")))/SUM(INDIRECT(ADDRESS($AF108,22,1,1,"EST 2")):INDIRECT(ADDRESS($AF108,IF(AB108="",33,AB108+"21"),1,1,"EST 2")))-1)</f>
        <v>-</v>
      </c>
      <c r="AI108" s="1" t="str">
        <f ca="1">IF($I108&lt;AI$5,"-",SUM(INDIRECT(ADDRESS($AF108+"1",38,1,1,"EST 2")):INDIRECT(ADDRESS($AF108+"1",IF(AC108="",49,AC108+"37"),1,1,"EST 2")))/SUM(INDIRECT(ADDRESS($AF108,38,1,1,"EST 2")):INDIRECT(ADDRESS($AF108,IF(AC108="",49,AC108+"37"),1,1,"EST 2")))-1)</f>
        <v>-</v>
      </c>
      <c r="AJ108" s="1" t="str">
        <f ca="1">IF($I108&lt;AJ$5,"-",SUM(INDIRECT(ADDRESS($AF108+"1",54,1,1,"EST 2")):INDIRECT(ADDRESS($AF108+"1",IF(AD108="",65,AD108+"53"),1,1,"EST 2")))/SUM(INDIRECT(ADDRESS($AF108,54,1,1,"EST 2")):INDIRECT(ADDRESS($AF108,IF(AD108="",65,AD108+"53"),1,1,"EST 2")))-1)</f>
        <v>-</v>
      </c>
      <c r="AK108" s="1" t="str">
        <f ca="1">IF($I108&lt;AK$5,"-",SUM(INDIRECT(ADDRESS($AF108+"1",70,1,1,"EST 2")):INDIRECT(ADDRESS($AF108+"1",IF(AE108="",81,AE108+"69"),1,1,"EST 2")))/SUM(INDIRECT(ADDRESS($AF108,70,1,1,"EST 2")):INDIRECT(ADDRESS($AF108,IF(AE108="",81,AE108+"69"),1,1,"EST 2")))-1)</f>
        <v>-</v>
      </c>
    </row>
    <row r="109" spans="1:37" ht="30" customHeight="1" thickTop="1" thickBot="1">
      <c r="A109"/>
      <c r="B109"/>
      <c r="C109" s="321"/>
      <c r="D109" s="322"/>
      <c r="E109" s="316"/>
      <c r="F109" s="316"/>
      <c r="G109" s="317" t="str">
        <f>IF(F109=0,"",VLOOKUP(F109,Funcionários!$C$6:$D$81,2,FALSE))</f>
        <v/>
      </c>
      <c r="H109" s="318"/>
      <c r="I109" s="319"/>
      <c r="J109" s="85" t="str">
        <f t="shared" si="16"/>
        <v/>
      </c>
      <c r="K109" s="88"/>
      <c r="L109" s="1" t="str">
        <f t="shared" si="17"/>
        <v/>
      </c>
      <c r="R109" s="1" t="str">
        <f t="shared" si="18"/>
        <v/>
      </c>
      <c r="S109" s="1" t="str">
        <f t="shared" si="19"/>
        <v/>
      </c>
      <c r="W109" s="1" t="e">
        <f t="shared" ca="1" si="20"/>
        <v>#VALUE!</v>
      </c>
      <c r="X109" s="1" t="e">
        <f t="shared" ca="1" si="21"/>
        <v>#VALUE!</v>
      </c>
      <c r="Y109" s="1" t="e">
        <f t="shared" ca="1" si="22"/>
        <v>#VALUE!</v>
      </c>
      <c r="AA109" s="1" t="str">
        <f t="shared" si="26"/>
        <v/>
      </c>
      <c r="AB109" s="1" t="str">
        <f t="shared" si="26"/>
        <v/>
      </c>
      <c r="AC109" s="1" t="str">
        <f t="shared" si="26"/>
        <v/>
      </c>
      <c r="AD109" s="1" t="str">
        <f t="shared" si="26"/>
        <v/>
      </c>
      <c r="AE109" s="1" t="str">
        <f t="shared" si="26"/>
        <v/>
      </c>
      <c r="AF109" s="1" t="e">
        <f>VLOOKUP(C109,'Est2'!$C$12:$S$26,18,FALSE)</f>
        <v>#N/A</v>
      </c>
      <c r="AG109" s="1" t="str">
        <f ca="1">IF($I109&lt;AG$5,"-",SUM(INDIRECT(ADDRESS($AF109+"1",6,1,1,"EST 2")):INDIRECT(ADDRESS($AF109+"1",IF(AA109="",17,AA109+"5"),1,1,"EST 2")))/SUM(INDIRECT(ADDRESS($AF109,6,1,1,"EST 2")):INDIRECT(ADDRESS($AF109,IF(AA109="",17,AA109+"5"),1,1,"EST 2")))-1)</f>
        <v>-</v>
      </c>
      <c r="AH109" s="1" t="str">
        <f ca="1">IF($I109&lt;AH$5,"-",SUM(INDIRECT(ADDRESS($AF109+"1",22,1,1,"EST 2")):INDIRECT(ADDRESS($AF109+"1",IF(AB109="",33,AB109+"21"),1,1,"EST 2")))/SUM(INDIRECT(ADDRESS($AF109,22,1,1,"EST 2")):INDIRECT(ADDRESS($AF109,IF(AB109="",33,AB109+"21"),1,1,"EST 2")))-1)</f>
        <v>-</v>
      </c>
      <c r="AI109" s="1" t="str">
        <f ca="1">IF($I109&lt;AI$5,"-",SUM(INDIRECT(ADDRESS($AF109+"1",38,1,1,"EST 2")):INDIRECT(ADDRESS($AF109+"1",IF(AC109="",49,AC109+"37"),1,1,"EST 2")))/SUM(INDIRECT(ADDRESS($AF109,38,1,1,"EST 2")):INDIRECT(ADDRESS($AF109,IF(AC109="",49,AC109+"37"),1,1,"EST 2")))-1)</f>
        <v>-</v>
      </c>
      <c r="AJ109" s="1" t="str">
        <f ca="1">IF($I109&lt;AJ$5,"-",SUM(INDIRECT(ADDRESS($AF109+"1",54,1,1,"EST 2")):INDIRECT(ADDRESS($AF109+"1",IF(AD109="",65,AD109+"53"),1,1,"EST 2")))/SUM(INDIRECT(ADDRESS($AF109,54,1,1,"EST 2")):INDIRECT(ADDRESS($AF109,IF(AD109="",65,AD109+"53"),1,1,"EST 2")))-1)</f>
        <v>-</v>
      </c>
      <c r="AK109" s="1" t="str">
        <f ca="1">IF($I109&lt;AK$5,"-",SUM(INDIRECT(ADDRESS($AF109+"1",70,1,1,"EST 2")):INDIRECT(ADDRESS($AF109+"1",IF(AE109="",81,AE109+"69"),1,1,"EST 2")))/SUM(INDIRECT(ADDRESS($AF109,70,1,1,"EST 2")):INDIRECT(ADDRESS($AF109,IF(AE109="",81,AE109+"69"),1,1,"EST 2")))-1)</f>
        <v>-</v>
      </c>
    </row>
    <row r="110" spans="1:37" ht="30" customHeight="1" thickTop="1" thickBot="1">
      <c r="A110"/>
      <c r="B110"/>
      <c r="C110" s="321"/>
      <c r="D110" s="322"/>
      <c r="E110" s="316"/>
      <c r="F110" s="316"/>
      <c r="G110" s="317" t="str">
        <f>IF(F110=0,"",VLOOKUP(F110,Funcionários!$C$6:$D$81,2,FALSE))</f>
        <v/>
      </c>
      <c r="H110" s="318"/>
      <c r="I110" s="319"/>
      <c r="J110" s="85" t="str">
        <f t="shared" si="16"/>
        <v/>
      </c>
      <c r="K110" s="88"/>
      <c r="L110" s="1" t="str">
        <f t="shared" si="17"/>
        <v/>
      </c>
      <c r="R110" s="1" t="str">
        <f t="shared" si="18"/>
        <v/>
      </c>
      <c r="S110" s="1" t="str">
        <f t="shared" si="19"/>
        <v/>
      </c>
      <c r="W110" s="1" t="e">
        <f t="shared" ca="1" si="20"/>
        <v>#VALUE!</v>
      </c>
      <c r="X110" s="1" t="e">
        <f t="shared" ca="1" si="21"/>
        <v>#VALUE!</v>
      </c>
      <c r="Y110" s="1" t="e">
        <f t="shared" ca="1" si="22"/>
        <v>#VALUE!</v>
      </c>
      <c r="AA110" s="1" t="str">
        <f t="shared" si="26"/>
        <v/>
      </c>
      <c r="AB110" s="1" t="str">
        <f t="shared" si="26"/>
        <v/>
      </c>
      <c r="AC110" s="1" t="str">
        <f t="shared" si="26"/>
        <v/>
      </c>
      <c r="AD110" s="1" t="str">
        <f t="shared" si="26"/>
        <v/>
      </c>
      <c r="AE110" s="1" t="str">
        <f t="shared" si="26"/>
        <v/>
      </c>
      <c r="AF110" s="1" t="e">
        <f>VLOOKUP(C110,'Est2'!$C$12:$S$26,18,FALSE)</f>
        <v>#N/A</v>
      </c>
      <c r="AG110" s="1" t="str">
        <f ca="1">IF($I110&lt;AG$5,"-",SUM(INDIRECT(ADDRESS($AF110+"1",6,1,1,"EST 2")):INDIRECT(ADDRESS($AF110+"1",IF(AA110="",17,AA110+"5"),1,1,"EST 2")))/SUM(INDIRECT(ADDRESS($AF110,6,1,1,"EST 2")):INDIRECT(ADDRESS($AF110,IF(AA110="",17,AA110+"5"),1,1,"EST 2")))-1)</f>
        <v>-</v>
      </c>
      <c r="AH110" s="1" t="str">
        <f ca="1">IF($I110&lt;AH$5,"-",SUM(INDIRECT(ADDRESS($AF110+"1",22,1,1,"EST 2")):INDIRECT(ADDRESS($AF110+"1",IF(AB110="",33,AB110+"21"),1,1,"EST 2")))/SUM(INDIRECT(ADDRESS($AF110,22,1,1,"EST 2")):INDIRECT(ADDRESS($AF110,IF(AB110="",33,AB110+"21"),1,1,"EST 2")))-1)</f>
        <v>-</v>
      </c>
      <c r="AI110" s="1" t="str">
        <f ca="1">IF($I110&lt;AI$5,"-",SUM(INDIRECT(ADDRESS($AF110+"1",38,1,1,"EST 2")):INDIRECT(ADDRESS($AF110+"1",IF(AC110="",49,AC110+"37"),1,1,"EST 2")))/SUM(INDIRECT(ADDRESS($AF110,38,1,1,"EST 2")):INDIRECT(ADDRESS($AF110,IF(AC110="",49,AC110+"37"),1,1,"EST 2")))-1)</f>
        <v>-</v>
      </c>
      <c r="AJ110" s="1" t="str">
        <f ca="1">IF($I110&lt;AJ$5,"-",SUM(INDIRECT(ADDRESS($AF110+"1",54,1,1,"EST 2")):INDIRECT(ADDRESS($AF110+"1",IF(AD110="",65,AD110+"53"),1,1,"EST 2")))/SUM(INDIRECT(ADDRESS($AF110,54,1,1,"EST 2")):INDIRECT(ADDRESS($AF110,IF(AD110="",65,AD110+"53"),1,1,"EST 2")))-1)</f>
        <v>-</v>
      </c>
      <c r="AK110" s="1" t="str">
        <f ca="1">IF($I110&lt;AK$5,"-",SUM(INDIRECT(ADDRESS($AF110+"1",70,1,1,"EST 2")):INDIRECT(ADDRESS($AF110+"1",IF(AE110="",81,AE110+"69"),1,1,"EST 2")))/SUM(INDIRECT(ADDRESS($AF110,70,1,1,"EST 2")):INDIRECT(ADDRESS($AF110,IF(AE110="",81,AE110+"69"),1,1,"EST 2")))-1)</f>
        <v>-</v>
      </c>
    </row>
    <row r="111" spans="1:37" ht="30" customHeight="1" thickTop="1" thickBot="1">
      <c r="A111"/>
      <c r="B111"/>
      <c r="C111" s="321"/>
      <c r="D111" s="322"/>
      <c r="E111" s="316"/>
      <c r="F111" s="316"/>
      <c r="G111" s="317" t="str">
        <f>IF(F111=0,"",VLOOKUP(F111,Funcionários!$C$6:$D$81,2,FALSE))</f>
        <v/>
      </c>
      <c r="H111" s="318"/>
      <c r="I111" s="319"/>
      <c r="J111" s="85" t="str">
        <f t="shared" si="16"/>
        <v/>
      </c>
      <c r="K111" s="88"/>
      <c r="L111" s="1" t="str">
        <f t="shared" si="17"/>
        <v/>
      </c>
      <c r="R111" s="1" t="str">
        <f t="shared" si="18"/>
        <v/>
      </c>
      <c r="S111" s="1" t="str">
        <f t="shared" si="19"/>
        <v/>
      </c>
      <c r="W111" s="1" t="e">
        <f t="shared" ca="1" si="20"/>
        <v>#VALUE!</v>
      </c>
      <c r="X111" s="1" t="e">
        <f t="shared" ca="1" si="21"/>
        <v>#VALUE!</v>
      </c>
      <c r="Y111" s="1" t="e">
        <f t="shared" ca="1" si="22"/>
        <v>#VALUE!</v>
      </c>
      <c r="AA111" s="1" t="str">
        <f t="shared" si="26"/>
        <v/>
      </c>
      <c r="AB111" s="1" t="str">
        <f t="shared" si="26"/>
        <v/>
      </c>
      <c r="AC111" s="1" t="str">
        <f t="shared" si="26"/>
        <v/>
      </c>
      <c r="AD111" s="1" t="str">
        <f t="shared" si="26"/>
        <v/>
      </c>
      <c r="AE111" s="1" t="str">
        <f t="shared" si="26"/>
        <v/>
      </c>
      <c r="AF111" s="1" t="e">
        <f>VLOOKUP(C111,'Est2'!$C$12:$S$26,18,FALSE)</f>
        <v>#N/A</v>
      </c>
      <c r="AG111" s="1" t="str">
        <f ca="1">IF($I111&lt;AG$5,"-",SUM(INDIRECT(ADDRESS($AF111+"1",6,1,1,"EST 2")):INDIRECT(ADDRESS($AF111+"1",IF(AA111="",17,AA111+"5"),1,1,"EST 2")))/SUM(INDIRECT(ADDRESS($AF111,6,1,1,"EST 2")):INDIRECT(ADDRESS($AF111,IF(AA111="",17,AA111+"5"),1,1,"EST 2")))-1)</f>
        <v>-</v>
      </c>
      <c r="AH111" s="1" t="str">
        <f ca="1">IF($I111&lt;AH$5,"-",SUM(INDIRECT(ADDRESS($AF111+"1",22,1,1,"EST 2")):INDIRECT(ADDRESS($AF111+"1",IF(AB111="",33,AB111+"21"),1,1,"EST 2")))/SUM(INDIRECT(ADDRESS($AF111,22,1,1,"EST 2")):INDIRECT(ADDRESS($AF111,IF(AB111="",33,AB111+"21"),1,1,"EST 2")))-1)</f>
        <v>-</v>
      </c>
      <c r="AI111" s="1" t="str">
        <f ca="1">IF($I111&lt;AI$5,"-",SUM(INDIRECT(ADDRESS($AF111+"1",38,1,1,"EST 2")):INDIRECT(ADDRESS($AF111+"1",IF(AC111="",49,AC111+"37"),1,1,"EST 2")))/SUM(INDIRECT(ADDRESS($AF111,38,1,1,"EST 2")):INDIRECT(ADDRESS($AF111,IF(AC111="",49,AC111+"37"),1,1,"EST 2")))-1)</f>
        <v>-</v>
      </c>
      <c r="AJ111" s="1" t="str">
        <f ca="1">IF($I111&lt;AJ$5,"-",SUM(INDIRECT(ADDRESS($AF111+"1",54,1,1,"EST 2")):INDIRECT(ADDRESS($AF111+"1",IF(AD111="",65,AD111+"53"),1,1,"EST 2")))/SUM(INDIRECT(ADDRESS($AF111,54,1,1,"EST 2")):INDIRECT(ADDRESS($AF111,IF(AD111="",65,AD111+"53"),1,1,"EST 2")))-1)</f>
        <v>-</v>
      </c>
      <c r="AK111" s="1" t="str">
        <f ca="1">IF($I111&lt;AK$5,"-",SUM(INDIRECT(ADDRESS($AF111+"1",70,1,1,"EST 2")):INDIRECT(ADDRESS($AF111+"1",IF(AE111="",81,AE111+"69"),1,1,"EST 2")))/SUM(INDIRECT(ADDRESS($AF111,70,1,1,"EST 2")):INDIRECT(ADDRESS($AF111,IF(AE111="",81,AE111+"69"),1,1,"EST 2")))-1)</f>
        <v>-</v>
      </c>
    </row>
    <row r="112" spans="1:37" ht="30" customHeight="1" thickTop="1" thickBot="1">
      <c r="A112"/>
      <c r="B112"/>
      <c r="C112" s="321"/>
      <c r="D112" s="322"/>
      <c r="E112" s="316"/>
      <c r="F112" s="316"/>
      <c r="G112" s="317" t="str">
        <f>IF(F112=0,"",VLOOKUP(F112,Funcionários!$C$6:$D$81,2,FALSE))</f>
        <v/>
      </c>
      <c r="H112" s="318"/>
      <c r="I112" s="319"/>
      <c r="J112" s="85" t="str">
        <f t="shared" si="16"/>
        <v/>
      </c>
      <c r="K112" s="88"/>
      <c r="L112" s="1" t="str">
        <f t="shared" si="17"/>
        <v/>
      </c>
      <c r="R112" s="1" t="str">
        <f t="shared" si="18"/>
        <v/>
      </c>
      <c r="S112" s="1" t="str">
        <f t="shared" si="19"/>
        <v/>
      </c>
      <c r="W112" s="1" t="e">
        <f t="shared" ca="1" si="20"/>
        <v>#VALUE!</v>
      </c>
      <c r="X112" s="1" t="e">
        <f t="shared" ca="1" si="21"/>
        <v>#VALUE!</v>
      </c>
      <c r="Y112" s="1" t="e">
        <f t="shared" ca="1" si="22"/>
        <v>#VALUE!</v>
      </c>
      <c r="AA112" s="1" t="str">
        <f t="shared" si="26"/>
        <v/>
      </c>
      <c r="AB112" s="1" t="str">
        <f t="shared" si="26"/>
        <v/>
      </c>
      <c r="AC112" s="1" t="str">
        <f t="shared" si="26"/>
        <v/>
      </c>
      <c r="AD112" s="1" t="str">
        <f t="shared" si="26"/>
        <v/>
      </c>
      <c r="AE112" s="1" t="str">
        <f t="shared" si="26"/>
        <v/>
      </c>
      <c r="AF112" s="1" t="e">
        <f>VLOOKUP(C112,'Est2'!$C$12:$S$26,18,FALSE)</f>
        <v>#N/A</v>
      </c>
      <c r="AG112" s="1" t="str">
        <f ca="1">IF($I112&lt;AG$5,"-",SUM(INDIRECT(ADDRESS($AF112+"1",6,1,1,"EST 2")):INDIRECT(ADDRESS($AF112+"1",IF(AA112="",17,AA112+"5"),1,1,"EST 2")))/SUM(INDIRECT(ADDRESS($AF112,6,1,1,"EST 2")):INDIRECT(ADDRESS($AF112,IF(AA112="",17,AA112+"5"),1,1,"EST 2")))-1)</f>
        <v>-</v>
      </c>
      <c r="AH112" s="1" t="str">
        <f ca="1">IF($I112&lt;AH$5,"-",SUM(INDIRECT(ADDRESS($AF112+"1",22,1,1,"EST 2")):INDIRECT(ADDRESS($AF112+"1",IF(AB112="",33,AB112+"21"),1,1,"EST 2")))/SUM(INDIRECT(ADDRESS($AF112,22,1,1,"EST 2")):INDIRECT(ADDRESS($AF112,IF(AB112="",33,AB112+"21"),1,1,"EST 2")))-1)</f>
        <v>-</v>
      </c>
      <c r="AI112" s="1" t="str">
        <f ca="1">IF($I112&lt;AI$5,"-",SUM(INDIRECT(ADDRESS($AF112+"1",38,1,1,"EST 2")):INDIRECT(ADDRESS($AF112+"1",IF(AC112="",49,AC112+"37"),1,1,"EST 2")))/SUM(INDIRECT(ADDRESS($AF112,38,1,1,"EST 2")):INDIRECT(ADDRESS($AF112,IF(AC112="",49,AC112+"37"),1,1,"EST 2")))-1)</f>
        <v>-</v>
      </c>
      <c r="AJ112" s="1" t="str">
        <f ca="1">IF($I112&lt;AJ$5,"-",SUM(INDIRECT(ADDRESS($AF112+"1",54,1,1,"EST 2")):INDIRECT(ADDRESS($AF112+"1",IF(AD112="",65,AD112+"53"),1,1,"EST 2")))/SUM(INDIRECT(ADDRESS($AF112,54,1,1,"EST 2")):INDIRECT(ADDRESS($AF112,IF(AD112="",65,AD112+"53"),1,1,"EST 2")))-1)</f>
        <v>-</v>
      </c>
      <c r="AK112" s="1" t="str">
        <f ca="1">IF($I112&lt;AK$5,"-",SUM(INDIRECT(ADDRESS($AF112+"1",70,1,1,"EST 2")):INDIRECT(ADDRESS($AF112+"1",IF(AE112="",81,AE112+"69"),1,1,"EST 2")))/SUM(INDIRECT(ADDRESS($AF112,70,1,1,"EST 2")):INDIRECT(ADDRESS($AF112,IF(AE112="",81,AE112+"69"),1,1,"EST 2")))-1)</f>
        <v>-</v>
      </c>
    </row>
    <row r="113" spans="1:37" ht="30" customHeight="1" thickTop="1" thickBot="1">
      <c r="A113"/>
      <c r="B113"/>
      <c r="C113" s="321"/>
      <c r="D113" s="322"/>
      <c r="E113" s="316"/>
      <c r="F113" s="316"/>
      <c r="G113" s="317" t="str">
        <f>IF(F113=0,"",VLOOKUP(F113,Funcionários!$C$6:$D$81,2,FALSE))</f>
        <v/>
      </c>
      <c r="H113" s="318"/>
      <c r="I113" s="319"/>
      <c r="J113" s="85" t="str">
        <f t="shared" si="16"/>
        <v/>
      </c>
      <c r="K113" s="88"/>
      <c r="L113" s="1" t="str">
        <f t="shared" si="17"/>
        <v/>
      </c>
      <c r="R113" s="1" t="str">
        <f t="shared" si="18"/>
        <v/>
      </c>
      <c r="S113" s="1" t="str">
        <f t="shared" si="19"/>
        <v/>
      </c>
      <c r="W113" s="1" t="e">
        <f t="shared" ca="1" si="20"/>
        <v>#VALUE!</v>
      </c>
      <c r="X113" s="1" t="e">
        <f t="shared" ca="1" si="21"/>
        <v>#VALUE!</v>
      </c>
      <c r="Y113" s="1" t="e">
        <f t="shared" ca="1" si="22"/>
        <v>#VALUE!</v>
      </c>
      <c r="AA113" s="1" t="str">
        <f t="shared" si="26"/>
        <v/>
      </c>
      <c r="AB113" s="1" t="str">
        <f t="shared" si="26"/>
        <v/>
      </c>
      <c r="AC113" s="1" t="str">
        <f t="shared" si="26"/>
        <v/>
      </c>
      <c r="AD113" s="1" t="str">
        <f t="shared" si="26"/>
        <v/>
      </c>
      <c r="AE113" s="1" t="str">
        <f t="shared" si="26"/>
        <v/>
      </c>
      <c r="AF113" s="1" t="e">
        <f>VLOOKUP(C113,'Est2'!$C$12:$S$26,18,FALSE)</f>
        <v>#N/A</v>
      </c>
      <c r="AG113" s="1" t="str">
        <f ca="1">IF($I113&lt;AG$5,"-",SUM(INDIRECT(ADDRESS($AF113+"1",6,1,1,"EST 2")):INDIRECT(ADDRESS($AF113+"1",IF(AA113="",17,AA113+"5"),1,1,"EST 2")))/SUM(INDIRECT(ADDRESS($AF113,6,1,1,"EST 2")):INDIRECT(ADDRESS($AF113,IF(AA113="",17,AA113+"5"),1,1,"EST 2")))-1)</f>
        <v>-</v>
      </c>
      <c r="AH113" s="1" t="str">
        <f ca="1">IF($I113&lt;AH$5,"-",SUM(INDIRECT(ADDRESS($AF113+"1",22,1,1,"EST 2")):INDIRECT(ADDRESS($AF113+"1",IF(AB113="",33,AB113+"21"),1,1,"EST 2")))/SUM(INDIRECT(ADDRESS($AF113,22,1,1,"EST 2")):INDIRECT(ADDRESS($AF113,IF(AB113="",33,AB113+"21"),1,1,"EST 2")))-1)</f>
        <v>-</v>
      </c>
      <c r="AI113" s="1" t="str">
        <f ca="1">IF($I113&lt;AI$5,"-",SUM(INDIRECT(ADDRESS($AF113+"1",38,1,1,"EST 2")):INDIRECT(ADDRESS($AF113+"1",IF(AC113="",49,AC113+"37"),1,1,"EST 2")))/SUM(INDIRECT(ADDRESS($AF113,38,1,1,"EST 2")):INDIRECT(ADDRESS($AF113,IF(AC113="",49,AC113+"37"),1,1,"EST 2")))-1)</f>
        <v>-</v>
      </c>
      <c r="AJ113" s="1" t="str">
        <f ca="1">IF($I113&lt;AJ$5,"-",SUM(INDIRECT(ADDRESS($AF113+"1",54,1,1,"EST 2")):INDIRECT(ADDRESS($AF113+"1",IF(AD113="",65,AD113+"53"),1,1,"EST 2")))/SUM(INDIRECT(ADDRESS($AF113,54,1,1,"EST 2")):INDIRECT(ADDRESS($AF113,IF(AD113="",65,AD113+"53"),1,1,"EST 2")))-1)</f>
        <v>-</v>
      </c>
      <c r="AK113" s="1" t="str">
        <f ca="1">IF($I113&lt;AK$5,"-",SUM(INDIRECT(ADDRESS($AF113+"1",70,1,1,"EST 2")):INDIRECT(ADDRESS($AF113+"1",IF(AE113="",81,AE113+"69"),1,1,"EST 2")))/SUM(INDIRECT(ADDRESS($AF113,70,1,1,"EST 2")):INDIRECT(ADDRESS($AF113,IF(AE113="",81,AE113+"69"),1,1,"EST 2")))-1)</f>
        <v>-</v>
      </c>
    </row>
    <row r="114" spans="1:37" ht="30" customHeight="1" thickTop="1" thickBot="1">
      <c r="A114"/>
      <c r="B114"/>
      <c r="C114" s="321"/>
      <c r="D114" s="322"/>
      <c r="E114" s="316"/>
      <c r="F114" s="316"/>
      <c r="G114" s="317" t="str">
        <f>IF(F114=0,"",VLOOKUP(F114,Funcionários!$C$6:$D$81,2,FALSE))</f>
        <v/>
      </c>
      <c r="H114" s="318"/>
      <c r="I114" s="319"/>
      <c r="J114" s="85" t="str">
        <f t="shared" si="16"/>
        <v/>
      </c>
      <c r="K114" s="88"/>
      <c r="L114" s="1" t="str">
        <f t="shared" si="17"/>
        <v/>
      </c>
      <c r="R114" s="1" t="str">
        <f t="shared" si="18"/>
        <v/>
      </c>
      <c r="S114" s="1" t="str">
        <f t="shared" si="19"/>
        <v/>
      </c>
      <c r="W114" s="1" t="e">
        <f t="shared" ca="1" si="20"/>
        <v>#VALUE!</v>
      </c>
      <c r="X114" s="1" t="e">
        <f t="shared" ca="1" si="21"/>
        <v>#VALUE!</v>
      </c>
      <c r="Y114" s="1" t="e">
        <f t="shared" ca="1" si="22"/>
        <v>#VALUE!</v>
      </c>
      <c r="AA114" s="1" t="str">
        <f t="shared" si="26"/>
        <v/>
      </c>
      <c r="AB114" s="1" t="str">
        <f t="shared" si="26"/>
        <v/>
      </c>
      <c r="AC114" s="1" t="str">
        <f t="shared" si="26"/>
        <v/>
      </c>
      <c r="AD114" s="1" t="str">
        <f t="shared" si="26"/>
        <v/>
      </c>
      <c r="AE114" s="1" t="str">
        <f t="shared" si="26"/>
        <v/>
      </c>
      <c r="AF114" s="1" t="e">
        <f>VLOOKUP(C114,'Est2'!$C$12:$S$26,18,FALSE)</f>
        <v>#N/A</v>
      </c>
      <c r="AG114" s="1" t="str">
        <f ca="1">IF($I114&lt;AG$5,"-",SUM(INDIRECT(ADDRESS($AF114+"1",6,1,1,"EST 2")):INDIRECT(ADDRESS($AF114+"1",IF(AA114="",17,AA114+"5"),1,1,"EST 2")))/SUM(INDIRECT(ADDRESS($AF114,6,1,1,"EST 2")):INDIRECT(ADDRESS($AF114,IF(AA114="",17,AA114+"5"),1,1,"EST 2")))-1)</f>
        <v>-</v>
      </c>
      <c r="AH114" s="1" t="str">
        <f ca="1">IF($I114&lt;AH$5,"-",SUM(INDIRECT(ADDRESS($AF114+"1",22,1,1,"EST 2")):INDIRECT(ADDRESS($AF114+"1",IF(AB114="",33,AB114+"21"),1,1,"EST 2")))/SUM(INDIRECT(ADDRESS($AF114,22,1,1,"EST 2")):INDIRECT(ADDRESS($AF114,IF(AB114="",33,AB114+"21"),1,1,"EST 2")))-1)</f>
        <v>-</v>
      </c>
      <c r="AI114" s="1" t="str">
        <f ca="1">IF($I114&lt;AI$5,"-",SUM(INDIRECT(ADDRESS($AF114+"1",38,1,1,"EST 2")):INDIRECT(ADDRESS($AF114+"1",IF(AC114="",49,AC114+"37"),1,1,"EST 2")))/SUM(INDIRECT(ADDRESS($AF114,38,1,1,"EST 2")):INDIRECT(ADDRESS($AF114,IF(AC114="",49,AC114+"37"),1,1,"EST 2")))-1)</f>
        <v>-</v>
      </c>
      <c r="AJ114" s="1" t="str">
        <f ca="1">IF($I114&lt;AJ$5,"-",SUM(INDIRECT(ADDRESS($AF114+"1",54,1,1,"EST 2")):INDIRECT(ADDRESS($AF114+"1",IF(AD114="",65,AD114+"53"),1,1,"EST 2")))/SUM(INDIRECT(ADDRESS($AF114,54,1,1,"EST 2")):INDIRECT(ADDRESS($AF114,IF(AD114="",65,AD114+"53"),1,1,"EST 2")))-1)</f>
        <v>-</v>
      </c>
      <c r="AK114" s="1" t="str">
        <f ca="1">IF($I114&lt;AK$5,"-",SUM(INDIRECT(ADDRESS($AF114+"1",70,1,1,"EST 2")):INDIRECT(ADDRESS($AF114+"1",IF(AE114="",81,AE114+"69"),1,1,"EST 2")))/SUM(INDIRECT(ADDRESS($AF114,70,1,1,"EST 2")):INDIRECT(ADDRESS($AF114,IF(AE114="",81,AE114+"69"),1,1,"EST 2")))-1)</f>
        <v>-</v>
      </c>
    </row>
    <row r="115" spans="1:37" ht="30" customHeight="1" thickTop="1" thickBot="1">
      <c r="A115"/>
      <c r="B115"/>
      <c r="C115" s="321"/>
      <c r="D115" s="322"/>
      <c r="E115" s="316"/>
      <c r="F115" s="316"/>
      <c r="G115" s="317" t="str">
        <f>IF(F115=0,"",VLOOKUP(F115,Funcionários!$C$6:$D$81,2,FALSE))</f>
        <v/>
      </c>
      <c r="H115" s="318"/>
      <c r="I115" s="319"/>
      <c r="J115" s="85" t="str">
        <f t="shared" si="16"/>
        <v/>
      </c>
      <c r="K115" s="88"/>
      <c r="L115" s="1" t="str">
        <f t="shared" si="17"/>
        <v/>
      </c>
      <c r="R115" s="1" t="str">
        <f t="shared" si="18"/>
        <v/>
      </c>
      <c r="S115" s="1" t="str">
        <f t="shared" si="19"/>
        <v/>
      </c>
      <c r="W115" s="1" t="e">
        <f t="shared" ca="1" si="20"/>
        <v>#VALUE!</v>
      </c>
      <c r="X115" s="1" t="e">
        <f t="shared" ca="1" si="21"/>
        <v>#VALUE!</v>
      </c>
      <c r="Y115" s="1" t="e">
        <f t="shared" ca="1" si="22"/>
        <v>#VALUE!</v>
      </c>
      <c r="AA115" s="1" t="str">
        <f t="shared" si="26"/>
        <v/>
      </c>
      <c r="AB115" s="1" t="str">
        <f t="shared" si="26"/>
        <v/>
      </c>
      <c r="AC115" s="1" t="str">
        <f t="shared" si="26"/>
        <v/>
      </c>
      <c r="AD115" s="1" t="str">
        <f t="shared" si="26"/>
        <v/>
      </c>
      <c r="AE115" s="1" t="str">
        <f t="shared" si="26"/>
        <v/>
      </c>
      <c r="AF115" s="1" t="e">
        <f>VLOOKUP(C115,'Est2'!$C$12:$S$26,18,FALSE)</f>
        <v>#N/A</v>
      </c>
      <c r="AG115" s="1" t="str">
        <f ca="1">IF($I115&lt;AG$5,"-",SUM(INDIRECT(ADDRESS($AF115+"1",6,1,1,"EST 2")):INDIRECT(ADDRESS($AF115+"1",IF(AA115="",17,AA115+"5"),1,1,"EST 2")))/SUM(INDIRECT(ADDRESS($AF115,6,1,1,"EST 2")):INDIRECT(ADDRESS($AF115,IF(AA115="",17,AA115+"5"),1,1,"EST 2")))-1)</f>
        <v>-</v>
      </c>
      <c r="AH115" s="1" t="str">
        <f ca="1">IF($I115&lt;AH$5,"-",SUM(INDIRECT(ADDRESS($AF115+"1",22,1,1,"EST 2")):INDIRECT(ADDRESS($AF115+"1",IF(AB115="",33,AB115+"21"),1,1,"EST 2")))/SUM(INDIRECT(ADDRESS($AF115,22,1,1,"EST 2")):INDIRECT(ADDRESS($AF115,IF(AB115="",33,AB115+"21"),1,1,"EST 2")))-1)</f>
        <v>-</v>
      </c>
      <c r="AI115" s="1" t="str">
        <f ca="1">IF($I115&lt;AI$5,"-",SUM(INDIRECT(ADDRESS($AF115+"1",38,1,1,"EST 2")):INDIRECT(ADDRESS($AF115+"1",IF(AC115="",49,AC115+"37"),1,1,"EST 2")))/SUM(INDIRECT(ADDRESS($AF115,38,1,1,"EST 2")):INDIRECT(ADDRESS($AF115,IF(AC115="",49,AC115+"37"),1,1,"EST 2")))-1)</f>
        <v>-</v>
      </c>
      <c r="AJ115" s="1" t="str">
        <f ca="1">IF($I115&lt;AJ$5,"-",SUM(INDIRECT(ADDRESS($AF115+"1",54,1,1,"EST 2")):INDIRECT(ADDRESS($AF115+"1",IF(AD115="",65,AD115+"53"),1,1,"EST 2")))/SUM(INDIRECT(ADDRESS($AF115,54,1,1,"EST 2")):INDIRECT(ADDRESS($AF115,IF(AD115="",65,AD115+"53"),1,1,"EST 2")))-1)</f>
        <v>-</v>
      </c>
      <c r="AK115" s="1" t="str">
        <f ca="1">IF($I115&lt;AK$5,"-",SUM(INDIRECT(ADDRESS($AF115+"1",70,1,1,"EST 2")):INDIRECT(ADDRESS($AF115+"1",IF(AE115="",81,AE115+"69"),1,1,"EST 2")))/SUM(INDIRECT(ADDRESS($AF115,70,1,1,"EST 2")):INDIRECT(ADDRESS($AF115,IF(AE115="",81,AE115+"69"),1,1,"EST 2")))-1)</f>
        <v>-</v>
      </c>
    </row>
    <row r="116" spans="1:37" ht="30" customHeight="1" thickTop="1" thickBot="1">
      <c r="A116"/>
      <c r="B116"/>
      <c r="C116" s="321"/>
      <c r="D116" s="322"/>
      <c r="E116" s="316"/>
      <c r="F116" s="316"/>
      <c r="G116" s="317" t="str">
        <f>IF(F116=0,"",VLOOKUP(F116,Funcionários!$C$6:$D$81,2,FALSE))</f>
        <v/>
      </c>
      <c r="H116" s="318"/>
      <c r="I116" s="319"/>
      <c r="J116" s="85" t="str">
        <f t="shared" si="16"/>
        <v/>
      </c>
      <c r="K116" s="88"/>
      <c r="L116" s="1" t="str">
        <f t="shared" si="17"/>
        <v/>
      </c>
      <c r="R116" s="1" t="str">
        <f t="shared" si="18"/>
        <v/>
      </c>
      <c r="S116" s="1" t="str">
        <f t="shared" si="19"/>
        <v/>
      </c>
      <c r="W116" s="1" t="e">
        <f t="shared" ca="1" si="20"/>
        <v>#VALUE!</v>
      </c>
      <c r="X116" s="1" t="e">
        <f t="shared" ca="1" si="21"/>
        <v>#VALUE!</v>
      </c>
      <c r="Y116" s="1" t="e">
        <f t="shared" ca="1" si="22"/>
        <v>#VALUE!</v>
      </c>
      <c r="AA116" s="1" t="str">
        <f t="shared" ref="AA116:AE125" si="27">IF($I116=AA$5,$R116,"")</f>
        <v/>
      </c>
      <c r="AB116" s="1" t="str">
        <f t="shared" si="27"/>
        <v/>
      </c>
      <c r="AC116" s="1" t="str">
        <f t="shared" si="27"/>
        <v/>
      </c>
      <c r="AD116" s="1" t="str">
        <f t="shared" si="27"/>
        <v/>
      </c>
      <c r="AE116" s="1" t="str">
        <f t="shared" si="27"/>
        <v/>
      </c>
      <c r="AF116" s="1" t="e">
        <f>VLOOKUP(C116,'Est2'!$C$12:$S$26,18,FALSE)</f>
        <v>#N/A</v>
      </c>
      <c r="AG116" s="1" t="str">
        <f ca="1">IF($I116&lt;AG$5,"-",SUM(INDIRECT(ADDRESS($AF116+"1",6,1,1,"EST 2")):INDIRECT(ADDRESS($AF116+"1",IF(AA116="",17,AA116+"5"),1,1,"EST 2")))/SUM(INDIRECT(ADDRESS($AF116,6,1,1,"EST 2")):INDIRECT(ADDRESS($AF116,IF(AA116="",17,AA116+"5"),1,1,"EST 2")))-1)</f>
        <v>-</v>
      </c>
      <c r="AH116" s="1" t="str">
        <f ca="1">IF($I116&lt;AH$5,"-",SUM(INDIRECT(ADDRESS($AF116+"1",22,1,1,"EST 2")):INDIRECT(ADDRESS($AF116+"1",IF(AB116="",33,AB116+"21"),1,1,"EST 2")))/SUM(INDIRECT(ADDRESS($AF116,22,1,1,"EST 2")):INDIRECT(ADDRESS($AF116,IF(AB116="",33,AB116+"21"),1,1,"EST 2")))-1)</f>
        <v>-</v>
      </c>
      <c r="AI116" s="1" t="str">
        <f ca="1">IF($I116&lt;AI$5,"-",SUM(INDIRECT(ADDRESS($AF116+"1",38,1,1,"EST 2")):INDIRECT(ADDRESS($AF116+"1",IF(AC116="",49,AC116+"37"),1,1,"EST 2")))/SUM(INDIRECT(ADDRESS($AF116,38,1,1,"EST 2")):INDIRECT(ADDRESS($AF116,IF(AC116="",49,AC116+"37"),1,1,"EST 2")))-1)</f>
        <v>-</v>
      </c>
      <c r="AJ116" s="1" t="str">
        <f ca="1">IF($I116&lt;AJ$5,"-",SUM(INDIRECT(ADDRESS($AF116+"1",54,1,1,"EST 2")):INDIRECT(ADDRESS($AF116+"1",IF(AD116="",65,AD116+"53"),1,1,"EST 2")))/SUM(INDIRECT(ADDRESS($AF116,54,1,1,"EST 2")):INDIRECT(ADDRESS($AF116,IF(AD116="",65,AD116+"53"),1,1,"EST 2")))-1)</f>
        <v>-</v>
      </c>
      <c r="AK116" s="1" t="str">
        <f ca="1">IF($I116&lt;AK$5,"-",SUM(INDIRECT(ADDRESS($AF116+"1",70,1,1,"EST 2")):INDIRECT(ADDRESS($AF116+"1",IF(AE116="",81,AE116+"69"),1,1,"EST 2")))/SUM(INDIRECT(ADDRESS($AF116,70,1,1,"EST 2")):INDIRECT(ADDRESS($AF116,IF(AE116="",81,AE116+"69"),1,1,"EST 2")))-1)</f>
        <v>-</v>
      </c>
    </row>
    <row r="117" spans="1:37" ht="30" customHeight="1" thickTop="1" thickBot="1">
      <c r="A117"/>
      <c r="B117"/>
      <c r="C117" s="321"/>
      <c r="D117" s="322"/>
      <c r="E117" s="316"/>
      <c r="F117" s="316"/>
      <c r="G117" s="317" t="str">
        <f>IF(F117=0,"",VLOOKUP(F117,Funcionários!$C$6:$D$81,2,FALSE))</f>
        <v/>
      </c>
      <c r="H117" s="318"/>
      <c r="I117" s="319"/>
      <c r="J117" s="85" t="str">
        <f t="shared" si="16"/>
        <v/>
      </c>
      <c r="K117" s="88"/>
      <c r="L117" s="1" t="str">
        <f t="shared" si="17"/>
        <v/>
      </c>
      <c r="R117" s="1" t="str">
        <f t="shared" si="18"/>
        <v/>
      </c>
      <c r="S117" s="1" t="str">
        <f t="shared" si="19"/>
        <v/>
      </c>
      <c r="W117" s="1" t="e">
        <f t="shared" ca="1" si="20"/>
        <v>#VALUE!</v>
      </c>
      <c r="X117" s="1" t="e">
        <f t="shared" ca="1" si="21"/>
        <v>#VALUE!</v>
      </c>
      <c r="Y117" s="1" t="e">
        <f t="shared" ca="1" si="22"/>
        <v>#VALUE!</v>
      </c>
      <c r="AA117" s="1" t="str">
        <f t="shared" si="27"/>
        <v/>
      </c>
      <c r="AB117" s="1" t="str">
        <f t="shared" si="27"/>
        <v/>
      </c>
      <c r="AC117" s="1" t="str">
        <f t="shared" si="27"/>
        <v/>
      </c>
      <c r="AD117" s="1" t="str">
        <f t="shared" si="27"/>
        <v/>
      </c>
      <c r="AE117" s="1" t="str">
        <f t="shared" si="27"/>
        <v/>
      </c>
      <c r="AF117" s="1" t="e">
        <f>VLOOKUP(C117,'Est2'!$C$12:$S$26,18,FALSE)</f>
        <v>#N/A</v>
      </c>
      <c r="AG117" s="1" t="str">
        <f ca="1">IF($I117&lt;AG$5,"-",SUM(INDIRECT(ADDRESS($AF117+"1",6,1,1,"EST 2")):INDIRECT(ADDRESS($AF117+"1",IF(AA117="",17,AA117+"5"),1,1,"EST 2")))/SUM(INDIRECT(ADDRESS($AF117,6,1,1,"EST 2")):INDIRECT(ADDRESS($AF117,IF(AA117="",17,AA117+"5"),1,1,"EST 2")))-1)</f>
        <v>-</v>
      </c>
      <c r="AH117" s="1" t="str">
        <f ca="1">IF($I117&lt;AH$5,"-",SUM(INDIRECT(ADDRESS($AF117+"1",22,1,1,"EST 2")):INDIRECT(ADDRESS($AF117+"1",IF(AB117="",33,AB117+"21"),1,1,"EST 2")))/SUM(INDIRECT(ADDRESS($AF117,22,1,1,"EST 2")):INDIRECT(ADDRESS($AF117,IF(AB117="",33,AB117+"21"),1,1,"EST 2")))-1)</f>
        <v>-</v>
      </c>
      <c r="AI117" s="1" t="str">
        <f ca="1">IF($I117&lt;AI$5,"-",SUM(INDIRECT(ADDRESS($AF117+"1",38,1,1,"EST 2")):INDIRECT(ADDRESS($AF117+"1",IF(AC117="",49,AC117+"37"),1,1,"EST 2")))/SUM(INDIRECT(ADDRESS($AF117,38,1,1,"EST 2")):INDIRECT(ADDRESS($AF117,IF(AC117="",49,AC117+"37"),1,1,"EST 2")))-1)</f>
        <v>-</v>
      </c>
      <c r="AJ117" s="1" t="str">
        <f ca="1">IF($I117&lt;AJ$5,"-",SUM(INDIRECT(ADDRESS($AF117+"1",54,1,1,"EST 2")):INDIRECT(ADDRESS($AF117+"1",IF(AD117="",65,AD117+"53"),1,1,"EST 2")))/SUM(INDIRECT(ADDRESS($AF117,54,1,1,"EST 2")):INDIRECT(ADDRESS($AF117,IF(AD117="",65,AD117+"53"),1,1,"EST 2")))-1)</f>
        <v>-</v>
      </c>
      <c r="AK117" s="1" t="str">
        <f ca="1">IF($I117&lt;AK$5,"-",SUM(INDIRECT(ADDRESS($AF117+"1",70,1,1,"EST 2")):INDIRECT(ADDRESS($AF117+"1",IF(AE117="",81,AE117+"69"),1,1,"EST 2")))/SUM(INDIRECT(ADDRESS($AF117,70,1,1,"EST 2")):INDIRECT(ADDRESS($AF117,IF(AE117="",81,AE117+"69"),1,1,"EST 2")))-1)</f>
        <v>-</v>
      </c>
    </row>
    <row r="118" spans="1:37" ht="30" customHeight="1" thickTop="1" thickBot="1">
      <c r="A118"/>
      <c r="B118"/>
      <c r="C118" s="321"/>
      <c r="D118" s="322"/>
      <c r="E118" s="316"/>
      <c r="F118" s="316"/>
      <c r="G118" s="317" t="str">
        <f>IF(F118=0,"",VLOOKUP(F118,Funcionários!$C$6:$D$81,2,FALSE))</f>
        <v/>
      </c>
      <c r="H118" s="318"/>
      <c r="I118" s="319"/>
      <c r="J118" s="85" t="str">
        <f t="shared" si="16"/>
        <v/>
      </c>
      <c r="K118" s="88"/>
      <c r="L118" s="1" t="str">
        <f t="shared" si="17"/>
        <v/>
      </c>
      <c r="R118" s="1" t="str">
        <f t="shared" si="18"/>
        <v/>
      </c>
      <c r="S118" s="1" t="str">
        <f t="shared" si="19"/>
        <v/>
      </c>
      <c r="W118" s="1" t="e">
        <f t="shared" ca="1" si="20"/>
        <v>#VALUE!</v>
      </c>
      <c r="X118" s="1" t="e">
        <f t="shared" ca="1" si="21"/>
        <v>#VALUE!</v>
      </c>
      <c r="Y118" s="1" t="e">
        <f t="shared" ca="1" si="22"/>
        <v>#VALUE!</v>
      </c>
      <c r="AA118" s="1" t="str">
        <f t="shared" si="27"/>
        <v/>
      </c>
      <c r="AB118" s="1" t="str">
        <f t="shared" si="27"/>
        <v/>
      </c>
      <c r="AC118" s="1" t="str">
        <f t="shared" si="27"/>
        <v/>
      </c>
      <c r="AD118" s="1" t="str">
        <f t="shared" si="27"/>
        <v/>
      </c>
      <c r="AE118" s="1" t="str">
        <f t="shared" si="27"/>
        <v/>
      </c>
      <c r="AF118" s="1" t="e">
        <f>VLOOKUP(C118,'Est2'!$C$12:$S$26,18,FALSE)</f>
        <v>#N/A</v>
      </c>
      <c r="AG118" s="1" t="str">
        <f ca="1">IF($I118&lt;AG$5,"-",SUM(INDIRECT(ADDRESS($AF118+"1",6,1,1,"EST 2")):INDIRECT(ADDRESS($AF118+"1",IF(AA118="",17,AA118+"5"),1,1,"EST 2")))/SUM(INDIRECT(ADDRESS($AF118,6,1,1,"EST 2")):INDIRECT(ADDRESS($AF118,IF(AA118="",17,AA118+"5"),1,1,"EST 2")))-1)</f>
        <v>-</v>
      </c>
      <c r="AH118" s="1" t="str">
        <f ca="1">IF($I118&lt;AH$5,"-",SUM(INDIRECT(ADDRESS($AF118+"1",22,1,1,"EST 2")):INDIRECT(ADDRESS($AF118+"1",IF(AB118="",33,AB118+"21"),1,1,"EST 2")))/SUM(INDIRECT(ADDRESS($AF118,22,1,1,"EST 2")):INDIRECT(ADDRESS($AF118,IF(AB118="",33,AB118+"21"),1,1,"EST 2")))-1)</f>
        <v>-</v>
      </c>
      <c r="AI118" s="1" t="str">
        <f ca="1">IF($I118&lt;AI$5,"-",SUM(INDIRECT(ADDRESS($AF118+"1",38,1,1,"EST 2")):INDIRECT(ADDRESS($AF118+"1",IF(AC118="",49,AC118+"37"),1,1,"EST 2")))/SUM(INDIRECT(ADDRESS($AF118,38,1,1,"EST 2")):INDIRECT(ADDRESS($AF118,IF(AC118="",49,AC118+"37"),1,1,"EST 2")))-1)</f>
        <v>-</v>
      </c>
      <c r="AJ118" s="1" t="str">
        <f ca="1">IF($I118&lt;AJ$5,"-",SUM(INDIRECT(ADDRESS($AF118+"1",54,1,1,"EST 2")):INDIRECT(ADDRESS($AF118+"1",IF(AD118="",65,AD118+"53"),1,1,"EST 2")))/SUM(INDIRECT(ADDRESS($AF118,54,1,1,"EST 2")):INDIRECT(ADDRESS($AF118,IF(AD118="",65,AD118+"53"),1,1,"EST 2")))-1)</f>
        <v>-</v>
      </c>
      <c r="AK118" s="1" t="str">
        <f ca="1">IF($I118&lt;AK$5,"-",SUM(INDIRECT(ADDRESS($AF118+"1",70,1,1,"EST 2")):INDIRECT(ADDRESS($AF118+"1",IF(AE118="",81,AE118+"69"),1,1,"EST 2")))/SUM(INDIRECT(ADDRESS($AF118,70,1,1,"EST 2")):INDIRECT(ADDRESS($AF118,IF(AE118="",81,AE118+"69"),1,1,"EST 2")))-1)</f>
        <v>-</v>
      </c>
    </row>
    <row r="119" spans="1:37" ht="30" customHeight="1" thickTop="1" thickBot="1">
      <c r="A119"/>
      <c r="B119"/>
      <c r="C119" s="321"/>
      <c r="D119" s="322"/>
      <c r="E119" s="316"/>
      <c r="F119" s="316"/>
      <c r="G119" s="317" t="str">
        <f>IF(F119=0,"",VLOOKUP(F119,Funcionários!$C$6:$D$81,2,FALSE))</f>
        <v/>
      </c>
      <c r="H119" s="318"/>
      <c r="I119" s="319"/>
      <c r="J119" s="85" t="str">
        <f t="shared" si="16"/>
        <v/>
      </c>
      <c r="K119" s="88"/>
      <c r="L119" s="1" t="str">
        <f t="shared" si="17"/>
        <v/>
      </c>
      <c r="R119" s="1" t="str">
        <f t="shared" si="18"/>
        <v/>
      </c>
      <c r="S119" s="1" t="str">
        <f t="shared" si="19"/>
        <v/>
      </c>
      <c r="W119" s="1" t="e">
        <f t="shared" ca="1" si="20"/>
        <v>#VALUE!</v>
      </c>
      <c r="X119" s="1" t="e">
        <f t="shared" ca="1" si="21"/>
        <v>#VALUE!</v>
      </c>
      <c r="Y119" s="1" t="e">
        <f t="shared" ca="1" si="22"/>
        <v>#VALUE!</v>
      </c>
      <c r="AA119" s="1" t="str">
        <f t="shared" si="27"/>
        <v/>
      </c>
      <c r="AB119" s="1" t="str">
        <f t="shared" si="27"/>
        <v/>
      </c>
      <c r="AC119" s="1" t="str">
        <f t="shared" si="27"/>
        <v/>
      </c>
      <c r="AD119" s="1" t="str">
        <f t="shared" si="27"/>
        <v/>
      </c>
      <c r="AE119" s="1" t="str">
        <f t="shared" si="27"/>
        <v/>
      </c>
      <c r="AF119" s="1" t="e">
        <f>VLOOKUP(C119,'Est2'!$C$12:$S$26,18,FALSE)</f>
        <v>#N/A</v>
      </c>
      <c r="AG119" s="1" t="str">
        <f ca="1">IF($I119&lt;AG$5,"-",SUM(INDIRECT(ADDRESS($AF119+"1",6,1,1,"EST 2")):INDIRECT(ADDRESS($AF119+"1",IF(AA119="",17,AA119+"5"),1,1,"EST 2")))/SUM(INDIRECT(ADDRESS($AF119,6,1,1,"EST 2")):INDIRECT(ADDRESS($AF119,IF(AA119="",17,AA119+"5"),1,1,"EST 2")))-1)</f>
        <v>-</v>
      </c>
      <c r="AH119" s="1" t="str">
        <f ca="1">IF($I119&lt;AH$5,"-",SUM(INDIRECT(ADDRESS($AF119+"1",22,1,1,"EST 2")):INDIRECT(ADDRESS($AF119+"1",IF(AB119="",33,AB119+"21"),1,1,"EST 2")))/SUM(INDIRECT(ADDRESS($AF119,22,1,1,"EST 2")):INDIRECT(ADDRESS($AF119,IF(AB119="",33,AB119+"21"),1,1,"EST 2")))-1)</f>
        <v>-</v>
      </c>
      <c r="AI119" s="1" t="str">
        <f ca="1">IF($I119&lt;AI$5,"-",SUM(INDIRECT(ADDRESS($AF119+"1",38,1,1,"EST 2")):INDIRECT(ADDRESS($AF119+"1",IF(AC119="",49,AC119+"37"),1,1,"EST 2")))/SUM(INDIRECT(ADDRESS($AF119,38,1,1,"EST 2")):INDIRECT(ADDRESS($AF119,IF(AC119="",49,AC119+"37"),1,1,"EST 2")))-1)</f>
        <v>-</v>
      </c>
      <c r="AJ119" s="1" t="str">
        <f ca="1">IF($I119&lt;AJ$5,"-",SUM(INDIRECT(ADDRESS($AF119+"1",54,1,1,"EST 2")):INDIRECT(ADDRESS($AF119+"1",IF(AD119="",65,AD119+"53"),1,1,"EST 2")))/SUM(INDIRECT(ADDRESS($AF119,54,1,1,"EST 2")):INDIRECT(ADDRESS($AF119,IF(AD119="",65,AD119+"53"),1,1,"EST 2")))-1)</f>
        <v>-</v>
      </c>
      <c r="AK119" s="1" t="str">
        <f ca="1">IF($I119&lt;AK$5,"-",SUM(INDIRECT(ADDRESS($AF119+"1",70,1,1,"EST 2")):INDIRECT(ADDRESS($AF119+"1",IF(AE119="",81,AE119+"69"),1,1,"EST 2")))/SUM(INDIRECT(ADDRESS($AF119,70,1,1,"EST 2")):INDIRECT(ADDRESS($AF119,IF(AE119="",81,AE119+"69"),1,1,"EST 2")))-1)</f>
        <v>-</v>
      </c>
    </row>
    <row r="120" spans="1:37" ht="30" customHeight="1" thickTop="1" thickBot="1">
      <c r="A120"/>
      <c r="B120"/>
      <c r="C120" s="321"/>
      <c r="D120" s="322"/>
      <c r="E120" s="316"/>
      <c r="F120" s="316"/>
      <c r="G120" s="317" t="str">
        <f>IF(F120=0,"",VLOOKUP(F120,Funcionários!$C$6:$D$81,2,FALSE))</f>
        <v/>
      </c>
      <c r="H120" s="318"/>
      <c r="I120" s="319"/>
      <c r="J120" s="85" t="str">
        <f t="shared" si="16"/>
        <v/>
      </c>
      <c r="K120" s="88"/>
      <c r="L120" s="1" t="str">
        <f t="shared" si="17"/>
        <v/>
      </c>
      <c r="R120" s="1" t="str">
        <f t="shared" si="18"/>
        <v/>
      </c>
      <c r="S120" s="1" t="str">
        <f t="shared" si="19"/>
        <v/>
      </c>
      <c r="W120" s="1" t="e">
        <f t="shared" ca="1" si="20"/>
        <v>#VALUE!</v>
      </c>
      <c r="X120" s="1" t="e">
        <f t="shared" ca="1" si="21"/>
        <v>#VALUE!</v>
      </c>
      <c r="Y120" s="1" t="e">
        <f t="shared" ca="1" si="22"/>
        <v>#VALUE!</v>
      </c>
      <c r="AA120" s="1" t="str">
        <f t="shared" si="27"/>
        <v/>
      </c>
      <c r="AB120" s="1" t="str">
        <f t="shared" si="27"/>
        <v/>
      </c>
      <c r="AC120" s="1" t="str">
        <f t="shared" si="27"/>
        <v/>
      </c>
      <c r="AD120" s="1" t="str">
        <f t="shared" si="27"/>
        <v/>
      </c>
      <c r="AE120" s="1" t="str">
        <f t="shared" si="27"/>
        <v/>
      </c>
      <c r="AF120" s="1" t="e">
        <f>VLOOKUP(C120,'Est2'!$C$12:$S$26,18,FALSE)</f>
        <v>#N/A</v>
      </c>
      <c r="AG120" s="1" t="str">
        <f ca="1">IF($I120&lt;AG$5,"-",SUM(INDIRECT(ADDRESS($AF120+"1",6,1,1,"EST 2")):INDIRECT(ADDRESS($AF120+"1",IF(AA120="",17,AA120+"5"),1,1,"EST 2")))/SUM(INDIRECT(ADDRESS($AF120,6,1,1,"EST 2")):INDIRECT(ADDRESS($AF120,IF(AA120="",17,AA120+"5"),1,1,"EST 2")))-1)</f>
        <v>-</v>
      </c>
      <c r="AH120" s="1" t="str">
        <f ca="1">IF($I120&lt;AH$5,"-",SUM(INDIRECT(ADDRESS($AF120+"1",22,1,1,"EST 2")):INDIRECT(ADDRESS($AF120+"1",IF(AB120="",33,AB120+"21"),1,1,"EST 2")))/SUM(INDIRECT(ADDRESS($AF120,22,1,1,"EST 2")):INDIRECT(ADDRESS($AF120,IF(AB120="",33,AB120+"21"),1,1,"EST 2")))-1)</f>
        <v>-</v>
      </c>
      <c r="AI120" s="1" t="str">
        <f ca="1">IF($I120&lt;AI$5,"-",SUM(INDIRECT(ADDRESS($AF120+"1",38,1,1,"EST 2")):INDIRECT(ADDRESS($AF120+"1",IF(AC120="",49,AC120+"37"),1,1,"EST 2")))/SUM(INDIRECT(ADDRESS($AF120,38,1,1,"EST 2")):INDIRECT(ADDRESS($AF120,IF(AC120="",49,AC120+"37"),1,1,"EST 2")))-1)</f>
        <v>-</v>
      </c>
      <c r="AJ120" s="1" t="str">
        <f ca="1">IF($I120&lt;AJ$5,"-",SUM(INDIRECT(ADDRESS($AF120+"1",54,1,1,"EST 2")):INDIRECT(ADDRESS($AF120+"1",IF(AD120="",65,AD120+"53"),1,1,"EST 2")))/SUM(INDIRECT(ADDRESS($AF120,54,1,1,"EST 2")):INDIRECT(ADDRESS($AF120,IF(AD120="",65,AD120+"53"),1,1,"EST 2")))-1)</f>
        <v>-</v>
      </c>
      <c r="AK120" s="1" t="str">
        <f ca="1">IF($I120&lt;AK$5,"-",SUM(INDIRECT(ADDRESS($AF120+"1",70,1,1,"EST 2")):INDIRECT(ADDRESS($AF120+"1",IF(AE120="",81,AE120+"69"),1,1,"EST 2")))/SUM(INDIRECT(ADDRESS($AF120,70,1,1,"EST 2")):INDIRECT(ADDRESS($AF120,IF(AE120="",81,AE120+"69"),1,1,"EST 2")))-1)</f>
        <v>-</v>
      </c>
    </row>
    <row r="121" spans="1:37" ht="30" customHeight="1" thickTop="1" thickBot="1">
      <c r="A121"/>
      <c r="B121"/>
      <c r="C121" s="321"/>
      <c r="D121" s="322"/>
      <c r="E121" s="316"/>
      <c r="F121" s="316"/>
      <c r="G121" s="317" t="str">
        <f>IF(F121=0,"",VLOOKUP(F121,Funcionários!$C$6:$D$81,2,FALSE))</f>
        <v/>
      </c>
      <c r="H121" s="318"/>
      <c r="I121" s="319"/>
      <c r="J121" s="85" t="str">
        <f t="shared" si="16"/>
        <v/>
      </c>
      <c r="K121" s="88"/>
      <c r="L121" s="1" t="str">
        <f t="shared" si="17"/>
        <v/>
      </c>
      <c r="R121" s="1" t="str">
        <f t="shared" si="18"/>
        <v/>
      </c>
      <c r="S121" s="1" t="str">
        <f t="shared" si="19"/>
        <v/>
      </c>
      <c r="W121" s="1" t="e">
        <f t="shared" ca="1" si="20"/>
        <v>#VALUE!</v>
      </c>
      <c r="X121" s="1" t="e">
        <f t="shared" ca="1" si="21"/>
        <v>#VALUE!</v>
      </c>
      <c r="Y121" s="1" t="e">
        <f t="shared" ca="1" si="22"/>
        <v>#VALUE!</v>
      </c>
      <c r="AA121" s="1" t="str">
        <f t="shared" si="27"/>
        <v/>
      </c>
      <c r="AB121" s="1" t="str">
        <f t="shared" si="27"/>
        <v/>
      </c>
      <c r="AC121" s="1" t="str">
        <f t="shared" si="27"/>
        <v/>
      </c>
      <c r="AD121" s="1" t="str">
        <f t="shared" si="27"/>
        <v/>
      </c>
      <c r="AE121" s="1" t="str">
        <f t="shared" si="27"/>
        <v/>
      </c>
      <c r="AF121" s="1" t="e">
        <f>VLOOKUP(C121,'Est2'!$C$12:$S$26,18,FALSE)</f>
        <v>#N/A</v>
      </c>
      <c r="AG121" s="1" t="str">
        <f ca="1">IF($I121&lt;AG$5,"-",SUM(INDIRECT(ADDRESS($AF121+"1",6,1,1,"EST 2")):INDIRECT(ADDRESS($AF121+"1",IF(AA121="",17,AA121+"5"),1,1,"EST 2")))/SUM(INDIRECT(ADDRESS($AF121,6,1,1,"EST 2")):INDIRECT(ADDRESS($AF121,IF(AA121="",17,AA121+"5"),1,1,"EST 2")))-1)</f>
        <v>-</v>
      </c>
      <c r="AH121" s="1" t="str">
        <f ca="1">IF($I121&lt;AH$5,"-",SUM(INDIRECT(ADDRESS($AF121+"1",22,1,1,"EST 2")):INDIRECT(ADDRESS($AF121+"1",IF(AB121="",33,AB121+"21"),1,1,"EST 2")))/SUM(INDIRECT(ADDRESS($AF121,22,1,1,"EST 2")):INDIRECT(ADDRESS($AF121,IF(AB121="",33,AB121+"21"),1,1,"EST 2")))-1)</f>
        <v>-</v>
      </c>
      <c r="AI121" s="1" t="str">
        <f ca="1">IF($I121&lt;AI$5,"-",SUM(INDIRECT(ADDRESS($AF121+"1",38,1,1,"EST 2")):INDIRECT(ADDRESS($AF121+"1",IF(AC121="",49,AC121+"37"),1,1,"EST 2")))/SUM(INDIRECT(ADDRESS($AF121,38,1,1,"EST 2")):INDIRECT(ADDRESS($AF121,IF(AC121="",49,AC121+"37"),1,1,"EST 2")))-1)</f>
        <v>-</v>
      </c>
      <c r="AJ121" s="1" t="str">
        <f ca="1">IF($I121&lt;AJ$5,"-",SUM(INDIRECT(ADDRESS($AF121+"1",54,1,1,"EST 2")):INDIRECT(ADDRESS($AF121+"1",IF(AD121="",65,AD121+"53"),1,1,"EST 2")))/SUM(INDIRECT(ADDRESS($AF121,54,1,1,"EST 2")):INDIRECT(ADDRESS($AF121,IF(AD121="",65,AD121+"53"),1,1,"EST 2")))-1)</f>
        <v>-</v>
      </c>
      <c r="AK121" s="1" t="str">
        <f ca="1">IF($I121&lt;AK$5,"-",SUM(INDIRECT(ADDRESS($AF121+"1",70,1,1,"EST 2")):INDIRECT(ADDRESS($AF121+"1",IF(AE121="",81,AE121+"69"),1,1,"EST 2")))/SUM(INDIRECT(ADDRESS($AF121,70,1,1,"EST 2")):INDIRECT(ADDRESS($AF121,IF(AE121="",81,AE121+"69"),1,1,"EST 2")))-1)</f>
        <v>-</v>
      </c>
    </row>
    <row r="122" spans="1:37" ht="30" customHeight="1" thickTop="1" thickBot="1">
      <c r="A122"/>
      <c r="B122"/>
      <c r="C122" s="321"/>
      <c r="D122" s="322"/>
      <c r="E122" s="316"/>
      <c r="F122" s="316"/>
      <c r="G122" s="317" t="str">
        <f>IF(F122=0,"",VLOOKUP(F122,Funcionários!$C$6:$D$81,2,FALSE))</f>
        <v/>
      </c>
      <c r="H122" s="318"/>
      <c r="I122" s="319"/>
      <c r="J122" s="85" t="str">
        <f t="shared" si="16"/>
        <v/>
      </c>
      <c r="K122" s="88"/>
      <c r="L122" s="1" t="str">
        <f t="shared" si="17"/>
        <v/>
      </c>
      <c r="R122" s="1" t="str">
        <f t="shared" si="18"/>
        <v/>
      </c>
      <c r="S122" s="1" t="str">
        <f t="shared" si="19"/>
        <v/>
      </c>
      <c r="W122" s="1" t="e">
        <f t="shared" ca="1" si="20"/>
        <v>#VALUE!</v>
      </c>
      <c r="X122" s="1" t="e">
        <f t="shared" ca="1" si="21"/>
        <v>#VALUE!</v>
      </c>
      <c r="Y122" s="1" t="e">
        <f t="shared" ca="1" si="22"/>
        <v>#VALUE!</v>
      </c>
      <c r="AA122" s="1" t="str">
        <f t="shared" si="27"/>
        <v/>
      </c>
      <c r="AB122" s="1" t="str">
        <f t="shared" si="27"/>
        <v/>
      </c>
      <c r="AC122" s="1" t="str">
        <f t="shared" si="27"/>
        <v/>
      </c>
      <c r="AD122" s="1" t="str">
        <f t="shared" si="27"/>
        <v/>
      </c>
      <c r="AE122" s="1" t="str">
        <f t="shared" si="27"/>
        <v/>
      </c>
      <c r="AF122" s="1" t="e">
        <f>VLOOKUP(C122,'Est2'!$C$12:$S$26,18,FALSE)</f>
        <v>#N/A</v>
      </c>
      <c r="AG122" s="1" t="str">
        <f ca="1">IF($I122&lt;AG$5,"-",SUM(INDIRECT(ADDRESS($AF122+"1",6,1,1,"EST 2")):INDIRECT(ADDRESS($AF122+"1",IF(AA122="",17,AA122+"5"),1,1,"EST 2")))/SUM(INDIRECT(ADDRESS($AF122,6,1,1,"EST 2")):INDIRECT(ADDRESS($AF122,IF(AA122="",17,AA122+"5"),1,1,"EST 2")))-1)</f>
        <v>-</v>
      </c>
      <c r="AH122" s="1" t="str">
        <f ca="1">IF($I122&lt;AH$5,"-",SUM(INDIRECT(ADDRESS($AF122+"1",22,1,1,"EST 2")):INDIRECT(ADDRESS($AF122+"1",IF(AB122="",33,AB122+"21"),1,1,"EST 2")))/SUM(INDIRECT(ADDRESS($AF122,22,1,1,"EST 2")):INDIRECT(ADDRESS($AF122,IF(AB122="",33,AB122+"21"),1,1,"EST 2")))-1)</f>
        <v>-</v>
      </c>
      <c r="AI122" s="1" t="str">
        <f ca="1">IF($I122&lt;AI$5,"-",SUM(INDIRECT(ADDRESS($AF122+"1",38,1,1,"EST 2")):INDIRECT(ADDRESS($AF122+"1",IF(AC122="",49,AC122+"37"),1,1,"EST 2")))/SUM(INDIRECT(ADDRESS($AF122,38,1,1,"EST 2")):INDIRECT(ADDRESS($AF122,IF(AC122="",49,AC122+"37"),1,1,"EST 2")))-1)</f>
        <v>-</v>
      </c>
      <c r="AJ122" s="1" t="str">
        <f ca="1">IF($I122&lt;AJ$5,"-",SUM(INDIRECT(ADDRESS($AF122+"1",54,1,1,"EST 2")):INDIRECT(ADDRESS($AF122+"1",IF(AD122="",65,AD122+"53"),1,1,"EST 2")))/SUM(INDIRECT(ADDRESS($AF122,54,1,1,"EST 2")):INDIRECT(ADDRESS($AF122,IF(AD122="",65,AD122+"53"),1,1,"EST 2")))-1)</f>
        <v>-</v>
      </c>
      <c r="AK122" s="1" t="str">
        <f ca="1">IF($I122&lt;AK$5,"-",SUM(INDIRECT(ADDRESS($AF122+"1",70,1,1,"EST 2")):INDIRECT(ADDRESS($AF122+"1",IF(AE122="",81,AE122+"69"),1,1,"EST 2")))/SUM(INDIRECT(ADDRESS($AF122,70,1,1,"EST 2")):INDIRECT(ADDRESS($AF122,IF(AE122="",81,AE122+"69"),1,1,"EST 2")))-1)</f>
        <v>-</v>
      </c>
    </row>
    <row r="123" spans="1:37" ht="30" customHeight="1" thickTop="1" thickBot="1">
      <c r="A123"/>
      <c r="B123"/>
      <c r="C123" s="321"/>
      <c r="D123" s="322"/>
      <c r="E123" s="316"/>
      <c r="F123" s="316"/>
      <c r="G123" s="317" t="str">
        <f>IF(F123=0,"",VLOOKUP(F123,Funcionários!$C$6:$D$81,2,FALSE))</f>
        <v/>
      </c>
      <c r="H123" s="318"/>
      <c r="I123" s="319"/>
      <c r="J123" s="85" t="str">
        <f t="shared" si="16"/>
        <v/>
      </c>
      <c r="K123" s="88"/>
      <c r="L123" s="1" t="str">
        <f t="shared" si="17"/>
        <v/>
      </c>
      <c r="R123" s="1" t="str">
        <f t="shared" si="18"/>
        <v/>
      </c>
      <c r="S123" s="1" t="str">
        <f t="shared" si="19"/>
        <v/>
      </c>
      <c r="W123" s="1" t="e">
        <f t="shared" ca="1" si="20"/>
        <v>#VALUE!</v>
      </c>
      <c r="X123" s="1" t="e">
        <f t="shared" ca="1" si="21"/>
        <v>#VALUE!</v>
      </c>
      <c r="Y123" s="1" t="e">
        <f t="shared" ca="1" si="22"/>
        <v>#VALUE!</v>
      </c>
      <c r="AA123" s="1" t="str">
        <f t="shared" si="27"/>
        <v/>
      </c>
      <c r="AB123" s="1" t="str">
        <f t="shared" si="27"/>
        <v/>
      </c>
      <c r="AC123" s="1" t="str">
        <f t="shared" si="27"/>
        <v/>
      </c>
      <c r="AD123" s="1" t="str">
        <f t="shared" si="27"/>
        <v/>
      </c>
      <c r="AE123" s="1" t="str">
        <f t="shared" si="27"/>
        <v/>
      </c>
      <c r="AF123" s="1" t="e">
        <f>VLOOKUP(C123,'Est2'!$C$12:$S$26,18,FALSE)</f>
        <v>#N/A</v>
      </c>
      <c r="AG123" s="1" t="str">
        <f ca="1">IF($I123&lt;AG$5,"-",SUM(INDIRECT(ADDRESS($AF123+"1",6,1,1,"EST 2")):INDIRECT(ADDRESS($AF123+"1",IF(AA123="",17,AA123+"5"),1,1,"EST 2")))/SUM(INDIRECT(ADDRESS($AF123,6,1,1,"EST 2")):INDIRECT(ADDRESS($AF123,IF(AA123="",17,AA123+"5"),1,1,"EST 2")))-1)</f>
        <v>-</v>
      </c>
      <c r="AH123" s="1" t="str">
        <f ca="1">IF($I123&lt;AH$5,"-",SUM(INDIRECT(ADDRESS($AF123+"1",22,1,1,"EST 2")):INDIRECT(ADDRESS($AF123+"1",IF(AB123="",33,AB123+"21"),1,1,"EST 2")))/SUM(INDIRECT(ADDRESS($AF123,22,1,1,"EST 2")):INDIRECT(ADDRESS($AF123,IF(AB123="",33,AB123+"21"),1,1,"EST 2")))-1)</f>
        <v>-</v>
      </c>
      <c r="AI123" s="1" t="str">
        <f ca="1">IF($I123&lt;AI$5,"-",SUM(INDIRECT(ADDRESS($AF123+"1",38,1,1,"EST 2")):INDIRECT(ADDRESS($AF123+"1",IF(AC123="",49,AC123+"37"),1,1,"EST 2")))/SUM(INDIRECT(ADDRESS($AF123,38,1,1,"EST 2")):INDIRECT(ADDRESS($AF123,IF(AC123="",49,AC123+"37"),1,1,"EST 2")))-1)</f>
        <v>-</v>
      </c>
      <c r="AJ123" s="1" t="str">
        <f ca="1">IF($I123&lt;AJ$5,"-",SUM(INDIRECT(ADDRESS($AF123+"1",54,1,1,"EST 2")):INDIRECT(ADDRESS($AF123+"1",IF(AD123="",65,AD123+"53"),1,1,"EST 2")))/SUM(INDIRECT(ADDRESS($AF123,54,1,1,"EST 2")):INDIRECT(ADDRESS($AF123,IF(AD123="",65,AD123+"53"),1,1,"EST 2")))-1)</f>
        <v>-</v>
      </c>
      <c r="AK123" s="1" t="str">
        <f ca="1">IF($I123&lt;AK$5,"-",SUM(INDIRECT(ADDRESS($AF123+"1",70,1,1,"EST 2")):INDIRECT(ADDRESS($AF123+"1",IF(AE123="",81,AE123+"69"),1,1,"EST 2")))/SUM(INDIRECT(ADDRESS($AF123,70,1,1,"EST 2")):INDIRECT(ADDRESS($AF123,IF(AE123="",81,AE123+"69"),1,1,"EST 2")))-1)</f>
        <v>-</v>
      </c>
    </row>
    <row r="124" spans="1:37" ht="30" customHeight="1" thickTop="1" thickBot="1">
      <c r="A124"/>
      <c r="B124"/>
      <c r="C124" s="321"/>
      <c r="D124" s="322"/>
      <c r="E124" s="316"/>
      <c r="F124" s="316"/>
      <c r="G124" s="317" t="str">
        <f>IF(F124=0,"",VLOOKUP(F124,Funcionários!$C$6:$D$81,2,FALSE))</f>
        <v/>
      </c>
      <c r="H124" s="318"/>
      <c r="I124" s="319"/>
      <c r="J124" s="85" t="str">
        <f t="shared" si="16"/>
        <v/>
      </c>
      <c r="K124" s="88"/>
      <c r="L124" s="1" t="str">
        <f t="shared" si="17"/>
        <v/>
      </c>
      <c r="R124" s="1" t="str">
        <f t="shared" si="18"/>
        <v/>
      </c>
      <c r="S124" s="1" t="str">
        <f t="shared" si="19"/>
        <v/>
      </c>
      <c r="W124" s="1" t="e">
        <f t="shared" ca="1" si="20"/>
        <v>#VALUE!</v>
      </c>
      <c r="X124" s="1" t="e">
        <f t="shared" ca="1" si="21"/>
        <v>#VALUE!</v>
      </c>
      <c r="Y124" s="1" t="e">
        <f t="shared" ca="1" si="22"/>
        <v>#VALUE!</v>
      </c>
      <c r="AA124" s="1" t="str">
        <f t="shared" si="27"/>
        <v/>
      </c>
      <c r="AB124" s="1" t="str">
        <f t="shared" si="27"/>
        <v/>
      </c>
      <c r="AC124" s="1" t="str">
        <f t="shared" si="27"/>
        <v/>
      </c>
      <c r="AD124" s="1" t="str">
        <f t="shared" si="27"/>
        <v/>
      </c>
      <c r="AE124" s="1" t="str">
        <f t="shared" si="27"/>
        <v/>
      </c>
      <c r="AF124" s="1" t="e">
        <f>VLOOKUP(C124,'Est2'!$C$12:$S$26,18,FALSE)</f>
        <v>#N/A</v>
      </c>
      <c r="AG124" s="1" t="str">
        <f ca="1">IF($I124&lt;AG$5,"-",SUM(INDIRECT(ADDRESS($AF124+"1",6,1,1,"EST 2")):INDIRECT(ADDRESS($AF124+"1",IF(AA124="",17,AA124+"5"),1,1,"EST 2")))/SUM(INDIRECT(ADDRESS($AF124,6,1,1,"EST 2")):INDIRECT(ADDRESS($AF124,IF(AA124="",17,AA124+"5"),1,1,"EST 2")))-1)</f>
        <v>-</v>
      </c>
      <c r="AH124" s="1" t="str">
        <f ca="1">IF($I124&lt;AH$5,"-",SUM(INDIRECT(ADDRESS($AF124+"1",22,1,1,"EST 2")):INDIRECT(ADDRESS($AF124+"1",IF(AB124="",33,AB124+"21"),1,1,"EST 2")))/SUM(INDIRECT(ADDRESS($AF124,22,1,1,"EST 2")):INDIRECT(ADDRESS($AF124,IF(AB124="",33,AB124+"21"),1,1,"EST 2")))-1)</f>
        <v>-</v>
      </c>
      <c r="AI124" s="1" t="str">
        <f ca="1">IF($I124&lt;AI$5,"-",SUM(INDIRECT(ADDRESS($AF124+"1",38,1,1,"EST 2")):INDIRECT(ADDRESS($AF124+"1",IF(AC124="",49,AC124+"37"),1,1,"EST 2")))/SUM(INDIRECT(ADDRESS($AF124,38,1,1,"EST 2")):INDIRECT(ADDRESS($AF124,IF(AC124="",49,AC124+"37"),1,1,"EST 2")))-1)</f>
        <v>-</v>
      </c>
      <c r="AJ124" s="1" t="str">
        <f ca="1">IF($I124&lt;AJ$5,"-",SUM(INDIRECT(ADDRESS($AF124+"1",54,1,1,"EST 2")):INDIRECT(ADDRESS($AF124+"1",IF(AD124="",65,AD124+"53"),1,1,"EST 2")))/SUM(INDIRECT(ADDRESS($AF124,54,1,1,"EST 2")):INDIRECT(ADDRESS($AF124,IF(AD124="",65,AD124+"53"),1,1,"EST 2")))-1)</f>
        <v>-</v>
      </c>
      <c r="AK124" s="1" t="str">
        <f ca="1">IF($I124&lt;AK$5,"-",SUM(INDIRECT(ADDRESS($AF124+"1",70,1,1,"EST 2")):INDIRECT(ADDRESS($AF124+"1",IF(AE124="",81,AE124+"69"),1,1,"EST 2")))/SUM(INDIRECT(ADDRESS($AF124,70,1,1,"EST 2")):INDIRECT(ADDRESS($AF124,IF(AE124="",81,AE124+"69"),1,1,"EST 2")))-1)</f>
        <v>-</v>
      </c>
    </row>
    <row r="125" spans="1:37" ht="30" customHeight="1" thickTop="1" thickBot="1">
      <c r="A125"/>
      <c r="B125"/>
      <c r="C125" s="321"/>
      <c r="D125" s="322"/>
      <c r="E125" s="316"/>
      <c r="F125" s="316"/>
      <c r="G125" s="317" t="str">
        <f>IF(F125=0,"",VLOOKUP(F125,Funcionários!$C$6:$D$81,2,FALSE))</f>
        <v/>
      </c>
      <c r="H125" s="318"/>
      <c r="I125" s="319"/>
      <c r="J125" s="85" t="str">
        <f t="shared" si="16"/>
        <v/>
      </c>
      <c r="K125" s="88"/>
      <c r="L125" s="1" t="str">
        <f t="shared" si="17"/>
        <v/>
      </c>
      <c r="R125" s="1" t="str">
        <f t="shared" si="18"/>
        <v/>
      </c>
      <c r="S125" s="1" t="str">
        <f t="shared" si="19"/>
        <v/>
      </c>
      <c r="W125" s="1" t="e">
        <f t="shared" ca="1" si="20"/>
        <v>#VALUE!</v>
      </c>
      <c r="X125" s="1" t="e">
        <f t="shared" ca="1" si="21"/>
        <v>#VALUE!</v>
      </c>
      <c r="Y125" s="1" t="e">
        <f t="shared" ca="1" si="22"/>
        <v>#VALUE!</v>
      </c>
      <c r="AA125" s="1" t="str">
        <f t="shared" si="27"/>
        <v/>
      </c>
      <c r="AB125" s="1" t="str">
        <f t="shared" si="27"/>
        <v/>
      </c>
      <c r="AC125" s="1" t="str">
        <f t="shared" si="27"/>
        <v/>
      </c>
      <c r="AD125" s="1" t="str">
        <f t="shared" si="27"/>
        <v/>
      </c>
      <c r="AE125" s="1" t="str">
        <f t="shared" si="27"/>
        <v/>
      </c>
      <c r="AF125" s="1" t="e">
        <f>VLOOKUP(C125,'Est2'!$C$12:$S$26,18,FALSE)</f>
        <v>#N/A</v>
      </c>
      <c r="AG125" s="1" t="str">
        <f ca="1">IF($I125&lt;AG$5,"-",SUM(INDIRECT(ADDRESS($AF125+"1",6,1,1,"EST 2")):INDIRECT(ADDRESS($AF125+"1",IF(AA125="",17,AA125+"5"),1,1,"EST 2")))/SUM(INDIRECT(ADDRESS($AF125,6,1,1,"EST 2")):INDIRECT(ADDRESS($AF125,IF(AA125="",17,AA125+"5"),1,1,"EST 2")))-1)</f>
        <v>-</v>
      </c>
      <c r="AH125" s="1" t="str">
        <f ca="1">IF($I125&lt;AH$5,"-",SUM(INDIRECT(ADDRESS($AF125+"1",22,1,1,"EST 2")):INDIRECT(ADDRESS($AF125+"1",IF(AB125="",33,AB125+"21"),1,1,"EST 2")))/SUM(INDIRECT(ADDRESS($AF125,22,1,1,"EST 2")):INDIRECT(ADDRESS($AF125,IF(AB125="",33,AB125+"21"),1,1,"EST 2")))-1)</f>
        <v>-</v>
      </c>
      <c r="AI125" s="1" t="str">
        <f ca="1">IF($I125&lt;AI$5,"-",SUM(INDIRECT(ADDRESS($AF125+"1",38,1,1,"EST 2")):INDIRECT(ADDRESS($AF125+"1",IF(AC125="",49,AC125+"37"),1,1,"EST 2")))/SUM(INDIRECT(ADDRESS($AF125,38,1,1,"EST 2")):INDIRECT(ADDRESS($AF125,IF(AC125="",49,AC125+"37"),1,1,"EST 2")))-1)</f>
        <v>-</v>
      </c>
      <c r="AJ125" s="1" t="str">
        <f ca="1">IF($I125&lt;AJ$5,"-",SUM(INDIRECT(ADDRESS($AF125+"1",54,1,1,"EST 2")):INDIRECT(ADDRESS($AF125+"1",IF(AD125="",65,AD125+"53"),1,1,"EST 2")))/SUM(INDIRECT(ADDRESS($AF125,54,1,1,"EST 2")):INDIRECT(ADDRESS($AF125,IF(AD125="",65,AD125+"53"),1,1,"EST 2")))-1)</f>
        <v>-</v>
      </c>
      <c r="AK125" s="1" t="str">
        <f ca="1">IF($I125&lt;AK$5,"-",SUM(INDIRECT(ADDRESS($AF125+"1",70,1,1,"EST 2")):INDIRECT(ADDRESS($AF125+"1",IF(AE125="",81,AE125+"69"),1,1,"EST 2")))/SUM(INDIRECT(ADDRESS($AF125,70,1,1,"EST 2")):INDIRECT(ADDRESS($AF125,IF(AE125="",81,AE125+"69"),1,1,"EST 2")))-1)</f>
        <v>-</v>
      </c>
    </row>
    <row r="126" spans="1:37" ht="30" customHeight="1" thickTop="1" thickBot="1">
      <c r="A126"/>
      <c r="B126"/>
      <c r="C126" s="321"/>
      <c r="D126" s="322"/>
      <c r="E126" s="316"/>
      <c r="F126" s="316"/>
      <c r="G126" s="317" t="str">
        <f>IF(F126=0,"",VLOOKUP(F126,Funcionários!$C$6:$D$81,2,FALSE))</f>
        <v/>
      </c>
      <c r="H126" s="318"/>
      <c r="I126" s="319"/>
      <c r="J126" s="85" t="str">
        <f t="shared" si="16"/>
        <v/>
      </c>
      <c r="K126" s="88"/>
      <c r="L126" s="1" t="str">
        <f t="shared" si="17"/>
        <v/>
      </c>
      <c r="R126" s="1" t="str">
        <f t="shared" si="18"/>
        <v/>
      </c>
      <c r="S126" s="1" t="str">
        <f t="shared" si="19"/>
        <v/>
      </c>
      <c r="W126" s="1" t="e">
        <f t="shared" ca="1" si="20"/>
        <v>#VALUE!</v>
      </c>
      <c r="X126" s="1" t="e">
        <f t="shared" ca="1" si="21"/>
        <v>#VALUE!</v>
      </c>
      <c r="Y126" s="1" t="e">
        <f t="shared" ca="1" si="22"/>
        <v>#VALUE!</v>
      </c>
      <c r="AA126" s="1" t="str">
        <f t="shared" ref="AA126:AE135" si="28">IF($I126=AA$5,$R126,"")</f>
        <v/>
      </c>
      <c r="AB126" s="1" t="str">
        <f t="shared" si="28"/>
        <v/>
      </c>
      <c r="AC126" s="1" t="str">
        <f t="shared" si="28"/>
        <v/>
      </c>
      <c r="AD126" s="1" t="str">
        <f t="shared" si="28"/>
        <v/>
      </c>
      <c r="AE126" s="1" t="str">
        <f t="shared" si="28"/>
        <v/>
      </c>
      <c r="AF126" s="1" t="e">
        <f>VLOOKUP(C126,'Est2'!$C$12:$S$26,18,FALSE)</f>
        <v>#N/A</v>
      </c>
      <c r="AG126" s="1" t="str">
        <f ca="1">IF($I126&lt;AG$5,"-",SUM(INDIRECT(ADDRESS($AF126+"1",6,1,1,"EST 2")):INDIRECT(ADDRESS($AF126+"1",IF(AA126="",17,AA126+"5"),1,1,"EST 2")))/SUM(INDIRECT(ADDRESS($AF126,6,1,1,"EST 2")):INDIRECT(ADDRESS($AF126,IF(AA126="",17,AA126+"5"),1,1,"EST 2")))-1)</f>
        <v>-</v>
      </c>
      <c r="AH126" s="1" t="str">
        <f ca="1">IF($I126&lt;AH$5,"-",SUM(INDIRECT(ADDRESS($AF126+"1",22,1,1,"EST 2")):INDIRECT(ADDRESS($AF126+"1",IF(AB126="",33,AB126+"21"),1,1,"EST 2")))/SUM(INDIRECT(ADDRESS($AF126,22,1,1,"EST 2")):INDIRECT(ADDRESS($AF126,IF(AB126="",33,AB126+"21"),1,1,"EST 2")))-1)</f>
        <v>-</v>
      </c>
      <c r="AI126" s="1" t="str">
        <f ca="1">IF($I126&lt;AI$5,"-",SUM(INDIRECT(ADDRESS($AF126+"1",38,1,1,"EST 2")):INDIRECT(ADDRESS($AF126+"1",IF(AC126="",49,AC126+"37"),1,1,"EST 2")))/SUM(INDIRECT(ADDRESS($AF126,38,1,1,"EST 2")):INDIRECT(ADDRESS($AF126,IF(AC126="",49,AC126+"37"),1,1,"EST 2")))-1)</f>
        <v>-</v>
      </c>
      <c r="AJ126" s="1" t="str">
        <f ca="1">IF($I126&lt;AJ$5,"-",SUM(INDIRECT(ADDRESS($AF126+"1",54,1,1,"EST 2")):INDIRECT(ADDRESS($AF126+"1",IF(AD126="",65,AD126+"53"),1,1,"EST 2")))/SUM(INDIRECT(ADDRESS($AF126,54,1,1,"EST 2")):INDIRECT(ADDRESS($AF126,IF(AD126="",65,AD126+"53"),1,1,"EST 2")))-1)</f>
        <v>-</v>
      </c>
      <c r="AK126" s="1" t="str">
        <f ca="1">IF($I126&lt;AK$5,"-",SUM(INDIRECT(ADDRESS($AF126+"1",70,1,1,"EST 2")):INDIRECT(ADDRESS($AF126+"1",IF(AE126="",81,AE126+"69"),1,1,"EST 2")))/SUM(INDIRECT(ADDRESS($AF126,70,1,1,"EST 2")):INDIRECT(ADDRESS($AF126,IF(AE126="",81,AE126+"69"),1,1,"EST 2")))-1)</f>
        <v>-</v>
      </c>
    </row>
    <row r="127" spans="1:37" ht="30" customHeight="1" thickTop="1" thickBot="1">
      <c r="A127"/>
      <c r="B127"/>
      <c r="C127" s="321"/>
      <c r="D127" s="322"/>
      <c r="E127" s="316"/>
      <c r="F127" s="316"/>
      <c r="G127" s="317" t="str">
        <f>IF(F127=0,"",VLOOKUP(F127,Funcionários!$C$6:$D$81,2,FALSE))</f>
        <v/>
      </c>
      <c r="H127" s="318"/>
      <c r="I127" s="319"/>
      <c r="J127" s="85" t="str">
        <f t="shared" si="16"/>
        <v/>
      </c>
      <c r="K127" s="88"/>
      <c r="L127" s="1" t="str">
        <f t="shared" si="17"/>
        <v/>
      </c>
      <c r="R127" s="1" t="str">
        <f t="shared" si="18"/>
        <v/>
      </c>
      <c r="S127" s="1" t="str">
        <f t="shared" si="19"/>
        <v/>
      </c>
      <c r="W127" s="1" t="e">
        <f t="shared" ca="1" si="20"/>
        <v>#VALUE!</v>
      </c>
      <c r="X127" s="1" t="e">
        <f t="shared" ca="1" si="21"/>
        <v>#VALUE!</v>
      </c>
      <c r="Y127" s="1" t="e">
        <f t="shared" ca="1" si="22"/>
        <v>#VALUE!</v>
      </c>
      <c r="AA127" s="1" t="str">
        <f t="shared" si="28"/>
        <v/>
      </c>
      <c r="AB127" s="1" t="str">
        <f t="shared" si="28"/>
        <v/>
      </c>
      <c r="AC127" s="1" t="str">
        <f t="shared" si="28"/>
        <v/>
      </c>
      <c r="AD127" s="1" t="str">
        <f t="shared" si="28"/>
        <v/>
      </c>
      <c r="AE127" s="1" t="str">
        <f t="shared" si="28"/>
        <v/>
      </c>
      <c r="AF127" s="1" t="e">
        <f>VLOOKUP(C127,'Est2'!$C$12:$S$26,18,FALSE)</f>
        <v>#N/A</v>
      </c>
      <c r="AG127" s="1" t="str">
        <f ca="1">IF($I127&lt;AG$5,"-",SUM(INDIRECT(ADDRESS($AF127+"1",6,1,1,"EST 2")):INDIRECT(ADDRESS($AF127+"1",IF(AA127="",17,AA127+"5"),1,1,"EST 2")))/SUM(INDIRECT(ADDRESS($AF127,6,1,1,"EST 2")):INDIRECT(ADDRESS($AF127,IF(AA127="",17,AA127+"5"),1,1,"EST 2")))-1)</f>
        <v>-</v>
      </c>
      <c r="AH127" s="1" t="str">
        <f ca="1">IF($I127&lt;AH$5,"-",SUM(INDIRECT(ADDRESS($AF127+"1",22,1,1,"EST 2")):INDIRECT(ADDRESS($AF127+"1",IF(AB127="",33,AB127+"21"),1,1,"EST 2")))/SUM(INDIRECT(ADDRESS($AF127,22,1,1,"EST 2")):INDIRECT(ADDRESS($AF127,IF(AB127="",33,AB127+"21"),1,1,"EST 2")))-1)</f>
        <v>-</v>
      </c>
      <c r="AI127" s="1" t="str">
        <f ca="1">IF($I127&lt;AI$5,"-",SUM(INDIRECT(ADDRESS($AF127+"1",38,1,1,"EST 2")):INDIRECT(ADDRESS($AF127+"1",IF(AC127="",49,AC127+"37"),1,1,"EST 2")))/SUM(INDIRECT(ADDRESS($AF127,38,1,1,"EST 2")):INDIRECT(ADDRESS($AF127,IF(AC127="",49,AC127+"37"),1,1,"EST 2")))-1)</f>
        <v>-</v>
      </c>
      <c r="AJ127" s="1" t="str">
        <f ca="1">IF($I127&lt;AJ$5,"-",SUM(INDIRECT(ADDRESS($AF127+"1",54,1,1,"EST 2")):INDIRECT(ADDRESS($AF127+"1",IF(AD127="",65,AD127+"53"),1,1,"EST 2")))/SUM(INDIRECT(ADDRESS($AF127,54,1,1,"EST 2")):INDIRECT(ADDRESS($AF127,IF(AD127="",65,AD127+"53"),1,1,"EST 2")))-1)</f>
        <v>-</v>
      </c>
      <c r="AK127" s="1" t="str">
        <f ca="1">IF($I127&lt;AK$5,"-",SUM(INDIRECT(ADDRESS($AF127+"1",70,1,1,"EST 2")):INDIRECT(ADDRESS($AF127+"1",IF(AE127="",81,AE127+"69"),1,1,"EST 2")))/SUM(INDIRECT(ADDRESS($AF127,70,1,1,"EST 2")):INDIRECT(ADDRESS($AF127,IF(AE127="",81,AE127+"69"),1,1,"EST 2")))-1)</f>
        <v>-</v>
      </c>
    </row>
    <row r="128" spans="1:37" ht="30" customHeight="1" thickTop="1" thickBot="1">
      <c r="A128"/>
      <c r="B128"/>
      <c r="C128" s="321"/>
      <c r="D128" s="322"/>
      <c r="E128" s="316"/>
      <c r="F128" s="316"/>
      <c r="G128" s="317" t="str">
        <f>IF(F128=0,"",VLOOKUP(F128,Funcionários!$C$6:$D$81,2,FALSE))</f>
        <v/>
      </c>
      <c r="H128" s="318"/>
      <c r="I128" s="319"/>
      <c r="J128" s="85" t="str">
        <f t="shared" si="16"/>
        <v/>
      </c>
      <c r="K128" s="88"/>
      <c r="L128" s="1" t="str">
        <f t="shared" si="17"/>
        <v/>
      </c>
      <c r="R128" s="1" t="str">
        <f t="shared" si="18"/>
        <v/>
      </c>
      <c r="S128" s="1" t="str">
        <f t="shared" si="19"/>
        <v/>
      </c>
      <c r="W128" s="1" t="e">
        <f t="shared" ca="1" si="20"/>
        <v>#VALUE!</v>
      </c>
      <c r="X128" s="1" t="e">
        <f t="shared" ca="1" si="21"/>
        <v>#VALUE!</v>
      </c>
      <c r="Y128" s="1" t="e">
        <f t="shared" ca="1" si="22"/>
        <v>#VALUE!</v>
      </c>
      <c r="AA128" s="1" t="str">
        <f t="shared" si="28"/>
        <v/>
      </c>
      <c r="AB128" s="1" t="str">
        <f t="shared" si="28"/>
        <v/>
      </c>
      <c r="AC128" s="1" t="str">
        <f t="shared" si="28"/>
        <v/>
      </c>
      <c r="AD128" s="1" t="str">
        <f t="shared" si="28"/>
        <v/>
      </c>
      <c r="AE128" s="1" t="str">
        <f t="shared" si="28"/>
        <v/>
      </c>
      <c r="AF128" s="1" t="e">
        <f>VLOOKUP(C128,'Est2'!$C$12:$S$26,18,FALSE)</f>
        <v>#N/A</v>
      </c>
      <c r="AG128" s="1" t="str">
        <f ca="1">IF($I128&lt;AG$5,"-",SUM(INDIRECT(ADDRESS($AF128+"1",6,1,1,"EST 2")):INDIRECT(ADDRESS($AF128+"1",IF(AA128="",17,AA128+"5"),1,1,"EST 2")))/SUM(INDIRECT(ADDRESS($AF128,6,1,1,"EST 2")):INDIRECT(ADDRESS($AF128,IF(AA128="",17,AA128+"5"),1,1,"EST 2")))-1)</f>
        <v>-</v>
      </c>
      <c r="AH128" s="1" t="str">
        <f ca="1">IF($I128&lt;AH$5,"-",SUM(INDIRECT(ADDRESS($AF128+"1",22,1,1,"EST 2")):INDIRECT(ADDRESS($AF128+"1",IF(AB128="",33,AB128+"21"),1,1,"EST 2")))/SUM(INDIRECT(ADDRESS($AF128,22,1,1,"EST 2")):INDIRECT(ADDRESS($AF128,IF(AB128="",33,AB128+"21"),1,1,"EST 2")))-1)</f>
        <v>-</v>
      </c>
      <c r="AI128" s="1" t="str">
        <f ca="1">IF($I128&lt;AI$5,"-",SUM(INDIRECT(ADDRESS($AF128+"1",38,1,1,"EST 2")):INDIRECT(ADDRESS($AF128+"1",IF(AC128="",49,AC128+"37"),1,1,"EST 2")))/SUM(INDIRECT(ADDRESS($AF128,38,1,1,"EST 2")):INDIRECT(ADDRESS($AF128,IF(AC128="",49,AC128+"37"),1,1,"EST 2")))-1)</f>
        <v>-</v>
      </c>
      <c r="AJ128" s="1" t="str">
        <f ca="1">IF($I128&lt;AJ$5,"-",SUM(INDIRECT(ADDRESS($AF128+"1",54,1,1,"EST 2")):INDIRECT(ADDRESS($AF128+"1",IF(AD128="",65,AD128+"53"),1,1,"EST 2")))/SUM(INDIRECT(ADDRESS($AF128,54,1,1,"EST 2")):INDIRECT(ADDRESS($AF128,IF(AD128="",65,AD128+"53"),1,1,"EST 2")))-1)</f>
        <v>-</v>
      </c>
      <c r="AK128" s="1" t="str">
        <f ca="1">IF($I128&lt;AK$5,"-",SUM(INDIRECT(ADDRESS($AF128+"1",70,1,1,"EST 2")):INDIRECT(ADDRESS($AF128+"1",IF(AE128="",81,AE128+"69"),1,1,"EST 2")))/SUM(INDIRECT(ADDRESS($AF128,70,1,1,"EST 2")):INDIRECT(ADDRESS($AF128,IF(AE128="",81,AE128+"69"),1,1,"EST 2")))-1)</f>
        <v>-</v>
      </c>
    </row>
    <row r="129" spans="1:37" ht="30" customHeight="1" thickTop="1" thickBot="1">
      <c r="A129"/>
      <c r="B129"/>
      <c r="C129" s="321"/>
      <c r="D129" s="322"/>
      <c r="E129" s="316"/>
      <c r="F129" s="316"/>
      <c r="G129" s="317" t="str">
        <f>IF(F129=0,"",VLOOKUP(F129,Funcionários!$C$6:$D$81,2,FALSE))</f>
        <v/>
      </c>
      <c r="H129" s="318"/>
      <c r="I129" s="319"/>
      <c r="J129" s="85" t="str">
        <f t="shared" si="16"/>
        <v/>
      </c>
      <c r="K129" s="88"/>
      <c r="L129" s="1" t="str">
        <f t="shared" si="17"/>
        <v/>
      </c>
      <c r="R129" s="1" t="str">
        <f t="shared" si="18"/>
        <v/>
      </c>
      <c r="S129" s="1" t="str">
        <f t="shared" si="19"/>
        <v/>
      </c>
      <c r="W129" s="1" t="e">
        <f t="shared" ca="1" si="20"/>
        <v>#VALUE!</v>
      </c>
      <c r="X129" s="1" t="e">
        <f t="shared" ca="1" si="21"/>
        <v>#VALUE!</v>
      </c>
      <c r="Y129" s="1" t="e">
        <f t="shared" ca="1" si="22"/>
        <v>#VALUE!</v>
      </c>
      <c r="AA129" s="1" t="str">
        <f t="shared" si="28"/>
        <v/>
      </c>
      <c r="AB129" s="1" t="str">
        <f t="shared" si="28"/>
        <v/>
      </c>
      <c r="AC129" s="1" t="str">
        <f t="shared" si="28"/>
        <v/>
      </c>
      <c r="AD129" s="1" t="str">
        <f t="shared" si="28"/>
        <v/>
      </c>
      <c r="AE129" s="1" t="str">
        <f t="shared" si="28"/>
        <v/>
      </c>
      <c r="AF129" s="1" t="e">
        <f>VLOOKUP(C129,'Est2'!$C$12:$S$26,18,FALSE)</f>
        <v>#N/A</v>
      </c>
      <c r="AG129" s="1" t="str">
        <f ca="1">IF($I129&lt;AG$5,"-",SUM(INDIRECT(ADDRESS($AF129+"1",6,1,1,"EST 2")):INDIRECT(ADDRESS($AF129+"1",IF(AA129="",17,AA129+"5"),1,1,"EST 2")))/SUM(INDIRECT(ADDRESS($AF129,6,1,1,"EST 2")):INDIRECT(ADDRESS($AF129,IF(AA129="",17,AA129+"5"),1,1,"EST 2")))-1)</f>
        <v>-</v>
      </c>
      <c r="AH129" s="1" t="str">
        <f ca="1">IF($I129&lt;AH$5,"-",SUM(INDIRECT(ADDRESS($AF129+"1",22,1,1,"EST 2")):INDIRECT(ADDRESS($AF129+"1",IF(AB129="",33,AB129+"21"),1,1,"EST 2")))/SUM(INDIRECT(ADDRESS($AF129,22,1,1,"EST 2")):INDIRECT(ADDRESS($AF129,IF(AB129="",33,AB129+"21"),1,1,"EST 2")))-1)</f>
        <v>-</v>
      </c>
      <c r="AI129" s="1" t="str">
        <f ca="1">IF($I129&lt;AI$5,"-",SUM(INDIRECT(ADDRESS($AF129+"1",38,1,1,"EST 2")):INDIRECT(ADDRESS($AF129+"1",IF(AC129="",49,AC129+"37"),1,1,"EST 2")))/SUM(INDIRECT(ADDRESS($AF129,38,1,1,"EST 2")):INDIRECT(ADDRESS($AF129,IF(AC129="",49,AC129+"37"),1,1,"EST 2")))-1)</f>
        <v>-</v>
      </c>
      <c r="AJ129" s="1" t="str">
        <f ca="1">IF($I129&lt;AJ$5,"-",SUM(INDIRECT(ADDRESS($AF129+"1",54,1,1,"EST 2")):INDIRECT(ADDRESS($AF129+"1",IF(AD129="",65,AD129+"53"),1,1,"EST 2")))/SUM(INDIRECT(ADDRESS($AF129,54,1,1,"EST 2")):INDIRECT(ADDRESS($AF129,IF(AD129="",65,AD129+"53"),1,1,"EST 2")))-1)</f>
        <v>-</v>
      </c>
      <c r="AK129" s="1" t="str">
        <f ca="1">IF($I129&lt;AK$5,"-",SUM(INDIRECT(ADDRESS($AF129+"1",70,1,1,"EST 2")):INDIRECT(ADDRESS($AF129+"1",IF(AE129="",81,AE129+"69"),1,1,"EST 2")))/SUM(INDIRECT(ADDRESS($AF129,70,1,1,"EST 2")):INDIRECT(ADDRESS($AF129,IF(AE129="",81,AE129+"69"),1,1,"EST 2")))-1)</f>
        <v>-</v>
      </c>
    </row>
    <row r="130" spans="1:37" ht="30" customHeight="1" thickTop="1" thickBot="1">
      <c r="A130"/>
      <c r="B130"/>
      <c r="C130" s="321"/>
      <c r="D130" s="322"/>
      <c r="E130" s="316"/>
      <c r="F130" s="316"/>
      <c r="G130" s="317" t="str">
        <f>IF(F130=0,"",VLOOKUP(F130,Funcionários!$C$6:$D$81,2,FALSE))</f>
        <v/>
      </c>
      <c r="H130" s="318"/>
      <c r="I130" s="319"/>
      <c r="J130" s="85" t="str">
        <f t="shared" si="16"/>
        <v/>
      </c>
      <c r="K130" s="88"/>
      <c r="L130" s="1" t="str">
        <f t="shared" si="17"/>
        <v/>
      </c>
      <c r="R130" s="1" t="str">
        <f t="shared" si="18"/>
        <v/>
      </c>
      <c r="S130" s="1" t="str">
        <f t="shared" si="19"/>
        <v/>
      </c>
      <c r="W130" s="1" t="e">
        <f t="shared" ca="1" si="20"/>
        <v>#VALUE!</v>
      </c>
      <c r="X130" s="1" t="e">
        <f t="shared" ca="1" si="21"/>
        <v>#VALUE!</v>
      </c>
      <c r="Y130" s="1" t="e">
        <f t="shared" ca="1" si="22"/>
        <v>#VALUE!</v>
      </c>
      <c r="AA130" s="1" t="str">
        <f t="shared" si="28"/>
        <v/>
      </c>
      <c r="AB130" s="1" t="str">
        <f t="shared" si="28"/>
        <v/>
      </c>
      <c r="AC130" s="1" t="str">
        <f t="shared" si="28"/>
        <v/>
      </c>
      <c r="AD130" s="1" t="str">
        <f t="shared" si="28"/>
        <v/>
      </c>
      <c r="AE130" s="1" t="str">
        <f t="shared" si="28"/>
        <v/>
      </c>
      <c r="AF130" s="1" t="e">
        <f>VLOOKUP(C130,'Est2'!$C$12:$S$26,18,FALSE)</f>
        <v>#N/A</v>
      </c>
      <c r="AG130" s="1" t="str">
        <f ca="1">IF($I130&lt;AG$5,"-",SUM(INDIRECT(ADDRESS($AF130+"1",6,1,1,"EST 2")):INDIRECT(ADDRESS($AF130+"1",IF(AA130="",17,AA130+"5"),1,1,"EST 2")))/SUM(INDIRECT(ADDRESS($AF130,6,1,1,"EST 2")):INDIRECT(ADDRESS($AF130,IF(AA130="",17,AA130+"5"),1,1,"EST 2")))-1)</f>
        <v>-</v>
      </c>
      <c r="AH130" s="1" t="str">
        <f ca="1">IF($I130&lt;AH$5,"-",SUM(INDIRECT(ADDRESS($AF130+"1",22,1,1,"EST 2")):INDIRECT(ADDRESS($AF130+"1",IF(AB130="",33,AB130+"21"),1,1,"EST 2")))/SUM(INDIRECT(ADDRESS($AF130,22,1,1,"EST 2")):INDIRECT(ADDRESS($AF130,IF(AB130="",33,AB130+"21"),1,1,"EST 2")))-1)</f>
        <v>-</v>
      </c>
      <c r="AI130" s="1" t="str">
        <f ca="1">IF($I130&lt;AI$5,"-",SUM(INDIRECT(ADDRESS($AF130+"1",38,1,1,"EST 2")):INDIRECT(ADDRESS($AF130+"1",IF(AC130="",49,AC130+"37"),1,1,"EST 2")))/SUM(INDIRECT(ADDRESS($AF130,38,1,1,"EST 2")):INDIRECT(ADDRESS($AF130,IF(AC130="",49,AC130+"37"),1,1,"EST 2")))-1)</f>
        <v>-</v>
      </c>
      <c r="AJ130" s="1" t="str">
        <f ca="1">IF($I130&lt;AJ$5,"-",SUM(INDIRECT(ADDRESS($AF130+"1",54,1,1,"EST 2")):INDIRECT(ADDRESS($AF130+"1",IF(AD130="",65,AD130+"53"),1,1,"EST 2")))/SUM(INDIRECT(ADDRESS($AF130,54,1,1,"EST 2")):INDIRECT(ADDRESS($AF130,IF(AD130="",65,AD130+"53"),1,1,"EST 2")))-1)</f>
        <v>-</v>
      </c>
      <c r="AK130" s="1" t="str">
        <f ca="1">IF($I130&lt;AK$5,"-",SUM(INDIRECT(ADDRESS($AF130+"1",70,1,1,"EST 2")):INDIRECT(ADDRESS($AF130+"1",IF(AE130="",81,AE130+"69"),1,1,"EST 2")))/SUM(INDIRECT(ADDRESS($AF130,70,1,1,"EST 2")):INDIRECT(ADDRESS($AF130,IF(AE130="",81,AE130+"69"),1,1,"EST 2")))-1)</f>
        <v>-</v>
      </c>
    </row>
    <row r="131" spans="1:37" ht="30" customHeight="1" thickTop="1" thickBot="1">
      <c r="A131"/>
      <c r="B131"/>
      <c r="C131" s="321"/>
      <c r="D131" s="322"/>
      <c r="E131" s="316"/>
      <c r="F131" s="316"/>
      <c r="G131" s="317" t="str">
        <f>IF(F131=0,"",VLOOKUP(F131,Funcionários!$C$6:$D$81,2,FALSE))</f>
        <v/>
      </c>
      <c r="H131" s="318"/>
      <c r="I131" s="319"/>
      <c r="J131" s="85" t="str">
        <f t="shared" si="16"/>
        <v/>
      </c>
      <c r="K131" s="88"/>
      <c r="L131" s="1" t="str">
        <f t="shared" si="17"/>
        <v/>
      </c>
      <c r="R131" s="1" t="str">
        <f t="shared" si="18"/>
        <v/>
      </c>
      <c r="S131" s="1" t="str">
        <f t="shared" si="19"/>
        <v/>
      </c>
      <c r="W131" s="1" t="e">
        <f t="shared" ca="1" si="20"/>
        <v>#VALUE!</v>
      </c>
      <c r="X131" s="1" t="e">
        <f t="shared" ca="1" si="21"/>
        <v>#VALUE!</v>
      </c>
      <c r="Y131" s="1" t="e">
        <f t="shared" ca="1" si="22"/>
        <v>#VALUE!</v>
      </c>
      <c r="AA131" s="1" t="str">
        <f t="shared" si="28"/>
        <v/>
      </c>
      <c r="AB131" s="1" t="str">
        <f t="shared" si="28"/>
        <v/>
      </c>
      <c r="AC131" s="1" t="str">
        <f t="shared" si="28"/>
        <v/>
      </c>
      <c r="AD131" s="1" t="str">
        <f t="shared" si="28"/>
        <v/>
      </c>
      <c r="AE131" s="1" t="str">
        <f t="shared" si="28"/>
        <v/>
      </c>
      <c r="AF131" s="1" t="e">
        <f>VLOOKUP(C131,'Est2'!$C$12:$S$26,18,FALSE)</f>
        <v>#N/A</v>
      </c>
      <c r="AG131" s="1" t="str">
        <f ca="1">IF($I131&lt;AG$5,"-",SUM(INDIRECT(ADDRESS($AF131+"1",6,1,1,"EST 2")):INDIRECT(ADDRESS($AF131+"1",IF(AA131="",17,AA131+"5"),1,1,"EST 2")))/SUM(INDIRECT(ADDRESS($AF131,6,1,1,"EST 2")):INDIRECT(ADDRESS($AF131,IF(AA131="",17,AA131+"5"),1,1,"EST 2")))-1)</f>
        <v>-</v>
      </c>
      <c r="AH131" s="1" t="str">
        <f ca="1">IF($I131&lt;AH$5,"-",SUM(INDIRECT(ADDRESS($AF131+"1",22,1,1,"EST 2")):INDIRECT(ADDRESS($AF131+"1",IF(AB131="",33,AB131+"21"),1,1,"EST 2")))/SUM(INDIRECT(ADDRESS($AF131,22,1,1,"EST 2")):INDIRECT(ADDRESS($AF131,IF(AB131="",33,AB131+"21"),1,1,"EST 2")))-1)</f>
        <v>-</v>
      </c>
      <c r="AI131" s="1" t="str">
        <f ca="1">IF($I131&lt;AI$5,"-",SUM(INDIRECT(ADDRESS($AF131+"1",38,1,1,"EST 2")):INDIRECT(ADDRESS($AF131+"1",IF(AC131="",49,AC131+"37"),1,1,"EST 2")))/SUM(INDIRECT(ADDRESS($AF131,38,1,1,"EST 2")):INDIRECT(ADDRESS($AF131,IF(AC131="",49,AC131+"37"),1,1,"EST 2")))-1)</f>
        <v>-</v>
      </c>
      <c r="AJ131" s="1" t="str">
        <f ca="1">IF($I131&lt;AJ$5,"-",SUM(INDIRECT(ADDRESS($AF131+"1",54,1,1,"EST 2")):INDIRECT(ADDRESS($AF131+"1",IF(AD131="",65,AD131+"53"),1,1,"EST 2")))/SUM(INDIRECT(ADDRESS($AF131,54,1,1,"EST 2")):INDIRECT(ADDRESS($AF131,IF(AD131="",65,AD131+"53"),1,1,"EST 2")))-1)</f>
        <v>-</v>
      </c>
      <c r="AK131" s="1" t="str">
        <f ca="1">IF($I131&lt;AK$5,"-",SUM(INDIRECT(ADDRESS($AF131+"1",70,1,1,"EST 2")):INDIRECT(ADDRESS($AF131+"1",IF(AE131="",81,AE131+"69"),1,1,"EST 2")))/SUM(INDIRECT(ADDRESS($AF131,70,1,1,"EST 2")):INDIRECT(ADDRESS($AF131,IF(AE131="",81,AE131+"69"),1,1,"EST 2")))-1)</f>
        <v>-</v>
      </c>
    </row>
    <row r="132" spans="1:37" ht="30" customHeight="1" thickTop="1" thickBot="1">
      <c r="A132"/>
      <c r="B132"/>
      <c r="C132" s="321"/>
      <c r="D132" s="322"/>
      <c r="E132" s="316"/>
      <c r="F132" s="316"/>
      <c r="G132" s="317" t="str">
        <f>IF(F132=0,"",VLOOKUP(F132,Funcionários!$C$6:$D$81,2,FALSE))</f>
        <v/>
      </c>
      <c r="H132" s="318"/>
      <c r="I132" s="319"/>
      <c r="J132" s="85" t="str">
        <f t="shared" si="16"/>
        <v/>
      </c>
      <c r="K132" s="88"/>
      <c r="L132" s="1" t="str">
        <f t="shared" si="17"/>
        <v/>
      </c>
      <c r="R132" s="1" t="str">
        <f t="shared" si="18"/>
        <v/>
      </c>
      <c r="S132" s="1" t="str">
        <f t="shared" si="19"/>
        <v/>
      </c>
      <c r="W132" s="1" t="e">
        <f t="shared" ca="1" si="20"/>
        <v>#VALUE!</v>
      </c>
      <c r="X132" s="1" t="e">
        <f t="shared" ca="1" si="21"/>
        <v>#VALUE!</v>
      </c>
      <c r="Y132" s="1" t="e">
        <f t="shared" ca="1" si="22"/>
        <v>#VALUE!</v>
      </c>
      <c r="AA132" s="1" t="str">
        <f t="shared" si="28"/>
        <v/>
      </c>
      <c r="AB132" s="1" t="str">
        <f t="shared" si="28"/>
        <v/>
      </c>
      <c r="AC132" s="1" t="str">
        <f t="shared" si="28"/>
        <v/>
      </c>
      <c r="AD132" s="1" t="str">
        <f t="shared" si="28"/>
        <v/>
      </c>
      <c r="AE132" s="1" t="str">
        <f t="shared" si="28"/>
        <v/>
      </c>
      <c r="AF132" s="1" t="e">
        <f>VLOOKUP(C132,'Est2'!$C$12:$S$26,18,FALSE)</f>
        <v>#N/A</v>
      </c>
      <c r="AG132" s="1" t="str">
        <f ca="1">IF($I132&lt;AG$5,"-",SUM(INDIRECT(ADDRESS($AF132+"1",6,1,1,"EST 2")):INDIRECT(ADDRESS($AF132+"1",IF(AA132="",17,AA132+"5"),1,1,"EST 2")))/SUM(INDIRECT(ADDRESS($AF132,6,1,1,"EST 2")):INDIRECT(ADDRESS($AF132,IF(AA132="",17,AA132+"5"),1,1,"EST 2")))-1)</f>
        <v>-</v>
      </c>
      <c r="AH132" s="1" t="str">
        <f ca="1">IF($I132&lt;AH$5,"-",SUM(INDIRECT(ADDRESS($AF132+"1",22,1,1,"EST 2")):INDIRECT(ADDRESS($AF132+"1",IF(AB132="",33,AB132+"21"),1,1,"EST 2")))/SUM(INDIRECT(ADDRESS($AF132,22,1,1,"EST 2")):INDIRECT(ADDRESS($AF132,IF(AB132="",33,AB132+"21"),1,1,"EST 2")))-1)</f>
        <v>-</v>
      </c>
      <c r="AI132" s="1" t="str">
        <f ca="1">IF($I132&lt;AI$5,"-",SUM(INDIRECT(ADDRESS($AF132+"1",38,1,1,"EST 2")):INDIRECT(ADDRESS($AF132+"1",IF(AC132="",49,AC132+"37"),1,1,"EST 2")))/SUM(INDIRECT(ADDRESS($AF132,38,1,1,"EST 2")):INDIRECT(ADDRESS($AF132,IF(AC132="",49,AC132+"37"),1,1,"EST 2")))-1)</f>
        <v>-</v>
      </c>
      <c r="AJ132" s="1" t="str">
        <f ca="1">IF($I132&lt;AJ$5,"-",SUM(INDIRECT(ADDRESS($AF132+"1",54,1,1,"EST 2")):INDIRECT(ADDRESS($AF132+"1",IF(AD132="",65,AD132+"53"),1,1,"EST 2")))/SUM(INDIRECT(ADDRESS($AF132,54,1,1,"EST 2")):INDIRECT(ADDRESS($AF132,IF(AD132="",65,AD132+"53"),1,1,"EST 2")))-1)</f>
        <v>-</v>
      </c>
      <c r="AK132" s="1" t="str">
        <f ca="1">IF($I132&lt;AK$5,"-",SUM(INDIRECT(ADDRESS($AF132+"1",70,1,1,"EST 2")):INDIRECT(ADDRESS($AF132+"1",IF(AE132="",81,AE132+"69"),1,1,"EST 2")))/SUM(INDIRECT(ADDRESS($AF132,70,1,1,"EST 2")):INDIRECT(ADDRESS($AF132,IF(AE132="",81,AE132+"69"),1,1,"EST 2")))-1)</f>
        <v>-</v>
      </c>
    </row>
    <row r="133" spans="1:37" ht="30" customHeight="1" thickTop="1" thickBot="1">
      <c r="A133"/>
      <c r="B133"/>
      <c r="C133" s="321"/>
      <c r="D133" s="322"/>
      <c r="E133" s="316"/>
      <c r="F133" s="316"/>
      <c r="G133" s="317" t="str">
        <f>IF(F133=0,"",VLOOKUP(F133,Funcionários!$C$6:$D$81,2,FALSE))</f>
        <v/>
      </c>
      <c r="H133" s="318"/>
      <c r="I133" s="319"/>
      <c r="J133" s="85" t="str">
        <f t="shared" si="16"/>
        <v/>
      </c>
      <c r="K133" s="88"/>
      <c r="L133" s="1" t="str">
        <f t="shared" si="17"/>
        <v/>
      </c>
      <c r="R133" s="1" t="str">
        <f t="shared" si="18"/>
        <v/>
      </c>
      <c r="S133" s="1" t="str">
        <f t="shared" si="19"/>
        <v/>
      </c>
      <c r="W133" s="1" t="e">
        <f t="shared" ca="1" si="20"/>
        <v>#VALUE!</v>
      </c>
      <c r="X133" s="1" t="e">
        <f t="shared" ca="1" si="21"/>
        <v>#VALUE!</v>
      </c>
      <c r="Y133" s="1" t="e">
        <f t="shared" ca="1" si="22"/>
        <v>#VALUE!</v>
      </c>
      <c r="AA133" s="1" t="str">
        <f t="shared" si="28"/>
        <v/>
      </c>
      <c r="AB133" s="1" t="str">
        <f t="shared" si="28"/>
        <v/>
      </c>
      <c r="AC133" s="1" t="str">
        <f t="shared" si="28"/>
        <v/>
      </c>
      <c r="AD133" s="1" t="str">
        <f t="shared" si="28"/>
        <v/>
      </c>
      <c r="AE133" s="1" t="str">
        <f t="shared" si="28"/>
        <v/>
      </c>
      <c r="AF133" s="1" t="e">
        <f>VLOOKUP(C133,'Est2'!$C$12:$S$26,18,FALSE)</f>
        <v>#N/A</v>
      </c>
      <c r="AG133" s="1" t="str">
        <f ca="1">IF($I133&lt;AG$5,"-",SUM(INDIRECT(ADDRESS($AF133+"1",6,1,1,"EST 2")):INDIRECT(ADDRESS($AF133+"1",IF(AA133="",17,AA133+"5"),1,1,"EST 2")))/SUM(INDIRECT(ADDRESS($AF133,6,1,1,"EST 2")):INDIRECT(ADDRESS($AF133,IF(AA133="",17,AA133+"5"),1,1,"EST 2")))-1)</f>
        <v>-</v>
      </c>
      <c r="AH133" s="1" t="str">
        <f ca="1">IF($I133&lt;AH$5,"-",SUM(INDIRECT(ADDRESS($AF133+"1",22,1,1,"EST 2")):INDIRECT(ADDRESS($AF133+"1",IF(AB133="",33,AB133+"21"),1,1,"EST 2")))/SUM(INDIRECT(ADDRESS($AF133,22,1,1,"EST 2")):INDIRECT(ADDRESS($AF133,IF(AB133="",33,AB133+"21"),1,1,"EST 2")))-1)</f>
        <v>-</v>
      </c>
      <c r="AI133" s="1" t="str">
        <f ca="1">IF($I133&lt;AI$5,"-",SUM(INDIRECT(ADDRESS($AF133+"1",38,1,1,"EST 2")):INDIRECT(ADDRESS($AF133+"1",IF(AC133="",49,AC133+"37"),1,1,"EST 2")))/SUM(INDIRECT(ADDRESS($AF133,38,1,1,"EST 2")):INDIRECT(ADDRESS($AF133,IF(AC133="",49,AC133+"37"),1,1,"EST 2")))-1)</f>
        <v>-</v>
      </c>
      <c r="AJ133" s="1" t="str">
        <f ca="1">IF($I133&lt;AJ$5,"-",SUM(INDIRECT(ADDRESS($AF133+"1",54,1,1,"EST 2")):INDIRECT(ADDRESS($AF133+"1",IF(AD133="",65,AD133+"53"),1,1,"EST 2")))/SUM(INDIRECT(ADDRESS($AF133,54,1,1,"EST 2")):INDIRECT(ADDRESS($AF133,IF(AD133="",65,AD133+"53"),1,1,"EST 2")))-1)</f>
        <v>-</v>
      </c>
      <c r="AK133" s="1" t="str">
        <f ca="1">IF($I133&lt;AK$5,"-",SUM(INDIRECT(ADDRESS($AF133+"1",70,1,1,"EST 2")):INDIRECT(ADDRESS($AF133+"1",IF(AE133="",81,AE133+"69"),1,1,"EST 2")))/SUM(INDIRECT(ADDRESS($AF133,70,1,1,"EST 2")):INDIRECT(ADDRESS($AF133,IF(AE133="",81,AE133+"69"),1,1,"EST 2")))-1)</f>
        <v>-</v>
      </c>
    </row>
    <row r="134" spans="1:37" ht="30" customHeight="1" thickTop="1" thickBot="1">
      <c r="A134"/>
      <c r="B134"/>
      <c r="C134" s="321"/>
      <c r="D134" s="322"/>
      <c r="E134" s="316"/>
      <c r="F134" s="316"/>
      <c r="G134" s="317" t="str">
        <f>IF(F134=0,"",VLOOKUP(F134,Funcionários!$C$6:$D$81,2,FALSE))</f>
        <v/>
      </c>
      <c r="H134" s="318"/>
      <c r="I134" s="319"/>
      <c r="J134" s="85" t="str">
        <f t="shared" si="16"/>
        <v/>
      </c>
      <c r="K134" s="88"/>
      <c r="L134" s="1" t="str">
        <f t="shared" si="17"/>
        <v/>
      </c>
      <c r="R134" s="1" t="str">
        <f t="shared" si="18"/>
        <v/>
      </c>
      <c r="S134" s="1" t="str">
        <f t="shared" si="19"/>
        <v/>
      </c>
      <c r="W134" s="1" t="e">
        <f t="shared" ca="1" si="20"/>
        <v>#VALUE!</v>
      </c>
      <c r="X134" s="1" t="e">
        <f t="shared" ca="1" si="21"/>
        <v>#VALUE!</v>
      </c>
      <c r="Y134" s="1" t="e">
        <f t="shared" ca="1" si="22"/>
        <v>#VALUE!</v>
      </c>
      <c r="AA134" s="1" t="str">
        <f t="shared" si="28"/>
        <v/>
      </c>
      <c r="AB134" s="1" t="str">
        <f t="shared" si="28"/>
        <v/>
      </c>
      <c r="AC134" s="1" t="str">
        <f t="shared" si="28"/>
        <v/>
      </c>
      <c r="AD134" s="1" t="str">
        <f t="shared" si="28"/>
        <v/>
      </c>
      <c r="AE134" s="1" t="str">
        <f t="shared" si="28"/>
        <v/>
      </c>
      <c r="AF134" s="1" t="e">
        <f>VLOOKUP(C134,'Est2'!$C$12:$S$26,18,FALSE)</f>
        <v>#N/A</v>
      </c>
      <c r="AG134" s="1" t="str">
        <f ca="1">IF($I134&lt;AG$5,"-",SUM(INDIRECT(ADDRESS($AF134+"1",6,1,1,"EST 2")):INDIRECT(ADDRESS($AF134+"1",IF(AA134="",17,AA134+"5"),1,1,"EST 2")))/SUM(INDIRECT(ADDRESS($AF134,6,1,1,"EST 2")):INDIRECT(ADDRESS($AF134,IF(AA134="",17,AA134+"5"),1,1,"EST 2")))-1)</f>
        <v>-</v>
      </c>
      <c r="AH134" s="1" t="str">
        <f ca="1">IF($I134&lt;AH$5,"-",SUM(INDIRECT(ADDRESS($AF134+"1",22,1,1,"EST 2")):INDIRECT(ADDRESS($AF134+"1",IF(AB134="",33,AB134+"21"),1,1,"EST 2")))/SUM(INDIRECT(ADDRESS($AF134,22,1,1,"EST 2")):INDIRECT(ADDRESS($AF134,IF(AB134="",33,AB134+"21"),1,1,"EST 2")))-1)</f>
        <v>-</v>
      </c>
      <c r="AI134" s="1" t="str">
        <f ca="1">IF($I134&lt;AI$5,"-",SUM(INDIRECT(ADDRESS($AF134+"1",38,1,1,"EST 2")):INDIRECT(ADDRESS($AF134+"1",IF(AC134="",49,AC134+"37"),1,1,"EST 2")))/SUM(INDIRECT(ADDRESS($AF134,38,1,1,"EST 2")):INDIRECT(ADDRESS($AF134,IF(AC134="",49,AC134+"37"),1,1,"EST 2")))-1)</f>
        <v>-</v>
      </c>
      <c r="AJ134" s="1" t="str">
        <f ca="1">IF($I134&lt;AJ$5,"-",SUM(INDIRECT(ADDRESS($AF134+"1",54,1,1,"EST 2")):INDIRECT(ADDRESS($AF134+"1",IF(AD134="",65,AD134+"53"),1,1,"EST 2")))/SUM(INDIRECT(ADDRESS($AF134,54,1,1,"EST 2")):INDIRECT(ADDRESS($AF134,IF(AD134="",65,AD134+"53"),1,1,"EST 2")))-1)</f>
        <v>-</v>
      </c>
      <c r="AK134" s="1" t="str">
        <f ca="1">IF($I134&lt;AK$5,"-",SUM(INDIRECT(ADDRESS($AF134+"1",70,1,1,"EST 2")):INDIRECT(ADDRESS($AF134+"1",IF(AE134="",81,AE134+"69"),1,1,"EST 2")))/SUM(INDIRECT(ADDRESS($AF134,70,1,1,"EST 2")):INDIRECT(ADDRESS($AF134,IF(AE134="",81,AE134+"69"),1,1,"EST 2")))-1)</f>
        <v>-</v>
      </c>
    </row>
    <row r="135" spans="1:37" ht="30" customHeight="1" thickTop="1" thickBot="1">
      <c r="A135"/>
      <c r="B135"/>
      <c r="C135" s="321"/>
      <c r="D135" s="322"/>
      <c r="E135" s="316"/>
      <c r="F135" s="316"/>
      <c r="G135" s="317" t="str">
        <f>IF(F135=0,"",VLOOKUP(F135,Funcionários!$C$6:$D$81,2,FALSE))</f>
        <v/>
      </c>
      <c r="H135" s="318"/>
      <c r="I135" s="319"/>
      <c r="J135" s="85" t="str">
        <f t="shared" ref="J135:J198" si="29">IF(ISERROR(IF(K135=1,"Terminado",IF(S135="","",IF(W135=0,"Vence este mes",IF(W135&gt;=3,"Falta "&amp;W135&amp;" meses",IF(W135=2,"Falta 2 meses",IF(W135=1,"Falta 1 mes",IF(W135=-1,ABS(W135)&amp;" mes de retraso",ABS(W135)&amp;" meses de retraso")))))))),"",IF(K135=1,"Terminado",IF(S135="","",IF(W135=0,"Vence esse mes",IF(W135&gt;=3,"Falta "&amp;W135&amp;" meses",IF(W135=2,"Falta 2 meses",IF(W135=1,"Falta 1 mes",IF(W135=-1,ABS(W135)&amp;" mes de retraso",ABS(W135)&amp;" meses de retraso"))))))))</f>
        <v/>
      </c>
      <c r="K135" s="88"/>
      <c r="L135" s="1" t="str">
        <f t="shared" ref="L135:L198" si="30">IF(J135="Terminado","Terminado",IF(RIGHT(J135,7)="Retraso","Retraso",IF(OR(LEFT(J135,5)="Vence",LEFT(J135,5)="Falta"),"En Progreso","")))</f>
        <v/>
      </c>
      <c r="R135" s="1" t="str">
        <f t="shared" ref="R135:R198" si="31">IF(ISERROR(VLOOKUP(H135,$O$6:$P$17,2,FALSE)),"",VLOOKUP(H135,$O$6:$P$17,2,FALSE))</f>
        <v/>
      </c>
      <c r="S135" s="1" t="str">
        <f t="shared" ref="S135:S198" si="32">IF(R135="","","1/"&amp;R135&amp;"/"&amp;I135)</f>
        <v/>
      </c>
      <c r="W135" s="1" t="e">
        <f t="shared" ref="W135:W198" ca="1" si="33">IF(X135&lt;&gt;0,-X135,Y135)</f>
        <v>#VALUE!</v>
      </c>
      <c r="X135" s="1" t="e">
        <f t="shared" ref="X135:X198" ca="1" si="34">IF(I135&gt;$V$6,0,((YEAR(NOW())-YEAR(S135))*12+MONTH(NOW())-MONTH(S135)))</f>
        <v>#VALUE!</v>
      </c>
      <c r="Y135" s="1" t="e">
        <f t="shared" ref="Y135:Y198" ca="1" si="35">IF(X135&gt;0,"",((YEAR(S135)-YEAR($T$6))*12+MONTH(S135)-MONTH($T$6)))</f>
        <v>#VALUE!</v>
      </c>
      <c r="AA135" s="1" t="str">
        <f t="shared" si="28"/>
        <v/>
      </c>
      <c r="AB135" s="1" t="str">
        <f t="shared" si="28"/>
        <v/>
      </c>
      <c r="AC135" s="1" t="str">
        <f t="shared" si="28"/>
        <v/>
      </c>
      <c r="AD135" s="1" t="str">
        <f t="shared" si="28"/>
        <v/>
      </c>
      <c r="AE135" s="1" t="str">
        <f t="shared" si="28"/>
        <v/>
      </c>
      <c r="AF135" s="1" t="e">
        <f>VLOOKUP(C135,'Est2'!$C$12:$S$26,18,FALSE)</f>
        <v>#N/A</v>
      </c>
      <c r="AG135" s="1" t="str">
        <f ca="1">IF($I135&lt;AG$5,"-",SUM(INDIRECT(ADDRESS($AF135+"1",6,1,1,"EST 2")):INDIRECT(ADDRESS($AF135+"1",IF(AA135="",17,AA135+"5"),1,1,"EST 2")))/SUM(INDIRECT(ADDRESS($AF135,6,1,1,"EST 2")):INDIRECT(ADDRESS($AF135,IF(AA135="",17,AA135+"5"),1,1,"EST 2")))-1)</f>
        <v>-</v>
      </c>
      <c r="AH135" s="1" t="str">
        <f ca="1">IF($I135&lt;AH$5,"-",SUM(INDIRECT(ADDRESS($AF135+"1",22,1,1,"EST 2")):INDIRECT(ADDRESS($AF135+"1",IF(AB135="",33,AB135+"21"),1,1,"EST 2")))/SUM(INDIRECT(ADDRESS($AF135,22,1,1,"EST 2")):INDIRECT(ADDRESS($AF135,IF(AB135="",33,AB135+"21"),1,1,"EST 2")))-1)</f>
        <v>-</v>
      </c>
      <c r="AI135" s="1" t="str">
        <f ca="1">IF($I135&lt;AI$5,"-",SUM(INDIRECT(ADDRESS($AF135+"1",38,1,1,"EST 2")):INDIRECT(ADDRESS($AF135+"1",IF(AC135="",49,AC135+"37"),1,1,"EST 2")))/SUM(INDIRECT(ADDRESS($AF135,38,1,1,"EST 2")):INDIRECT(ADDRESS($AF135,IF(AC135="",49,AC135+"37"),1,1,"EST 2")))-1)</f>
        <v>-</v>
      </c>
      <c r="AJ135" s="1" t="str">
        <f ca="1">IF($I135&lt;AJ$5,"-",SUM(INDIRECT(ADDRESS($AF135+"1",54,1,1,"EST 2")):INDIRECT(ADDRESS($AF135+"1",IF(AD135="",65,AD135+"53"),1,1,"EST 2")))/SUM(INDIRECT(ADDRESS($AF135,54,1,1,"EST 2")):INDIRECT(ADDRESS($AF135,IF(AD135="",65,AD135+"53"),1,1,"EST 2")))-1)</f>
        <v>-</v>
      </c>
      <c r="AK135" s="1" t="str">
        <f ca="1">IF($I135&lt;AK$5,"-",SUM(INDIRECT(ADDRESS($AF135+"1",70,1,1,"EST 2")):INDIRECT(ADDRESS($AF135+"1",IF(AE135="",81,AE135+"69"),1,1,"EST 2")))/SUM(INDIRECT(ADDRESS($AF135,70,1,1,"EST 2")):INDIRECT(ADDRESS($AF135,IF(AE135="",81,AE135+"69"),1,1,"EST 2")))-1)</f>
        <v>-</v>
      </c>
    </row>
    <row r="136" spans="1:37" ht="30" customHeight="1" thickTop="1" thickBot="1">
      <c r="A136"/>
      <c r="B136"/>
      <c r="C136" s="321"/>
      <c r="D136" s="322"/>
      <c r="E136" s="316"/>
      <c r="F136" s="316"/>
      <c r="G136" s="317" t="str">
        <f>IF(F136=0,"",VLOOKUP(F136,Funcionários!$C$6:$D$81,2,FALSE))</f>
        <v/>
      </c>
      <c r="H136" s="318"/>
      <c r="I136" s="319"/>
      <c r="J136" s="85" t="str">
        <f t="shared" si="29"/>
        <v/>
      </c>
      <c r="K136" s="88"/>
      <c r="L136" s="1" t="str">
        <f t="shared" si="30"/>
        <v/>
      </c>
      <c r="R136" s="1" t="str">
        <f t="shared" si="31"/>
        <v/>
      </c>
      <c r="S136" s="1" t="str">
        <f t="shared" si="32"/>
        <v/>
      </c>
      <c r="W136" s="1" t="e">
        <f t="shared" ca="1" si="33"/>
        <v>#VALUE!</v>
      </c>
      <c r="X136" s="1" t="e">
        <f t="shared" ca="1" si="34"/>
        <v>#VALUE!</v>
      </c>
      <c r="Y136" s="1" t="e">
        <f t="shared" ca="1" si="35"/>
        <v>#VALUE!</v>
      </c>
      <c r="AA136" s="1" t="str">
        <f t="shared" ref="AA136:AE145" si="36">IF($I136=AA$5,$R136,"")</f>
        <v/>
      </c>
      <c r="AB136" s="1" t="str">
        <f t="shared" si="36"/>
        <v/>
      </c>
      <c r="AC136" s="1" t="str">
        <f t="shared" si="36"/>
        <v/>
      </c>
      <c r="AD136" s="1" t="str">
        <f t="shared" si="36"/>
        <v/>
      </c>
      <c r="AE136" s="1" t="str">
        <f t="shared" si="36"/>
        <v/>
      </c>
      <c r="AF136" s="1" t="e">
        <f>VLOOKUP(C136,'Est2'!$C$12:$S$26,18,FALSE)</f>
        <v>#N/A</v>
      </c>
      <c r="AG136" s="1" t="str">
        <f ca="1">IF($I136&lt;AG$5,"-",SUM(INDIRECT(ADDRESS($AF136+"1",6,1,1,"EST 2")):INDIRECT(ADDRESS($AF136+"1",IF(AA136="",17,AA136+"5"),1,1,"EST 2")))/SUM(INDIRECT(ADDRESS($AF136,6,1,1,"EST 2")):INDIRECT(ADDRESS($AF136,IF(AA136="",17,AA136+"5"),1,1,"EST 2")))-1)</f>
        <v>-</v>
      </c>
      <c r="AH136" s="1" t="str">
        <f ca="1">IF($I136&lt;AH$5,"-",SUM(INDIRECT(ADDRESS($AF136+"1",22,1,1,"EST 2")):INDIRECT(ADDRESS($AF136+"1",IF(AB136="",33,AB136+"21"),1,1,"EST 2")))/SUM(INDIRECT(ADDRESS($AF136,22,1,1,"EST 2")):INDIRECT(ADDRESS($AF136,IF(AB136="",33,AB136+"21"),1,1,"EST 2")))-1)</f>
        <v>-</v>
      </c>
      <c r="AI136" s="1" t="str">
        <f ca="1">IF($I136&lt;AI$5,"-",SUM(INDIRECT(ADDRESS($AF136+"1",38,1,1,"EST 2")):INDIRECT(ADDRESS($AF136+"1",IF(AC136="",49,AC136+"37"),1,1,"EST 2")))/SUM(INDIRECT(ADDRESS($AF136,38,1,1,"EST 2")):INDIRECT(ADDRESS($AF136,IF(AC136="",49,AC136+"37"),1,1,"EST 2")))-1)</f>
        <v>-</v>
      </c>
      <c r="AJ136" s="1" t="str">
        <f ca="1">IF($I136&lt;AJ$5,"-",SUM(INDIRECT(ADDRESS($AF136+"1",54,1,1,"EST 2")):INDIRECT(ADDRESS($AF136+"1",IF(AD136="",65,AD136+"53"),1,1,"EST 2")))/SUM(INDIRECT(ADDRESS($AF136,54,1,1,"EST 2")):INDIRECT(ADDRESS($AF136,IF(AD136="",65,AD136+"53"),1,1,"EST 2")))-1)</f>
        <v>-</v>
      </c>
      <c r="AK136" s="1" t="str">
        <f ca="1">IF($I136&lt;AK$5,"-",SUM(INDIRECT(ADDRESS($AF136+"1",70,1,1,"EST 2")):INDIRECT(ADDRESS($AF136+"1",IF(AE136="",81,AE136+"69"),1,1,"EST 2")))/SUM(INDIRECT(ADDRESS($AF136,70,1,1,"EST 2")):INDIRECT(ADDRESS($AF136,IF(AE136="",81,AE136+"69"),1,1,"EST 2")))-1)</f>
        <v>-</v>
      </c>
    </row>
    <row r="137" spans="1:37" ht="30" customHeight="1" thickTop="1" thickBot="1">
      <c r="A137"/>
      <c r="B137"/>
      <c r="C137" s="321"/>
      <c r="D137" s="322"/>
      <c r="E137" s="316"/>
      <c r="F137" s="316"/>
      <c r="G137" s="317" t="str">
        <f>IF(F137=0,"",VLOOKUP(F137,Funcionários!$C$6:$D$81,2,FALSE))</f>
        <v/>
      </c>
      <c r="H137" s="318"/>
      <c r="I137" s="319"/>
      <c r="J137" s="85" t="str">
        <f t="shared" si="29"/>
        <v/>
      </c>
      <c r="K137" s="88"/>
      <c r="L137" s="1" t="str">
        <f t="shared" si="30"/>
        <v/>
      </c>
      <c r="R137" s="1" t="str">
        <f t="shared" si="31"/>
        <v/>
      </c>
      <c r="S137" s="1" t="str">
        <f t="shared" si="32"/>
        <v/>
      </c>
      <c r="W137" s="1" t="e">
        <f t="shared" ca="1" si="33"/>
        <v>#VALUE!</v>
      </c>
      <c r="X137" s="1" t="e">
        <f t="shared" ca="1" si="34"/>
        <v>#VALUE!</v>
      </c>
      <c r="Y137" s="1" t="e">
        <f t="shared" ca="1" si="35"/>
        <v>#VALUE!</v>
      </c>
      <c r="AA137" s="1" t="str">
        <f t="shared" si="36"/>
        <v/>
      </c>
      <c r="AB137" s="1" t="str">
        <f t="shared" si="36"/>
        <v/>
      </c>
      <c r="AC137" s="1" t="str">
        <f t="shared" si="36"/>
        <v/>
      </c>
      <c r="AD137" s="1" t="str">
        <f t="shared" si="36"/>
        <v/>
      </c>
      <c r="AE137" s="1" t="str">
        <f t="shared" si="36"/>
        <v/>
      </c>
      <c r="AF137" s="1" t="e">
        <f>VLOOKUP(C137,'Est2'!$C$12:$S$26,18,FALSE)</f>
        <v>#N/A</v>
      </c>
      <c r="AG137" s="1" t="str">
        <f ca="1">IF($I137&lt;AG$5,"-",SUM(INDIRECT(ADDRESS($AF137+"1",6,1,1,"EST 2")):INDIRECT(ADDRESS($AF137+"1",IF(AA137="",17,AA137+"5"),1,1,"EST 2")))/SUM(INDIRECT(ADDRESS($AF137,6,1,1,"EST 2")):INDIRECT(ADDRESS($AF137,IF(AA137="",17,AA137+"5"),1,1,"EST 2")))-1)</f>
        <v>-</v>
      </c>
      <c r="AH137" s="1" t="str">
        <f ca="1">IF($I137&lt;AH$5,"-",SUM(INDIRECT(ADDRESS($AF137+"1",22,1,1,"EST 2")):INDIRECT(ADDRESS($AF137+"1",IF(AB137="",33,AB137+"21"),1,1,"EST 2")))/SUM(INDIRECT(ADDRESS($AF137,22,1,1,"EST 2")):INDIRECT(ADDRESS($AF137,IF(AB137="",33,AB137+"21"),1,1,"EST 2")))-1)</f>
        <v>-</v>
      </c>
      <c r="AI137" s="1" t="str">
        <f ca="1">IF($I137&lt;AI$5,"-",SUM(INDIRECT(ADDRESS($AF137+"1",38,1,1,"EST 2")):INDIRECT(ADDRESS($AF137+"1",IF(AC137="",49,AC137+"37"),1,1,"EST 2")))/SUM(INDIRECT(ADDRESS($AF137,38,1,1,"EST 2")):INDIRECT(ADDRESS($AF137,IF(AC137="",49,AC137+"37"),1,1,"EST 2")))-1)</f>
        <v>-</v>
      </c>
      <c r="AJ137" s="1" t="str">
        <f ca="1">IF($I137&lt;AJ$5,"-",SUM(INDIRECT(ADDRESS($AF137+"1",54,1,1,"EST 2")):INDIRECT(ADDRESS($AF137+"1",IF(AD137="",65,AD137+"53"),1,1,"EST 2")))/SUM(INDIRECT(ADDRESS($AF137,54,1,1,"EST 2")):INDIRECT(ADDRESS($AF137,IF(AD137="",65,AD137+"53"),1,1,"EST 2")))-1)</f>
        <v>-</v>
      </c>
      <c r="AK137" s="1" t="str">
        <f ca="1">IF($I137&lt;AK$5,"-",SUM(INDIRECT(ADDRESS($AF137+"1",70,1,1,"EST 2")):INDIRECT(ADDRESS($AF137+"1",IF(AE137="",81,AE137+"69"),1,1,"EST 2")))/SUM(INDIRECT(ADDRESS($AF137,70,1,1,"EST 2")):INDIRECT(ADDRESS($AF137,IF(AE137="",81,AE137+"69"),1,1,"EST 2")))-1)</f>
        <v>-</v>
      </c>
    </row>
    <row r="138" spans="1:37" ht="30" customHeight="1" thickTop="1" thickBot="1">
      <c r="A138"/>
      <c r="B138"/>
      <c r="C138" s="321"/>
      <c r="D138" s="322"/>
      <c r="E138" s="316"/>
      <c r="F138" s="316"/>
      <c r="G138" s="317" t="str">
        <f>IF(F138=0,"",VLOOKUP(F138,Funcionários!$C$6:$D$81,2,FALSE))</f>
        <v/>
      </c>
      <c r="H138" s="318"/>
      <c r="I138" s="319"/>
      <c r="J138" s="85" t="str">
        <f t="shared" si="29"/>
        <v/>
      </c>
      <c r="K138" s="88"/>
      <c r="L138" s="1" t="str">
        <f t="shared" si="30"/>
        <v/>
      </c>
      <c r="R138" s="1" t="str">
        <f t="shared" si="31"/>
        <v/>
      </c>
      <c r="S138" s="1" t="str">
        <f t="shared" si="32"/>
        <v/>
      </c>
      <c r="W138" s="1" t="e">
        <f t="shared" ca="1" si="33"/>
        <v>#VALUE!</v>
      </c>
      <c r="X138" s="1" t="e">
        <f t="shared" ca="1" si="34"/>
        <v>#VALUE!</v>
      </c>
      <c r="Y138" s="1" t="e">
        <f t="shared" ca="1" si="35"/>
        <v>#VALUE!</v>
      </c>
      <c r="AA138" s="1" t="str">
        <f t="shared" si="36"/>
        <v/>
      </c>
      <c r="AB138" s="1" t="str">
        <f t="shared" si="36"/>
        <v/>
      </c>
      <c r="AC138" s="1" t="str">
        <f t="shared" si="36"/>
        <v/>
      </c>
      <c r="AD138" s="1" t="str">
        <f t="shared" si="36"/>
        <v/>
      </c>
      <c r="AE138" s="1" t="str">
        <f t="shared" si="36"/>
        <v/>
      </c>
      <c r="AF138" s="1" t="e">
        <f>VLOOKUP(C138,'Est2'!$C$12:$S$26,18,FALSE)</f>
        <v>#N/A</v>
      </c>
      <c r="AG138" s="1" t="str">
        <f ca="1">IF($I138&lt;AG$5,"-",SUM(INDIRECT(ADDRESS($AF138+"1",6,1,1,"EST 2")):INDIRECT(ADDRESS($AF138+"1",IF(AA138="",17,AA138+"5"),1,1,"EST 2")))/SUM(INDIRECT(ADDRESS($AF138,6,1,1,"EST 2")):INDIRECT(ADDRESS($AF138,IF(AA138="",17,AA138+"5"),1,1,"EST 2")))-1)</f>
        <v>-</v>
      </c>
      <c r="AH138" s="1" t="str">
        <f ca="1">IF($I138&lt;AH$5,"-",SUM(INDIRECT(ADDRESS($AF138+"1",22,1,1,"EST 2")):INDIRECT(ADDRESS($AF138+"1",IF(AB138="",33,AB138+"21"),1,1,"EST 2")))/SUM(INDIRECT(ADDRESS($AF138,22,1,1,"EST 2")):INDIRECT(ADDRESS($AF138,IF(AB138="",33,AB138+"21"),1,1,"EST 2")))-1)</f>
        <v>-</v>
      </c>
      <c r="AI138" s="1" t="str">
        <f ca="1">IF($I138&lt;AI$5,"-",SUM(INDIRECT(ADDRESS($AF138+"1",38,1,1,"EST 2")):INDIRECT(ADDRESS($AF138+"1",IF(AC138="",49,AC138+"37"),1,1,"EST 2")))/SUM(INDIRECT(ADDRESS($AF138,38,1,1,"EST 2")):INDIRECT(ADDRESS($AF138,IF(AC138="",49,AC138+"37"),1,1,"EST 2")))-1)</f>
        <v>-</v>
      </c>
      <c r="AJ138" s="1" t="str">
        <f ca="1">IF($I138&lt;AJ$5,"-",SUM(INDIRECT(ADDRESS($AF138+"1",54,1,1,"EST 2")):INDIRECT(ADDRESS($AF138+"1",IF(AD138="",65,AD138+"53"),1,1,"EST 2")))/SUM(INDIRECT(ADDRESS($AF138,54,1,1,"EST 2")):INDIRECT(ADDRESS($AF138,IF(AD138="",65,AD138+"53"),1,1,"EST 2")))-1)</f>
        <v>-</v>
      </c>
      <c r="AK138" s="1" t="str">
        <f ca="1">IF($I138&lt;AK$5,"-",SUM(INDIRECT(ADDRESS($AF138+"1",70,1,1,"EST 2")):INDIRECT(ADDRESS($AF138+"1",IF(AE138="",81,AE138+"69"),1,1,"EST 2")))/SUM(INDIRECT(ADDRESS($AF138,70,1,1,"EST 2")):INDIRECT(ADDRESS($AF138,IF(AE138="",81,AE138+"69"),1,1,"EST 2")))-1)</f>
        <v>-</v>
      </c>
    </row>
    <row r="139" spans="1:37" ht="30" customHeight="1" thickTop="1" thickBot="1">
      <c r="A139"/>
      <c r="B139"/>
      <c r="C139" s="321"/>
      <c r="D139" s="322"/>
      <c r="E139" s="316"/>
      <c r="F139" s="316"/>
      <c r="G139" s="317" t="str">
        <f>IF(F139=0,"",VLOOKUP(F139,Funcionários!$C$6:$D$81,2,FALSE))</f>
        <v/>
      </c>
      <c r="H139" s="318"/>
      <c r="I139" s="319"/>
      <c r="J139" s="85" t="str">
        <f t="shared" si="29"/>
        <v/>
      </c>
      <c r="K139" s="88"/>
      <c r="L139" s="1" t="str">
        <f t="shared" si="30"/>
        <v/>
      </c>
      <c r="R139" s="1" t="str">
        <f t="shared" si="31"/>
        <v/>
      </c>
      <c r="S139" s="1" t="str">
        <f t="shared" si="32"/>
        <v/>
      </c>
      <c r="W139" s="1" t="e">
        <f t="shared" ca="1" si="33"/>
        <v>#VALUE!</v>
      </c>
      <c r="X139" s="1" t="e">
        <f t="shared" ca="1" si="34"/>
        <v>#VALUE!</v>
      </c>
      <c r="Y139" s="1" t="e">
        <f t="shared" ca="1" si="35"/>
        <v>#VALUE!</v>
      </c>
      <c r="AA139" s="1" t="str">
        <f t="shared" si="36"/>
        <v/>
      </c>
      <c r="AB139" s="1" t="str">
        <f t="shared" si="36"/>
        <v/>
      </c>
      <c r="AC139" s="1" t="str">
        <f t="shared" si="36"/>
        <v/>
      </c>
      <c r="AD139" s="1" t="str">
        <f t="shared" si="36"/>
        <v/>
      </c>
      <c r="AE139" s="1" t="str">
        <f t="shared" si="36"/>
        <v/>
      </c>
      <c r="AF139" s="1" t="e">
        <f>VLOOKUP(C139,'Est2'!$C$12:$S$26,18,FALSE)</f>
        <v>#N/A</v>
      </c>
      <c r="AG139" s="1" t="str">
        <f ca="1">IF($I139&lt;AG$5,"-",SUM(INDIRECT(ADDRESS($AF139+"1",6,1,1,"EST 2")):INDIRECT(ADDRESS($AF139+"1",IF(AA139="",17,AA139+"5"),1,1,"EST 2")))/SUM(INDIRECT(ADDRESS($AF139,6,1,1,"EST 2")):INDIRECT(ADDRESS($AF139,IF(AA139="",17,AA139+"5"),1,1,"EST 2")))-1)</f>
        <v>-</v>
      </c>
      <c r="AH139" s="1" t="str">
        <f ca="1">IF($I139&lt;AH$5,"-",SUM(INDIRECT(ADDRESS($AF139+"1",22,1,1,"EST 2")):INDIRECT(ADDRESS($AF139+"1",IF(AB139="",33,AB139+"21"),1,1,"EST 2")))/SUM(INDIRECT(ADDRESS($AF139,22,1,1,"EST 2")):INDIRECT(ADDRESS($AF139,IF(AB139="",33,AB139+"21"),1,1,"EST 2")))-1)</f>
        <v>-</v>
      </c>
      <c r="AI139" s="1" t="str">
        <f ca="1">IF($I139&lt;AI$5,"-",SUM(INDIRECT(ADDRESS($AF139+"1",38,1,1,"EST 2")):INDIRECT(ADDRESS($AF139+"1",IF(AC139="",49,AC139+"37"),1,1,"EST 2")))/SUM(INDIRECT(ADDRESS($AF139,38,1,1,"EST 2")):INDIRECT(ADDRESS($AF139,IF(AC139="",49,AC139+"37"),1,1,"EST 2")))-1)</f>
        <v>-</v>
      </c>
      <c r="AJ139" s="1" t="str">
        <f ca="1">IF($I139&lt;AJ$5,"-",SUM(INDIRECT(ADDRESS($AF139+"1",54,1,1,"EST 2")):INDIRECT(ADDRESS($AF139+"1",IF(AD139="",65,AD139+"53"),1,1,"EST 2")))/SUM(INDIRECT(ADDRESS($AF139,54,1,1,"EST 2")):INDIRECT(ADDRESS($AF139,IF(AD139="",65,AD139+"53"),1,1,"EST 2")))-1)</f>
        <v>-</v>
      </c>
      <c r="AK139" s="1" t="str">
        <f ca="1">IF($I139&lt;AK$5,"-",SUM(INDIRECT(ADDRESS($AF139+"1",70,1,1,"EST 2")):INDIRECT(ADDRESS($AF139+"1",IF(AE139="",81,AE139+"69"),1,1,"EST 2")))/SUM(INDIRECT(ADDRESS($AF139,70,1,1,"EST 2")):INDIRECT(ADDRESS($AF139,IF(AE139="",81,AE139+"69"),1,1,"EST 2")))-1)</f>
        <v>-</v>
      </c>
    </row>
    <row r="140" spans="1:37" ht="30" customHeight="1" thickTop="1" thickBot="1">
      <c r="A140"/>
      <c r="B140"/>
      <c r="C140" s="321"/>
      <c r="D140" s="322"/>
      <c r="E140" s="316"/>
      <c r="F140" s="316"/>
      <c r="G140" s="317" t="str">
        <f>IF(F140=0,"",VLOOKUP(F140,Funcionários!$C$6:$D$81,2,FALSE))</f>
        <v/>
      </c>
      <c r="H140" s="318"/>
      <c r="I140" s="319"/>
      <c r="J140" s="85" t="str">
        <f t="shared" si="29"/>
        <v/>
      </c>
      <c r="K140" s="88"/>
      <c r="L140" s="1" t="str">
        <f t="shared" si="30"/>
        <v/>
      </c>
      <c r="R140" s="1" t="str">
        <f t="shared" si="31"/>
        <v/>
      </c>
      <c r="S140" s="1" t="str">
        <f t="shared" si="32"/>
        <v/>
      </c>
      <c r="W140" s="1" t="e">
        <f t="shared" ca="1" si="33"/>
        <v>#VALUE!</v>
      </c>
      <c r="X140" s="1" t="e">
        <f t="shared" ca="1" si="34"/>
        <v>#VALUE!</v>
      </c>
      <c r="Y140" s="1" t="e">
        <f t="shared" ca="1" si="35"/>
        <v>#VALUE!</v>
      </c>
      <c r="AA140" s="1" t="str">
        <f t="shared" si="36"/>
        <v/>
      </c>
      <c r="AB140" s="1" t="str">
        <f t="shared" si="36"/>
        <v/>
      </c>
      <c r="AC140" s="1" t="str">
        <f t="shared" si="36"/>
        <v/>
      </c>
      <c r="AD140" s="1" t="str">
        <f t="shared" si="36"/>
        <v/>
      </c>
      <c r="AE140" s="1" t="str">
        <f t="shared" si="36"/>
        <v/>
      </c>
      <c r="AF140" s="1" t="e">
        <f>VLOOKUP(C140,'Est2'!$C$12:$S$26,18,FALSE)</f>
        <v>#N/A</v>
      </c>
      <c r="AG140" s="1" t="str">
        <f ca="1">IF($I140&lt;AG$5,"-",SUM(INDIRECT(ADDRESS($AF140+"1",6,1,1,"EST 2")):INDIRECT(ADDRESS($AF140+"1",IF(AA140="",17,AA140+"5"),1,1,"EST 2")))/SUM(INDIRECT(ADDRESS($AF140,6,1,1,"EST 2")):INDIRECT(ADDRESS($AF140,IF(AA140="",17,AA140+"5"),1,1,"EST 2")))-1)</f>
        <v>-</v>
      </c>
      <c r="AH140" s="1" t="str">
        <f ca="1">IF($I140&lt;AH$5,"-",SUM(INDIRECT(ADDRESS($AF140+"1",22,1,1,"EST 2")):INDIRECT(ADDRESS($AF140+"1",IF(AB140="",33,AB140+"21"),1,1,"EST 2")))/SUM(INDIRECT(ADDRESS($AF140,22,1,1,"EST 2")):INDIRECT(ADDRESS($AF140,IF(AB140="",33,AB140+"21"),1,1,"EST 2")))-1)</f>
        <v>-</v>
      </c>
      <c r="AI140" s="1" t="str">
        <f ca="1">IF($I140&lt;AI$5,"-",SUM(INDIRECT(ADDRESS($AF140+"1",38,1,1,"EST 2")):INDIRECT(ADDRESS($AF140+"1",IF(AC140="",49,AC140+"37"),1,1,"EST 2")))/SUM(INDIRECT(ADDRESS($AF140,38,1,1,"EST 2")):INDIRECT(ADDRESS($AF140,IF(AC140="",49,AC140+"37"),1,1,"EST 2")))-1)</f>
        <v>-</v>
      </c>
      <c r="AJ140" s="1" t="str">
        <f ca="1">IF($I140&lt;AJ$5,"-",SUM(INDIRECT(ADDRESS($AF140+"1",54,1,1,"EST 2")):INDIRECT(ADDRESS($AF140+"1",IF(AD140="",65,AD140+"53"),1,1,"EST 2")))/SUM(INDIRECT(ADDRESS($AF140,54,1,1,"EST 2")):INDIRECT(ADDRESS($AF140,IF(AD140="",65,AD140+"53"),1,1,"EST 2")))-1)</f>
        <v>-</v>
      </c>
      <c r="AK140" s="1" t="str">
        <f ca="1">IF($I140&lt;AK$5,"-",SUM(INDIRECT(ADDRESS($AF140+"1",70,1,1,"EST 2")):INDIRECT(ADDRESS($AF140+"1",IF(AE140="",81,AE140+"69"),1,1,"EST 2")))/SUM(INDIRECT(ADDRESS($AF140,70,1,1,"EST 2")):INDIRECT(ADDRESS($AF140,IF(AE140="",81,AE140+"69"),1,1,"EST 2")))-1)</f>
        <v>-</v>
      </c>
    </row>
    <row r="141" spans="1:37" ht="30" customHeight="1" thickTop="1" thickBot="1">
      <c r="A141"/>
      <c r="B141"/>
      <c r="C141" s="321"/>
      <c r="D141" s="322"/>
      <c r="E141" s="316"/>
      <c r="F141" s="316"/>
      <c r="G141" s="317" t="str">
        <f>IF(F141=0,"",VLOOKUP(F141,Funcionários!$C$6:$D$81,2,FALSE))</f>
        <v/>
      </c>
      <c r="H141" s="318"/>
      <c r="I141" s="319"/>
      <c r="J141" s="85" t="str">
        <f t="shared" si="29"/>
        <v/>
      </c>
      <c r="K141" s="88"/>
      <c r="L141" s="1" t="str">
        <f t="shared" si="30"/>
        <v/>
      </c>
      <c r="R141" s="1" t="str">
        <f t="shared" si="31"/>
        <v/>
      </c>
      <c r="S141" s="1" t="str">
        <f t="shared" si="32"/>
        <v/>
      </c>
      <c r="W141" s="1" t="e">
        <f t="shared" ca="1" si="33"/>
        <v>#VALUE!</v>
      </c>
      <c r="X141" s="1" t="e">
        <f t="shared" ca="1" si="34"/>
        <v>#VALUE!</v>
      </c>
      <c r="Y141" s="1" t="e">
        <f t="shared" ca="1" si="35"/>
        <v>#VALUE!</v>
      </c>
      <c r="AA141" s="1" t="str">
        <f t="shared" si="36"/>
        <v/>
      </c>
      <c r="AB141" s="1" t="str">
        <f t="shared" si="36"/>
        <v/>
      </c>
      <c r="AC141" s="1" t="str">
        <f t="shared" si="36"/>
        <v/>
      </c>
      <c r="AD141" s="1" t="str">
        <f t="shared" si="36"/>
        <v/>
      </c>
      <c r="AE141" s="1" t="str">
        <f t="shared" si="36"/>
        <v/>
      </c>
      <c r="AF141" s="1" t="e">
        <f>VLOOKUP(C141,'Est2'!$C$12:$S$26,18,FALSE)</f>
        <v>#N/A</v>
      </c>
      <c r="AG141" s="1" t="str">
        <f ca="1">IF($I141&lt;AG$5,"-",SUM(INDIRECT(ADDRESS($AF141+"1",6,1,1,"EST 2")):INDIRECT(ADDRESS($AF141+"1",IF(AA141="",17,AA141+"5"),1,1,"EST 2")))/SUM(INDIRECT(ADDRESS($AF141,6,1,1,"EST 2")):INDIRECT(ADDRESS($AF141,IF(AA141="",17,AA141+"5"),1,1,"EST 2")))-1)</f>
        <v>-</v>
      </c>
      <c r="AH141" s="1" t="str">
        <f ca="1">IF($I141&lt;AH$5,"-",SUM(INDIRECT(ADDRESS($AF141+"1",22,1,1,"EST 2")):INDIRECT(ADDRESS($AF141+"1",IF(AB141="",33,AB141+"21"),1,1,"EST 2")))/SUM(INDIRECT(ADDRESS($AF141,22,1,1,"EST 2")):INDIRECT(ADDRESS($AF141,IF(AB141="",33,AB141+"21"),1,1,"EST 2")))-1)</f>
        <v>-</v>
      </c>
      <c r="AI141" s="1" t="str">
        <f ca="1">IF($I141&lt;AI$5,"-",SUM(INDIRECT(ADDRESS($AF141+"1",38,1,1,"EST 2")):INDIRECT(ADDRESS($AF141+"1",IF(AC141="",49,AC141+"37"),1,1,"EST 2")))/SUM(INDIRECT(ADDRESS($AF141,38,1,1,"EST 2")):INDIRECT(ADDRESS($AF141,IF(AC141="",49,AC141+"37"),1,1,"EST 2")))-1)</f>
        <v>-</v>
      </c>
      <c r="AJ141" s="1" t="str">
        <f ca="1">IF($I141&lt;AJ$5,"-",SUM(INDIRECT(ADDRESS($AF141+"1",54,1,1,"EST 2")):INDIRECT(ADDRESS($AF141+"1",IF(AD141="",65,AD141+"53"),1,1,"EST 2")))/SUM(INDIRECT(ADDRESS($AF141,54,1,1,"EST 2")):INDIRECT(ADDRESS($AF141,IF(AD141="",65,AD141+"53"),1,1,"EST 2")))-1)</f>
        <v>-</v>
      </c>
      <c r="AK141" s="1" t="str">
        <f ca="1">IF($I141&lt;AK$5,"-",SUM(INDIRECT(ADDRESS($AF141+"1",70,1,1,"EST 2")):INDIRECT(ADDRESS($AF141+"1",IF(AE141="",81,AE141+"69"),1,1,"EST 2")))/SUM(INDIRECT(ADDRESS($AF141,70,1,1,"EST 2")):INDIRECT(ADDRESS($AF141,IF(AE141="",81,AE141+"69"),1,1,"EST 2")))-1)</f>
        <v>-</v>
      </c>
    </row>
    <row r="142" spans="1:37" ht="30" customHeight="1" thickTop="1" thickBot="1">
      <c r="A142"/>
      <c r="B142"/>
      <c r="C142" s="321"/>
      <c r="D142" s="322"/>
      <c r="E142" s="316"/>
      <c r="F142" s="316"/>
      <c r="G142" s="317" t="str">
        <f>IF(F142=0,"",VLOOKUP(F142,Funcionários!$C$6:$D$81,2,FALSE))</f>
        <v/>
      </c>
      <c r="H142" s="318"/>
      <c r="I142" s="319"/>
      <c r="J142" s="85" t="str">
        <f t="shared" si="29"/>
        <v/>
      </c>
      <c r="K142" s="88"/>
      <c r="L142" s="1" t="str">
        <f t="shared" si="30"/>
        <v/>
      </c>
      <c r="R142" s="1" t="str">
        <f t="shared" si="31"/>
        <v/>
      </c>
      <c r="S142" s="1" t="str">
        <f t="shared" si="32"/>
        <v/>
      </c>
      <c r="W142" s="1" t="e">
        <f t="shared" ca="1" si="33"/>
        <v>#VALUE!</v>
      </c>
      <c r="X142" s="1" t="e">
        <f t="shared" ca="1" si="34"/>
        <v>#VALUE!</v>
      </c>
      <c r="Y142" s="1" t="e">
        <f t="shared" ca="1" si="35"/>
        <v>#VALUE!</v>
      </c>
      <c r="AA142" s="1" t="str">
        <f t="shared" si="36"/>
        <v/>
      </c>
      <c r="AB142" s="1" t="str">
        <f t="shared" si="36"/>
        <v/>
      </c>
      <c r="AC142" s="1" t="str">
        <f t="shared" si="36"/>
        <v/>
      </c>
      <c r="AD142" s="1" t="str">
        <f t="shared" si="36"/>
        <v/>
      </c>
      <c r="AE142" s="1" t="str">
        <f t="shared" si="36"/>
        <v/>
      </c>
      <c r="AF142" s="1" t="e">
        <f>VLOOKUP(C142,'Est2'!$C$12:$S$26,18,FALSE)</f>
        <v>#N/A</v>
      </c>
      <c r="AG142" s="1" t="str">
        <f ca="1">IF($I142&lt;AG$5,"-",SUM(INDIRECT(ADDRESS($AF142+"1",6,1,1,"EST 2")):INDIRECT(ADDRESS($AF142+"1",IF(AA142="",17,AA142+"5"),1,1,"EST 2")))/SUM(INDIRECT(ADDRESS($AF142,6,1,1,"EST 2")):INDIRECT(ADDRESS($AF142,IF(AA142="",17,AA142+"5"),1,1,"EST 2")))-1)</f>
        <v>-</v>
      </c>
      <c r="AH142" s="1" t="str">
        <f ca="1">IF($I142&lt;AH$5,"-",SUM(INDIRECT(ADDRESS($AF142+"1",22,1,1,"EST 2")):INDIRECT(ADDRESS($AF142+"1",IF(AB142="",33,AB142+"21"),1,1,"EST 2")))/SUM(INDIRECT(ADDRESS($AF142,22,1,1,"EST 2")):INDIRECT(ADDRESS($AF142,IF(AB142="",33,AB142+"21"),1,1,"EST 2")))-1)</f>
        <v>-</v>
      </c>
      <c r="AI142" s="1" t="str">
        <f ca="1">IF($I142&lt;AI$5,"-",SUM(INDIRECT(ADDRESS($AF142+"1",38,1,1,"EST 2")):INDIRECT(ADDRESS($AF142+"1",IF(AC142="",49,AC142+"37"),1,1,"EST 2")))/SUM(INDIRECT(ADDRESS($AF142,38,1,1,"EST 2")):INDIRECT(ADDRESS($AF142,IF(AC142="",49,AC142+"37"),1,1,"EST 2")))-1)</f>
        <v>-</v>
      </c>
      <c r="AJ142" s="1" t="str">
        <f ca="1">IF($I142&lt;AJ$5,"-",SUM(INDIRECT(ADDRESS($AF142+"1",54,1,1,"EST 2")):INDIRECT(ADDRESS($AF142+"1",IF(AD142="",65,AD142+"53"),1,1,"EST 2")))/SUM(INDIRECT(ADDRESS($AF142,54,1,1,"EST 2")):INDIRECT(ADDRESS($AF142,IF(AD142="",65,AD142+"53"),1,1,"EST 2")))-1)</f>
        <v>-</v>
      </c>
      <c r="AK142" s="1" t="str">
        <f ca="1">IF($I142&lt;AK$5,"-",SUM(INDIRECT(ADDRESS($AF142+"1",70,1,1,"EST 2")):INDIRECT(ADDRESS($AF142+"1",IF(AE142="",81,AE142+"69"),1,1,"EST 2")))/SUM(INDIRECT(ADDRESS($AF142,70,1,1,"EST 2")):INDIRECT(ADDRESS($AF142,IF(AE142="",81,AE142+"69"),1,1,"EST 2")))-1)</f>
        <v>-</v>
      </c>
    </row>
    <row r="143" spans="1:37" ht="30" customHeight="1" thickTop="1" thickBot="1">
      <c r="A143"/>
      <c r="B143"/>
      <c r="C143" s="321"/>
      <c r="D143" s="322"/>
      <c r="E143" s="316"/>
      <c r="F143" s="316"/>
      <c r="G143" s="317" t="str">
        <f>IF(F143=0,"",VLOOKUP(F143,Funcionários!$C$6:$D$81,2,FALSE))</f>
        <v/>
      </c>
      <c r="H143" s="318"/>
      <c r="I143" s="319"/>
      <c r="J143" s="85" t="str">
        <f t="shared" si="29"/>
        <v/>
      </c>
      <c r="K143" s="88"/>
      <c r="L143" s="1" t="str">
        <f t="shared" si="30"/>
        <v/>
      </c>
      <c r="R143" s="1" t="str">
        <f t="shared" si="31"/>
        <v/>
      </c>
      <c r="S143" s="1" t="str">
        <f t="shared" si="32"/>
        <v/>
      </c>
      <c r="W143" s="1" t="e">
        <f t="shared" ca="1" si="33"/>
        <v>#VALUE!</v>
      </c>
      <c r="X143" s="1" t="e">
        <f t="shared" ca="1" si="34"/>
        <v>#VALUE!</v>
      </c>
      <c r="Y143" s="1" t="e">
        <f t="shared" ca="1" si="35"/>
        <v>#VALUE!</v>
      </c>
      <c r="AA143" s="1" t="str">
        <f t="shared" si="36"/>
        <v/>
      </c>
      <c r="AB143" s="1" t="str">
        <f t="shared" si="36"/>
        <v/>
      </c>
      <c r="AC143" s="1" t="str">
        <f t="shared" si="36"/>
        <v/>
      </c>
      <c r="AD143" s="1" t="str">
        <f t="shared" si="36"/>
        <v/>
      </c>
      <c r="AE143" s="1" t="str">
        <f t="shared" si="36"/>
        <v/>
      </c>
      <c r="AF143" s="1" t="e">
        <f>VLOOKUP(C143,'Est2'!$C$12:$S$26,18,FALSE)</f>
        <v>#N/A</v>
      </c>
      <c r="AG143" s="1" t="str">
        <f ca="1">IF($I143&lt;AG$5,"-",SUM(INDIRECT(ADDRESS($AF143+"1",6,1,1,"EST 2")):INDIRECT(ADDRESS($AF143+"1",IF(AA143="",17,AA143+"5"),1,1,"EST 2")))/SUM(INDIRECT(ADDRESS($AF143,6,1,1,"EST 2")):INDIRECT(ADDRESS($AF143,IF(AA143="",17,AA143+"5"),1,1,"EST 2")))-1)</f>
        <v>-</v>
      </c>
      <c r="AH143" s="1" t="str">
        <f ca="1">IF($I143&lt;AH$5,"-",SUM(INDIRECT(ADDRESS($AF143+"1",22,1,1,"EST 2")):INDIRECT(ADDRESS($AF143+"1",IF(AB143="",33,AB143+"21"),1,1,"EST 2")))/SUM(INDIRECT(ADDRESS($AF143,22,1,1,"EST 2")):INDIRECT(ADDRESS($AF143,IF(AB143="",33,AB143+"21"),1,1,"EST 2")))-1)</f>
        <v>-</v>
      </c>
      <c r="AI143" s="1" t="str">
        <f ca="1">IF($I143&lt;AI$5,"-",SUM(INDIRECT(ADDRESS($AF143+"1",38,1,1,"EST 2")):INDIRECT(ADDRESS($AF143+"1",IF(AC143="",49,AC143+"37"),1,1,"EST 2")))/SUM(INDIRECT(ADDRESS($AF143,38,1,1,"EST 2")):INDIRECT(ADDRESS($AF143,IF(AC143="",49,AC143+"37"),1,1,"EST 2")))-1)</f>
        <v>-</v>
      </c>
      <c r="AJ143" s="1" t="str">
        <f ca="1">IF($I143&lt;AJ$5,"-",SUM(INDIRECT(ADDRESS($AF143+"1",54,1,1,"EST 2")):INDIRECT(ADDRESS($AF143+"1",IF(AD143="",65,AD143+"53"),1,1,"EST 2")))/SUM(INDIRECT(ADDRESS($AF143,54,1,1,"EST 2")):INDIRECT(ADDRESS($AF143,IF(AD143="",65,AD143+"53"),1,1,"EST 2")))-1)</f>
        <v>-</v>
      </c>
      <c r="AK143" s="1" t="str">
        <f ca="1">IF($I143&lt;AK$5,"-",SUM(INDIRECT(ADDRESS($AF143+"1",70,1,1,"EST 2")):INDIRECT(ADDRESS($AF143+"1",IF(AE143="",81,AE143+"69"),1,1,"EST 2")))/SUM(INDIRECT(ADDRESS($AF143,70,1,1,"EST 2")):INDIRECT(ADDRESS($AF143,IF(AE143="",81,AE143+"69"),1,1,"EST 2")))-1)</f>
        <v>-</v>
      </c>
    </row>
    <row r="144" spans="1:37" ht="30" customHeight="1" thickTop="1" thickBot="1">
      <c r="A144"/>
      <c r="B144"/>
      <c r="C144" s="321"/>
      <c r="D144" s="322"/>
      <c r="E144" s="316"/>
      <c r="F144" s="316"/>
      <c r="G144" s="317" t="str">
        <f>IF(F144=0,"",VLOOKUP(F144,Funcionários!$C$6:$D$81,2,FALSE))</f>
        <v/>
      </c>
      <c r="H144" s="318"/>
      <c r="I144" s="319"/>
      <c r="J144" s="85" t="str">
        <f t="shared" si="29"/>
        <v/>
      </c>
      <c r="K144" s="88"/>
      <c r="L144" s="1" t="str">
        <f t="shared" si="30"/>
        <v/>
      </c>
      <c r="R144" s="1" t="str">
        <f t="shared" si="31"/>
        <v/>
      </c>
      <c r="S144" s="1" t="str">
        <f t="shared" si="32"/>
        <v/>
      </c>
      <c r="W144" s="1" t="e">
        <f t="shared" ca="1" si="33"/>
        <v>#VALUE!</v>
      </c>
      <c r="X144" s="1" t="e">
        <f t="shared" ca="1" si="34"/>
        <v>#VALUE!</v>
      </c>
      <c r="Y144" s="1" t="e">
        <f t="shared" ca="1" si="35"/>
        <v>#VALUE!</v>
      </c>
      <c r="AA144" s="1" t="str">
        <f t="shared" si="36"/>
        <v/>
      </c>
      <c r="AB144" s="1" t="str">
        <f t="shared" si="36"/>
        <v/>
      </c>
      <c r="AC144" s="1" t="str">
        <f t="shared" si="36"/>
        <v/>
      </c>
      <c r="AD144" s="1" t="str">
        <f t="shared" si="36"/>
        <v/>
      </c>
      <c r="AE144" s="1" t="str">
        <f t="shared" si="36"/>
        <v/>
      </c>
      <c r="AF144" s="1" t="e">
        <f>VLOOKUP(C144,'Est2'!$C$12:$S$26,18,FALSE)</f>
        <v>#N/A</v>
      </c>
      <c r="AG144" s="1" t="str">
        <f ca="1">IF($I144&lt;AG$5,"-",SUM(INDIRECT(ADDRESS($AF144+"1",6,1,1,"EST 2")):INDIRECT(ADDRESS($AF144+"1",IF(AA144="",17,AA144+"5"),1,1,"EST 2")))/SUM(INDIRECT(ADDRESS($AF144,6,1,1,"EST 2")):INDIRECT(ADDRESS($AF144,IF(AA144="",17,AA144+"5"),1,1,"EST 2")))-1)</f>
        <v>-</v>
      </c>
      <c r="AH144" s="1" t="str">
        <f ca="1">IF($I144&lt;AH$5,"-",SUM(INDIRECT(ADDRESS($AF144+"1",22,1,1,"EST 2")):INDIRECT(ADDRESS($AF144+"1",IF(AB144="",33,AB144+"21"),1,1,"EST 2")))/SUM(INDIRECT(ADDRESS($AF144,22,1,1,"EST 2")):INDIRECT(ADDRESS($AF144,IF(AB144="",33,AB144+"21"),1,1,"EST 2")))-1)</f>
        <v>-</v>
      </c>
      <c r="AI144" s="1" t="str">
        <f ca="1">IF($I144&lt;AI$5,"-",SUM(INDIRECT(ADDRESS($AF144+"1",38,1,1,"EST 2")):INDIRECT(ADDRESS($AF144+"1",IF(AC144="",49,AC144+"37"),1,1,"EST 2")))/SUM(INDIRECT(ADDRESS($AF144,38,1,1,"EST 2")):INDIRECT(ADDRESS($AF144,IF(AC144="",49,AC144+"37"),1,1,"EST 2")))-1)</f>
        <v>-</v>
      </c>
      <c r="AJ144" s="1" t="str">
        <f ca="1">IF($I144&lt;AJ$5,"-",SUM(INDIRECT(ADDRESS($AF144+"1",54,1,1,"EST 2")):INDIRECT(ADDRESS($AF144+"1",IF(AD144="",65,AD144+"53"),1,1,"EST 2")))/SUM(INDIRECT(ADDRESS($AF144,54,1,1,"EST 2")):INDIRECT(ADDRESS($AF144,IF(AD144="",65,AD144+"53"),1,1,"EST 2")))-1)</f>
        <v>-</v>
      </c>
      <c r="AK144" s="1" t="str">
        <f ca="1">IF($I144&lt;AK$5,"-",SUM(INDIRECT(ADDRESS($AF144+"1",70,1,1,"EST 2")):INDIRECT(ADDRESS($AF144+"1",IF(AE144="",81,AE144+"69"),1,1,"EST 2")))/SUM(INDIRECT(ADDRESS($AF144,70,1,1,"EST 2")):INDIRECT(ADDRESS($AF144,IF(AE144="",81,AE144+"69"),1,1,"EST 2")))-1)</f>
        <v>-</v>
      </c>
    </row>
    <row r="145" spans="1:37" ht="30" customHeight="1" thickTop="1" thickBot="1">
      <c r="A145"/>
      <c r="B145"/>
      <c r="C145" s="321"/>
      <c r="D145" s="322"/>
      <c r="E145" s="316"/>
      <c r="F145" s="316"/>
      <c r="G145" s="317" t="str">
        <f>IF(F145=0,"",VLOOKUP(F145,Funcionários!$C$6:$D$81,2,FALSE))</f>
        <v/>
      </c>
      <c r="H145" s="318"/>
      <c r="I145" s="319"/>
      <c r="J145" s="85" t="str">
        <f t="shared" si="29"/>
        <v/>
      </c>
      <c r="K145" s="88"/>
      <c r="L145" s="1" t="str">
        <f t="shared" si="30"/>
        <v/>
      </c>
      <c r="R145" s="1" t="str">
        <f t="shared" si="31"/>
        <v/>
      </c>
      <c r="S145" s="1" t="str">
        <f t="shared" si="32"/>
        <v/>
      </c>
      <c r="W145" s="1" t="e">
        <f t="shared" ca="1" si="33"/>
        <v>#VALUE!</v>
      </c>
      <c r="X145" s="1" t="e">
        <f t="shared" ca="1" si="34"/>
        <v>#VALUE!</v>
      </c>
      <c r="Y145" s="1" t="e">
        <f t="shared" ca="1" si="35"/>
        <v>#VALUE!</v>
      </c>
      <c r="AA145" s="1" t="str">
        <f t="shared" si="36"/>
        <v/>
      </c>
      <c r="AB145" s="1" t="str">
        <f t="shared" si="36"/>
        <v/>
      </c>
      <c r="AC145" s="1" t="str">
        <f t="shared" si="36"/>
        <v/>
      </c>
      <c r="AD145" s="1" t="str">
        <f t="shared" si="36"/>
        <v/>
      </c>
      <c r="AE145" s="1" t="str">
        <f t="shared" si="36"/>
        <v/>
      </c>
      <c r="AF145" s="1" t="e">
        <f>VLOOKUP(C145,'Est2'!$C$12:$S$26,18,FALSE)</f>
        <v>#N/A</v>
      </c>
      <c r="AG145" s="1" t="str">
        <f ca="1">IF($I145&lt;AG$5,"-",SUM(INDIRECT(ADDRESS($AF145+"1",6,1,1,"EST 2")):INDIRECT(ADDRESS($AF145+"1",IF(AA145="",17,AA145+"5"),1,1,"EST 2")))/SUM(INDIRECT(ADDRESS($AF145,6,1,1,"EST 2")):INDIRECT(ADDRESS($AF145,IF(AA145="",17,AA145+"5"),1,1,"EST 2")))-1)</f>
        <v>-</v>
      </c>
      <c r="AH145" s="1" t="str">
        <f ca="1">IF($I145&lt;AH$5,"-",SUM(INDIRECT(ADDRESS($AF145+"1",22,1,1,"EST 2")):INDIRECT(ADDRESS($AF145+"1",IF(AB145="",33,AB145+"21"),1,1,"EST 2")))/SUM(INDIRECT(ADDRESS($AF145,22,1,1,"EST 2")):INDIRECT(ADDRESS($AF145,IF(AB145="",33,AB145+"21"),1,1,"EST 2")))-1)</f>
        <v>-</v>
      </c>
      <c r="AI145" s="1" t="str">
        <f ca="1">IF($I145&lt;AI$5,"-",SUM(INDIRECT(ADDRESS($AF145+"1",38,1,1,"EST 2")):INDIRECT(ADDRESS($AF145+"1",IF(AC145="",49,AC145+"37"),1,1,"EST 2")))/SUM(INDIRECT(ADDRESS($AF145,38,1,1,"EST 2")):INDIRECT(ADDRESS($AF145,IF(AC145="",49,AC145+"37"),1,1,"EST 2")))-1)</f>
        <v>-</v>
      </c>
      <c r="AJ145" s="1" t="str">
        <f ca="1">IF($I145&lt;AJ$5,"-",SUM(INDIRECT(ADDRESS($AF145+"1",54,1,1,"EST 2")):INDIRECT(ADDRESS($AF145+"1",IF(AD145="",65,AD145+"53"),1,1,"EST 2")))/SUM(INDIRECT(ADDRESS($AF145,54,1,1,"EST 2")):INDIRECT(ADDRESS($AF145,IF(AD145="",65,AD145+"53"),1,1,"EST 2")))-1)</f>
        <v>-</v>
      </c>
      <c r="AK145" s="1" t="str">
        <f ca="1">IF($I145&lt;AK$5,"-",SUM(INDIRECT(ADDRESS($AF145+"1",70,1,1,"EST 2")):INDIRECT(ADDRESS($AF145+"1",IF(AE145="",81,AE145+"69"),1,1,"EST 2")))/SUM(INDIRECT(ADDRESS($AF145,70,1,1,"EST 2")):INDIRECT(ADDRESS($AF145,IF(AE145="",81,AE145+"69"),1,1,"EST 2")))-1)</f>
        <v>-</v>
      </c>
    </row>
    <row r="146" spans="1:37" ht="30" customHeight="1" thickTop="1" thickBot="1">
      <c r="A146"/>
      <c r="B146"/>
      <c r="C146" s="321"/>
      <c r="D146" s="322"/>
      <c r="E146" s="316"/>
      <c r="F146" s="316"/>
      <c r="G146" s="317" t="str">
        <f>IF(F146=0,"",VLOOKUP(F146,Funcionários!$C$6:$D$81,2,FALSE))</f>
        <v/>
      </c>
      <c r="H146" s="318"/>
      <c r="I146" s="319"/>
      <c r="J146" s="85" t="str">
        <f t="shared" si="29"/>
        <v/>
      </c>
      <c r="K146" s="88"/>
      <c r="L146" s="1" t="str">
        <f t="shared" si="30"/>
        <v/>
      </c>
      <c r="R146" s="1" t="str">
        <f t="shared" si="31"/>
        <v/>
      </c>
      <c r="S146" s="1" t="str">
        <f t="shared" si="32"/>
        <v/>
      </c>
      <c r="W146" s="1" t="e">
        <f t="shared" ca="1" si="33"/>
        <v>#VALUE!</v>
      </c>
      <c r="X146" s="1" t="e">
        <f t="shared" ca="1" si="34"/>
        <v>#VALUE!</v>
      </c>
      <c r="Y146" s="1" t="e">
        <f t="shared" ca="1" si="35"/>
        <v>#VALUE!</v>
      </c>
      <c r="AA146" s="1" t="str">
        <f t="shared" ref="AA146:AE155" si="37">IF($I146=AA$5,$R146,"")</f>
        <v/>
      </c>
      <c r="AB146" s="1" t="str">
        <f t="shared" si="37"/>
        <v/>
      </c>
      <c r="AC146" s="1" t="str">
        <f t="shared" si="37"/>
        <v/>
      </c>
      <c r="AD146" s="1" t="str">
        <f t="shared" si="37"/>
        <v/>
      </c>
      <c r="AE146" s="1" t="str">
        <f t="shared" si="37"/>
        <v/>
      </c>
      <c r="AF146" s="1" t="e">
        <f>VLOOKUP(C146,'Est2'!$C$12:$S$26,18,FALSE)</f>
        <v>#N/A</v>
      </c>
      <c r="AG146" s="1" t="str">
        <f ca="1">IF($I146&lt;AG$5,"-",SUM(INDIRECT(ADDRESS($AF146+"1",6,1,1,"EST 2")):INDIRECT(ADDRESS($AF146+"1",IF(AA146="",17,AA146+"5"),1,1,"EST 2")))/SUM(INDIRECT(ADDRESS($AF146,6,1,1,"EST 2")):INDIRECT(ADDRESS($AF146,IF(AA146="",17,AA146+"5"),1,1,"EST 2")))-1)</f>
        <v>-</v>
      </c>
      <c r="AH146" s="1" t="str">
        <f ca="1">IF($I146&lt;AH$5,"-",SUM(INDIRECT(ADDRESS($AF146+"1",22,1,1,"EST 2")):INDIRECT(ADDRESS($AF146+"1",IF(AB146="",33,AB146+"21"),1,1,"EST 2")))/SUM(INDIRECT(ADDRESS($AF146,22,1,1,"EST 2")):INDIRECT(ADDRESS($AF146,IF(AB146="",33,AB146+"21"),1,1,"EST 2")))-1)</f>
        <v>-</v>
      </c>
      <c r="AI146" s="1" t="str">
        <f ca="1">IF($I146&lt;AI$5,"-",SUM(INDIRECT(ADDRESS($AF146+"1",38,1,1,"EST 2")):INDIRECT(ADDRESS($AF146+"1",IF(AC146="",49,AC146+"37"),1,1,"EST 2")))/SUM(INDIRECT(ADDRESS($AF146,38,1,1,"EST 2")):INDIRECT(ADDRESS($AF146,IF(AC146="",49,AC146+"37"),1,1,"EST 2")))-1)</f>
        <v>-</v>
      </c>
      <c r="AJ146" s="1" t="str">
        <f ca="1">IF($I146&lt;AJ$5,"-",SUM(INDIRECT(ADDRESS($AF146+"1",54,1,1,"EST 2")):INDIRECT(ADDRESS($AF146+"1",IF(AD146="",65,AD146+"53"),1,1,"EST 2")))/SUM(INDIRECT(ADDRESS($AF146,54,1,1,"EST 2")):INDIRECT(ADDRESS($AF146,IF(AD146="",65,AD146+"53"),1,1,"EST 2")))-1)</f>
        <v>-</v>
      </c>
      <c r="AK146" s="1" t="str">
        <f ca="1">IF($I146&lt;AK$5,"-",SUM(INDIRECT(ADDRESS($AF146+"1",70,1,1,"EST 2")):INDIRECT(ADDRESS($AF146+"1",IF(AE146="",81,AE146+"69"),1,1,"EST 2")))/SUM(INDIRECT(ADDRESS($AF146,70,1,1,"EST 2")):INDIRECT(ADDRESS($AF146,IF(AE146="",81,AE146+"69"),1,1,"EST 2")))-1)</f>
        <v>-</v>
      </c>
    </row>
    <row r="147" spans="1:37" ht="30" customHeight="1" thickTop="1" thickBot="1">
      <c r="A147"/>
      <c r="B147"/>
      <c r="C147" s="321"/>
      <c r="D147" s="322"/>
      <c r="E147" s="316"/>
      <c r="F147" s="316"/>
      <c r="G147" s="317" t="str">
        <f>IF(F147=0,"",VLOOKUP(F147,Funcionários!$C$6:$D$81,2,FALSE))</f>
        <v/>
      </c>
      <c r="H147" s="318"/>
      <c r="I147" s="319"/>
      <c r="J147" s="85" t="str">
        <f t="shared" si="29"/>
        <v/>
      </c>
      <c r="K147" s="88"/>
      <c r="L147" s="1" t="str">
        <f t="shared" si="30"/>
        <v/>
      </c>
      <c r="R147" s="1" t="str">
        <f t="shared" si="31"/>
        <v/>
      </c>
      <c r="S147" s="1" t="str">
        <f t="shared" si="32"/>
        <v/>
      </c>
      <c r="W147" s="1" t="e">
        <f t="shared" ca="1" si="33"/>
        <v>#VALUE!</v>
      </c>
      <c r="X147" s="1" t="e">
        <f t="shared" ca="1" si="34"/>
        <v>#VALUE!</v>
      </c>
      <c r="Y147" s="1" t="e">
        <f t="shared" ca="1" si="35"/>
        <v>#VALUE!</v>
      </c>
      <c r="AA147" s="1" t="str">
        <f t="shared" si="37"/>
        <v/>
      </c>
      <c r="AB147" s="1" t="str">
        <f t="shared" si="37"/>
        <v/>
      </c>
      <c r="AC147" s="1" t="str">
        <f t="shared" si="37"/>
        <v/>
      </c>
      <c r="AD147" s="1" t="str">
        <f t="shared" si="37"/>
        <v/>
      </c>
      <c r="AE147" s="1" t="str">
        <f t="shared" si="37"/>
        <v/>
      </c>
      <c r="AF147" s="1" t="e">
        <f>VLOOKUP(C147,'Est2'!$C$12:$S$26,18,FALSE)</f>
        <v>#N/A</v>
      </c>
      <c r="AG147" s="1" t="str">
        <f ca="1">IF($I147&lt;AG$5,"-",SUM(INDIRECT(ADDRESS($AF147+"1",6,1,1,"EST 2")):INDIRECT(ADDRESS($AF147+"1",IF(AA147="",17,AA147+"5"),1,1,"EST 2")))/SUM(INDIRECT(ADDRESS($AF147,6,1,1,"EST 2")):INDIRECT(ADDRESS($AF147,IF(AA147="",17,AA147+"5"),1,1,"EST 2")))-1)</f>
        <v>-</v>
      </c>
      <c r="AH147" s="1" t="str">
        <f ca="1">IF($I147&lt;AH$5,"-",SUM(INDIRECT(ADDRESS($AF147+"1",22,1,1,"EST 2")):INDIRECT(ADDRESS($AF147+"1",IF(AB147="",33,AB147+"21"),1,1,"EST 2")))/SUM(INDIRECT(ADDRESS($AF147,22,1,1,"EST 2")):INDIRECT(ADDRESS($AF147,IF(AB147="",33,AB147+"21"),1,1,"EST 2")))-1)</f>
        <v>-</v>
      </c>
      <c r="AI147" s="1" t="str">
        <f ca="1">IF($I147&lt;AI$5,"-",SUM(INDIRECT(ADDRESS($AF147+"1",38,1,1,"EST 2")):INDIRECT(ADDRESS($AF147+"1",IF(AC147="",49,AC147+"37"),1,1,"EST 2")))/SUM(INDIRECT(ADDRESS($AF147,38,1,1,"EST 2")):INDIRECT(ADDRESS($AF147,IF(AC147="",49,AC147+"37"),1,1,"EST 2")))-1)</f>
        <v>-</v>
      </c>
      <c r="AJ147" s="1" t="str">
        <f ca="1">IF($I147&lt;AJ$5,"-",SUM(INDIRECT(ADDRESS($AF147+"1",54,1,1,"EST 2")):INDIRECT(ADDRESS($AF147+"1",IF(AD147="",65,AD147+"53"),1,1,"EST 2")))/SUM(INDIRECT(ADDRESS($AF147,54,1,1,"EST 2")):INDIRECT(ADDRESS($AF147,IF(AD147="",65,AD147+"53"),1,1,"EST 2")))-1)</f>
        <v>-</v>
      </c>
      <c r="AK147" s="1" t="str">
        <f ca="1">IF($I147&lt;AK$5,"-",SUM(INDIRECT(ADDRESS($AF147+"1",70,1,1,"EST 2")):INDIRECT(ADDRESS($AF147+"1",IF(AE147="",81,AE147+"69"),1,1,"EST 2")))/SUM(INDIRECT(ADDRESS($AF147,70,1,1,"EST 2")):INDIRECT(ADDRESS($AF147,IF(AE147="",81,AE147+"69"),1,1,"EST 2")))-1)</f>
        <v>-</v>
      </c>
    </row>
    <row r="148" spans="1:37" ht="30" customHeight="1" thickTop="1" thickBot="1">
      <c r="A148"/>
      <c r="B148"/>
      <c r="C148" s="321"/>
      <c r="D148" s="322"/>
      <c r="E148" s="316"/>
      <c r="F148" s="316"/>
      <c r="G148" s="317" t="str">
        <f>IF(F148=0,"",VLOOKUP(F148,Funcionários!$C$6:$D$81,2,FALSE))</f>
        <v/>
      </c>
      <c r="H148" s="318"/>
      <c r="I148" s="319"/>
      <c r="J148" s="85" t="str">
        <f t="shared" si="29"/>
        <v/>
      </c>
      <c r="K148" s="88"/>
      <c r="L148" s="1" t="str">
        <f t="shared" si="30"/>
        <v/>
      </c>
      <c r="R148" s="1" t="str">
        <f t="shared" si="31"/>
        <v/>
      </c>
      <c r="S148" s="1" t="str">
        <f t="shared" si="32"/>
        <v/>
      </c>
      <c r="W148" s="1" t="e">
        <f t="shared" ca="1" si="33"/>
        <v>#VALUE!</v>
      </c>
      <c r="X148" s="1" t="e">
        <f t="shared" ca="1" si="34"/>
        <v>#VALUE!</v>
      </c>
      <c r="Y148" s="1" t="e">
        <f t="shared" ca="1" si="35"/>
        <v>#VALUE!</v>
      </c>
      <c r="AA148" s="1" t="str">
        <f t="shared" si="37"/>
        <v/>
      </c>
      <c r="AB148" s="1" t="str">
        <f t="shared" si="37"/>
        <v/>
      </c>
      <c r="AC148" s="1" t="str">
        <f t="shared" si="37"/>
        <v/>
      </c>
      <c r="AD148" s="1" t="str">
        <f t="shared" si="37"/>
        <v/>
      </c>
      <c r="AE148" s="1" t="str">
        <f t="shared" si="37"/>
        <v/>
      </c>
      <c r="AF148" s="1" t="e">
        <f>VLOOKUP(C148,'Est2'!$C$12:$S$26,18,FALSE)</f>
        <v>#N/A</v>
      </c>
      <c r="AG148" s="1" t="str">
        <f ca="1">IF($I148&lt;AG$5,"-",SUM(INDIRECT(ADDRESS($AF148+"1",6,1,1,"EST 2")):INDIRECT(ADDRESS($AF148+"1",IF(AA148="",17,AA148+"5"),1,1,"EST 2")))/SUM(INDIRECT(ADDRESS($AF148,6,1,1,"EST 2")):INDIRECT(ADDRESS($AF148,IF(AA148="",17,AA148+"5"),1,1,"EST 2")))-1)</f>
        <v>-</v>
      </c>
      <c r="AH148" s="1" t="str">
        <f ca="1">IF($I148&lt;AH$5,"-",SUM(INDIRECT(ADDRESS($AF148+"1",22,1,1,"EST 2")):INDIRECT(ADDRESS($AF148+"1",IF(AB148="",33,AB148+"21"),1,1,"EST 2")))/SUM(INDIRECT(ADDRESS($AF148,22,1,1,"EST 2")):INDIRECT(ADDRESS($AF148,IF(AB148="",33,AB148+"21"),1,1,"EST 2")))-1)</f>
        <v>-</v>
      </c>
      <c r="AI148" s="1" t="str">
        <f ca="1">IF($I148&lt;AI$5,"-",SUM(INDIRECT(ADDRESS($AF148+"1",38,1,1,"EST 2")):INDIRECT(ADDRESS($AF148+"1",IF(AC148="",49,AC148+"37"),1,1,"EST 2")))/SUM(INDIRECT(ADDRESS($AF148,38,1,1,"EST 2")):INDIRECT(ADDRESS($AF148,IF(AC148="",49,AC148+"37"),1,1,"EST 2")))-1)</f>
        <v>-</v>
      </c>
      <c r="AJ148" s="1" t="str">
        <f ca="1">IF($I148&lt;AJ$5,"-",SUM(INDIRECT(ADDRESS($AF148+"1",54,1,1,"EST 2")):INDIRECT(ADDRESS($AF148+"1",IF(AD148="",65,AD148+"53"),1,1,"EST 2")))/SUM(INDIRECT(ADDRESS($AF148,54,1,1,"EST 2")):INDIRECT(ADDRESS($AF148,IF(AD148="",65,AD148+"53"),1,1,"EST 2")))-1)</f>
        <v>-</v>
      </c>
      <c r="AK148" s="1" t="str">
        <f ca="1">IF($I148&lt;AK$5,"-",SUM(INDIRECT(ADDRESS($AF148+"1",70,1,1,"EST 2")):INDIRECT(ADDRESS($AF148+"1",IF(AE148="",81,AE148+"69"),1,1,"EST 2")))/SUM(INDIRECT(ADDRESS($AF148,70,1,1,"EST 2")):INDIRECT(ADDRESS($AF148,IF(AE148="",81,AE148+"69"),1,1,"EST 2")))-1)</f>
        <v>-</v>
      </c>
    </row>
    <row r="149" spans="1:37" ht="30" customHeight="1" thickTop="1" thickBot="1">
      <c r="A149"/>
      <c r="B149"/>
      <c r="C149" s="321"/>
      <c r="D149" s="322"/>
      <c r="E149" s="316"/>
      <c r="F149" s="316"/>
      <c r="G149" s="317" t="str">
        <f>IF(F149=0,"",VLOOKUP(F149,Funcionários!$C$6:$D$81,2,FALSE))</f>
        <v/>
      </c>
      <c r="H149" s="318"/>
      <c r="I149" s="319"/>
      <c r="J149" s="85" t="str">
        <f t="shared" si="29"/>
        <v/>
      </c>
      <c r="K149" s="88"/>
      <c r="L149" s="1" t="str">
        <f t="shared" si="30"/>
        <v/>
      </c>
      <c r="R149" s="1" t="str">
        <f t="shared" si="31"/>
        <v/>
      </c>
      <c r="S149" s="1" t="str">
        <f t="shared" si="32"/>
        <v/>
      </c>
      <c r="W149" s="1" t="e">
        <f t="shared" ca="1" si="33"/>
        <v>#VALUE!</v>
      </c>
      <c r="X149" s="1" t="e">
        <f t="shared" ca="1" si="34"/>
        <v>#VALUE!</v>
      </c>
      <c r="Y149" s="1" t="e">
        <f t="shared" ca="1" si="35"/>
        <v>#VALUE!</v>
      </c>
      <c r="AA149" s="1" t="str">
        <f t="shared" si="37"/>
        <v/>
      </c>
      <c r="AB149" s="1" t="str">
        <f t="shared" si="37"/>
        <v/>
      </c>
      <c r="AC149" s="1" t="str">
        <f t="shared" si="37"/>
        <v/>
      </c>
      <c r="AD149" s="1" t="str">
        <f t="shared" si="37"/>
        <v/>
      </c>
      <c r="AE149" s="1" t="str">
        <f t="shared" si="37"/>
        <v/>
      </c>
      <c r="AF149" s="1" t="e">
        <f>VLOOKUP(C149,'Est2'!$C$12:$S$26,18,FALSE)</f>
        <v>#N/A</v>
      </c>
      <c r="AG149" s="1" t="str">
        <f ca="1">IF($I149&lt;AG$5,"-",SUM(INDIRECT(ADDRESS($AF149+"1",6,1,1,"EST 2")):INDIRECT(ADDRESS($AF149+"1",IF(AA149="",17,AA149+"5"),1,1,"EST 2")))/SUM(INDIRECT(ADDRESS($AF149,6,1,1,"EST 2")):INDIRECT(ADDRESS($AF149,IF(AA149="",17,AA149+"5"),1,1,"EST 2")))-1)</f>
        <v>-</v>
      </c>
      <c r="AH149" s="1" t="str">
        <f ca="1">IF($I149&lt;AH$5,"-",SUM(INDIRECT(ADDRESS($AF149+"1",22,1,1,"EST 2")):INDIRECT(ADDRESS($AF149+"1",IF(AB149="",33,AB149+"21"),1,1,"EST 2")))/SUM(INDIRECT(ADDRESS($AF149,22,1,1,"EST 2")):INDIRECT(ADDRESS($AF149,IF(AB149="",33,AB149+"21"),1,1,"EST 2")))-1)</f>
        <v>-</v>
      </c>
      <c r="AI149" s="1" t="str">
        <f ca="1">IF($I149&lt;AI$5,"-",SUM(INDIRECT(ADDRESS($AF149+"1",38,1,1,"EST 2")):INDIRECT(ADDRESS($AF149+"1",IF(AC149="",49,AC149+"37"),1,1,"EST 2")))/SUM(INDIRECT(ADDRESS($AF149,38,1,1,"EST 2")):INDIRECT(ADDRESS($AF149,IF(AC149="",49,AC149+"37"),1,1,"EST 2")))-1)</f>
        <v>-</v>
      </c>
      <c r="AJ149" s="1" t="str">
        <f ca="1">IF($I149&lt;AJ$5,"-",SUM(INDIRECT(ADDRESS($AF149+"1",54,1,1,"EST 2")):INDIRECT(ADDRESS($AF149+"1",IF(AD149="",65,AD149+"53"),1,1,"EST 2")))/SUM(INDIRECT(ADDRESS($AF149,54,1,1,"EST 2")):INDIRECT(ADDRESS($AF149,IF(AD149="",65,AD149+"53"),1,1,"EST 2")))-1)</f>
        <v>-</v>
      </c>
      <c r="AK149" s="1" t="str">
        <f ca="1">IF($I149&lt;AK$5,"-",SUM(INDIRECT(ADDRESS($AF149+"1",70,1,1,"EST 2")):INDIRECT(ADDRESS($AF149+"1",IF(AE149="",81,AE149+"69"),1,1,"EST 2")))/SUM(INDIRECT(ADDRESS($AF149,70,1,1,"EST 2")):INDIRECT(ADDRESS($AF149,IF(AE149="",81,AE149+"69"),1,1,"EST 2")))-1)</f>
        <v>-</v>
      </c>
    </row>
    <row r="150" spans="1:37" ht="30" customHeight="1" thickTop="1" thickBot="1">
      <c r="A150"/>
      <c r="B150"/>
      <c r="C150" s="321"/>
      <c r="D150" s="322"/>
      <c r="E150" s="316"/>
      <c r="F150" s="316"/>
      <c r="G150" s="317" t="str">
        <f>IF(F150=0,"",VLOOKUP(F150,Funcionários!$C$6:$D$81,2,FALSE))</f>
        <v/>
      </c>
      <c r="H150" s="318"/>
      <c r="I150" s="319"/>
      <c r="J150" s="85" t="str">
        <f t="shared" si="29"/>
        <v/>
      </c>
      <c r="K150" s="88"/>
      <c r="L150" s="1" t="str">
        <f t="shared" si="30"/>
        <v/>
      </c>
      <c r="R150" s="1" t="str">
        <f t="shared" si="31"/>
        <v/>
      </c>
      <c r="S150" s="1" t="str">
        <f t="shared" si="32"/>
        <v/>
      </c>
      <c r="W150" s="1" t="e">
        <f t="shared" ca="1" si="33"/>
        <v>#VALUE!</v>
      </c>
      <c r="X150" s="1" t="e">
        <f t="shared" ca="1" si="34"/>
        <v>#VALUE!</v>
      </c>
      <c r="Y150" s="1" t="e">
        <f t="shared" ca="1" si="35"/>
        <v>#VALUE!</v>
      </c>
      <c r="AA150" s="1" t="str">
        <f t="shared" si="37"/>
        <v/>
      </c>
      <c r="AB150" s="1" t="str">
        <f t="shared" si="37"/>
        <v/>
      </c>
      <c r="AC150" s="1" t="str">
        <f t="shared" si="37"/>
        <v/>
      </c>
      <c r="AD150" s="1" t="str">
        <f t="shared" si="37"/>
        <v/>
      </c>
      <c r="AE150" s="1" t="str">
        <f t="shared" si="37"/>
        <v/>
      </c>
      <c r="AF150" s="1" t="e">
        <f>VLOOKUP(C150,'Est2'!$C$12:$S$26,18,FALSE)</f>
        <v>#N/A</v>
      </c>
      <c r="AG150" s="1" t="str">
        <f ca="1">IF($I150&lt;AG$5,"-",SUM(INDIRECT(ADDRESS($AF150+"1",6,1,1,"EST 2")):INDIRECT(ADDRESS($AF150+"1",IF(AA150="",17,AA150+"5"),1,1,"EST 2")))/SUM(INDIRECT(ADDRESS($AF150,6,1,1,"EST 2")):INDIRECT(ADDRESS($AF150,IF(AA150="",17,AA150+"5"),1,1,"EST 2")))-1)</f>
        <v>-</v>
      </c>
      <c r="AH150" s="1" t="str">
        <f ca="1">IF($I150&lt;AH$5,"-",SUM(INDIRECT(ADDRESS($AF150+"1",22,1,1,"EST 2")):INDIRECT(ADDRESS($AF150+"1",IF(AB150="",33,AB150+"21"),1,1,"EST 2")))/SUM(INDIRECT(ADDRESS($AF150,22,1,1,"EST 2")):INDIRECT(ADDRESS($AF150,IF(AB150="",33,AB150+"21"),1,1,"EST 2")))-1)</f>
        <v>-</v>
      </c>
      <c r="AI150" s="1" t="str">
        <f ca="1">IF($I150&lt;AI$5,"-",SUM(INDIRECT(ADDRESS($AF150+"1",38,1,1,"EST 2")):INDIRECT(ADDRESS($AF150+"1",IF(AC150="",49,AC150+"37"),1,1,"EST 2")))/SUM(INDIRECT(ADDRESS($AF150,38,1,1,"EST 2")):INDIRECT(ADDRESS($AF150,IF(AC150="",49,AC150+"37"),1,1,"EST 2")))-1)</f>
        <v>-</v>
      </c>
      <c r="AJ150" s="1" t="str">
        <f ca="1">IF($I150&lt;AJ$5,"-",SUM(INDIRECT(ADDRESS($AF150+"1",54,1,1,"EST 2")):INDIRECT(ADDRESS($AF150+"1",IF(AD150="",65,AD150+"53"),1,1,"EST 2")))/SUM(INDIRECT(ADDRESS($AF150,54,1,1,"EST 2")):INDIRECT(ADDRESS($AF150,IF(AD150="",65,AD150+"53"),1,1,"EST 2")))-1)</f>
        <v>-</v>
      </c>
      <c r="AK150" s="1" t="str">
        <f ca="1">IF($I150&lt;AK$5,"-",SUM(INDIRECT(ADDRESS($AF150+"1",70,1,1,"EST 2")):INDIRECT(ADDRESS($AF150+"1",IF(AE150="",81,AE150+"69"),1,1,"EST 2")))/SUM(INDIRECT(ADDRESS($AF150,70,1,1,"EST 2")):INDIRECT(ADDRESS($AF150,IF(AE150="",81,AE150+"69"),1,1,"EST 2")))-1)</f>
        <v>-</v>
      </c>
    </row>
    <row r="151" spans="1:37" ht="30" customHeight="1" thickTop="1" thickBot="1">
      <c r="A151"/>
      <c r="B151"/>
      <c r="C151" s="321"/>
      <c r="D151" s="322"/>
      <c r="E151" s="316"/>
      <c r="F151" s="316"/>
      <c r="G151" s="317" t="str">
        <f>IF(F151=0,"",VLOOKUP(F151,Funcionários!$C$6:$D$81,2,FALSE))</f>
        <v/>
      </c>
      <c r="H151" s="318"/>
      <c r="I151" s="319"/>
      <c r="J151" s="85" t="str">
        <f t="shared" si="29"/>
        <v/>
      </c>
      <c r="K151" s="88"/>
      <c r="L151" s="1" t="str">
        <f t="shared" si="30"/>
        <v/>
      </c>
      <c r="R151" s="1" t="str">
        <f t="shared" si="31"/>
        <v/>
      </c>
      <c r="S151" s="1" t="str">
        <f t="shared" si="32"/>
        <v/>
      </c>
      <c r="W151" s="1" t="e">
        <f t="shared" ca="1" si="33"/>
        <v>#VALUE!</v>
      </c>
      <c r="X151" s="1" t="e">
        <f t="shared" ca="1" si="34"/>
        <v>#VALUE!</v>
      </c>
      <c r="Y151" s="1" t="e">
        <f t="shared" ca="1" si="35"/>
        <v>#VALUE!</v>
      </c>
      <c r="AA151" s="1" t="str">
        <f t="shared" si="37"/>
        <v/>
      </c>
      <c r="AB151" s="1" t="str">
        <f t="shared" si="37"/>
        <v/>
      </c>
      <c r="AC151" s="1" t="str">
        <f t="shared" si="37"/>
        <v/>
      </c>
      <c r="AD151" s="1" t="str">
        <f t="shared" si="37"/>
        <v/>
      </c>
      <c r="AE151" s="1" t="str">
        <f t="shared" si="37"/>
        <v/>
      </c>
      <c r="AF151" s="1" t="e">
        <f>VLOOKUP(C151,'Est2'!$C$12:$S$26,18,FALSE)</f>
        <v>#N/A</v>
      </c>
      <c r="AG151" s="1" t="str">
        <f ca="1">IF($I151&lt;AG$5,"-",SUM(INDIRECT(ADDRESS($AF151+"1",6,1,1,"EST 2")):INDIRECT(ADDRESS($AF151+"1",IF(AA151="",17,AA151+"5"),1,1,"EST 2")))/SUM(INDIRECT(ADDRESS($AF151,6,1,1,"EST 2")):INDIRECT(ADDRESS($AF151,IF(AA151="",17,AA151+"5"),1,1,"EST 2")))-1)</f>
        <v>-</v>
      </c>
      <c r="AH151" s="1" t="str">
        <f ca="1">IF($I151&lt;AH$5,"-",SUM(INDIRECT(ADDRESS($AF151+"1",22,1,1,"EST 2")):INDIRECT(ADDRESS($AF151+"1",IF(AB151="",33,AB151+"21"),1,1,"EST 2")))/SUM(INDIRECT(ADDRESS($AF151,22,1,1,"EST 2")):INDIRECT(ADDRESS($AF151,IF(AB151="",33,AB151+"21"),1,1,"EST 2")))-1)</f>
        <v>-</v>
      </c>
      <c r="AI151" s="1" t="str">
        <f ca="1">IF($I151&lt;AI$5,"-",SUM(INDIRECT(ADDRESS($AF151+"1",38,1,1,"EST 2")):INDIRECT(ADDRESS($AF151+"1",IF(AC151="",49,AC151+"37"),1,1,"EST 2")))/SUM(INDIRECT(ADDRESS($AF151,38,1,1,"EST 2")):INDIRECT(ADDRESS($AF151,IF(AC151="",49,AC151+"37"),1,1,"EST 2")))-1)</f>
        <v>-</v>
      </c>
      <c r="AJ151" s="1" t="str">
        <f ca="1">IF($I151&lt;AJ$5,"-",SUM(INDIRECT(ADDRESS($AF151+"1",54,1,1,"EST 2")):INDIRECT(ADDRESS($AF151+"1",IF(AD151="",65,AD151+"53"),1,1,"EST 2")))/SUM(INDIRECT(ADDRESS($AF151,54,1,1,"EST 2")):INDIRECT(ADDRESS($AF151,IF(AD151="",65,AD151+"53"),1,1,"EST 2")))-1)</f>
        <v>-</v>
      </c>
      <c r="AK151" s="1" t="str">
        <f ca="1">IF($I151&lt;AK$5,"-",SUM(INDIRECT(ADDRESS($AF151+"1",70,1,1,"EST 2")):INDIRECT(ADDRESS($AF151+"1",IF(AE151="",81,AE151+"69"),1,1,"EST 2")))/SUM(INDIRECT(ADDRESS($AF151,70,1,1,"EST 2")):INDIRECT(ADDRESS($AF151,IF(AE151="",81,AE151+"69"),1,1,"EST 2")))-1)</f>
        <v>-</v>
      </c>
    </row>
    <row r="152" spans="1:37" ht="30" customHeight="1" thickTop="1" thickBot="1">
      <c r="A152"/>
      <c r="B152"/>
      <c r="C152" s="321"/>
      <c r="D152" s="322"/>
      <c r="E152" s="316"/>
      <c r="F152" s="316"/>
      <c r="G152" s="317" t="str">
        <f>IF(F152=0,"",VLOOKUP(F152,Funcionários!$C$6:$D$81,2,FALSE))</f>
        <v/>
      </c>
      <c r="H152" s="318"/>
      <c r="I152" s="319"/>
      <c r="J152" s="85" t="str">
        <f t="shared" si="29"/>
        <v/>
      </c>
      <c r="K152" s="88"/>
      <c r="L152" s="1" t="str">
        <f t="shared" si="30"/>
        <v/>
      </c>
      <c r="R152" s="1" t="str">
        <f t="shared" si="31"/>
        <v/>
      </c>
      <c r="S152" s="1" t="str">
        <f t="shared" si="32"/>
        <v/>
      </c>
      <c r="W152" s="1" t="e">
        <f t="shared" ca="1" si="33"/>
        <v>#VALUE!</v>
      </c>
      <c r="X152" s="1" t="e">
        <f t="shared" ca="1" si="34"/>
        <v>#VALUE!</v>
      </c>
      <c r="Y152" s="1" t="e">
        <f t="shared" ca="1" si="35"/>
        <v>#VALUE!</v>
      </c>
      <c r="AA152" s="1" t="str">
        <f t="shared" si="37"/>
        <v/>
      </c>
      <c r="AB152" s="1" t="str">
        <f t="shared" si="37"/>
        <v/>
      </c>
      <c r="AC152" s="1" t="str">
        <f t="shared" si="37"/>
        <v/>
      </c>
      <c r="AD152" s="1" t="str">
        <f t="shared" si="37"/>
        <v/>
      </c>
      <c r="AE152" s="1" t="str">
        <f t="shared" si="37"/>
        <v/>
      </c>
      <c r="AF152" s="1" t="e">
        <f>VLOOKUP(C152,'Est2'!$C$12:$S$26,18,FALSE)</f>
        <v>#N/A</v>
      </c>
      <c r="AG152" s="1" t="str">
        <f ca="1">IF($I152&lt;AG$5,"-",SUM(INDIRECT(ADDRESS($AF152+"1",6,1,1,"EST 2")):INDIRECT(ADDRESS($AF152+"1",IF(AA152="",17,AA152+"5"),1,1,"EST 2")))/SUM(INDIRECT(ADDRESS($AF152,6,1,1,"EST 2")):INDIRECT(ADDRESS($AF152,IF(AA152="",17,AA152+"5"),1,1,"EST 2")))-1)</f>
        <v>-</v>
      </c>
      <c r="AH152" s="1" t="str">
        <f ca="1">IF($I152&lt;AH$5,"-",SUM(INDIRECT(ADDRESS($AF152+"1",22,1,1,"EST 2")):INDIRECT(ADDRESS($AF152+"1",IF(AB152="",33,AB152+"21"),1,1,"EST 2")))/SUM(INDIRECT(ADDRESS($AF152,22,1,1,"EST 2")):INDIRECT(ADDRESS($AF152,IF(AB152="",33,AB152+"21"),1,1,"EST 2")))-1)</f>
        <v>-</v>
      </c>
      <c r="AI152" s="1" t="str">
        <f ca="1">IF($I152&lt;AI$5,"-",SUM(INDIRECT(ADDRESS($AF152+"1",38,1,1,"EST 2")):INDIRECT(ADDRESS($AF152+"1",IF(AC152="",49,AC152+"37"),1,1,"EST 2")))/SUM(INDIRECT(ADDRESS($AF152,38,1,1,"EST 2")):INDIRECT(ADDRESS($AF152,IF(AC152="",49,AC152+"37"),1,1,"EST 2")))-1)</f>
        <v>-</v>
      </c>
      <c r="AJ152" s="1" t="str">
        <f ca="1">IF($I152&lt;AJ$5,"-",SUM(INDIRECT(ADDRESS($AF152+"1",54,1,1,"EST 2")):INDIRECT(ADDRESS($AF152+"1",IF(AD152="",65,AD152+"53"),1,1,"EST 2")))/SUM(INDIRECT(ADDRESS($AF152,54,1,1,"EST 2")):INDIRECT(ADDRESS($AF152,IF(AD152="",65,AD152+"53"),1,1,"EST 2")))-1)</f>
        <v>-</v>
      </c>
      <c r="AK152" s="1" t="str">
        <f ca="1">IF($I152&lt;AK$5,"-",SUM(INDIRECT(ADDRESS($AF152+"1",70,1,1,"EST 2")):INDIRECT(ADDRESS($AF152+"1",IF(AE152="",81,AE152+"69"),1,1,"EST 2")))/SUM(INDIRECT(ADDRESS($AF152,70,1,1,"EST 2")):INDIRECT(ADDRESS($AF152,IF(AE152="",81,AE152+"69"),1,1,"EST 2")))-1)</f>
        <v>-</v>
      </c>
    </row>
    <row r="153" spans="1:37" ht="30" customHeight="1" thickTop="1" thickBot="1">
      <c r="A153"/>
      <c r="B153"/>
      <c r="C153" s="321"/>
      <c r="D153" s="322"/>
      <c r="E153" s="316"/>
      <c r="F153" s="316"/>
      <c r="G153" s="317" t="str">
        <f>IF(F153=0,"",VLOOKUP(F153,Funcionários!$C$6:$D$81,2,FALSE))</f>
        <v/>
      </c>
      <c r="H153" s="318"/>
      <c r="I153" s="319"/>
      <c r="J153" s="85" t="str">
        <f t="shared" si="29"/>
        <v/>
      </c>
      <c r="K153" s="88"/>
      <c r="L153" s="1" t="str">
        <f t="shared" si="30"/>
        <v/>
      </c>
      <c r="R153" s="1" t="str">
        <f t="shared" si="31"/>
        <v/>
      </c>
      <c r="S153" s="1" t="str">
        <f t="shared" si="32"/>
        <v/>
      </c>
      <c r="W153" s="1" t="e">
        <f t="shared" ca="1" si="33"/>
        <v>#VALUE!</v>
      </c>
      <c r="X153" s="1" t="e">
        <f t="shared" ca="1" si="34"/>
        <v>#VALUE!</v>
      </c>
      <c r="Y153" s="1" t="e">
        <f t="shared" ca="1" si="35"/>
        <v>#VALUE!</v>
      </c>
      <c r="AA153" s="1" t="str">
        <f t="shared" si="37"/>
        <v/>
      </c>
      <c r="AB153" s="1" t="str">
        <f t="shared" si="37"/>
        <v/>
      </c>
      <c r="AC153" s="1" t="str">
        <f t="shared" si="37"/>
        <v/>
      </c>
      <c r="AD153" s="1" t="str">
        <f t="shared" si="37"/>
        <v/>
      </c>
      <c r="AE153" s="1" t="str">
        <f t="shared" si="37"/>
        <v/>
      </c>
      <c r="AF153" s="1" t="e">
        <f>VLOOKUP(C153,'Est2'!$C$12:$S$26,18,FALSE)</f>
        <v>#N/A</v>
      </c>
      <c r="AG153" s="1" t="str">
        <f ca="1">IF($I153&lt;AG$5,"-",SUM(INDIRECT(ADDRESS($AF153+"1",6,1,1,"EST 2")):INDIRECT(ADDRESS($AF153+"1",IF(AA153="",17,AA153+"5"),1,1,"EST 2")))/SUM(INDIRECT(ADDRESS($AF153,6,1,1,"EST 2")):INDIRECT(ADDRESS($AF153,IF(AA153="",17,AA153+"5"),1,1,"EST 2")))-1)</f>
        <v>-</v>
      </c>
      <c r="AH153" s="1" t="str">
        <f ca="1">IF($I153&lt;AH$5,"-",SUM(INDIRECT(ADDRESS($AF153+"1",22,1,1,"EST 2")):INDIRECT(ADDRESS($AF153+"1",IF(AB153="",33,AB153+"21"),1,1,"EST 2")))/SUM(INDIRECT(ADDRESS($AF153,22,1,1,"EST 2")):INDIRECT(ADDRESS($AF153,IF(AB153="",33,AB153+"21"),1,1,"EST 2")))-1)</f>
        <v>-</v>
      </c>
      <c r="AI153" s="1" t="str">
        <f ca="1">IF($I153&lt;AI$5,"-",SUM(INDIRECT(ADDRESS($AF153+"1",38,1,1,"EST 2")):INDIRECT(ADDRESS($AF153+"1",IF(AC153="",49,AC153+"37"),1,1,"EST 2")))/SUM(INDIRECT(ADDRESS($AF153,38,1,1,"EST 2")):INDIRECT(ADDRESS($AF153,IF(AC153="",49,AC153+"37"),1,1,"EST 2")))-1)</f>
        <v>-</v>
      </c>
      <c r="AJ153" s="1" t="str">
        <f ca="1">IF($I153&lt;AJ$5,"-",SUM(INDIRECT(ADDRESS($AF153+"1",54,1,1,"EST 2")):INDIRECT(ADDRESS($AF153+"1",IF(AD153="",65,AD153+"53"),1,1,"EST 2")))/SUM(INDIRECT(ADDRESS($AF153,54,1,1,"EST 2")):INDIRECT(ADDRESS($AF153,IF(AD153="",65,AD153+"53"),1,1,"EST 2")))-1)</f>
        <v>-</v>
      </c>
      <c r="AK153" s="1" t="str">
        <f ca="1">IF($I153&lt;AK$5,"-",SUM(INDIRECT(ADDRESS($AF153+"1",70,1,1,"EST 2")):INDIRECT(ADDRESS($AF153+"1",IF(AE153="",81,AE153+"69"),1,1,"EST 2")))/SUM(INDIRECT(ADDRESS($AF153,70,1,1,"EST 2")):INDIRECT(ADDRESS($AF153,IF(AE153="",81,AE153+"69"),1,1,"EST 2")))-1)</f>
        <v>-</v>
      </c>
    </row>
    <row r="154" spans="1:37" ht="30" customHeight="1" thickTop="1" thickBot="1">
      <c r="A154"/>
      <c r="B154"/>
      <c r="C154" s="321"/>
      <c r="D154" s="322"/>
      <c r="E154" s="316"/>
      <c r="F154" s="316"/>
      <c r="G154" s="317" t="str">
        <f>IF(F154=0,"",VLOOKUP(F154,Funcionários!$C$6:$D$81,2,FALSE))</f>
        <v/>
      </c>
      <c r="H154" s="318"/>
      <c r="I154" s="319"/>
      <c r="J154" s="85" t="str">
        <f t="shared" si="29"/>
        <v/>
      </c>
      <c r="K154" s="88"/>
      <c r="L154" s="1" t="str">
        <f t="shared" si="30"/>
        <v/>
      </c>
      <c r="R154" s="1" t="str">
        <f t="shared" si="31"/>
        <v/>
      </c>
      <c r="S154" s="1" t="str">
        <f t="shared" si="32"/>
        <v/>
      </c>
      <c r="W154" s="1" t="e">
        <f t="shared" ca="1" si="33"/>
        <v>#VALUE!</v>
      </c>
      <c r="X154" s="1" t="e">
        <f t="shared" ca="1" si="34"/>
        <v>#VALUE!</v>
      </c>
      <c r="Y154" s="1" t="e">
        <f t="shared" ca="1" si="35"/>
        <v>#VALUE!</v>
      </c>
      <c r="AA154" s="1" t="str">
        <f t="shared" si="37"/>
        <v/>
      </c>
      <c r="AB154" s="1" t="str">
        <f t="shared" si="37"/>
        <v/>
      </c>
      <c r="AC154" s="1" t="str">
        <f t="shared" si="37"/>
        <v/>
      </c>
      <c r="AD154" s="1" t="str">
        <f t="shared" si="37"/>
        <v/>
      </c>
      <c r="AE154" s="1" t="str">
        <f t="shared" si="37"/>
        <v/>
      </c>
      <c r="AF154" s="1" t="e">
        <f>VLOOKUP(C154,'Est2'!$C$12:$S$26,18,FALSE)</f>
        <v>#N/A</v>
      </c>
      <c r="AG154" s="1" t="str">
        <f ca="1">IF($I154&lt;AG$5,"-",SUM(INDIRECT(ADDRESS($AF154+"1",6,1,1,"EST 2")):INDIRECT(ADDRESS($AF154+"1",IF(AA154="",17,AA154+"5"),1,1,"EST 2")))/SUM(INDIRECT(ADDRESS($AF154,6,1,1,"EST 2")):INDIRECT(ADDRESS($AF154,IF(AA154="",17,AA154+"5"),1,1,"EST 2")))-1)</f>
        <v>-</v>
      </c>
      <c r="AH154" s="1" t="str">
        <f ca="1">IF($I154&lt;AH$5,"-",SUM(INDIRECT(ADDRESS($AF154+"1",22,1,1,"EST 2")):INDIRECT(ADDRESS($AF154+"1",IF(AB154="",33,AB154+"21"),1,1,"EST 2")))/SUM(INDIRECT(ADDRESS($AF154,22,1,1,"EST 2")):INDIRECT(ADDRESS($AF154,IF(AB154="",33,AB154+"21"),1,1,"EST 2")))-1)</f>
        <v>-</v>
      </c>
      <c r="AI154" s="1" t="str">
        <f ca="1">IF($I154&lt;AI$5,"-",SUM(INDIRECT(ADDRESS($AF154+"1",38,1,1,"EST 2")):INDIRECT(ADDRESS($AF154+"1",IF(AC154="",49,AC154+"37"),1,1,"EST 2")))/SUM(INDIRECT(ADDRESS($AF154,38,1,1,"EST 2")):INDIRECT(ADDRESS($AF154,IF(AC154="",49,AC154+"37"),1,1,"EST 2")))-1)</f>
        <v>-</v>
      </c>
      <c r="AJ154" s="1" t="str">
        <f ca="1">IF($I154&lt;AJ$5,"-",SUM(INDIRECT(ADDRESS($AF154+"1",54,1,1,"EST 2")):INDIRECT(ADDRESS($AF154+"1",IF(AD154="",65,AD154+"53"),1,1,"EST 2")))/SUM(INDIRECT(ADDRESS($AF154,54,1,1,"EST 2")):INDIRECT(ADDRESS($AF154,IF(AD154="",65,AD154+"53"),1,1,"EST 2")))-1)</f>
        <v>-</v>
      </c>
      <c r="AK154" s="1" t="str">
        <f ca="1">IF($I154&lt;AK$5,"-",SUM(INDIRECT(ADDRESS($AF154+"1",70,1,1,"EST 2")):INDIRECT(ADDRESS($AF154+"1",IF(AE154="",81,AE154+"69"),1,1,"EST 2")))/SUM(INDIRECT(ADDRESS($AF154,70,1,1,"EST 2")):INDIRECT(ADDRESS($AF154,IF(AE154="",81,AE154+"69"),1,1,"EST 2")))-1)</f>
        <v>-</v>
      </c>
    </row>
    <row r="155" spans="1:37" ht="30" customHeight="1" thickTop="1" thickBot="1">
      <c r="A155"/>
      <c r="B155"/>
      <c r="C155" s="321"/>
      <c r="D155" s="322"/>
      <c r="E155" s="316"/>
      <c r="F155" s="316"/>
      <c r="G155" s="317" t="str">
        <f>IF(F155=0,"",VLOOKUP(F155,Funcionários!$C$6:$D$81,2,FALSE))</f>
        <v/>
      </c>
      <c r="H155" s="318"/>
      <c r="I155" s="319"/>
      <c r="J155" s="85" t="str">
        <f t="shared" si="29"/>
        <v/>
      </c>
      <c r="K155" s="88"/>
      <c r="L155" s="1" t="str">
        <f t="shared" si="30"/>
        <v/>
      </c>
      <c r="R155" s="1" t="str">
        <f t="shared" si="31"/>
        <v/>
      </c>
      <c r="S155" s="1" t="str">
        <f t="shared" si="32"/>
        <v/>
      </c>
      <c r="W155" s="1" t="e">
        <f t="shared" ca="1" si="33"/>
        <v>#VALUE!</v>
      </c>
      <c r="X155" s="1" t="e">
        <f t="shared" ca="1" si="34"/>
        <v>#VALUE!</v>
      </c>
      <c r="Y155" s="1" t="e">
        <f t="shared" ca="1" si="35"/>
        <v>#VALUE!</v>
      </c>
      <c r="AA155" s="1" t="str">
        <f t="shared" si="37"/>
        <v/>
      </c>
      <c r="AB155" s="1" t="str">
        <f t="shared" si="37"/>
        <v/>
      </c>
      <c r="AC155" s="1" t="str">
        <f t="shared" si="37"/>
        <v/>
      </c>
      <c r="AD155" s="1" t="str">
        <f t="shared" si="37"/>
        <v/>
      </c>
      <c r="AE155" s="1" t="str">
        <f t="shared" si="37"/>
        <v/>
      </c>
      <c r="AF155" s="1" t="e">
        <f>VLOOKUP(C155,'Est2'!$C$12:$S$26,18,FALSE)</f>
        <v>#N/A</v>
      </c>
      <c r="AG155" s="1" t="str">
        <f ca="1">IF($I155&lt;AG$5,"-",SUM(INDIRECT(ADDRESS($AF155+"1",6,1,1,"EST 2")):INDIRECT(ADDRESS($AF155+"1",IF(AA155="",17,AA155+"5"),1,1,"EST 2")))/SUM(INDIRECT(ADDRESS($AF155,6,1,1,"EST 2")):INDIRECT(ADDRESS($AF155,IF(AA155="",17,AA155+"5"),1,1,"EST 2")))-1)</f>
        <v>-</v>
      </c>
      <c r="AH155" s="1" t="str">
        <f ca="1">IF($I155&lt;AH$5,"-",SUM(INDIRECT(ADDRESS($AF155+"1",22,1,1,"EST 2")):INDIRECT(ADDRESS($AF155+"1",IF(AB155="",33,AB155+"21"),1,1,"EST 2")))/SUM(INDIRECT(ADDRESS($AF155,22,1,1,"EST 2")):INDIRECT(ADDRESS($AF155,IF(AB155="",33,AB155+"21"),1,1,"EST 2")))-1)</f>
        <v>-</v>
      </c>
      <c r="AI155" s="1" t="str">
        <f ca="1">IF($I155&lt;AI$5,"-",SUM(INDIRECT(ADDRESS($AF155+"1",38,1,1,"EST 2")):INDIRECT(ADDRESS($AF155+"1",IF(AC155="",49,AC155+"37"),1,1,"EST 2")))/SUM(INDIRECT(ADDRESS($AF155,38,1,1,"EST 2")):INDIRECT(ADDRESS($AF155,IF(AC155="",49,AC155+"37"),1,1,"EST 2")))-1)</f>
        <v>-</v>
      </c>
      <c r="AJ155" s="1" t="str">
        <f ca="1">IF($I155&lt;AJ$5,"-",SUM(INDIRECT(ADDRESS($AF155+"1",54,1,1,"EST 2")):INDIRECT(ADDRESS($AF155+"1",IF(AD155="",65,AD155+"53"),1,1,"EST 2")))/SUM(INDIRECT(ADDRESS($AF155,54,1,1,"EST 2")):INDIRECT(ADDRESS($AF155,IF(AD155="",65,AD155+"53"),1,1,"EST 2")))-1)</f>
        <v>-</v>
      </c>
      <c r="AK155" s="1" t="str">
        <f ca="1">IF($I155&lt;AK$5,"-",SUM(INDIRECT(ADDRESS($AF155+"1",70,1,1,"EST 2")):INDIRECT(ADDRESS($AF155+"1",IF(AE155="",81,AE155+"69"),1,1,"EST 2")))/SUM(INDIRECT(ADDRESS($AF155,70,1,1,"EST 2")):INDIRECT(ADDRESS($AF155,IF(AE155="",81,AE155+"69"),1,1,"EST 2")))-1)</f>
        <v>-</v>
      </c>
    </row>
    <row r="156" spans="1:37" ht="30" customHeight="1" thickTop="1" thickBot="1">
      <c r="A156"/>
      <c r="B156"/>
      <c r="C156" s="321"/>
      <c r="D156" s="322"/>
      <c r="E156" s="316"/>
      <c r="F156" s="316"/>
      <c r="G156" s="317" t="str">
        <f>IF(F156=0,"",VLOOKUP(F156,Funcionários!$C$6:$D$81,2,FALSE))</f>
        <v/>
      </c>
      <c r="H156" s="318"/>
      <c r="I156" s="319"/>
      <c r="J156" s="85" t="str">
        <f t="shared" si="29"/>
        <v/>
      </c>
      <c r="K156" s="88"/>
      <c r="L156" s="1" t="str">
        <f t="shared" si="30"/>
        <v/>
      </c>
      <c r="R156" s="1" t="str">
        <f t="shared" si="31"/>
        <v/>
      </c>
      <c r="S156" s="1" t="str">
        <f t="shared" si="32"/>
        <v/>
      </c>
      <c r="W156" s="1" t="e">
        <f t="shared" ca="1" si="33"/>
        <v>#VALUE!</v>
      </c>
      <c r="X156" s="1" t="e">
        <f t="shared" ca="1" si="34"/>
        <v>#VALUE!</v>
      </c>
      <c r="Y156" s="1" t="e">
        <f t="shared" ca="1" si="35"/>
        <v>#VALUE!</v>
      </c>
      <c r="AA156" s="1" t="str">
        <f t="shared" ref="AA156:AE165" si="38">IF($I156=AA$5,$R156,"")</f>
        <v/>
      </c>
      <c r="AB156" s="1" t="str">
        <f t="shared" si="38"/>
        <v/>
      </c>
      <c r="AC156" s="1" t="str">
        <f t="shared" si="38"/>
        <v/>
      </c>
      <c r="AD156" s="1" t="str">
        <f t="shared" si="38"/>
        <v/>
      </c>
      <c r="AE156" s="1" t="str">
        <f t="shared" si="38"/>
        <v/>
      </c>
      <c r="AF156" s="1" t="e">
        <f>VLOOKUP(C156,'Est2'!$C$12:$S$26,18,FALSE)</f>
        <v>#N/A</v>
      </c>
      <c r="AG156" s="1" t="str">
        <f ca="1">IF($I156&lt;AG$5,"-",SUM(INDIRECT(ADDRESS($AF156+"1",6,1,1,"EST 2")):INDIRECT(ADDRESS($AF156+"1",IF(AA156="",17,AA156+"5"),1,1,"EST 2")))/SUM(INDIRECT(ADDRESS($AF156,6,1,1,"EST 2")):INDIRECT(ADDRESS($AF156,IF(AA156="",17,AA156+"5"),1,1,"EST 2")))-1)</f>
        <v>-</v>
      </c>
      <c r="AH156" s="1" t="str">
        <f ca="1">IF($I156&lt;AH$5,"-",SUM(INDIRECT(ADDRESS($AF156+"1",22,1,1,"EST 2")):INDIRECT(ADDRESS($AF156+"1",IF(AB156="",33,AB156+"21"),1,1,"EST 2")))/SUM(INDIRECT(ADDRESS($AF156,22,1,1,"EST 2")):INDIRECT(ADDRESS($AF156,IF(AB156="",33,AB156+"21"),1,1,"EST 2")))-1)</f>
        <v>-</v>
      </c>
      <c r="AI156" s="1" t="str">
        <f ca="1">IF($I156&lt;AI$5,"-",SUM(INDIRECT(ADDRESS($AF156+"1",38,1,1,"EST 2")):INDIRECT(ADDRESS($AF156+"1",IF(AC156="",49,AC156+"37"),1,1,"EST 2")))/SUM(INDIRECT(ADDRESS($AF156,38,1,1,"EST 2")):INDIRECT(ADDRESS($AF156,IF(AC156="",49,AC156+"37"),1,1,"EST 2")))-1)</f>
        <v>-</v>
      </c>
      <c r="AJ156" s="1" t="str">
        <f ca="1">IF($I156&lt;AJ$5,"-",SUM(INDIRECT(ADDRESS($AF156+"1",54,1,1,"EST 2")):INDIRECT(ADDRESS($AF156+"1",IF(AD156="",65,AD156+"53"),1,1,"EST 2")))/SUM(INDIRECT(ADDRESS($AF156,54,1,1,"EST 2")):INDIRECT(ADDRESS($AF156,IF(AD156="",65,AD156+"53"),1,1,"EST 2")))-1)</f>
        <v>-</v>
      </c>
      <c r="AK156" s="1" t="str">
        <f ca="1">IF($I156&lt;AK$5,"-",SUM(INDIRECT(ADDRESS($AF156+"1",70,1,1,"EST 2")):INDIRECT(ADDRESS($AF156+"1",IF(AE156="",81,AE156+"69"),1,1,"EST 2")))/SUM(INDIRECT(ADDRESS($AF156,70,1,1,"EST 2")):INDIRECT(ADDRESS($AF156,IF(AE156="",81,AE156+"69"),1,1,"EST 2")))-1)</f>
        <v>-</v>
      </c>
    </row>
    <row r="157" spans="1:37" ht="30" customHeight="1" thickTop="1" thickBot="1">
      <c r="A157"/>
      <c r="B157"/>
      <c r="C157" s="321"/>
      <c r="D157" s="322"/>
      <c r="E157" s="316"/>
      <c r="F157" s="316"/>
      <c r="G157" s="317" t="str">
        <f>IF(F157=0,"",VLOOKUP(F157,Funcionários!$C$6:$D$81,2,FALSE))</f>
        <v/>
      </c>
      <c r="H157" s="318"/>
      <c r="I157" s="319"/>
      <c r="J157" s="85" t="str">
        <f t="shared" si="29"/>
        <v/>
      </c>
      <c r="K157" s="88"/>
      <c r="L157" s="1" t="str">
        <f t="shared" si="30"/>
        <v/>
      </c>
      <c r="R157" s="1" t="str">
        <f t="shared" si="31"/>
        <v/>
      </c>
      <c r="S157" s="1" t="str">
        <f t="shared" si="32"/>
        <v/>
      </c>
      <c r="W157" s="1" t="e">
        <f t="shared" ca="1" si="33"/>
        <v>#VALUE!</v>
      </c>
      <c r="X157" s="1" t="e">
        <f t="shared" ca="1" si="34"/>
        <v>#VALUE!</v>
      </c>
      <c r="Y157" s="1" t="e">
        <f t="shared" ca="1" si="35"/>
        <v>#VALUE!</v>
      </c>
      <c r="AA157" s="1" t="str">
        <f t="shared" si="38"/>
        <v/>
      </c>
      <c r="AB157" s="1" t="str">
        <f t="shared" si="38"/>
        <v/>
      </c>
      <c r="AC157" s="1" t="str">
        <f t="shared" si="38"/>
        <v/>
      </c>
      <c r="AD157" s="1" t="str">
        <f t="shared" si="38"/>
        <v/>
      </c>
      <c r="AE157" s="1" t="str">
        <f t="shared" si="38"/>
        <v/>
      </c>
      <c r="AF157" s="1" t="e">
        <f>VLOOKUP(C157,'Est2'!$C$12:$S$26,18,FALSE)</f>
        <v>#N/A</v>
      </c>
      <c r="AG157" s="1" t="str">
        <f ca="1">IF($I157&lt;AG$5,"-",SUM(INDIRECT(ADDRESS($AF157+"1",6,1,1,"EST 2")):INDIRECT(ADDRESS($AF157+"1",IF(AA157="",17,AA157+"5"),1,1,"EST 2")))/SUM(INDIRECT(ADDRESS($AF157,6,1,1,"EST 2")):INDIRECT(ADDRESS($AF157,IF(AA157="",17,AA157+"5"),1,1,"EST 2")))-1)</f>
        <v>-</v>
      </c>
      <c r="AH157" s="1" t="str">
        <f ca="1">IF($I157&lt;AH$5,"-",SUM(INDIRECT(ADDRESS($AF157+"1",22,1,1,"EST 2")):INDIRECT(ADDRESS($AF157+"1",IF(AB157="",33,AB157+"21"),1,1,"EST 2")))/SUM(INDIRECT(ADDRESS($AF157,22,1,1,"EST 2")):INDIRECT(ADDRESS($AF157,IF(AB157="",33,AB157+"21"),1,1,"EST 2")))-1)</f>
        <v>-</v>
      </c>
      <c r="AI157" s="1" t="str">
        <f ca="1">IF($I157&lt;AI$5,"-",SUM(INDIRECT(ADDRESS($AF157+"1",38,1,1,"EST 2")):INDIRECT(ADDRESS($AF157+"1",IF(AC157="",49,AC157+"37"),1,1,"EST 2")))/SUM(INDIRECT(ADDRESS($AF157,38,1,1,"EST 2")):INDIRECT(ADDRESS($AF157,IF(AC157="",49,AC157+"37"),1,1,"EST 2")))-1)</f>
        <v>-</v>
      </c>
      <c r="AJ157" s="1" t="str">
        <f ca="1">IF($I157&lt;AJ$5,"-",SUM(INDIRECT(ADDRESS($AF157+"1",54,1,1,"EST 2")):INDIRECT(ADDRESS($AF157+"1",IF(AD157="",65,AD157+"53"),1,1,"EST 2")))/SUM(INDIRECT(ADDRESS($AF157,54,1,1,"EST 2")):INDIRECT(ADDRESS($AF157,IF(AD157="",65,AD157+"53"),1,1,"EST 2")))-1)</f>
        <v>-</v>
      </c>
      <c r="AK157" s="1" t="str">
        <f ca="1">IF($I157&lt;AK$5,"-",SUM(INDIRECT(ADDRESS($AF157+"1",70,1,1,"EST 2")):INDIRECT(ADDRESS($AF157+"1",IF(AE157="",81,AE157+"69"),1,1,"EST 2")))/SUM(INDIRECT(ADDRESS($AF157,70,1,1,"EST 2")):INDIRECT(ADDRESS($AF157,IF(AE157="",81,AE157+"69"),1,1,"EST 2")))-1)</f>
        <v>-</v>
      </c>
    </row>
    <row r="158" spans="1:37" ht="30" customHeight="1" thickTop="1" thickBot="1">
      <c r="A158"/>
      <c r="B158"/>
      <c r="C158" s="321"/>
      <c r="D158" s="322"/>
      <c r="E158" s="316"/>
      <c r="F158" s="316"/>
      <c r="G158" s="317" t="str">
        <f>IF(F158=0,"",VLOOKUP(F158,Funcionários!$C$6:$D$81,2,FALSE))</f>
        <v/>
      </c>
      <c r="H158" s="318"/>
      <c r="I158" s="319"/>
      <c r="J158" s="85" t="str">
        <f t="shared" si="29"/>
        <v/>
      </c>
      <c r="K158" s="88"/>
      <c r="L158" s="1" t="str">
        <f t="shared" si="30"/>
        <v/>
      </c>
      <c r="R158" s="1" t="str">
        <f t="shared" si="31"/>
        <v/>
      </c>
      <c r="S158" s="1" t="str">
        <f t="shared" si="32"/>
        <v/>
      </c>
      <c r="W158" s="1" t="e">
        <f t="shared" ca="1" si="33"/>
        <v>#VALUE!</v>
      </c>
      <c r="X158" s="1" t="e">
        <f t="shared" ca="1" si="34"/>
        <v>#VALUE!</v>
      </c>
      <c r="Y158" s="1" t="e">
        <f t="shared" ca="1" si="35"/>
        <v>#VALUE!</v>
      </c>
      <c r="AA158" s="1" t="str">
        <f t="shared" si="38"/>
        <v/>
      </c>
      <c r="AB158" s="1" t="str">
        <f t="shared" si="38"/>
        <v/>
      </c>
      <c r="AC158" s="1" t="str">
        <f t="shared" si="38"/>
        <v/>
      </c>
      <c r="AD158" s="1" t="str">
        <f t="shared" si="38"/>
        <v/>
      </c>
      <c r="AE158" s="1" t="str">
        <f t="shared" si="38"/>
        <v/>
      </c>
      <c r="AF158" s="1" t="e">
        <f>VLOOKUP(C158,'Est2'!$C$12:$S$26,18,FALSE)</f>
        <v>#N/A</v>
      </c>
      <c r="AG158" s="1" t="str">
        <f ca="1">IF($I158&lt;AG$5,"-",SUM(INDIRECT(ADDRESS($AF158+"1",6,1,1,"EST 2")):INDIRECT(ADDRESS($AF158+"1",IF(AA158="",17,AA158+"5"),1,1,"EST 2")))/SUM(INDIRECT(ADDRESS($AF158,6,1,1,"EST 2")):INDIRECT(ADDRESS($AF158,IF(AA158="",17,AA158+"5"),1,1,"EST 2")))-1)</f>
        <v>-</v>
      </c>
      <c r="AH158" s="1" t="str">
        <f ca="1">IF($I158&lt;AH$5,"-",SUM(INDIRECT(ADDRESS($AF158+"1",22,1,1,"EST 2")):INDIRECT(ADDRESS($AF158+"1",IF(AB158="",33,AB158+"21"),1,1,"EST 2")))/SUM(INDIRECT(ADDRESS($AF158,22,1,1,"EST 2")):INDIRECT(ADDRESS($AF158,IF(AB158="",33,AB158+"21"),1,1,"EST 2")))-1)</f>
        <v>-</v>
      </c>
      <c r="AI158" s="1" t="str">
        <f ca="1">IF($I158&lt;AI$5,"-",SUM(INDIRECT(ADDRESS($AF158+"1",38,1,1,"EST 2")):INDIRECT(ADDRESS($AF158+"1",IF(AC158="",49,AC158+"37"),1,1,"EST 2")))/SUM(INDIRECT(ADDRESS($AF158,38,1,1,"EST 2")):INDIRECT(ADDRESS($AF158,IF(AC158="",49,AC158+"37"),1,1,"EST 2")))-1)</f>
        <v>-</v>
      </c>
      <c r="AJ158" s="1" t="str">
        <f ca="1">IF($I158&lt;AJ$5,"-",SUM(INDIRECT(ADDRESS($AF158+"1",54,1,1,"EST 2")):INDIRECT(ADDRESS($AF158+"1",IF(AD158="",65,AD158+"53"),1,1,"EST 2")))/SUM(INDIRECT(ADDRESS($AF158,54,1,1,"EST 2")):INDIRECT(ADDRESS($AF158,IF(AD158="",65,AD158+"53"),1,1,"EST 2")))-1)</f>
        <v>-</v>
      </c>
      <c r="AK158" s="1" t="str">
        <f ca="1">IF($I158&lt;AK$5,"-",SUM(INDIRECT(ADDRESS($AF158+"1",70,1,1,"EST 2")):INDIRECT(ADDRESS($AF158+"1",IF(AE158="",81,AE158+"69"),1,1,"EST 2")))/SUM(INDIRECT(ADDRESS($AF158,70,1,1,"EST 2")):INDIRECT(ADDRESS($AF158,IF(AE158="",81,AE158+"69"),1,1,"EST 2")))-1)</f>
        <v>-</v>
      </c>
    </row>
    <row r="159" spans="1:37" ht="30" customHeight="1" thickTop="1" thickBot="1">
      <c r="A159"/>
      <c r="B159"/>
      <c r="C159" s="321"/>
      <c r="D159" s="322"/>
      <c r="E159" s="316"/>
      <c r="F159" s="316"/>
      <c r="G159" s="317" t="str">
        <f>IF(F159=0,"",VLOOKUP(F159,Funcionários!$C$6:$D$81,2,FALSE))</f>
        <v/>
      </c>
      <c r="H159" s="318"/>
      <c r="I159" s="319"/>
      <c r="J159" s="85" t="str">
        <f t="shared" si="29"/>
        <v/>
      </c>
      <c r="K159" s="88"/>
      <c r="L159" s="1" t="str">
        <f t="shared" si="30"/>
        <v/>
      </c>
      <c r="R159" s="1" t="str">
        <f t="shared" si="31"/>
        <v/>
      </c>
      <c r="S159" s="1" t="str">
        <f t="shared" si="32"/>
        <v/>
      </c>
      <c r="W159" s="1" t="e">
        <f t="shared" ca="1" si="33"/>
        <v>#VALUE!</v>
      </c>
      <c r="X159" s="1" t="e">
        <f t="shared" ca="1" si="34"/>
        <v>#VALUE!</v>
      </c>
      <c r="Y159" s="1" t="e">
        <f t="shared" ca="1" si="35"/>
        <v>#VALUE!</v>
      </c>
      <c r="AA159" s="1" t="str">
        <f t="shared" si="38"/>
        <v/>
      </c>
      <c r="AB159" s="1" t="str">
        <f t="shared" si="38"/>
        <v/>
      </c>
      <c r="AC159" s="1" t="str">
        <f t="shared" si="38"/>
        <v/>
      </c>
      <c r="AD159" s="1" t="str">
        <f t="shared" si="38"/>
        <v/>
      </c>
      <c r="AE159" s="1" t="str">
        <f t="shared" si="38"/>
        <v/>
      </c>
      <c r="AF159" s="1" t="e">
        <f>VLOOKUP(C159,'Est2'!$C$12:$S$26,18,FALSE)</f>
        <v>#N/A</v>
      </c>
      <c r="AG159" s="1" t="str">
        <f ca="1">IF($I159&lt;AG$5,"-",SUM(INDIRECT(ADDRESS($AF159+"1",6,1,1,"EST 2")):INDIRECT(ADDRESS($AF159+"1",IF(AA159="",17,AA159+"5"),1,1,"EST 2")))/SUM(INDIRECT(ADDRESS($AF159,6,1,1,"EST 2")):INDIRECT(ADDRESS($AF159,IF(AA159="",17,AA159+"5"),1,1,"EST 2")))-1)</f>
        <v>-</v>
      </c>
      <c r="AH159" s="1" t="str">
        <f ca="1">IF($I159&lt;AH$5,"-",SUM(INDIRECT(ADDRESS($AF159+"1",22,1,1,"EST 2")):INDIRECT(ADDRESS($AF159+"1",IF(AB159="",33,AB159+"21"),1,1,"EST 2")))/SUM(INDIRECT(ADDRESS($AF159,22,1,1,"EST 2")):INDIRECT(ADDRESS($AF159,IF(AB159="",33,AB159+"21"),1,1,"EST 2")))-1)</f>
        <v>-</v>
      </c>
      <c r="AI159" s="1" t="str">
        <f ca="1">IF($I159&lt;AI$5,"-",SUM(INDIRECT(ADDRESS($AF159+"1",38,1,1,"EST 2")):INDIRECT(ADDRESS($AF159+"1",IF(AC159="",49,AC159+"37"),1,1,"EST 2")))/SUM(INDIRECT(ADDRESS($AF159,38,1,1,"EST 2")):INDIRECT(ADDRESS($AF159,IF(AC159="",49,AC159+"37"),1,1,"EST 2")))-1)</f>
        <v>-</v>
      </c>
      <c r="AJ159" s="1" t="str">
        <f ca="1">IF($I159&lt;AJ$5,"-",SUM(INDIRECT(ADDRESS($AF159+"1",54,1,1,"EST 2")):INDIRECT(ADDRESS($AF159+"1",IF(AD159="",65,AD159+"53"),1,1,"EST 2")))/SUM(INDIRECT(ADDRESS($AF159,54,1,1,"EST 2")):INDIRECT(ADDRESS($AF159,IF(AD159="",65,AD159+"53"),1,1,"EST 2")))-1)</f>
        <v>-</v>
      </c>
      <c r="AK159" s="1" t="str">
        <f ca="1">IF($I159&lt;AK$5,"-",SUM(INDIRECT(ADDRESS($AF159+"1",70,1,1,"EST 2")):INDIRECT(ADDRESS($AF159+"1",IF(AE159="",81,AE159+"69"),1,1,"EST 2")))/SUM(INDIRECT(ADDRESS($AF159,70,1,1,"EST 2")):INDIRECT(ADDRESS($AF159,IF(AE159="",81,AE159+"69"),1,1,"EST 2")))-1)</f>
        <v>-</v>
      </c>
    </row>
    <row r="160" spans="1:37" ht="30" customHeight="1" thickTop="1" thickBot="1">
      <c r="A160"/>
      <c r="B160"/>
      <c r="C160" s="321"/>
      <c r="D160" s="322"/>
      <c r="E160" s="316"/>
      <c r="F160" s="316"/>
      <c r="G160" s="317" t="str">
        <f>IF(F160=0,"",VLOOKUP(F160,Funcionários!$C$6:$D$81,2,FALSE))</f>
        <v/>
      </c>
      <c r="H160" s="318"/>
      <c r="I160" s="319"/>
      <c r="J160" s="85" t="str">
        <f t="shared" si="29"/>
        <v/>
      </c>
      <c r="K160" s="88"/>
      <c r="L160" s="1" t="str">
        <f t="shared" si="30"/>
        <v/>
      </c>
      <c r="R160" s="1" t="str">
        <f t="shared" si="31"/>
        <v/>
      </c>
      <c r="S160" s="1" t="str">
        <f t="shared" si="32"/>
        <v/>
      </c>
      <c r="W160" s="1" t="e">
        <f t="shared" ca="1" si="33"/>
        <v>#VALUE!</v>
      </c>
      <c r="X160" s="1" t="e">
        <f t="shared" ca="1" si="34"/>
        <v>#VALUE!</v>
      </c>
      <c r="Y160" s="1" t="e">
        <f t="shared" ca="1" si="35"/>
        <v>#VALUE!</v>
      </c>
      <c r="AA160" s="1" t="str">
        <f t="shared" si="38"/>
        <v/>
      </c>
      <c r="AB160" s="1" t="str">
        <f t="shared" si="38"/>
        <v/>
      </c>
      <c r="AC160" s="1" t="str">
        <f t="shared" si="38"/>
        <v/>
      </c>
      <c r="AD160" s="1" t="str">
        <f t="shared" si="38"/>
        <v/>
      </c>
      <c r="AE160" s="1" t="str">
        <f t="shared" si="38"/>
        <v/>
      </c>
      <c r="AF160" s="1" t="e">
        <f>VLOOKUP(C160,'Est2'!$C$12:$S$26,18,FALSE)</f>
        <v>#N/A</v>
      </c>
      <c r="AG160" s="1" t="str">
        <f ca="1">IF($I160&lt;AG$5,"-",SUM(INDIRECT(ADDRESS($AF160+"1",6,1,1,"EST 2")):INDIRECT(ADDRESS($AF160+"1",IF(AA160="",17,AA160+"5"),1,1,"EST 2")))/SUM(INDIRECT(ADDRESS($AF160,6,1,1,"EST 2")):INDIRECT(ADDRESS($AF160,IF(AA160="",17,AA160+"5"),1,1,"EST 2")))-1)</f>
        <v>-</v>
      </c>
      <c r="AH160" s="1" t="str">
        <f ca="1">IF($I160&lt;AH$5,"-",SUM(INDIRECT(ADDRESS($AF160+"1",22,1,1,"EST 2")):INDIRECT(ADDRESS($AF160+"1",IF(AB160="",33,AB160+"21"),1,1,"EST 2")))/SUM(INDIRECT(ADDRESS($AF160,22,1,1,"EST 2")):INDIRECT(ADDRESS($AF160,IF(AB160="",33,AB160+"21"),1,1,"EST 2")))-1)</f>
        <v>-</v>
      </c>
      <c r="AI160" s="1" t="str">
        <f ca="1">IF($I160&lt;AI$5,"-",SUM(INDIRECT(ADDRESS($AF160+"1",38,1,1,"EST 2")):INDIRECT(ADDRESS($AF160+"1",IF(AC160="",49,AC160+"37"),1,1,"EST 2")))/SUM(INDIRECT(ADDRESS($AF160,38,1,1,"EST 2")):INDIRECT(ADDRESS($AF160,IF(AC160="",49,AC160+"37"),1,1,"EST 2")))-1)</f>
        <v>-</v>
      </c>
      <c r="AJ160" s="1" t="str">
        <f ca="1">IF($I160&lt;AJ$5,"-",SUM(INDIRECT(ADDRESS($AF160+"1",54,1,1,"EST 2")):INDIRECT(ADDRESS($AF160+"1",IF(AD160="",65,AD160+"53"),1,1,"EST 2")))/SUM(INDIRECT(ADDRESS($AF160,54,1,1,"EST 2")):INDIRECT(ADDRESS($AF160,IF(AD160="",65,AD160+"53"),1,1,"EST 2")))-1)</f>
        <v>-</v>
      </c>
      <c r="AK160" s="1" t="str">
        <f ca="1">IF($I160&lt;AK$5,"-",SUM(INDIRECT(ADDRESS($AF160+"1",70,1,1,"EST 2")):INDIRECT(ADDRESS($AF160+"1",IF(AE160="",81,AE160+"69"),1,1,"EST 2")))/SUM(INDIRECT(ADDRESS($AF160,70,1,1,"EST 2")):INDIRECT(ADDRESS($AF160,IF(AE160="",81,AE160+"69"),1,1,"EST 2")))-1)</f>
        <v>-</v>
      </c>
    </row>
    <row r="161" spans="1:37" ht="30" customHeight="1" thickTop="1" thickBot="1">
      <c r="A161"/>
      <c r="B161"/>
      <c r="C161" s="321"/>
      <c r="D161" s="322"/>
      <c r="E161" s="316"/>
      <c r="F161" s="316"/>
      <c r="G161" s="317" t="str">
        <f>IF(F161=0,"",VLOOKUP(F161,Funcionários!$C$6:$D$81,2,FALSE))</f>
        <v/>
      </c>
      <c r="H161" s="318"/>
      <c r="I161" s="319"/>
      <c r="J161" s="85" t="str">
        <f t="shared" si="29"/>
        <v/>
      </c>
      <c r="K161" s="88"/>
      <c r="L161" s="1" t="str">
        <f t="shared" si="30"/>
        <v/>
      </c>
      <c r="R161" s="1" t="str">
        <f t="shared" si="31"/>
        <v/>
      </c>
      <c r="S161" s="1" t="str">
        <f t="shared" si="32"/>
        <v/>
      </c>
      <c r="W161" s="1" t="e">
        <f t="shared" ca="1" si="33"/>
        <v>#VALUE!</v>
      </c>
      <c r="X161" s="1" t="e">
        <f t="shared" ca="1" si="34"/>
        <v>#VALUE!</v>
      </c>
      <c r="Y161" s="1" t="e">
        <f t="shared" ca="1" si="35"/>
        <v>#VALUE!</v>
      </c>
      <c r="AA161" s="1" t="str">
        <f t="shared" si="38"/>
        <v/>
      </c>
      <c r="AB161" s="1" t="str">
        <f t="shared" si="38"/>
        <v/>
      </c>
      <c r="AC161" s="1" t="str">
        <f t="shared" si="38"/>
        <v/>
      </c>
      <c r="AD161" s="1" t="str">
        <f t="shared" si="38"/>
        <v/>
      </c>
      <c r="AE161" s="1" t="str">
        <f t="shared" si="38"/>
        <v/>
      </c>
      <c r="AF161" s="1" t="e">
        <f>VLOOKUP(C161,'Est2'!$C$12:$S$26,18,FALSE)</f>
        <v>#N/A</v>
      </c>
      <c r="AG161" s="1" t="str">
        <f ca="1">IF($I161&lt;AG$5,"-",SUM(INDIRECT(ADDRESS($AF161+"1",6,1,1,"EST 2")):INDIRECT(ADDRESS($AF161+"1",IF(AA161="",17,AA161+"5"),1,1,"EST 2")))/SUM(INDIRECT(ADDRESS($AF161,6,1,1,"EST 2")):INDIRECT(ADDRESS($AF161,IF(AA161="",17,AA161+"5"),1,1,"EST 2")))-1)</f>
        <v>-</v>
      </c>
      <c r="AH161" s="1" t="str">
        <f ca="1">IF($I161&lt;AH$5,"-",SUM(INDIRECT(ADDRESS($AF161+"1",22,1,1,"EST 2")):INDIRECT(ADDRESS($AF161+"1",IF(AB161="",33,AB161+"21"),1,1,"EST 2")))/SUM(INDIRECT(ADDRESS($AF161,22,1,1,"EST 2")):INDIRECT(ADDRESS($AF161,IF(AB161="",33,AB161+"21"),1,1,"EST 2")))-1)</f>
        <v>-</v>
      </c>
      <c r="AI161" s="1" t="str">
        <f ca="1">IF($I161&lt;AI$5,"-",SUM(INDIRECT(ADDRESS($AF161+"1",38,1,1,"EST 2")):INDIRECT(ADDRESS($AF161+"1",IF(AC161="",49,AC161+"37"),1,1,"EST 2")))/SUM(INDIRECT(ADDRESS($AF161,38,1,1,"EST 2")):INDIRECT(ADDRESS($AF161,IF(AC161="",49,AC161+"37"),1,1,"EST 2")))-1)</f>
        <v>-</v>
      </c>
      <c r="AJ161" s="1" t="str">
        <f ca="1">IF($I161&lt;AJ$5,"-",SUM(INDIRECT(ADDRESS($AF161+"1",54,1,1,"EST 2")):INDIRECT(ADDRESS($AF161+"1",IF(AD161="",65,AD161+"53"),1,1,"EST 2")))/SUM(INDIRECT(ADDRESS($AF161,54,1,1,"EST 2")):INDIRECT(ADDRESS($AF161,IF(AD161="",65,AD161+"53"),1,1,"EST 2")))-1)</f>
        <v>-</v>
      </c>
      <c r="AK161" s="1" t="str">
        <f ca="1">IF($I161&lt;AK$5,"-",SUM(INDIRECT(ADDRESS($AF161+"1",70,1,1,"EST 2")):INDIRECT(ADDRESS($AF161+"1",IF(AE161="",81,AE161+"69"),1,1,"EST 2")))/SUM(INDIRECT(ADDRESS($AF161,70,1,1,"EST 2")):INDIRECT(ADDRESS($AF161,IF(AE161="",81,AE161+"69"),1,1,"EST 2")))-1)</f>
        <v>-</v>
      </c>
    </row>
    <row r="162" spans="1:37" ht="30" customHeight="1" thickTop="1" thickBot="1">
      <c r="A162"/>
      <c r="B162"/>
      <c r="C162" s="321"/>
      <c r="D162" s="322"/>
      <c r="E162" s="316"/>
      <c r="F162" s="316"/>
      <c r="G162" s="317" t="str">
        <f>IF(F162=0,"",VLOOKUP(F162,Funcionários!$C$6:$D$81,2,FALSE))</f>
        <v/>
      </c>
      <c r="H162" s="318"/>
      <c r="I162" s="319"/>
      <c r="J162" s="85" t="str">
        <f t="shared" si="29"/>
        <v/>
      </c>
      <c r="K162" s="88"/>
      <c r="L162" s="1" t="str">
        <f t="shared" si="30"/>
        <v/>
      </c>
      <c r="R162" s="1" t="str">
        <f t="shared" si="31"/>
        <v/>
      </c>
      <c r="S162" s="1" t="str">
        <f t="shared" si="32"/>
        <v/>
      </c>
      <c r="W162" s="1" t="e">
        <f t="shared" ca="1" si="33"/>
        <v>#VALUE!</v>
      </c>
      <c r="X162" s="1" t="e">
        <f t="shared" ca="1" si="34"/>
        <v>#VALUE!</v>
      </c>
      <c r="Y162" s="1" t="e">
        <f t="shared" ca="1" si="35"/>
        <v>#VALUE!</v>
      </c>
      <c r="AA162" s="1" t="str">
        <f t="shared" si="38"/>
        <v/>
      </c>
      <c r="AB162" s="1" t="str">
        <f t="shared" si="38"/>
        <v/>
      </c>
      <c r="AC162" s="1" t="str">
        <f t="shared" si="38"/>
        <v/>
      </c>
      <c r="AD162" s="1" t="str">
        <f t="shared" si="38"/>
        <v/>
      </c>
      <c r="AE162" s="1" t="str">
        <f t="shared" si="38"/>
        <v/>
      </c>
      <c r="AF162" s="1" t="e">
        <f>VLOOKUP(C162,'Est2'!$C$12:$S$26,18,FALSE)</f>
        <v>#N/A</v>
      </c>
      <c r="AG162" s="1" t="str">
        <f ca="1">IF($I162&lt;AG$5,"-",SUM(INDIRECT(ADDRESS($AF162+"1",6,1,1,"EST 2")):INDIRECT(ADDRESS($AF162+"1",IF(AA162="",17,AA162+"5"),1,1,"EST 2")))/SUM(INDIRECT(ADDRESS($AF162,6,1,1,"EST 2")):INDIRECT(ADDRESS($AF162,IF(AA162="",17,AA162+"5"),1,1,"EST 2")))-1)</f>
        <v>-</v>
      </c>
      <c r="AH162" s="1" t="str">
        <f ca="1">IF($I162&lt;AH$5,"-",SUM(INDIRECT(ADDRESS($AF162+"1",22,1,1,"EST 2")):INDIRECT(ADDRESS($AF162+"1",IF(AB162="",33,AB162+"21"),1,1,"EST 2")))/SUM(INDIRECT(ADDRESS($AF162,22,1,1,"EST 2")):INDIRECT(ADDRESS($AF162,IF(AB162="",33,AB162+"21"),1,1,"EST 2")))-1)</f>
        <v>-</v>
      </c>
      <c r="AI162" s="1" t="str">
        <f ca="1">IF($I162&lt;AI$5,"-",SUM(INDIRECT(ADDRESS($AF162+"1",38,1,1,"EST 2")):INDIRECT(ADDRESS($AF162+"1",IF(AC162="",49,AC162+"37"),1,1,"EST 2")))/SUM(INDIRECT(ADDRESS($AF162,38,1,1,"EST 2")):INDIRECT(ADDRESS($AF162,IF(AC162="",49,AC162+"37"),1,1,"EST 2")))-1)</f>
        <v>-</v>
      </c>
      <c r="AJ162" s="1" t="str">
        <f ca="1">IF($I162&lt;AJ$5,"-",SUM(INDIRECT(ADDRESS($AF162+"1",54,1,1,"EST 2")):INDIRECT(ADDRESS($AF162+"1",IF(AD162="",65,AD162+"53"),1,1,"EST 2")))/SUM(INDIRECT(ADDRESS($AF162,54,1,1,"EST 2")):INDIRECT(ADDRESS($AF162,IF(AD162="",65,AD162+"53"),1,1,"EST 2")))-1)</f>
        <v>-</v>
      </c>
      <c r="AK162" s="1" t="str">
        <f ca="1">IF($I162&lt;AK$5,"-",SUM(INDIRECT(ADDRESS($AF162+"1",70,1,1,"EST 2")):INDIRECT(ADDRESS($AF162+"1",IF(AE162="",81,AE162+"69"),1,1,"EST 2")))/SUM(INDIRECT(ADDRESS($AF162,70,1,1,"EST 2")):INDIRECT(ADDRESS($AF162,IF(AE162="",81,AE162+"69"),1,1,"EST 2")))-1)</f>
        <v>-</v>
      </c>
    </row>
    <row r="163" spans="1:37" ht="30" customHeight="1" thickTop="1" thickBot="1">
      <c r="A163"/>
      <c r="B163"/>
      <c r="C163" s="321"/>
      <c r="D163" s="322"/>
      <c r="E163" s="316"/>
      <c r="F163" s="316"/>
      <c r="G163" s="317" t="str">
        <f>IF(F163=0,"",VLOOKUP(F163,Funcionários!$C$6:$D$81,2,FALSE))</f>
        <v/>
      </c>
      <c r="H163" s="318"/>
      <c r="I163" s="319"/>
      <c r="J163" s="85" t="str">
        <f t="shared" si="29"/>
        <v/>
      </c>
      <c r="K163" s="88"/>
      <c r="L163" s="1" t="str">
        <f t="shared" si="30"/>
        <v/>
      </c>
      <c r="R163" s="1" t="str">
        <f t="shared" si="31"/>
        <v/>
      </c>
      <c r="S163" s="1" t="str">
        <f t="shared" si="32"/>
        <v/>
      </c>
      <c r="W163" s="1" t="e">
        <f t="shared" ca="1" si="33"/>
        <v>#VALUE!</v>
      </c>
      <c r="X163" s="1" t="e">
        <f t="shared" ca="1" si="34"/>
        <v>#VALUE!</v>
      </c>
      <c r="Y163" s="1" t="e">
        <f t="shared" ca="1" si="35"/>
        <v>#VALUE!</v>
      </c>
      <c r="AA163" s="1" t="str">
        <f t="shared" si="38"/>
        <v/>
      </c>
      <c r="AB163" s="1" t="str">
        <f t="shared" si="38"/>
        <v/>
      </c>
      <c r="AC163" s="1" t="str">
        <f t="shared" si="38"/>
        <v/>
      </c>
      <c r="AD163" s="1" t="str">
        <f t="shared" si="38"/>
        <v/>
      </c>
      <c r="AE163" s="1" t="str">
        <f t="shared" si="38"/>
        <v/>
      </c>
      <c r="AF163" s="1" t="e">
        <f>VLOOKUP(C163,'Est2'!$C$12:$S$26,18,FALSE)</f>
        <v>#N/A</v>
      </c>
      <c r="AG163" s="1" t="str">
        <f ca="1">IF($I163&lt;AG$5,"-",SUM(INDIRECT(ADDRESS($AF163+"1",6,1,1,"EST 2")):INDIRECT(ADDRESS($AF163+"1",IF(AA163="",17,AA163+"5"),1,1,"EST 2")))/SUM(INDIRECT(ADDRESS($AF163,6,1,1,"EST 2")):INDIRECT(ADDRESS($AF163,IF(AA163="",17,AA163+"5"),1,1,"EST 2")))-1)</f>
        <v>-</v>
      </c>
      <c r="AH163" s="1" t="str">
        <f ca="1">IF($I163&lt;AH$5,"-",SUM(INDIRECT(ADDRESS($AF163+"1",22,1,1,"EST 2")):INDIRECT(ADDRESS($AF163+"1",IF(AB163="",33,AB163+"21"),1,1,"EST 2")))/SUM(INDIRECT(ADDRESS($AF163,22,1,1,"EST 2")):INDIRECT(ADDRESS($AF163,IF(AB163="",33,AB163+"21"),1,1,"EST 2")))-1)</f>
        <v>-</v>
      </c>
      <c r="AI163" s="1" t="str">
        <f ca="1">IF($I163&lt;AI$5,"-",SUM(INDIRECT(ADDRESS($AF163+"1",38,1,1,"EST 2")):INDIRECT(ADDRESS($AF163+"1",IF(AC163="",49,AC163+"37"),1,1,"EST 2")))/SUM(INDIRECT(ADDRESS($AF163,38,1,1,"EST 2")):INDIRECT(ADDRESS($AF163,IF(AC163="",49,AC163+"37"),1,1,"EST 2")))-1)</f>
        <v>-</v>
      </c>
      <c r="AJ163" s="1" t="str">
        <f ca="1">IF($I163&lt;AJ$5,"-",SUM(INDIRECT(ADDRESS($AF163+"1",54,1,1,"EST 2")):INDIRECT(ADDRESS($AF163+"1",IF(AD163="",65,AD163+"53"),1,1,"EST 2")))/SUM(INDIRECT(ADDRESS($AF163,54,1,1,"EST 2")):INDIRECT(ADDRESS($AF163,IF(AD163="",65,AD163+"53"),1,1,"EST 2")))-1)</f>
        <v>-</v>
      </c>
      <c r="AK163" s="1" t="str">
        <f ca="1">IF($I163&lt;AK$5,"-",SUM(INDIRECT(ADDRESS($AF163+"1",70,1,1,"EST 2")):INDIRECT(ADDRESS($AF163+"1",IF(AE163="",81,AE163+"69"),1,1,"EST 2")))/SUM(INDIRECT(ADDRESS($AF163,70,1,1,"EST 2")):INDIRECT(ADDRESS($AF163,IF(AE163="",81,AE163+"69"),1,1,"EST 2")))-1)</f>
        <v>-</v>
      </c>
    </row>
    <row r="164" spans="1:37" ht="30" customHeight="1" thickTop="1" thickBot="1">
      <c r="A164"/>
      <c r="B164"/>
      <c r="C164" s="321"/>
      <c r="D164" s="322"/>
      <c r="E164" s="316"/>
      <c r="F164" s="316"/>
      <c r="G164" s="317" t="str">
        <f>IF(F164=0,"",VLOOKUP(F164,Funcionários!$C$6:$D$81,2,FALSE))</f>
        <v/>
      </c>
      <c r="H164" s="318"/>
      <c r="I164" s="319"/>
      <c r="J164" s="85" t="str">
        <f t="shared" si="29"/>
        <v/>
      </c>
      <c r="K164" s="88"/>
      <c r="L164" s="1" t="str">
        <f t="shared" si="30"/>
        <v/>
      </c>
      <c r="R164" s="1" t="str">
        <f t="shared" si="31"/>
        <v/>
      </c>
      <c r="S164" s="1" t="str">
        <f t="shared" si="32"/>
        <v/>
      </c>
      <c r="W164" s="1" t="e">
        <f t="shared" ca="1" si="33"/>
        <v>#VALUE!</v>
      </c>
      <c r="X164" s="1" t="e">
        <f t="shared" ca="1" si="34"/>
        <v>#VALUE!</v>
      </c>
      <c r="Y164" s="1" t="e">
        <f t="shared" ca="1" si="35"/>
        <v>#VALUE!</v>
      </c>
      <c r="AA164" s="1" t="str">
        <f t="shared" si="38"/>
        <v/>
      </c>
      <c r="AB164" s="1" t="str">
        <f t="shared" si="38"/>
        <v/>
      </c>
      <c r="AC164" s="1" t="str">
        <f t="shared" si="38"/>
        <v/>
      </c>
      <c r="AD164" s="1" t="str">
        <f t="shared" si="38"/>
        <v/>
      </c>
      <c r="AE164" s="1" t="str">
        <f t="shared" si="38"/>
        <v/>
      </c>
      <c r="AF164" s="1" t="e">
        <f>VLOOKUP(C164,'Est2'!$C$12:$S$26,18,FALSE)</f>
        <v>#N/A</v>
      </c>
      <c r="AG164" s="1" t="str">
        <f ca="1">IF($I164&lt;AG$5,"-",SUM(INDIRECT(ADDRESS($AF164+"1",6,1,1,"EST 2")):INDIRECT(ADDRESS($AF164+"1",IF(AA164="",17,AA164+"5"),1,1,"EST 2")))/SUM(INDIRECT(ADDRESS($AF164,6,1,1,"EST 2")):INDIRECT(ADDRESS($AF164,IF(AA164="",17,AA164+"5"),1,1,"EST 2")))-1)</f>
        <v>-</v>
      </c>
      <c r="AH164" s="1" t="str">
        <f ca="1">IF($I164&lt;AH$5,"-",SUM(INDIRECT(ADDRESS($AF164+"1",22,1,1,"EST 2")):INDIRECT(ADDRESS($AF164+"1",IF(AB164="",33,AB164+"21"),1,1,"EST 2")))/SUM(INDIRECT(ADDRESS($AF164,22,1,1,"EST 2")):INDIRECT(ADDRESS($AF164,IF(AB164="",33,AB164+"21"),1,1,"EST 2")))-1)</f>
        <v>-</v>
      </c>
      <c r="AI164" s="1" t="str">
        <f ca="1">IF($I164&lt;AI$5,"-",SUM(INDIRECT(ADDRESS($AF164+"1",38,1,1,"EST 2")):INDIRECT(ADDRESS($AF164+"1",IF(AC164="",49,AC164+"37"),1,1,"EST 2")))/SUM(INDIRECT(ADDRESS($AF164,38,1,1,"EST 2")):INDIRECT(ADDRESS($AF164,IF(AC164="",49,AC164+"37"),1,1,"EST 2")))-1)</f>
        <v>-</v>
      </c>
      <c r="AJ164" s="1" t="str">
        <f ca="1">IF($I164&lt;AJ$5,"-",SUM(INDIRECT(ADDRESS($AF164+"1",54,1,1,"EST 2")):INDIRECT(ADDRESS($AF164+"1",IF(AD164="",65,AD164+"53"),1,1,"EST 2")))/SUM(INDIRECT(ADDRESS($AF164,54,1,1,"EST 2")):INDIRECT(ADDRESS($AF164,IF(AD164="",65,AD164+"53"),1,1,"EST 2")))-1)</f>
        <v>-</v>
      </c>
      <c r="AK164" s="1" t="str">
        <f ca="1">IF($I164&lt;AK$5,"-",SUM(INDIRECT(ADDRESS($AF164+"1",70,1,1,"EST 2")):INDIRECT(ADDRESS($AF164+"1",IF(AE164="",81,AE164+"69"),1,1,"EST 2")))/SUM(INDIRECT(ADDRESS($AF164,70,1,1,"EST 2")):INDIRECT(ADDRESS($AF164,IF(AE164="",81,AE164+"69"),1,1,"EST 2")))-1)</f>
        <v>-</v>
      </c>
    </row>
    <row r="165" spans="1:37" ht="30" customHeight="1" thickTop="1" thickBot="1">
      <c r="A165"/>
      <c r="B165"/>
      <c r="C165" s="321"/>
      <c r="D165" s="322"/>
      <c r="E165" s="316"/>
      <c r="F165" s="316"/>
      <c r="G165" s="317" t="str">
        <f>IF(F165=0,"",VLOOKUP(F165,Funcionários!$C$6:$D$81,2,FALSE))</f>
        <v/>
      </c>
      <c r="H165" s="318"/>
      <c r="I165" s="319"/>
      <c r="J165" s="85" t="str">
        <f t="shared" si="29"/>
        <v/>
      </c>
      <c r="K165" s="88"/>
      <c r="L165" s="1" t="str">
        <f t="shared" si="30"/>
        <v/>
      </c>
      <c r="R165" s="1" t="str">
        <f t="shared" si="31"/>
        <v/>
      </c>
      <c r="S165" s="1" t="str">
        <f t="shared" si="32"/>
        <v/>
      </c>
      <c r="W165" s="1" t="e">
        <f t="shared" ca="1" si="33"/>
        <v>#VALUE!</v>
      </c>
      <c r="X165" s="1" t="e">
        <f t="shared" ca="1" si="34"/>
        <v>#VALUE!</v>
      </c>
      <c r="Y165" s="1" t="e">
        <f t="shared" ca="1" si="35"/>
        <v>#VALUE!</v>
      </c>
      <c r="AA165" s="1" t="str">
        <f t="shared" si="38"/>
        <v/>
      </c>
      <c r="AB165" s="1" t="str">
        <f t="shared" si="38"/>
        <v/>
      </c>
      <c r="AC165" s="1" t="str">
        <f t="shared" si="38"/>
        <v/>
      </c>
      <c r="AD165" s="1" t="str">
        <f t="shared" si="38"/>
        <v/>
      </c>
      <c r="AE165" s="1" t="str">
        <f t="shared" si="38"/>
        <v/>
      </c>
      <c r="AF165" s="1" t="e">
        <f>VLOOKUP(C165,'Est2'!$C$12:$S$26,18,FALSE)</f>
        <v>#N/A</v>
      </c>
      <c r="AG165" s="1" t="str">
        <f ca="1">IF($I165&lt;AG$5,"-",SUM(INDIRECT(ADDRESS($AF165+"1",6,1,1,"EST 2")):INDIRECT(ADDRESS($AF165+"1",IF(AA165="",17,AA165+"5"),1,1,"EST 2")))/SUM(INDIRECT(ADDRESS($AF165,6,1,1,"EST 2")):INDIRECT(ADDRESS($AF165,IF(AA165="",17,AA165+"5"),1,1,"EST 2")))-1)</f>
        <v>-</v>
      </c>
      <c r="AH165" s="1" t="str">
        <f ca="1">IF($I165&lt;AH$5,"-",SUM(INDIRECT(ADDRESS($AF165+"1",22,1,1,"EST 2")):INDIRECT(ADDRESS($AF165+"1",IF(AB165="",33,AB165+"21"),1,1,"EST 2")))/SUM(INDIRECT(ADDRESS($AF165,22,1,1,"EST 2")):INDIRECT(ADDRESS($AF165,IF(AB165="",33,AB165+"21"),1,1,"EST 2")))-1)</f>
        <v>-</v>
      </c>
      <c r="AI165" s="1" t="str">
        <f ca="1">IF($I165&lt;AI$5,"-",SUM(INDIRECT(ADDRESS($AF165+"1",38,1,1,"EST 2")):INDIRECT(ADDRESS($AF165+"1",IF(AC165="",49,AC165+"37"),1,1,"EST 2")))/SUM(INDIRECT(ADDRESS($AF165,38,1,1,"EST 2")):INDIRECT(ADDRESS($AF165,IF(AC165="",49,AC165+"37"),1,1,"EST 2")))-1)</f>
        <v>-</v>
      </c>
      <c r="AJ165" s="1" t="str">
        <f ca="1">IF($I165&lt;AJ$5,"-",SUM(INDIRECT(ADDRESS($AF165+"1",54,1,1,"EST 2")):INDIRECT(ADDRESS($AF165+"1",IF(AD165="",65,AD165+"53"),1,1,"EST 2")))/SUM(INDIRECT(ADDRESS($AF165,54,1,1,"EST 2")):INDIRECT(ADDRESS($AF165,IF(AD165="",65,AD165+"53"),1,1,"EST 2")))-1)</f>
        <v>-</v>
      </c>
      <c r="AK165" s="1" t="str">
        <f ca="1">IF($I165&lt;AK$5,"-",SUM(INDIRECT(ADDRESS($AF165+"1",70,1,1,"EST 2")):INDIRECT(ADDRESS($AF165+"1",IF(AE165="",81,AE165+"69"),1,1,"EST 2")))/SUM(INDIRECT(ADDRESS($AF165,70,1,1,"EST 2")):INDIRECT(ADDRESS($AF165,IF(AE165="",81,AE165+"69"),1,1,"EST 2")))-1)</f>
        <v>-</v>
      </c>
    </row>
    <row r="166" spans="1:37" ht="30" customHeight="1" thickTop="1" thickBot="1">
      <c r="A166"/>
      <c r="B166"/>
      <c r="C166" s="321"/>
      <c r="D166" s="322"/>
      <c r="E166" s="316"/>
      <c r="F166" s="316"/>
      <c r="G166" s="317" t="str">
        <f>IF(F166=0,"",VLOOKUP(F166,Funcionários!$C$6:$D$81,2,FALSE))</f>
        <v/>
      </c>
      <c r="H166" s="318"/>
      <c r="I166" s="319"/>
      <c r="J166" s="85" t="str">
        <f t="shared" si="29"/>
        <v/>
      </c>
      <c r="K166" s="88"/>
      <c r="L166" s="1" t="str">
        <f t="shared" si="30"/>
        <v/>
      </c>
      <c r="R166" s="1" t="str">
        <f t="shared" si="31"/>
        <v/>
      </c>
      <c r="S166" s="1" t="str">
        <f t="shared" si="32"/>
        <v/>
      </c>
      <c r="W166" s="1" t="e">
        <f t="shared" ca="1" si="33"/>
        <v>#VALUE!</v>
      </c>
      <c r="X166" s="1" t="e">
        <f t="shared" ca="1" si="34"/>
        <v>#VALUE!</v>
      </c>
      <c r="Y166" s="1" t="e">
        <f t="shared" ca="1" si="35"/>
        <v>#VALUE!</v>
      </c>
      <c r="AA166" s="1" t="str">
        <f t="shared" ref="AA166:AE175" si="39">IF($I166=AA$5,$R166,"")</f>
        <v/>
      </c>
      <c r="AB166" s="1" t="str">
        <f t="shared" si="39"/>
        <v/>
      </c>
      <c r="AC166" s="1" t="str">
        <f t="shared" si="39"/>
        <v/>
      </c>
      <c r="AD166" s="1" t="str">
        <f t="shared" si="39"/>
        <v/>
      </c>
      <c r="AE166" s="1" t="str">
        <f t="shared" si="39"/>
        <v/>
      </c>
      <c r="AF166" s="1" t="e">
        <f>VLOOKUP(C166,'Est2'!$C$12:$S$26,18,FALSE)</f>
        <v>#N/A</v>
      </c>
      <c r="AG166" s="1" t="str">
        <f ca="1">IF($I166&lt;AG$5,"-",SUM(INDIRECT(ADDRESS($AF166+"1",6,1,1,"EST 2")):INDIRECT(ADDRESS($AF166+"1",IF(AA166="",17,AA166+"5"),1,1,"EST 2")))/SUM(INDIRECT(ADDRESS($AF166,6,1,1,"EST 2")):INDIRECT(ADDRESS($AF166,IF(AA166="",17,AA166+"5"),1,1,"EST 2")))-1)</f>
        <v>-</v>
      </c>
      <c r="AH166" s="1" t="str">
        <f ca="1">IF($I166&lt;AH$5,"-",SUM(INDIRECT(ADDRESS($AF166+"1",22,1,1,"EST 2")):INDIRECT(ADDRESS($AF166+"1",IF(AB166="",33,AB166+"21"),1,1,"EST 2")))/SUM(INDIRECT(ADDRESS($AF166,22,1,1,"EST 2")):INDIRECT(ADDRESS($AF166,IF(AB166="",33,AB166+"21"),1,1,"EST 2")))-1)</f>
        <v>-</v>
      </c>
      <c r="AI166" s="1" t="str">
        <f ca="1">IF($I166&lt;AI$5,"-",SUM(INDIRECT(ADDRESS($AF166+"1",38,1,1,"EST 2")):INDIRECT(ADDRESS($AF166+"1",IF(AC166="",49,AC166+"37"),1,1,"EST 2")))/SUM(INDIRECT(ADDRESS($AF166,38,1,1,"EST 2")):INDIRECT(ADDRESS($AF166,IF(AC166="",49,AC166+"37"),1,1,"EST 2")))-1)</f>
        <v>-</v>
      </c>
      <c r="AJ166" s="1" t="str">
        <f ca="1">IF($I166&lt;AJ$5,"-",SUM(INDIRECT(ADDRESS($AF166+"1",54,1,1,"EST 2")):INDIRECT(ADDRESS($AF166+"1",IF(AD166="",65,AD166+"53"),1,1,"EST 2")))/SUM(INDIRECT(ADDRESS($AF166,54,1,1,"EST 2")):INDIRECT(ADDRESS($AF166,IF(AD166="",65,AD166+"53"),1,1,"EST 2")))-1)</f>
        <v>-</v>
      </c>
      <c r="AK166" s="1" t="str">
        <f ca="1">IF($I166&lt;AK$5,"-",SUM(INDIRECT(ADDRESS($AF166+"1",70,1,1,"EST 2")):INDIRECT(ADDRESS($AF166+"1",IF(AE166="",81,AE166+"69"),1,1,"EST 2")))/SUM(INDIRECT(ADDRESS($AF166,70,1,1,"EST 2")):INDIRECT(ADDRESS($AF166,IF(AE166="",81,AE166+"69"),1,1,"EST 2")))-1)</f>
        <v>-</v>
      </c>
    </row>
    <row r="167" spans="1:37" ht="30" customHeight="1" thickTop="1" thickBot="1">
      <c r="A167"/>
      <c r="B167"/>
      <c r="C167" s="321"/>
      <c r="D167" s="322"/>
      <c r="E167" s="316"/>
      <c r="F167" s="316"/>
      <c r="G167" s="317" t="str">
        <f>IF(F167=0,"",VLOOKUP(F167,Funcionários!$C$6:$D$81,2,FALSE))</f>
        <v/>
      </c>
      <c r="H167" s="318"/>
      <c r="I167" s="319"/>
      <c r="J167" s="85" t="str">
        <f t="shared" si="29"/>
        <v/>
      </c>
      <c r="K167" s="88"/>
      <c r="L167" s="1" t="str">
        <f t="shared" si="30"/>
        <v/>
      </c>
      <c r="R167" s="1" t="str">
        <f t="shared" si="31"/>
        <v/>
      </c>
      <c r="S167" s="1" t="str">
        <f t="shared" si="32"/>
        <v/>
      </c>
      <c r="W167" s="1" t="e">
        <f t="shared" ca="1" si="33"/>
        <v>#VALUE!</v>
      </c>
      <c r="X167" s="1" t="e">
        <f t="shared" ca="1" si="34"/>
        <v>#VALUE!</v>
      </c>
      <c r="Y167" s="1" t="e">
        <f t="shared" ca="1" si="35"/>
        <v>#VALUE!</v>
      </c>
      <c r="AA167" s="1" t="str">
        <f t="shared" si="39"/>
        <v/>
      </c>
      <c r="AB167" s="1" t="str">
        <f t="shared" si="39"/>
        <v/>
      </c>
      <c r="AC167" s="1" t="str">
        <f t="shared" si="39"/>
        <v/>
      </c>
      <c r="AD167" s="1" t="str">
        <f t="shared" si="39"/>
        <v/>
      </c>
      <c r="AE167" s="1" t="str">
        <f t="shared" si="39"/>
        <v/>
      </c>
      <c r="AF167" s="1" t="e">
        <f>VLOOKUP(C167,'Est2'!$C$12:$S$26,18,FALSE)</f>
        <v>#N/A</v>
      </c>
      <c r="AG167" s="1" t="str">
        <f ca="1">IF($I167&lt;AG$5,"-",SUM(INDIRECT(ADDRESS($AF167+"1",6,1,1,"EST 2")):INDIRECT(ADDRESS($AF167+"1",IF(AA167="",17,AA167+"5"),1,1,"EST 2")))/SUM(INDIRECT(ADDRESS($AF167,6,1,1,"EST 2")):INDIRECT(ADDRESS($AF167,IF(AA167="",17,AA167+"5"),1,1,"EST 2")))-1)</f>
        <v>-</v>
      </c>
      <c r="AH167" s="1" t="str">
        <f ca="1">IF($I167&lt;AH$5,"-",SUM(INDIRECT(ADDRESS($AF167+"1",22,1,1,"EST 2")):INDIRECT(ADDRESS($AF167+"1",IF(AB167="",33,AB167+"21"),1,1,"EST 2")))/SUM(INDIRECT(ADDRESS($AF167,22,1,1,"EST 2")):INDIRECT(ADDRESS($AF167,IF(AB167="",33,AB167+"21"),1,1,"EST 2")))-1)</f>
        <v>-</v>
      </c>
      <c r="AI167" s="1" t="str">
        <f ca="1">IF($I167&lt;AI$5,"-",SUM(INDIRECT(ADDRESS($AF167+"1",38,1,1,"EST 2")):INDIRECT(ADDRESS($AF167+"1",IF(AC167="",49,AC167+"37"),1,1,"EST 2")))/SUM(INDIRECT(ADDRESS($AF167,38,1,1,"EST 2")):INDIRECT(ADDRESS($AF167,IF(AC167="",49,AC167+"37"),1,1,"EST 2")))-1)</f>
        <v>-</v>
      </c>
      <c r="AJ167" s="1" t="str">
        <f ca="1">IF($I167&lt;AJ$5,"-",SUM(INDIRECT(ADDRESS($AF167+"1",54,1,1,"EST 2")):INDIRECT(ADDRESS($AF167+"1",IF(AD167="",65,AD167+"53"),1,1,"EST 2")))/SUM(INDIRECT(ADDRESS($AF167,54,1,1,"EST 2")):INDIRECT(ADDRESS($AF167,IF(AD167="",65,AD167+"53"),1,1,"EST 2")))-1)</f>
        <v>-</v>
      </c>
      <c r="AK167" s="1" t="str">
        <f ca="1">IF($I167&lt;AK$5,"-",SUM(INDIRECT(ADDRESS($AF167+"1",70,1,1,"EST 2")):INDIRECT(ADDRESS($AF167+"1",IF(AE167="",81,AE167+"69"),1,1,"EST 2")))/SUM(INDIRECT(ADDRESS($AF167,70,1,1,"EST 2")):INDIRECT(ADDRESS($AF167,IF(AE167="",81,AE167+"69"),1,1,"EST 2")))-1)</f>
        <v>-</v>
      </c>
    </row>
    <row r="168" spans="1:37" ht="30" customHeight="1" thickTop="1" thickBot="1">
      <c r="A168"/>
      <c r="B168"/>
      <c r="C168" s="321"/>
      <c r="D168" s="322"/>
      <c r="E168" s="316"/>
      <c r="F168" s="316"/>
      <c r="G168" s="317" t="str">
        <f>IF(F168=0,"",VLOOKUP(F168,Funcionários!$C$6:$D$81,2,FALSE))</f>
        <v/>
      </c>
      <c r="H168" s="318"/>
      <c r="I168" s="319"/>
      <c r="J168" s="85" t="str">
        <f t="shared" si="29"/>
        <v/>
      </c>
      <c r="K168" s="88"/>
      <c r="L168" s="1" t="str">
        <f t="shared" si="30"/>
        <v/>
      </c>
      <c r="R168" s="1" t="str">
        <f t="shared" si="31"/>
        <v/>
      </c>
      <c r="S168" s="1" t="str">
        <f t="shared" si="32"/>
        <v/>
      </c>
      <c r="W168" s="1" t="e">
        <f t="shared" ca="1" si="33"/>
        <v>#VALUE!</v>
      </c>
      <c r="X168" s="1" t="e">
        <f t="shared" ca="1" si="34"/>
        <v>#VALUE!</v>
      </c>
      <c r="Y168" s="1" t="e">
        <f t="shared" ca="1" si="35"/>
        <v>#VALUE!</v>
      </c>
      <c r="AA168" s="1" t="str">
        <f t="shared" si="39"/>
        <v/>
      </c>
      <c r="AB168" s="1" t="str">
        <f t="shared" si="39"/>
        <v/>
      </c>
      <c r="AC168" s="1" t="str">
        <f t="shared" si="39"/>
        <v/>
      </c>
      <c r="AD168" s="1" t="str">
        <f t="shared" si="39"/>
        <v/>
      </c>
      <c r="AE168" s="1" t="str">
        <f t="shared" si="39"/>
        <v/>
      </c>
      <c r="AF168" s="1" t="e">
        <f>VLOOKUP(C168,'Est2'!$C$12:$S$26,18,FALSE)</f>
        <v>#N/A</v>
      </c>
      <c r="AG168" s="1" t="str">
        <f ca="1">IF($I168&lt;AG$5,"-",SUM(INDIRECT(ADDRESS($AF168+"1",6,1,1,"EST 2")):INDIRECT(ADDRESS($AF168+"1",IF(AA168="",17,AA168+"5"),1,1,"EST 2")))/SUM(INDIRECT(ADDRESS($AF168,6,1,1,"EST 2")):INDIRECT(ADDRESS($AF168,IF(AA168="",17,AA168+"5"),1,1,"EST 2")))-1)</f>
        <v>-</v>
      </c>
      <c r="AH168" s="1" t="str">
        <f ca="1">IF($I168&lt;AH$5,"-",SUM(INDIRECT(ADDRESS($AF168+"1",22,1,1,"EST 2")):INDIRECT(ADDRESS($AF168+"1",IF(AB168="",33,AB168+"21"),1,1,"EST 2")))/SUM(INDIRECT(ADDRESS($AF168,22,1,1,"EST 2")):INDIRECT(ADDRESS($AF168,IF(AB168="",33,AB168+"21"),1,1,"EST 2")))-1)</f>
        <v>-</v>
      </c>
      <c r="AI168" s="1" t="str">
        <f ca="1">IF($I168&lt;AI$5,"-",SUM(INDIRECT(ADDRESS($AF168+"1",38,1,1,"EST 2")):INDIRECT(ADDRESS($AF168+"1",IF(AC168="",49,AC168+"37"),1,1,"EST 2")))/SUM(INDIRECT(ADDRESS($AF168,38,1,1,"EST 2")):INDIRECT(ADDRESS($AF168,IF(AC168="",49,AC168+"37"),1,1,"EST 2")))-1)</f>
        <v>-</v>
      </c>
      <c r="AJ168" s="1" t="str">
        <f ca="1">IF($I168&lt;AJ$5,"-",SUM(INDIRECT(ADDRESS($AF168+"1",54,1,1,"EST 2")):INDIRECT(ADDRESS($AF168+"1",IF(AD168="",65,AD168+"53"),1,1,"EST 2")))/SUM(INDIRECT(ADDRESS($AF168,54,1,1,"EST 2")):INDIRECT(ADDRESS($AF168,IF(AD168="",65,AD168+"53"),1,1,"EST 2")))-1)</f>
        <v>-</v>
      </c>
      <c r="AK168" s="1" t="str">
        <f ca="1">IF($I168&lt;AK$5,"-",SUM(INDIRECT(ADDRESS($AF168+"1",70,1,1,"EST 2")):INDIRECT(ADDRESS($AF168+"1",IF(AE168="",81,AE168+"69"),1,1,"EST 2")))/SUM(INDIRECT(ADDRESS($AF168,70,1,1,"EST 2")):INDIRECT(ADDRESS($AF168,IF(AE168="",81,AE168+"69"),1,1,"EST 2")))-1)</f>
        <v>-</v>
      </c>
    </row>
    <row r="169" spans="1:37" ht="30" customHeight="1" thickTop="1" thickBot="1">
      <c r="A169"/>
      <c r="B169"/>
      <c r="C169" s="321"/>
      <c r="D169" s="322"/>
      <c r="E169" s="316"/>
      <c r="F169" s="316"/>
      <c r="G169" s="317" t="str">
        <f>IF(F169=0,"",VLOOKUP(F169,Funcionários!$C$6:$D$81,2,FALSE))</f>
        <v/>
      </c>
      <c r="H169" s="318"/>
      <c r="I169" s="319"/>
      <c r="J169" s="85" t="str">
        <f t="shared" si="29"/>
        <v/>
      </c>
      <c r="K169" s="88"/>
      <c r="L169" s="1" t="str">
        <f t="shared" si="30"/>
        <v/>
      </c>
      <c r="R169" s="1" t="str">
        <f t="shared" si="31"/>
        <v/>
      </c>
      <c r="S169" s="1" t="str">
        <f t="shared" si="32"/>
        <v/>
      </c>
      <c r="W169" s="1" t="e">
        <f t="shared" ca="1" si="33"/>
        <v>#VALUE!</v>
      </c>
      <c r="X169" s="1" t="e">
        <f t="shared" ca="1" si="34"/>
        <v>#VALUE!</v>
      </c>
      <c r="Y169" s="1" t="e">
        <f t="shared" ca="1" si="35"/>
        <v>#VALUE!</v>
      </c>
      <c r="AA169" s="1" t="str">
        <f t="shared" si="39"/>
        <v/>
      </c>
      <c r="AB169" s="1" t="str">
        <f t="shared" si="39"/>
        <v/>
      </c>
      <c r="AC169" s="1" t="str">
        <f t="shared" si="39"/>
        <v/>
      </c>
      <c r="AD169" s="1" t="str">
        <f t="shared" si="39"/>
        <v/>
      </c>
      <c r="AE169" s="1" t="str">
        <f t="shared" si="39"/>
        <v/>
      </c>
      <c r="AF169" s="1" t="e">
        <f>VLOOKUP(C169,'Est2'!$C$12:$S$26,18,FALSE)</f>
        <v>#N/A</v>
      </c>
      <c r="AG169" s="1" t="str">
        <f ca="1">IF($I169&lt;AG$5,"-",SUM(INDIRECT(ADDRESS($AF169+"1",6,1,1,"EST 2")):INDIRECT(ADDRESS($AF169+"1",IF(AA169="",17,AA169+"5"),1,1,"EST 2")))/SUM(INDIRECT(ADDRESS($AF169,6,1,1,"EST 2")):INDIRECT(ADDRESS($AF169,IF(AA169="",17,AA169+"5"),1,1,"EST 2")))-1)</f>
        <v>-</v>
      </c>
      <c r="AH169" s="1" t="str">
        <f ca="1">IF($I169&lt;AH$5,"-",SUM(INDIRECT(ADDRESS($AF169+"1",22,1,1,"EST 2")):INDIRECT(ADDRESS($AF169+"1",IF(AB169="",33,AB169+"21"),1,1,"EST 2")))/SUM(INDIRECT(ADDRESS($AF169,22,1,1,"EST 2")):INDIRECT(ADDRESS($AF169,IF(AB169="",33,AB169+"21"),1,1,"EST 2")))-1)</f>
        <v>-</v>
      </c>
      <c r="AI169" s="1" t="str">
        <f ca="1">IF($I169&lt;AI$5,"-",SUM(INDIRECT(ADDRESS($AF169+"1",38,1,1,"EST 2")):INDIRECT(ADDRESS($AF169+"1",IF(AC169="",49,AC169+"37"),1,1,"EST 2")))/SUM(INDIRECT(ADDRESS($AF169,38,1,1,"EST 2")):INDIRECT(ADDRESS($AF169,IF(AC169="",49,AC169+"37"),1,1,"EST 2")))-1)</f>
        <v>-</v>
      </c>
      <c r="AJ169" s="1" t="str">
        <f ca="1">IF($I169&lt;AJ$5,"-",SUM(INDIRECT(ADDRESS($AF169+"1",54,1,1,"EST 2")):INDIRECT(ADDRESS($AF169+"1",IF(AD169="",65,AD169+"53"),1,1,"EST 2")))/SUM(INDIRECT(ADDRESS($AF169,54,1,1,"EST 2")):INDIRECT(ADDRESS($AF169,IF(AD169="",65,AD169+"53"),1,1,"EST 2")))-1)</f>
        <v>-</v>
      </c>
      <c r="AK169" s="1" t="str">
        <f ca="1">IF($I169&lt;AK$5,"-",SUM(INDIRECT(ADDRESS($AF169+"1",70,1,1,"EST 2")):INDIRECT(ADDRESS($AF169+"1",IF(AE169="",81,AE169+"69"),1,1,"EST 2")))/SUM(INDIRECT(ADDRESS($AF169,70,1,1,"EST 2")):INDIRECT(ADDRESS($AF169,IF(AE169="",81,AE169+"69"),1,1,"EST 2")))-1)</f>
        <v>-</v>
      </c>
    </row>
    <row r="170" spans="1:37" ht="30" customHeight="1" thickTop="1" thickBot="1">
      <c r="A170"/>
      <c r="B170"/>
      <c r="C170" s="321"/>
      <c r="D170" s="322"/>
      <c r="E170" s="316"/>
      <c r="F170" s="316"/>
      <c r="G170" s="317" t="str">
        <f>IF(F170=0,"",VLOOKUP(F170,Funcionários!$C$6:$D$81,2,FALSE))</f>
        <v/>
      </c>
      <c r="H170" s="318"/>
      <c r="I170" s="319"/>
      <c r="J170" s="85" t="str">
        <f t="shared" si="29"/>
        <v/>
      </c>
      <c r="K170" s="88"/>
      <c r="L170" s="1" t="str">
        <f t="shared" si="30"/>
        <v/>
      </c>
      <c r="R170" s="1" t="str">
        <f t="shared" si="31"/>
        <v/>
      </c>
      <c r="S170" s="1" t="str">
        <f t="shared" si="32"/>
        <v/>
      </c>
      <c r="W170" s="1" t="e">
        <f t="shared" ca="1" si="33"/>
        <v>#VALUE!</v>
      </c>
      <c r="X170" s="1" t="e">
        <f t="shared" ca="1" si="34"/>
        <v>#VALUE!</v>
      </c>
      <c r="Y170" s="1" t="e">
        <f t="shared" ca="1" si="35"/>
        <v>#VALUE!</v>
      </c>
      <c r="AA170" s="1" t="str">
        <f t="shared" si="39"/>
        <v/>
      </c>
      <c r="AB170" s="1" t="str">
        <f t="shared" si="39"/>
        <v/>
      </c>
      <c r="AC170" s="1" t="str">
        <f t="shared" si="39"/>
        <v/>
      </c>
      <c r="AD170" s="1" t="str">
        <f t="shared" si="39"/>
        <v/>
      </c>
      <c r="AE170" s="1" t="str">
        <f t="shared" si="39"/>
        <v/>
      </c>
      <c r="AF170" s="1" t="e">
        <f>VLOOKUP(C170,'Est2'!$C$12:$S$26,18,FALSE)</f>
        <v>#N/A</v>
      </c>
      <c r="AG170" s="1" t="str">
        <f ca="1">IF($I170&lt;AG$5,"-",SUM(INDIRECT(ADDRESS($AF170+"1",6,1,1,"EST 2")):INDIRECT(ADDRESS($AF170+"1",IF(AA170="",17,AA170+"5"),1,1,"EST 2")))/SUM(INDIRECT(ADDRESS($AF170,6,1,1,"EST 2")):INDIRECT(ADDRESS($AF170,IF(AA170="",17,AA170+"5"),1,1,"EST 2")))-1)</f>
        <v>-</v>
      </c>
      <c r="AH170" s="1" t="str">
        <f ca="1">IF($I170&lt;AH$5,"-",SUM(INDIRECT(ADDRESS($AF170+"1",22,1,1,"EST 2")):INDIRECT(ADDRESS($AF170+"1",IF(AB170="",33,AB170+"21"),1,1,"EST 2")))/SUM(INDIRECT(ADDRESS($AF170,22,1,1,"EST 2")):INDIRECT(ADDRESS($AF170,IF(AB170="",33,AB170+"21"),1,1,"EST 2")))-1)</f>
        <v>-</v>
      </c>
      <c r="AI170" s="1" t="str">
        <f ca="1">IF($I170&lt;AI$5,"-",SUM(INDIRECT(ADDRESS($AF170+"1",38,1,1,"EST 2")):INDIRECT(ADDRESS($AF170+"1",IF(AC170="",49,AC170+"37"),1,1,"EST 2")))/SUM(INDIRECT(ADDRESS($AF170,38,1,1,"EST 2")):INDIRECT(ADDRESS($AF170,IF(AC170="",49,AC170+"37"),1,1,"EST 2")))-1)</f>
        <v>-</v>
      </c>
      <c r="AJ170" s="1" t="str">
        <f ca="1">IF($I170&lt;AJ$5,"-",SUM(INDIRECT(ADDRESS($AF170+"1",54,1,1,"EST 2")):INDIRECT(ADDRESS($AF170+"1",IF(AD170="",65,AD170+"53"),1,1,"EST 2")))/SUM(INDIRECT(ADDRESS($AF170,54,1,1,"EST 2")):INDIRECT(ADDRESS($AF170,IF(AD170="",65,AD170+"53"),1,1,"EST 2")))-1)</f>
        <v>-</v>
      </c>
      <c r="AK170" s="1" t="str">
        <f ca="1">IF($I170&lt;AK$5,"-",SUM(INDIRECT(ADDRESS($AF170+"1",70,1,1,"EST 2")):INDIRECT(ADDRESS($AF170+"1",IF(AE170="",81,AE170+"69"),1,1,"EST 2")))/SUM(INDIRECT(ADDRESS($AF170,70,1,1,"EST 2")):INDIRECT(ADDRESS($AF170,IF(AE170="",81,AE170+"69"),1,1,"EST 2")))-1)</f>
        <v>-</v>
      </c>
    </row>
    <row r="171" spans="1:37" ht="30" customHeight="1" thickTop="1" thickBot="1">
      <c r="A171"/>
      <c r="B171"/>
      <c r="C171" s="321"/>
      <c r="D171" s="322"/>
      <c r="E171" s="316"/>
      <c r="F171" s="316"/>
      <c r="G171" s="317" t="str">
        <f>IF(F171=0,"",VLOOKUP(F171,Funcionários!$C$6:$D$81,2,FALSE))</f>
        <v/>
      </c>
      <c r="H171" s="318"/>
      <c r="I171" s="319"/>
      <c r="J171" s="85" t="str">
        <f t="shared" si="29"/>
        <v/>
      </c>
      <c r="K171" s="88"/>
      <c r="L171" s="1" t="str">
        <f t="shared" si="30"/>
        <v/>
      </c>
      <c r="R171" s="1" t="str">
        <f t="shared" si="31"/>
        <v/>
      </c>
      <c r="S171" s="1" t="str">
        <f t="shared" si="32"/>
        <v/>
      </c>
      <c r="W171" s="1" t="e">
        <f t="shared" ca="1" si="33"/>
        <v>#VALUE!</v>
      </c>
      <c r="X171" s="1" t="e">
        <f t="shared" ca="1" si="34"/>
        <v>#VALUE!</v>
      </c>
      <c r="Y171" s="1" t="e">
        <f t="shared" ca="1" si="35"/>
        <v>#VALUE!</v>
      </c>
      <c r="AA171" s="1" t="str">
        <f t="shared" si="39"/>
        <v/>
      </c>
      <c r="AB171" s="1" t="str">
        <f t="shared" si="39"/>
        <v/>
      </c>
      <c r="AC171" s="1" t="str">
        <f t="shared" si="39"/>
        <v/>
      </c>
      <c r="AD171" s="1" t="str">
        <f t="shared" si="39"/>
        <v/>
      </c>
      <c r="AE171" s="1" t="str">
        <f t="shared" si="39"/>
        <v/>
      </c>
      <c r="AF171" s="1" t="e">
        <f>VLOOKUP(C171,'Est2'!$C$12:$S$26,18,FALSE)</f>
        <v>#N/A</v>
      </c>
      <c r="AG171" s="1" t="str">
        <f ca="1">IF($I171&lt;AG$5,"-",SUM(INDIRECT(ADDRESS($AF171+"1",6,1,1,"EST 2")):INDIRECT(ADDRESS($AF171+"1",IF(AA171="",17,AA171+"5"),1,1,"EST 2")))/SUM(INDIRECT(ADDRESS($AF171,6,1,1,"EST 2")):INDIRECT(ADDRESS($AF171,IF(AA171="",17,AA171+"5"),1,1,"EST 2")))-1)</f>
        <v>-</v>
      </c>
      <c r="AH171" s="1" t="str">
        <f ca="1">IF($I171&lt;AH$5,"-",SUM(INDIRECT(ADDRESS($AF171+"1",22,1,1,"EST 2")):INDIRECT(ADDRESS($AF171+"1",IF(AB171="",33,AB171+"21"),1,1,"EST 2")))/SUM(INDIRECT(ADDRESS($AF171,22,1,1,"EST 2")):INDIRECT(ADDRESS($AF171,IF(AB171="",33,AB171+"21"),1,1,"EST 2")))-1)</f>
        <v>-</v>
      </c>
      <c r="AI171" s="1" t="str">
        <f ca="1">IF($I171&lt;AI$5,"-",SUM(INDIRECT(ADDRESS($AF171+"1",38,1,1,"EST 2")):INDIRECT(ADDRESS($AF171+"1",IF(AC171="",49,AC171+"37"),1,1,"EST 2")))/SUM(INDIRECT(ADDRESS($AF171,38,1,1,"EST 2")):INDIRECT(ADDRESS($AF171,IF(AC171="",49,AC171+"37"),1,1,"EST 2")))-1)</f>
        <v>-</v>
      </c>
      <c r="AJ171" s="1" t="str">
        <f ca="1">IF($I171&lt;AJ$5,"-",SUM(INDIRECT(ADDRESS($AF171+"1",54,1,1,"EST 2")):INDIRECT(ADDRESS($AF171+"1",IF(AD171="",65,AD171+"53"),1,1,"EST 2")))/SUM(INDIRECT(ADDRESS($AF171,54,1,1,"EST 2")):INDIRECT(ADDRESS($AF171,IF(AD171="",65,AD171+"53"),1,1,"EST 2")))-1)</f>
        <v>-</v>
      </c>
      <c r="AK171" s="1" t="str">
        <f ca="1">IF($I171&lt;AK$5,"-",SUM(INDIRECT(ADDRESS($AF171+"1",70,1,1,"EST 2")):INDIRECT(ADDRESS($AF171+"1",IF(AE171="",81,AE171+"69"),1,1,"EST 2")))/SUM(INDIRECT(ADDRESS($AF171,70,1,1,"EST 2")):INDIRECT(ADDRESS($AF171,IF(AE171="",81,AE171+"69"),1,1,"EST 2")))-1)</f>
        <v>-</v>
      </c>
    </row>
    <row r="172" spans="1:37" ht="30" customHeight="1" thickTop="1" thickBot="1">
      <c r="A172"/>
      <c r="B172"/>
      <c r="C172" s="321"/>
      <c r="D172" s="322"/>
      <c r="E172" s="316"/>
      <c r="F172" s="316"/>
      <c r="G172" s="317" t="str">
        <f>IF(F172=0,"",VLOOKUP(F172,Funcionários!$C$6:$D$81,2,FALSE))</f>
        <v/>
      </c>
      <c r="H172" s="318"/>
      <c r="I172" s="319"/>
      <c r="J172" s="85" t="str">
        <f t="shared" si="29"/>
        <v/>
      </c>
      <c r="K172" s="88"/>
      <c r="L172" s="1" t="str">
        <f t="shared" si="30"/>
        <v/>
      </c>
      <c r="R172" s="1" t="str">
        <f t="shared" si="31"/>
        <v/>
      </c>
      <c r="S172" s="1" t="str">
        <f t="shared" si="32"/>
        <v/>
      </c>
      <c r="W172" s="1" t="e">
        <f t="shared" ca="1" si="33"/>
        <v>#VALUE!</v>
      </c>
      <c r="X172" s="1" t="e">
        <f t="shared" ca="1" si="34"/>
        <v>#VALUE!</v>
      </c>
      <c r="Y172" s="1" t="e">
        <f t="shared" ca="1" si="35"/>
        <v>#VALUE!</v>
      </c>
      <c r="AA172" s="1" t="str">
        <f t="shared" si="39"/>
        <v/>
      </c>
      <c r="AB172" s="1" t="str">
        <f t="shared" si="39"/>
        <v/>
      </c>
      <c r="AC172" s="1" t="str">
        <f t="shared" si="39"/>
        <v/>
      </c>
      <c r="AD172" s="1" t="str">
        <f t="shared" si="39"/>
        <v/>
      </c>
      <c r="AE172" s="1" t="str">
        <f t="shared" si="39"/>
        <v/>
      </c>
      <c r="AF172" s="1" t="e">
        <f>VLOOKUP(C172,'Est2'!$C$12:$S$26,18,FALSE)</f>
        <v>#N/A</v>
      </c>
      <c r="AG172" s="1" t="str">
        <f ca="1">IF($I172&lt;AG$5,"-",SUM(INDIRECT(ADDRESS($AF172+"1",6,1,1,"EST 2")):INDIRECT(ADDRESS($AF172+"1",IF(AA172="",17,AA172+"5"),1,1,"EST 2")))/SUM(INDIRECT(ADDRESS($AF172,6,1,1,"EST 2")):INDIRECT(ADDRESS($AF172,IF(AA172="",17,AA172+"5"),1,1,"EST 2")))-1)</f>
        <v>-</v>
      </c>
      <c r="AH172" s="1" t="str">
        <f ca="1">IF($I172&lt;AH$5,"-",SUM(INDIRECT(ADDRESS($AF172+"1",22,1,1,"EST 2")):INDIRECT(ADDRESS($AF172+"1",IF(AB172="",33,AB172+"21"),1,1,"EST 2")))/SUM(INDIRECT(ADDRESS($AF172,22,1,1,"EST 2")):INDIRECT(ADDRESS($AF172,IF(AB172="",33,AB172+"21"),1,1,"EST 2")))-1)</f>
        <v>-</v>
      </c>
      <c r="AI172" s="1" t="str">
        <f ca="1">IF($I172&lt;AI$5,"-",SUM(INDIRECT(ADDRESS($AF172+"1",38,1,1,"EST 2")):INDIRECT(ADDRESS($AF172+"1",IF(AC172="",49,AC172+"37"),1,1,"EST 2")))/SUM(INDIRECT(ADDRESS($AF172,38,1,1,"EST 2")):INDIRECT(ADDRESS($AF172,IF(AC172="",49,AC172+"37"),1,1,"EST 2")))-1)</f>
        <v>-</v>
      </c>
      <c r="AJ172" s="1" t="str">
        <f ca="1">IF($I172&lt;AJ$5,"-",SUM(INDIRECT(ADDRESS($AF172+"1",54,1,1,"EST 2")):INDIRECT(ADDRESS($AF172+"1",IF(AD172="",65,AD172+"53"),1,1,"EST 2")))/SUM(INDIRECT(ADDRESS($AF172,54,1,1,"EST 2")):INDIRECT(ADDRESS($AF172,IF(AD172="",65,AD172+"53"),1,1,"EST 2")))-1)</f>
        <v>-</v>
      </c>
      <c r="AK172" s="1" t="str">
        <f ca="1">IF($I172&lt;AK$5,"-",SUM(INDIRECT(ADDRESS($AF172+"1",70,1,1,"EST 2")):INDIRECT(ADDRESS($AF172+"1",IF(AE172="",81,AE172+"69"),1,1,"EST 2")))/SUM(INDIRECT(ADDRESS($AF172,70,1,1,"EST 2")):INDIRECT(ADDRESS($AF172,IF(AE172="",81,AE172+"69"),1,1,"EST 2")))-1)</f>
        <v>-</v>
      </c>
    </row>
    <row r="173" spans="1:37" ht="30" customHeight="1" thickTop="1" thickBot="1">
      <c r="A173"/>
      <c r="B173"/>
      <c r="C173" s="321"/>
      <c r="D173" s="322"/>
      <c r="E173" s="316"/>
      <c r="F173" s="316"/>
      <c r="G173" s="317" t="str">
        <f>IF(F173=0,"",VLOOKUP(F173,Funcionários!$C$6:$D$81,2,FALSE))</f>
        <v/>
      </c>
      <c r="H173" s="318"/>
      <c r="I173" s="319"/>
      <c r="J173" s="85" t="str">
        <f t="shared" si="29"/>
        <v/>
      </c>
      <c r="K173" s="88"/>
      <c r="L173" s="1" t="str">
        <f t="shared" si="30"/>
        <v/>
      </c>
      <c r="R173" s="1" t="str">
        <f t="shared" si="31"/>
        <v/>
      </c>
      <c r="S173" s="1" t="str">
        <f t="shared" si="32"/>
        <v/>
      </c>
      <c r="W173" s="1" t="e">
        <f t="shared" ca="1" si="33"/>
        <v>#VALUE!</v>
      </c>
      <c r="X173" s="1" t="e">
        <f t="shared" ca="1" si="34"/>
        <v>#VALUE!</v>
      </c>
      <c r="Y173" s="1" t="e">
        <f t="shared" ca="1" si="35"/>
        <v>#VALUE!</v>
      </c>
      <c r="AA173" s="1" t="str">
        <f t="shared" si="39"/>
        <v/>
      </c>
      <c r="AB173" s="1" t="str">
        <f t="shared" si="39"/>
        <v/>
      </c>
      <c r="AC173" s="1" t="str">
        <f t="shared" si="39"/>
        <v/>
      </c>
      <c r="AD173" s="1" t="str">
        <f t="shared" si="39"/>
        <v/>
      </c>
      <c r="AE173" s="1" t="str">
        <f t="shared" si="39"/>
        <v/>
      </c>
      <c r="AF173" s="1" t="e">
        <f>VLOOKUP(C173,'Est2'!$C$12:$S$26,18,FALSE)</f>
        <v>#N/A</v>
      </c>
      <c r="AG173" s="1" t="str">
        <f ca="1">IF($I173&lt;AG$5,"-",SUM(INDIRECT(ADDRESS($AF173+"1",6,1,1,"EST 2")):INDIRECT(ADDRESS($AF173+"1",IF(AA173="",17,AA173+"5"),1,1,"EST 2")))/SUM(INDIRECT(ADDRESS($AF173,6,1,1,"EST 2")):INDIRECT(ADDRESS($AF173,IF(AA173="",17,AA173+"5"),1,1,"EST 2")))-1)</f>
        <v>-</v>
      </c>
      <c r="AH173" s="1" t="str">
        <f ca="1">IF($I173&lt;AH$5,"-",SUM(INDIRECT(ADDRESS($AF173+"1",22,1,1,"EST 2")):INDIRECT(ADDRESS($AF173+"1",IF(AB173="",33,AB173+"21"),1,1,"EST 2")))/SUM(INDIRECT(ADDRESS($AF173,22,1,1,"EST 2")):INDIRECT(ADDRESS($AF173,IF(AB173="",33,AB173+"21"),1,1,"EST 2")))-1)</f>
        <v>-</v>
      </c>
      <c r="AI173" s="1" t="str">
        <f ca="1">IF($I173&lt;AI$5,"-",SUM(INDIRECT(ADDRESS($AF173+"1",38,1,1,"EST 2")):INDIRECT(ADDRESS($AF173+"1",IF(AC173="",49,AC173+"37"),1,1,"EST 2")))/SUM(INDIRECT(ADDRESS($AF173,38,1,1,"EST 2")):INDIRECT(ADDRESS($AF173,IF(AC173="",49,AC173+"37"),1,1,"EST 2")))-1)</f>
        <v>-</v>
      </c>
      <c r="AJ173" s="1" t="str">
        <f ca="1">IF($I173&lt;AJ$5,"-",SUM(INDIRECT(ADDRESS($AF173+"1",54,1,1,"EST 2")):INDIRECT(ADDRESS($AF173+"1",IF(AD173="",65,AD173+"53"),1,1,"EST 2")))/SUM(INDIRECT(ADDRESS($AF173,54,1,1,"EST 2")):INDIRECT(ADDRESS($AF173,IF(AD173="",65,AD173+"53"),1,1,"EST 2")))-1)</f>
        <v>-</v>
      </c>
      <c r="AK173" s="1" t="str">
        <f ca="1">IF($I173&lt;AK$5,"-",SUM(INDIRECT(ADDRESS($AF173+"1",70,1,1,"EST 2")):INDIRECT(ADDRESS($AF173+"1",IF(AE173="",81,AE173+"69"),1,1,"EST 2")))/SUM(INDIRECT(ADDRESS($AF173,70,1,1,"EST 2")):INDIRECT(ADDRESS($AF173,IF(AE173="",81,AE173+"69"),1,1,"EST 2")))-1)</f>
        <v>-</v>
      </c>
    </row>
    <row r="174" spans="1:37" ht="30" customHeight="1" thickTop="1" thickBot="1">
      <c r="A174"/>
      <c r="B174"/>
      <c r="C174" s="321"/>
      <c r="D174" s="322"/>
      <c r="E174" s="316"/>
      <c r="F174" s="316"/>
      <c r="G174" s="317" t="str">
        <f>IF(F174=0,"",VLOOKUP(F174,Funcionários!$C$6:$D$81,2,FALSE))</f>
        <v/>
      </c>
      <c r="H174" s="318"/>
      <c r="I174" s="319"/>
      <c r="J174" s="85" t="str">
        <f t="shared" si="29"/>
        <v/>
      </c>
      <c r="K174" s="88"/>
      <c r="L174" s="1" t="str">
        <f t="shared" si="30"/>
        <v/>
      </c>
      <c r="R174" s="1" t="str">
        <f t="shared" si="31"/>
        <v/>
      </c>
      <c r="S174" s="1" t="str">
        <f t="shared" si="32"/>
        <v/>
      </c>
      <c r="W174" s="1" t="e">
        <f t="shared" ca="1" si="33"/>
        <v>#VALUE!</v>
      </c>
      <c r="X174" s="1" t="e">
        <f t="shared" ca="1" si="34"/>
        <v>#VALUE!</v>
      </c>
      <c r="Y174" s="1" t="e">
        <f t="shared" ca="1" si="35"/>
        <v>#VALUE!</v>
      </c>
      <c r="AA174" s="1" t="str">
        <f t="shared" si="39"/>
        <v/>
      </c>
      <c r="AB174" s="1" t="str">
        <f t="shared" si="39"/>
        <v/>
      </c>
      <c r="AC174" s="1" t="str">
        <f t="shared" si="39"/>
        <v/>
      </c>
      <c r="AD174" s="1" t="str">
        <f t="shared" si="39"/>
        <v/>
      </c>
      <c r="AE174" s="1" t="str">
        <f t="shared" si="39"/>
        <v/>
      </c>
      <c r="AF174" s="1" t="e">
        <f>VLOOKUP(C174,'Est2'!$C$12:$S$26,18,FALSE)</f>
        <v>#N/A</v>
      </c>
      <c r="AG174" s="1" t="str">
        <f ca="1">IF($I174&lt;AG$5,"-",SUM(INDIRECT(ADDRESS($AF174+"1",6,1,1,"EST 2")):INDIRECT(ADDRESS($AF174+"1",IF(AA174="",17,AA174+"5"),1,1,"EST 2")))/SUM(INDIRECT(ADDRESS($AF174,6,1,1,"EST 2")):INDIRECT(ADDRESS($AF174,IF(AA174="",17,AA174+"5"),1,1,"EST 2")))-1)</f>
        <v>-</v>
      </c>
      <c r="AH174" s="1" t="str">
        <f ca="1">IF($I174&lt;AH$5,"-",SUM(INDIRECT(ADDRESS($AF174+"1",22,1,1,"EST 2")):INDIRECT(ADDRESS($AF174+"1",IF(AB174="",33,AB174+"21"),1,1,"EST 2")))/SUM(INDIRECT(ADDRESS($AF174,22,1,1,"EST 2")):INDIRECT(ADDRESS($AF174,IF(AB174="",33,AB174+"21"),1,1,"EST 2")))-1)</f>
        <v>-</v>
      </c>
      <c r="AI174" s="1" t="str">
        <f ca="1">IF($I174&lt;AI$5,"-",SUM(INDIRECT(ADDRESS($AF174+"1",38,1,1,"EST 2")):INDIRECT(ADDRESS($AF174+"1",IF(AC174="",49,AC174+"37"),1,1,"EST 2")))/SUM(INDIRECT(ADDRESS($AF174,38,1,1,"EST 2")):INDIRECT(ADDRESS($AF174,IF(AC174="",49,AC174+"37"),1,1,"EST 2")))-1)</f>
        <v>-</v>
      </c>
      <c r="AJ174" s="1" t="str">
        <f ca="1">IF($I174&lt;AJ$5,"-",SUM(INDIRECT(ADDRESS($AF174+"1",54,1,1,"EST 2")):INDIRECT(ADDRESS($AF174+"1",IF(AD174="",65,AD174+"53"),1,1,"EST 2")))/SUM(INDIRECT(ADDRESS($AF174,54,1,1,"EST 2")):INDIRECT(ADDRESS($AF174,IF(AD174="",65,AD174+"53"),1,1,"EST 2")))-1)</f>
        <v>-</v>
      </c>
      <c r="AK174" s="1" t="str">
        <f ca="1">IF($I174&lt;AK$5,"-",SUM(INDIRECT(ADDRESS($AF174+"1",70,1,1,"EST 2")):INDIRECT(ADDRESS($AF174+"1",IF(AE174="",81,AE174+"69"),1,1,"EST 2")))/SUM(INDIRECT(ADDRESS($AF174,70,1,1,"EST 2")):INDIRECT(ADDRESS($AF174,IF(AE174="",81,AE174+"69"),1,1,"EST 2")))-1)</f>
        <v>-</v>
      </c>
    </row>
    <row r="175" spans="1:37" ht="30" customHeight="1" thickTop="1" thickBot="1">
      <c r="A175"/>
      <c r="B175"/>
      <c r="C175" s="321"/>
      <c r="D175" s="322"/>
      <c r="E175" s="316"/>
      <c r="F175" s="316"/>
      <c r="G175" s="317" t="str">
        <f>IF(F175=0,"",VLOOKUP(F175,Funcionários!$C$6:$D$81,2,FALSE))</f>
        <v/>
      </c>
      <c r="H175" s="318"/>
      <c r="I175" s="319"/>
      <c r="J175" s="85" t="str">
        <f t="shared" si="29"/>
        <v/>
      </c>
      <c r="K175" s="88"/>
      <c r="L175" s="1" t="str">
        <f t="shared" si="30"/>
        <v/>
      </c>
      <c r="R175" s="1" t="str">
        <f t="shared" si="31"/>
        <v/>
      </c>
      <c r="S175" s="1" t="str">
        <f t="shared" si="32"/>
        <v/>
      </c>
      <c r="W175" s="1" t="e">
        <f t="shared" ca="1" si="33"/>
        <v>#VALUE!</v>
      </c>
      <c r="X175" s="1" t="e">
        <f t="shared" ca="1" si="34"/>
        <v>#VALUE!</v>
      </c>
      <c r="Y175" s="1" t="e">
        <f t="shared" ca="1" si="35"/>
        <v>#VALUE!</v>
      </c>
      <c r="AA175" s="1" t="str">
        <f t="shared" si="39"/>
        <v/>
      </c>
      <c r="AB175" s="1" t="str">
        <f t="shared" si="39"/>
        <v/>
      </c>
      <c r="AC175" s="1" t="str">
        <f t="shared" si="39"/>
        <v/>
      </c>
      <c r="AD175" s="1" t="str">
        <f t="shared" si="39"/>
        <v/>
      </c>
      <c r="AE175" s="1" t="str">
        <f t="shared" si="39"/>
        <v/>
      </c>
      <c r="AF175" s="1" t="e">
        <f>VLOOKUP(C175,'Est2'!$C$12:$S$26,18,FALSE)</f>
        <v>#N/A</v>
      </c>
      <c r="AG175" s="1" t="str">
        <f ca="1">IF($I175&lt;AG$5,"-",SUM(INDIRECT(ADDRESS($AF175+"1",6,1,1,"EST 2")):INDIRECT(ADDRESS($AF175+"1",IF(AA175="",17,AA175+"5"),1,1,"EST 2")))/SUM(INDIRECT(ADDRESS($AF175,6,1,1,"EST 2")):INDIRECT(ADDRESS($AF175,IF(AA175="",17,AA175+"5"),1,1,"EST 2")))-1)</f>
        <v>-</v>
      </c>
      <c r="AH175" s="1" t="str">
        <f ca="1">IF($I175&lt;AH$5,"-",SUM(INDIRECT(ADDRESS($AF175+"1",22,1,1,"EST 2")):INDIRECT(ADDRESS($AF175+"1",IF(AB175="",33,AB175+"21"),1,1,"EST 2")))/SUM(INDIRECT(ADDRESS($AF175,22,1,1,"EST 2")):INDIRECT(ADDRESS($AF175,IF(AB175="",33,AB175+"21"),1,1,"EST 2")))-1)</f>
        <v>-</v>
      </c>
      <c r="AI175" s="1" t="str">
        <f ca="1">IF($I175&lt;AI$5,"-",SUM(INDIRECT(ADDRESS($AF175+"1",38,1,1,"EST 2")):INDIRECT(ADDRESS($AF175+"1",IF(AC175="",49,AC175+"37"),1,1,"EST 2")))/SUM(INDIRECT(ADDRESS($AF175,38,1,1,"EST 2")):INDIRECT(ADDRESS($AF175,IF(AC175="",49,AC175+"37"),1,1,"EST 2")))-1)</f>
        <v>-</v>
      </c>
      <c r="AJ175" s="1" t="str">
        <f ca="1">IF($I175&lt;AJ$5,"-",SUM(INDIRECT(ADDRESS($AF175+"1",54,1,1,"EST 2")):INDIRECT(ADDRESS($AF175+"1",IF(AD175="",65,AD175+"53"),1,1,"EST 2")))/SUM(INDIRECT(ADDRESS($AF175,54,1,1,"EST 2")):INDIRECT(ADDRESS($AF175,IF(AD175="",65,AD175+"53"),1,1,"EST 2")))-1)</f>
        <v>-</v>
      </c>
      <c r="AK175" s="1" t="str">
        <f ca="1">IF($I175&lt;AK$5,"-",SUM(INDIRECT(ADDRESS($AF175+"1",70,1,1,"EST 2")):INDIRECT(ADDRESS($AF175+"1",IF(AE175="",81,AE175+"69"),1,1,"EST 2")))/SUM(INDIRECT(ADDRESS($AF175,70,1,1,"EST 2")):INDIRECT(ADDRESS($AF175,IF(AE175="",81,AE175+"69"),1,1,"EST 2")))-1)</f>
        <v>-</v>
      </c>
    </row>
    <row r="176" spans="1:37" ht="30" customHeight="1" thickTop="1" thickBot="1">
      <c r="A176"/>
      <c r="B176"/>
      <c r="C176" s="321"/>
      <c r="D176" s="322"/>
      <c r="E176" s="316"/>
      <c r="F176" s="316"/>
      <c r="G176" s="317" t="str">
        <f>IF(F176=0,"",VLOOKUP(F176,Funcionários!$C$6:$D$81,2,FALSE))</f>
        <v/>
      </c>
      <c r="H176" s="318"/>
      <c r="I176" s="319"/>
      <c r="J176" s="85" t="str">
        <f t="shared" si="29"/>
        <v/>
      </c>
      <c r="K176" s="88"/>
      <c r="L176" s="1" t="str">
        <f t="shared" si="30"/>
        <v/>
      </c>
      <c r="R176" s="1" t="str">
        <f t="shared" si="31"/>
        <v/>
      </c>
      <c r="S176" s="1" t="str">
        <f t="shared" si="32"/>
        <v/>
      </c>
      <c r="W176" s="1" t="e">
        <f t="shared" ca="1" si="33"/>
        <v>#VALUE!</v>
      </c>
      <c r="X176" s="1" t="e">
        <f t="shared" ca="1" si="34"/>
        <v>#VALUE!</v>
      </c>
      <c r="Y176" s="1" t="e">
        <f t="shared" ca="1" si="35"/>
        <v>#VALUE!</v>
      </c>
      <c r="AA176" s="1" t="str">
        <f t="shared" ref="AA176:AE185" si="40">IF($I176=AA$5,$R176,"")</f>
        <v/>
      </c>
      <c r="AB176" s="1" t="str">
        <f t="shared" si="40"/>
        <v/>
      </c>
      <c r="AC176" s="1" t="str">
        <f t="shared" si="40"/>
        <v/>
      </c>
      <c r="AD176" s="1" t="str">
        <f t="shared" si="40"/>
        <v/>
      </c>
      <c r="AE176" s="1" t="str">
        <f t="shared" si="40"/>
        <v/>
      </c>
      <c r="AF176" s="1" t="e">
        <f>VLOOKUP(C176,'Est2'!$C$12:$S$26,18,FALSE)</f>
        <v>#N/A</v>
      </c>
      <c r="AG176" s="1" t="str">
        <f ca="1">IF($I176&lt;AG$5,"-",SUM(INDIRECT(ADDRESS($AF176+"1",6,1,1,"EST 2")):INDIRECT(ADDRESS($AF176+"1",IF(AA176="",17,AA176+"5"),1,1,"EST 2")))/SUM(INDIRECT(ADDRESS($AF176,6,1,1,"EST 2")):INDIRECT(ADDRESS($AF176,IF(AA176="",17,AA176+"5"),1,1,"EST 2")))-1)</f>
        <v>-</v>
      </c>
      <c r="AH176" s="1" t="str">
        <f ca="1">IF($I176&lt;AH$5,"-",SUM(INDIRECT(ADDRESS($AF176+"1",22,1,1,"EST 2")):INDIRECT(ADDRESS($AF176+"1",IF(AB176="",33,AB176+"21"),1,1,"EST 2")))/SUM(INDIRECT(ADDRESS($AF176,22,1,1,"EST 2")):INDIRECT(ADDRESS($AF176,IF(AB176="",33,AB176+"21"),1,1,"EST 2")))-1)</f>
        <v>-</v>
      </c>
      <c r="AI176" s="1" t="str">
        <f ca="1">IF($I176&lt;AI$5,"-",SUM(INDIRECT(ADDRESS($AF176+"1",38,1,1,"EST 2")):INDIRECT(ADDRESS($AF176+"1",IF(AC176="",49,AC176+"37"),1,1,"EST 2")))/SUM(INDIRECT(ADDRESS($AF176,38,1,1,"EST 2")):INDIRECT(ADDRESS($AF176,IF(AC176="",49,AC176+"37"),1,1,"EST 2")))-1)</f>
        <v>-</v>
      </c>
      <c r="AJ176" s="1" t="str">
        <f ca="1">IF($I176&lt;AJ$5,"-",SUM(INDIRECT(ADDRESS($AF176+"1",54,1,1,"EST 2")):INDIRECT(ADDRESS($AF176+"1",IF(AD176="",65,AD176+"53"),1,1,"EST 2")))/SUM(INDIRECT(ADDRESS($AF176,54,1,1,"EST 2")):INDIRECT(ADDRESS($AF176,IF(AD176="",65,AD176+"53"),1,1,"EST 2")))-1)</f>
        <v>-</v>
      </c>
      <c r="AK176" s="1" t="str">
        <f ca="1">IF($I176&lt;AK$5,"-",SUM(INDIRECT(ADDRESS($AF176+"1",70,1,1,"EST 2")):INDIRECT(ADDRESS($AF176+"1",IF(AE176="",81,AE176+"69"),1,1,"EST 2")))/SUM(INDIRECT(ADDRESS($AF176,70,1,1,"EST 2")):INDIRECT(ADDRESS($AF176,IF(AE176="",81,AE176+"69"),1,1,"EST 2")))-1)</f>
        <v>-</v>
      </c>
    </row>
    <row r="177" spans="1:37" ht="30" customHeight="1" thickTop="1" thickBot="1">
      <c r="A177"/>
      <c r="B177"/>
      <c r="C177" s="321"/>
      <c r="D177" s="322"/>
      <c r="E177" s="316"/>
      <c r="F177" s="316"/>
      <c r="G177" s="317" t="str">
        <f>IF(F177=0,"",VLOOKUP(F177,Funcionários!$C$6:$D$81,2,FALSE))</f>
        <v/>
      </c>
      <c r="H177" s="318"/>
      <c r="I177" s="319"/>
      <c r="J177" s="85" t="str">
        <f t="shared" si="29"/>
        <v/>
      </c>
      <c r="K177" s="88"/>
      <c r="L177" s="1" t="str">
        <f t="shared" si="30"/>
        <v/>
      </c>
      <c r="R177" s="1" t="str">
        <f t="shared" si="31"/>
        <v/>
      </c>
      <c r="S177" s="1" t="str">
        <f t="shared" si="32"/>
        <v/>
      </c>
      <c r="W177" s="1" t="e">
        <f t="shared" ca="1" si="33"/>
        <v>#VALUE!</v>
      </c>
      <c r="X177" s="1" t="e">
        <f t="shared" ca="1" si="34"/>
        <v>#VALUE!</v>
      </c>
      <c r="Y177" s="1" t="e">
        <f t="shared" ca="1" si="35"/>
        <v>#VALUE!</v>
      </c>
      <c r="AA177" s="1" t="str">
        <f t="shared" si="40"/>
        <v/>
      </c>
      <c r="AB177" s="1" t="str">
        <f t="shared" si="40"/>
        <v/>
      </c>
      <c r="AC177" s="1" t="str">
        <f t="shared" si="40"/>
        <v/>
      </c>
      <c r="AD177" s="1" t="str">
        <f t="shared" si="40"/>
        <v/>
      </c>
      <c r="AE177" s="1" t="str">
        <f t="shared" si="40"/>
        <v/>
      </c>
      <c r="AF177" s="1" t="e">
        <f>VLOOKUP(C177,'Est2'!$C$12:$S$26,18,FALSE)</f>
        <v>#N/A</v>
      </c>
      <c r="AG177" s="1" t="str">
        <f ca="1">IF($I177&lt;AG$5,"-",SUM(INDIRECT(ADDRESS($AF177+"1",6,1,1,"EST 2")):INDIRECT(ADDRESS($AF177+"1",IF(AA177="",17,AA177+"5"),1,1,"EST 2")))/SUM(INDIRECT(ADDRESS($AF177,6,1,1,"EST 2")):INDIRECT(ADDRESS($AF177,IF(AA177="",17,AA177+"5"),1,1,"EST 2")))-1)</f>
        <v>-</v>
      </c>
      <c r="AH177" s="1" t="str">
        <f ca="1">IF($I177&lt;AH$5,"-",SUM(INDIRECT(ADDRESS($AF177+"1",22,1,1,"EST 2")):INDIRECT(ADDRESS($AF177+"1",IF(AB177="",33,AB177+"21"),1,1,"EST 2")))/SUM(INDIRECT(ADDRESS($AF177,22,1,1,"EST 2")):INDIRECT(ADDRESS($AF177,IF(AB177="",33,AB177+"21"),1,1,"EST 2")))-1)</f>
        <v>-</v>
      </c>
      <c r="AI177" s="1" t="str">
        <f ca="1">IF($I177&lt;AI$5,"-",SUM(INDIRECT(ADDRESS($AF177+"1",38,1,1,"EST 2")):INDIRECT(ADDRESS($AF177+"1",IF(AC177="",49,AC177+"37"),1,1,"EST 2")))/SUM(INDIRECT(ADDRESS($AF177,38,1,1,"EST 2")):INDIRECT(ADDRESS($AF177,IF(AC177="",49,AC177+"37"),1,1,"EST 2")))-1)</f>
        <v>-</v>
      </c>
      <c r="AJ177" s="1" t="str">
        <f ca="1">IF($I177&lt;AJ$5,"-",SUM(INDIRECT(ADDRESS($AF177+"1",54,1,1,"EST 2")):INDIRECT(ADDRESS($AF177+"1",IF(AD177="",65,AD177+"53"),1,1,"EST 2")))/SUM(INDIRECT(ADDRESS($AF177,54,1,1,"EST 2")):INDIRECT(ADDRESS($AF177,IF(AD177="",65,AD177+"53"),1,1,"EST 2")))-1)</f>
        <v>-</v>
      </c>
      <c r="AK177" s="1" t="str">
        <f ca="1">IF($I177&lt;AK$5,"-",SUM(INDIRECT(ADDRESS($AF177+"1",70,1,1,"EST 2")):INDIRECT(ADDRESS($AF177+"1",IF(AE177="",81,AE177+"69"),1,1,"EST 2")))/SUM(INDIRECT(ADDRESS($AF177,70,1,1,"EST 2")):INDIRECT(ADDRESS($AF177,IF(AE177="",81,AE177+"69"),1,1,"EST 2")))-1)</f>
        <v>-</v>
      </c>
    </row>
    <row r="178" spans="1:37" ht="30" customHeight="1" thickTop="1" thickBot="1">
      <c r="A178"/>
      <c r="B178"/>
      <c r="C178" s="321"/>
      <c r="D178" s="322"/>
      <c r="E178" s="316"/>
      <c r="F178" s="316"/>
      <c r="G178" s="317" t="str">
        <f>IF(F178=0,"",VLOOKUP(F178,Funcionários!$C$6:$D$81,2,FALSE))</f>
        <v/>
      </c>
      <c r="H178" s="318"/>
      <c r="I178" s="319"/>
      <c r="J178" s="85" t="str">
        <f t="shared" si="29"/>
        <v/>
      </c>
      <c r="K178" s="88"/>
      <c r="L178" s="1" t="str">
        <f t="shared" si="30"/>
        <v/>
      </c>
      <c r="R178" s="1" t="str">
        <f t="shared" si="31"/>
        <v/>
      </c>
      <c r="S178" s="1" t="str">
        <f t="shared" si="32"/>
        <v/>
      </c>
      <c r="W178" s="1" t="e">
        <f t="shared" ca="1" si="33"/>
        <v>#VALUE!</v>
      </c>
      <c r="X178" s="1" t="e">
        <f t="shared" ca="1" si="34"/>
        <v>#VALUE!</v>
      </c>
      <c r="Y178" s="1" t="e">
        <f t="shared" ca="1" si="35"/>
        <v>#VALUE!</v>
      </c>
      <c r="AA178" s="1" t="str">
        <f t="shared" si="40"/>
        <v/>
      </c>
      <c r="AB178" s="1" t="str">
        <f t="shared" si="40"/>
        <v/>
      </c>
      <c r="AC178" s="1" t="str">
        <f t="shared" si="40"/>
        <v/>
      </c>
      <c r="AD178" s="1" t="str">
        <f t="shared" si="40"/>
        <v/>
      </c>
      <c r="AE178" s="1" t="str">
        <f t="shared" si="40"/>
        <v/>
      </c>
      <c r="AF178" s="1" t="e">
        <f>VLOOKUP(C178,'Est2'!$C$12:$S$26,18,FALSE)</f>
        <v>#N/A</v>
      </c>
      <c r="AG178" s="1" t="str">
        <f ca="1">IF($I178&lt;AG$5,"-",SUM(INDIRECT(ADDRESS($AF178+"1",6,1,1,"EST 2")):INDIRECT(ADDRESS($AF178+"1",IF(AA178="",17,AA178+"5"),1,1,"EST 2")))/SUM(INDIRECT(ADDRESS($AF178,6,1,1,"EST 2")):INDIRECT(ADDRESS($AF178,IF(AA178="",17,AA178+"5"),1,1,"EST 2")))-1)</f>
        <v>-</v>
      </c>
      <c r="AH178" s="1" t="str">
        <f ca="1">IF($I178&lt;AH$5,"-",SUM(INDIRECT(ADDRESS($AF178+"1",22,1,1,"EST 2")):INDIRECT(ADDRESS($AF178+"1",IF(AB178="",33,AB178+"21"),1,1,"EST 2")))/SUM(INDIRECT(ADDRESS($AF178,22,1,1,"EST 2")):INDIRECT(ADDRESS($AF178,IF(AB178="",33,AB178+"21"),1,1,"EST 2")))-1)</f>
        <v>-</v>
      </c>
      <c r="AI178" s="1" t="str">
        <f ca="1">IF($I178&lt;AI$5,"-",SUM(INDIRECT(ADDRESS($AF178+"1",38,1,1,"EST 2")):INDIRECT(ADDRESS($AF178+"1",IF(AC178="",49,AC178+"37"),1,1,"EST 2")))/SUM(INDIRECT(ADDRESS($AF178,38,1,1,"EST 2")):INDIRECT(ADDRESS($AF178,IF(AC178="",49,AC178+"37"),1,1,"EST 2")))-1)</f>
        <v>-</v>
      </c>
      <c r="AJ178" s="1" t="str">
        <f ca="1">IF($I178&lt;AJ$5,"-",SUM(INDIRECT(ADDRESS($AF178+"1",54,1,1,"EST 2")):INDIRECT(ADDRESS($AF178+"1",IF(AD178="",65,AD178+"53"),1,1,"EST 2")))/SUM(INDIRECT(ADDRESS($AF178,54,1,1,"EST 2")):INDIRECT(ADDRESS($AF178,IF(AD178="",65,AD178+"53"),1,1,"EST 2")))-1)</f>
        <v>-</v>
      </c>
      <c r="AK178" s="1" t="str">
        <f ca="1">IF($I178&lt;AK$5,"-",SUM(INDIRECT(ADDRESS($AF178+"1",70,1,1,"EST 2")):INDIRECT(ADDRESS($AF178+"1",IF(AE178="",81,AE178+"69"),1,1,"EST 2")))/SUM(INDIRECT(ADDRESS($AF178,70,1,1,"EST 2")):INDIRECT(ADDRESS($AF178,IF(AE178="",81,AE178+"69"),1,1,"EST 2")))-1)</f>
        <v>-</v>
      </c>
    </row>
    <row r="179" spans="1:37" ht="30" customHeight="1" thickTop="1" thickBot="1">
      <c r="A179"/>
      <c r="B179"/>
      <c r="C179" s="321"/>
      <c r="D179" s="322"/>
      <c r="E179" s="316"/>
      <c r="F179" s="316"/>
      <c r="G179" s="317" t="str">
        <f>IF(F179=0,"",VLOOKUP(F179,Funcionários!$C$6:$D$81,2,FALSE))</f>
        <v/>
      </c>
      <c r="H179" s="318"/>
      <c r="I179" s="319"/>
      <c r="J179" s="85" t="str">
        <f t="shared" si="29"/>
        <v/>
      </c>
      <c r="K179" s="88"/>
      <c r="L179" s="1" t="str">
        <f t="shared" si="30"/>
        <v/>
      </c>
      <c r="R179" s="1" t="str">
        <f t="shared" si="31"/>
        <v/>
      </c>
      <c r="S179" s="1" t="str">
        <f t="shared" si="32"/>
        <v/>
      </c>
      <c r="W179" s="1" t="e">
        <f t="shared" ca="1" si="33"/>
        <v>#VALUE!</v>
      </c>
      <c r="X179" s="1" t="e">
        <f t="shared" ca="1" si="34"/>
        <v>#VALUE!</v>
      </c>
      <c r="Y179" s="1" t="e">
        <f t="shared" ca="1" si="35"/>
        <v>#VALUE!</v>
      </c>
      <c r="AA179" s="1" t="str">
        <f t="shared" si="40"/>
        <v/>
      </c>
      <c r="AB179" s="1" t="str">
        <f t="shared" si="40"/>
        <v/>
      </c>
      <c r="AC179" s="1" t="str">
        <f t="shared" si="40"/>
        <v/>
      </c>
      <c r="AD179" s="1" t="str">
        <f t="shared" si="40"/>
        <v/>
      </c>
      <c r="AE179" s="1" t="str">
        <f t="shared" si="40"/>
        <v/>
      </c>
      <c r="AF179" s="1" t="e">
        <f>VLOOKUP(C179,'Est2'!$C$12:$S$26,18,FALSE)</f>
        <v>#N/A</v>
      </c>
      <c r="AG179" s="1" t="str">
        <f ca="1">IF($I179&lt;AG$5,"-",SUM(INDIRECT(ADDRESS($AF179+"1",6,1,1,"EST 2")):INDIRECT(ADDRESS($AF179+"1",IF(AA179="",17,AA179+"5"),1,1,"EST 2")))/SUM(INDIRECT(ADDRESS($AF179,6,1,1,"EST 2")):INDIRECT(ADDRESS($AF179,IF(AA179="",17,AA179+"5"),1,1,"EST 2")))-1)</f>
        <v>-</v>
      </c>
      <c r="AH179" s="1" t="str">
        <f ca="1">IF($I179&lt;AH$5,"-",SUM(INDIRECT(ADDRESS($AF179+"1",22,1,1,"EST 2")):INDIRECT(ADDRESS($AF179+"1",IF(AB179="",33,AB179+"21"),1,1,"EST 2")))/SUM(INDIRECT(ADDRESS($AF179,22,1,1,"EST 2")):INDIRECT(ADDRESS($AF179,IF(AB179="",33,AB179+"21"),1,1,"EST 2")))-1)</f>
        <v>-</v>
      </c>
      <c r="AI179" s="1" t="str">
        <f ca="1">IF($I179&lt;AI$5,"-",SUM(INDIRECT(ADDRESS($AF179+"1",38,1,1,"EST 2")):INDIRECT(ADDRESS($AF179+"1",IF(AC179="",49,AC179+"37"),1,1,"EST 2")))/SUM(INDIRECT(ADDRESS($AF179,38,1,1,"EST 2")):INDIRECT(ADDRESS($AF179,IF(AC179="",49,AC179+"37"),1,1,"EST 2")))-1)</f>
        <v>-</v>
      </c>
      <c r="AJ179" s="1" t="str">
        <f ca="1">IF($I179&lt;AJ$5,"-",SUM(INDIRECT(ADDRESS($AF179+"1",54,1,1,"EST 2")):INDIRECT(ADDRESS($AF179+"1",IF(AD179="",65,AD179+"53"),1,1,"EST 2")))/SUM(INDIRECT(ADDRESS($AF179,54,1,1,"EST 2")):INDIRECT(ADDRESS($AF179,IF(AD179="",65,AD179+"53"),1,1,"EST 2")))-1)</f>
        <v>-</v>
      </c>
      <c r="AK179" s="1" t="str">
        <f ca="1">IF($I179&lt;AK$5,"-",SUM(INDIRECT(ADDRESS($AF179+"1",70,1,1,"EST 2")):INDIRECT(ADDRESS($AF179+"1",IF(AE179="",81,AE179+"69"),1,1,"EST 2")))/SUM(INDIRECT(ADDRESS($AF179,70,1,1,"EST 2")):INDIRECT(ADDRESS($AF179,IF(AE179="",81,AE179+"69"),1,1,"EST 2")))-1)</f>
        <v>-</v>
      </c>
    </row>
    <row r="180" spans="1:37" ht="30" customHeight="1" thickTop="1" thickBot="1">
      <c r="A180"/>
      <c r="B180"/>
      <c r="C180" s="321"/>
      <c r="D180" s="322"/>
      <c r="E180" s="316"/>
      <c r="F180" s="316"/>
      <c r="G180" s="317" t="str">
        <f>IF(F180=0,"",VLOOKUP(F180,Funcionários!$C$6:$D$81,2,FALSE))</f>
        <v/>
      </c>
      <c r="H180" s="318"/>
      <c r="I180" s="319"/>
      <c r="J180" s="85" t="str">
        <f t="shared" si="29"/>
        <v/>
      </c>
      <c r="K180" s="88"/>
      <c r="L180" s="1" t="str">
        <f t="shared" si="30"/>
        <v/>
      </c>
      <c r="R180" s="1" t="str">
        <f t="shared" si="31"/>
        <v/>
      </c>
      <c r="S180" s="1" t="str">
        <f t="shared" si="32"/>
        <v/>
      </c>
      <c r="W180" s="1" t="e">
        <f t="shared" ca="1" si="33"/>
        <v>#VALUE!</v>
      </c>
      <c r="X180" s="1" t="e">
        <f t="shared" ca="1" si="34"/>
        <v>#VALUE!</v>
      </c>
      <c r="Y180" s="1" t="e">
        <f t="shared" ca="1" si="35"/>
        <v>#VALUE!</v>
      </c>
      <c r="AA180" s="1" t="str">
        <f t="shared" si="40"/>
        <v/>
      </c>
      <c r="AB180" s="1" t="str">
        <f t="shared" si="40"/>
        <v/>
      </c>
      <c r="AC180" s="1" t="str">
        <f t="shared" si="40"/>
        <v/>
      </c>
      <c r="AD180" s="1" t="str">
        <f t="shared" si="40"/>
        <v/>
      </c>
      <c r="AE180" s="1" t="str">
        <f t="shared" si="40"/>
        <v/>
      </c>
      <c r="AF180" s="1" t="e">
        <f>VLOOKUP(C180,'Est2'!$C$12:$S$26,18,FALSE)</f>
        <v>#N/A</v>
      </c>
      <c r="AG180" s="1" t="str">
        <f ca="1">IF($I180&lt;AG$5,"-",SUM(INDIRECT(ADDRESS($AF180+"1",6,1,1,"EST 2")):INDIRECT(ADDRESS($AF180+"1",IF(AA180="",17,AA180+"5"),1,1,"EST 2")))/SUM(INDIRECT(ADDRESS($AF180,6,1,1,"EST 2")):INDIRECT(ADDRESS($AF180,IF(AA180="",17,AA180+"5"),1,1,"EST 2")))-1)</f>
        <v>-</v>
      </c>
      <c r="AH180" s="1" t="str">
        <f ca="1">IF($I180&lt;AH$5,"-",SUM(INDIRECT(ADDRESS($AF180+"1",22,1,1,"EST 2")):INDIRECT(ADDRESS($AF180+"1",IF(AB180="",33,AB180+"21"),1,1,"EST 2")))/SUM(INDIRECT(ADDRESS($AF180,22,1,1,"EST 2")):INDIRECT(ADDRESS($AF180,IF(AB180="",33,AB180+"21"),1,1,"EST 2")))-1)</f>
        <v>-</v>
      </c>
      <c r="AI180" s="1" t="str">
        <f ca="1">IF($I180&lt;AI$5,"-",SUM(INDIRECT(ADDRESS($AF180+"1",38,1,1,"EST 2")):INDIRECT(ADDRESS($AF180+"1",IF(AC180="",49,AC180+"37"),1,1,"EST 2")))/SUM(INDIRECT(ADDRESS($AF180,38,1,1,"EST 2")):INDIRECT(ADDRESS($AF180,IF(AC180="",49,AC180+"37"),1,1,"EST 2")))-1)</f>
        <v>-</v>
      </c>
      <c r="AJ180" s="1" t="str">
        <f ca="1">IF($I180&lt;AJ$5,"-",SUM(INDIRECT(ADDRESS($AF180+"1",54,1,1,"EST 2")):INDIRECT(ADDRESS($AF180+"1",IF(AD180="",65,AD180+"53"),1,1,"EST 2")))/SUM(INDIRECT(ADDRESS($AF180,54,1,1,"EST 2")):INDIRECT(ADDRESS($AF180,IF(AD180="",65,AD180+"53"),1,1,"EST 2")))-1)</f>
        <v>-</v>
      </c>
      <c r="AK180" s="1" t="str">
        <f ca="1">IF($I180&lt;AK$5,"-",SUM(INDIRECT(ADDRESS($AF180+"1",70,1,1,"EST 2")):INDIRECT(ADDRESS($AF180+"1",IF(AE180="",81,AE180+"69"),1,1,"EST 2")))/SUM(INDIRECT(ADDRESS($AF180,70,1,1,"EST 2")):INDIRECT(ADDRESS($AF180,IF(AE180="",81,AE180+"69"),1,1,"EST 2")))-1)</f>
        <v>-</v>
      </c>
    </row>
    <row r="181" spans="1:37" ht="30" customHeight="1" thickTop="1" thickBot="1">
      <c r="A181"/>
      <c r="B181"/>
      <c r="C181" s="321"/>
      <c r="D181" s="322"/>
      <c r="E181" s="316"/>
      <c r="F181" s="316"/>
      <c r="G181" s="317" t="str">
        <f>IF(F181=0,"",VLOOKUP(F181,Funcionários!$C$6:$D$81,2,FALSE))</f>
        <v/>
      </c>
      <c r="H181" s="318"/>
      <c r="I181" s="319"/>
      <c r="J181" s="85" t="str">
        <f t="shared" si="29"/>
        <v/>
      </c>
      <c r="K181" s="88"/>
      <c r="L181" s="1" t="str">
        <f t="shared" si="30"/>
        <v/>
      </c>
      <c r="R181" s="1" t="str">
        <f t="shared" si="31"/>
        <v/>
      </c>
      <c r="S181" s="1" t="str">
        <f t="shared" si="32"/>
        <v/>
      </c>
      <c r="W181" s="1" t="e">
        <f t="shared" ca="1" si="33"/>
        <v>#VALUE!</v>
      </c>
      <c r="X181" s="1" t="e">
        <f t="shared" ca="1" si="34"/>
        <v>#VALUE!</v>
      </c>
      <c r="Y181" s="1" t="e">
        <f t="shared" ca="1" si="35"/>
        <v>#VALUE!</v>
      </c>
      <c r="AA181" s="1" t="str">
        <f t="shared" si="40"/>
        <v/>
      </c>
      <c r="AB181" s="1" t="str">
        <f t="shared" si="40"/>
        <v/>
      </c>
      <c r="AC181" s="1" t="str">
        <f t="shared" si="40"/>
        <v/>
      </c>
      <c r="AD181" s="1" t="str">
        <f t="shared" si="40"/>
        <v/>
      </c>
      <c r="AE181" s="1" t="str">
        <f t="shared" si="40"/>
        <v/>
      </c>
      <c r="AF181" s="1" t="e">
        <f>VLOOKUP(C181,'Est2'!$C$12:$S$26,18,FALSE)</f>
        <v>#N/A</v>
      </c>
      <c r="AG181" s="1" t="str">
        <f ca="1">IF($I181&lt;AG$5,"-",SUM(INDIRECT(ADDRESS($AF181+"1",6,1,1,"EST 2")):INDIRECT(ADDRESS($AF181+"1",IF(AA181="",17,AA181+"5"),1,1,"EST 2")))/SUM(INDIRECT(ADDRESS($AF181,6,1,1,"EST 2")):INDIRECT(ADDRESS($AF181,IF(AA181="",17,AA181+"5"),1,1,"EST 2")))-1)</f>
        <v>-</v>
      </c>
      <c r="AH181" s="1" t="str">
        <f ca="1">IF($I181&lt;AH$5,"-",SUM(INDIRECT(ADDRESS($AF181+"1",22,1,1,"EST 2")):INDIRECT(ADDRESS($AF181+"1",IF(AB181="",33,AB181+"21"),1,1,"EST 2")))/SUM(INDIRECT(ADDRESS($AF181,22,1,1,"EST 2")):INDIRECT(ADDRESS($AF181,IF(AB181="",33,AB181+"21"),1,1,"EST 2")))-1)</f>
        <v>-</v>
      </c>
      <c r="AI181" s="1" t="str">
        <f ca="1">IF($I181&lt;AI$5,"-",SUM(INDIRECT(ADDRESS($AF181+"1",38,1,1,"EST 2")):INDIRECT(ADDRESS($AF181+"1",IF(AC181="",49,AC181+"37"),1,1,"EST 2")))/SUM(INDIRECT(ADDRESS($AF181,38,1,1,"EST 2")):INDIRECT(ADDRESS($AF181,IF(AC181="",49,AC181+"37"),1,1,"EST 2")))-1)</f>
        <v>-</v>
      </c>
      <c r="AJ181" s="1" t="str">
        <f ca="1">IF($I181&lt;AJ$5,"-",SUM(INDIRECT(ADDRESS($AF181+"1",54,1,1,"EST 2")):INDIRECT(ADDRESS($AF181+"1",IF(AD181="",65,AD181+"53"),1,1,"EST 2")))/SUM(INDIRECT(ADDRESS($AF181,54,1,1,"EST 2")):INDIRECT(ADDRESS($AF181,IF(AD181="",65,AD181+"53"),1,1,"EST 2")))-1)</f>
        <v>-</v>
      </c>
      <c r="AK181" s="1" t="str">
        <f ca="1">IF($I181&lt;AK$5,"-",SUM(INDIRECT(ADDRESS($AF181+"1",70,1,1,"EST 2")):INDIRECT(ADDRESS($AF181+"1",IF(AE181="",81,AE181+"69"),1,1,"EST 2")))/SUM(INDIRECT(ADDRESS($AF181,70,1,1,"EST 2")):INDIRECT(ADDRESS($AF181,IF(AE181="",81,AE181+"69"),1,1,"EST 2")))-1)</f>
        <v>-</v>
      </c>
    </row>
    <row r="182" spans="1:37" ht="30" customHeight="1" thickTop="1" thickBot="1">
      <c r="A182"/>
      <c r="B182"/>
      <c r="C182" s="321"/>
      <c r="D182" s="322"/>
      <c r="E182" s="316"/>
      <c r="F182" s="316"/>
      <c r="G182" s="317" t="str">
        <f>IF(F182=0,"",VLOOKUP(F182,Funcionários!$C$6:$D$81,2,FALSE))</f>
        <v/>
      </c>
      <c r="H182" s="318"/>
      <c r="I182" s="319"/>
      <c r="J182" s="85" t="str">
        <f t="shared" si="29"/>
        <v/>
      </c>
      <c r="K182" s="88"/>
      <c r="L182" s="1" t="str">
        <f t="shared" si="30"/>
        <v/>
      </c>
      <c r="R182" s="1" t="str">
        <f t="shared" si="31"/>
        <v/>
      </c>
      <c r="S182" s="1" t="str">
        <f t="shared" si="32"/>
        <v/>
      </c>
      <c r="W182" s="1" t="e">
        <f t="shared" ca="1" si="33"/>
        <v>#VALUE!</v>
      </c>
      <c r="X182" s="1" t="e">
        <f t="shared" ca="1" si="34"/>
        <v>#VALUE!</v>
      </c>
      <c r="Y182" s="1" t="e">
        <f t="shared" ca="1" si="35"/>
        <v>#VALUE!</v>
      </c>
      <c r="AA182" s="1" t="str">
        <f t="shared" si="40"/>
        <v/>
      </c>
      <c r="AB182" s="1" t="str">
        <f t="shared" si="40"/>
        <v/>
      </c>
      <c r="AC182" s="1" t="str">
        <f t="shared" si="40"/>
        <v/>
      </c>
      <c r="AD182" s="1" t="str">
        <f t="shared" si="40"/>
        <v/>
      </c>
      <c r="AE182" s="1" t="str">
        <f t="shared" si="40"/>
        <v/>
      </c>
      <c r="AF182" s="1" t="e">
        <f>VLOOKUP(C182,'Est2'!$C$12:$S$26,18,FALSE)</f>
        <v>#N/A</v>
      </c>
      <c r="AG182" s="1" t="str">
        <f ca="1">IF($I182&lt;AG$5,"-",SUM(INDIRECT(ADDRESS($AF182+"1",6,1,1,"EST 2")):INDIRECT(ADDRESS($AF182+"1",IF(AA182="",17,AA182+"5"),1,1,"EST 2")))/SUM(INDIRECT(ADDRESS($AF182,6,1,1,"EST 2")):INDIRECT(ADDRESS($AF182,IF(AA182="",17,AA182+"5"),1,1,"EST 2")))-1)</f>
        <v>-</v>
      </c>
      <c r="AH182" s="1" t="str">
        <f ca="1">IF($I182&lt;AH$5,"-",SUM(INDIRECT(ADDRESS($AF182+"1",22,1,1,"EST 2")):INDIRECT(ADDRESS($AF182+"1",IF(AB182="",33,AB182+"21"),1,1,"EST 2")))/SUM(INDIRECT(ADDRESS($AF182,22,1,1,"EST 2")):INDIRECT(ADDRESS($AF182,IF(AB182="",33,AB182+"21"),1,1,"EST 2")))-1)</f>
        <v>-</v>
      </c>
      <c r="AI182" s="1" t="str">
        <f ca="1">IF($I182&lt;AI$5,"-",SUM(INDIRECT(ADDRESS($AF182+"1",38,1,1,"EST 2")):INDIRECT(ADDRESS($AF182+"1",IF(AC182="",49,AC182+"37"),1,1,"EST 2")))/SUM(INDIRECT(ADDRESS($AF182,38,1,1,"EST 2")):INDIRECT(ADDRESS($AF182,IF(AC182="",49,AC182+"37"),1,1,"EST 2")))-1)</f>
        <v>-</v>
      </c>
      <c r="AJ182" s="1" t="str">
        <f ca="1">IF($I182&lt;AJ$5,"-",SUM(INDIRECT(ADDRESS($AF182+"1",54,1,1,"EST 2")):INDIRECT(ADDRESS($AF182+"1",IF(AD182="",65,AD182+"53"),1,1,"EST 2")))/SUM(INDIRECT(ADDRESS($AF182,54,1,1,"EST 2")):INDIRECT(ADDRESS($AF182,IF(AD182="",65,AD182+"53"),1,1,"EST 2")))-1)</f>
        <v>-</v>
      </c>
      <c r="AK182" s="1" t="str">
        <f ca="1">IF($I182&lt;AK$5,"-",SUM(INDIRECT(ADDRESS($AF182+"1",70,1,1,"EST 2")):INDIRECT(ADDRESS($AF182+"1",IF(AE182="",81,AE182+"69"),1,1,"EST 2")))/SUM(INDIRECT(ADDRESS($AF182,70,1,1,"EST 2")):INDIRECT(ADDRESS($AF182,IF(AE182="",81,AE182+"69"),1,1,"EST 2")))-1)</f>
        <v>-</v>
      </c>
    </row>
    <row r="183" spans="1:37" ht="30" customHeight="1" thickTop="1" thickBot="1">
      <c r="A183"/>
      <c r="B183"/>
      <c r="C183" s="321"/>
      <c r="D183" s="322"/>
      <c r="E183" s="316"/>
      <c r="F183" s="316"/>
      <c r="G183" s="317" t="str">
        <f>IF(F183=0,"",VLOOKUP(F183,Funcionários!$C$6:$D$81,2,FALSE))</f>
        <v/>
      </c>
      <c r="H183" s="318"/>
      <c r="I183" s="319"/>
      <c r="J183" s="85" t="str">
        <f t="shared" si="29"/>
        <v/>
      </c>
      <c r="K183" s="88"/>
      <c r="L183" s="1" t="str">
        <f t="shared" si="30"/>
        <v/>
      </c>
      <c r="R183" s="1" t="str">
        <f t="shared" si="31"/>
        <v/>
      </c>
      <c r="S183" s="1" t="str">
        <f t="shared" si="32"/>
        <v/>
      </c>
      <c r="W183" s="1" t="e">
        <f t="shared" ca="1" si="33"/>
        <v>#VALUE!</v>
      </c>
      <c r="X183" s="1" t="e">
        <f t="shared" ca="1" si="34"/>
        <v>#VALUE!</v>
      </c>
      <c r="Y183" s="1" t="e">
        <f t="shared" ca="1" si="35"/>
        <v>#VALUE!</v>
      </c>
      <c r="AA183" s="1" t="str">
        <f t="shared" si="40"/>
        <v/>
      </c>
      <c r="AB183" s="1" t="str">
        <f t="shared" si="40"/>
        <v/>
      </c>
      <c r="AC183" s="1" t="str">
        <f t="shared" si="40"/>
        <v/>
      </c>
      <c r="AD183" s="1" t="str">
        <f t="shared" si="40"/>
        <v/>
      </c>
      <c r="AE183" s="1" t="str">
        <f t="shared" si="40"/>
        <v/>
      </c>
      <c r="AF183" s="1" t="e">
        <f>VLOOKUP(C183,'Est2'!$C$12:$S$26,18,FALSE)</f>
        <v>#N/A</v>
      </c>
      <c r="AG183" s="1" t="str">
        <f ca="1">IF($I183&lt;AG$5,"-",SUM(INDIRECT(ADDRESS($AF183+"1",6,1,1,"EST 2")):INDIRECT(ADDRESS($AF183+"1",IF(AA183="",17,AA183+"5"),1,1,"EST 2")))/SUM(INDIRECT(ADDRESS($AF183,6,1,1,"EST 2")):INDIRECT(ADDRESS($AF183,IF(AA183="",17,AA183+"5"),1,1,"EST 2")))-1)</f>
        <v>-</v>
      </c>
      <c r="AH183" s="1" t="str">
        <f ca="1">IF($I183&lt;AH$5,"-",SUM(INDIRECT(ADDRESS($AF183+"1",22,1,1,"EST 2")):INDIRECT(ADDRESS($AF183+"1",IF(AB183="",33,AB183+"21"),1,1,"EST 2")))/SUM(INDIRECT(ADDRESS($AF183,22,1,1,"EST 2")):INDIRECT(ADDRESS($AF183,IF(AB183="",33,AB183+"21"),1,1,"EST 2")))-1)</f>
        <v>-</v>
      </c>
      <c r="AI183" s="1" t="str">
        <f ca="1">IF($I183&lt;AI$5,"-",SUM(INDIRECT(ADDRESS($AF183+"1",38,1,1,"EST 2")):INDIRECT(ADDRESS($AF183+"1",IF(AC183="",49,AC183+"37"),1,1,"EST 2")))/SUM(INDIRECT(ADDRESS($AF183,38,1,1,"EST 2")):INDIRECT(ADDRESS($AF183,IF(AC183="",49,AC183+"37"),1,1,"EST 2")))-1)</f>
        <v>-</v>
      </c>
      <c r="AJ183" s="1" t="str">
        <f ca="1">IF($I183&lt;AJ$5,"-",SUM(INDIRECT(ADDRESS($AF183+"1",54,1,1,"EST 2")):INDIRECT(ADDRESS($AF183+"1",IF(AD183="",65,AD183+"53"),1,1,"EST 2")))/SUM(INDIRECT(ADDRESS($AF183,54,1,1,"EST 2")):INDIRECT(ADDRESS($AF183,IF(AD183="",65,AD183+"53"),1,1,"EST 2")))-1)</f>
        <v>-</v>
      </c>
      <c r="AK183" s="1" t="str">
        <f ca="1">IF($I183&lt;AK$5,"-",SUM(INDIRECT(ADDRESS($AF183+"1",70,1,1,"EST 2")):INDIRECT(ADDRESS($AF183+"1",IF(AE183="",81,AE183+"69"),1,1,"EST 2")))/SUM(INDIRECT(ADDRESS($AF183,70,1,1,"EST 2")):INDIRECT(ADDRESS($AF183,IF(AE183="",81,AE183+"69"),1,1,"EST 2")))-1)</f>
        <v>-</v>
      </c>
    </row>
    <row r="184" spans="1:37" ht="30" customHeight="1" thickTop="1" thickBot="1">
      <c r="A184"/>
      <c r="B184"/>
      <c r="C184" s="321"/>
      <c r="D184" s="322"/>
      <c r="E184" s="316"/>
      <c r="F184" s="316"/>
      <c r="G184" s="317" t="str">
        <f>IF(F184=0,"",VLOOKUP(F184,Funcionários!$C$6:$D$81,2,FALSE))</f>
        <v/>
      </c>
      <c r="H184" s="318"/>
      <c r="I184" s="319"/>
      <c r="J184" s="85" t="str">
        <f t="shared" si="29"/>
        <v/>
      </c>
      <c r="K184" s="88"/>
      <c r="L184" s="1" t="str">
        <f t="shared" si="30"/>
        <v/>
      </c>
      <c r="R184" s="1" t="str">
        <f t="shared" si="31"/>
        <v/>
      </c>
      <c r="S184" s="1" t="str">
        <f t="shared" si="32"/>
        <v/>
      </c>
      <c r="W184" s="1" t="e">
        <f t="shared" ca="1" si="33"/>
        <v>#VALUE!</v>
      </c>
      <c r="X184" s="1" t="e">
        <f t="shared" ca="1" si="34"/>
        <v>#VALUE!</v>
      </c>
      <c r="Y184" s="1" t="e">
        <f t="shared" ca="1" si="35"/>
        <v>#VALUE!</v>
      </c>
      <c r="AA184" s="1" t="str">
        <f t="shared" si="40"/>
        <v/>
      </c>
      <c r="AB184" s="1" t="str">
        <f t="shared" si="40"/>
        <v/>
      </c>
      <c r="AC184" s="1" t="str">
        <f t="shared" si="40"/>
        <v/>
      </c>
      <c r="AD184" s="1" t="str">
        <f t="shared" si="40"/>
        <v/>
      </c>
      <c r="AE184" s="1" t="str">
        <f t="shared" si="40"/>
        <v/>
      </c>
      <c r="AF184" s="1" t="e">
        <f>VLOOKUP(C184,'Est2'!$C$12:$S$26,18,FALSE)</f>
        <v>#N/A</v>
      </c>
      <c r="AG184" s="1" t="str">
        <f ca="1">IF($I184&lt;AG$5,"-",SUM(INDIRECT(ADDRESS($AF184+"1",6,1,1,"EST 2")):INDIRECT(ADDRESS($AF184+"1",IF(AA184="",17,AA184+"5"),1,1,"EST 2")))/SUM(INDIRECT(ADDRESS($AF184,6,1,1,"EST 2")):INDIRECT(ADDRESS($AF184,IF(AA184="",17,AA184+"5"),1,1,"EST 2")))-1)</f>
        <v>-</v>
      </c>
      <c r="AH184" s="1" t="str">
        <f ca="1">IF($I184&lt;AH$5,"-",SUM(INDIRECT(ADDRESS($AF184+"1",22,1,1,"EST 2")):INDIRECT(ADDRESS($AF184+"1",IF(AB184="",33,AB184+"21"),1,1,"EST 2")))/SUM(INDIRECT(ADDRESS($AF184,22,1,1,"EST 2")):INDIRECT(ADDRESS($AF184,IF(AB184="",33,AB184+"21"),1,1,"EST 2")))-1)</f>
        <v>-</v>
      </c>
      <c r="AI184" s="1" t="str">
        <f ca="1">IF($I184&lt;AI$5,"-",SUM(INDIRECT(ADDRESS($AF184+"1",38,1,1,"EST 2")):INDIRECT(ADDRESS($AF184+"1",IF(AC184="",49,AC184+"37"),1,1,"EST 2")))/SUM(INDIRECT(ADDRESS($AF184,38,1,1,"EST 2")):INDIRECT(ADDRESS($AF184,IF(AC184="",49,AC184+"37"),1,1,"EST 2")))-1)</f>
        <v>-</v>
      </c>
      <c r="AJ184" s="1" t="str">
        <f ca="1">IF($I184&lt;AJ$5,"-",SUM(INDIRECT(ADDRESS($AF184+"1",54,1,1,"EST 2")):INDIRECT(ADDRESS($AF184+"1",IF(AD184="",65,AD184+"53"),1,1,"EST 2")))/SUM(INDIRECT(ADDRESS($AF184,54,1,1,"EST 2")):INDIRECT(ADDRESS($AF184,IF(AD184="",65,AD184+"53"),1,1,"EST 2")))-1)</f>
        <v>-</v>
      </c>
      <c r="AK184" s="1" t="str">
        <f ca="1">IF($I184&lt;AK$5,"-",SUM(INDIRECT(ADDRESS($AF184+"1",70,1,1,"EST 2")):INDIRECT(ADDRESS($AF184+"1",IF(AE184="",81,AE184+"69"),1,1,"EST 2")))/SUM(INDIRECT(ADDRESS($AF184,70,1,1,"EST 2")):INDIRECT(ADDRESS($AF184,IF(AE184="",81,AE184+"69"),1,1,"EST 2")))-1)</f>
        <v>-</v>
      </c>
    </row>
    <row r="185" spans="1:37" ht="30" customHeight="1" thickTop="1" thickBot="1">
      <c r="A185"/>
      <c r="B185"/>
      <c r="C185" s="321"/>
      <c r="D185" s="322"/>
      <c r="E185" s="316"/>
      <c r="F185" s="316"/>
      <c r="G185" s="317" t="str">
        <f>IF(F185=0,"",VLOOKUP(F185,Funcionários!$C$6:$D$81,2,FALSE))</f>
        <v/>
      </c>
      <c r="H185" s="318"/>
      <c r="I185" s="319"/>
      <c r="J185" s="85" t="str">
        <f t="shared" si="29"/>
        <v/>
      </c>
      <c r="K185" s="88"/>
      <c r="L185" s="1" t="str">
        <f t="shared" si="30"/>
        <v/>
      </c>
      <c r="R185" s="1" t="str">
        <f t="shared" si="31"/>
        <v/>
      </c>
      <c r="S185" s="1" t="str">
        <f t="shared" si="32"/>
        <v/>
      </c>
      <c r="W185" s="1" t="e">
        <f t="shared" ca="1" si="33"/>
        <v>#VALUE!</v>
      </c>
      <c r="X185" s="1" t="e">
        <f t="shared" ca="1" si="34"/>
        <v>#VALUE!</v>
      </c>
      <c r="Y185" s="1" t="e">
        <f t="shared" ca="1" si="35"/>
        <v>#VALUE!</v>
      </c>
      <c r="AA185" s="1" t="str">
        <f t="shared" si="40"/>
        <v/>
      </c>
      <c r="AB185" s="1" t="str">
        <f t="shared" si="40"/>
        <v/>
      </c>
      <c r="AC185" s="1" t="str">
        <f t="shared" si="40"/>
        <v/>
      </c>
      <c r="AD185" s="1" t="str">
        <f t="shared" si="40"/>
        <v/>
      </c>
      <c r="AE185" s="1" t="str">
        <f t="shared" si="40"/>
        <v/>
      </c>
      <c r="AF185" s="1" t="e">
        <f>VLOOKUP(C185,'Est2'!$C$12:$S$26,18,FALSE)</f>
        <v>#N/A</v>
      </c>
      <c r="AG185" s="1" t="str">
        <f ca="1">IF($I185&lt;AG$5,"-",SUM(INDIRECT(ADDRESS($AF185+"1",6,1,1,"EST 2")):INDIRECT(ADDRESS($AF185+"1",IF(AA185="",17,AA185+"5"),1,1,"EST 2")))/SUM(INDIRECT(ADDRESS($AF185,6,1,1,"EST 2")):INDIRECT(ADDRESS($AF185,IF(AA185="",17,AA185+"5"),1,1,"EST 2")))-1)</f>
        <v>-</v>
      </c>
      <c r="AH185" s="1" t="str">
        <f ca="1">IF($I185&lt;AH$5,"-",SUM(INDIRECT(ADDRESS($AF185+"1",22,1,1,"EST 2")):INDIRECT(ADDRESS($AF185+"1",IF(AB185="",33,AB185+"21"),1,1,"EST 2")))/SUM(INDIRECT(ADDRESS($AF185,22,1,1,"EST 2")):INDIRECT(ADDRESS($AF185,IF(AB185="",33,AB185+"21"),1,1,"EST 2")))-1)</f>
        <v>-</v>
      </c>
      <c r="AI185" s="1" t="str">
        <f ca="1">IF($I185&lt;AI$5,"-",SUM(INDIRECT(ADDRESS($AF185+"1",38,1,1,"EST 2")):INDIRECT(ADDRESS($AF185+"1",IF(AC185="",49,AC185+"37"),1,1,"EST 2")))/SUM(INDIRECT(ADDRESS($AF185,38,1,1,"EST 2")):INDIRECT(ADDRESS($AF185,IF(AC185="",49,AC185+"37"),1,1,"EST 2")))-1)</f>
        <v>-</v>
      </c>
      <c r="AJ185" s="1" t="str">
        <f ca="1">IF($I185&lt;AJ$5,"-",SUM(INDIRECT(ADDRESS($AF185+"1",54,1,1,"EST 2")):INDIRECT(ADDRESS($AF185+"1",IF(AD185="",65,AD185+"53"),1,1,"EST 2")))/SUM(INDIRECT(ADDRESS($AF185,54,1,1,"EST 2")):INDIRECT(ADDRESS($AF185,IF(AD185="",65,AD185+"53"),1,1,"EST 2")))-1)</f>
        <v>-</v>
      </c>
      <c r="AK185" s="1" t="str">
        <f ca="1">IF($I185&lt;AK$5,"-",SUM(INDIRECT(ADDRESS($AF185+"1",70,1,1,"EST 2")):INDIRECT(ADDRESS($AF185+"1",IF(AE185="",81,AE185+"69"),1,1,"EST 2")))/SUM(INDIRECT(ADDRESS($AF185,70,1,1,"EST 2")):INDIRECT(ADDRESS($AF185,IF(AE185="",81,AE185+"69"),1,1,"EST 2")))-1)</f>
        <v>-</v>
      </c>
    </row>
    <row r="186" spans="1:37" ht="30" customHeight="1" thickTop="1" thickBot="1">
      <c r="A186"/>
      <c r="B186"/>
      <c r="C186" s="321"/>
      <c r="D186" s="322"/>
      <c r="E186" s="316"/>
      <c r="F186" s="316"/>
      <c r="G186" s="317" t="str">
        <f>IF(F186=0,"",VLOOKUP(F186,Funcionários!$C$6:$D$81,2,FALSE))</f>
        <v/>
      </c>
      <c r="H186" s="318"/>
      <c r="I186" s="319"/>
      <c r="J186" s="85" t="str">
        <f t="shared" si="29"/>
        <v/>
      </c>
      <c r="K186" s="88"/>
      <c r="L186" s="1" t="str">
        <f t="shared" si="30"/>
        <v/>
      </c>
      <c r="R186" s="1" t="str">
        <f t="shared" si="31"/>
        <v/>
      </c>
      <c r="S186" s="1" t="str">
        <f t="shared" si="32"/>
        <v/>
      </c>
      <c r="W186" s="1" t="e">
        <f t="shared" ca="1" si="33"/>
        <v>#VALUE!</v>
      </c>
      <c r="X186" s="1" t="e">
        <f t="shared" ca="1" si="34"/>
        <v>#VALUE!</v>
      </c>
      <c r="Y186" s="1" t="e">
        <f t="shared" ca="1" si="35"/>
        <v>#VALUE!</v>
      </c>
      <c r="AA186" s="1" t="str">
        <f t="shared" ref="AA186:AE195" si="41">IF($I186=AA$5,$R186,"")</f>
        <v/>
      </c>
      <c r="AB186" s="1" t="str">
        <f t="shared" si="41"/>
        <v/>
      </c>
      <c r="AC186" s="1" t="str">
        <f t="shared" si="41"/>
        <v/>
      </c>
      <c r="AD186" s="1" t="str">
        <f t="shared" si="41"/>
        <v/>
      </c>
      <c r="AE186" s="1" t="str">
        <f t="shared" si="41"/>
        <v/>
      </c>
      <c r="AF186" s="1" t="e">
        <f>VLOOKUP(C186,'Est2'!$C$12:$S$26,18,FALSE)</f>
        <v>#N/A</v>
      </c>
      <c r="AG186" s="1" t="str">
        <f ca="1">IF($I186&lt;AG$5,"-",SUM(INDIRECT(ADDRESS($AF186+"1",6,1,1,"EST 2")):INDIRECT(ADDRESS($AF186+"1",IF(AA186="",17,AA186+"5"),1,1,"EST 2")))/SUM(INDIRECT(ADDRESS($AF186,6,1,1,"EST 2")):INDIRECT(ADDRESS($AF186,IF(AA186="",17,AA186+"5"),1,1,"EST 2")))-1)</f>
        <v>-</v>
      </c>
      <c r="AH186" s="1" t="str">
        <f ca="1">IF($I186&lt;AH$5,"-",SUM(INDIRECT(ADDRESS($AF186+"1",22,1,1,"EST 2")):INDIRECT(ADDRESS($AF186+"1",IF(AB186="",33,AB186+"21"),1,1,"EST 2")))/SUM(INDIRECT(ADDRESS($AF186,22,1,1,"EST 2")):INDIRECT(ADDRESS($AF186,IF(AB186="",33,AB186+"21"),1,1,"EST 2")))-1)</f>
        <v>-</v>
      </c>
      <c r="AI186" s="1" t="str">
        <f ca="1">IF($I186&lt;AI$5,"-",SUM(INDIRECT(ADDRESS($AF186+"1",38,1,1,"EST 2")):INDIRECT(ADDRESS($AF186+"1",IF(AC186="",49,AC186+"37"),1,1,"EST 2")))/SUM(INDIRECT(ADDRESS($AF186,38,1,1,"EST 2")):INDIRECT(ADDRESS($AF186,IF(AC186="",49,AC186+"37"),1,1,"EST 2")))-1)</f>
        <v>-</v>
      </c>
      <c r="AJ186" s="1" t="str">
        <f ca="1">IF($I186&lt;AJ$5,"-",SUM(INDIRECT(ADDRESS($AF186+"1",54,1,1,"EST 2")):INDIRECT(ADDRESS($AF186+"1",IF(AD186="",65,AD186+"53"),1,1,"EST 2")))/SUM(INDIRECT(ADDRESS($AF186,54,1,1,"EST 2")):INDIRECT(ADDRESS($AF186,IF(AD186="",65,AD186+"53"),1,1,"EST 2")))-1)</f>
        <v>-</v>
      </c>
      <c r="AK186" s="1" t="str">
        <f ca="1">IF($I186&lt;AK$5,"-",SUM(INDIRECT(ADDRESS($AF186+"1",70,1,1,"EST 2")):INDIRECT(ADDRESS($AF186+"1",IF(AE186="",81,AE186+"69"),1,1,"EST 2")))/SUM(INDIRECT(ADDRESS($AF186,70,1,1,"EST 2")):INDIRECT(ADDRESS($AF186,IF(AE186="",81,AE186+"69"),1,1,"EST 2")))-1)</f>
        <v>-</v>
      </c>
    </row>
    <row r="187" spans="1:37" ht="30" customHeight="1" thickTop="1" thickBot="1">
      <c r="A187"/>
      <c r="B187"/>
      <c r="C187" s="321"/>
      <c r="D187" s="322"/>
      <c r="E187" s="316"/>
      <c r="F187" s="316"/>
      <c r="G187" s="317" t="str">
        <f>IF(F187=0,"",VLOOKUP(F187,Funcionários!$C$6:$D$81,2,FALSE))</f>
        <v/>
      </c>
      <c r="H187" s="318"/>
      <c r="I187" s="319"/>
      <c r="J187" s="85" t="str">
        <f t="shared" si="29"/>
        <v/>
      </c>
      <c r="K187" s="88"/>
      <c r="L187" s="1" t="str">
        <f t="shared" si="30"/>
        <v/>
      </c>
      <c r="R187" s="1" t="str">
        <f t="shared" si="31"/>
        <v/>
      </c>
      <c r="S187" s="1" t="str">
        <f t="shared" si="32"/>
        <v/>
      </c>
      <c r="W187" s="1" t="e">
        <f t="shared" ca="1" si="33"/>
        <v>#VALUE!</v>
      </c>
      <c r="X187" s="1" t="e">
        <f t="shared" ca="1" si="34"/>
        <v>#VALUE!</v>
      </c>
      <c r="Y187" s="1" t="e">
        <f t="shared" ca="1" si="35"/>
        <v>#VALUE!</v>
      </c>
      <c r="AA187" s="1" t="str">
        <f t="shared" si="41"/>
        <v/>
      </c>
      <c r="AB187" s="1" t="str">
        <f t="shared" si="41"/>
        <v/>
      </c>
      <c r="AC187" s="1" t="str">
        <f t="shared" si="41"/>
        <v/>
      </c>
      <c r="AD187" s="1" t="str">
        <f t="shared" si="41"/>
        <v/>
      </c>
      <c r="AE187" s="1" t="str">
        <f t="shared" si="41"/>
        <v/>
      </c>
      <c r="AF187" s="1" t="e">
        <f>VLOOKUP(C187,'Est2'!$C$12:$S$26,18,FALSE)</f>
        <v>#N/A</v>
      </c>
      <c r="AG187" s="1" t="str">
        <f ca="1">IF($I187&lt;AG$5,"-",SUM(INDIRECT(ADDRESS($AF187+"1",6,1,1,"EST 2")):INDIRECT(ADDRESS($AF187+"1",IF(AA187="",17,AA187+"5"),1,1,"EST 2")))/SUM(INDIRECT(ADDRESS($AF187,6,1,1,"EST 2")):INDIRECT(ADDRESS($AF187,IF(AA187="",17,AA187+"5"),1,1,"EST 2")))-1)</f>
        <v>-</v>
      </c>
      <c r="AH187" s="1" t="str">
        <f ca="1">IF($I187&lt;AH$5,"-",SUM(INDIRECT(ADDRESS($AF187+"1",22,1,1,"EST 2")):INDIRECT(ADDRESS($AF187+"1",IF(AB187="",33,AB187+"21"),1,1,"EST 2")))/SUM(INDIRECT(ADDRESS($AF187,22,1,1,"EST 2")):INDIRECT(ADDRESS($AF187,IF(AB187="",33,AB187+"21"),1,1,"EST 2")))-1)</f>
        <v>-</v>
      </c>
      <c r="AI187" s="1" t="str">
        <f ca="1">IF($I187&lt;AI$5,"-",SUM(INDIRECT(ADDRESS($AF187+"1",38,1,1,"EST 2")):INDIRECT(ADDRESS($AF187+"1",IF(AC187="",49,AC187+"37"),1,1,"EST 2")))/SUM(INDIRECT(ADDRESS($AF187,38,1,1,"EST 2")):INDIRECT(ADDRESS($AF187,IF(AC187="",49,AC187+"37"),1,1,"EST 2")))-1)</f>
        <v>-</v>
      </c>
      <c r="AJ187" s="1" t="str">
        <f ca="1">IF($I187&lt;AJ$5,"-",SUM(INDIRECT(ADDRESS($AF187+"1",54,1,1,"EST 2")):INDIRECT(ADDRESS($AF187+"1",IF(AD187="",65,AD187+"53"),1,1,"EST 2")))/SUM(INDIRECT(ADDRESS($AF187,54,1,1,"EST 2")):INDIRECT(ADDRESS($AF187,IF(AD187="",65,AD187+"53"),1,1,"EST 2")))-1)</f>
        <v>-</v>
      </c>
      <c r="AK187" s="1" t="str">
        <f ca="1">IF($I187&lt;AK$5,"-",SUM(INDIRECT(ADDRESS($AF187+"1",70,1,1,"EST 2")):INDIRECT(ADDRESS($AF187+"1",IF(AE187="",81,AE187+"69"),1,1,"EST 2")))/SUM(INDIRECT(ADDRESS($AF187,70,1,1,"EST 2")):INDIRECT(ADDRESS($AF187,IF(AE187="",81,AE187+"69"),1,1,"EST 2")))-1)</f>
        <v>-</v>
      </c>
    </row>
    <row r="188" spans="1:37" ht="30" customHeight="1" thickTop="1" thickBot="1">
      <c r="A188"/>
      <c r="B188"/>
      <c r="C188" s="321"/>
      <c r="D188" s="322"/>
      <c r="E188" s="316"/>
      <c r="F188" s="316"/>
      <c r="G188" s="317" t="str">
        <f>IF(F188=0,"",VLOOKUP(F188,Funcionários!$C$6:$D$81,2,FALSE))</f>
        <v/>
      </c>
      <c r="H188" s="318"/>
      <c r="I188" s="319"/>
      <c r="J188" s="85" t="str">
        <f t="shared" si="29"/>
        <v/>
      </c>
      <c r="K188" s="88"/>
      <c r="L188" s="1" t="str">
        <f t="shared" si="30"/>
        <v/>
      </c>
      <c r="R188" s="1" t="str">
        <f t="shared" si="31"/>
        <v/>
      </c>
      <c r="S188" s="1" t="str">
        <f t="shared" si="32"/>
        <v/>
      </c>
      <c r="W188" s="1" t="e">
        <f t="shared" ca="1" si="33"/>
        <v>#VALUE!</v>
      </c>
      <c r="X188" s="1" t="e">
        <f t="shared" ca="1" si="34"/>
        <v>#VALUE!</v>
      </c>
      <c r="Y188" s="1" t="e">
        <f t="shared" ca="1" si="35"/>
        <v>#VALUE!</v>
      </c>
      <c r="AA188" s="1" t="str">
        <f t="shared" si="41"/>
        <v/>
      </c>
      <c r="AB188" s="1" t="str">
        <f t="shared" si="41"/>
        <v/>
      </c>
      <c r="AC188" s="1" t="str">
        <f t="shared" si="41"/>
        <v/>
      </c>
      <c r="AD188" s="1" t="str">
        <f t="shared" si="41"/>
        <v/>
      </c>
      <c r="AE188" s="1" t="str">
        <f t="shared" si="41"/>
        <v/>
      </c>
      <c r="AF188" s="1" t="e">
        <f>VLOOKUP(C188,'Est2'!$C$12:$S$26,18,FALSE)</f>
        <v>#N/A</v>
      </c>
      <c r="AG188" s="1" t="str">
        <f ca="1">IF($I188&lt;AG$5,"-",SUM(INDIRECT(ADDRESS($AF188+"1",6,1,1,"EST 2")):INDIRECT(ADDRESS($AF188+"1",IF(AA188="",17,AA188+"5"),1,1,"EST 2")))/SUM(INDIRECT(ADDRESS($AF188,6,1,1,"EST 2")):INDIRECT(ADDRESS($AF188,IF(AA188="",17,AA188+"5"),1,1,"EST 2")))-1)</f>
        <v>-</v>
      </c>
      <c r="AH188" s="1" t="str">
        <f ca="1">IF($I188&lt;AH$5,"-",SUM(INDIRECT(ADDRESS($AF188+"1",22,1,1,"EST 2")):INDIRECT(ADDRESS($AF188+"1",IF(AB188="",33,AB188+"21"),1,1,"EST 2")))/SUM(INDIRECT(ADDRESS($AF188,22,1,1,"EST 2")):INDIRECT(ADDRESS($AF188,IF(AB188="",33,AB188+"21"),1,1,"EST 2")))-1)</f>
        <v>-</v>
      </c>
      <c r="AI188" s="1" t="str">
        <f ca="1">IF($I188&lt;AI$5,"-",SUM(INDIRECT(ADDRESS($AF188+"1",38,1,1,"EST 2")):INDIRECT(ADDRESS($AF188+"1",IF(AC188="",49,AC188+"37"),1,1,"EST 2")))/SUM(INDIRECT(ADDRESS($AF188,38,1,1,"EST 2")):INDIRECT(ADDRESS($AF188,IF(AC188="",49,AC188+"37"),1,1,"EST 2")))-1)</f>
        <v>-</v>
      </c>
      <c r="AJ188" s="1" t="str">
        <f ca="1">IF($I188&lt;AJ$5,"-",SUM(INDIRECT(ADDRESS($AF188+"1",54,1,1,"EST 2")):INDIRECT(ADDRESS($AF188+"1",IF(AD188="",65,AD188+"53"),1,1,"EST 2")))/SUM(INDIRECT(ADDRESS($AF188,54,1,1,"EST 2")):INDIRECT(ADDRESS($AF188,IF(AD188="",65,AD188+"53"),1,1,"EST 2")))-1)</f>
        <v>-</v>
      </c>
      <c r="AK188" s="1" t="str">
        <f ca="1">IF($I188&lt;AK$5,"-",SUM(INDIRECT(ADDRESS($AF188+"1",70,1,1,"EST 2")):INDIRECT(ADDRESS($AF188+"1",IF(AE188="",81,AE188+"69"),1,1,"EST 2")))/SUM(INDIRECT(ADDRESS($AF188,70,1,1,"EST 2")):INDIRECT(ADDRESS($AF188,IF(AE188="",81,AE188+"69"),1,1,"EST 2")))-1)</f>
        <v>-</v>
      </c>
    </row>
    <row r="189" spans="1:37" ht="30" customHeight="1" thickTop="1" thickBot="1">
      <c r="A189"/>
      <c r="B189"/>
      <c r="C189" s="321"/>
      <c r="D189" s="322"/>
      <c r="E189" s="316"/>
      <c r="F189" s="316"/>
      <c r="G189" s="317" t="str">
        <f>IF(F189=0,"",VLOOKUP(F189,Funcionários!$C$6:$D$81,2,FALSE))</f>
        <v/>
      </c>
      <c r="H189" s="318"/>
      <c r="I189" s="319"/>
      <c r="J189" s="85" t="str">
        <f t="shared" si="29"/>
        <v/>
      </c>
      <c r="K189" s="88"/>
      <c r="L189" s="1" t="str">
        <f t="shared" si="30"/>
        <v/>
      </c>
      <c r="R189" s="1" t="str">
        <f t="shared" si="31"/>
        <v/>
      </c>
      <c r="S189" s="1" t="str">
        <f t="shared" si="32"/>
        <v/>
      </c>
      <c r="W189" s="1" t="e">
        <f t="shared" ca="1" si="33"/>
        <v>#VALUE!</v>
      </c>
      <c r="X189" s="1" t="e">
        <f t="shared" ca="1" si="34"/>
        <v>#VALUE!</v>
      </c>
      <c r="Y189" s="1" t="e">
        <f t="shared" ca="1" si="35"/>
        <v>#VALUE!</v>
      </c>
      <c r="AA189" s="1" t="str">
        <f t="shared" si="41"/>
        <v/>
      </c>
      <c r="AB189" s="1" t="str">
        <f t="shared" si="41"/>
        <v/>
      </c>
      <c r="AC189" s="1" t="str">
        <f t="shared" si="41"/>
        <v/>
      </c>
      <c r="AD189" s="1" t="str">
        <f t="shared" si="41"/>
        <v/>
      </c>
      <c r="AE189" s="1" t="str">
        <f t="shared" si="41"/>
        <v/>
      </c>
      <c r="AF189" s="1" t="e">
        <f>VLOOKUP(C189,'Est2'!$C$12:$S$26,18,FALSE)</f>
        <v>#N/A</v>
      </c>
      <c r="AG189" s="1" t="str">
        <f ca="1">IF($I189&lt;AG$5,"-",SUM(INDIRECT(ADDRESS($AF189+"1",6,1,1,"EST 2")):INDIRECT(ADDRESS($AF189+"1",IF(AA189="",17,AA189+"5"),1,1,"EST 2")))/SUM(INDIRECT(ADDRESS($AF189,6,1,1,"EST 2")):INDIRECT(ADDRESS($AF189,IF(AA189="",17,AA189+"5"),1,1,"EST 2")))-1)</f>
        <v>-</v>
      </c>
      <c r="AH189" s="1" t="str">
        <f ca="1">IF($I189&lt;AH$5,"-",SUM(INDIRECT(ADDRESS($AF189+"1",22,1,1,"EST 2")):INDIRECT(ADDRESS($AF189+"1",IF(AB189="",33,AB189+"21"),1,1,"EST 2")))/SUM(INDIRECT(ADDRESS($AF189,22,1,1,"EST 2")):INDIRECT(ADDRESS($AF189,IF(AB189="",33,AB189+"21"),1,1,"EST 2")))-1)</f>
        <v>-</v>
      </c>
      <c r="AI189" s="1" t="str">
        <f ca="1">IF($I189&lt;AI$5,"-",SUM(INDIRECT(ADDRESS($AF189+"1",38,1,1,"EST 2")):INDIRECT(ADDRESS($AF189+"1",IF(AC189="",49,AC189+"37"),1,1,"EST 2")))/SUM(INDIRECT(ADDRESS($AF189,38,1,1,"EST 2")):INDIRECT(ADDRESS($AF189,IF(AC189="",49,AC189+"37"),1,1,"EST 2")))-1)</f>
        <v>-</v>
      </c>
      <c r="AJ189" s="1" t="str">
        <f ca="1">IF($I189&lt;AJ$5,"-",SUM(INDIRECT(ADDRESS($AF189+"1",54,1,1,"EST 2")):INDIRECT(ADDRESS($AF189+"1",IF(AD189="",65,AD189+"53"),1,1,"EST 2")))/SUM(INDIRECT(ADDRESS($AF189,54,1,1,"EST 2")):INDIRECT(ADDRESS($AF189,IF(AD189="",65,AD189+"53"),1,1,"EST 2")))-1)</f>
        <v>-</v>
      </c>
      <c r="AK189" s="1" t="str">
        <f ca="1">IF($I189&lt;AK$5,"-",SUM(INDIRECT(ADDRESS($AF189+"1",70,1,1,"EST 2")):INDIRECT(ADDRESS($AF189+"1",IF(AE189="",81,AE189+"69"),1,1,"EST 2")))/SUM(INDIRECT(ADDRESS($AF189,70,1,1,"EST 2")):INDIRECT(ADDRESS($AF189,IF(AE189="",81,AE189+"69"),1,1,"EST 2")))-1)</f>
        <v>-</v>
      </c>
    </row>
    <row r="190" spans="1:37" ht="30" customHeight="1" thickTop="1" thickBot="1">
      <c r="A190"/>
      <c r="B190"/>
      <c r="C190" s="321"/>
      <c r="D190" s="322"/>
      <c r="E190" s="316"/>
      <c r="F190" s="316"/>
      <c r="G190" s="317" t="str">
        <f>IF(F190=0,"",VLOOKUP(F190,Funcionários!$C$6:$D$81,2,FALSE))</f>
        <v/>
      </c>
      <c r="H190" s="318"/>
      <c r="I190" s="319"/>
      <c r="J190" s="85" t="str">
        <f t="shared" si="29"/>
        <v/>
      </c>
      <c r="K190" s="88"/>
      <c r="L190" s="1" t="str">
        <f t="shared" si="30"/>
        <v/>
      </c>
      <c r="R190" s="1" t="str">
        <f t="shared" si="31"/>
        <v/>
      </c>
      <c r="S190" s="1" t="str">
        <f t="shared" si="32"/>
        <v/>
      </c>
      <c r="W190" s="1" t="e">
        <f t="shared" ca="1" si="33"/>
        <v>#VALUE!</v>
      </c>
      <c r="X190" s="1" t="e">
        <f t="shared" ca="1" si="34"/>
        <v>#VALUE!</v>
      </c>
      <c r="Y190" s="1" t="e">
        <f t="shared" ca="1" si="35"/>
        <v>#VALUE!</v>
      </c>
      <c r="AA190" s="1" t="str">
        <f t="shared" si="41"/>
        <v/>
      </c>
      <c r="AB190" s="1" t="str">
        <f t="shared" si="41"/>
        <v/>
      </c>
      <c r="AC190" s="1" t="str">
        <f t="shared" si="41"/>
        <v/>
      </c>
      <c r="AD190" s="1" t="str">
        <f t="shared" si="41"/>
        <v/>
      </c>
      <c r="AE190" s="1" t="str">
        <f t="shared" si="41"/>
        <v/>
      </c>
      <c r="AF190" s="1" t="e">
        <f>VLOOKUP(C190,'Est2'!$C$12:$S$26,18,FALSE)</f>
        <v>#N/A</v>
      </c>
      <c r="AG190" s="1" t="str">
        <f ca="1">IF($I190&lt;AG$5,"-",SUM(INDIRECT(ADDRESS($AF190+"1",6,1,1,"EST 2")):INDIRECT(ADDRESS($AF190+"1",IF(AA190="",17,AA190+"5"),1,1,"EST 2")))/SUM(INDIRECT(ADDRESS($AF190,6,1,1,"EST 2")):INDIRECT(ADDRESS($AF190,IF(AA190="",17,AA190+"5"),1,1,"EST 2")))-1)</f>
        <v>-</v>
      </c>
      <c r="AH190" s="1" t="str">
        <f ca="1">IF($I190&lt;AH$5,"-",SUM(INDIRECT(ADDRESS($AF190+"1",22,1,1,"EST 2")):INDIRECT(ADDRESS($AF190+"1",IF(AB190="",33,AB190+"21"),1,1,"EST 2")))/SUM(INDIRECT(ADDRESS($AF190,22,1,1,"EST 2")):INDIRECT(ADDRESS($AF190,IF(AB190="",33,AB190+"21"),1,1,"EST 2")))-1)</f>
        <v>-</v>
      </c>
      <c r="AI190" s="1" t="str">
        <f ca="1">IF($I190&lt;AI$5,"-",SUM(INDIRECT(ADDRESS($AF190+"1",38,1,1,"EST 2")):INDIRECT(ADDRESS($AF190+"1",IF(AC190="",49,AC190+"37"),1,1,"EST 2")))/SUM(INDIRECT(ADDRESS($AF190,38,1,1,"EST 2")):INDIRECT(ADDRESS($AF190,IF(AC190="",49,AC190+"37"),1,1,"EST 2")))-1)</f>
        <v>-</v>
      </c>
      <c r="AJ190" s="1" t="str">
        <f ca="1">IF($I190&lt;AJ$5,"-",SUM(INDIRECT(ADDRESS($AF190+"1",54,1,1,"EST 2")):INDIRECT(ADDRESS($AF190+"1",IF(AD190="",65,AD190+"53"),1,1,"EST 2")))/SUM(INDIRECT(ADDRESS($AF190,54,1,1,"EST 2")):INDIRECT(ADDRESS($AF190,IF(AD190="",65,AD190+"53"),1,1,"EST 2")))-1)</f>
        <v>-</v>
      </c>
      <c r="AK190" s="1" t="str">
        <f ca="1">IF($I190&lt;AK$5,"-",SUM(INDIRECT(ADDRESS($AF190+"1",70,1,1,"EST 2")):INDIRECT(ADDRESS($AF190+"1",IF(AE190="",81,AE190+"69"),1,1,"EST 2")))/SUM(INDIRECT(ADDRESS($AF190,70,1,1,"EST 2")):INDIRECT(ADDRESS($AF190,IF(AE190="",81,AE190+"69"),1,1,"EST 2")))-1)</f>
        <v>-</v>
      </c>
    </row>
    <row r="191" spans="1:37" ht="30" customHeight="1" thickTop="1" thickBot="1">
      <c r="A191"/>
      <c r="B191"/>
      <c r="C191" s="321"/>
      <c r="D191" s="322"/>
      <c r="E191" s="316"/>
      <c r="F191" s="316"/>
      <c r="G191" s="317" t="str">
        <f>IF(F191=0,"",VLOOKUP(F191,Funcionários!$C$6:$D$81,2,FALSE))</f>
        <v/>
      </c>
      <c r="H191" s="318"/>
      <c r="I191" s="319"/>
      <c r="J191" s="85" t="str">
        <f t="shared" si="29"/>
        <v/>
      </c>
      <c r="K191" s="88"/>
      <c r="L191" s="1" t="str">
        <f t="shared" si="30"/>
        <v/>
      </c>
      <c r="R191" s="1" t="str">
        <f t="shared" si="31"/>
        <v/>
      </c>
      <c r="S191" s="1" t="str">
        <f t="shared" si="32"/>
        <v/>
      </c>
      <c r="W191" s="1" t="e">
        <f t="shared" ca="1" si="33"/>
        <v>#VALUE!</v>
      </c>
      <c r="X191" s="1" t="e">
        <f t="shared" ca="1" si="34"/>
        <v>#VALUE!</v>
      </c>
      <c r="Y191" s="1" t="e">
        <f t="shared" ca="1" si="35"/>
        <v>#VALUE!</v>
      </c>
      <c r="AA191" s="1" t="str">
        <f t="shared" si="41"/>
        <v/>
      </c>
      <c r="AB191" s="1" t="str">
        <f t="shared" si="41"/>
        <v/>
      </c>
      <c r="AC191" s="1" t="str">
        <f t="shared" si="41"/>
        <v/>
      </c>
      <c r="AD191" s="1" t="str">
        <f t="shared" si="41"/>
        <v/>
      </c>
      <c r="AE191" s="1" t="str">
        <f t="shared" si="41"/>
        <v/>
      </c>
      <c r="AF191" s="1" t="e">
        <f>VLOOKUP(C191,'Est2'!$C$12:$S$26,18,FALSE)</f>
        <v>#N/A</v>
      </c>
      <c r="AG191" s="1" t="str">
        <f ca="1">IF($I191&lt;AG$5,"-",SUM(INDIRECT(ADDRESS($AF191+"1",6,1,1,"EST 2")):INDIRECT(ADDRESS($AF191+"1",IF(AA191="",17,AA191+"5"),1,1,"EST 2")))/SUM(INDIRECT(ADDRESS($AF191,6,1,1,"EST 2")):INDIRECT(ADDRESS($AF191,IF(AA191="",17,AA191+"5"),1,1,"EST 2")))-1)</f>
        <v>-</v>
      </c>
      <c r="AH191" s="1" t="str">
        <f ca="1">IF($I191&lt;AH$5,"-",SUM(INDIRECT(ADDRESS($AF191+"1",22,1,1,"EST 2")):INDIRECT(ADDRESS($AF191+"1",IF(AB191="",33,AB191+"21"),1,1,"EST 2")))/SUM(INDIRECT(ADDRESS($AF191,22,1,1,"EST 2")):INDIRECT(ADDRESS($AF191,IF(AB191="",33,AB191+"21"),1,1,"EST 2")))-1)</f>
        <v>-</v>
      </c>
      <c r="AI191" s="1" t="str">
        <f ca="1">IF($I191&lt;AI$5,"-",SUM(INDIRECT(ADDRESS($AF191+"1",38,1,1,"EST 2")):INDIRECT(ADDRESS($AF191+"1",IF(AC191="",49,AC191+"37"),1,1,"EST 2")))/SUM(INDIRECT(ADDRESS($AF191,38,1,1,"EST 2")):INDIRECT(ADDRESS($AF191,IF(AC191="",49,AC191+"37"),1,1,"EST 2")))-1)</f>
        <v>-</v>
      </c>
      <c r="AJ191" s="1" t="str">
        <f ca="1">IF($I191&lt;AJ$5,"-",SUM(INDIRECT(ADDRESS($AF191+"1",54,1,1,"EST 2")):INDIRECT(ADDRESS($AF191+"1",IF(AD191="",65,AD191+"53"),1,1,"EST 2")))/SUM(INDIRECT(ADDRESS($AF191,54,1,1,"EST 2")):INDIRECT(ADDRESS($AF191,IF(AD191="",65,AD191+"53"),1,1,"EST 2")))-1)</f>
        <v>-</v>
      </c>
      <c r="AK191" s="1" t="str">
        <f ca="1">IF($I191&lt;AK$5,"-",SUM(INDIRECT(ADDRESS($AF191+"1",70,1,1,"EST 2")):INDIRECT(ADDRESS($AF191+"1",IF(AE191="",81,AE191+"69"),1,1,"EST 2")))/SUM(INDIRECT(ADDRESS($AF191,70,1,1,"EST 2")):INDIRECT(ADDRESS($AF191,IF(AE191="",81,AE191+"69"),1,1,"EST 2")))-1)</f>
        <v>-</v>
      </c>
    </row>
    <row r="192" spans="1:37" ht="30" customHeight="1" thickTop="1" thickBot="1">
      <c r="A192"/>
      <c r="B192"/>
      <c r="C192" s="321"/>
      <c r="D192" s="322"/>
      <c r="E192" s="316"/>
      <c r="F192" s="316"/>
      <c r="G192" s="317" t="str">
        <f>IF(F192=0,"",VLOOKUP(F192,Funcionários!$C$6:$D$81,2,FALSE))</f>
        <v/>
      </c>
      <c r="H192" s="318"/>
      <c r="I192" s="319"/>
      <c r="J192" s="85" t="str">
        <f t="shared" si="29"/>
        <v/>
      </c>
      <c r="K192" s="88"/>
      <c r="L192" s="1" t="str">
        <f t="shared" si="30"/>
        <v/>
      </c>
      <c r="R192" s="1" t="str">
        <f t="shared" si="31"/>
        <v/>
      </c>
      <c r="S192" s="1" t="str">
        <f t="shared" si="32"/>
        <v/>
      </c>
      <c r="W192" s="1" t="e">
        <f t="shared" ca="1" si="33"/>
        <v>#VALUE!</v>
      </c>
      <c r="X192" s="1" t="e">
        <f t="shared" ca="1" si="34"/>
        <v>#VALUE!</v>
      </c>
      <c r="Y192" s="1" t="e">
        <f t="shared" ca="1" si="35"/>
        <v>#VALUE!</v>
      </c>
      <c r="AA192" s="1" t="str">
        <f t="shared" si="41"/>
        <v/>
      </c>
      <c r="AB192" s="1" t="str">
        <f t="shared" si="41"/>
        <v/>
      </c>
      <c r="AC192" s="1" t="str">
        <f t="shared" si="41"/>
        <v/>
      </c>
      <c r="AD192" s="1" t="str">
        <f t="shared" si="41"/>
        <v/>
      </c>
      <c r="AE192" s="1" t="str">
        <f t="shared" si="41"/>
        <v/>
      </c>
      <c r="AF192" s="1" t="e">
        <f>VLOOKUP(C192,'Est2'!$C$12:$S$26,18,FALSE)</f>
        <v>#N/A</v>
      </c>
      <c r="AG192" s="1" t="str">
        <f ca="1">IF($I192&lt;AG$5,"-",SUM(INDIRECT(ADDRESS($AF192+"1",6,1,1,"EST 2")):INDIRECT(ADDRESS($AF192+"1",IF(AA192="",17,AA192+"5"),1,1,"EST 2")))/SUM(INDIRECT(ADDRESS($AF192,6,1,1,"EST 2")):INDIRECT(ADDRESS($AF192,IF(AA192="",17,AA192+"5"),1,1,"EST 2")))-1)</f>
        <v>-</v>
      </c>
      <c r="AH192" s="1" t="str">
        <f ca="1">IF($I192&lt;AH$5,"-",SUM(INDIRECT(ADDRESS($AF192+"1",22,1,1,"EST 2")):INDIRECT(ADDRESS($AF192+"1",IF(AB192="",33,AB192+"21"),1,1,"EST 2")))/SUM(INDIRECT(ADDRESS($AF192,22,1,1,"EST 2")):INDIRECT(ADDRESS($AF192,IF(AB192="",33,AB192+"21"),1,1,"EST 2")))-1)</f>
        <v>-</v>
      </c>
      <c r="AI192" s="1" t="str">
        <f ca="1">IF($I192&lt;AI$5,"-",SUM(INDIRECT(ADDRESS($AF192+"1",38,1,1,"EST 2")):INDIRECT(ADDRESS($AF192+"1",IF(AC192="",49,AC192+"37"),1,1,"EST 2")))/SUM(INDIRECT(ADDRESS($AF192,38,1,1,"EST 2")):INDIRECT(ADDRESS($AF192,IF(AC192="",49,AC192+"37"),1,1,"EST 2")))-1)</f>
        <v>-</v>
      </c>
      <c r="AJ192" s="1" t="str">
        <f ca="1">IF($I192&lt;AJ$5,"-",SUM(INDIRECT(ADDRESS($AF192+"1",54,1,1,"EST 2")):INDIRECT(ADDRESS($AF192+"1",IF(AD192="",65,AD192+"53"),1,1,"EST 2")))/SUM(INDIRECT(ADDRESS($AF192,54,1,1,"EST 2")):INDIRECT(ADDRESS($AF192,IF(AD192="",65,AD192+"53"),1,1,"EST 2")))-1)</f>
        <v>-</v>
      </c>
      <c r="AK192" s="1" t="str">
        <f ca="1">IF($I192&lt;AK$5,"-",SUM(INDIRECT(ADDRESS($AF192+"1",70,1,1,"EST 2")):INDIRECT(ADDRESS($AF192+"1",IF(AE192="",81,AE192+"69"),1,1,"EST 2")))/SUM(INDIRECT(ADDRESS($AF192,70,1,1,"EST 2")):INDIRECT(ADDRESS($AF192,IF(AE192="",81,AE192+"69"),1,1,"EST 2")))-1)</f>
        <v>-</v>
      </c>
    </row>
    <row r="193" spans="1:37" ht="30" customHeight="1" thickTop="1" thickBot="1">
      <c r="A193"/>
      <c r="B193"/>
      <c r="C193" s="321"/>
      <c r="D193" s="322"/>
      <c r="E193" s="316"/>
      <c r="F193" s="316"/>
      <c r="G193" s="317" t="str">
        <f>IF(F193=0,"",VLOOKUP(F193,Funcionários!$C$6:$D$81,2,FALSE))</f>
        <v/>
      </c>
      <c r="H193" s="318"/>
      <c r="I193" s="319"/>
      <c r="J193" s="85" t="str">
        <f t="shared" si="29"/>
        <v/>
      </c>
      <c r="K193" s="88"/>
      <c r="L193" s="1" t="str">
        <f t="shared" si="30"/>
        <v/>
      </c>
      <c r="R193" s="1" t="str">
        <f t="shared" si="31"/>
        <v/>
      </c>
      <c r="S193" s="1" t="str">
        <f t="shared" si="32"/>
        <v/>
      </c>
      <c r="W193" s="1" t="e">
        <f t="shared" ca="1" si="33"/>
        <v>#VALUE!</v>
      </c>
      <c r="X193" s="1" t="e">
        <f t="shared" ca="1" si="34"/>
        <v>#VALUE!</v>
      </c>
      <c r="Y193" s="1" t="e">
        <f t="shared" ca="1" si="35"/>
        <v>#VALUE!</v>
      </c>
      <c r="AA193" s="1" t="str">
        <f t="shared" si="41"/>
        <v/>
      </c>
      <c r="AB193" s="1" t="str">
        <f t="shared" si="41"/>
        <v/>
      </c>
      <c r="AC193" s="1" t="str">
        <f t="shared" si="41"/>
        <v/>
      </c>
      <c r="AD193" s="1" t="str">
        <f t="shared" si="41"/>
        <v/>
      </c>
      <c r="AE193" s="1" t="str">
        <f t="shared" si="41"/>
        <v/>
      </c>
      <c r="AF193" s="1" t="e">
        <f>VLOOKUP(C193,'Est2'!$C$12:$S$26,18,FALSE)</f>
        <v>#N/A</v>
      </c>
      <c r="AG193" s="1" t="str">
        <f ca="1">IF($I193&lt;AG$5,"-",SUM(INDIRECT(ADDRESS($AF193+"1",6,1,1,"EST 2")):INDIRECT(ADDRESS($AF193+"1",IF(AA193="",17,AA193+"5"),1,1,"EST 2")))/SUM(INDIRECT(ADDRESS($AF193,6,1,1,"EST 2")):INDIRECT(ADDRESS($AF193,IF(AA193="",17,AA193+"5"),1,1,"EST 2")))-1)</f>
        <v>-</v>
      </c>
      <c r="AH193" s="1" t="str">
        <f ca="1">IF($I193&lt;AH$5,"-",SUM(INDIRECT(ADDRESS($AF193+"1",22,1,1,"EST 2")):INDIRECT(ADDRESS($AF193+"1",IF(AB193="",33,AB193+"21"),1,1,"EST 2")))/SUM(INDIRECT(ADDRESS($AF193,22,1,1,"EST 2")):INDIRECT(ADDRESS($AF193,IF(AB193="",33,AB193+"21"),1,1,"EST 2")))-1)</f>
        <v>-</v>
      </c>
      <c r="AI193" s="1" t="str">
        <f ca="1">IF($I193&lt;AI$5,"-",SUM(INDIRECT(ADDRESS($AF193+"1",38,1,1,"EST 2")):INDIRECT(ADDRESS($AF193+"1",IF(AC193="",49,AC193+"37"),1,1,"EST 2")))/SUM(INDIRECT(ADDRESS($AF193,38,1,1,"EST 2")):INDIRECT(ADDRESS($AF193,IF(AC193="",49,AC193+"37"),1,1,"EST 2")))-1)</f>
        <v>-</v>
      </c>
      <c r="AJ193" s="1" t="str">
        <f ca="1">IF($I193&lt;AJ$5,"-",SUM(INDIRECT(ADDRESS($AF193+"1",54,1,1,"EST 2")):INDIRECT(ADDRESS($AF193+"1",IF(AD193="",65,AD193+"53"),1,1,"EST 2")))/SUM(INDIRECT(ADDRESS($AF193,54,1,1,"EST 2")):INDIRECT(ADDRESS($AF193,IF(AD193="",65,AD193+"53"),1,1,"EST 2")))-1)</f>
        <v>-</v>
      </c>
      <c r="AK193" s="1" t="str">
        <f ca="1">IF($I193&lt;AK$5,"-",SUM(INDIRECT(ADDRESS($AF193+"1",70,1,1,"EST 2")):INDIRECT(ADDRESS($AF193+"1",IF(AE193="",81,AE193+"69"),1,1,"EST 2")))/SUM(INDIRECT(ADDRESS($AF193,70,1,1,"EST 2")):INDIRECT(ADDRESS($AF193,IF(AE193="",81,AE193+"69"),1,1,"EST 2")))-1)</f>
        <v>-</v>
      </c>
    </row>
    <row r="194" spans="1:37" ht="30" customHeight="1" thickTop="1" thickBot="1">
      <c r="A194"/>
      <c r="B194"/>
      <c r="C194" s="321"/>
      <c r="D194" s="322"/>
      <c r="E194" s="316"/>
      <c r="F194" s="316"/>
      <c r="G194" s="317" t="str">
        <f>IF(F194=0,"",VLOOKUP(F194,Funcionários!$C$6:$D$81,2,FALSE))</f>
        <v/>
      </c>
      <c r="H194" s="318"/>
      <c r="I194" s="319"/>
      <c r="J194" s="85" t="str">
        <f t="shared" si="29"/>
        <v/>
      </c>
      <c r="K194" s="88"/>
      <c r="L194" s="1" t="str">
        <f t="shared" si="30"/>
        <v/>
      </c>
      <c r="R194" s="1" t="str">
        <f t="shared" si="31"/>
        <v/>
      </c>
      <c r="S194" s="1" t="str">
        <f t="shared" si="32"/>
        <v/>
      </c>
      <c r="W194" s="1" t="e">
        <f t="shared" ca="1" si="33"/>
        <v>#VALUE!</v>
      </c>
      <c r="X194" s="1" t="e">
        <f t="shared" ca="1" si="34"/>
        <v>#VALUE!</v>
      </c>
      <c r="Y194" s="1" t="e">
        <f t="shared" ca="1" si="35"/>
        <v>#VALUE!</v>
      </c>
      <c r="AA194" s="1" t="str">
        <f t="shared" si="41"/>
        <v/>
      </c>
      <c r="AB194" s="1" t="str">
        <f t="shared" si="41"/>
        <v/>
      </c>
      <c r="AC194" s="1" t="str">
        <f t="shared" si="41"/>
        <v/>
      </c>
      <c r="AD194" s="1" t="str">
        <f t="shared" si="41"/>
        <v/>
      </c>
      <c r="AE194" s="1" t="str">
        <f t="shared" si="41"/>
        <v/>
      </c>
      <c r="AF194" s="1" t="e">
        <f>VLOOKUP(C194,'Est2'!$C$12:$S$26,18,FALSE)</f>
        <v>#N/A</v>
      </c>
      <c r="AG194" s="1" t="str">
        <f ca="1">IF($I194&lt;AG$5,"-",SUM(INDIRECT(ADDRESS($AF194+"1",6,1,1,"EST 2")):INDIRECT(ADDRESS($AF194+"1",IF(AA194="",17,AA194+"5"),1,1,"EST 2")))/SUM(INDIRECT(ADDRESS($AF194,6,1,1,"EST 2")):INDIRECT(ADDRESS($AF194,IF(AA194="",17,AA194+"5"),1,1,"EST 2")))-1)</f>
        <v>-</v>
      </c>
      <c r="AH194" s="1" t="str">
        <f ca="1">IF($I194&lt;AH$5,"-",SUM(INDIRECT(ADDRESS($AF194+"1",22,1,1,"EST 2")):INDIRECT(ADDRESS($AF194+"1",IF(AB194="",33,AB194+"21"),1,1,"EST 2")))/SUM(INDIRECT(ADDRESS($AF194,22,1,1,"EST 2")):INDIRECT(ADDRESS($AF194,IF(AB194="",33,AB194+"21"),1,1,"EST 2")))-1)</f>
        <v>-</v>
      </c>
      <c r="AI194" s="1" t="str">
        <f ca="1">IF($I194&lt;AI$5,"-",SUM(INDIRECT(ADDRESS($AF194+"1",38,1,1,"EST 2")):INDIRECT(ADDRESS($AF194+"1",IF(AC194="",49,AC194+"37"),1,1,"EST 2")))/SUM(INDIRECT(ADDRESS($AF194,38,1,1,"EST 2")):INDIRECT(ADDRESS($AF194,IF(AC194="",49,AC194+"37"),1,1,"EST 2")))-1)</f>
        <v>-</v>
      </c>
      <c r="AJ194" s="1" t="str">
        <f ca="1">IF($I194&lt;AJ$5,"-",SUM(INDIRECT(ADDRESS($AF194+"1",54,1,1,"EST 2")):INDIRECT(ADDRESS($AF194+"1",IF(AD194="",65,AD194+"53"),1,1,"EST 2")))/SUM(INDIRECT(ADDRESS($AF194,54,1,1,"EST 2")):INDIRECT(ADDRESS($AF194,IF(AD194="",65,AD194+"53"),1,1,"EST 2")))-1)</f>
        <v>-</v>
      </c>
      <c r="AK194" s="1" t="str">
        <f ca="1">IF($I194&lt;AK$5,"-",SUM(INDIRECT(ADDRESS($AF194+"1",70,1,1,"EST 2")):INDIRECT(ADDRESS($AF194+"1",IF(AE194="",81,AE194+"69"),1,1,"EST 2")))/SUM(INDIRECT(ADDRESS($AF194,70,1,1,"EST 2")):INDIRECT(ADDRESS($AF194,IF(AE194="",81,AE194+"69"),1,1,"EST 2")))-1)</f>
        <v>-</v>
      </c>
    </row>
    <row r="195" spans="1:37" ht="30" customHeight="1" thickTop="1" thickBot="1">
      <c r="A195"/>
      <c r="B195"/>
      <c r="C195" s="321"/>
      <c r="D195" s="322"/>
      <c r="E195" s="316"/>
      <c r="F195" s="316"/>
      <c r="G195" s="317" t="str">
        <f>IF(F195=0,"",VLOOKUP(F195,Funcionários!$C$6:$D$81,2,FALSE))</f>
        <v/>
      </c>
      <c r="H195" s="318"/>
      <c r="I195" s="319"/>
      <c r="J195" s="85" t="str">
        <f t="shared" si="29"/>
        <v/>
      </c>
      <c r="K195" s="88"/>
      <c r="L195" s="1" t="str">
        <f t="shared" si="30"/>
        <v/>
      </c>
      <c r="R195" s="1" t="str">
        <f t="shared" si="31"/>
        <v/>
      </c>
      <c r="S195" s="1" t="str">
        <f t="shared" si="32"/>
        <v/>
      </c>
      <c r="W195" s="1" t="e">
        <f t="shared" ca="1" si="33"/>
        <v>#VALUE!</v>
      </c>
      <c r="X195" s="1" t="e">
        <f t="shared" ca="1" si="34"/>
        <v>#VALUE!</v>
      </c>
      <c r="Y195" s="1" t="e">
        <f t="shared" ca="1" si="35"/>
        <v>#VALUE!</v>
      </c>
      <c r="AA195" s="1" t="str">
        <f t="shared" si="41"/>
        <v/>
      </c>
      <c r="AB195" s="1" t="str">
        <f t="shared" si="41"/>
        <v/>
      </c>
      <c r="AC195" s="1" t="str">
        <f t="shared" si="41"/>
        <v/>
      </c>
      <c r="AD195" s="1" t="str">
        <f t="shared" si="41"/>
        <v/>
      </c>
      <c r="AE195" s="1" t="str">
        <f t="shared" si="41"/>
        <v/>
      </c>
      <c r="AF195" s="1" t="e">
        <f>VLOOKUP(C195,'Est2'!$C$12:$S$26,18,FALSE)</f>
        <v>#N/A</v>
      </c>
      <c r="AG195" s="1" t="str">
        <f ca="1">IF($I195&lt;AG$5,"-",SUM(INDIRECT(ADDRESS($AF195+"1",6,1,1,"EST 2")):INDIRECT(ADDRESS($AF195+"1",IF(AA195="",17,AA195+"5"),1,1,"EST 2")))/SUM(INDIRECT(ADDRESS($AF195,6,1,1,"EST 2")):INDIRECT(ADDRESS($AF195,IF(AA195="",17,AA195+"5"),1,1,"EST 2")))-1)</f>
        <v>-</v>
      </c>
      <c r="AH195" s="1" t="str">
        <f ca="1">IF($I195&lt;AH$5,"-",SUM(INDIRECT(ADDRESS($AF195+"1",22,1,1,"EST 2")):INDIRECT(ADDRESS($AF195+"1",IF(AB195="",33,AB195+"21"),1,1,"EST 2")))/SUM(INDIRECT(ADDRESS($AF195,22,1,1,"EST 2")):INDIRECT(ADDRESS($AF195,IF(AB195="",33,AB195+"21"),1,1,"EST 2")))-1)</f>
        <v>-</v>
      </c>
      <c r="AI195" s="1" t="str">
        <f ca="1">IF($I195&lt;AI$5,"-",SUM(INDIRECT(ADDRESS($AF195+"1",38,1,1,"EST 2")):INDIRECT(ADDRESS($AF195+"1",IF(AC195="",49,AC195+"37"),1,1,"EST 2")))/SUM(INDIRECT(ADDRESS($AF195,38,1,1,"EST 2")):INDIRECT(ADDRESS($AF195,IF(AC195="",49,AC195+"37"),1,1,"EST 2")))-1)</f>
        <v>-</v>
      </c>
      <c r="AJ195" s="1" t="str">
        <f ca="1">IF($I195&lt;AJ$5,"-",SUM(INDIRECT(ADDRESS($AF195+"1",54,1,1,"EST 2")):INDIRECT(ADDRESS($AF195+"1",IF(AD195="",65,AD195+"53"),1,1,"EST 2")))/SUM(INDIRECT(ADDRESS($AF195,54,1,1,"EST 2")):INDIRECT(ADDRESS($AF195,IF(AD195="",65,AD195+"53"),1,1,"EST 2")))-1)</f>
        <v>-</v>
      </c>
      <c r="AK195" s="1" t="str">
        <f ca="1">IF($I195&lt;AK$5,"-",SUM(INDIRECT(ADDRESS($AF195+"1",70,1,1,"EST 2")):INDIRECT(ADDRESS($AF195+"1",IF(AE195="",81,AE195+"69"),1,1,"EST 2")))/SUM(INDIRECT(ADDRESS($AF195,70,1,1,"EST 2")):INDIRECT(ADDRESS($AF195,IF(AE195="",81,AE195+"69"),1,1,"EST 2")))-1)</f>
        <v>-</v>
      </c>
    </row>
    <row r="196" spans="1:37" ht="30" customHeight="1" thickTop="1" thickBot="1">
      <c r="A196"/>
      <c r="B196"/>
      <c r="C196" s="321"/>
      <c r="D196" s="322"/>
      <c r="E196" s="316"/>
      <c r="F196" s="316"/>
      <c r="G196" s="317" t="str">
        <f>IF(F196=0,"",VLOOKUP(F196,Funcionários!$C$6:$D$81,2,FALSE))</f>
        <v/>
      </c>
      <c r="H196" s="318"/>
      <c r="I196" s="319"/>
      <c r="J196" s="85" t="str">
        <f t="shared" si="29"/>
        <v/>
      </c>
      <c r="K196" s="88"/>
      <c r="L196" s="1" t="str">
        <f t="shared" si="30"/>
        <v/>
      </c>
      <c r="R196" s="1" t="str">
        <f t="shared" si="31"/>
        <v/>
      </c>
      <c r="S196" s="1" t="str">
        <f t="shared" si="32"/>
        <v/>
      </c>
      <c r="W196" s="1" t="e">
        <f t="shared" ca="1" si="33"/>
        <v>#VALUE!</v>
      </c>
      <c r="X196" s="1" t="e">
        <f t="shared" ca="1" si="34"/>
        <v>#VALUE!</v>
      </c>
      <c r="Y196" s="1" t="e">
        <f t="shared" ca="1" si="35"/>
        <v>#VALUE!</v>
      </c>
      <c r="AA196" s="1" t="str">
        <f t="shared" ref="AA196:AE205" si="42">IF($I196=AA$5,$R196,"")</f>
        <v/>
      </c>
      <c r="AB196" s="1" t="str">
        <f t="shared" si="42"/>
        <v/>
      </c>
      <c r="AC196" s="1" t="str">
        <f t="shared" si="42"/>
        <v/>
      </c>
      <c r="AD196" s="1" t="str">
        <f t="shared" si="42"/>
        <v/>
      </c>
      <c r="AE196" s="1" t="str">
        <f t="shared" si="42"/>
        <v/>
      </c>
      <c r="AF196" s="1" t="e">
        <f>VLOOKUP(C196,'Est2'!$C$12:$S$26,18,FALSE)</f>
        <v>#N/A</v>
      </c>
      <c r="AG196" s="1" t="str">
        <f ca="1">IF($I196&lt;AG$5,"-",SUM(INDIRECT(ADDRESS($AF196+"1",6,1,1,"EST 2")):INDIRECT(ADDRESS($AF196+"1",IF(AA196="",17,AA196+"5"),1,1,"EST 2")))/SUM(INDIRECT(ADDRESS($AF196,6,1,1,"EST 2")):INDIRECT(ADDRESS($AF196,IF(AA196="",17,AA196+"5"),1,1,"EST 2")))-1)</f>
        <v>-</v>
      </c>
      <c r="AH196" s="1" t="str">
        <f ca="1">IF($I196&lt;AH$5,"-",SUM(INDIRECT(ADDRESS($AF196+"1",22,1,1,"EST 2")):INDIRECT(ADDRESS($AF196+"1",IF(AB196="",33,AB196+"21"),1,1,"EST 2")))/SUM(INDIRECT(ADDRESS($AF196,22,1,1,"EST 2")):INDIRECT(ADDRESS($AF196,IF(AB196="",33,AB196+"21"),1,1,"EST 2")))-1)</f>
        <v>-</v>
      </c>
      <c r="AI196" s="1" t="str">
        <f ca="1">IF($I196&lt;AI$5,"-",SUM(INDIRECT(ADDRESS($AF196+"1",38,1,1,"EST 2")):INDIRECT(ADDRESS($AF196+"1",IF(AC196="",49,AC196+"37"),1,1,"EST 2")))/SUM(INDIRECT(ADDRESS($AF196,38,1,1,"EST 2")):INDIRECT(ADDRESS($AF196,IF(AC196="",49,AC196+"37"),1,1,"EST 2")))-1)</f>
        <v>-</v>
      </c>
      <c r="AJ196" s="1" t="str">
        <f ca="1">IF($I196&lt;AJ$5,"-",SUM(INDIRECT(ADDRESS($AF196+"1",54,1,1,"EST 2")):INDIRECT(ADDRESS($AF196+"1",IF(AD196="",65,AD196+"53"),1,1,"EST 2")))/SUM(INDIRECT(ADDRESS($AF196,54,1,1,"EST 2")):INDIRECT(ADDRESS($AF196,IF(AD196="",65,AD196+"53"),1,1,"EST 2")))-1)</f>
        <v>-</v>
      </c>
      <c r="AK196" s="1" t="str">
        <f ca="1">IF($I196&lt;AK$5,"-",SUM(INDIRECT(ADDRESS($AF196+"1",70,1,1,"EST 2")):INDIRECT(ADDRESS($AF196+"1",IF(AE196="",81,AE196+"69"),1,1,"EST 2")))/SUM(INDIRECT(ADDRESS($AF196,70,1,1,"EST 2")):INDIRECT(ADDRESS($AF196,IF(AE196="",81,AE196+"69"),1,1,"EST 2")))-1)</f>
        <v>-</v>
      </c>
    </row>
    <row r="197" spans="1:37" ht="30" customHeight="1" thickTop="1" thickBot="1">
      <c r="A197"/>
      <c r="B197"/>
      <c r="C197" s="321"/>
      <c r="D197" s="322"/>
      <c r="E197" s="316"/>
      <c r="F197" s="316"/>
      <c r="G197" s="317" t="str">
        <f>IF(F197=0,"",VLOOKUP(F197,Funcionários!$C$6:$D$81,2,FALSE))</f>
        <v/>
      </c>
      <c r="H197" s="318"/>
      <c r="I197" s="319"/>
      <c r="J197" s="85" t="str">
        <f t="shared" si="29"/>
        <v/>
      </c>
      <c r="K197" s="88"/>
      <c r="L197" s="1" t="str">
        <f t="shared" si="30"/>
        <v/>
      </c>
      <c r="R197" s="1" t="str">
        <f t="shared" si="31"/>
        <v/>
      </c>
      <c r="S197" s="1" t="str">
        <f t="shared" si="32"/>
        <v/>
      </c>
      <c r="W197" s="1" t="e">
        <f t="shared" ca="1" si="33"/>
        <v>#VALUE!</v>
      </c>
      <c r="X197" s="1" t="e">
        <f t="shared" ca="1" si="34"/>
        <v>#VALUE!</v>
      </c>
      <c r="Y197" s="1" t="e">
        <f t="shared" ca="1" si="35"/>
        <v>#VALUE!</v>
      </c>
      <c r="AA197" s="1" t="str">
        <f t="shared" si="42"/>
        <v/>
      </c>
      <c r="AB197" s="1" t="str">
        <f t="shared" si="42"/>
        <v/>
      </c>
      <c r="AC197" s="1" t="str">
        <f t="shared" si="42"/>
        <v/>
      </c>
      <c r="AD197" s="1" t="str">
        <f t="shared" si="42"/>
        <v/>
      </c>
      <c r="AE197" s="1" t="str">
        <f t="shared" si="42"/>
        <v/>
      </c>
      <c r="AF197" s="1" t="e">
        <f>VLOOKUP(C197,'Est2'!$C$12:$S$26,18,FALSE)</f>
        <v>#N/A</v>
      </c>
      <c r="AG197" s="1" t="str">
        <f ca="1">IF($I197&lt;AG$5,"-",SUM(INDIRECT(ADDRESS($AF197+"1",6,1,1,"EST 2")):INDIRECT(ADDRESS($AF197+"1",IF(AA197="",17,AA197+"5"),1,1,"EST 2")))/SUM(INDIRECT(ADDRESS($AF197,6,1,1,"EST 2")):INDIRECT(ADDRESS($AF197,IF(AA197="",17,AA197+"5"),1,1,"EST 2")))-1)</f>
        <v>-</v>
      </c>
      <c r="AH197" s="1" t="str">
        <f ca="1">IF($I197&lt;AH$5,"-",SUM(INDIRECT(ADDRESS($AF197+"1",22,1,1,"EST 2")):INDIRECT(ADDRESS($AF197+"1",IF(AB197="",33,AB197+"21"),1,1,"EST 2")))/SUM(INDIRECT(ADDRESS($AF197,22,1,1,"EST 2")):INDIRECT(ADDRESS($AF197,IF(AB197="",33,AB197+"21"),1,1,"EST 2")))-1)</f>
        <v>-</v>
      </c>
      <c r="AI197" s="1" t="str">
        <f ca="1">IF($I197&lt;AI$5,"-",SUM(INDIRECT(ADDRESS($AF197+"1",38,1,1,"EST 2")):INDIRECT(ADDRESS($AF197+"1",IF(AC197="",49,AC197+"37"),1,1,"EST 2")))/SUM(INDIRECT(ADDRESS($AF197,38,1,1,"EST 2")):INDIRECT(ADDRESS($AF197,IF(AC197="",49,AC197+"37"),1,1,"EST 2")))-1)</f>
        <v>-</v>
      </c>
      <c r="AJ197" s="1" t="str">
        <f ca="1">IF($I197&lt;AJ$5,"-",SUM(INDIRECT(ADDRESS($AF197+"1",54,1,1,"EST 2")):INDIRECT(ADDRESS($AF197+"1",IF(AD197="",65,AD197+"53"),1,1,"EST 2")))/SUM(INDIRECT(ADDRESS($AF197,54,1,1,"EST 2")):INDIRECT(ADDRESS($AF197,IF(AD197="",65,AD197+"53"),1,1,"EST 2")))-1)</f>
        <v>-</v>
      </c>
      <c r="AK197" s="1" t="str">
        <f ca="1">IF($I197&lt;AK$5,"-",SUM(INDIRECT(ADDRESS($AF197+"1",70,1,1,"EST 2")):INDIRECT(ADDRESS($AF197+"1",IF(AE197="",81,AE197+"69"),1,1,"EST 2")))/SUM(INDIRECT(ADDRESS($AF197,70,1,1,"EST 2")):INDIRECT(ADDRESS($AF197,IF(AE197="",81,AE197+"69"),1,1,"EST 2")))-1)</f>
        <v>-</v>
      </c>
    </row>
    <row r="198" spans="1:37" ht="30" customHeight="1" thickTop="1" thickBot="1">
      <c r="A198"/>
      <c r="B198"/>
      <c r="C198" s="321"/>
      <c r="D198" s="322"/>
      <c r="E198" s="316"/>
      <c r="F198" s="316"/>
      <c r="G198" s="317" t="str">
        <f>IF(F198=0,"",VLOOKUP(F198,Funcionários!$C$6:$D$81,2,FALSE))</f>
        <v/>
      </c>
      <c r="H198" s="318"/>
      <c r="I198" s="319"/>
      <c r="J198" s="85" t="str">
        <f t="shared" si="29"/>
        <v/>
      </c>
      <c r="K198" s="88"/>
      <c r="L198" s="1" t="str">
        <f t="shared" si="30"/>
        <v/>
      </c>
      <c r="R198" s="1" t="str">
        <f t="shared" si="31"/>
        <v/>
      </c>
      <c r="S198" s="1" t="str">
        <f t="shared" si="32"/>
        <v/>
      </c>
      <c r="W198" s="1" t="e">
        <f t="shared" ca="1" si="33"/>
        <v>#VALUE!</v>
      </c>
      <c r="X198" s="1" t="e">
        <f t="shared" ca="1" si="34"/>
        <v>#VALUE!</v>
      </c>
      <c r="Y198" s="1" t="e">
        <f t="shared" ca="1" si="35"/>
        <v>#VALUE!</v>
      </c>
      <c r="AA198" s="1" t="str">
        <f t="shared" si="42"/>
        <v/>
      </c>
      <c r="AB198" s="1" t="str">
        <f t="shared" si="42"/>
        <v/>
      </c>
      <c r="AC198" s="1" t="str">
        <f t="shared" si="42"/>
        <v/>
      </c>
      <c r="AD198" s="1" t="str">
        <f t="shared" si="42"/>
        <v/>
      </c>
      <c r="AE198" s="1" t="str">
        <f t="shared" si="42"/>
        <v/>
      </c>
      <c r="AF198" s="1" t="e">
        <f>VLOOKUP(C198,'Est2'!$C$12:$S$26,18,FALSE)</f>
        <v>#N/A</v>
      </c>
      <c r="AG198" s="1" t="str">
        <f ca="1">IF($I198&lt;AG$5,"-",SUM(INDIRECT(ADDRESS($AF198+"1",6,1,1,"EST 2")):INDIRECT(ADDRESS($AF198+"1",IF(AA198="",17,AA198+"5"),1,1,"EST 2")))/SUM(INDIRECT(ADDRESS($AF198,6,1,1,"EST 2")):INDIRECT(ADDRESS($AF198,IF(AA198="",17,AA198+"5"),1,1,"EST 2")))-1)</f>
        <v>-</v>
      </c>
      <c r="AH198" s="1" t="str">
        <f ca="1">IF($I198&lt;AH$5,"-",SUM(INDIRECT(ADDRESS($AF198+"1",22,1,1,"EST 2")):INDIRECT(ADDRESS($AF198+"1",IF(AB198="",33,AB198+"21"),1,1,"EST 2")))/SUM(INDIRECT(ADDRESS($AF198,22,1,1,"EST 2")):INDIRECT(ADDRESS($AF198,IF(AB198="",33,AB198+"21"),1,1,"EST 2")))-1)</f>
        <v>-</v>
      </c>
      <c r="AI198" s="1" t="str">
        <f ca="1">IF($I198&lt;AI$5,"-",SUM(INDIRECT(ADDRESS($AF198+"1",38,1,1,"EST 2")):INDIRECT(ADDRESS($AF198+"1",IF(AC198="",49,AC198+"37"),1,1,"EST 2")))/SUM(INDIRECT(ADDRESS($AF198,38,1,1,"EST 2")):INDIRECT(ADDRESS($AF198,IF(AC198="",49,AC198+"37"),1,1,"EST 2")))-1)</f>
        <v>-</v>
      </c>
      <c r="AJ198" s="1" t="str">
        <f ca="1">IF($I198&lt;AJ$5,"-",SUM(INDIRECT(ADDRESS($AF198+"1",54,1,1,"EST 2")):INDIRECT(ADDRESS($AF198+"1",IF(AD198="",65,AD198+"53"),1,1,"EST 2")))/SUM(INDIRECT(ADDRESS($AF198,54,1,1,"EST 2")):INDIRECT(ADDRESS($AF198,IF(AD198="",65,AD198+"53"),1,1,"EST 2")))-1)</f>
        <v>-</v>
      </c>
      <c r="AK198" s="1" t="str">
        <f ca="1">IF($I198&lt;AK$5,"-",SUM(INDIRECT(ADDRESS($AF198+"1",70,1,1,"EST 2")):INDIRECT(ADDRESS($AF198+"1",IF(AE198="",81,AE198+"69"),1,1,"EST 2")))/SUM(INDIRECT(ADDRESS($AF198,70,1,1,"EST 2")):INDIRECT(ADDRESS($AF198,IF(AE198="",81,AE198+"69"),1,1,"EST 2")))-1)</f>
        <v>-</v>
      </c>
    </row>
    <row r="199" spans="1:37" ht="30" customHeight="1" thickTop="1" thickBot="1">
      <c r="A199"/>
      <c r="B199"/>
      <c r="C199" s="321"/>
      <c r="D199" s="322"/>
      <c r="E199" s="316"/>
      <c r="F199" s="316"/>
      <c r="G199" s="317" t="str">
        <f>IF(F199=0,"",VLOOKUP(F199,Funcionários!$C$6:$D$81,2,FALSE))</f>
        <v/>
      </c>
      <c r="H199" s="318"/>
      <c r="I199" s="319"/>
      <c r="J199" s="85" t="str">
        <f t="shared" ref="J199:J255" si="43">IF(ISERROR(IF(K199=1,"Terminado",IF(S199="","",IF(W199=0,"Vence este mes",IF(W199&gt;=3,"Falta "&amp;W199&amp;" meses",IF(W199=2,"Falta 2 meses",IF(W199=1,"Falta 1 mes",IF(W199=-1,ABS(W199)&amp;" mes de retraso",ABS(W199)&amp;" meses de retraso")))))))),"",IF(K199=1,"Terminado",IF(S199="","",IF(W199=0,"Vence esse mes",IF(W199&gt;=3,"Falta "&amp;W199&amp;" meses",IF(W199=2,"Falta 2 meses",IF(W199=1,"Falta 1 mes",IF(W199=-1,ABS(W199)&amp;" mes de retraso",ABS(W199)&amp;" meses de retraso"))))))))</f>
        <v/>
      </c>
      <c r="K199" s="88"/>
      <c r="L199" s="1" t="str">
        <f t="shared" ref="L199:L255" si="44">IF(J199="Terminado","Terminado",IF(RIGHT(J199,7)="Retraso","Retraso",IF(OR(LEFT(J199,5)="Vence",LEFT(J199,5)="Falta"),"En Progreso","")))</f>
        <v/>
      </c>
      <c r="R199" s="1" t="str">
        <f t="shared" ref="R199:R255" si="45">IF(ISERROR(VLOOKUP(H199,$O$6:$P$17,2,FALSE)),"",VLOOKUP(H199,$O$6:$P$17,2,FALSE))</f>
        <v/>
      </c>
      <c r="S199" s="1" t="str">
        <f t="shared" ref="S199:S255" si="46">IF(R199="","","1/"&amp;R199&amp;"/"&amp;I199)</f>
        <v/>
      </c>
      <c r="W199" s="1" t="e">
        <f t="shared" ref="W199:W255" ca="1" si="47">IF(X199&lt;&gt;0,-X199,Y199)</f>
        <v>#VALUE!</v>
      </c>
      <c r="X199" s="1" t="e">
        <f t="shared" ref="X199:X255" ca="1" si="48">IF(I199&gt;$V$6,0,((YEAR(NOW())-YEAR(S199))*12+MONTH(NOW())-MONTH(S199)))</f>
        <v>#VALUE!</v>
      </c>
      <c r="Y199" s="1" t="e">
        <f t="shared" ref="Y199:Y255" ca="1" si="49">IF(X199&gt;0,"",((YEAR(S199)-YEAR($T$6))*12+MONTH(S199)-MONTH($T$6)))</f>
        <v>#VALUE!</v>
      </c>
      <c r="AA199" s="1" t="str">
        <f t="shared" si="42"/>
        <v/>
      </c>
      <c r="AB199" s="1" t="str">
        <f t="shared" si="42"/>
        <v/>
      </c>
      <c r="AC199" s="1" t="str">
        <f t="shared" si="42"/>
        <v/>
      </c>
      <c r="AD199" s="1" t="str">
        <f t="shared" si="42"/>
        <v/>
      </c>
      <c r="AE199" s="1" t="str">
        <f t="shared" si="42"/>
        <v/>
      </c>
      <c r="AF199" s="1" t="e">
        <f>VLOOKUP(C199,'Est2'!$C$12:$S$26,18,FALSE)</f>
        <v>#N/A</v>
      </c>
      <c r="AG199" s="1" t="str">
        <f ca="1">IF($I199&lt;AG$5,"-",SUM(INDIRECT(ADDRESS($AF199+"1",6,1,1,"EST 2")):INDIRECT(ADDRESS($AF199+"1",IF(AA199="",17,AA199+"5"),1,1,"EST 2")))/SUM(INDIRECT(ADDRESS($AF199,6,1,1,"EST 2")):INDIRECT(ADDRESS($AF199,IF(AA199="",17,AA199+"5"),1,1,"EST 2")))-1)</f>
        <v>-</v>
      </c>
      <c r="AH199" s="1" t="str">
        <f ca="1">IF($I199&lt;AH$5,"-",SUM(INDIRECT(ADDRESS($AF199+"1",22,1,1,"EST 2")):INDIRECT(ADDRESS($AF199+"1",IF(AB199="",33,AB199+"21"),1,1,"EST 2")))/SUM(INDIRECT(ADDRESS($AF199,22,1,1,"EST 2")):INDIRECT(ADDRESS($AF199,IF(AB199="",33,AB199+"21"),1,1,"EST 2")))-1)</f>
        <v>-</v>
      </c>
      <c r="AI199" s="1" t="str">
        <f ca="1">IF($I199&lt;AI$5,"-",SUM(INDIRECT(ADDRESS($AF199+"1",38,1,1,"EST 2")):INDIRECT(ADDRESS($AF199+"1",IF(AC199="",49,AC199+"37"),1,1,"EST 2")))/SUM(INDIRECT(ADDRESS($AF199,38,1,1,"EST 2")):INDIRECT(ADDRESS($AF199,IF(AC199="",49,AC199+"37"),1,1,"EST 2")))-1)</f>
        <v>-</v>
      </c>
      <c r="AJ199" s="1" t="str">
        <f ca="1">IF($I199&lt;AJ$5,"-",SUM(INDIRECT(ADDRESS($AF199+"1",54,1,1,"EST 2")):INDIRECT(ADDRESS($AF199+"1",IF(AD199="",65,AD199+"53"),1,1,"EST 2")))/SUM(INDIRECT(ADDRESS($AF199,54,1,1,"EST 2")):INDIRECT(ADDRESS($AF199,IF(AD199="",65,AD199+"53"),1,1,"EST 2")))-1)</f>
        <v>-</v>
      </c>
      <c r="AK199" s="1" t="str">
        <f ca="1">IF($I199&lt;AK$5,"-",SUM(INDIRECT(ADDRESS($AF199+"1",70,1,1,"EST 2")):INDIRECT(ADDRESS($AF199+"1",IF(AE199="",81,AE199+"69"),1,1,"EST 2")))/SUM(INDIRECT(ADDRESS($AF199,70,1,1,"EST 2")):INDIRECT(ADDRESS($AF199,IF(AE199="",81,AE199+"69"),1,1,"EST 2")))-1)</f>
        <v>-</v>
      </c>
    </row>
    <row r="200" spans="1:37" ht="30" customHeight="1" thickTop="1" thickBot="1">
      <c r="A200"/>
      <c r="B200"/>
      <c r="C200" s="321"/>
      <c r="D200" s="322"/>
      <c r="E200" s="316"/>
      <c r="F200" s="316"/>
      <c r="G200" s="317" t="str">
        <f>IF(F200=0,"",VLOOKUP(F200,Funcionários!$C$6:$D$81,2,FALSE))</f>
        <v/>
      </c>
      <c r="H200" s="318"/>
      <c r="I200" s="319"/>
      <c r="J200" s="85" t="str">
        <f t="shared" si="43"/>
        <v/>
      </c>
      <c r="K200" s="88"/>
      <c r="L200" s="1" t="str">
        <f t="shared" si="44"/>
        <v/>
      </c>
      <c r="R200" s="1" t="str">
        <f t="shared" si="45"/>
        <v/>
      </c>
      <c r="S200" s="1" t="str">
        <f t="shared" si="46"/>
        <v/>
      </c>
      <c r="W200" s="1" t="e">
        <f t="shared" ca="1" si="47"/>
        <v>#VALUE!</v>
      </c>
      <c r="X200" s="1" t="e">
        <f t="shared" ca="1" si="48"/>
        <v>#VALUE!</v>
      </c>
      <c r="Y200" s="1" t="e">
        <f t="shared" ca="1" si="49"/>
        <v>#VALUE!</v>
      </c>
      <c r="AA200" s="1" t="str">
        <f t="shared" si="42"/>
        <v/>
      </c>
      <c r="AB200" s="1" t="str">
        <f t="shared" si="42"/>
        <v/>
      </c>
      <c r="AC200" s="1" t="str">
        <f t="shared" si="42"/>
        <v/>
      </c>
      <c r="AD200" s="1" t="str">
        <f t="shared" si="42"/>
        <v/>
      </c>
      <c r="AE200" s="1" t="str">
        <f t="shared" si="42"/>
        <v/>
      </c>
      <c r="AF200" s="1" t="e">
        <f>VLOOKUP(C200,'Est2'!$C$12:$S$26,18,FALSE)</f>
        <v>#N/A</v>
      </c>
      <c r="AG200" s="1" t="str">
        <f ca="1">IF($I200&lt;AG$5,"-",SUM(INDIRECT(ADDRESS($AF200+"1",6,1,1,"EST 2")):INDIRECT(ADDRESS($AF200+"1",IF(AA200="",17,AA200+"5"),1,1,"EST 2")))/SUM(INDIRECT(ADDRESS($AF200,6,1,1,"EST 2")):INDIRECT(ADDRESS($AF200,IF(AA200="",17,AA200+"5"),1,1,"EST 2")))-1)</f>
        <v>-</v>
      </c>
      <c r="AH200" s="1" t="str">
        <f ca="1">IF($I200&lt;AH$5,"-",SUM(INDIRECT(ADDRESS($AF200+"1",22,1,1,"EST 2")):INDIRECT(ADDRESS($AF200+"1",IF(AB200="",33,AB200+"21"),1,1,"EST 2")))/SUM(INDIRECT(ADDRESS($AF200,22,1,1,"EST 2")):INDIRECT(ADDRESS($AF200,IF(AB200="",33,AB200+"21"),1,1,"EST 2")))-1)</f>
        <v>-</v>
      </c>
      <c r="AI200" s="1" t="str">
        <f ca="1">IF($I200&lt;AI$5,"-",SUM(INDIRECT(ADDRESS($AF200+"1",38,1,1,"EST 2")):INDIRECT(ADDRESS($AF200+"1",IF(AC200="",49,AC200+"37"),1,1,"EST 2")))/SUM(INDIRECT(ADDRESS($AF200,38,1,1,"EST 2")):INDIRECT(ADDRESS($AF200,IF(AC200="",49,AC200+"37"),1,1,"EST 2")))-1)</f>
        <v>-</v>
      </c>
      <c r="AJ200" s="1" t="str">
        <f ca="1">IF($I200&lt;AJ$5,"-",SUM(INDIRECT(ADDRESS($AF200+"1",54,1,1,"EST 2")):INDIRECT(ADDRESS($AF200+"1",IF(AD200="",65,AD200+"53"),1,1,"EST 2")))/SUM(INDIRECT(ADDRESS($AF200,54,1,1,"EST 2")):INDIRECT(ADDRESS($AF200,IF(AD200="",65,AD200+"53"),1,1,"EST 2")))-1)</f>
        <v>-</v>
      </c>
      <c r="AK200" s="1" t="str">
        <f ca="1">IF($I200&lt;AK$5,"-",SUM(INDIRECT(ADDRESS($AF200+"1",70,1,1,"EST 2")):INDIRECT(ADDRESS($AF200+"1",IF(AE200="",81,AE200+"69"),1,1,"EST 2")))/SUM(INDIRECT(ADDRESS($AF200,70,1,1,"EST 2")):INDIRECT(ADDRESS($AF200,IF(AE200="",81,AE200+"69"),1,1,"EST 2")))-1)</f>
        <v>-</v>
      </c>
    </row>
    <row r="201" spans="1:37" ht="30" customHeight="1" thickTop="1" thickBot="1">
      <c r="A201"/>
      <c r="B201"/>
      <c r="C201" s="321"/>
      <c r="D201" s="322"/>
      <c r="E201" s="316"/>
      <c r="F201" s="316"/>
      <c r="G201" s="317" t="str">
        <f>IF(F201=0,"",VLOOKUP(F201,Funcionários!$C$6:$D$81,2,FALSE))</f>
        <v/>
      </c>
      <c r="H201" s="318"/>
      <c r="I201" s="319"/>
      <c r="J201" s="85" t="str">
        <f t="shared" si="43"/>
        <v/>
      </c>
      <c r="K201" s="88"/>
      <c r="L201" s="1" t="str">
        <f t="shared" si="44"/>
        <v/>
      </c>
      <c r="R201" s="1" t="str">
        <f t="shared" si="45"/>
        <v/>
      </c>
      <c r="S201" s="1" t="str">
        <f t="shared" si="46"/>
        <v/>
      </c>
      <c r="W201" s="1" t="e">
        <f t="shared" ca="1" si="47"/>
        <v>#VALUE!</v>
      </c>
      <c r="X201" s="1" t="e">
        <f t="shared" ca="1" si="48"/>
        <v>#VALUE!</v>
      </c>
      <c r="Y201" s="1" t="e">
        <f t="shared" ca="1" si="49"/>
        <v>#VALUE!</v>
      </c>
      <c r="AA201" s="1" t="str">
        <f t="shared" si="42"/>
        <v/>
      </c>
      <c r="AB201" s="1" t="str">
        <f t="shared" si="42"/>
        <v/>
      </c>
      <c r="AC201" s="1" t="str">
        <f t="shared" si="42"/>
        <v/>
      </c>
      <c r="AD201" s="1" t="str">
        <f t="shared" si="42"/>
        <v/>
      </c>
      <c r="AE201" s="1" t="str">
        <f t="shared" si="42"/>
        <v/>
      </c>
      <c r="AF201" s="1" t="e">
        <f>VLOOKUP(C201,'Est2'!$C$12:$S$26,18,FALSE)</f>
        <v>#N/A</v>
      </c>
      <c r="AG201" s="1" t="str">
        <f ca="1">IF($I201&lt;AG$5,"-",SUM(INDIRECT(ADDRESS($AF201+"1",6,1,1,"EST 2")):INDIRECT(ADDRESS($AF201+"1",IF(AA201="",17,AA201+"5"),1,1,"EST 2")))/SUM(INDIRECT(ADDRESS($AF201,6,1,1,"EST 2")):INDIRECT(ADDRESS($AF201,IF(AA201="",17,AA201+"5"),1,1,"EST 2")))-1)</f>
        <v>-</v>
      </c>
      <c r="AH201" s="1" t="str">
        <f ca="1">IF($I201&lt;AH$5,"-",SUM(INDIRECT(ADDRESS($AF201+"1",22,1,1,"EST 2")):INDIRECT(ADDRESS($AF201+"1",IF(AB201="",33,AB201+"21"),1,1,"EST 2")))/SUM(INDIRECT(ADDRESS($AF201,22,1,1,"EST 2")):INDIRECT(ADDRESS($AF201,IF(AB201="",33,AB201+"21"),1,1,"EST 2")))-1)</f>
        <v>-</v>
      </c>
      <c r="AI201" s="1" t="str">
        <f ca="1">IF($I201&lt;AI$5,"-",SUM(INDIRECT(ADDRESS($AF201+"1",38,1,1,"EST 2")):INDIRECT(ADDRESS($AF201+"1",IF(AC201="",49,AC201+"37"),1,1,"EST 2")))/SUM(INDIRECT(ADDRESS($AF201,38,1,1,"EST 2")):INDIRECT(ADDRESS($AF201,IF(AC201="",49,AC201+"37"),1,1,"EST 2")))-1)</f>
        <v>-</v>
      </c>
      <c r="AJ201" s="1" t="str">
        <f ca="1">IF($I201&lt;AJ$5,"-",SUM(INDIRECT(ADDRESS($AF201+"1",54,1,1,"EST 2")):INDIRECT(ADDRESS($AF201+"1",IF(AD201="",65,AD201+"53"),1,1,"EST 2")))/SUM(INDIRECT(ADDRESS($AF201,54,1,1,"EST 2")):INDIRECT(ADDRESS($AF201,IF(AD201="",65,AD201+"53"),1,1,"EST 2")))-1)</f>
        <v>-</v>
      </c>
      <c r="AK201" s="1" t="str">
        <f ca="1">IF($I201&lt;AK$5,"-",SUM(INDIRECT(ADDRESS($AF201+"1",70,1,1,"EST 2")):INDIRECT(ADDRESS($AF201+"1",IF(AE201="",81,AE201+"69"),1,1,"EST 2")))/SUM(INDIRECT(ADDRESS($AF201,70,1,1,"EST 2")):INDIRECT(ADDRESS($AF201,IF(AE201="",81,AE201+"69"),1,1,"EST 2")))-1)</f>
        <v>-</v>
      </c>
    </row>
    <row r="202" spans="1:37" ht="30" customHeight="1" thickTop="1" thickBot="1">
      <c r="A202"/>
      <c r="B202"/>
      <c r="C202" s="321"/>
      <c r="D202" s="322"/>
      <c r="E202" s="316"/>
      <c r="F202" s="316"/>
      <c r="G202" s="317" t="str">
        <f>IF(F202=0,"",VLOOKUP(F202,Funcionários!$C$6:$D$81,2,FALSE))</f>
        <v/>
      </c>
      <c r="H202" s="318"/>
      <c r="I202" s="319"/>
      <c r="J202" s="85" t="str">
        <f t="shared" si="43"/>
        <v/>
      </c>
      <c r="K202" s="88"/>
      <c r="L202" s="1" t="str">
        <f t="shared" si="44"/>
        <v/>
      </c>
      <c r="R202" s="1" t="str">
        <f t="shared" si="45"/>
        <v/>
      </c>
      <c r="S202" s="1" t="str">
        <f t="shared" si="46"/>
        <v/>
      </c>
      <c r="W202" s="1" t="e">
        <f t="shared" ca="1" si="47"/>
        <v>#VALUE!</v>
      </c>
      <c r="X202" s="1" t="e">
        <f t="shared" ca="1" si="48"/>
        <v>#VALUE!</v>
      </c>
      <c r="Y202" s="1" t="e">
        <f t="shared" ca="1" si="49"/>
        <v>#VALUE!</v>
      </c>
      <c r="AA202" s="1" t="str">
        <f t="shared" si="42"/>
        <v/>
      </c>
      <c r="AB202" s="1" t="str">
        <f t="shared" si="42"/>
        <v/>
      </c>
      <c r="AC202" s="1" t="str">
        <f t="shared" si="42"/>
        <v/>
      </c>
      <c r="AD202" s="1" t="str">
        <f t="shared" si="42"/>
        <v/>
      </c>
      <c r="AE202" s="1" t="str">
        <f t="shared" si="42"/>
        <v/>
      </c>
      <c r="AF202" s="1" t="e">
        <f>VLOOKUP(C202,'Est2'!$C$12:$S$26,18,FALSE)</f>
        <v>#N/A</v>
      </c>
      <c r="AG202" s="1" t="str">
        <f ca="1">IF($I202&lt;AG$5,"-",SUM(INDIRECT(ADDRESS($AF202+"1",6,1,1,"EST 2")):INDIRECT(ADDRESS($AF202+"1",IF(AA202="",17,AA202+"5"),1,1,"EST 2")))/SUM(INDIRECT(ADDRESS($AF202,6,1,1,"EST 2")):INDIRECT(ADDRESS($AF202,IF(AA202="",17,AA202+"5"),1,1,"EST 2")))-1)</f>
        <v>-</v>
      </c>
      <c r="AH202" s="1" t="str">
        <f ca="1">IF($I202&lt;AH$5,"-",SUM(INDIRECT(ADDRESS($AF202+"1",22,1,1,"EST 2")):INDIRECT(ADDRESS($AF202+"1",IF(AB202="",33,AB202+"21"),1,1,"EST 2")))/SUM(INDIRECT(ADDRESS($AF202,22,1,1,"EST 2")):INDIRECT(ADDRESS($AF202,IF(AB202="",33,AB202+"21"),1,1,"EST 2")))-1)</f>
        <v>-</v>
      </c>
      <c r="AI202" s="1" t="str">
        <f ca="1">IF($I202&lt;AI$5,"-",SUM(INDIRECT(ADDRESS($AF202+"1",38,1,1,"EST 2")):INDIRECT(ADDRESS($AF202+"1",IF(AC202="",49,AC202+"37"),1,1,"EST 2")))/SUM(INDIRECT(ADDRESS($AF202,38,1,1,"EST 2")):INDIRECT(ADDRESS($AF202,IF(AC202="",49,AC202+"37"),1,1,"EST 2")))-1)</f>
        <v>-</v>
      </c>
      <c r="AJ202" s="1" t="str">
        <f ca="1">IF($I202&lt;AJ$5,"-",SUM(INDIRECT(ADDRESS($AF202+"1",54,1,1,"EST 2")):INDIRECT(ADDRESS($AF202+"1",IF(AD202="",65,AD202+"53"),1,1,"EST 2")))/SUM(INDIRECT(ADDRESS($AF202,54,1,1,"EST 2")):INDIRECT(ADDRESS($AF202,IF(AD202="",65,AD202+"53"),1,1,"EST 2")))-1)</f>
        <v>-</v>
      </c>
      <c r="AK202" s="1" t="str">
        <f ca="1">IF($I202&lt;AK$5,"-",SUM(INDIRECT(ADDRESS($AF202+"1",70,1,1,"EST 2")):INDIRECT(ADDRESS($AF202+"1",IF(AE202="",81,AE202+"69"),1,1,"EST 2")))/SUM(INDIRECT(ADDRESS($AF202,70,1,1,"EST 2")):INDIRECT(ADDRESS($AF202,IF(AE202="",81,AE202+"69"),1,1,"EST 2")))-1)</f>
        <v>-</v>
      </c>
    </row>
    <row r="203" spans="1:37" ht="30" customHeight="1" thickTop="1" thickBot="1">
      <c r="A203"/>
      <c r="B203"/>
      <c r="C203" s="321"/>
      <c r="D203" s="322"/>
      <c r="E203" s="316"/>
      <c r="F203" s="316"/>
      <c r="G203" s="317" t="str">
        <f>IF(F203=0,"",VLOOKUP(F203,Funcionários!$C$6:$D$81,2,FALSE))</f>
        <v/>
      </c>
      <c r="H203" s="318"/>
      <c r="I203" s="319"/>
      <c r="J203" s="85" t="str">
        <f t="shared" si="43"/>
        <v/>
      </c>
      <c r="K203" s="88"/>
      <c r="L203" s="1" t="str">
        <f t="shared" si="44"/>
        <v/>
      </c>
      <c r="R203" s="1" t="str">
        <f t="shared" si="45"/>
        <v/>
      </c>
      <c r="S203" s="1" t="str">
        <f t="shared" si="46"/>
        <v/>
      </c>
      <c r="W203" s="1" t="e">
        <f t="shared" ca="1" si="47"/>
        <v>#VALUE!</v>
      </c>
      <c r="X203" s="1" t="e">
        <f t="shared" ca="1" si="48"/>
        <v>#VALUE!</v>
      </c>
      <c r="Y203" s="1" t="e">
        <f t="shared" ca="1" si="49"/>
        <v>#VALUE!</v>
      </c>
      <c r="AA203" s="1" t="str">
        <f t="shared" si="42"/>
        <v/>
      </c>
      <c r="AB203" s="1" t="str">
        <f t="shared" si="42"/>
        <v/>
      </c>
      <c r="AC203" s="1" t="str">
        <f t="shared" si="42"/>
        <v/>
      </c>
      <c r="AD203" s="1" t="str">
        <f t="shared" si="42"/>
        <v/>
      </c>
      <c r="AE203" s="1" t="str">
        <f t="shared" si="42"/>
        <v/>
      </c>
      <c r="AF203" s="1" t="e">
        <f>VLOOKUP(C203,'Est2'!$C$12:$S$26,18,FALSE)</f>
        <v>#N/A</v>
      </c>
      <c r="AG203" s="1" t="str">
        <f ca="1">IF($I203&lt;AG$5,"-",SUM(INDIRECT(ADDRESS($AF203+"1",6,1,1,"EST 2")):INDIRECT(ADDRESS($AF203+"1",IF(AA203="",17,AA203+"5"),1,1,"EST 2")))/SUM(INDIRECT(ADDRESS($AF203,6,1,1,"EST 2")):INDIRECT(ADDRESS($AF203,IF(AA203="",17,AA203+"5"),1,1,"EST 2")))-1)</f>
        <v>-</v>
      </c>
      <c r="AH203" s="1" t="str">
        <f ca="1">IF($I203&lt;AH$5,"-",SUM(INDIRECT(ADDRESS($AF203+"1",22,1,1,"EST 2")):INDIRECT(ADDRESS($AF203+"1",IF(AB203="",33,AB203+"21"),1,1,"EST 2")))/SUM(INDIRECT(ADDRESS($AF203,22,1,1,"EST 2")):INDIRECT(ADDRESS($AF203,IF(AB203="",33,AB203+"21"),1,1,"EST 2")))-1)</f>
        <v>-</v>
      </c>
      <c r="AI203" s="1" t="str">
        <f ca="1">IF($I203&lt;AI$5,"-",SUM(INDIRECT(ADDRESS($AF203+"1",38,1,1,"EST 2")):INDIRECT(ADDRESS($AF203+"1",IF(AC203="",49,AC203+"37"),1,1,"EST 2")))/SUM(INDIRECT(ADDRESS($AF203,38,1,1,"EST 2")):INDIRECT(ADDRESS($AF203,IF(AC203="",49,AC203+"37"),1,1,"EST 2")))-1)</f>
        <v>-</v>
      </c>
      <c r="AJ203" s="1" t="str">
        <f ca="1">IF($I203&lt;AJ$5,"-",SUM(INDIRECT(ADDRESS($AF203+"1",54,1,1,"EST 2")):INDIRECT(ADDRESS($AF203+"1",IF(AD203="",65,AD203+"53"),1,1,"EST 2")))/SUM(INDIRECT(ADDRESS($AF203,54,1,1,"EST 2")):INDIRECT(ADDRESS($AF203,IF(AD203="",65,AD203+"53"),1,1,"EST 2")))-1)</f>
        <v>-</v>
      </c>
      <c r="AK203" s="1" t="str">
        <f ca="1">IF($I203&lt;AK$5,"-",SUM(INDIRECT(ADDRESS($AF203+"1",70,1,1,"EST 2")):INDIRECT(ADDRESS($AF203+"1",IF(AE203="",81,AE203+"69"),1,1,"EST 2")))/SUM(INDIRECT(ADDRESS($AF203,70,1,1,"EST 2")):INDIRECT(ADDRESS($AF203,IF(AE203="",81,AE203+"69"),1,1,"EST 2")))-1)</f>
        <v>-</v>
      </c>
    </row>
    <row r="204" spans="1:37" ht="30" customHeight="1" thickTop="1" thickBot="1">
      <c r="A204"/>
      <c r="B204"/>
      <c r="C204" s="321"/>
      <c r="D204" s="322"/>
      <c r="E204" s="316"/>
      <c r="F204" s="316"/>
      <c r="G204" s="317" t="str">
        <f>IF(F204=0,"",VLOOKUP(F204,Funcionários!$C$6:$D$81,2,FALSE))</f>
        <v/>
      </c>
      <c r="H204" s="318"/>
      <c r="I204" s="319"/>
      <c r="J204" s="85" t="str">
        <f t="shared" si="43"/>
        <v/>
      </c>
      <c r="K204" s="88"/>
      <c r="L204" s="1" t="str">
        <f t="shared" si="44"/>
        <v/>
      </c>
      <c r="R204" s="1" t="str">
        <f t="shared" si="45"/>
        <v/>
      </c>
      <c r="S204" s="1" t="str">
        <f t="shared" si="46"/>
        <v/>
      </c>
      <c r="W204" s="1" t="e">
        <f t="shared" ca="1" si="47"/>
        <v>#VALUE!</v>
      </c>
      <c r="X204" s="1" t="e">
        <f t="shared" ca="1" si="48"/>
        <v>#VALUE!</v>
      </c>
      <c r="Y204" s="1" t="e">
        <f t="shared" ca="1" si="49"/>
        <v>#VALUE!</v>
      </c>
      <c r="AA204" s="1" t="str">
        <f t="shared" si="42"/>
        <v/>
      </c>
      <c r="AB204" s="1" t="str">
        <f t="shared" si="42"/>
        <v/>
      </c>
      <c r="AC204" s="1" t="str">
        <f t="shared" si="42"/>
        <v/>
      </c>
      <c r="AD204" s="1" t="str">
        <f t="shared" si="42"/>
        <v/>
      </c>
      <c r="AE204" s="1" t="str">
        <f t="shared" si="42"/>
        <v/>
      </c>
      <c r="AF204" s="1" t="e">
        <f>VLOOKUP(C204,'Est2'!$C$12:$S$26,18,FALSE)</f>
        <v>#N/A</v>
      </c>
      <c r="AG204" s="1" t="str">
        <f ca="1">IF($I204&lt;AG$5,"-",SUM(INDIRECT(ADDRESS($AF204+"1",6,1,1,"EST 2")):INDIRECT(ADDRESS($AF204+"1",IF(AA204="",17,AA204+"5"),1,1,"EST 2")))/SUM(INDIRECT(ADDRESS($AF204,6,1,1,"EST 2")):INDIRECT(ADDRESS($AF204,IF(AA204="",17,AA204+"5"),1,1,"EST 2")))-1)</f>
        <v>-</v>
      </c>
      <c r="AH204" s="1" t="str">
        <f ca="1">IF($I204&lt;AH$5,"-",SUM(INDIRECT(ADDRESS($AF204+"1",22,1,1,"EST 2")):INDIRECT(ADDRESS($AF204+"1",IF(AB204="",33,AB204+"21"),1,1,"EST 2")))/SUM(INDIRECT(ADDRESS($AF204,22,1,1,"EST 2")):INDIRECT(ADDRESS($AF204,IF(AB204="",33,AB204+"21"),1,1,"EST 2")))-1)</f>
        <v>-</v>
      </c>
      <c r="AI204" s="1" t="str">
        <f ca="1">IF($I204&lt;AI$5,"-",SUM(INDIRECT(ADDRESS($AF204+"1",38,1,1,"EST 2")):INDIRECT(ADDRESS($AF204+"1",IF(AC204="",49,AC204+"37"),1,1,"EST 2")))/SUM(INDIRECT(ADDRESS($AF204,38,1,1,"EST 2")):INDIRECT(ADDRESS($AF204,IF(AC204="",49,AC204+"37"),1,1,"EST 2")))-1)</f>
        <v>-</v>
      </c>
      <c r="AJ204" s="1" t="str">
        <f ca="1">IF($I204&lt;AJ$5,"-",SUM(INDIRECT(ADDRESS($AF204+"1",54,1,1,"EST 2")):INDIRECT(ADDRESS($AF204+"1",IF(AD204="",65,AD204+"53"),1,1,"EST 2")))/SUM(INDIRECT(ADDRESS($AF204,54,1,1,"EST 2")):INDIRECT(ADDRESS($AF204,IF(AD204="",65,AD204+"53"),1,1,"EST 2")))-1)</f>
        <v>-</v>
      </c>
      <c r="AK204" s="1" t="str">
        <f ca="1">IF($I204&lt;AK$5,"-",SUM(INDIRECT(ADDRESS($AF204+"1",70,1,1,"EST 2")):INDIRECT(ADDRESS($AF204+"1",IF(AE204="",81,AE204+"69"),1,1,"EST 2")))/SUM(INDIRECT(ADDRESS($AF204,70,1,1,"EST 2")):INDIRECT(ADDRESS($AF204,IF(AE204="",81,AE204+"69"),1,1,"EST 2")))-1)</f>
        <v>-</v>
      </c>
    </row>
    <row r="205" spans="1:37" ht="30" customHeight="1" thickTop="1" thickBot="1">
      <c r="A205"/>
      <c r="B205"/>
      <c r="C205" s="321"/>
      <c r="D205" s="322"/>
      <c r="E205" s="316"/>
      <c r="F205" s="316"/>
      <c r="G205" s="317" t="str">
        <f>IF(F205=0,"",VLOOKUP(F205,Funcionários!$C$6:$D$81,2,FALSE))</f>
        <v/>
      </c>
      <c r="H205" s="318"/>
      <c r="I205" s="319"/>
      <c r="J205" s="85" t="str">
        <f t="shared" si="43"/>
        <v/>
      </c>
      <c r="K205" s="88"/>
      <c r="L205" s="1" t="str">
        <f t="shared" si="44"/>
        <v/>
      </c>
      <c r="R205" s="1" t="str">
        <f t="shared" si="45"/>
        <v/>
      </c>
      <c r="S205" s="1" t="str">
        <f t="shared" si="46"/>
        <v/>
      </c>
      <c r="W205" s="1" t="e">
        <f t="shared" ca="1" si="47"/>
        <v>#VALUE!</v>
      </c>
      <c r="X205" s="1" t="e">
        <f t="shared" ca="1" si="48"/>
        <v>#VALUE!</v>
      </c>
      <c r="Y205" s="1" t="e">
        <f t="shared" ca="1" si="49"/>
        <v>#VALUE!</v>
      </c>
      <c r="AA205" s="1" t="str">
        <f t="shared" si="42"/>
        <v/>
      </c>
      <c r="AB205" s="1" t="str">
        <f t="shared" si="42"/>
        <v/>
      </c>
      <c r="AC205" s="1" t="str">
        <f t="shared" si="42"/>
        <v/>
      </c>
      <c r="AD205" s="1" t="str">
        <f t="shared" si="42"/>
        <v/>
      </c>
      <c r="AE205" s="1" t="str">
        <f t="shared" si="42"/>
        <v/>
      </c>
      <c r="AF205" s="1" t="e">
        <f>VLOOKUP(C205,'Est2'!$C$12:$S$26,18,FALSE)</f>
        <v>#N/A</v>
      </c>
      <c r="AG205" s="1" t="str">
        <f ca="1">IF($I205&lt;AG$5,"-",SUM(INDIRECT(ADDRESS($AF205+"1",6,1,1,"EST 2")):INDIRECT(ADDRESS($AF205+"1",IF(AA205="",17,AA205+"5"),1,1,"EST 2")))/SUM(INDIRECT(ADDRESS($AF205,6,1,1,"EST 2")):INDIRECT(ADDRESS($AF205,IF(AA205="",17,AA205+"5"),1,1,"EST 2")))-1)</f>
        <v>-</v>
      </c>
      <c r="AH205" s="1" t="str">
        <f ca="1">IF($I205&lt;AH$5,"-",SUM(INDIRECT(ADDRESS($AF205+"1",22,1,1,"EST 2")):INDIRECT(ADDRESS($AF205+"1",IF(AB205="",33,AB205+"21"),1,1,"EST 2")))/SUM(INDIRECT(ADDRESS($AF205,22,1,1,"EST 2")):INDIRECT(ADDRESS($AF205,IF(AB205="",33,AB205+"21"),1,1,"EST 2")))-1)</f>
        <v>-</v>
      </c>
      <c r="AI205" s="1" t="str">
        <f ca="1">IF($I205&lt;AI$5,"-",SUM(INDIRECT(ADDRESS($AF205+"1",38,1,1,"EST 2")):INDIRECT(ADDRESS($AF205+"1",IF(AC205="",49,AC205+"37"),1,1,"EST 2")))/SUM(INDIRECT(ADDRESS($AF205,38,1,1,"EST 2")):INDIRECT(ADDRESS($AF205,IF(AC205="",49,AC205+"37"),1,1,"EST 2")))-1)</f>
        <v>-</v>
      </c>
      <c r="AJ205" s="1" t="str">
        <f ca="1">IF($I205&lt;AJ$5,"-",SUM(INDIRECT(ADDRESS($AF205+"1",54,1,1,"EST 2")):INDIRECT(ADDRESS($AF205+"1",IF(AD205="",65,AD205+"53"),1,1,"EST 2")))/SUM(INDIRECT(ADDRESS($AF205,54,1,1,"EST 2")):INDIRECT(ADDRESS($AF205,IF(AD205="",65,AD205+"53"),1,1,"EST 2")))-1)</f>
        <v>-</v>
      </c>
      <c r="AK205" s="1" t="str">
        <f ca="1">IF($I205&lt;AK$5,"-",SUM(INDIRECT(ADDRESS($AF205+"1",70,1,1,"EST 2")):INDIRECT(ADDRESS($AF205+"1",IF(AE205="",81,AE205+"69"),1,1,"EST 2")))/SUM(INDIRECT(ADDRESS($AF205,70,1,1,"EST 2")):INDIRECT(ADDRESS($AF205,IF(AE205="",81,AE205+"69"),1,1,"EST 2")))-1)</f>
        <v>-</v>
      </c>
    </row>
    <row r="206" spans="1:37" ht="30" customHeight="1" thickTop="1" thickBot="1">
      <c r="A206"/>
      <c r="B206"/>
      <c r="C206" s="321"/>
      <c r="D206" s="322"/>
      <c r="E206" s="316"/>
      <c r="F206" s="316"/>
      <c r="G206" s="317" t="str">
        <f>IF(F206=0,"",VLOOKUP(F206,Funcionários!$C$6:$D$81,2,FALSE))</f>
        <v/>
      </c>
      <c r="H206" s="318"/>
      <c r="I206" s="319"/>
      <c r="J206" s="85" t="str">
        <f t="shared" si="43"/>
        <v/>
      </c>
      <c r="K206" s="88"/>
      <c r="L206" s="1" t="str">
        <f t="shared" si="44"/>
        <v/>
      </c>
      <c r="R206" s="1" t="str">
        <f t="shared" si="45"/>
        <v/>
      </c>
      <c r="S206" s="1" t="str">
        <f t="shared" si="46"/>
        <v/>
      </c>
      <c r="W206" s="1" t="e">
        <f t="shared" ca="1" si="47"/>
        <v>#VALUE!</v>
      </c>
      <c r="X206" s="1" t="e">
        <f t="shared" ca="1" si="48"/>
        <v>#VALUE!</v>
      </c>
      <c r="Y206" s="1" t="e">
        <f t="shared" ca="1" si="49"/>
        <v>#VALUE!</v>
      </c>
      <c r="AA206" s="1" t="str">
        <f t="shared" ref="AA206:AE215" si="50">IF($I206=AA$5,$R206,"")</f>
        <v/>
      </c>
      <c r="AB206" s="1" t="str">
        <f t="shared" si="50"/>
        <v/>
      </c>
      <c r="AC206" s="1" t="str">
        <f t="shared" si="50"/>
        <v/>
      </c>
      <c r="AD206" s="1" t="str">
        <f t="shared" si="50"/>
        <v/>
      </c>
      <c r="AE206" s="1" t="str">
        <f t="shared" si="50"/>
        <v/>
      </c>
      <c r="AF206" s="1" t="e">
        <f>VLOOKUP(C206,'Est2'!$C$12:$S$26,18,FALSE)</f>
        <v>#N/A</v>
      </c>
      <c r="AG206" s="1" t="str">
        <f ca="1">IF($I206&lt;AG$5,"-",SUM(INDIRECT(ADDRESS($AF206+"1",6,1,1,"EST 2")):INDIRECT(ADDRESS($AF206+"1",IF(AA206="",17,AA206+"5"),1,1,"EST 2")))/SUM(INDIRECT(ADDRESS($AF206,6,1,1,"EST 2")):INDIRECT(ADDRESS($AF206,IF(AA206="",17,AA206+"5"),1,1,"EST 2")))-1)</f>
        <v>-</v>
      </c>
      <c r="AH206" s="1" t="str">
        <f ca="1">IF($I206&lt;AH$5,"-",SUM(INDIRECT(ADDRESS($AF206+"1",22,1,1,"EST 2")):INDIRECT(ADDRESS($AF206+"1",IF(AB206="",33,AB206+"21"),1,1,"EST 2")))/SUM(INDIRECT(ADDRESS($AF206,22,1,1,"EST 2")):INDIRECT(ADDRESS($AF206,IF(AB206="",33,AB206+"21"),1,1,"EST 2")))-1)</f>
        <v>-</v>
      </c>
      <c r="AI206" s="1" t="str">
        <f ca="1">IF($I206&lt;AI$5,"-",SUM(INDIRECT(ADDRESS($AF206+"1",38,1,1,"EST 2")):INDIRECT(ADDRESS($AF206+"1",IF(AC206="",49,AC206+"37"),1,1,"EST 2")))/SUM(INDIRECT(ADDRESS($AF206,38,1,1,"EST 2")):INDIRECT(ADDRESS($AF206,IF(AC206="",49,AC206+"37"),1,1,"EST 2")))-1)</f>
        <v>-</v>
      </c>
      <c r="AJ206" s="1" t="str">
        <f ca="1">IF($I206&lt;AJ$5,"-",SUM(INDIRECT(ADDRESS($AF206+"1",54,1,1,"EST 2")):INDIRECT(ADDRESS($AF206+"1",IF(AD206="",65,AD206+"53"),1,1,"EST 2")))/SUM(INDIRECT(ADDRESS($AF206,54,1,1,"EST 2")):INDIRECT(ADDRESS($AF206,IF(AD206="",65,AD206+"53"),1,1,"EST 2")))-1)</f>
        <v>-</v>
      </c>
      <c r="AK206" s="1" t="str">
        <f ca="1">IF($I206&lt;AK$5,"-",SUM(INDIRECT(ADDRESS($AF206+"1",70,1,1,"EST 2")):INDIRECT(ADDRESS($AF206+"1",IF(AE206="",81,AE206+"69"),1,1,"EST 2")))/SUM(INDIRECT(ADDRESS($AF206,70,1,1,"EST 2")):INDIRECT(ADDRESS($AF206,IF(AE206="",81,AE206+"69"),1,1,"EST 2")))-1)</f>
        <v>-</v>
      </c>
    </row>
    <row r="207" spans="1:37" ht="30" customHeight="1" thickTop="1" thickBot="1">
      <c r="A207"/>
      <c r="B207"/>
      <c r="C207" s="321"/>
      <c r="D207" s="322"/>
      <c r="E207" s="316"/>
      <c r="F207" s="316"/>
      <c r="G207" s="317" t="str">
        <f>IF(F207=0,"",VLOOKUP(F207,Funcionários!$C$6:$D$81,2,FALSE))</f>
        <v/>
      </c>
      <c r="H207" s="318"/>
      <c r="I207" s="319"/>
      <c r="J207" s="85" t="str">
        <f t="shared" si="43"/>
        <v/>
      </c>
      <c r="K207" s="88"/>
      <c r="L207" s="1" t="str">
        <f t="shared" si="44"/>
        <v/>
      </c>
      <c r="R207" s="1" t="str">
        <f t="shared" si="45"/>
        <v/>
      </c>
      <c r="S207" s="1" t="str">
        <f t="shared" si="46"/>
        <v/>
      </c>
      <c r="W207" s="1" t="e">
        <f t="shared" ca="1" si="47"/>
        <v>#VALUE!</v>
      </c>
      <c r="X207" s="1" t="e">
        <f t="shared" ca="1" si="48"/>
        <v>#VALUE!</v>
      </c>
      <c r="Y207" s="1" t="e">
        <f t="shared" ca="1" si="49"/>
        <v>#VALUE!</v>
      </c>
      <c r="AA207" s="1" t="str">
        <f t="shared" si="50"/>
        <v/>
      </c>
      <c r="AB207" s="1" t="str">
        <f t="shared" si="50"/>
        <v/>
      </c>
      <c r="AC207" s="1" t="str">
        <f t="shared" si="50"/>
        <v/>
      </c>
      <c r="AD207" s="1" t="str">
        <f t="shared" si="50"/>
        <v/>
      </c>
      <c r="AE207" s="1" t="str">
        <f t="shared" si="50"/>
        <v/>
      </c>
      <c r="AF207" s="1" t="e">
        <f>VLOOKUP(C207,'Est2'!$C$12:$S$26,18,FALSE)</f>
        <v>#N/A</v>
      </c>
      <c r="AG207" s="1" t="str">
        <f ca="1">IF($I207&lt;AG$5,"-",SUM(INDIRECT(ADDRESS($AF207+"1",6,1,1,"EST 2")):INDIRECT(ADDRESS($AF207+"1",IF(AA207="",17,AA207+"5"),1,1,"EST 2")))/SUM(INDIRECT(ADDRESS($AF207,6,1,1,"EST 2")):INDIRECT(ADDRESS($AF207,IF(AA207="",17,AA207+"5"),1,1,"EST 2")))-1)</f>
        <v>-</v>
      </c>
      <c r="AH207" s="1" t="str">
        <f ca="1">IF($I207&lt;AH$5,"-",SUM(INDIRECT(ADDRESS($AF207+"1",22,1,1,"EST 2")):INDIRECT(ADDRESS($AF207+"1",IF(AB207="",33,AB207+"21"),1,1,"EST 2")))/SUM(INDIRECT(ADDRESS($AF207,22,1,1,"EST 2")):INDIRECT(ADDRESS($AF207,IF(AB207="",33,AB207+"21"),1,1,"EST 2")))-1)</f>
        <v>-</v>
      </c>
      <c r="AI207" s="1" t="str">
        <f ca="1">IF($I207&lt;AI$5,"-",SUM(INDIRECT(ADDRESS($AF207+"1",38,1,1,"EST 2")):INDIRECT(ADDRESS($AF207+"1",IF(AC207="",49,AC207+"37"),1,1,"EST 2")))/SUM(INDIRECT(ADDRESS($AF207,38,1,1,"EST 2")):INDIRECT(ADDRESS($AF207,IF(AC207="",49,AC207+"37"),1,1,"EST 2")))-1)</f>
        <v>-</v>
      </c>
      <c r="AJ207" s="1" t="str">
        <f ca="1">IF($I207&lt;AJ$5,"-",SUM(INDIRECT(ADDRESS($AF207+"1",54,1,1,"EST 2")):INDIRECT(ADDRESS($AF207+"1",IF(AD207="",65,AD207+"53"),1,1,"EST 2")))/SUM(INDIRECT(ADDRESS($AF207,54,1,1,"EST 2")):INDIRECT(ADDRESS($AF207,IF(AD207="",65,AD207+"53"),1,1,"EST 2")))-1)</f>
        <v>-</v>
      </c>
      <c r="AK207" s="1" t="str">
        <f ca="1">IF($I207&lt;AK$5,"-",SUM(INDIRECT(ADDRESS($AF207+"1",70,1,1,"EST 2")):INDIRECT(ADDRESS($AF207+"1",IF(AE207="",81,AE207+"69"),1,1,"EST 2")))/SUM(INDIRECT(ADDRESS($AF207,70,1,1,"EST 2")):INDIRECT(ADDRESS($AF207,IF(AE207="",81,AE207+"69"),1,1,"EST 2")))-1)</f>
        <v>-</v>
      </c>
    </row>
    <row r="208" spans="1:37" ht="30" customHeight="1" thickTop="1" thickBot="1">
      <c r="A208"/>
      <c r="B208"/>
      <c r="C208" s="321"/>
      <c r="D208" s="322"/>
      <c r="E208" s="316"/>
      <c r="F208" s="316"/>
      <c r="G208" s="317" t="str">
        <f>IF(F208=0,"",VLOOKUP(F208,Funcionários!$C$6:$D$81,2,FALSE))</f>
        <v/>
      </c>
      <c r="H208" s="318"/>
      <c r="I208" s="319"/>
      <c r="J208" s="85" t="str">
        <f t="shared" si="43"/>
        <v/>
      </c>
      <c r="K208" s="88"/>
      <c r="L208" s="1" t="str">
        <f t="shared" si="44"/>
        <v/>
      </c>
      <c r="R208" s="1" t="str">
        <f t="shared" si="45"/>
        <v/>
      </c>
      <c r="S208" s="1" t="str">
        <f t="shared" si="46"/>
        <v/>
      </c>
      <c r="W208" s="1" t="e">
        <f t="shared" ca="1" si="47"/>
        <v>#VALUE!</v>
      </c>
      <c r="X208" s="1" t="e">
        <f t="shared" ca="1" si="48"/>
        <v>#VALUE!</v>
      </c>
      <c r="Y208" s="1" t="e">
        <f t="shared" ca="1" si="49"/>
        <v>#VALUE!</v>
      </c>
      <c r="AA208" s="1" t="str">
        <f t="shared" si="50"/>
        <v/>
      </c>
      <c r="AB208" s="1" t="str">
        <f t="shared" si="50"/>
        <v/>
      </c>
      <c r="AC208" s="1" t="str">
        <f t="shared" si="50"/>
        <v/>
      </c>
      <c r="AD208" s="1" t="str">
        <f t="shared" si="50"/>
        <v/>
      </c>
      <c r="AE208" s="1" t="str">
        <f t="shared" si="50"/>
        <v/>
      </c>
      <c r="AF208" s="1" t="e">
        <f>VLOOKUP(C208,'Est2'!$C$12:$S$26,18,FALSE)</f>
        <v>#N/A</v>
      </c>
      <c r="AG208" s="1" t="str">
        <f ca="1">IF($I208&lt;AG$5,"-",SUM(INDIRECT(ADDRESS($AF208+"1",6,1,1,"EST 2")):INDIRECT(ADDRESS($AF208+"1",IF(AA208="",17,AA208+"5"),1,1,"EST 2")))/SUM(INDIRECT(ADDRESS($AF208,6,1,1,"EST 2")):INDIRECT(ADDRESS($AF208,IF(AA208="",17,AA208+"5"),1,1,"EST 2")))-1)</f>
        <v>-</v>
      </c>
      <c r="AH208" s="1" t="str">
        <f ca="1">IF($I208&lt;AH$5,"-",SUM(INDIRECT(ADDRESS($AF208+"1",22,1,1,"EST 2")):INDIRECT(ADDRESS($AF208+"1",IF(AB208="",33,AB208+"21"),1,1,"EST 2")))/SUM(INDIRECT(ADDRESS($AF208,22,1,1,"EST 2")):INDIRECT(ADDRESS($AF208,IF(AB208="",33,AB208+"21"),1,1,"EST 2")))-1)</f>
        <v>-</v>
      </c>
      <c r="AI208" s="1" t="str">
        <f ca="1">IF($I208&lt;AI$5,"-",SUM(INDIRECT(ADDRESS($AF208+"1",38,1,1,"EST 2")):INDIRECT(ADDRESS($AF208+"1",IF(AC208="",49,AC208+"37"),1,1,"EST 2")))/SUM(INDIRECT(ADDRESS($AF208,38,1,1,"EST 2")):INDIRECT(ADDRESS($AF208,IF(AC208="",49,AC208+"37"),1,1,"EST 2")))-1)</f>
        <v>-</v>
      </c>
      <c r="AJ208" s="1" t="str">
        <f ca="1">IF($I208&lt;AJ$5,"-",SUM(INDIRECT(ADDRESS($AF208+"1",54,1,1,"EST 2")):INDIRECT(ADDRESS($AF208+"1",IF(AD208="",65,AD208+"53"),1,1,"EST 2")))/SUM(INDIRECT(ADDRESS($AF208,54,1,1,"EST 2")):INDIRECT(ADDRESS($AF208,IF(AD208="",65,AD208+"53"),1,1,"EST 2")))-1)</f>
        <v>-</v>
      </c>
      <c r="AK208" s="1" t="str">
        <f ca="1">IF($I208&lt;AK$5,"-",SUM(INDIRECT(ADDRESS($AF208+"1",70,1,1,"EST 2")):INDIRECT(ADDRESS($AF208+"1",IF(AE208="",81,AE208+"69"),1,1,"EST 2")))/SUM(INDIRECT(ADDRESS($AF208,70,1,1,"EST 2")):INDIRECT(ADDRESS($AF208,IF(AE208="",81,AE208+"69"),1,1,"EST 2")))-1)</f>
        <v>-</v>
      </c>
    </row>
    <row r="209" spans="1:37" ht="30" customHeight="1" thickTop="1" thickBot="1">
      <c r="A209"/>
      <c r="B209"/>
      <c r="C209" s="321"/>
      <c r="D209" s="322"/>
      <c r="E209" s="316"/>
      <c r="F209" s="316"/>
      <c r="G209" s="317" t="str">
        <f>IF(F209=0,"",VLOOKUP(F209,Funcionários!$C$6:$D$81,2,FALSE))</f>
        <v/>
      </c>
      <c r="H209" s="318"/>
      <c r="I209" s="319"/>
      <c r="J209" s="85" t="str">
        <f t="shared" si="43"/>
        <v/>
      </c>
      <c r="K209" s="88"/>
      <c r="L209" s="1" t="str">
        <f t="shared" si="44"/>
        <v/>
      </c>
      <c r="R209" s="1" t="str">
        <f t="shared" si="45"/>
        <v/>
      </c>
      <c r="S209" s="1" t="str">
        <f t="shared" si="46"/>
        <v/>
      </c>
      <c r="W209" s="1" t="e">
        <f t="shared" ca="1" si="47"/>
        <v>#VALUE!</v>
      </c>
      <c r="X209" s="1" t="e">
        <f t="shared" ca="1" si="48"/>
        <v>#VALUE!</v>
      </c>
      <c r="Y209" s="1" t="e">
        <f t="shared" ca="1" si="49"/>
        <v>#VALUE!</v>
      </c>
      <c r="AA209" s="1" t="str">
        <f t="shared" si="50"/>
        <v/>
      </c>
      <c r="AB209" s="1" t="str">
        <f t="shared" si="50"/>
        <v/>
      </c>
      <c r="AC209" s="1" t="str">
        <f t="shared" si="50"/>
        <v/>
      </c>
      <c r="AD209" s="1" t="str">
        <f t="shared" si="50"/>
        <v/>
      </c>
      <c r="AE209" s="1" t="str">
        <f t="shared" si="50"/>
        <v/>
      </c>
      <c r="AF209" s="1" t="e">
        <f>VLOOKUP(C209,'Est2'!$C$12:$S$26,18,FALSE)</f>
        <v>#N/A</v>
      </c>
      <c r="AG209" s="1" t="str">
        <f ca="1">IF($I209&lt;AG$5,"-",SUM(INDIRECT(ADDRESS($AF209+"1",6,1,1,"EST 2")):INDIRECT(ADDRESS($AF209+"1",IF(AA209="",17,AA209+"5"),1,1,"EST 2")))/SUM(INDIRECT(ADDRESS($AF209,6,1,1,"EST 2")):INDIRECT(ADDRESS($AF209,IF(AA209="",17,AA209+"5"),1,1,"EST 2")))-1)</f>
        <v>-</v>
      </c>
      <c r="AH209" s="1" t="str">
        <f ca="1">IF($I209&lt;AH$5,"-",SUM(INDIRECT(ADDRESS($AF209+"1",22,1,1,"EST 2")):INDIRECT(ADDRESS($AF209+"1",IF(AB209="",33,AB209+"21"),1,1,"EST 2")))/SUM(INDIRECT(ADDRESS($AF209,22,1,1,"EST 2")):INDIRECT(ADDRESS($AF209,IF(AB209="",33,AB209+"21"),1,1,"EST 2")))-1)</f>
        <v>-</v>
      </c>
      <c r="AI209" s="1" t="str">
        <f ca="1">IF($I209&lt;AI$5,"-",SUM(INDIRECT(ADDRESS($AF209+"1",38,1,1,"EST 2")):INDIRECT(ADDRESS($AF209+"1",IF(AC209="",49,AC209+"37"),1,1,"EST 2")))/SUM(INDIRECT(ADDRESS($AF209,38,1,1,"EST 2")):INDIRECT(ADDRESS($AF209,IF(AC209="",49,AC209+"37"),1,1,"EST 2")))-1)</f>
        <v>-</v>
      </c>
      <c r="AJ209" s="1" t="str">
        <f ca="1">IF($I209&lt;AJ$5,"-",SUM(INDIRECT(ADDRESS($AF209+"1",54,1,1,"EST 2")):INDIRECT(ADDRESS($AF209+"1",IF(AD209="",65,AD209+"53"),1,1,"EST 2")))/SUM(INDIRECT(ADDRESS($AF209,54,1,1,"EST 2")):INDIRECT(ADDRESS($AF209,IF(AD209="",65,AD209+"53"),1,1,"EST 2")))-1)</f>
        <v>-</v>
      </c>
      <c r="AK209" s="1" t="str">
        <f ca="1">IF($I209&lt;AK$5,"-",SUM(INDIRECT(ADDRESS($AF209+"1",70,1,1,"EST 2")):INDIRECT(ADDRESS($AF209+"1",IF(AE209="",81,AE209+"69"),1,1,"EST 2")))/SUM(INDIRECT(ADDRESS($AF209,70,1,1,"EST 2")):INDIRECT(ADDRESS($AF209,IF(AE209="",81,AE209+"69"),1,1,"EST 2")))-1)</f>
        <v>-</v>
      </c>
    </row>
    <row r="210" spans="1:37" ht="30" customHeight="1" thickTop="1" thickBot="1">
      <c r="A210"/>
      <c r="B210"/>
      <c r="C210" s="321"/>
      <c r="D210" s="322"/>
      <c r="E210" s="316"/>
      <c r="F210" s="316"/>
      <c r="G210" s="317" t="str">
        <f>IF(F210=0,"",VLOOKUP(F210,Funcionários!$C$6:$D$81,2,FALSE))</f>
        <v/>
      </c>
      <c r="H210" s="318"/>
      <c r="I210" s="319"/>
      <c r="J210" s="85" t="str">
        <f t="shared" si="43"/>
        <v/>
      </c>
      <c r="K210" s="88"/>
      <c r="L210" s="1" t="str">
        <f t="shared" si="44"/>
        <v/>
      </c>
      <c r="R210" s="1" t="str">
        <f t="shared" si="45"/>
        <v/>
      </c>
      <c r="S210" s="1" t="str">
        <f t="shared" si="46"/>
        <v/>
      </c>
      <c r="W210" s="1" t="e">
        <f t="shared" ca="1" si="47"/>
        <v>#VALUE!</v>
      </c>
      <c r="X210" s="1" t="e">
        <f t="shared" ca="1" si="48"/>
        <v>#VALUE!</v>
      </c>
      <c r="Y210" s="1" t="e">
        <f t="shared" ca="1" si="49"/>
        <v>#VALUE!</v>
      </c>
      <c r="AA210" s="1" t="str">
        <f t="shared" si="50"/>
        <v/>
      </c>
      <c r="AB210" s="1" t="str">
        <f t="shared" si="50"/>
        <v/>
      </c>
      <c r="AC210" s="1" t="str">
        <f t="shared" si="50"/>
        <v/>
      </c>
      <c r="AD210" s="1" t="str">
        <f t="shared" si="50"/>
        <v/>
      </c>
      <c r="AE210" s="1" t="str">
        <f t="shared" si="50"/>
        <v/>
      </c>
      <c r="AF210" s="1" t="e">
        <f>VLOOKUP(C210,'Est2'!$C$12:$S$26,18,FALSE)</f>
        <v>#N/A</v>
      </c>
      <c r="AG210" s="1" t="str">
        <f ca="1">IF($I210&lt;AG$5,"-",SUM(INDIRECT(ADDRESS($AF210+"1",6,1,1,"EST 2")):INDIRECT(ADDRESS($AF210+"1",IF(AA210="",17,AA210+"5"),1,1,"EST 2")))/SUM(INDIRECT(ADDRESS($AF210,6,1,1,"EST 2")):INDIRECT(ADDRESS($AF210,IF(AA210="",17,AA210+"5"),1,1,"EST 2")))-1)</f>
        <v>-</v>
      </c>
      <c r="AH210" s="1" t="str">
        <f ca="1">IF($I210&lt;AH$5,"-",SUM(INDIRECT(ADDRESS($AF210+"1",22,1,1,"EST 2")):INDIRECT(ADDRESS($AF210+"1",IF(AB210="",33,AB210+"21"),1,1,"EST 2")))/SUM(INDIRECT(ADDRESS($AF210,22,1,1,"EST 2")):INDIRECT(ADDRESS($AF210,IF(AB210="",33,AB210+"21"),1,1,"EST 2")))-1)</f>
        <v>-</v>
      </c>
      <c r="AI210" s="1" t="str">
        <f ca="1">IF($I210&lt;AI$5,"-",SUM(INDIRECT(ADDRESS($AF210+"1",38,1,1,"EST 2")):INDIRECT(ADDRESS($AF210+"1",IF(AC210="",49,AC210+"37"),1,1,"EST 2")))/SUM(INDIRECT(ADDRESS($AF210,38,1,1,"EST 2")):INDIRECT(ADDRESS($AF210,IF(AC210="",49,AC210+"37"),1,1,"EST 2")))-1)</f>
        <v>-</v>
      </c>
      <c r="AJ210" s="1" t="str">
        <f ca="1">IF($I210&lt;AJ$5,"-",SUM(INDIRECT(ADDRESS($AF210+"1",54,1,1,"EST 2")):INDIRECT(ADDRESS($AF210+"1",IF(AD210="",65,AD210+"53"),1,1,"EST 2")))/SUM(INDIRECT(ADDRESS($AF210,54,1,1,"EST 2")):INDIRECT(ADDRESS($AF210,IF(AD210="",65,AD210+"53"),1,1,"EST 2")))-1)</f>
        <v>-</v>
      </c>
      <c r="AK210" s="1" t="str">
        <f ca="1">IF($I210&lt;AK$5,"-",SUM(INDIRECT(ADDRESS($AF210+"1",70,1,1,"EST 2")):INDIRECT(ADDRESS($AF210+"1",IF(AE210="",81,AE210+"69"),1,1,"EST 2")))/SUM(INDIRECT(ADDRESS($AF210,70,1,1,"EST 2")):INDIRECT(ADDRESS($AF210,IF(AE210="",81,AE210+"69"),1,1,"EST 2")))-1)</f>
        <v>-</v>
      </c>
    </row>
    <row r="211" spans="1:37" ht="30" customHeight="1" thickTop="1" thickBot="1">
      <c r="A211"/>
      <c r="B211"/>
      <c r="C211" s="321"/>
      <c r="D211" s="322"/>
      <c r="E211" s="316"/>
      <c r="F211" s="316"/>
      <c r="G211" s="317" t="str">
        <f>IF(F211=0,"",VLOOKUP(F211,Funcionários!$C$6:$D$81,2,FALSE))</f>
        <v/>
      </c>
      <c r="H211" s="318"/>
      <c r="I211" s="319"/>
      <c r="J211" s="85" t="str">
        <f t="shared" si="43"/>
        <v/>
      </c>
      <c r="K211" s="88"/>
      <c r="L211" s="1" t="str">
        <f t="shared" si="44"/>
        <v/>
      </c>
      <c r="R211" s="1" t="str">
        <f t="shared" si="45"/>
        <v/>
      </c>
      <c r="S211" s="1" t="str">
        <f t="shared" si="46"/>
        <v/>
      </c>
      <c r="W211" s="1" t="e">
        <f t="shared" ca="1" si="47"/>
        <v>#VALUE!</v>
      </c>
      <c r="X211" s="1" t="e">
        <f t="shared" ca="1" si="48"/>
        <v>#VALUE!</v>
      </c>
      <c r="Y211" s="1" t="e">
        <f t="shared" ca="1" si="49"/>
        <v>#VALUE!</v>
      </c>
      <c r="AA211" s="1" t="str">
        <f t="shared" si="50"/>
        <v/>
      </c>
      <c r="AB211" s="1" t="str">
        <f t="shared" si="50"/>
        <v/>
      </c>
      <c r="AC211" s="1" t="str">
        <f t="shared" si="50"/>
        <v/>
      </c>
      <c r="AD211" s="1" t="str">
        <f t="shared" si="50"/>
        <v/>
      </c>
      <c r="AE211" s="1" t="str">
        <f t="shared" si="50"/>
        <v/>
      </c>
      <c r="AF211" s="1" t="e">
        <f>VLOOKUP(C211,'Est2'!$C$12:$S$26,18,FALSE)</f>
        <v>#N/A</v>
      </c>
      <c r="AG211" s="1" t="str">
        <f ca="1">IF($I211&lt;AG$5,"-",SUM(INDIRECT(ADDRESS($AF211+"1",6,1,1,"EST 2")):INDIRECT(ADDRESS($AF211+"1",IF(AA211="",17,AA211+"5"),1,1,"EST 2")))/SUM(INDIRECT(ADDRESS($AF211,6,1,1,"EST 2")):INDIRECT(ADDRESS($AF211,IF(AA211="",17,AA211+"5"),1,1,"EST 2")))-1)</f>
        <v>-</v>
      </c>
      <c r="AH211" s="1" t="str">
        <f ca="1">IF($I211&lt;AH$5,"-",SUM(INDIRECT(ADDRESS($AF211+"1",22,1,1,"EST 2")):INDIRECT(ADDRESS($AF211+"1",IF(AB211="",33,AB211+"21"),1,1,"EST 2")))/SUM(INDIRECT(ADDRESS($AF211,22,1,1,"EST 2")):INDIRECT(ADDRESS($AF211,IF(AB211="",33,AB211+"21"),1,1,"EST 2")))-1)</f>
        <v>-</v>
      </c>
      <c r="AI211" s="1" t="str">
        <f ca="1">IF($I211&lt;AI$5,"-",SUM(INDIRECT(ADDRESS($AF211+"1",38,1,1,"EST 2")):INDIRECT(ADDRESS($AF211+"1",IF(AC211="",49,AC211+"37"),1,1,"EST 2")))/SUM(INDIRECT(ADDRESS($AF211,38,1,1,"EST 2")):INDIRECT(ADDRESS($AF211,IF(AC211="",49,AC211+"37"),1,1,"EST 2")))-1)</f>
        <v>-</v>
      </c>
      <c r="AJ211" s="1" t="str">
        <f ca="1">IF($I211&lt;AJ$5,"-",SUM(INDIRECT(ADDRESS($AF211+"1",54,1,1,"EST 2")):INDIRECT(ADDRESS($AF211+"1",IF(AD211="",65,AD211+"53"),1,1,"EST 2")))/SUM(INDIRECT(ADDRESS($AF211,54,1,1,"EST 2")):INDIRECT(ADDRESS($AF211,IF(AD211="",65,AD211+"53"),1,1,"EST 2")))-1)</f>
        <v>-</v>
      </c>
      <c r="AK211" s="1" t="str">
        <f ca="1">IF($I211&lt;AK$5,"-",SUM(INDIRECT(ADDRESS($AF211+"1",70,1,1,"EST 2")):INDIRECT(ADDRESS($AF211+"1",IF(AE211="",81,AE211+"69"),1,1,"EST 2")))/SUM(INDIRECT(ADDRESS($AF211,70,1,1,"EST 2")):INDIRECT(ADDRESS($AF211,IF(AE211="",81,AE211+"69"),1,1,"EST 2")))-1)</f>
        <v>-</v>
      </c>
    </row>
    <row r="212" spans="1:37" ht="30" customHeight="1" thickTop="1" thickBot="1">
      <c r="A212"/>
      <c r="B212"/>
      <c r="C212" s="321"/>
      <c r="D212" s="322"/>
      <c r="E212" s="316"/>
      <c r="F212" s="316"/>
      <c r="G212" s="317" t="str">
        <f>IF(F212=0,"",VLOOKUP(F212,Funcionários!$C$6:$D$81,2,FALSE))</f>
        <v/>
      </c>
      <c r="H212" s="318"/>
      <c r="I212" s="319"/>
      <c r="J212" s="85" t="str">
        <f t="shared" si="43"/>
        <v/>
      </c>
      <c r="K212" s="88"/>
      <c r="L212" s="1" t="str">
        <f t="shared" si="44"/>
        <v/>
      </c>
      <c r="R212" s="1" t="str">
        <f t="shared" si="45"/>
        <v/>
      </c>
      <c r="S212" s="1" t="str">
        <f t="shared" si="46"/>
        <v/>
      </c>
      <c r="W212" s="1" t="e">
        <f t="shared" ca="1" si="47"/>
        <v>#VALUE!</v>
      </c>
      <c r="X212" s="1" t="e">
        <f t="shared" ca="1" si="48"/>
        <v>#VALUE!</v>
      </c>
      <c r="Y212" s="1" t="e">
        <f t="shared" ca="1" si="49"/>
        <v>#VALUE!</v>
      </c>
      <c r="AA212" s="1" t="str">
        <f t="shared" si="50"/>
        <v/>
      </c>
      <c r="AB212" s="1" t="str">
        <f t="shared" si="50"/>
        <v/>
      </c>
      <c r="AC212" s="1" t="str">
        <f t="shared" si="50"/>
        <v/>
      </c>
      <c r="AD212" s="1" t="str">
        <f t="shared" si="50"/>
        <v/>
      </c>
      <c r="AE212" s="1" t="str">
        <f t="shared" si="50"/>
        <v/>
      </c>
      <c r="AF212" s="1" t="e">
        <f>VLOOKUP(C212,'Est2'!$C$12:$S$26,18,FALSE)</f>
        <v>#N/A</v>
      </c>
      <c r="AG212" s="1" t="str">
        <f ca="1">IF($I212&lt;AG$5,"-",SUM(INDIRECT(ADDRESS($AF212+"1",6,1,1,"EST 2")):INDIRECT(ADDRESS($AF212+"1",IF(AA212="",17,AA212+"5"),1,1,"EST 2")))/SUM(INDIRECT(ADDRESS($AF212,6,1,1,"EST 2")):INDIRECT(ADDRESS($AF212,IF(AA212="",17,AA212+"5"),1,1,"EST 2")))-1)</f>
        <v>-</v>
      </c>
      <c r="AH212" s="1" t="str">
        <f ca="1">IF($I212&lt;AH$5,"-",SUM(INDIRECT(ADDRESS($AF212+"1",22,1,1,"EST 2")):INDIRECT(ADDRESS($AF212+"1",IF(AB212="",33,AB212+"21"),1,1,"EST 2")))/SUM(INDIRECT(ADDRESS($AF212,22,1,1,"EST 2")):INDIRECT(ADDRESS($AF212,IF(AB212="",33,AB212+"21"),1,1,"EST 2")))-1)</f>
        <v>-</v>
      </c>
      <c r="AI212" s="1" t="str">
        <f ca="1">IF($I212&lt;AI$5,"-",SUM(INDIRECT(ADDRESS($AF212+"1",38,1,1,"EST 2")):INDIRECT(ADDRESS($AF212+"1",IF(AC212="",49,AC212+"37"),1,1,"EST 2")))/SUM(INDIRECT(ADDRESS($AF212,38,1,1,"EST 2")):INDIRECT(ADDRESS($AF212,IF(AC212="",49,AC212+"37"),1,1,"EST 2")))-1)</f>
        <v>-</v>
      </c>
      <c r="AJ212" s="1" t="str">
        <f ca="1">IF($I212&lt;AJ$5,"-",SUM(INDIRECT(ADDRESS($AF212+"1",54,1,1,"EST 2")):INDIRECT(ADDRESS($AF212+"1",IF(AD212="",65,AD212+"53"),1,1,"EST 2")))/SUM(INDIRECT(ADDRESS($AF212,54,1,1,"EST 2")):INDIRECT(ADDRESS($AF212,IF(AD212="",65,AD212+"53"),1,1,"EST 2")))-1)</f>
        <v>-</v>
      </c>
      <c r="AK212" s="1" t="str">
        <f ca="1">IF($I212&lt;AK$5,"-",SUM(INDIRECT(ADDRESS($AF212+"1",70,1,1,"EST 2")):INDIRECT(ADDRESS($AF212+"1",IF(AE212="",81,AE212+"69"),1,1,"EST 2")))/SUM(INDIRECT(ADDRESS($AF212,70,1,1,"EST 2")):INDIRECT(ADDRESS($AF212,IF(AE212="",81,AE212+"69"),1,1,"EST 2")))-1)</f>
        <v>-</v>
      </c>
    </row>
    <row r="213" spans="1:37" ht="30" customHeight="1" thickTop="1" thickBot="1">
      <c r="A213"/>
      <c r="B213"/>
      <c r="C213" s="321"/>
      <c r="D213" s="322"/>
      <c r="E213" s="316"/>
      <c r="F213" s="316"/>
      <c r="G213" s="317" t="str">
        <f>IF(F213=0,"",VLOOKUP(F213,Funcionários!$C$6:$D$81,2,FALSE))</f>
        <v/>
      </c>
      <c r="H213" s="318"/>
      <c r="I213" s="319"/>
      <c r="J213" s="85" t="str">
        <f t="shared" si="43"/>
        <v/>
      </c>
      <c r="K213" s="88"/>
      <c r="L213" s="1" t="str">
        <f t="shared" si="44"/>
        <v/>
      </c>
      <c r="R213" s="1" t="str">
        <f t="shared" si="45"/>
        <v/>
      </c>
      <c r="S213" s="1" t="str">
        <f t="shared" si="46"/>
        <v/>
      </c>
      <c r="W213" s="1" t="e">
        <f t="shared" ca="1" si="47"/>
        <v>#VALUE!</v>
      </c>
      <c r="X213" s="1" t="e">
        <f t="shared" ca="1" si="48"/>
        <v>#VALUE!</v>
      </c>
      <c r="Y213" s="1" t="e">
        <f t="shared" ca="1" si="49"/>
        <v>#VALUE!</v>
      </c>
      <c r="AA213" s="1" t="str">
        <f t="shared" si="50"/>
        <v/>
      </c>
      <c r="AB213" s="1" t="str">
        <f t="shared" si="50"/>
        <v/>
      </c>
      <c r="AC213" s="1" t="str">
        <f t="shared" si="50"/>
        <v/>
      </c>
      <c r="AD213" s="1" t="str">
        <f t="shared" si="50"/>
        <v/>
      </c>
      <c r="AE213" s="1" t="str">
        <f t="shared" si="50"/>
        <v/>
      </c>
      <c r="AF213" s="1" t="e">
        <f>VLOOKUP(C213,'Est2'!$C$12:$S$26,18,FALSE)</f>
        <v>#N/A</v>
      </c>
      <c r="AG213" s="1" t="str">
        <f ca="1">IF($I213&lt;AG$5,"-",SUM(INDIRECT(ADDRESS($AF213+"1",6,1,1,"EST 2")):INDIRECT(ADDRESS($AF213+"1",IF(AA213="",17,AA213+"5"),1,1,"EST 2")))/SUM(INDIRECT(ADDRESS($AF213,6,1,1,"EST 2")):INDIRECT(ADDRESS($AF213,IF(AA213="",17,AA213+"5"),1,1,"EST 2")))-1)</f>
        <v>-</v>
      </c>
      <c r="AH213" s="1" t="str">
        <f ca="1">IF($I213&lt;AH$5,"-",SUM(INDIRECT(ADDRESS($AF213+"1",22,1,1,"EST 2")):INDIRECT(ADDRESS($AF213+"1",IF(AB213="",33,AB213+"21"),1,1,"EST 2")))/SUM(INDIRECT(ADDRESS($AF213,22,1,1,"EST 2")):INDIRECT(ADDRESS($AF213,IF(AB213="",33,AB213+"21"),1,1,"EST 2")))-1)</f>
        <v>-</v>
      </c>
      <c r="AI213" s="1" t="str">
        <f ca="1">IF($I213&lt;AI$5,"-",SUM(INDIRECT(ADDRESS($AF213+"1",38,1,1,"EST 2")):INDIRECT(ADDRESS($AF213+"1",IF(AC213="",49,AC213+"37"),1,1,"EST 2")))/SUM(INDIRECT(ADDRESS($AF213,38,1,1,"EST 2")):INDIRECT(ADDRESS($AF213,IF(AC213="",49,AC213+"37"),1,1,"EST 2")))-1)</f>
        <v>-</v>
      </c>
      <c r="AJ213" s="1" t="str">
        <f ca="1">IF($I213&lt;AJ$5,"-",SUM(INDIRECT(ADDRESS($AF213+"1",54,1,1,"EST 2")):INDIRECT(ADDRESS($AF213+"1",IF(AD213="",65,AD213+"53"),1,1,"EST 2")))/SUM(INDIRECT(ADDRESS($AF213,54,1,1,"EST 2")):INDIRECT(ADDRESS($AF213,IF(AD213="",65,AD213+"53"),1,1,"EST 2")))-1)</f>
        <v>-</v>
      </c>
      <c r="AK213" s="1" t="str">
        <f ca="1">IF($I213&lt;AK$5,"-",SUM(INDIRECT(ADDRESS($AF213+"1",70,1,1,"EST 2")):INDIRECT(ADDRESS($AF213+"1",IF(AE213="",81,AE213+"69"),1,1,"EST 2")))/SUM(INDIRECT(ADDRESS($AF213,70,1,1,"EST 2")):INDIRECT(ADDRESS($AF213,IF(AE213="",81,AE213+"69"),1,1,"EST 2")))-1)</f>
        <v>-</v>
      </c>
    </row>
    <row r="214" spans="1:37" ht="30" customHeight="1" thickTop="1" thickBot="1">
      <c r="A214"/>
      <c r="B214"/>
      <c r="C214" s="321"/>
      <c r="D214" s="322"/>
      <c r="E214" s="316"/>
      <c r="F214" s="316"/>
      <c r="G214" s="317" t="str">
        <f>IF(F214=0,"",VLOOKUP(F214,Funcionários!$C$6:$D$81,2,FALSE))</f>
        <v/>
      </c>
      <c r="H214" s="318"/>
      <c r="I214" s="319"/>
      <c r="J214" s="85" t="str">
        <f t="shared" si="43"/>
        <v/>
      </c>
      <c r="K214" s="88"/>
      <c r="L214" s="1" t="str">
        <f t="shared" si="44"/>
        <v/>
      </c>
      <c r="R214" s="1" t="str">
        <f t="shared" si="45"/>
        <v/>
      </c>
      <c r="S214" s="1" t="str">
        <f t="shared" si="46"/>
        <v/>
      </c>
      <c r="W214" s="1" t="e">
        <f t="shared" ca="1" si="47"/>
        <v>#VALUE!</v>
      </c>
      <c r="X214" s="1" t="e">
        <f t="shared" ca="1" si="48"/>
        <v>#VALUE!</v>
      </c>
      <c r="Y214" s="1" t="e">
        <f t="shared" ca="1" si="49"/>
        <v>#VALUE!</v>
      </c>
      <c r="AA214" s="1" t="str">
        <f t="shared" si="50"/>
        <v/>
      </c>
      <c r="AB214" s="1" t="str">
        <f t="shared" si="50"/>
        <v/>
      </c>
      <c r="AC214" s="1" t="str">
        <f t="shared" si="50"/>
        <v/>
      </c>
      <c r="AD214" s="1" t="str">
        <f t="shared" si="50"/>
        <v/>
      </c>
      <c r="AE214" s="1" t="str">
        <f t="shared" si="50"/>
        <v/>
      </c>
      <c r="AF214" s="1" t="e">
        <f>VLOOKUP(C214,'Est2'!$C$12:$S$26,18,FALSE)</f>
        <v>#N/A</v>
      </c>
      <c r="AG214" s="1" t="str">
        <f ca="1">IF($I214&lt;AG$5,"-",SUM(INDIRECT(ADDRESS($AF214+"1",6,1,1,"EST 2")):INDIRECT(ADDRESS($AF214+"1",IF(AA214="",17,AA214+"5"),1,1,"EST 2")))/SUM(INDIRECT(ADDRESS($AF214,6,1,1,"EST 2")):INDIRECT(ADDRESS($AF214,IF(AA214="",17,AA214+"5"),1,1,"EST 2")))-1)</f>
        <v>-</v>
      </c>
      <c r="AH214" s="1" t="str">
        <f ca="1">IF($I214&lt;AH$5,"-",SUM(INDIRECT(ADDRESS($AF214+"1",22,1,1,"EST 2")):INDIRECT(ADDRESS($AF214+"1",IF(AB214="",33,AB214+"21"),1,1,"EST 2")))/SUM(INDIRECT(ADDRESS($AF214,22,1,1,"EST 2")):INDIRECT(ADDRESS($AF214,IF(AB214="",33,AB214+"21"),1,1,"EST 2")))-1)</f>
        <v>-</v>
      </c>
      <c r="AI214" s="1" t="str">
        <f ca="1">IF($I214&lt;AI$5,"-",SUM(INDIRECT(ADDRESS($AF214+"1",38,1,1,"EST 2")):INDIRECT(ADDRESS($AF214+"1",IF(AC214="",49,AC214+"37"),1,1,"EST 2")))/SUM(INDIRECT(ADDRESS($AF214,38,1,1,"EST 2")):INDIRECT(ADDRESS($AF214,IF(AC214="",49,AC214+"37"),1,1,"EST 2")))-1)</f>
        <v>-</v>
      </c>
      <c r="AJ214" s="1" t="str">
        <f ca="1">IF($I214&lt;AJ$5,"-",SUM(INDIRECT(ADDRESS($AF214+"1",54,1,1,"EST 2")):INDIRECT(ADDRESS($AF214+"1",IF(AD214="",65,AD214+"53"),1,1,"EST 2")))/SUM(INDIRECT(ADDRESS($AF214,54,1,1,"EST 2")):INDIRECT(ADDRESS($AF214,IF(AD214="",65,AD214+"53"),1,1,"EST 2")))-1)</f>
        <v>-</v>
      </c>
      <c r="AK214" s="1" t="str">
        <f ca="1">IF($I214&lt;AK$5,"-",SUM(INDIRECT(ADDRESS($AF214+"1",70,1,1,"EST 2")):INDIRECT(ADDRESS($AF214+"1",IF(AE214="",81,AE214+"69"),1,1,"EST 2")))/SUM(INDIRECT(ADDRESS($AF214,70,1,1,"EST 2")):INDIRECT(ADDRESS($AF214,IF(AE214="",81,AE214+"69"),1,1,"EST 2")))-1)</f>
        <v>-</v>
      </c>
    </row>
    <row r="215" spans="1:37" ht="30" customHeight="1" thickTop="1" thickBot="1">
      <c r="A215"/>
      <c r="B215"/>
      <c r="C215" s="321"/>
      <c r="D215" s="322"/>
      <c r="E215" s="316"/>
      <c r="F215" s="316"/>
      <c r="G215" s="317" t="str">
        <f>IF(F215=0,"",VLOOKUP(F215,Funcionários!$C$6:$D$81,2,FALSE))</f>
        <v/>
      </c>
      <c r="H215" s="318"/>
      <c r="I215" s="319"/>
      <c r="J215" s="85" t="str">
        <f t="shared" si="43"/>
        <v/>
      </c>
      <c r="K215" s="88"/>
      <c r="L215" s="1" t="str">
        <f t="shared" si="44"/>
        <v/>
      </c>
      <c r="R215" s="1" t="str">
        <f t="shared" si="45"/>
        <v/>
      </c>
      <c r="S215" s="1" t="str">
        <f t="shared" si="46"/>
        <v/>
      </c>
      <c r="W215" s="1" t="e">
        <f t="shared" ca="1" si="47"/>
        <v>#VALUE!</v>
      </c>
      <c r="X215" s="1" t="e">
        <f t="shared" ca="1" si="48"/>
        <v>#VALUE!</v>
      </c>
      <c r="Y215" s="1" t="e">
        <f t="shared" ca="1" si="49"/>
        <v>#VALUE!</v>
      </c>
      <c r="AA215" s="1" t="str">
        <f t="shared" si="50"/>
        <v/>
      </c>
      <c r="AB215" s="1" t="str">
        <f t="shared" si="50"/>
        <v/>
      </c>
      <c r="AC215" s="1" t="str">
        <f t="shared" si="50"/>
        <v/>
      </c>
      <c r="AD215" s="1" t="str">
        <f t="shared" si="50"/>
        <v/>
      </c>
      <c r="AE215" s="1" t="str">
        <f t="shared" si="50"/>
        <v/>
      </c>
      <c r="AF215" s="1" t="e">
        <f>VLOOKUP(C215,'Est2'!$C$12:$S$26,18,FALSE)</f>
        <v>#N/A</v>
      </c>
      <c r="AG215" s="1" t="str">
        <f ca="1">IF($I215&lt;AG$5,"-",SUM(INDIRECT(ADDRESS($AF215+"1",6,1,1,"EST 2")):INDIRECT(ADDRESS($AF215+"1",IF(AA215="",17,AA215+"5"),1,1,"EST 2")))/SUM(INDIRECT(ADDRESS($AF215,6,1,1,"EST 2")):INDIRECT(ADDRESS($AF215,IF(AA215="",17,AA215+"5"),1,1,"EST 2")))-1)</f>
        <v>-</v>
      </c>
      <c r="AH215" s="1" t="str">
        <f ca="1">IF($I215&lt;AH$5,"-",SUM(INDIRECT(ADDRESS($AF215+"1",22,1,1,"EST 2")):INDIRECT(ADDRESS($AF215+"1",IF(AB215="",33,AB215+"21"),1,1,"EST 2")))/SUM(INDIRECT(ADDRESS($AF215,22,1,1,"EST 2")):INDIRECT(ADDRESS($AF215,IF(AB215="",33,AB215+"21"),1,1,"EST 2")))-1)</f>
        <v>-</v>
      </c>
      <c r="AI215" s="1" t="str">
        <f ca="1">IF($I215&lt;AI$5,"-",SUM(INDIRECT(ADDRESS($AF215+"1",38,1,1,"EST 2")):INDIRECT(ADDRESS($AF215+"1",IF(AC215="",49,AC215+"37"),1,1,"EST 2")))/SUM(INDIRECT(ADDRESS($AF215,38,1,1,"EST 2")):INDIRECT(ADDRESS($AF215,IF(AC215="",49,AC215+"37"),1,1,"EST 2")))-1)</f>
        <v>-</v>
      </c>
      <c r="AJ215" s="1" t="str">
        <f ca="1">IF($I215&lt;AJ$5,"-",SUM(INDIRECT(ADDRESS($AF215+"1",54,1,1,"EST 2")):INDIRECT(ADDRESS($AF215+"1",IF(AD215="",65,AD215+"53"),1,1,"EST 2")))/SUM(INDIRECT(ADDRESS($AF215,54,1,1,"EST 2")):INDIRECT(ADDRESS($AF215,IF(AD215="",65,AD215+"53"),1,1,"EST 2")))-1)</f>
        <v>-</v>
      </c>
      <c r="AK215" s="1" t="str">
        <f ca="1">IF($I215&lt;AK$5,"-",SUM(INDIRECT(ADDRESS($AF215+"1",70,1,1,"EST 2")):INDIRECT(ADDRESS($AF215+"1",IF(AE215="",81,AE215+"69"),1,1,"EST 2")))/SUM(INDIRECT(ADDRESS($AF215,70,1,1,"EST 2")):INDIRECT(ADDRESS($AF215,IF(AE215="",81,AE215+"69"),1,1,"EST 2")))-1)</f>
        <v>-</v>
      </c>
    </row>
    <row r="216" spans="1:37" ht="30" customHeight="1" thickTop="1" thickBot="1">
      <c r="A216"/>
      <c r="B216"/>
      <c r="C216" s="321"/>
      <c r="D216" s="322"/>
      <c r="E216" s="316"/>
      <c r="F216" s="316"/>
      <c r="G216" s="317" t="str">
        <f>IF(F216=0,"",VLOOKUP(F216,Funcionários!$C$6:$D$81,2,FALSE))</f>
        <v/>
      </c>
      <c r="H216" s="318"/>
      <c r="I216" s="319"/>
      <c r="J216" s="85" t="str">
        <f t="shared" si="43"/>
        <v/>
      </c>
      <c r="K216" s="88"/>
      <c r="L216" s="1" t="str">
        <f t="shared" si="44"/>
        <v/>
      </c>
      <c r="R216" s="1" t="str">
        <f t="shared" si="45"/>
        <v/>
      </c>
      <c r="S216" s="1" t="str">
        <f t="shared" si="46"/>
        <v/>
      </c>
      <c r="W216" s="1" t="e">
        <f t="shared" ca="1" si="47"/>
        <v>#VALUE!</v>
      </c>
      <c r="X216" s="1" t="e">
        <f t="shared" ca="1" si="48"/>
        <v>#VALUE!</v>
      </c>
      <c r="Y216" s="1" t="e">
        <f t="shared" ca="1" si="49"/>
        <v>#VALUE!</v>
      </c>
      <c r="AA216" s="1" t="str">
        <f t="shared" ref="AA216:AE225" si="51">IF($I216=AA$5,$R216,"")</f>
        <v/>
      </c>
      <c r="AB216" s="1" t="str">
        <f t="shared" si="51"/>
        <v/>
      </c>
      <c r="AC216" s="1" t="str">
        <f t="shared" si="51"/>
        <v/>
      </c>
      <c r="AD216" s="1" t="str">
        <f t="shared" si="51"/>
        <v/>
      </c>
      <c r="AE216" s="1" t="str">
        <f t="shared" si="51"/>
        <v/>
      </c>
      <c r="AF216" s="1" t="e">
        <f>VLOOKUP(C216,'Est2'!$C$12:$S$26,18,FALSE)</f>
        <v>#N/A</v>
      </c>
      <c r="AG216" s="1" t="str">
        <f ca="1">IF($I216&lt;AG$5,"-",SUM(INDIRECT(ADDRESS($AF216+"1",6,1,1,"EST 2")):INDIRECT(ADDRESS($AF216+"1",IF(AA216="",17,AA216+"5"),1,1,"EST 2")))/SUM(INDIRECT(ADDRESS($AF216,6,1,1,"EST 2")):INDIRECT(ADDRESS($AF216,IF(AA216="",17,AA216+"5"),1,1,"EST 2")))-1)</f>
        <v>-</v>
      </c>
      <c r="AH216" s="1" t="str">
        <f ca="1">IF($I216&lt;AH$5,"-",SUM(INDIRECT(ADDRESS($AF216+"1",22,1,1,"EST 2")):INDIRECT(ADDRESS($AF216+"1",IF(AB216="",33,AB216+"21"),1,1,"EST 2")))/SUM(INDIRECT(ADDRESS($AF216,22,1,1,"EST 2")):INDIRECT(ADDRESS($AF216,IF(AB216="",33,AB216+"21"),1,1,"EST 2")))-1)</f>
        <v>-</v>
      </c>
      <c r="AI216" s="1" t="str">
        <f ca="1">IF($I216&lt;AI$5,"-",SUM(INDIRECT(ADDRESS($AF216+"1",38,1,1,"EST 2")):INDIRECT(ADDRESS($AF216+"1",IF(AC216="",49,AC216+"37"),1,1,"EST 2")))/SUM(INDIRECT(ADDRESS($AF216,38,1,1,"EST 2")):INDIRECT(ADDRESS($AF216,IF(AC216="",49,AC216+"37"),1,1,"EST 2")))-1)</f>
        <v>-</v>
      </c>
      <c r="AJ216" s="1" t="str">
        <f ca="1">IF($I216&lt;AJ$5,"-",SUM(INDIRECT(ADDRESS($AF216+"1",54,1,1,"EST 2")):INDIRECT(ADDRESS($AF216+"1",IF(AD216="",65,AD216+"53"),1,1,"EST 2")))/SUM(INDIRECT(ADDRESS($AF216,54,1,1,"EST 2")):INDIRECT(ADDRESS($AF216,IF(AD216="",65,AD216+"53"),1,1,"EST 2")))-1)</f>
        <v>-</v>
      </c>
      <c r="AK216" s="1" t="str">
        <f ca="1">IF($I216&lt;AK$5,"-",SUM(INDIRECT(ADDRESS($AF216+"1",70,1,1,"EST 2")):INDIRECT(ADDRESS($AF216+"1",IF(AE216="",81,AE216+"69"),1,1,"EST 2")))/SUM(INDIRECT(ADDRESS($AF216,70,1,1,"EST 2")):INDIRECT(ADDRESS($AF216,IF(AE216="",81,AE216+"69"),1,1,"EST 2")))-1)</f>
        <v>-</v>
      </c>
    </row>
    <row r="217" spans="1:37" ht="30" customHeight="1" thickTop="1" thickBot="1">
      <c r="A217"/>
      <c r="B217"/>
      <c r="C217" s="321"/>
      <c r="D217" s="322"/>
      <c r="E217" s="316"/>
      <c r="F217" s="316"/>
      <c r="G217" s="317" t="str">
        <f>IF(F217=0,"",VLOOKUP(F217,Funcionários!$C$6:$D$81,2,FALSE))</f>
        <v/>
      </c>
      <c r="H217" s="318"/>
      <c r="I217" s="319"/>
      <c r="J217" s="85" t="str">
        <f t="shared" si="43"/>
        <v/>
      </c>
      <c r="K217" s="88"/>
      <c r="L217" s="1" t="str">
        <f t="shared" si="44"/>
        <v/>
      </c>
      <c r="R217" s="1" t="str">
        <f t="shared" si="45"/>
        <v/>
      </c>
      <c r="S217" s="1" t="str">
        <f t="shared" si="46"/>
        <v/>
      </c>
      <c r="W217" s="1" t="e">
        <f t="shared" ca="1" si="47"/>
        <v>#VALUE!</v>
      </c>
      <c r="X217" s="1" t="e">
        <f t="shared" ca="1" si="48"/>
        <v>#VALUE!</v>
      </c>
      <c r="Y217" s="1" t="e">
        <f t="shared" ca="1" si="49"/>
        <v>#VALUE!</v>
      </c>
      <c r="AA217" s="1" t="str">
        <f t="shared" si="51"/>
        <v/>
      </c>
      <c r="AB217" s="1" t="str">
        <f t="shared" si="51"/>
        <v/>
      </c>
      <c r="AC217" s="1" t="str">
        <f t="shared" si="51"/>
        <v/>
      </c>
      <c r="AD217" s="1" t="str">
        <f t="shared" si="51"/>
        <v/>
      </c>
      <c r="AE217" s="1" t="str">
        <f t="shared" si="51"/>
        <v/>
      </c>
      <c r="AF217" s="1" t="e">
        <f>VLOOKUP(C217,'Est2'!$C$12:$S$26,18,FALSE)</f>
        <v>#N/A</v>
      </c>
      <c r="AG217" s="1" t="str">
        <f ca="1">IF($I217&lt;AG$5,"-",SUM(INDIRECT(ADDRESS($AF217+"1",6,1,1,"EST 2")):INDIRECT(ADDRESS($AF217+"1",IF(AA217="",17,AA217+"5"),1,1,"EST 2")))/SUM(INDIRECT(ADDRESS($AF217,6,1,1,"EST 2")):INDIRECT(ADDRESS($AF217,IF(AA217="",17,AA217+"5"),1,1,"EST 2")))-1)</f>
        <v>-</v>
      </c>
      <c r="AH217" s="1" t="str">
        <f ca="1">IF($I217&lt;AH$5,"-",SUM(INDIRECT(ADDRESS($AF217+"1",22,1,1,"EST 2")):INDIRECT(ADDRESS($AF217+"1",IF(AB217="",33,AB217+"21"),1,1,"EST 2")))/SUM(INDIRECT(ADDRESS($AF217,22,1,1,"EST 2")):INDIRECT(ADDRESS($AF217,IF(AB217="",33,AB217+"21"),1,1,"EST 2")))-1)</f>
        <v>-</v>
      </c>
      <c r="AI217" s="1" t="str">
        <f ca="1">IF($I217&lt;AI$5,"-",SUM(INDIRECT(ADDRESS($AF217+"1",38,1,1,"EST 2")):INDIRECT(ADDRESS($AF217+"1",IF(AC217="",49,AC217+"37"),1,1,"EST 2")))/SUM(INDIRECT(ADDRESS($AF217,38,1,1,"EST 2")):INDIRECT(ADDRESS($AF217,IF(AC217="",49,AC217+"37"),1,1,"EST 2")))-1)</f>
        <v>-</v>
      </c>
      <c r="AJ217" s="1" t="str">
        <f ca="1">IF($I217&lt;AJ$5,"-",SUM(INDIRECT(ADDRESS($AF217+"1",54,1,1,"EST 2")):INDIRECT(ADDRESS($AF217+"1",IF(AD217="",65,AD217+"53"),1,1,"EST 2")))/SUM(INDIRECT(ADDRESS($AF217,54,1,1,"EST 2")):INDIRECT(ADDRESS($AF217,IF(AD217="",65,AD217+"53"),1,1,"EST 2")))-1)</f>
        <v>-</v>
      </c>
      <c r="AK217" s="1" t="str">
        <f ca="1">IF($I217&lt;AK$5,"-",SUM(INDIRECT(ADDRESS($AF217+"1",70,1,1,"EST 2")):INDIRECT(ADDRESS($AF217+"1",IF(AE217="",81,AE217+"69"),1,1,"EST 2")))/SUM(INDIRECT(ADDRESS($AF217,70,1,1,"EST 2")):INDIRECT(ADDRESS($AF217,IF(AE217="",81,AE217+"69"),1,1,"EST 2")))-1)</f>
        <v>-</v>
      </c>
    </row>
    <row r="218" spans="1:37" ht="30" customHeight="1" thickTop="1" thickBot="1">
      <c r="A218"/>
      <c r="B218"/>
      <c r="C218" s="321"/>
      <c r="D218" s="322"/>
      <c r="E218" s="316"/>
      <c r="F218" s="316"/>
      <c r="G218" s="317" t="str">
        <f>IF(F218=0,"",VLOOKUP(F218,Funcionários!$C$6:$D$81,2,FALSE))</f>
        <v/>
      </c>
      <c r="H218" s="318"/>
      <c r="I218" s="319"/>
      <c r="J218" s="85" t="str">
        <f t="shared" si="43"/>
        <v/>
      </c>
      <c r="K218" s="88"/>
      <c r="L218" s="1" t="str">
        <f t="shared" si="44"/>
        <v/>
      </c>
      <c r="R218" s="1" t="str">
        <f t="shared" si="45"/>
        <v/>
      </c>
      <c r="S218" s="1" t="str">
        <f t="shared" si="46"/>
        <v/>
      </c>
      <c r="W218" s="1" t="e">
        <f t="shared" ca="1" si="47"/>
        <v>#VALUE!</v>
      </c>
      <c r="X218" s="1" t="e">
        <f t="shared" ca="1" si="48"/>
        <v>#VALUE!</v>
      </c>
      <c r="Y218" s="1" t="e">
        <f t="shared" ca="1" si="49"/>
        <v>#VALUE!</v>
      </c>
      <c r="AA218" s="1" t="str">
        <f t="shared" si="51"/>
        <v/>
      </c>
      <c r="AB218" s="1" t="str">
        <f t="shared" si="51"/>
        <v/>
      </c>
      <c r="AC218" s="1" t="str">
        <f t="shared" si="51"/>
        <v/>
      </c>
      <c r="AD218" s="1" t="str">
        <f t="shared" si="51"/>
        <v/>
      </c>
      <c r="AE218" s="1" t="str">
        <f t="shared" si="51"/>
        <v/>
      </c>
      <c r="AF218" s="1" t="e">
        <f>VLOOKUP(C218,'Est2'!$C$12:$S$26,18,FALSE)</f>
        <v>#N/A</v>
      </c>
      <c r="AG218" s="1" t="str">
        <f ca="1">IF($I218&lt;AG$5,"-",SUM(INDIRECT(ADDRESS($AF218+"1",6,1,1,"EST 2")):INDIRECT(ADDRESS($AF218+"1",IF(AA218="",17,AA218+"5"),1,1,"EST 2")))/SUM(INDIRECT(ADDRESS($AF218,6,1,1,"EST 2")):INDIRECT(ADDRESS($AF218,IF(AA218="",17,AA218+"5"),1,1,"EST 2")))-1)</f>
        <v>-</v>
      </c>
      <c r="AH218" s="1" t="str">
        <f ca="1">IF($I218&lt;AH$5,"-",SUM(INDIRECT(ADDRESS($AF218+"1",22,1,1,"EST 2")):INDIRECT(ADDRESS($AF218+"1",IF(AB218="",33,AB218+"21"),1,1,"EST 2")))/SUM(INDIRECT(ADDRESS($AF218,22,1,1,"EST 2")):INDIRECT(ADDRESS($AF218,IF(AB218="",33,AB218+"21"),1,1,"EST 2")))-1)</f>
        <v>-</v>
      </c>
      <c r="AI218" s="1" t="str">
        <f ca="1">IF($I218&lt;AI$5,"-",SUM(INDIRECT(ADDRESS($AF218+"1",38,1,1,"EST 2")):INDIRECT(ADDRESS($AF218+"1",IF(AC218="",49,AC218+"37"),1,1,"EST 2")))/SUM(INDIRECT(ADDRESS($AF218,38,1,1,"EST 2")):INDIRECT(ADDRESS($AF218,IF(AC218="",49,AC218+"37"),1,1,"EST 2")))-1)</f>
        <v>-</v>
      </c>
      <c r="AJ218" s="1" t="str">
        <f ca="1">IF($I218&lt;AJ$5,"-",SUM(INDIRECT(ADDRESS($AF218+"1",54,1,1,"EST 2")):INDIRECT(ADDRESS($AF218+"1",IF(AD218="",65,AD218+"53"),1,1,"EST 2")))/SUM(INDIRECT(ADDRESS($AF218,54,1,1,"EST 2")):INDIRECT(ADDRESS($AF218,IF(AD218="",65,AD218+"53"),1,1,"EST 2")))-1)</f>
        <v>-</v>
      </c>
      <c r="AK218" s="1" t="str">
        <f ca="1">IF($I218&lt;AK$5,"-",SUM(INDIRECT(ADDRESS($AF218+"1",70,1,1,"EST 2")):INDIRECT(ADDRESS($AF218+"1",IF(AE218="",81,AE218+"69"),1,1,"EST 2")))/SUM(INDIRECT(ADDRESS($AF218,70,1,1,"EST 2")):INDIRECT(ADDRESS($AF218,IF(AE218="",81,AE218+"69"),1,1,"EST 2")))-1)</f>
        <v>-</v>
      </c>
    </row>
    <row r="219" spans="1:37" ht="30" customHeight="1" thickTop="1" thickBot="1">
      <c r="A219"/>
      <c r="B219"/>
      <c r="C219" s="321"/>
      <c r="D219" s="322"/>
      <c r="E219" s="316"/>
      <c r="F219" s="316"/>
      <c r="G219" s="317" t="str">
        <f>IF(F219=0,"",VLOOKUP(F219,Funcionários!$C$6:$D$81,2,FALSE))</f>
        <v/>
      </c>
      <c r="H219" s="318"/>
      <c r="I219" s="319"/>
      <c r="J219" s="85" t="str">
        <f t="shared" si="43"/>
        <v/>
      </c>
      <c r="K219" s="88"/>
      <c r="L219" s="1" t="str">
        <f t="shared" si="44"/>
        <v/>
      </c>
      <c r="R219" s="1" t="str">
        <f t="shared" si="45"/>
        <v/>
      </c>
      <c r="S219" s="1" t="str">
        <f t="shared" si="46"/>
        <v/>
      </c>
      <c r="W219" s="1" t="e">
        <f t="shared" ca="1" si="47"/>
        <v>#VALUE!</v>
      </c>
      <c r="X219" s="1" t="e">
        <f t="shared" ca="1" si="48"/>
        <v>#VALUE!</v>
      </c>
      <c r="Y219" s="1" t="e">
        <f t="shared" ca="1" si="49"/>
        <v>#VALUE!</v>
      </c>
      <c r="AA219" s="1" t="str">
        <f t="shared" si="51"/>
        <v/>
      </c>
      <c r="AB219" s="1" t="str">
        <f t="shared" si="51"/>
        <v/>
      </c>
      <c r="AC219" s="1" t="str">
        <f t="shared" si="51"/>
        <v/>
      </c>
      <c r="AD219" s="1" t="str">
        <f t="shared" si="51"/>
        <v/>
      </c>
      <c r="AE219" s="1" t="str">
        <f t="shared" si="51"/>
        <v/>
      </c>
      <c r="AF219" s="1" t="e">
        <f>VLOOKUP(C219,'Est2'!$C$12:$S$26,18,FALSE)</f>
        <v>#N/A</v>
      </c>
      <c r="AG219" s="1" t="str">
        <f ca="1">IF($I219&lt;AG$5,"-",SUM(INDIRECT(ADDRESS($AF219+"1",6,1,1,"EST 2")):INDIRECT(ADDRESS($AF219+"1",IF(AA219="",17,AA219+"5"),1,1,"EST 2")))/SUM(INDIRECT(ADDRESS($AF219,6,1,1,"EST 2")):INDIRECT(ADDRESS($AF219,IF(AA219="",17,AA219+"5"),1,1,"EST 2")))-1)</f>
        <v>-</v>
      </c>
      <c r="AH219" s="1" t="str">
        <f ca="1">IF($I219&lt;AH$5,"-",SUM(INDIRECT(ADDRESS($AF219+"1",22,1,1,"EST 2")):INDIRECT(ADDRESS($AF219+"1",IF(AB219="",33,AB219+"21"),1,1,"EST 2")))/SUM(INDIRECT(ADDRESS($AF219,22,1,1,"EST 2")):INDIRECT(ADDRESS($AF219,IF(AB219="",33,AB219+"21"),1,1,"EST 2")))-1)</f>
        <v>-</v>
      </c>
      <c r="AI219" s="1" t="str">
        <f ca="1">IF($I219&lt;AI$5,"-",SUM(INDIRECT(ADDRESS($AF219+"1",38,1,1,"EST 2")):INDIRECT(ADDRESS($AF219+"1",IF(AC219="",49,AC219+"37"),1,1,"EST 2")))/SUM(INDIRECT(ADDRESS($AF219,38,1,1,"EST 2")):INDIRECT(ADDRESS($AF219,IF(AC219="",49,AC219+"37"),1,1,"EST 2")))-1)</f>
        <v>-</v>
      </c>
      <c r="AJ219" s="1" t="str">
        <f ca="1">IF($I219&lt;AJ$5,"-",SUM(INDIRECT(ADDRESS($AF219+"1",54,1,1,"EST 2")):INDIRECT(ADDRESS($AF219+"1",IF(AD219="",65,AD219+"53"),1,1,"EST 2")))/SUM(INDIRECT(ADDRESS($AF219,54,1,1,"EST 2")):INDIRECT(ADDRESS($AF219,IF(AD219="",65,AD219+"53"),1,1,"EST 2")))-1)</f>
        <v>-</v>
      </c>
      <c r="AK219" s="1" t="str">
        <f ca="1">IF($I219&lt;AK$5,"-",SUM(INDIRECT(ADDRESS($AF219+"1",70,1,1,"EST 2")):INDIRECT(ADDRESS($AF219+"1",IF(AE219="",81,AE219+"69"),1,1,"EST 2")))/SUM(INDIRECT(ADDRESS($AF219,70,1,1,"EST 2")):INDIRECT(ADDRESS($AF219,IF(AE219="",81,AE219+"69"),1,1,"EST 2")))-1)</f>
        <v>-</v>
      </c>
    </row>
    <row r="220" spans="1:37" ht="30" customHeight="1" thickTop="1" thickBot="1">
      <c r="A220"/>
      <c r="B220"/>
      <c r="C220" s="321"/>
      <c r="D220" s="322"/>
      <c r="E220" s="316"/>
      <c r="F220" s="316"/>
      <c r="G220" s="317" t="str">
        <f>IF(F220=0,"",VLOOKUP(F220,Funcionários!$C$6:$D$81,2,FALSE))</f>
        <v/>
      </c>
      <c r="H220" s="318"/>
      <c r="I220" s="319"/>
      <c r="J220" s="85" t="str">
        <f t="shared" si="43"/>
        <v/>
      </c>
      <c r="K220" s="88"/>
      <c r="L220" s="1" t="str">
        <f t="shared" si="44"/>
        <v/>
      </c>
      <c r="R220" s="1" t="str">
        <f t="shared" si="45"/>
        <v/>
      </c>
      <c r="S220" s="1" t="str">
        <f t="shared" si="46"/>
        <v/>
      </c>
      <c r="W220" s="1" t="e">
        <f t="shared" ca="1" si="47"/>
        <v>#VALUE!</v>
      </c>
      <c r="X220" s="1" t="e">
        <f t="shared" ca="1" si="48"/>
        <v>#VALUE!</v>
      </c>
      <c r="Y220" s="1" t="e">
        <f t="shared" ca="1" si="49"/>
        <v>#VALUE!</v>
      </c>
      <c r="AA220" s="1" t="str">
        <f t="shared" si="51"/>
        <v/>
      </c>
      <c r="AB220" s="1" t="str">
        <f t="shared" si="51"/>
        <v/>
      </c>
      <c r="AC220" s="1" t="str">
        <f t="shared" si="51"/>
        <v/>
      </c>
      <c r="AD220" s="1" t="str">
        <f t="shared" si="51"/>
        <v/>
      </c>
      <c r="AE220" s="1" t="str">
        <f t="shared" si="51"/>
        <v/>
      </c>
      <c r="AF220" s="1" t="e">
        <f>VLOOKUP(C220,'Est2'!$C$12:$S$26,18,FALSE)</f>
        <v>#N/A</v>
      </c>
      <c r="AG220" s="1" t="str">
        <f ca="1">IF($I220&lt;AG$5,"-",SUM(INDIRECT(ADDRESS($AF220+"1",6,1,1,"EST 2")):INDIRECT(ADDRESS($AF220+"1",IF(AA220="",17,AA220+"5"),1,1,"EST 2")))/SUM(INDIRECT(ADDRESS($AF220,6,1,1,"EST 2")):INDIRECT(ADDRESS($AF220,IF(AA220="",17,AA220+"5"),1,1,"EST 2")))-1)</f>
        <v>-</v>
      </c>
      <c r="AH220" s="1" t="str">
        <f ca="1">IF($I220&lt;AH$5,"-",SUM(INDIRECT(ADDRESS($AF220+"1",22,1,1,"EST 2")):INDIRECT(ADDRESS($AF220+"1",IF(AB220="",33,AB220+"21"),1,1,"EST 2")))/SUM(INDIRECT(ADDRESS($AF220,22,1,1,"EST 2")):INDIRECT(ADDRESS($AF220,IF(AB220="",33,AB220+"21"),1,1,"EST 2")))-1)</f>
        <v>-</v>
      </c>
      <c r="AI220" s="1" t="str">
        <f ca="1">IF($I220&lt;AI$5,"-",SUM(INDIRECT(ADDRESS($AF220+"1",38,1,1,"EST 2")):INDIRECT(ADDRESS($AF220+"1",IF(AC220="",49,AC220+"37"),1,1,"EST 2")))/SUM(INDIRECT(ADDRESS($AF220,38,1,1,"EST 2")):INDIRECT(ADDRESS($AF220,IF(AC220="",49,AC220+"37"),1,1,"EST 2")))-1)</f>
        <v>-</v>
      </c>
      <c r="AJ220" s="1" t="str">
        <f ca="1">IF($I220&lt;AJ$5,"-",SUM(INDIRECT(ADDRESS($AF220+"1",54,1,1,"EST 2")):INDIRECT(ADDRESS($AF220+"1",IF(AD220="",65,AD220+"53"),1,1,"EST 2")))/SUM(INDIRECT(ADDRESS($AF220,54,1,1,"EST 2")):INDIRECT(ADDRESS($AF220,IF(AD220="",65,AD220+"53"),1,1,"EST 2")))-1)</f>
        <v>-</v>
      </c>
      <c r="AK220" s="1" t="str">
        <f ca="1">IF($I220&lt;AK$5,"-",SUM(INDIRECT(ADDRESS($AF220+"1",70,1,1,"EST 2")):INDIRECT(ADDRESS($AF220+"1",IF(AE220="",81,AE220+"69"),1,1,"EST 2")))/SUM(INDIRECT(ADDRESS($AF220,70,1,1,"EST 2")):INDIRECT(ADDRESS($AF220,IF(AE220="",81,AE220+"69"),1,1,"EST 2")))-1)</f>
        <v>-</v>
      </c>
    </row>
    <row r="221" spans="1:37" ht="30" customHeight="1" thickTop="1" thickBot="1">
      <c r="A221"/>
      <c r="B221"/>
      <c r="C221" s="321"/>
      <c r="D221" s="322"/>
      <c r="E221" s="316"/>
      <c r="F221" s="316"/>
      <c r="G221" s="317" t="str">
        <f>IF(F221=0,"",VLOOKUP(F221,Funcionários!$C$6:$D$81,2,FALSE))</f>
        <v/>
      </c>
      <c r="H221" s="318"/>
      <c r="I221" s="319"/>
      <c r="J221" s="85" t="str">
        <f t="shared" si="43"/>
        <v/>
      </c>
      <c r="K221" s="88"/>
      <c r="L221" s="1" t="str">
        <f t="shared" si="44"/>
        <v/>
      </c>
      <c r="R221" s="1" t="str">
        <f t="shared" si="45"/>
        <v/>
      </c>
      <c r="S221" s="1" t="str">
        <f t="shared" si="46"/>
        <v/>
      </c>
      <c r="W221" s="1" t="e">
        <f t="shared" ca="1" si="47"/>
        <v>#VALUE!</v>
      </c>
      <c r="X221" s="1" t="e">
        <f t="shared" ca="1" si="48"/>
        <v>#VALUE!</v>
      </c>
      <c r="Y221" s="1" t="e">
        <f t="shared" ca="1" si="49"/>
        <v>#VALUE!</v>
      </c>
      <c r="AA221" s="1" t="str">
        <f t="shared" si="51"/>
        <v/>
      </c>
      <c r="AB221" s="1" t="str">
        <f t="shared" si="51"/>
        <v/>
      </c>
      <c r="AC221" s="1" t="str">
        <f t="shared" si="51"/>
        <v/>
      </c>
      <c r="AD221" s="1" t="str">
        <f t="shared" si="51"/>
        <v/>
      </c>
      <c r="AE221" s="1" t="str">
        <f t="shared" si="51"/>
        <v/>
      </c>
      <c r="AF221" s="1" t="e">
        <f>VLOOKUP(C221,'Est2'!$C$12:$S$26,18,FALSE)</f>
        <v>#N/A</v>
      </c>
      <c r="AG221" s="1" t="str">
        <f ca="1">IF($I221&lt;AG$5,"-",SUM(INDIRECT(ADDRESS($AF221+"1",6,1,1,"EST 2")):INDIRECT(ADDRESS($AF221+"1",IF(AA221="",17,AA221+"5"),1,1,"EST 2")))/SUM(INDIRECT(ADDRESS($AF221,6,1,1,"EST 2")):INDIRECT(ADDRESS($AF221,IF(AA221="",17,AA221+"5"),1,1,"EST 2")))-1)</f>
        <v>-</v>
      </c>
      <c r="AH221" s="1" t="str">
        <f ca="1">IF($I221&lt;AH$5,"-",SUM(INDIRECT(ADDRESS($AF221+"1",22,1,1,"EST 2")):INDIRECT(ADDRESS($AF221+"1",IF(AB221="",33,AB221+"21"),1,1,"EST 2")))/SUM(INDIRECT(ADDRESS($AF221,22,1,1,"EST 2")):INDIRECT(ADDRESS($AF221,IF(AB221="",33,AB221+"21"),1,1,"EST 2")))-1)</f>
        <v>-</v>
      </c>
      <c r="AI221" s="1" t="str">
        <f ca="1">IF($I221&lt;AI$5,"-",SUM(INDIRECT(ADDRESS($AF221+"1",38,1,1,"EST 2")):INDIRECT(ADDRESS($AF221+"1",IF(AC221="",49,AC221+"37"),1,1,"EST 2")))/SUM(INDIRECT(ADDRESS($AF221,38,1,1,"EST 2")):INDIRECT(ADDRESS($AF221,IF(AC221="",49,AC221+"37"),1,1,"EST 2")))-1)</f>
        <v>-</v>
      </c>
      <c r="AJ221" s="1" t="str">
        <f ca="1">IF($I221&lt;AJ$5,"-",SUM(INDIRECT(ADDRESS($AF221+"1",54,1,1,"EST 2")):INDIRECT(ADDRESS($AF221+"1",IF(AD221="",65,AD221+"53"),1,1,"EST 2")))/SUM(INDIRECT(ADDRESS($AF221,54,1,1,"EST 2")):INDIRECT(ADDRESS($AF221,IF(AD221="",65,AD221+"53"),1,1,"EST 2")))-1)</f>
        <v>-</v>
      </c>
      <c r="AK221" s="1" t="str">
        <f ca="1">IF($I221&lt;AK$5,"-",SUM(INDIRECT(ADDRESS($AF221+"1",70,1,1,"EST 2")):INDIRECT(ADDRESS($AF221+"1",IF(AE221="",81,AE221+"69"),1,1,"EST 2")))/SUM(INDIRECT(ADDRESS($AF221,70,1,1,"EST 2")):INDIRECT(ADDRESS($AF221,IF(AE221="",81,AE221+"69"),1,1,"EST 2")))-1)</f>
        <v>-</v>
      </c>
    </row>
    <row r="222" spans="1:37" ht="30" customHeight="1" thickTop="1" thickBot="1">
      <c r="A222"/>
      <c r="B222"/>
      <c r="C222" s="321"/>
      <c r="D222" s="322"/>
      <c r="E222" s="316"/>
      <c r="F222" s="316"/>
      <c r="G222" s="317" t="str">
        <f>IF(F222=0,"",VLOOKUP(F222,Funcionários!$C$6:$D$81,2,FALSE))</f>
        <v/>
      </c>
      <c r="H222" s="318"/>
      <c r="I222" s="319"/>
      <c r="J222" s="85" t="str">
        <f t="shared" si="43"/>
        <v/>
      </c>
      <c r="K222" s="88"/>
      <c r="L222" s="1" t="str">
        <f t="shared" si="44"/>
        <v/>
      </c>
      <c r="R222" s="1" t="str">
        <f t="shared" si="45"/>
        <v/>
      </c>
      <c r="S222" s="1" t="str">
        <f t="shared" si="46"/>
        <v/>
      </c>
      <c r="W222" s="1" t="e">
        <f t="shared" ca="1" si="47"/>
        <v>#VALUE!</v>
      </c>
      <c r="X222" s="1" t="e">
        <f t="shared" ca="1" si="48"/>
        <v>#VALUE!</v>
      </c>
      <c r="Y222" s="1" t="e">
        <f t="shared" ca="1" si="49"/>
        <v>#VALUE!</v>
      </c>
      <c r="AA222" s="1" t="str">
        <f t="shared" si="51"/>
        <v/>
      </c>
      <c r="AB222" s="1" t="str">
        <f t="shared" si="51"/>
        <v/>
      </c>
      <c r="AC222" s="1" t="str">
        <f t="shared" si="51"/>
        <v/>
      </c>
      <c r="AD222" s="1" t="str">
        <f t="shared" si="51"/>
        <v/>
      </c>
      <c r="AE222" s="1" t="str">
        <f t="shared" si="51"/>
        <v/>
      </c>
      <c r="AF222" s="1" t="e">
        <f>VLOOKUP(C222,'Est2'!$C$12:$S$26,18,FALSE)</f>
        <v>#N/A</v>
      </c>
      <c r="AG222" s="1" t="str">
        <f ca="1">IF($I222&lt;AG$5,"-",SUM(INDIRECT(ADDRESS($AF222+"1",6,1,1,"EST 2")):INDIRECT(ADDRESS($AF222+"1",IF(AA222="",17,AA222+"5"),1,1,"EST 2")))/SUM(INDIRECT(ADDRESS($AF222,6,1,1,"EST 2")):INDIRECT(ADDRESS($AF222,IF(AA222="",17,AA222+"5"),1,1,"EST 2")))-1)</f>
        <v>-</v>
      </c>
      <c r="AH222" s="1" t="str">
        <f ca="1">IF($I222&lt;AH$5,"-",SUM(INDIRECT(ADDRESS($AF222+"1",22,1,1,"EST 2")):INDIRECT(ADDRESS($AF222+"1",IF(AB222="",33,AB222+"21"),1,1,"EST 2")))/SUM(INDIRECT(ADDRESS($AF222,22,1,1,"EST 2")):INDIRECT(ADDRESS($AF222,IF(AB222="",33,AB222+"21"),1,1,"EST 2")))-1)</f>
        <v>-</v>
      </c>
      <c r="AI222" s="1" t="str">
        <f ca="1">IF($I222&lt;AI$5,"-",SUM(INDIRECT(ADDRESS($AF222+"1",38,1,1,"EST 2")):INDIRECT(ADDRESS($AF222+"1",IF(AC222="",49,AC222+"37"),1,1,"EST 2")))/SUM(INDIRECT(ADDRESS($AF222,38,1,1,"EST 2")):INDIRECT(ADDRESS($AF222,IF(AC222="",49,AC222+"37"),1,1,"EST 2")))-1)</f>
        <v>-</v>
      </c>
      <c r="AJ222" s="1" t="str">
        <f ca="1">IF($I222&lt;AJ$5,"-",SUM(INDIRECT(ADDRESS($AF222+"1",54,1,1,"EST 2")):INDIRECT(ADDRESS($AF222+"1",IF(AD222="",65,AD222+"53"),1,1,"EST 2")))/SUM(INDIRECT(ADDRESS($AF222,54,1,1,"EST 2")):INDIRECT(ADDRESS($AF222,IF(AD222="",65,AD222+"53"),1,1,"EST 2")))-1)</f>
        <v>-</v>
      </c>
      <c r="AK222" s="1" t="str">
        <f ca="1">IF($I222&lt;AK$5,"-",SUM(INDIRECT(ADDRESS($AF222+"1",70,1,1,"EST 2")):INDIRECT(ADDRESS($AF222+"1",IF(AE222="",81,AE222+"69"),1,1,"EST 2")))/SUM(INDIRECT(ADDRESS($AF222,70,1,1,"EST 2")):INDIRECT(ADDRESS($AF222,IF(AE222="",81,AE222+"69"),1,1,"EST 2")))-1)</f>
        <v>-</v>
      </c>
    </row>
    <row r="223" spans="1:37" ht="30" customHeight="1" thickTop="1" thickBot="1">
      <c r="A223"/>
      <c r="B223"/>
      <c r="C223" s="321"/>
      <c r="D223" s="322"/>
      <c r="E223" s="316"/>
      <c r="F223" s="316"/>
      <c r="G223" s="317" t="str">
        <f>IF(F223=0,"",VLOOKUP(F223,Funcionários!$C$6:$D$81,2,FALSE))</f>
        <v/>
      </c>
      <c r="H223" s="318"/>
      <c r="I223" s="319"/>
      <c r="J223" s="85" t="str">
        <f t="shared" si="43"/>
        <v/>
      </c>
      <c r="K223" s="88"/>
      <c r="L223" s="1" t="str">
        <f t="shared" si="44"/>
        <v/>
      </c>
      <c r="R223" s="1" t="str">
        <f t="shared" si="45"/>
        <v/>
      </c>
      <c r="S223" s="1" t="str">
        <f t="shared" si="46"/>
        <v/>
      </c>
      <c r="W223" s="1" t="e">
        <f t="shared" ca="1" si="47"/>
        <v>#VALUE!</v>
      </c>
      <c r="X223" s="1" t="e">
        <f t="shared" ca="1" si="48"/>
        <v>#VALUE!</v>
      </c>
      <c r="Y223" s="1" t="e">
        <f t="shared" ca="1" si="49"/>
        <v>#VALUE!</v>
      </c>
      <c r="AA223" s="1" t="str">
        <f t="shared" si="51"/>
        <v/>
      </c>
      <c r="AB223" s="1" t="str">
        <f t="shared" si="51"/>
        <v/>
      </c>
      <c r="AC223" s="1" t="str">
        <f t="shared" si="51"/>
        <v/>
      </c>
      <c r="AD223" s="1" t="str">
        <f t="shared" si="51"/>
        <v/>
      </c>
      <c r="AE223" s="1" t="str">
        <f t="shared" si="51"/>
        <v/>
      </c>
      <c r="AF223" s="1" t="e">
        <f>VLOOKUP(C223,'Est2'!$C$12:$S$26,18,FALSE)</f>
        <v>#N/A</v>
      </c>
      <c r="AG223" s="1" t="str">
        <f ca="1">IF($I223&lt;AG$5,"-",SUM(INDIRECT(ADDRESS($AF223+"1",6,1,1,"EST 2")):INDIRECT(ADDRESS($AF223+"1",IF(AA223="",17,AA223+"5"),1,1,"EST 2")))/SUM(INDIRECT(ADDRESS($AF223,6,1,1,"EST 2")):INDIRECT(ADDRESS($AF223,IF(AA223="",17,AA223+"5"),1,1,"EST 2")))-1)</f>
        <v>-</v>
      </c>
      <c r="AH223" s="1" t="str">
        <f ca="1">IF($I223&lt;AH$5,"-",SUM(INDIRECT(ADDRESS($AF223+"1",22,1,1,"EST 2")):INDIRECT(ADDRESS($AF223+"1",IF(AB223="",33,AB223+"21"),1,1,"EST 2")))/SUM(INDIRECT(ADDRESS($AF223,22,1,1,"EST 2")):INDIRECT(ADDRESS($AF223,IF(AB223="",33,AB223+"21"),1,1,"EST 2")))-1)</f>
        <v>-</v>
      </c>
      <c r="AI223" s="1" t="str">
        <f ca="1">IF($I223&lt;AI$5,"-",SUM(INDIRECT(ADDRESS($AF223+"1",38,1,1,"EST 2")):INDIRECT(ADDRESS($AF223+"1",IF(AC223="",49,AC223+"37"),1,1,"EST 2")))/SUM(INDIRECT(ADDRESS($AF223,38,1,1,"EST 2")):INDIRECT(ADDRESS($AF223,IF(AC223="",49,AC223+"37"),1,1,"EST 2")))-1)</f>
        <v>-</v>
      </c>
      <c r="AJ223" s="1" t="str">
        <f ca="1">IF($I223&lt;AJ$5,"-",SUM(INDIRECT(ADDRESS($AF223+"1",54,1,1,"EST 2")):INDIRECT(ADDRESS($AF223+"1",IF(AD223="",65,AD223+"53"),1,1,"EST 2")))/SUM(INDIRECT(ADDRESS($AF223,54,1,1,"EST 2")):INDIRECT(ADDRESS($AF223,IF(AD223="",65,AD223+"53"),1,1,"EST 2")))-1)</f>
        <v>-</v>
      </c>
      <c r="AK223" s="1" t="str">
        <f ca="1">IF($I223&lt;AK$5,"-",SUM(INDIRECT(ADDRESS($AF223+"1",70,1,1,"EST 2")):INDIRECT(ADDRESS($AF223+"1",IF(AE223="",81,AE223+"69"),1,1,"EST 2")))/SUM(INDIRECT(ADDRESS($AF223,70,1,1,"EST 2")):INDIRECT(ADDRESS($AF223,IF(AE223="",81,AE223+"69"),1,1,"EST 2")))-1)</f>
        <v>-</v>
      </c>
    </row>
    <row r="224" spans="1:37" ht="30" customHeight="1" thickTop="1" thickBot="1">
      <c r="A224"/>
      <c r="B224"/>
      <c r="C224" s="321"/>
      <c r="D224" s="322"/>
      <c r="E224" s="316"/>
      <c r="F224" s="316"/>
      <c r="G224" s="317" t="str">
        <f>IF(F224=0,"",VLOOKUP(F224,Funcionários!$C$6:$D$81,2,FALSE))</f>
        <v/>
      </c>
      <c r="H224" s="318"/>
      <c r="I224" s="319"/>
      <c r="J224" s="85" t="str">
        <f t="shared" si="43"/>
        <v/>
      </c>
      <c r="K224" s="88"/>
      <c r="L224" s="1" t="str">
        <f t="shared" si="44"/>
        <v/>
      </c>
      <c r="R224" s="1" t="str">
        <f t="shared" si="45"/>
        <v/>
      </c>
      <c r="S224" s="1" t="str">
        <f t="shared" si="46"/>
        <v/>
      </c>
      <c r="W224" s="1" t="e">
        <f t="shared" ca="1" si="47"/>
        <v>#VALUE!</v>
      </c>
      <c r="X224" s="1" t="e">
        <f t="shared" ca="1" si="48"/>
        <v>#VALUE!</v>
      </c>
      <c r="Y224" s="1" t="e">
        <f t="shared" ca="1" si="49"/>
        <v>#VALUE!</v>
      </c>
      <c r="AA224" s="1" t="str">
        <f t="shared" si="51"/>
        <v/>
      </c>
      <c r="AB224" s="1" t="str">
        <f t="shared" si="51"/>
        <v/>
      </c>
      <c r="AC224" s="1" t="str">
        <f t="shared" si="51"/>
        <v/>
      </c>
      <c r="AD224" s="1" t="str">
        <f t="shared" si="51"/>
        <v/>
      </c>
      <c r="AE224" s="1" t="str">
        <f t="shared" si="51"/>
        <v/>
      </c>
      <c r="AF224" s="1" t="e">
        <f>VLOOKUP(C224,'Est2'!$C$12:$S$26,18,FALSE)</f>
        <v>#N/A</v>
      </c>
      <c r="AG224" s="1" t="str">
        <f ca="1">IF($I224&lt;AG$5,"-",SUM(INDIRECT(ADDRESS($AF224+"1",6,1,1,"EST 2")):INDIRECT(ADDRESS($AF224+"1",IF(AA224="",17,AA224+"5"),1,1,"EST 2")))/SUM(INDIRECT(ADDRESS($AF224,6,1,1,"EST 2")):INDIRECT(ADDRESS($AF224,IF(AA224="",17,AA224+"5"),1,1,"EST 2")))-1)</f>
        <v>-</v>
      </c>
      <c r="AH224" s="1" t="str">
        <f ca="1">IF($I224&lt;AH$5,"-",SUM(INDIRECT(ADDRESS($AF224+"1",22,1,1,"EST 2")):INDIRECT(ADDRESS($AF224+"1",IF(AB224="",33,AB224+"21"),1,1,"EST 2")))/SUM(INDIRECT(ADDRESS($AF224,22,1,1,"EST 2")):INDIRECT(ADDRESS($AF224,IF(AB224="",33,AB224+"21"),1,1,"EST 2")))-1)</f>
        <v>-</v>
      </c>
      <c r="AI224" s="1" t="str">
        <f ca="1">IF($I224&lt;AI$5,"-",SUM(INDIRECT(ADDRESS($AF224+"1",38,1,1,"EST 2")):INDIRECT(ADDRESS($AF224+"1",IF(AC224="",49,AC224+"37"),1,1,"EST 2")))/SUM(INDIRECT(ADDRESS($AF224,38,1,1,"EST 2")):INDIRECT(ADDRESS($AF224,IF(AC224="",49,AC224+"37"),1,1,"EST 2")))-1)</f>
        <v>-</v>
      </c>
      <c r="AJ224" s="1" t="str">
        <f ca="1">IF($I224&lt;AJ$5,"-",SUM(INDIRECT(ADDRESS($AF224+"1",54,1,1,"EST 2")):INDIRECT(ADDRESS($AF224+"1",IF(AD224="",65,AD224+"53"),1,1,"EST 2")))/SUM(INDIRECT(ADDRESS($AF224,54,1,1,"EST 2")):INDIRECT(ADDRESS($AF224,IF(AD224="",65,AD224+"53"),1,1,"EST 2")))-1)</f>
        <v>-</v>
      </c>
      <c r="AK224" s="1" t="str">
        <f ca="1">IF($I224&lt;AK$5,"-",SUM(INDIRECT(ADDRESS($AF224+"1",70,1,1,"EST 2")):INDIRECT(ADDRESS($AF224+"1",IF(AE224="",81,AE224+"69"),1,1,"EST 2")))/SUM(INDIRECT(ADDRESS($AF224,70,1,1,"EST 2")):INDIRECT(ADDRESS($AF224,IF(AE224="",81,AE224+"69"),1,1,"EST 2")))-1)</f>
        <v>-</v>
      </c>
    </row>
    <row r="225" spans="1:37" ht="30" customHeight="1" thickTop="1" thickBot="1">
      <c r="A225"/>
      <c r="B225"/>
      <c r="C225" s="321"/>
      <c r="D225" s="322"/>
      <c r="E225" s="316"/>
      <c r="F225" s="316"/>
      <c r="G225" s="317" t="str">
        <f>IF(F225=0,"",VLOOKUP(F225,Funcionários!$C$6:$D$81,2,FALSE))</f>
        <v/>
      </c>
      <c r="H225" s="318"/>
      <c r="I225" s="319"/>
      <c r="J225" s="85" t="str">
        <f t="shared" si="43"/>
        <v/>
      </c>
      <c r="K225" s="88"/>
      <c r="L225" s="1" t="str">
        <f t="shared" si="44"/>
        <v/>
      </c>
      <c r="R225" s="1" t="str">
        <f t="shared" si="45"/>
        <v/>
      </c>
      <c r="S225" s="1" t="str">
        <f t="shared" si="46"/>
        <v/>
      </c>
      <c r="W225" s="1" t="e">
        <f t="shared" ca="1" si="47"/>
        <v>#VALUE!</v>
      </c>
      <c r="X225" s="1" t="e">
        <f t="shared" ca="1" si="48"/>
        <v>#VALUE!</v>
      </c>
      <c r="Y225" s="1" t="e">
        <f t="shared" ca="1" si="49"/>
        <v>#VALUE!</v>
      </c>
      <c r="AA225" s="1" t="str">
        <f t="shared" si="51"/>
        <v/>
      </c>
      <c r="AB225" s="1" t="str">
        <f t="shared" si="51"/>
        <v/>
      </c>
      <c r="AC225" s="1" t="str">
        <f t="shared" si="51"/>
        <v/>
      </c>
      <c r="AD225" s="1" t="str">
        <f t="shared" si="51"/>
        <v/>
      </c>
      <c r="AE225" s="1" t="str">
        <f t="shared" si="51"/>
        <v/>
      </c>
      <c r="AF225" s="1" t="e">
        <f>VLOOKUP(C225,'Est2'!$C$12:$S$26,18,FALSE)</f>
        <v>#N/A</v>
      </c>
      <c r="AG225" s="1" t="str">
        <f ca="1">IF($I225&lt;AG$5,"-",SUM(INDIRECT(ADDRESS($AF225+"1",6,1,1,"EST 2")):INDIRECT(ADDRESS($AF225+"1",IF(AA225="",17,AA225+"5"),1,1,"EST 2")))/SUM(INDIRECT(ADDRESS($AF225,6,1,1,"EST 2")):INDIRECT(ADDRESS($AF225,IF(AA225="",17,AA225+"5"),1,1,"EST 2")))-1)</f>
        <v>-</v>
      </c>
      <c r="AH225" s="1" t="str">
        <f ca="1">IF($I225&lt;AH$5,"-",SUM(INDIRECT(ADDRESS($AF225+"1",22,1,1,"EST 2")):INDIRECT(ADDRESS($AF225+"1",IF(AB225="",33,AB225+"21"),1,1,"EST 2")))/SUM(INDIRECT(ADDRESS($AF225,22,1,1,"EST 2")):INDIRECT(ADDRESS($AF225,IF(AB225="",33,AB225+"21"),1,1,"EST 2")))-1)</f>
        <v>-</v>
      </c>
      <c r="AI225" s="1" t="str">
        <f ca="1">IF($I225&lt;AI$5,"-",SUM(INDIRECT(ADDRESS($AF225+"1",38,1,1,"EST 2")):INDIRECT(ADDRESS($AF225+"1",IF(AC225="",49,AC225+"37"),1,1,"EST 2")))/SUM(INDIRECT(ADDRESS($AF225,38,1,1,"EST 2")):INDIRECT(ADDRESS($AF225,IF(AC225="",49,AC225+"37"),1,1,"EST 2")))-1)</f>
        <v>-</v>
      </c>
      <c r="AJ225" s="1" t="str">
        <f ca="1">IF($I225&lt;AJ$5,"-",SUM(INDIRECT(ADDRESS($AF225+"1",54,1,1,"EST 2")):INDIRECT(ADDRESS($AF225+"1",IF(AD225="",65,AD225+"53"),1,1,"EST 2")))/SUM(INDIRECT(ADDRESS($AF225,54,1,1,"EST 2")):INDIRECT(ADDRESS($AF225,IF(AD225="",65,AD225+"53"),1,1,"EST 2")))-1)</f>
        <v>-</v>
      </c>
      <c r="AK225" s="1" t="str">
        <f ca="1">IF($I225&lt;AK$5,"-",SUM(INDIRECT(ADDRESS($AF225+"1",70,1,1,"EST 2")):INDIRECT(ADDRESS($AF225+"1",IF(AE225="",81,AE225+"69"),1,1,"EST 2")))/SUM(INDIRECT(ADDRESS($AF225,70,1,1,"EST 2")):INDIRECT(ADDRESS($AF225,IF(AE225="",81,AE225+"69"),1,1,"EST 2")))-1)</f>
        <v>-</v>
      </c>
    </row>
    <row r="226" spans="1:37" ht="30" customHeight="1" thickTop="1" thickBot="1">
      <c r="A226"/>
      <c r="B226"/>
      <c r="C226" s="321"/>
      <c r="D226" s="322"/>
      <c r="E226" s="316"/>
      <c r="F226" s="316"/>
      <c r="G226" s="317" t="str">
        <f>IF(F226=0,"",VLOOKUP(F226,Funcionários!$C$6:$D$81,2,FALSE))</f>
        <v/>
      </c>
      <c r="H226" s="318"/>
      <c r="I226" s="319"/>
      <c r="J226" s="85" t="str">
        <f t="shared" si="43"/>
        <v/>
      </c>
      <c r="K226" s="88"/>
      <c r="L226" s="1" t="str">
        <f t="shared" si="44"/>
        <v/>
      </c>
      <c r="R226" s="1" t="str">
        <f t="shared" si="45"/>
        <v/>
      </c>
      <c r="S226" s="1" t="str">
        <f t="shared" si="46"/>
        <v/>
      </c>
      <c r="W226" s="1" t="e">
        <f t="shared" ca="1" si="47"/>
        <v>#VALUE!</v>
      </c>
      <c r="X226" s="1" t="e">
        <f t="shared" ca="1" si="48"/>
        <v>#VALUE!</v>
      </c>
      <c r="Y226" s="1" t="e">
        <f t="shared" ca="1" si="49"/>
        <v>#VALUE!</v>
      </c>
      <c r="AA226" s="1" t="str">
        <f t="shared" ref="AA226:AE255" si="52">IF($I226=AA$5,$R226,"")</f>
        <v/>
      </c>
      <c r="AB226" s="1" t="str">
        <f t="shared" si="52"/>
        <v/>
      </c>
      <c r="AC226" s="1" t="str">
        <f t="shared" si="52"/>
        <v/>
      </c>
      <c r="AD226" s="1" t="str">
        <f t="shared" si="52"/>
        <v/>
      </c>
      <c r="AE226" s="1" t="str">
        <f t="shared" si="52"/>
        <v/>
      </c>
      <c r="AF226" s="1" t="e">
        <f>VLOOKUP(C226,'Est2'!$C$12:$S$26,18,FALSE)</f>
        <v>#N/A</v>
      </c>
      <c r="AG226" s="1" t="str">
        <f ca="1">IF($I226&lt;AG$5,"-",SUM(INDIRECT(ADDRESS($AF226+"1",6,1,1,"EST 2")):INDIRECT(ADDRESS($AF226+"1",IF(AA226="",17,AA226+"5"),1,1,"EST 2")))/SUM(INDIRECT(ADDRESS($AF226,6,1,1,"EST 2")):INDIRECT(ADDRESS($AF226,IF(AA226="",17,AA226+"5"),1,1,"EST 2")))-1)</f>
        <v>-</v>
      </c>
      <c r="AH226" s="1" t="str">
        <f ca="1">IF($I226&lt;AH$5,"-",SUM(INDIRECT(ADDRESS($AF226+"1",22,1,1,"EST 2")):INDIRECT(ADDRESS($AF226+"1",IF(AB226="",33,AB226+"21"),1,1,"EST 2")))/SUM(INDIRECT(ADDRESS($AF226,22,1,1,"EST 2")):INDIRECT(ADDRESS($AF226,IF(AB226="",33,AB226+"21"),1,1,"EST 2")))-1)</f>
        <v>-</v>
      </c>
      <c r="AI226" s="1" t="str">
        <f ca="1">IF($I226&lt;AI$5,"-",SUM(INDIRECT(ADDRESS($AF226+"1",38,1,1,"EST 2")):INDIRECT(ADDRESS($AF226+"1",IF(AC226="",49,AC226+"37"),1,1,"EST 2")))/SUM(INDIRECT(ADDRESS($AF226,38,1,1,"EST 2")):INDIRECT(ADDRESS($AF226,IF(AC226="",49,AC226+"37"),1,1,"EST 2")))-1)</f>
        <v>-</v>
      </c>
      <c r="AJ226" s="1" t="str">
        <f ca="1">IF($I226&lt;AJ$5,"-",SUM(INDIRECT(ADDRESS($AF226+"1",54,1,1,"EST 2")):INDIRECT(ADDRESS($AF226+"1",IF(AD226="",65,AD226+"53"),1,1,"EST 2")))/SUM(INDIRECT(ADDRESS($AF226,54,1,1,"EST 2")):INDIRECT(ADDRESS($AF226,IF(AD226="",65,AD226+"53"),1,1,"EST 2")))-1)</f>
        <v>-</v>
      </c>
      <c r="AK226" s="1" t="str">
        <f ca="1">IF($I226&lt;AK$5,"-",SUM(INDIRECT(ADDRESS($AF226+"1",70,1,1,"EST 2")):INDIRECT(ADDRESS($AF226+"1",IF(AE226="",81,AE226+"69"),1,1,"EST 2")))/SUM(INDIRECT(ADDRESS($AF226,70,1,1,"EST 2")):INDIRECT(ADDRESS($AF226,IF(AE226="",81,AE226+"69"),1,1,"EST 2")))-1)</f>
        <v>-</v>
      </c>
    </row>
    <row r="227" spans="1:37" ht="30" customHeight="1" thickTop="1" thickBot="1">
      <c r="A227"/>
      <c r="B227"/>
      <c r="C227" s="321"/>
      <c r="D227" s="322"/>
      <c r="E227" s="316"/>
      <c r="F227" s="316"/>
      <c r="G227" s="317" t="str">
        <f>IF(F227=0,"",VLOOKUP(F227,Funcionários!$C$6:$D$81,2,FALSE))</f>
        <v/>
      </c>
      <c r="H227" s="318"/>
      <c r="I227" s="319"/>
      <c r="J227" s="85" t="str">
        <f t="shared" si="43"/>
        <v/>
      </c>
      <c r="K227" s="88"/>
      <c r="L227" s="1" t="str">
        <f t="shared" si="44"/>
        <v/>
      </c>
      <c r="R227" s="1" t="str">
        <f t="shared" si="45"/>
        <v/>
      </c>
      <c r="S227" s="1" t="str">
        <f t="shared" si="46"/>
        <v/>
      </c>
      <c r="W227" s="1" t="e">
        <f t="shared" ca="1" si="47"/>
        <v>#VALUE!</v>
      </c>
      <c r="X227" s="1" t="e">
        <f t="shared" ca="1" si="48"/>
        <v>#VALUE!</v>
      </c>
      <c r="Y227" s="1" t="e">
        <f t="shared" ca="1" si="49"/>
        <v>#VALUE!</v>
      </c>
      <c r="AA227" s="1" t="str">
        <f t="shared" si="52"/>
        <v/>
      </c>
      <c r="AB227" s="1" t="str">
        <f t="shared" si="52"/>
        <v/>
      </c>
      <c r="AC227" s="1" t="str">
        <f t="shared" si="52"/>
        <v/>
      </c>
      <c r="AD227" s="1" t="str">
        <f t="shared" si="52"/>
        <v/>
      </c>
      <c r="AE227" s="1" t="str">
        <f t="shared" si="52"/>
        <v/>
      </c>
      <c r="AF227" s="1" t="e">
        <f>VLOOKUP(C227,'Est2'!$C$12:$S$26,18,FALSE)</f>
        <v>#N/A</v>
      </c>
      <c r="AG227" s="1" t="str">
        <f ca="1">IF($I227&lt;AG$5,"-",SUM(INDIRECT(ADDRESS($AF227+"1",6,1,1,"EST 2")):INDIRECT(ADDRESS($AF227+"1",IF(AA227="",17,AA227+"5"),1,1,"EST 2")))/SUM(INDIRECT(ADDRESS($AF227,6,1,1,"EST 2")):INDIRECT(ADDRESS($AF227,IF(AA227="",17,AA227+"5"),1,1,"EST 2")))-1)</f>
        <v>-</v>
      </c>
      <c r="AH227" s="1" t="str">
        <f ca="1">IF($I227&lt;AH$5,"-",SUM(INDIRECT(ADDRESS($AF227+"1",22,1,1,"EST 2")):INDIRECT(ADDRESS($AF227+"1",IF(AB227="",33,AB227+"21"),1,1,"EST 2")))/SUM(INDIRECT(ADDRESS($AF227,22,1,1,"EST 2")):INDIRECT(ADDRESS($AF227,IF(AB227="",33,AB227+"21"),1,1,"EST 2")))-1)</f>
        <v>-</v>
      </c>
      <c r="AI227" s="1" t="str">
        <f ca="1">IF($I227&lt;AI$5,"-",SUM(INDIRECT(ADDRESS($AF227+"1",38,1,1,"EST 2")):INDIRECT(ADDRESS($AF227+"1",IF(AC227="",49,AC227+"37"),1,1,"EST 2")))/SUM(INDIRECT(ADDRESS($AF227,38,1,1,"EST 2")):INDIRECT(ADDRESS($AF227,IF(AC227="",49,AC227+"37"),1,1,"EST 2")))-1)</f>
        <v>-</v>
      </c>
      <c r="AJ227" s="1" t="str">
        <f ca="1">IF($I227&lt;AJ$5,"-",SUM(INDIRECT(ADDRESS($AF227+"1",54,1,1,"EST 2")):INDIRECT(ADDRESS($AF227+"1",IF(AD227="",65,AD227+"53"),1,1,"EST 2")))/SUM(INDIRECT(ADDRESS($AF227,54,1,1,"EST 2")):INDIRECT(ADDRESS($AF227,IF(AD227="",65,AD227+"53"),1,1,"EST 2")))-1)</f>
        <v>-</v>
      </c>
      <c r="AK227" s="1" t="str">
        <f ca="1">IF($I227&lt;AK$5,"-",SUM(INDIRECT(ADDRESS($AF227+"1",70,1,1,"EST 2")):INDIRECT(ADDRESS($AF227+"1",IF(AE227="",81,AE227+"69"),1,1,"EST 2")))/SUM(INDIRECT(ADDRESS($AF227,70,1,1,"EST 2")):INDIRECT(ADDRESS($AF227,IF(AE227="",81,AE227+"69"),1,1,"EST 2")))-1)</f>
        <v>-</v>
      </c>
    </row>
    <row r="228" spans="1:37" ht="30" customHeight="1" thickTop="1" thickBot="1">
      <c r="A228"/>
      <c r="B228"/>
      <c r="C228" s="321"/>
      <c r="D228" s="322"/>
      <c r="E228" s="316"/>
      <c r="F228" s="316"/>
      <c r="G228" s="317" t="str">
        <f>IF(F228=0,"",VLOOKUP(F228,Funcionários!$C$6:$D$81,2,FALSE))</f>
        <v/>
      </c>
      <c r="H228" s="318"/>
      <c r="I228" s="319"/>
      <c r="J228" s="85" t="str">
        <f t="shared" si="43"/>
        <v/>
      </c>
      <c r="K228" s="88"/>
      <c r="L228" s="1" t="str">
        <f t="shared" si="44"/>
        <v/>
      </c>
      <c r="R228" s="1" t="str">
        <f t="shared" si="45"/>
        <v/>
      </c>
      <c r="S228" s="1" t="str">
        <f t="shared" si="46"/>
        <v/>
      </c>
      <c r="W228" s="1" t="e">
        <f t="shared" ca="1" si="47"/>
        <v>#VALUE!</v>
      </c>
      <c r="X228" s="1" t="e">
        <f t="shared" ca="1" si="48"/>
        <v>#VALUE!</v>
      </c>
      <c r="Y228" s="1" t="e">
        <f t="shared" ca="1" si="49"/>
        <v>#VALUE!</v>
      </c>
      <c r="AA228" s="1" t="str">
        <f t="shared" si="52"/>
        <v/>
      </c>
      <c r="AB228" s="1" t="str">
        <f t="shared" si="52"/>
        <v/>
      </c>
      <c r="AC228" s="1" t="str">
        <f t="shared" si="52"/>
        <v/>
      </c>
      <c r="AD228" s="1" t="str">
        <f t="shared" si="52"/>
        <v/>
      </c>
      <c r="AE228" s="1" t="str">
        <f t="shared" si="52"/>
        <v/>
      </c>
      <c r="AF228" s="1" t="e">
        <f>VLOOKUP(C228,'Est2'!$C$12:$S$26,18,FALSE)</f>
        <v>#N/A</v>
      </c>
      <c r="AG228" s="1" t="str">
        <f ca="1">IF($I228&lt;AG$5,"-",SUM(INDIRECT(ADDRESS($AF228+"1",6,1,1,"EST 2")):INDIRECT(ADDRESS($AF228+"1",IF(AA228="",17,AA228+"5"),1,1,"EST 2")))/SUM(INDIRECT(ADDRESS($AF228,6,1,1,"EST 2")):INDIRECT(ADDRESS($AF228,IF(AA228="",17,AA228+"5"),1,1,"EST 2")))-1)</f>
        <v>-</v>
      </c>
      <c r="AH228" s="1" t="str">
        <f ca="1">IF($I228&lt;AH$5,"-",SUM(INDIRECT(ADDRESS($AF228+"1",22,1,1,"EST 2")):INDIRECT(ADDRESS($AF228+"1",IF(AB228="",33,AB228+"21"),1,1,"EST 2")))/SUM(INDIRECT(ADDRESS($AF228,22,1,1,"EST 2")):INDIRECT(ADDRESS($AF228,IF(AB228="",33,AB228+"21"),1,1,"EST 2")))-1)</f>
        <v>-</v>
      </c>
      <c r="AI228" s="1" t="str">
        <f ca="1">IF($I228&lt;AI$5,"-",SUM(INDIRECT(ADDRESS($AF228+"1",38,1,1,"EST 2")):INDIRECT(ADDRESS($AF228+"1",IF(AC228="",49,AC228+"37"),1,1,"EST 2")))/SUM(INDIRECT(ADDRESS($AF228,38,1,1,"EST 2")):INDIRECT(ADDRESS($AF228,IF(AC228="",49,AC228+"37"),1,1,"EST 2")))-1)</f>
        <v>-</v>
      </c>
      <c r="AJ228" s="1" t="str">
        <f ca="1">IF($I228&lt;AJ$5,"-",SUM(INDIRECT(ADDRESS($AF228+"1",54,1,1,"EST 2")):INDIRECT(ADDRESS($AF228+"1",IF(AD228="",65,AD228+"53"),1,1,"EST 2")))/SUM(INDIRECT(ADDRESS($AF228,54,1,1,"EST 2")):INDIRECT(ADDRESS($AF228,IF(AD228="",65,AD228+"53"),1,1,"EST 2")))-1)</f>
        <v>-</v>
      </c>
      <c r="AK228" s="1" t="str">
        <f ca="1">IF($I228&lt;AK$5,"-",SUM(INDIRECT(ADDRESS($AF228+"1",70,1,1,"EST 2")):INDIRECT(ADDRESS($AF228+"1",IF(AE228="",81,AE228+"69"),1,1,"EST 2")))/SUM(INDIRECT(ADDRESS($AF228,70,1,1,"EST 2")):INDIRECT(ADDRESS($AF228,IF(AE228="",81,AE228+"69"),1,1,"EST 2")))-1)</f>
        <v>-</v>
      </c>
    </row>
    <row r="229" spans="1:37" ht="30" customHeight="1" thickTop="1" thickBot="1">
      <c r="A229"/>
      <c r="B229"/>
      <c r="C229" s="321"/>
      <c r="D229" s="322"/>
      <c r="E229" s="316"/>
      <c r="F229" s="316"/>
      <c r="G229" s="317" t="str">
        <f>IF(F229=0,"",VLOOKUP(F229,Funcionários!$C$6:$D$81,2,FALSE))</f>
        <v/>
      </c>
      <c r="H229" s="318"/>
      <c r="I229" s="319"/>
      <c r="J229" s="85" t="str">
        <f t="shared" si="43"/>
        <v/>
      </c>
      <c r="K229" s="88"/>
      <c r="L229" s="1" t="str">
        <f t="shared" si="44"/>
        <v/>
      </c>
      <c r="R229" s="1" t="str">
        <f t="shared" si="45"/>
        <v/>
      </c>
      <c r="S229" s="1" t="str">
        <f t="shared" si="46"/>
        <v/>
      </c>
      <c r="W229" s="1" t="e">
        <f t="shared" ca="1" si="47"/>
        <v>#VALUE!</v>
      </c>
      <c r="X229" s="1" t="e">
        <f t="shared" ca="1" si="48"/>
        <v>#VALUE!</v>
      </c>
      <c r="Y229" s="1" t="e">
        <f t="shared" ca="1" si="49"/>
        <v>#VALUE!</v>
      </c>
      <c r="AA229" s="1" t="str">
        <f t="shared" si="52"/>
        <v/>
      </c>
      <c r="AB229" s="1" t="str">
        <f t="shared" si="52"/>
        <v/>
      </c>
      <c r="AC229" s="1" t="str">
        <f t="shared" si="52"/>
        <v/>
      </c>
      <c r="AD229" s="1" t="str">
        <f t="shared" si="52"/>
        <v/>
      </c>
      <c r="AE229" s="1" t="str">
        <f t="shared" si="52"/>
        <v/>
      </c>
      <c r="AF229" s="1" t="e">
        <f>VLOOKUP(C229,'Est2'!$C$12:$S$26,18,FALSE)</f>
        <v>#N/A</v>
      </c>
      <c r="AG229" s="1" t="str">
        <f ca="1">IF($I229&lt;AG$5,"-",SUM(INDIRECT(ADDRESS($AF229+"1",6,1,1,"EST 2")):INDIRECT(ADDRESS($AF229+"1",IF(AA229="",17,AA229+"5"),1,1,"EST 2")))/SUM(INDIRECT(ADDRESS($AF229,6,1,1,"EST 2")):INDIRECT(ADDRESS($AF229,IF(AA229="",17,AA229+"5"),1,1,"EST 2")))-1)</f>
        <v>-</v>
      </c>
      <c r="AH229" s="1" t="str">
        <f ca="1">IF($I229&lt;AH$5,"-",SUM(INDIRECT(ADDRESS($AF229+"1",22,1,1,"EST 2")):INDIRECT(ADDRESS($AF229+"1",IF(AB229="",33,AB229+"21"),1,1,"EST 2")))/SUM(INDIRECT(ADDRESS($AF229,22,1,1,"EST 2")):INDIRECT(ADDRESS($AF229,IF(AB229="",33,AB229+"21"),1,1,"EST 2")))-1)</f>
        <v>-</v>
      </c>
      <c r="AI229" s="1" t="str">
        <f ca="1">IF($I229&lt;AI$5,"-",SUM(INDIRECT(ADDRESS($AF229+"1",38,1,1,"EST 2")):INDIRECT(ADDRESS($AF229+"1",IF(AC229="",49,AC229+"37"),1,1,"EST 2")))/SUM(INDIRECT(ADDRESS($AF229,38,1,1,"EST 2")):INDIRECT(ADDRESS($AF229,IF(AC229="",49,AC229+"37"),1,1,"EST 2")))-1)</f>
        <v>-</v>
      </c>
      <c r="AJ229" s="1" t="str">
        <f ca="1">IF($I229&lt;AJ$5,"-",SUM(INDIRECT(ADDRESS($AF229+"1",54,1,1,"EST 2")):INDIRECT(ADDRESS($AF229+"1",IF(AD229="",65,AD229+"53"),1,1,"EST 2")))/SUM(INDIRECT(ADDRESS($AF229,54,1,1,"EST 2")):INDIRECT(ADDRESS($AF229,IF(AD229="",65,AD229+"53"),1,1,"EST 2")))-1)</f>
        <v>-</v>
      </c>
      <c r="AK229" s="1" t="str">
        <f ca="1">IF($I229&lt;AK$5,"-",SUM(INDIRECT(ADDRESS($AF229+"1",70,1,1,"EST 2")):INDIRECT(ADDRESS($AF229+"1",IF(AE229="",81,AE229+"69"),1,1,"EST 2")))/SUM(INDIRECT(ADDRESS($AF229,70,1,1,"EST 2")):INDIRECT(ADDRESS($AF229,IF(AE229="",81,AE229+"69"),1,1,"EST 2")))-1)</f>
        <v>-</v>
      </c>
    </row>
    <row r="230" spans="1:37" ht="30" customHeight="1" thickTop="1" thickBot="1">
      <c r="A230"/>
      <c r="B230"/>
      <c r="C230" s="321"/>
      <c r="D230" s="322"/>
      <c r="E230" s="316"/>
      <c r="F230" s="316"/>
      <c r="G230" s="317" t="str">
        <f>IF(F230=0,"",VLOOKUP(F230,Funcionários!$C$6:$D$81,2,FALSE))</f>
        <v/>
      </c>
      <c r="H230" s="318"/>
      <c r="I230" s="319"/>
      <c r="J230" s="85" t="str">
        <f t="shared" si="43"/>
        <v/>
      </c>
      <c r="K230" s="88"/>
      <c r="L230" s="1" t="str">
        <f t="shared" si="44"/>
        <v/>
      </c>
      <c r="R230" s="1" t="str">
        <f t="shared" si="45"/>
        <v/>
      </c>
      <c r="S230" s="1" t="str">
        <f t="shared" si="46"/>
        <v/>
      </c>
      <c r="W230" s="1" t="e">
        <f t="shared" ca="1" si="47"/>
        <v>#VALUE!</v>
      </c>
      <c r="X230" s="1" t="e">
        <f t="shared" ca="1" si="48"/>
        <v>#VALUE!</v>
      </c>
      <c r="Y230" s="1" t="e">
        <f t="shared" ca="1" si="49"/>
        <v>#VALUE!</v>
      </c>
      <c r="AA230" s="1" t="str">
        <f t="shared" si="52"/>
        <v/>
      </c>
      <c r="AB230" s="1" t="str">
        <f t="shared" si="52"/>
        <v/>
      </c>
      <c r="AC230" s="1" t="str">
        <f t="shared" si="52"/>
        <v/>
      </c>
      <c r="AD230" s="1" t="str">
        <f t="shared" si="52"/>
        <v/>
      </c>
      <c r="AE230" s="1" t="str">
        <f t="shared" si="52"/>
        <v/>
      </c>
      <c r="AF230" s="1" t="e">
        <f>VLOOKUP(C230,'Est2'!$C$12:$S$26,18,FALSE)</f>
        <v>#N/A</v>
      </c>
      <c r="AG230" s="1" t="str">
        <f ca="1">IF($I230&lt;AG$5,"-",SUM(INDIRECT(ADDRESS($AF230+"1",6,1,1,"EST 2")):INDIRECT(ADDRESS($AF230+"1",IF(AA230="",17,AA230+"5"),1,1,"EST 2")))/SUM(INDIRECT(ADDRESS($AF230,6,1,1,"EST 2")):INDIRECT(ADDRESS($AF230,IF(AA230="",17,AA230+"5"),1,1,"EST 2")))-1)</f>
        <v>-</v>
      </c>
      <c r="AH230" s="1" t="str">
        <f ca="1">IF($I230&lt;AH$5,"-",SUM(INDIRECT(ADDRESS($AF230+"1",22,1,1,"EST 2")):INDIRECT(ADDRESS($AF230+"1",IF(AB230="",33,AB230+"21"),1,1,"EST 2")))/SUM(INDIRECT(ADDRESS($AF230,22,1,1,"EST 2")):INDIRECT(ADDRESS($AF230,IF(AB230="",33,AB230+"21"),1,1,"EST 2")))-1)</f>
        <v>-</v>
      </c>
      <c r="AI230" s="1" t="str">
        <f ca="1">IF($I230&lt;AI$5,"-",SUM(INDIRECT(ADDRESS($AF230+"1",38,1,1,"EST 2")):INDIRECT(ADDRESS($AF230+"1",IF(AC230="",49,AC230+"37"),1,1,"EST 2")))/SUM(INDIRECT(ADDRESS($AF230,38,1,1,"EST 2")):INDIRECT(ADDRESS($AF230,IF(AC230="",49,AC230+"37"),1,1,"EST 2")))-1)</f>
        <v>-</v>
      </c>
      <c r="AJ230" s="1" t="str">
        <f ca="1">IF($I230&lt;AJ$5,"-",SUM(INDIRECT(ADDRESS($AF230+"1",54,1,1,"EST 2")):INDIRECT(ADDRESS($AF230+"1",IF(AD230="",65,AD230+"53"),1,1,"EST 2")))/SUM(INDIRECT(ADDRESS($AF230,54,1,1,"EST 2")):INDIRECT(ADDRESS($AF230,IF(AD230="",65,AD230+"53"),1,1,"EST 2")))-1)</f>
        <v>-</v>
      </c>
      <c r="AK230" s="1" t="str">
        <f ca="1">IF($I230&lt;AK$5,"-",SUM(INDIRECT(ADDRESS($AF230+"1",70,1,1,"EST 2")):INDIRECT(ADDRESS($AF230+"1",IF(AE230="",81,AE230+"69"),1,1,"EST 2")))/SUM(INDIRECT(ADDRESS($AF230,70,1,1,"EST 2")):INDIRECT(ADDRESS($AF230,IF(AE230="",81,AE230+"69"),1,1,"EST 2")))-1)</f>
        <v>-</v>
      </c>
    </row>
    <row r="231" spans="1:37" ht="30" customHeight="1" thickTop="1" thickBot="1">
      <c r="A231"/>
      <c r="B231"/>
      <c r="C231" s="321"/>
      <c r="D231" s="322"/>
      <c r="E231" s="316"/>
      <c r="F231" s="316"/>
      <c r="G231" s="317" t="str">
        <f>IF(F231=0,"",VLOOKUP(F231,Funcionários!$C$6:$D$81,2,FALSE))</f>
        <v/>
      </c>
      <c r="H231" s="318"/>
      <c r="I231" s="319"/>
      <c r="J231" s="85" t="str">
        <f t="shared" si="43"/>
        <v/>
      </c>
      <c r="K231" s="88"/>
      <c r="L231" s="1" t="str">
        <f t="shared" si="44"/>
        <v/>
      </c>
      <c r="R231" s="1" t="str">
        <f t="shared" si="45"/>
        <v/>
      </c>
      <c r="S231" s="1" t="str">
        <f t="shared" si="46"/>
        <v/>
      </c>
      <c r="W231" s="1" t="e">
        <f t="shared" ca="1" si="47"/>
        <v>#VALUE!</v>
      </c>
      <c r="X231" s="1" t="e">
        <f t="shared" ca="1" si="48"/>
        <v>#VALUE!</v>
      </c>
      <c r="Y231" s="1" t="e">
        <f t="shared" ca="1" si="49"/>
        <v>#VALUE!</v>
      </c>
      <c r="AA231" s="1" t="str">
        <f t="shared" si="52"/>
        <v/>
      </c>
      <c r="AB231" s="1" t="str">
        <f t="shared" si="52"/>
        <v/>
      </c>
      <c r="AC231" s="1" t="str">
        <f t="shared" si="52"/>
        <v/>
      </c>
      <c r="AD231" s="1" t="str">
        <f t="shared" si="52"/>
        <v/>
      </c>
      <c r="AE231" s="1" t="str">
        <f t="shared" si="52"/>
        <v/>
      </c>
      <c r="AF231" s="1" t="e">
        <f>VLOOKUP(C231,'Est2'!$C$12:$S$26,18,FALSE)</f>
        <v>#N/A</v>
      </c>
      <c r="AG231" s="1" t="str">
        <f ca="1">IF($I231&lt;AG$5,"-",SUM(INDIRECT(ADDRESS($AF231+"1",6,1,1,"EST 2")):INDIRECT(ADDRESS($AF231+"1",IF(AA231="",17,AA231+"5"),1,1,"EST 2")))/SUM(INDIRECT(ADDRESS($AF231,6,1,1,"EST 2")):INDIRECT(ADDRESS($AF231,IF(AA231="",17,AA231+"5"),1,1,"EST 2")))-1)</f>
        <v>-</v>
      </c>
      <c r="AH231" s="1" t="str">
        <f ca="1">IF($I231&lt;AH$5,"-",SUM(INDIRECT(ADDRESS($AF231+"1",22,1,1,"EST 2")):INDIRECT(ADDRESS($AF231+"1",IF(AB231="",33,AB231+"21"),1,1,"EST 2")))/SUM(INDIRECT(ADDRESS($AF231,22,1,1,"EST 2")):INDIRECT(ADDRESS($AF231,IF(AB231="",33,AB231+"21"),1,1,"EST 2")))-1)</f>
        <v>-</v>
      </c>
      <c r="AI231" s="1" t="str">
        <f ca="1">IF($I231&lt;AI$5,"-",SUM(INDIRECT(ADDRESS($AF231+"1",38,1,1,"EST 2")):INDIRECT(ADDRESS($AF231+"1",IF(AC231="",49,AC231+"37"),1,1,"EST 2")))/SUM(INDIRECT(ADDRESS($AF231,38,1,1,"EST 2")):INDIRECT(ADDRESS($AF231,IF(AC231="",49,AC231+"37"),1,1,"EST 2")))-1)</f>
        <v>-</v>
      </c>
      <c r="AJ231" s="1" t="str">
        <f ca="1">IF($I231&lt;AJ$5,"-",SUM(INDIRECT(ADDRESS($AF231+"1",54,1,1,"EST 2")):INDIRECT(ADDRESS($AF231+"1",IF(AD231="",65,AD231+"53"),1,1,"EST 2")))/SUM(INDIRECT(ADDRESS($AF231,54,1,1,"EST 2")):INDIRECT(ADDRESS($AF231,IF(AD231="",65,AD231+"53"),1,1,"EST 2")))-1)</f>
        <v>-</v>
      </c>
      <c r="AK231" s="1" t="str">
        <f ca="1">IF($I231&lt;AK$5,"-",SUM(INDIRECT(ADDRESS($AF231+"1",70,1,1,"EST 2")):INDIRECT(ADDRESS($AF231+"1",IF(AE231="",81,AE231+"69"),1,1,"EST 2")))/SUM(INDIRECT(ADDRESS($AF231,70,1,1,"EST 2")):INDIRECT(ADDRESS($AF231,IF(AE231="",81,AE231+"69"),1,1,"EST 2")))-1)</f>
        <v>-</v>
      </c>
    </row>
    <row r="232" spans="1:37" ht="30" customHeight="1" thickTop="1" thickBot="1">
      <c r="A232"/>
      <c r="B232"/>
      <c r="C232" s="321"/>
      <c r="D232" s="322"/>
      <c r="E232" s="316"/>
      <c r="F232" s="316"/>
      <c r="G232" s="317" t="str">
        <f>IF(F232=0,"",VLOOKUP(F232,Funcionários!$C$6:$D$81,2,FALSE))</f>
        <v/>
      </c>
      <c r="H232" s="318"/>
      <c r="I232" s="319"/>
      <c r="J232" s="85" t="str">
        <f t="shared" si="43"/>
        <v/>
      </c>
      <c r="K232" s="88"/>
      <c r="L232" s="1" t="str">
        <f t="shared" si="44"/>
        <v/>
      </c>
      <c r="R232" s="1" t="str">
        <f t="shared" si="45"/>
        <v/>
      </c>
      <c r="S232" s="1" t="str">
        <f t="shared" si="46"/>
        <v/>
      </c>
      <c r="W232" s="1" t="e">
        <f t="shared" ca="1" si="47"/>
        <v>#VALUE!</v>
      </c>
      <c r="X232" s="1" t="e">
        <f t="shared" ca="1" si="48"/>
        <v>#VALUE!</v>
      </c>
      <c r="Y232" s="1" t="e">
        <f t="shared" ca="1" si="49"/>
        <v>#VALUE!</v>
      </c>
      <c r="AA232" s="1" t="str">
        <f t="shared" si="52"/>
        <v/>
      </c>
      <c r="AB232" s="1" t="str">
        <f t="shared" si="52"/>
        <v/>
      </c>
      <c r="AC232" s="1" t="str">
        <f t="shared" si="52"/>
        <v/>
      </c>
      <c r="AD232" s="1" t="str">
        <f t="shared" si="52"/>
        <v/>
      </c>
      <c r="AE232" s="1" t="str">
        <f t="shared" si="52"/>
        <v/>
      </c>
      <c r="AF232" s="1" t="e">
        <f>VLOOKUP(C232,'Est2'!$C$12:$S$26,18,FALSE)</f>
        <v>#N/A</v>
      </c>
      <c r="AG232" s="1" t="str">
        <f ca="1">IF($I232&lt;AG$5,"-",SUM(INDIRECT(ADDRESS($AF232+"1",6,1,1,"EST 2")):INDIRECT(ADDRESS($AF232+"1",IF(AA232="",17,AA232+"5"),1,1,"EST 2")))/SUM(INDIRECT(ADDRESS($AF232,6,1,1,"EST 2")):INDIRECT(ADDRESS($AF232,IF(AA232="",17,AA232+"5"),1,1,"EST 2")))-1)</f>
        <v>-</v>
      </c>
      <c r="AH232" s="1" t="str">
        <f ca="1">IF($I232&lt;AH$5,"-",SUM(INDIRECT(ADDRESS($AF232+"1",22,1,1,"EST 2")):INDIRECT(ADDRESS($AF232+"1",IF(AB232="",33,AB232+"21"),1,1,"EST 2")))/SUM(INDIRECT(ADDRESS($AF232,22,1,1,"EST 2")):INDIRECT(ADDRESS($AF232,IF(AB232="",33,AB232+"21"),1,1,"EST 2")))-1)</f>
        <v>-</v>
      </c>
      <c r="AI232" s="1" t="str">
        <f ca="1">IF($I232&lt;AI$5,"-",SUM(INDIRECT(ADDRESS($AF232+"1",38,1,1,"EST 2")):INDIRECT(ADDRESS($AF232+"1",IF(AC232="",49,AC232+"37"),1,1,"EST 2")))/SUM(INDIRECT(ADDRESS($AF232,38,1,1,"EST 2")):INDIRECT(ADDRESS($AF232,IF(AC232="",49,AC232+"37"),1,1,"EST 2")))-1)</f>
        <v>-</v>
      </c>
      <c r="AJ232" s="1" t="str">
        <f ca="1">IF($I232&lt;AJ$5,"-",SUM(INDIRECT(ADDRESS($AF232+"1",54,1,1,"EST 2")):INDIRECT(ADDRESS($AF232+"1",IF(AD232="",65,AD232+"53"),1,1,"EST 2")))/SUM(INDIRECT(ADDRESS($AF232,54,1,1,"EST 2")):INDIRECT(ADDRESS($AF232,IF(AD232="",65,AD232+"53"),1,1,"EST 2")))-1)</f>
        <v>-</v>
      </c>
      <c r="AK232" s="1" t="str">
        <f ca="1">IF($I232&lt;AK$5,"-",SUM(INDIRECT(ADDRESS($AF232+"1",70,1,1,"EST 2")):INDIRECT(ADDRESS($AF232+"1",IF(AE232="",81,AE232+"69"),1,1,"EST 2")))/SUM(INDIRECT(ADDRESS($AF232,70,1,1,"EST 2")):INDIRECT(ADDRESS($AF232,IF(AE232="",81,AE232+"69"),1,1,"EST 2")))-1)</f>
        <v>-</v>
      </c>
    </row>
    <row r="233" spans="1:37" ht="30" customHeight="1" thickTop="1" thickBot="1">
      <c r="A233"/>
      <c r="B233"/>
      <c r="C233" s="321"/>
      <c r="D233" s="322"/>
      <c r="E233" s="316"/>
      <c r="F233" s="316"/>
      <c r="G233" s="317" t="str">
        <f>IF(F233=0,"",VLOOKUP(F233,Funcionários!$C$6:$D$81,2,FALSE))</f>
        <v/>
      </c>
      <c r="H233" s="318"/>
      <c r="I233" s="319"/>
      <c r="J233" s="85" t="str">
        <f t="shared" si="43"/>
        <v/>
      </c>
      <c r="K233" s="88"/>
      <c r="L233" s="1" t="str">
        <f t="shared" si="44"/>
        <v/>
      </c>
      <c r="R233" s="1" t="str">
        <f t="shared" si="45"/>
        <v/>
      </c>
      <c r="S233" s="1" t="str">
        <f t="shared" si="46"/>
        <v/>
      </c>
      <c r="W233" s="1" t="e">
        <f t="shared" ca="1" si="47"/>
        <v>#VALUE!</v>
      </c>
      <c r="X233" s="1" t="e">
        <f t="shared" ca="1" si="48"/>
        <v>#VALUE!</v>
      </c>
      <c r="Y233" s="1" t="e">
        <f t="shared" ca="1" si="49"/>
        <v>#VALUE!</v>
      </c>
      <c r="AA233" s="1" t="str">
        <f t="shared" si="52"/>
        <v/>
      </c>
      <c r="AB233" s="1" t="str">
        <f t="shared" si="52"/>
        <v/>
      </c>
      <c r="AC233" s="1" t="str">
        <f t="shared" si="52"/>
        <v/>
      </c>
      <c r="AD233" s="1" t="str">
        <f t="shared" si="52"/>
        <v/>
      </c>
      <c r="AE233" s="1" t="str">
        <f t="shared" si="52"/>
        <v/>
      </c>
      <c r="AF233" s="1" t="e">
        <f>VLOOKUP(C233,'Est2'!$C$12:$S$26,18,FALSE)</f>
        <v>#N/A</v>
      </c>
      <c r="AG233" s="1" t="str">
        <f ca="1">IF($I233&lt;AG$5,"-",SUM(INDIRECT(ADDRESS($AF233+"1",6,1,1,"EST 2")):INDIRECT(ADDRESS($AF233+"1",IF(AA233="",17,AA233+"5"),1,1,"EST 2")))/SUM(INDIRECT(ADDRESS($AF233,6,1,1,"EST 2")):INDIRECT(ADDRESS($AF233,IF(AA233="",17,AA233+"5"),1,1,"EST 2")))-1)</f>
        <v>-</v>
      </c>
      <c r="AH233" s="1" t="str">
        <f ca="1">IF($I233&lt;AH$5,"-",SUM(INDIRECT(ADDRESS($AF233+"1",22,1,1,"EST 2")):INDIRECT(ADDRESS($AF233+"1",IF(AB233="",33,AB233+"21"),1,1,"EST 2")))/SUM(INDIRECT(ADDRESS($AF233,22,1,1,"EST 2")):INDIRECT(ADDRESS($AF233,IF(AB233="",33,AB233+"21"),1,1,"EST 2")))-1)</f>
        <v>-</v>
      </c>
      <c r="AI233" s="1" t="str">
        <f ca="1">IF($I233&lt;AI$5,"-",SUM(INDIRECT(ADDRESS($AF233+"1",38,1,1,"EST 2")):INDIRECT(ADDRESS($AF233+"1",IF(AC233="",49,AC233+"37"),1,1,"EST 2")))/SUM(INDIRECT(ADDRESS($AF233,38,1,1,"EST 2")):INDIRECT(ADDRESS($AF233,IF(AC233="",49,AC233+"37"),1,1,"EST 2")))-1)</f>
        <v>-</v>
      </c>
      <c r="AJ233" s="1" t="str">
        <f ca="1">IF($I233&lt;AJ$5,"-",SUM(INDIRECT(ADDRESS($AF233+"1",54,1,1,"EST 2")):INDIRECT(ADDRESS($AF233+"1",IF(AD233="",65,AD233+"53"),1,1,"EST 2")))/SUM(INDIRECT(ADDRESS($AF233,54,1,1,"EST 2")):INDIRECT(ADDRESS($AF233,IF(AD233="",65,AD233+"53"),1,1,"EST 2")))-1)</f>
        <v>-</v>
      </c>
      <c r="AK233" s="1" t="str">
        <f ca="1">IF($I233&lt;AK$5,"-",SUM(INDIRECT(ADDRESS($AF233+"1",70,1,1,"EST 2")):INDIRECT(ADDRESS($AF233+"1",IF(AE233="",81,AE233+"69"),1,1,"EST 2")))/SUM(INDIRECT(ADDRESS($AF233,70,1,1,"EST 2")):INDIRECT(ADDRESS($AF233,IF(AE233="",81,AE233+"69"),1,1,"EST 2")))-1)</f>
        <v>-</v>
      </c>
    </row>
    <row r="234" spans="1:37" ht="30" customHeight="1" thickTop="1" thickBot="1">
      <c r="A234"/>
      <c r="B234"/>
      <c r="C234" s="321"/>
      <c r="D234" s="322"/>
      <c r="E234" s="316"/>
      <c r="F234" s="316"/>
      <c r="G234" s="317" t="str">
        <f>IF(F234=0,"",VLOOKUP(F234,Funcionários!$C$6:$D$81,2,FALSE))</f>
        <v/>
      </c>
      <c r="H234" s="318"/>
      <c r="I234" s="319"/>
      <c r="J234" s="85" t="str">
        <f t="shared" si="43"/>
        <v/>
      </c>
      <c r="K234" s="88"/>
      <c r="L234" s="1" t="str">
        <f t="shared" si="44"/>
        <v/>
      </c>
      <c r="R234" s="1" t="str">
        <f t="shared" si="45"/>
        <v/>
      </c>
      <c r="S234" s="1" t="str">
        <f t="shared" si="46"/>
        <v/>
      </c>
      <c r="W234" s="1" t="e">
        <f t="shared" ca="1" si="47"/>
        <v>#VALUE!</v>
      </c>
      <c r="X234" s="1" t="e">
        <f t="shared" ca="1" si="48"/>
        <v>#VALUE!</v>
      </c>
      <c r="Y234" s="1" t="e">
        <f t="shared" ca="1" si="49"/>
        <v>#VALUE!</v>
      </c>
      <c r="AA234" s="1" t="str">
        <f t="shared" si="52"/>
        <v/>
      </c>
      <c r="AB234" s="1" t="str">
        <f t="shared" si="52"/>
        <v/>
      </c>
      <c r="AC234" s="1" t="str">
        <f t="shared" si="52"/>
        <v/>
      </c>
      <c r="AD234" s="1" t="str">
        <f t="shared" si="52"/>
        <v/>
      </c>
      <c r="AE234" s="1" t="str">
        <f t="shared" si="52"/>
        <v/>
      </c>
      <c r="AF234" s="1" t="e">
        <f>VLOOKUP(C234,'Est2'!$C$12:$S$26,18,FALSE)</f>
        <v>#N/A</v>
      </c>
      <c r="AG234" s="1" t="str">
        <f ca="1">IF($I234&lt;AG$5,"-",SUM(INDIRECT(ADDRESS($AF234+"1",6,1,1,"EST 2")):INDIRECT(ADDRESS($AF234+"1",IF(AA234="",17,AA234+"5"),1,1,"EST 2")))/SUM(INDIRECT(ADDRESS($AF234,6,1,1,"EST 2")):INDIRECT(ADDRESS($AF234,IF(AA234="",17,AA234+"5"),1,1,"EST 2")))-1)</f>
        <v>-</v>
      </c>
      <c r="AH234" s="1" t="str">
        <f ca="1">IF($I234&lt;AH$5,"-",SUM(INDIRECT(ADDRESS($AF234+"1",22,1,1,"EST 2")):INDIRECT(ADDRESS($AF234+"1",IF(AB234="",33,AB234+"21"),1,1,"EST 2")))/SUM(INDIRECT(ADDRESS($AF234,22,1,1,"EST 2")):INDIRECT(ADDRESS($AF234,IF(AB234="",33,AB234+"21"),1,1,"EST 2")))-1)</f>
        <v>-</v>
      </c>
      <c r="AI234" s="1" t="str">
        <f ca="1">IF($I234&lt;AI$5,"-",SUM(INDIRECT(ADDRESS($AF234+"1",38,1,1,"EST 2")):INDIRECT(ADDRESS($AF234+"1",IF(AC234="",49,AC234+"37"),1,1,"EST 2")))/SUM(INDIRECT(ADDRESS($AF234,38,1,1,"EST 2")):INDIRECT(ADDRESS($AF234,IF(AC234="",49,AC234+"37"),1,1,"EST 2")))-1)</f>
        <v>-</v>
      </c>
      <c r="AJ234" s="1" t="str">
        <f ca="1">IF($I234&lt;AJ$5,"-",SUM(INDIRECT(ADDRESS($AF234+"1",54,1,1,"EST 2")):INDIRECT(ADDRESS($AF234+"1",IF(AD234="",65,AD234+"53"),1,1,"EST 2")))/SUM(INDIRECT(ADDRESS($AF234,54,1,1,"EST 2")):INDIRECT(ADDRESS($AF234,IF(AD234="",65,AD234+"53"),1,1,"EST 2")))-1)</f>
        <v>-</v>
      </c>
      <c r="AK234" s="1" t="str">
        <f ca="1">IF($I234&lt;AK$5,"-",SUM(INDIRECT(ADDRESS($AF234+"1",70,1,1,"EST 2")):INDIRECT(ADDRESS($AF234+"1",IF(AE234="",81,AE234+"69"),1,1,"EST 2")))/SUM(INDIRECT(ADDRESS($AF234,70,1,1,"EST 2")):INDIRECT(ADDRESS($AF234,IF(AE234="",81,AE234+"69"),1,1,"EST 2")))-1)</f>
        <v>-</v>
      </c>
    </row>
    <row r="235" spans="1:37" ht="30" customHeight="1" thickTop="1" thickBot="1">
      <c r="A235"/>
      <c r="B235"/>
      <c r="C235" s="321"/>
      <c r="D235" s="322"/>
      <c r="E235" s="316"/>
      <c r="F235" s="316"/>
      <c r="G235" s="317" t="str">
        <f>IF(F235=0,"",VLOOKUP(F235,Funcionários!$C$6:$D$81,2,FALSE))</f>
        <v/>
      </c>
      <c r="H235" s="318"/>
      <c r="I235" s="319"/>
      <c r="J235" s="85" t="str">
        <f t="shared" si="43"/>
        <v/>
      </c>
      <c r="K235" s="88"/>
      <c r="L235" s="1" t="str">
        <f t="shared" si="44"/>
        <v/>
      </c>
      <c r="R235" s="1" t="str">
        <f t="shared" si="45"/>
        <v/>
      </c>
      <c r="S235" s="1" t="str">
        <f t="shared" si="46"/>
        <v/>
      </c>
      <c r="W235" s="1" t="e">
        <f t="shared" ca="1" si="47"/>
        <v>#VALUE!</v>
      </c>
      <c r="X235" s="1" t="e">
        <f t="shared" ca="1" si="48"/>
        <v>#VALUE!</v>
      </c>
      <c r="Y235" s="1" t="e">
        <f t="shared" ca="1" si="49"/>
        <v>#VALUE!</v>
      </c>
      <c r="AA235" s="1" t="str">
        <f t="shared" si="52"/>
        <v/>
      </c>
      <c r="AB235" s="1" t="str">
        <f t="shared" si="52"/>
        <v/>
      </c>
      <c r="AC235" s="1" t="str">
        <f t="shared" si="52"/>
        <v/>
      </c>
      <c r="AD235" s="1" t="str">
        <f t="shared" si="52"/>
        <v/>
      </c>
      <c r="AE235" s="1" t="str">
        <f t="shared" si="52"/>
        <v/>
      </c>
      <c r="AF235" s="1" t="e">
        <f>VLOOKUP(C235,'Est2'!$C$12:$S$26,18,FALSE)</f>
        <v>#N/A</v>
      </c>
      <c r="AG235" s="1" t="str">
        <f ca="1">IF($I235&lt;AG$5,"-",SUM(INDIRECT(ADDRESS($AF235+"1",6,1,1,"EST 2")):INDIRECT(ADDRESS($AF235+"1",IF(AA235="",17,AA235+"5"),1,1,"EST 2")))/SUM(INDIRECT(ADDRESS($AF235,6,1,1,"EST 2")):INDIRECT(ADDRESS($AF235,IF(AA235="",17,AA235+"5"),1,1,"EST 2")))-1)</f>
        <v>-</v>
      </c>
      <c r="AH235" s="1" t="str">
        <f ca="1">IF($I235&lt;AH$5,"-",SUM(INDIRECT(ADDRESS($AF235+"1",22,1,1,"EST 2")):INDIRECT(ADDRESS($AF235+"1",IF(AB235="",33,AB235+"21"),1,1,"EST 2")))/SUM(INDIRECT(ADDRESS($AF235,22,1,1,"EST 2")):INDIRECT(ADDRESS($AF235,IF(AB235="",33,AB235+"21"),1,1,"EST 2")))-1)</f>
        <v>-</v>
      </c>
      <c r="AI235" s="1" t="str">
        <f ca="1">IF($I235&lt;AI$5,"-",SUM(INDIRECT(ADDRESS($AF235+"1",38,1,1,"EST 2")):INDIRECT(ADDRESS($AF235+"1",IF(AC235="",49,AC235+"37"),1,1,"EST 2")))/SUM(INDIRECT(ADDRESS($AF235,38,1,1,"EST 2")):INDIRECT(ADDRESS($AF235,IF(AC235="",49,AC235+"37"),1,1,"EST 2")))-1)</f>
        <v>-</v>
      </c>
      <c r="AJ235" s="1" t="str">
        <f ca="1">IF($I235&lt;AJ$5,"-",SUM(INDIRECT(ADDRESS($AF235+"1",54,1,1,"EST 2")):INDIRECT(ADDRESS($AF235+"1",IF(AD235="",65,AD235+"53"),1,1,"EST 2")))/SUM(INDIRECT(ADDRESS($AF235,54,1,1,"EST 2")):INDIRECT(ADDRESS($AF235,IF(AD235="",65,AD235+"53"),1,1,"EST 2")))-1)</f>
        <v>-</v>
      </c>
      <c r="AK235" s="1" t="str">
        <f ca="1">IF($I235&lt;AK$5,"-",SUM(INDIRECT(ADDRESS($AF235+"1",70,1,1,"EST 2")):INDIRECT(ADDRESS($AF235+"1",IF(AE235="",81,AE235+"69"),1,1,"EST 2")))/SUM(INDIRECT(ADDRESS($AF235,70,1,1,"EST 2")):INDIRECT(ADDRESS($AF235,IF(AE235="",81,AE235+"69"),1,1,"EST 2")))-1)</f>
        <v>-</v>
      </c>
    </row>
    <row r="236" spans="1:37" ht="30" customHeight="1" thickTop="1" thickBot="1">
      <c r="A236"/>
      <c r="B236"/>
      <c r="C236" s="321"/>
      <c r="D236" s="322"/>
      <c r="E236" s="316"/>
      <c r="F236" s="316"/>
      <c r="G236" s="317" t="str">
        <f>IF(F236=0,"",VLOOKUP(F236,Funcionários!$C$6:$D$81,2,FALSE))</f>
        <v/>
      </c>
      <c r="H236" s="318"/>
      <c r="I236" s="319"/>
      <c r="J236" s="85" t="str">
        <f t="shared" si="43"/>
        <v/>
      </c>
      <c r="K236" s="88"/>
      <c r="L236" s="1" t="str">
        <f t="shared" si="44"/>
        <v/>
      </c>
      <c r="R236" s="1" t="str">
        <f t="shared" si="45"/>
        <v/>
      </c>
      <c r="S236" s="1" t="str">
        <f t="shared" si="46"/>
        <v/>
      </c>
      <c r="W236" s="1" t="e">
        <f t="shared" ca="1" si="47"/>
        <v>#VALUE!</v>
      </c>
      <c r="X236" s="1" t="e">
        <f t="shared" ca="1" si="48"/>
        <v>#VALUE!</v>
      </c>
      <c r="Y236" s="1" t="e">
        <f t="shared" ca="1" si="49"/>
        <v>#VALUE!</v>
      </c>
      <c r="AA236" s="1" t="str">
        <f t="shared" si="52"/>
        <v/>
      </c>
      <c r="AB236" s="1" t="str">
        <f t="shared" si="52"/>
        <v/>
      </c>
      <c r="AC236" s="1" t="str">
        <f t="shared" si="52"/>
        <v/>
      </c>
      <c r="AD236" s="1" t="str">
        <f t="shared" si="52"/>
        <v/>
      </c>
      <c r="AE236" s="1" t="str">
        <f t="shared" si="52"/>
        <v/>
      </c>
      <c r="AF236" s="1" t="e">
        <f>VLOOKUP(C236,'Est2'!$C$12:$S$26,18,FALSE)</f>
        <v>#N/A</v>
      </c>
      <c r="AG236" s="1" t="str">
        <f ca="1">IF($I236&lt;AG$5,"-",SUM(INDIRECT(ADDRESS($AF236+"1",6,1,1,"EST 2")):INDIRECT(ADDRESS($AF236+"1",IF(AA236="",17,AA236+"5"),1,1,"EST 2")))/SUM(INDIRECT(ADDRESS($AF236,6,1,1,"EST 2")):INDIRECT(ADDRESS($AF236,IF(AA236="",17,AA236+"5"),1,1,"EST 2")))-1)</f>
        <v>-</v>
      </c>
      <c r="AH236" s="1" t="str">
        <f ca="1">IF($I236&lt;AH$5,"-",SUM(INDIRECT(ADDRESS($AF236+"1",22,1,1,"EST 2")):INDIRECT(ADDRESS($AF236+"1",IF(AB236="",33,AB236+"21"),1,1,"EST 2")))/SUM(INDIRECT(ADDRESS($AF236,22,1,1,"EST 2")):INDIRECT(ADDRESS($AF236,IF(AB236="",33,AB236+"21"),1,1,"EST 2")))-1)</f>
        <v>-</v>
      </c>
      <c r="AI236" s="1" t="str">
        <f ca="1">IF($I236&lt;AI$5,"-",SUM(INDIRECT(ADDRESS($AF236+"1",38,1,1,"EST 2")):INDIRECT(ADDRESS($AF236+"1",IF(AC236="",49,AC236+"37"),1,1,"EST 2")))/SUM(INDIRECT(ADDRESS($AF236,38,1,1,"EST 2")):INDIRECT(ADDRESS($AF236,IF(AC236="",49,AC236+"37"),1,1,"EST 2")))-1)</f>
        <v>-</v>
      </c>
      <c r="AJ236" s="1" t="str">
        <f ca="1">IF($I236&lt;AJ$5,"-",SUM(INDIRECT(ADDRESS($AF236+"1",54,1,1,"EST 2")):INDIRECT(ADDRESS($AF236+"1",IF(AD236="",65,AD236+"53"),1,1,"EST 2")))/SUM(INDIRECT(ADDRESS($AF236,54,1,1,"EST 2")):INDIRECT(ADDRESS($AF236,IF(AD236="",65,AD236+"53"),1,1,"EST 2")))-1)</f>
        <v>-</v>
      </c>
      <c r="AK236" s="1" t="str">
        <f ca="1">IF($I236&lt;AK$5,"-",SUM(INDIRECT(ADDRESS($AF236+"1",70,1,1,"EST 2")):INDIRECT(ADDRESS($AF236+"1",IF(AE236="",81,AE236+"69"),1,1,"EST 2")))/SUM(INDIRECT(ADDRESS($AF236,70,1,1,"EST 2")):INDIRECT(ADDRESS($AF236,IF(AE236="",81,AE236+"69"),1,1,"EST 2")))-1)</f>
        <v>-</v>
      </c>
    </row>
    <row r="237" spans="1:37" ht="30" customHeight="1" thickTop="1" thickBot="1">
      <c r="A237"/>
      <c r="B237"/>
      <c r="C237" s="321"/>
      <c r="D237" s="322"/>
      <c r="E237" s="316"/>
      <c r="F237" s="316"/>
      <c r="G237" s="317" t="str">
        <f>IF(F237=0,"",VLOOKUP(F237,Funcionários!$C$6:$D$81,2,FALSE))</f>
        <v/>
      </c>
      <c r="H237" s="318"/>
      <c r="I237" s="319"/>
      <c r="J237" s="85" t="str">
        <f t="shared" si="43"/>
        <v/>
      </c>
      <c r="K237" s="88"/>
      <c r="L237" s="1" t="str">
        <f t="shared" si="44"/>
        <v/>
      </c>
      <c r="R237" s="1" t="str">
        <f t="shared" si="45"/>
        <v/>
      </c>
      <c r="S237" s="1" t="str">
        <f t="shared" si="46"/>
        <v/>
      </c>
      <c r="W237" s="1" t="e">
        <f t="shared" ca="1" si="47"/>
        <v>#VALUE!</v>
      </c>
      <c r="X237" s="1" t="e">
        <f t="shared" ca="1" si="48"/>
        <v>#VALUE!</v>
      </c>
      <c r="Y237" s="1" t="e">
        <f t="shared" ca="1" si="49"/>
        <v>#VALUE!</v>
      </c>
      <c r="AA237" s="1" t="str">
        <f t="shared" si="52"/>
        <v/>
      </c>
      <c r="AB237" s="1" t="str">
        <f t="shared" si="52"/>
        <v/>
      </c>
      <c r="AC237" s="1" t="str">
        <f t="shared" si="52"/>
        <v/>
      </c>
      <c r="AD237" s="1" t="str">
        <f t="shared" si="52"/>
        <v/>
      </c>
      <c r="AE237" s="1" t="str">
        <f t="shared" si="52"/>
        <v/>
      </c>
      <c r="AF237" s="1" t="e">
        <f>VLOOKUP(C237,'Est2'!$C$12:$S$26,18,FALSE)</f>
        <v>#N/A</v>
      </c>
      <c r="AG237" s="1" t="str">
        <f ca="1">IF($I237&lt;AG$5,"-",SUM(INDIRECT(ADDRESS($AF237+"1",6,1,1,"EST 2")):INDIRECT(ADDRESS($AF237+"1",IF(AA237="",17,AA237+"5"),1,1,"EST 2")))/SUM(INDIRECT(ADDRESS($AF237,6,1,1,"EST 2")):INDIRECT(ADDRESS($AF237,IF(AA237="",17,AA237+"5"),1,1,"EST 2")))-1)</f>
        <v>-</v>
      </c>
      <c r="AH237" s="1" t="str">
        <f ca="1">IF($I237&lt;AH$5,"-",SUM(INDIRECT(ADDRESS($AF237+"1",22,1,1,"EST 2")):INDIRECT(ADDRESS($AF237+"1",IF(AB237="",33,AB237+"21"),1,1,"EST 2")))/SUM(INDIRECT(ADDRESS($AF237,22,1,1,"EST 2")):INDIRECT(ADDRESS($AF237,IF(AB237="",33,AB237+"21"),1,1,"EST 2")))-1)</f>
        <v>-</v>
      </c>
      <c r="AI237" s="1" t="str">
        <f ca="1">IF($I237&lt;AI$5,"-",SUM(INDIRECT(ADDRESS($AF237+"1",38,1,1,"EST 2")):INDIRECT(ADDRESS($AF237+"1",IF(AC237="",49,AC237+"37"),1,1,"EST 2")))/SUM(INDIRECT(ADDRESS($AF237,38,1,1,"EST 2")):INDIRECT(ADDRESS($AF237,IF(AC237="",49,AC237+"37"),1,1,"EST 2")))-1)</f>
        <v>-</v>
      </c>
      <c r="AJ237" s="1" t="str">
        <f ca="1">IF($I237&lt;AJ$5,"-",SUM(INDIRECT(ADDRESS($AF237+"1",54,1,1,"EST 2")):INDIRECT(ADDRESS($AF237+"1",IF(AD237="",65,AD237+"53"),1,1,"EST 2")))/SUM(INDIRECT(ADDRESS($AF237,54,1,1,"EST 2")):INDIRECT(ADDRESS($AF237,IF(AD237="",65,AD237+"53"),1,1,"EST 2")))-1)</f>
        <v>-</v>
      </c>
      <c r="AK237" s="1" t="str">
        <f ca="1">IF($I237&lt;AK$5,"-",SUM(INDIRECT(ADDRESS($AF237+"1",70,1,1,"EST 2")):INDIRECT(ADDRESS($AF237+"1",IF(AE237="",81,AE237+"69"),1,1,"EST 2")))/SUM(INDIRECT(ADDRESS($AF237,70,1,1,"EST 2")):INDIRECT(ADDRESS($AF237,IF(AE237="",81,AE237+"69"),1,1,"EST 2")))-1)</f>
        <v>-</v>
      </c>
    </row>
    <row r="238" spans="1:37" ht="30" customHeight="1" thickTop="1" thickBot="1">
      <c r="A238"/>
      <c r="B238"/>
      <c r="C238" s="321"/>
      <c r="D238" s="322"/>
      <c r="E238" s="316"/>
      <c r="F238" s="316"/>
      <c r="G238" s="317" t="str">
        <f>IF(F238=0,"",VLOOKUP(F238,Funcionários!$C$6:$D$81,2,FALSE))</f>
        <v/>
      </c>
      <c r="H238" s="318"/>
      <c r="I238" s="319"/>
      <c r="J238" s="85" t="str">
        <f t="shared" si="43"/>
        <v/>
      </c>
      <c r="K238" s="88"/>
      <c r="L238" s="1" t="str">
        <f t="shared" si="44"/>
        <v/>
      </c>
      <c r="R238" s="1" t="str">
        <f t="shared" si="45"/>
        <v/>
      </c>
      <c r="S238" s="1" t="str">
        <f t="shared" si="46"/>
        <v/>
      </c>
      <c r="W238" s="1" t="e">
        <f t="shared" ca="1" si="47"/>
        <v>#VALUE!</v>
      </c>
      <c r="X238" s="1" t="e">
        <f t="shared" ca="1" si="48"/>
        <v>#VALUE!</v>
      </c>
      <c r="Y238" s="1" t="e">
        <f t="shared" ca="1" si="49"/>
        <v>#VALUE!</v>
      </c>
      <c r="AA238" s="1" t="str">
        <f t="shared" si="52"/>
        <v/>
      </c>
      <c r="AB238" s="1" t="str">
        <f t="shared" si="52"/>
        <v/>
      </c>
      <c r="AC238" s="1" t="str">
        <f t="shared" si="52"/>
        <v/>
      </c>
      <c r="AD238" s="1" t="str">
        <f t="shared" si="52"/>
        <v/>
      </c>
      <c r="AE238" s="1" t="str">
        <f t="shared" si="52"/>
        <v/>
      </c>
      <c r="AF238" s="1" t="e">
        <f>VLOOKUP(C238,'Est2'!$C$12:$S$26,18,FALSE)</f>
        <v>#N/A</v>
      </c>
      <c r="AG238" s="1" t="str">
        <f ca="1">IF($I238&lt;AG$5,"-",SUM(INDIRECT(ADDRESS($AF238+"1",6,1,1,"EST 2")):INDIRECT(ADDRESS($AF238+"1",IF(AA238="",17,AA238+"5"),1,1,"EST 2")))/SUM(INDIRECT(ADDRESS($AF238,6,1,1,"EST 2")):INDIRECT(ADDRESS($AF238,IF(AA238="",17,AA238+"5"),1,1,"EST 2")))-1)</f>
        <v>-</v>
      </c>
      <c r="AH238" s="1" t="str">
        <f ca="1">IF($I238&lt;AH$5,"-",SUM(INDIRECT(ADDRESS($AF238+"1",22,1,1,"EST 2")):INDIRECT(ADDRESS($AF238+"1",IF(AB238="",33,AB238+"21"),1,1,"EST 2")))/SUM(INDIRECT(ADDRESS($AF238,22,1,1,"EST 2")):INDIRECT(ADDRESS($AF238,IF(AB238="",33,AB238+"21"),1,1,"EST 2")))-1)</f>
        <v>-</v>
      </c>
      <c r="AI238" s="1" t="str">
        <f ca="1">IF($I238&lt;AI$5,"-",SUM(INDIRECT(ADDRESS($AF238+"1",38,1,1,"EST 2")):INDIRECT(ADDRESS($AF238+"1",IF(AC238="",49,AC238+"37"),1,1,"EST 2")))/SUM(INDIRECT(ADDRESS($AF238,38,1,1,"EST 2")):INDIRECT(ADDRESS($AF238,IF(AC238="",49,AC238+"37"),1,1,"EST 2")))-1)</f>
        <v>-</v>
      </c>
      <c r="AJ238" s="1" t="str">
        <f ca="1">IF($I238&lt;AJ$5,"-",SUM(INDIRECT(ADDRESS($AF238+"1",54,1,1,"EST 2")):INDIRECT(ADDRESS($AF238+"1",IF(AD238="",65,AD238+"53"),1,1,"EST 2")))/SUM(INDIRECT(ADDRESS($AF238,54,1,1,"EST 2")):INDIRECT(ADDRESS($AF238,IF(AD238="",65,AD238+"53"),1,1,"EST 2")))-1)</f>
        <v>-</v>
      </c>
      <c r="AK238" s="1" t="str">
        <f ca="1">IF($I238&lt;AK$5,"-",SUM(INDIRECT(ADDRESS($AF238+"1",70,1,1,"EST 2")):INDIRECT(ADDRESS($AF238+"1",IF(AE238="",81,AE238+"69"),1,1,"EST 2")))/SUM(INDIRECT(ADDRESS($AF238,70,1,1,"EST 2")):INDIRECT(ADDRESS($AF238,IF(AE238="",81,AE238+"69"),1,1,"EST 2")))-1)</f>
        <v>-</v>
      </c>
    </row>
    <row r="239" spans="1:37" ht="30" customHeight="1" thickTop="1" thickBot="1">
      <c r="A239"/>
      <c r="B239"/>
      <c r="C239" s="321"/>
      <c r="D239" s="322"/>
      <c r="E239" s="316"/>
      <c r="F239" s="316"/>
      <c r="G239" s="317" t="str">
        <f>IF(F239=0,"",VLOOKUP(F239,Funcionários!$C$6:$D$81,2,FALSE))</f>
        <v/>
      </c>
      <c r="H239" s="318"/>
      <c r="I239" s="319"/>
      <c r="J239" s="85" t="str">
        <f t="shared" si="43"/>
        <v/>
      </c>
      <c r="K239" s="88"/>
      <c r="L239" s="1" t="str">
        <f t="shared" si="44"/>
        <v/>
      </c>
      <c r="R239" s="1" t="str">
        <f t="shared" si="45"/>
        <v/>
      </c>
      <c r="S239" s="1" t="str">
        <f t="shared" si="46"/>
        <v/>
      </c>
      <c r="W239" s="1" t="e">
        <f t="shared" ca="1" si="47"/>
        <v>#VALUE!</v>
      </c>
      <c r="X239" s="1" t="e">
        <f t="shared" ca="1" si="48"/>
        <v>#VALUE!</v>
      </c>
      <c r="Y239" s="1" t="e">
        <f t="shared" ca="1" si="49"/>
        <v>#VALUE!</v>
      </c>
      <c r="AA239" s="1" t="str">
        <f t="shared" si="52"/>
        <v/>
      </c>
      <c r="AB239" s="1" t="str">
        <f t="shared" si="52"/>
        <v/>
      </c>
      <c r="AC239" s="1" t="str">
        <f t="shared" si="52"/>
        <v/>
      </c>
      <c r="AD239" s="1" t="str">
        <f t="shared" si="52"/>
        <v/>
      </c>
      <c r="AE239" s="1" t="str">
        <f t="shared" si="52"/>
        <v/>
      </c>
      <c r="AF239" s="1" t="e">
        <f>VLOOKUP(C239,'Est2'!$C$12:$S$26,18,FALSE)</f>
        <v>#N/A</v>
      </c>
      <c r="AG239" s="1" t="str">
        <f ca="1">IF($I239&lt;AG$5,"-",SUM(INDIRECT(ADDRESS($AF239+"1",6,1,1,"EST 2")):INDIRECT(ADDRESS($AF239+"1",IF(AA239="",17,AA239+"5"),1,1,"EST 2")))/SUM(INDIRECT(ADDRESS($AF239,6,1,1,"EST 2")):INDIRECT(ADDRESS($AF239,IF(AA239="",17,AA239+"5"),1,1,"EST 2")))-1)</f>
        <v>-</v>
      </c>
      <c r="AH239" s="1" t="str">
        <f ca="1">IF($I239&lt;AH$5,"-",SUM(INDIRECT(ADDRESS($AF239+"1",22,1,1,"EST 2")):INDIRECT(ADDRESS($AF239+"1",IF(AB239="",33,AB239+"21"),1,1,"EST 2")))/SUM(INDIRECT(ADDRESS($AF239,22,1,1,"EST 2")):INDIRECT(ADDRESS($AF239,IF(AB239="",33,AB239+"21"),1,1,"EST 2")))-1)</f>
        <v>-</v>
      </c>
      <c r="AI239" s="1" t="str">
        <f ca="1">IF($I239&lt;AI$5,"-",SUM(INDIRECT(ADDRESS($AF239+"1",38,1,1,"EST 2")):INDIRECT(ADDRESS($AF239+"1",IF(AC239="",49,AC239+"37"),1,1,"EST 2")))/SUM(INDIRECT(ADDRESS($AF239,38,1,1,"EST 2")):INDIRECT(ADDRESS($AF239,IF(AC239="",49,AC239+"37"),1,1,"EST 2")))-1)</f>
        <v>-</v>
      </c>
      <c r="AJ239" s="1" t="str">
        <f ca="1">IF($I239&lt;AJ$5,"-",SUM(INDIRECT(ADDRESS($AF239+"1",54,1,1,"EST 2")):INDIRECT(ADDRESS($AF239+"1",IF(AD239="",65,AD239+"53"),1,1,"EST 2")))/SUM(INDIRECT(ADDRESS($AF239,54,1,1,"EST 2")):INDIRECT(ADDRESS($AF239,IF(AD239="",65,AD239+"53"),1,1,"EST 2")))-1)</f>
        <v>-</v>
      </c>
      <c r="AK239" s="1" t="str">
        <f ca="1">IF($I239&lt;AK$5,"-",SUM(INDIRECT(ADDRESS($AF239+"1",70,1,1,"EST 2")):INDIRECT(ADDRESS($AF239+"1",IF(AE239="",81,AE239+"69"),1,1,"EST 2")))/SUM(INDIRECT(ADDRESS($AF239,70,1,1,"EST 2")):INDIRECT(ADDRESS($AF239,IF(AE239="",81,AE239+"69"),1,1,"EST 2")))-1)</f>
        <v>-</v>
      </c>
    </row>
    <row r="240" spans="1:37" ht="30" customHeight="1" thickTop="1" thickBot="1">
      <c r="A240"/>
      <c r="B240"/>
      <c r="C240" s="321"/>
      <c r="D240" s="322"/>
      <c r="E240" s="316"/>
      <c r="F240" s="316"/>
      <c r="G240" s="317" t="str">
        <f>IF(F240=0,"",VLOOKUP(F240,Funcionários!$C$6:$D$81,2,FALSE))</f>
        <v/>
      </c>
      <c r="H240" s="318"/>
      <c r="I240" s="319"/>
      <c r="J240" s="85" t="str">
        <f t="shared" si="43"/>
        <v/>
      </c>
      <c r="K240" s="88"/>
      <c r="L240" s="1" t="str">
        <f t="shared" si="44"/>
        <v/>
      </c>
      <c r="R240" s="1" t="str">
        <f t="shared" si="45"/>
        <v/>
      </c>
      <c r="S240" s="1" t="str">
        <f t="shared" si="46"/>
        <v/>
      </c>
      <c r="W240" s="1" t="e">
        <f t="shared" ca="1" si="47"/>
        <v>#VALUE!</v>
      </c>
      <c r="X240" s="1" t="e">
        <f t="shared" ca="1" si="48"/>
        <v>#VALUE!</v>
      </c>
      <c r="Y240" s="1" t="e">
        <f t="shared" ca="1" si="49"/>
        <v>#VALUE!</v>
      </c>
      <c r="AA240" s="1" t="str">
        <f t="shared" si="52"/>
        <v/>
      </c>
      <c r="AB240" s="1" t="str">
        <f t="shared" si="52"/>
        <v/>
      </c>
      <c r="AC240" s="1" t="str">
        <f t="shared" si="52"/>
        <v/>
      </c>
      <c r="AD240" s="1" t="str">
        <f t="shared" si="52"/>
        <v/>
      </c>
      <c r="AE240" s="1" t="str">
        <f t="shared" si="52"/>
        <v/>
      </c>
      <c r="AF240" s="1" t="e">
        <f>VLOOKUP(C240,'Est2'!$C$12:$S$26,18,FALSE)</f>
        <v>#N/A</v>
      </c>
      <c r="AG240" s="1" t="str">
        <f ca="1">IF($I240&lt;AG$5,"-",SUM(INDIRECT(ADDRESS($AF240+"1",6,1,1,"EST 2")):INDIRECT(ADDRESS($AF240+"1",IF(AA240="",17,AA240+"5"),1,1,"EST 2")))/SUM(INDIRECT(ADDRESS($AF240,6,1,1,"EST 2")):INDIRECT(ADDRESS($AF240,IF(AA240="",17,AA240+"5"),1,1,"EST 2")))-1)</f>
        <v>-</v>
      </c>
      <c r="AH240" s="1" t="str">
        <f ca="1">IF($I240&lt;AH$5,"-",SUM(INDIRECT(ADDRESS($AF240+"1",22,1,1,"EST 2")):INDIRECT(ADDRESS($AF240+"1",IF(AB240="",33,AB240+"21"),1,1,"EST 2")))/SUM(INDIRECT(ADDRESS($AF240,22,1,1,"EST 2")):INDIRECT(ADDRESS($AF240,IF(AB240="",33,AB240+"21"),1,1,"EST 2")))-1)</f>
        <v>-</v>
      </c>
      <c r="AI240" s="1" t="str">
        <f ca="1">IF($I240&lt;AI$5,"-",SUM(INDIRECT(ADDRESS($AF240+"1",38,1,1,"EST 2")):INDIRECT(ADDRESS($AF240+"1",IF(AC240="",49,AC240+"37"),1,1,"EST 2")))/SUM(INDIRECT(ADDRESS($AF240,38,1,1,"EST 2")):INDIRECT(ADDRESS($AF240,IF(AC240="",49,AC240+"37"),1,1,"EST 2")))-1)</f>
        <v>-</v>
      </c>
      <c r="AJ240" s="1" t="str">
        <f ca="1">IF($I240&lt;AJ$5,"-",SUM(INDIRECT(ADDRESS($AF240+"1",54,1,1,"EST 2")):INDIRECT(ADDRESS($AF240+"1",IF(AD240="",65,AD240+"53"),1,1,"EST 2")))/SUM(INDIRECT(ADDRESS($AF240,54,1,1,"EST 2")):INDIRECT(ADDRESS($AF240,IF(AD240="",65,AD240+"53"),1,1,"EST 2")))-1)</f>
        <v>-</v>
      </c>
      <c r="AK240" s="1" t="str">
        <f ca="1">IF($I240&lt;AK$5,"-",SUM(INDIRECT(ADDRESS($AF240+"1",70,1,1,"EST 2")):INDIRECT(ADDRESS($AF240+"1",IF(AE240="",81,AE240+"69"),1,1,"EST 2")))/SUM(INDIRECT(ADDRESS($AF240,70,1,1,"EST 2")):INDIRECT(ADDRESS($AF240,IF(AE240="",81,AE240+"69"),1,1,"EST 2")))-1)</f>
        <v>-</v>
      </c>
    </row>
    <row r="241" spans="1:37" ht="30" customHeight="1" thickTop="1" thickBot="1">
      <c r="A241"/>
      <c r="B241"/>
      <c r="C241" s="321"/>
      <c r="D241" s="322"/>
      <c r="E241" s="316"/>
      <c r="F241" s="316"/>
      <c r="G241" s="317" t="str">
        <f>IF(F241=0,"",VLOOKUP(F241,Funcionários!$C$6:$D$81,2,FALSE))</f>
        <v/>
      </c>
      <c r="H241" s="318"/>
      <c r="I241" s="319"/>
      <c r="J241" s="85" t="str">
        <f t="shared" si="43"/>
        <v/>
      </c>
      <c r="K241" s="88"/>
      <c r="L241" s="1" t="str">
        <f t="shared" si="44"/>
        <v/>
      </c>
      <c r="R241" s="1" t="str">
        <f t="shared" si="45"/>
        <v/>
      </c>
      <c r="S241" s="1" t="str">
        <f t="shared" si="46"/>
        <v/>
      </c>
      <c r="W241" s="1" t="e">
        <f t="shared" ca="1" si="47"/>
        <v>#VALUE!</v>
      </c>
      <c r="X241" s="1" t="e">
        <f t="shared" ca="1" si="48"/>
        <v>#VALUE!</v>
      </c>
      <c r="Y241" s="1" t="e">
        <f t="shared" ca="1" si="49"/>
        <v>#VALUE!</v>
      </c>
      <c r="AA241" s="1" t="str">
        <f t="shared" si="52"/>
        <v/>
      </c>
      <c r="AB241" s="1" t="str">
        <f t="shared" si="52"/>
        <v/>
      </c>
      <c r="AC241" s="1" t="str">
        <f t="shared" si="52"/>
        <v/>
      </c>
      <c r="AD241" s="1" t="str">
        <f t="shared" si="52"/>
        <v/>
      </c>
      <c r="AE241" s="1" t="str">
        <f t="shared" si="52"/>
        <v/>
      </c>
      <c r="AF241" s="1" t="e">
        <f>VLOOKUP(C241,'Est2'!$C$12:$S$26,18,FALSE)</f>
        <v>#N/A</v>
      </c>
      <c r="AG241" s="1" t="str">
        <f ca="1">IF($I241&lt;AG$5,"-",SUM(INDIRECT(ADDRESS($AF241+"1",6,1,1,"EST 2")):INDIRECT(ADDRESS($AF241+"1",IF(AA241="",17,AA241+"5"),1,1,"EST 2")))/SUM(INDIRECT(ADDRESS($AF241,6,1,1,"EST 2")):INDIRECT(ADDRESS($AF241,IF(AA241="",17,AA241+"5"),1,1,"EST 2")))-1)</f>
        <v>-</v>
      </c>
      <c r="AH241" s="1" t="str">
        <f ca="1">IF($I241&lt;AH$5,"-",SUM(INDIRECT(ADDRESS($AF241+"1",22,1,1,"EST 2")):INDIRECT(ADDRESS($AF241+"1",IF(AB241="",33,AB241+"21"),1,1,"EST 2")))/SUM(INDIRECT(ADDRESS($AF241,22,1,1,"EST 2")):INDIRECT(ADDRESS($AF241,IF(AB241="",33,AB241+"21"),1,1,"EST 2")))-1)</f>
        <v>-</v>
      </c>
      <c r="AI241" s="1" t="str">
        <f ca="1">IF($I241&lt;AI$5,"-",SUM(INDIRECT(ADDRESS($AF241+"1",38,1,1,"EST 2")):INDIRECT(ADDRESS($AF241+"1",IF(AC241="",49,AC241+"37"),1,1,"EST 2")))/SUM(INDIRECT(ADDRESS($AF241,38,1,1,"EST 2")):INDIRECT(ADDRESS($AF241,IF(AC241="",49,AC241+"37"),1,1,"EST 2")))-1)</f>
        <v>-</v>
      </c>
      <c r="AJ241" s="1" t="str">
        <f ca="1">IF($I241&lt;AJ$5,"-",SUM(INDIRECT(ADDRESS($AF241+"1",54,1,1,"EST 2")):INDIRECT(ADDRESS($AF241+"1",IF(AD241="",65,AD241+"53"),1,1,"EST 2")))/SUM(INDIRECT(ADDRESS($AF241,54,1,1,"EST 2")):INDIRECT(ADDRESS($AF241,IF(AD241="",65,AD241+"53"),1,1,"EST 2")))-1)</f>
        <v>-</v>
      </c>
      <c r="AK241" s="1" t="str">
        <f ca="1">IF($I241&lt;AK$5,"-",SUM(INDIRECT(ADDRESS($AF241+"1",70,1,1,"EST 2")):INDIRECT(ADDRESS($AF241+"1",IF(AE241="",81,AE241+"69"),1,1,"EST 2")))/SUM(INDIRECT(ADDRESS($AF241,70,1,1,"EST 2")):INDIRECT(ADDRESS($AF241,IF(AE241="",81,AE241+"69"),1,1,"EST 2")))-1)</f>
        <v>-</v>
      </c>
    </row>
    <row r="242" spans="1:37" ht="30" customHeight="1" thickTop="1" thickBot="1">
      <c r="A242"/>
      <c r="B242"/>
      <c r="C242" s="321"/>
      <c r="D242" s="322"/>
      <c r="E242" s="316"/>
      <c r="F242" s="316"/>
      <c r="G242" s="317" t="str">
        <f>IF(F242=0,"",VLOOKUP(F242,Funcionários!$C$6:$D$81,2,FALSE))</f>
        <v/>
      </c>
      <c r="H242" s="318"/>
      <c r="I242" s="319"/>
      <c r="J242" s="85" t="str">
        <f t="shared" si="43"/>
        <v/>
      </c>
      <c r="K242" s="88"/>
      <c r="L242" s="1" t="str">
        <f t="shared" si="44"/>
        <v/>
      </c>
      <c r="R242" s="1" t="str">
        <f t="shared" si="45"/>
        <v/>
      </c>
      <c r="S242" s="1" t="str">
        <f t="shared" si="46"/>
        <v/>
      </c>
      <c r="W242" s="1" t="e">
        <f t="shared" ca="1" si="47"/>
        <v>#VALUE!</v>
      </c>
      <c r="X242" s="1" t="e">
        <f t="shared" ca="1" si="48"/>
        <v>#VALUE!</v>
      </c>
      <c r="Y242" s="1" t="e">
        <f t="shared" ca="1" si="49"/>
        <v>#VALUE!</v>
      </c>
      <c r="AA242" s="1" t="str">
        <f t="shared" si="52"/>
        <v/>
      </c>
      <c r="AB242" s="1" t="str">
        <f t="shared" si="52"/>
        <v/>
      </c>
      <c r="AC242" s="1" t="str">
        <f t="shared" si="52"/>
        <v/>
      </c>
      <c r="AD242" s="1" t="str">
        <f t="shared" si="52"/>
        <v/>
      </c>
      <c r="AE242" s="1" t="str">
        <f t="shared" si="52"/>
        <v/>
      </c>
      <c r="AF242" s="1" t="e">
        <f>VLOOKUP(C242,'Est2'!$C$12:$S$26,18,FALSE)</f>
        <v>#N/A</v>
      </c>
      <c r="AG242" s="1" t="str">
        <f ca="1">IF($I242&lt;AG$5,"-",SUM(INDIRECT(ADDRESS($AF242+"1",6,1,1,"EST 2")):INDIRECT(ADDRESS($AF242+"1",IF(AA242="",17,AA242+"5"),1,1,"EST 2")))/SUM(INDIRECT(ADDRESS($AF242,6,1,1,"EST 2")):INDIRECT(ADDRESS($AF242,IF(AA242="",17,AA242+"5"),1,1,"EST 2")))-1)</f>
        <v>-</v>
      </c>
      <c r="AH242" s="1" t="str">
        <f ca="1">IF($I242&lt;AH$5,"-",SUM(INDIRECT(ADDRESS($AF242+"1",22,1,1,"EST 2")):INDIRECT(ADDRESS($AF242+"1",IF(AB242="",33,AB242+"21"),1,1,"EST 2")))/SUM(INDIRECT(ADDRESS($AF242,22,1,1,"EST 2")):INDIRECT(ADDRESS($AF242,IF(AB242="",33,AB242+"21"),1,1,"EST 2")))-1)</f>
        <v>-</v>
      </c>
      <c r="AI242" s="1" t="str">
        <f ca="1">IF($I242&lt;AI$5,"-",SUM(INDIRECT(ADDRESS($AF242+"1",38,1,1,"EST 2")):INDIRECT(ADDRESS($AF242+"1",IF(AC242="",49,AC242+"37"),1,1,"EST 2")))/SUM(INDIRECT(ADDRESS($AF242,38,1,1,"EST 2")):INDIRECT(ADDRESS($AF242,IF(AC242="",49,AC242+"37"),1,1,"EST 2")))-1)</f>
        <v>-</v>
      </c>
      <c r="AJ242" s="1" t="str">
        <f ca="1">IF($I242&lt;AJ$5,"-",SUM(INDIRECT(ADDRESS($AF242+"1",54,1,1,"EST 2")):INDIRECT(ADDRESS($AF242+"1",IF(AD242="",65,AD242+"53"),1,1,"EST 2")))/SUM(INDIRECT(ADDRESS($AF242,54,1,1,"EST 2")):INDIRECT(ADDRESS($AF242,IF(AD242="",65,AD242+"53"),1,1,"EST 2")))-1)</f>
        <v>-</v>
      </c>
      <c r="AK242" s="1" t="str">
        <f ca="1">IF($I242&lt;AK$5,"-",SUM(INDIRECT(ADDRESS($AF242+"1",70,1,1,"EST 2")):INDIRECT(ADDRESS($AF242+"1",IF(AE242="",81,AE242+"69"),1,1,"EST 2")))/SUM(INDIRECT(ADDRESS($AF242,70,1,1,"EST 2")):INDIRECT(ADDRESS($AF242,IF(AE242="",81,AE242+"69"),1,1,"EST 2")))-1)</f>
        <v>-</v>
      </c>
    </row>
    <row r="243" spans="1:37" ht="30" customHeight="1" thickTop="1" thickBot="1">
      <c r="A243"/>
      <c r="B243"/>
      <c r="C243" s="321"/>
      <c r="D243" s="322"/>
      <c r="E243" s="316"/>
      <c r="F243" s="316"/>
      <c r="G243" s="317" t="str">
        <f>IF(F243=0,"",VLOOKUP(F243,Funcionários!$C$6:$D$81,2,FALSE))</f>
        <v/>
      </c>
      <c r="H243" s="318"/>
      <c r="I243" s="319"/>
      <c r="J243" s="85" t="str">
        <f t="shared" si="43"/>
        <v/>
      </c>
      <c r="K243" s="88"/>
      <c r="L243" s="1" t="str">
        <f t="shared" si="44"/>
        <v/>
      </c>
      <c r="R243" s="1" t="str">
        <f t="shared" si="45"/>
        <v/>
      </c>
      <c r="S243" s="1" t="str">
        <f t="shared" si="46"/>
        <v/>
      </c>
      <c r="W243" s="1" t="e">
        <f t="shared" ca="1" si="47"/>
        <v>#VALUE!</v>
      </c>
      <c r="X243" s="1" t="e">
        <f t="shared" ca="1" si="48"/>
        <v>#VALUE!</v>
      </c>
      <c r="Y243" s="1" t="e">
        <f t="shared" ca="1" si="49"/>
        <v>#VALUE!</v>
      </c>
      <c r="AA243" s="1" t="str">
        <f t="shared" si="52"/>
        <v/>
      </c>
      <c r="AB243" s="1" t="str">
        <f t="shared" si="52"/>
        <v/>
      </c>
      <c r="AC243" s="1" t="str">
        <f t="shared" si="52"/>
        <v/>
      </c>
      <c r="AD243" s="1" t="str">
        <f t="shared" si="52"/>
        <v/>
      </c>
      <c r="AE243" s="1" t="str">
        <f t="shared" si="52"/>
        <v/>
      </c>
      <c r="AF243" s="1" t="e">
        <f>VLOOKUP(C243,'Est2'!$C$12:$S$26,18,FALSE)</f>
        <v>#N/A</v>
      </c>
      <c r="AG243" s="1" t="str">
        <f ca="1">IF($I243&lt;AG$5,"-",SUM(INDIRECT(ADDRESS($AF243+"1",6,1,1,"EST 2")):INDIRECT(ADDRESS($AF243+"1",IF(AA243="",17,AA243+"5"),1,1,"EST 2")))/SUM(INDIRECT(ADDRESS($AF243,6,1,1,"EST 2")):INDIRECT(ADDRESS($AF243,IF(AA243="",17,AA243+"5"),1,1,"EST 2")))-1)</f>
        <v>-</v>
      </c>
      <c r="AH243" s="1" t="str">
        <f ca="1">IF($I243&lt;AH$5,"-",SUM(INDIRECT(ADDRESS($AF243+"1",22,1,1,"EST 2")):INDIRECT(ADDRESS($AF243+"1",IF(AB243="",33,AB243+"21"),1,1,"EST 2")))/SUM(INDIRECT(ADDRESS($AF243,22,1,1,"EST 2")):INDIRECT(ADDRESS($AF243,IF(AB243="",33,AB243+"21"),1,1,"EST 2")))-1)</f>
        <v>-</v>
      </c>
      <c r="AI243" s="1" t="str">
        <f ca="1">IF($I243&lt;AI$5,"-",SUM(INDIRECT(ADDRESS($AF243+"1",38,1,1,"EST 2")):INDIRECT(ADDRESS($AF243+"1",IF(AC243="",49,AC243+"37"),1,1,"EST 2")))/SUM(INDIRECT(ADDRESS($AF243,38,1,1,"EST 2")):INDIRECT(ADDRESS($AF243,IF(AC243="",49,AC243+"37"),1,1,"EST 2")))-1)</f>
        <v>-</v>
      </c>
      <c r="AJ243" s="1" t="str">
        <f ca="1">IF($I243&lt;AJ$5,"-",SUM(INDIRECT(ADDRESS($AF243+"1",54,1,1,"EST 2")):INDIRECT(ADDRESS($AF243+"1",IF(AD243="",65,AD243+"53"),1,1,"EST 2")))/SUM(INDIRECT(ADDRESS($AF243,54,1,1,"EST 2")):INDIRECT(ADDRESS($AF243,IF(AD243="",65,AD243+"53"),1,1,"EST 2")))-1)</f>
        <v>-</v>
      </c>
      <c r="AK243" s="1" t="str">
        <f ca="1">IF($I243&lt;AK$5,"-",SUM(INDIRECT(ADDRESS($AF243+"1",70,1,1,"EST 2")):INDIRECT(ADDRESS($AF243+"1",IF(AE243="",81,AE243+"69"),1,1,"EST 2")))/SUM(INDIRECT(ADDRESS($AF243,70,1,1,"EST 2")):INDIRECT(ADDRESS($AF243,IF(AE243="",81,AE243+"69"),1,1,"EST 2")))-1)</f>
        <v>-</v>
      </c>
    </row>
    <row r="244" spans="1:37" ht="30" customHeight="1" thickTop="1" thickBot="1">
      <c r="A244"/>
      <c r="B244"/>
      <c r="C244" s="321"/>
      <c r="D244" s="322"/>
      <c r="E244" s="316"/>
      <c r="F244" s="316"/>
      <c r="G244" s="317" t="str">
        <f>IF(F244=0,"",VLOOKUP(F244,Funcionários!$C$6:$D$81,2,FALSE))</f>
        <v/>
      </c>
      <c r="H244" s="318"/>
      <c r="I244" s="319"/>
      <c r="J244" s="85" t="str">
        <f t="shared" si="43"/>
        <v/>
      </c>
      <c r="K244" s="88"/>
      <c r="L244" s="1" t="str">
        <f t="shared" si="44"/>
        <v/>
      </c>
      <c r="R244" s="1" t="str">
        <f t="shared" si="45"/>
        <v/>
      </c>
      <c r="S244" s="1" t="str">
        <f t="shared" si="46"/>
        <v/>
      </c>
      <c r="W244" s="1" t="e">
        <f t="shared" ca="1" si="47"/>
        <v>#VALUE!</v>
      </c>
      <c r="X244" s="1" t="e">
        <f t="shared" ca="1" si="48"/>
        <v>#VALUE!</v>
      </c>
      <c r="Y244" s="1" t="e">
        <f t="shared" ca="1" si="49"/>
        <v>#VALUE!</v>
      </c>
      <c r="AA244" s="1" t="str">
        <f t="shared" si="52"/>
        <v/>
      </c>
      <c r="AB244" s="1" t="str">
        <f t="shared" si="52"/>
        <v/>
      </c>
      <c r="AC244" s="1" t="str">
        <f t="shared" si="52"/>
        <v/>
      </c>
      <c r="AD244" s="1" t="str">
        <f t="shared" si="52"/>
        <v/>
      </c>
      <c r="AE244" s="1" t="str">
        <f t="shared" si="52"/>
        <v/>
      </c>
      <c r="AF244" s="1" t="e">
        <f>VLOOKUP(C244,'Est2'!$C$12:$S$26,18,FALSE)</f>
        <v>#N/A</v>
      </c>
      <c r="AG244" s="1" t="str">
        <f ca="1">IF($I244&lt;AG$5,"-",SUM(INDIRECT(ADDRESS($AF244+"1",6,1,1,"EST 2")):INDIRECT(ADDRESS($AF244+"1",IF(AA244="",17,AA244+"5"),1,1,"EST 2")))/SUM(INDIRECT(ADDRESS($AF244,6,1,1,"EST 2")):INDIRECT(ADDRESS($AF244,IF(AA244="",17,AA244+"5"),1,1,"EST 2")))-1)</f>
        <v>-</v>
      </c>
      <c r="AH244" s="1" t="str">
        <f ca="1">IF($I244&lt;AH$5,"-",SUM(INDIRECT(ADDRESS($AF244+"1",22,1,1,"EST 2")):INDIRECT(ADDRESS($AF244+"1",IF(AB244="",33,AB244+"21"),1,1,"EST 2")))/SUM(INDIRECT(ADDRESS($AF244,22,1,1,"EST 2")):INDIRECT(ADDRESS($AF244,IF(AB244="",33,AB244+"21"),1,1,"EST 2")))-1)</f>
        <v>-</v>
      </c>
      <c r="AI244" s="1" t="str">
        <f ca="1">IF($I244&lt;AI$5,"-",SUM(INDIRECT(ADDRESS($AF244+"1",38,1,1,"EST 2")):INDIRECT(ADDRESS($AF244+"1",IF(AC244="",49,AC244+"37"),1,1,"EST 2")))/SUM(INDIRECT(ADDRESS($AF244,38,1,1,"EST 2")):INDIRECT(ADDRESS($AF244,IF(AC244="",49,AC244+"37"),1,1,"EST 2")))-1)</f>
        <v>-</v>
      </c>
      <c r="AJ244" s="1" t="str">
        <f ca="1">IF($I244&lt;AJ$5,"-",SUM(INDIRECT(ADDRESS($AF244+"1",54,1,1,"EST 2")):INDIRECT(ADDRESS($AF244+"1",IF(AD244="",65,AD244+"53"),1,1,"EST 2")))/SUM(INDIRECT(ADDRESS($AF244,54,1,1,"EST 2")):INDIRECT(ADDRESS($AF244,IF(AD244="",65,AD244+"53"),1,1,"EST 2")))-1)</f>
        <v>-</v>
      </c>
      <c r="AK244" s="1" t="str">
        <f ca="1">IF($I244&lt;AK$5,"-",SUM(INDIRECT(ADDRESS($AF244+"1",70,1,1,"EST 2")):INDIRECT(ADDRESS($AF244+"1",IF(AE244="",81,AE244+"69"),1,1,"EST 2")))/SUM(INDIRECT(ADDRESS($AF244,70,1,1,"EST 2")):INDIRECT(ADDRESS($AF244,IF(AE244="",81,AE244+"69"),1,1,"EST 2")))-1)</f>
        <v>-</v>
      </c>
    </row>
    <row r="245" spans="1:37" ht="30" customHeight="1" thickTop="1" thickBot="1">
      <c r="A245"/>
      <c r="B245"/>
      <c r="C245" s="321"/>
      <c r="D245" s="322"/>
      <c r="E245" s="316"/>
      <c r="F245" s="316"/>
      <c r="G245" s="317" t="str">
        <f>IF(F245=0,"",VLOOKUP(F245,Funcionários!$C$6:$D$81,2,FALSE))</f>
        <v/>
      </c>
      <c r="H245" s="318"/>
      <c r="I245" s="319"/>
      <c r="J245" s="85" t="str">
        <f t="shared" si="43"/>
        <v/>
      </c>
      <c r="K245" s="88"/>
      <c r="L245" s="1" t="str">
        <f t="shared" si="44"/>
        <v/>
      </c>
      <c r="R245" s="1" t="str">
        <f t="shared" si="45"/>
        <v/>
      </c>
      <c r="S245" s="1" t="str">
        <f t="shared" si="46"/>
        <v/>
      </c>
      <c r="W245" s="1" t="e">
        <f t="shared" ca="1" si="47"/>
        <v>#VALUE!</v>
      </c>
      <c r="X245" s="1" t="e">
        <f t="shared" ca="1" si="48"/>
        <v>#VALUE!</v>
      </c>
      <c r="Y245" s="1" t="e">
        <f t="shared" ca="1" si="49"/>
        <v>#VALUE!</v>
      </c>
      <c r="AA245" s="1" t="str">
        <f t="shared" si="52"/>
        <v/>
      </c>
      <c r="AB245" s="1" t="str">
        <f t="shared" si="52"/>
        <v/>
      </c>
      <c r="AC245" s="1" t="str">
        <f t="shared" si="52"/>
        <v/>
      </c>
      <c r="AD245" s="1" t="str">
        <f t="shared" si="52"/>
        <v/>
      </c>
      <c r="AE245" s="1" t="str">
        <f t="shared" si="52"/>
        <v/>
      </c>
      <c r="AF245" s="1" t="e">
        <f>VLOOKUP(C245,'Est2'!$C$12:$S$26,18,FALSE)</f>
        <v>#N/A</v>
      </c>
      <c r="AG245" s="1" t="str">
        <f ca="1">IF($I245&lt;AG$5,"-",SUM(INDIRECT(ADDRESS($AF245+"1",6,1,1,"EST 2")):INDIRECT(ADDRESS($AF245+"1",IF(AA245="",17,AA245+"5"),1,1,"EST 2")))/SUM(INDIRECT(ADDRESS($AF245,6,1,1,"EST 2")):INDIRECT(ADDRESS($AF245,IF(AA245="",17,AA245+"5"),1,1,"EST 2")))-1)</f>
        <v>-</v>
      </c>
      <c r="AH245" s="1" t="str">
        <f ca="1">IF($I245&lt;AH$5,"-",SUM(INDIRECT(ADDRESS($AF245+"1",22,1,1,"EST 2")):INDIRECT(ADDRESS($AF245+"1",IF(AB245="",33,AB245+"21"),1,1,"EST 2")))/SUM(INDIRECT(ADDRESS($AF245,22,1,1,"EST 2")):INDIRECT(ADDRESS($AF245,IF(AB245="",33,AB245+"21"),1,1,"EST 2")))-1)</f>
        <v>-</v>
      </c>
      <c r="AI245" s="1" t="str">
        <f ca="1">IF($I245&lt;AI$5,"-",SUM(INDIRECT(ADDRESS($AF245+"1",38,1,1,"EST 2")):INDIRECT(ADDRESS($AF245+"1",IF(AC245="",49,AC245+"37"),1,1,"EST 2")))/SUM(INDIRECT(ADDRESS($AF245,38,1,1,"EST 2")):INDIRECT(ADDRESS($AF245,IF(AC245="",49,AC245+"37"),1,1,"EST 2")))-1)</f>
        <v>-</v>
      </c>
      <c r="AJ245" s="1" t="str">
        <f ca="1">IF($I245&lt;AJ$5,"-",SUM(INDIRECT(ADDRESS($AF245+"1",54,1,1,"EST 2")):INDIRECT(ADDRESS($AF245+"1",IF(AD245="",65,AD245+"53"),1,1,"EST 2")))/SUM(INDIRECT(ADDRESS($AF245,54,1,1,"EST 2")):INDIRECT(ADDRESS($AF245,IF(AD245="",65,AD245+"53"),1,1,"EST 2")))-1)</f>
        <v>-</v>
      </c>
      <c r="AK245" s="1" t="str">
        <f ca="1">IF($I245&lt;AK$5,"-",SUM(INDIRECT(ADDRESS($AF245+"1",70,1,1,"EST 2")):INDIRECT(ADDRESS($AF245+"1",IF(AE245="",81,AE245+"69"),1,1,"EST 2")))/SUM(INDIRECT(ADDRESS($AF245,70,1,1,"EST 2")):INDIRECT(ADDRESS($AF245,IF(AE245="",81,AE245+"69"),1,1,"EST 2")))-1)</f>
        <v>-</v>
      </c>
    </row>
    <row r="246" spans="1:37" ht="30" customHeight="1" thickTop="1" thickBot="1">
      <c r="A246"/>
      <c r="B246"/>
      <c r="C246" s="321"/>
      <c r="D246" s="322"/>
      <c r="E246" s="316"/>
      <c r="F246" s="316"/>
      <c r="G246" s="317" t="str">
        <f>IF(F246=0,"",VLOOKUP(F246,Funcionários!$C$6:$D$81,2,FALSE))</f>
        <v/>
      </c>
      <c r="H246" s="318"/>
      <c r="I246" s="319"/>
      <c r="J246" s="85" t="str">
        <f t="shared" si="43"/>
        <v/>
      </c>
      <c r="K246" s="88"/>
      <c r="L246" s="1" t="str">
        <f t="shared" si="44"/>
        <v/>
      </c>
      <c r="R246" s="1" t="str">
        <f t="shared" si="45"/>
        <v/>
      </c>
      <c r="S246" s="1" t="str">
        <f t="shared" si="46"/>
        <v/>
      </c>
      <c r="W246" s="1" t="e">
        <f t="shared" ca="1" si="47"/>
        <v>#VALUE!</v>
      </c>
      <c r="X246" s="1" t="e">
        <f t="shared" ca="1" si="48"/>
        <v>#VALUE!</v>
      </c>
      <c r="Y246" s="1" t="e">
        <f t="shared" ca="1" si="49"/>
        <v>#VALUE!</v>
      </c>
      <c r="AA246" s="1" t="str">
        <f t="shared" si="52"/>
        <v/>
      </c>
      <c r="AB246" s="1" t="str">
        <f t="shared" si="52"/>
        <v/>
      </c>
      <c r="AC246" s="1" t="str">
        <f t="shared" si="52"/>
        <v/>
      </c>
      <c r="AD246" s="1" t="str">
        <f t="shared" si="52"/>
        <v/>
      </c>
      <c r="AE246" s="1" t="str">
        <f t="shared" si="52"/>
        <v/>
      </c>
      <c r="AF246" s="1" t="e">
        <f>VLOOKUP(C246,'Est2'!$C$12:$S$26,18,FALSE)</f>
        <v>#N/A</v>
      </c>
      <c r="AG246" s="1" t="str">
        <f ca="1">IF($I246&lt;AG$5,"-",SUM(INDIRECT(ADDRESS($AF246+"1",6,1,1,"EST 2")):INDIRECT(ADDRESS($AF246+"1",IF(AA246="",17,AA246+"5"),1,1,"EST 2")))/SUM(INDIRECT(ADDRESS($AF246,6,1,1,"EST 2")):INDIRECT(ADDRESS($AF246,IF(AA246="",17,AA246+"5"),1,1,"EST 2")))-1)</f>
        <v>-</v>
      </c>
      <c r="AH246" s="1" t="str">
        <f ca="1">IF($I246&lt;AH$5,"-",SUM(INDIRECT(ADDRESS($AF246+"1",22,1,1,"EST 2")):INDIRECT(ADDRESS($AF246+"1",IF(AB246="",33,AB246+"21"),1,1,"EST 2")))/SUM(INDIRECT(ADDRESS($AF246,22,1,1,"EST 2")):INDIRECT(ADDRESS($AF246,IF(AB246="",33,AB246+"21"),1,1,"EST 2")))-1)</f>
        <v>-</v>
      </c>
      <c r="AI246" s="1" t="str">
        <f ca="1">IF($I246&lt;AI$5,"-",SUM(INDIRECT(ADDRESS($AF246+"1",38,1,1,"EST 2")):INDIRECT(ADDRESS($AF246+"1",IF(AC246="",49,AC246+"37"),1,1,"EST 2")))/SUM(INDIRECT(ADDRESS($AF246,38,1,1,"EST 2")):INDIRECT(ADDRESS($AF246,IF(AC246="",49,AC246+"37"),1,1,"EST 2")))-1)</f>
        <v>-</v>
      </c>
      <c r="AJ246" s="1" t="str">
        <f ca="1">IF($I246&lt;AJ$5,"-",SUM(INDIRECT(ADDRESS($AF246+"1",54,1,1,"EST 2")):INDIRECT(ADDRESS($AF246+"1",IF(AD246="",65,AD246+"53"),1,1,"EST 2")))/SUM(INDIRECT(ADDRESS($AF246,54,1,1,"EST 2")):INDIRECT(ADDRESS($AF246,IF(AD246="",65,AD246+"53"),1,1,"EST 2")))-1)</f>
        <v>-</v>
      </c>
      <c r="AK246" s="1" t="str">
        <f ca="1">IF($I246&lt;AK$5,"-",SUM(INDIRECT(ADDRESS($AF246+"1",70,1,1,"EST 2")):INDIRECT(ADDRESS($AF246+"1",IF(AE246="",81,AE246+"69"),1,1,"EST 2")))/SUM(INDIRECT(ADDRESS($AF246,70,1,1,"EST 2")):INDIRECT(ADDRESS($AF246,IF(AE246="",81,AE246+"69"),1,1,"EST 2")))-1)</f>
        <v>-</v>
      </c>
    </row>
    <row r="247" spans="1:37" ht="30" customHeight="1" thickTop="1" thickBot="1">
      <c r="A247"/>
      <c r="B247"/>
      <c r="C247" s="321"/>
      <c r="D247" s="322"/>
      <c r="E247" s="316"/>
      <c r="F247" s="316"/>
      <c r="G247" s="317" t="str">
        <f>IF(F247=0,"",VLOOKUP(F247,Funcionários!$C$6:$D$81,2,FALSE))</f>
        <v/>
      </c>
      <c r="H247" s="318"/>
      <c r="I247" s="319"/>
      <c r="J247" s="85" t="str">
        <f t="shared" si="43"/>
        <v/>
      </c>
      <c r="K247" s="88"/>
      <c r="L247" s="1" t="str">
        <f t="shared" si="44"/>
        <v/>
      </c>
      <c r="R247" s="1" t="str">
        <f t="shared" si="45"/>
        <v/>
      </c>
      <c r="S247" s="1" t="str">
        <f t="shared" si="46"/>
        <v/>
      </c>
      <c r="W247" s="1" t="e">
        <f t="shared" ca="1" si="47"/>
        <v>#VALUE!</v>
      </c>
      <c r="X247" s="1" t="e">
        <f t="shared" ca="1" si="48"/>
        <v>#VALUE!</v>
      </c>
      <c r="Y247" s="1" t="e">
        <f t="shared" ca="1" si="49"/>
        <v>#VALUE!</v>
      </c>
      <c r="AA247" s="1" t="str">
        <f t="shared" si="52"/>
        <v/>
      </c>
      <c r="AB247" s="1" t="str">
        <f t="shared" si="52"/>
        <v/>
      </c>
      <c r="AC247" s="1" t="str">
        <f t="shared" si="52"/>
        <v/>
      </c>
      <c r="AD247" s="1" t="str">
        <f t="shared" si="52"/>
        <v/>
      </c>
      <c r="AE247" s="1" t="str">
        <f t="shared" si="52"/>
        <v/>
      </c>
      <c r="AF247" s="1" t="e">
        <f>VLOOKUP(C247,'Est2'!$C$12:$S$26,18,FALSE)</f>
        <v>#N/A</v>
      </c>
      <c r="AG247" s="1" t="str">
        <f ca="1">IF($I247&lt;AG$5,"-",SUM(INDIRECT(ADDRESS($AF247+"1",6,1,1,"EST 2")):INDIRECT(ADDRESS($AF247+"1",IF(AA247="",17,AA247+"5"),1,1,"EST 2")))/SUM(INDIRECT(ADDRESS($AF247,6,1,1,"EST 2")):INDIRECT(ADDRESS($AF247,IF(AA247="",17,AA247+"5"),1,1,"EST 2")))-1)</f>
        <v>-</v>
      </c>
      <c r="AH247" s="1" t="str">
        <f ca="1">IF($I247&lt;AH$5,"-",SUM(INDIRECT(ADDRESS($AF247+"1",22,1,1,"EST 2")):INDIRECT(ADDRESS($AF247+"1",IF(AB247="",33,AB247+"21"),1,1,"EST 2")))/SUM(INDIRECT(ADDRESS($AF247,22,1,1,"EST 2")):INDIRECT(ADDRESS($AF247,IF(AB247="",33,AB247+"21"),1,1,"EST 2")))-1)</f>
        <v>-</v>
      </c>
      <c r="AI247" s="1" t="str">
        <f ca="1">IF($I247&lt;AI$5,"-",SUM(INDIRECT(ADDRESS($AF247+"1",38,1,1,"EST 2")):INDIRECT(ADDRESS($AF247+"1",IF(AC247="",49,AC247+"37"),1,1,"EST 2")))/SUM(INDIRECT(ADDRESS($AF247,38,1,1,"EST 2")):INDIRECT(ADDRESS($AF247,IF(AC247="",49,AC247+"37"),1,1,"EST 2")))-1)</f>
        <v>-</v>
      </c>
      <c r="AJ247" s="1" t="str">
        <f ca="1">IF($I247&lt;AJ$5,"-",SUM(INDIRECT(ADDRESS($AF247+"1",54,1,1,"EST 2")):INDIRECT(ADDRESS($AF247+"1",IF(AD247="",65,AD247+"53"),1,1,"EST 2")))/SUM(INDIRECT(ADDRESS($AF247,54,1,1,"EST 2")):INDIRECT(ADDRESS($AF247,IF(AD247="",65,AD247+"53"),1,1,"EST 2")))-1)</f>
        <v>-</v>
      </c>
      <c r="AK247" s="1" t="str">
        <f ca="1">IF($I247&lt;AK$5,"-",SUM(INDIRECT(ADDRESS($AF247+"1",70,1,1,"EST 2")):INDIRECT(ADDRESS($AF247+"1",IF(AE247="",81,AE247+"69"),1,1,"EST 2")))/SUM(INDIRECT(ADDRESS($AF247,70,1,1,"EST 2")):INDIRECT(ADDRESS($AF247,IF(AE247="",81,AE247+"69"),1,1,"EST 2")))-1)</f>
        <v>-</v>
      </c>
    </row>
    <row r="248" spans="1:37" ht="30" customHeight="1" thickTop="1" thickBot="1">
      <c r="A248"/>
      <c r="B248"/>
      <c r="C248" s="321"/>
      <c r="D248" s="322"/>
      <c r="E248" s="316"/>
      <c r="F248" s="316"/>
      <c r="G248" s="317" t="str">
        <f>IF(F248=0,"",VLOOKUP(F248,Funcionários!$C$6:$D$81,2,FALSE))</f>
        <v/>
      </c>
      <c r="H248" s="318"/>
      <c r="I248" s="319"/>
      <c r="J248" s="85" t="str">
        <f t="shared" si="43"/>
        <v/>
      </c>
      <c r="K248" s="88"/>
      <c r="L248" s="1" t="str">
        <f t="shared" si="44"/>
        <v/>
      </c>
      <c r="R248" s="1" t="str">
        <f t="shared" si="45"/>
        <v/>
      </c>
      <c r="S248" s="1" t="str">
        <f t="shared" si="46"/>
        <v/>
      </c>
      <c r="W248" s="1" t="e">
        <f t="shared" ca="1" si="47"/>
        <v>#VALUE!</v>
      </c>
      <c r="X248" s="1" t="e">
        <f t="shared" ca="1" si="48"/>
        <v>#VALUE!</v>
      </c>
      <c r="Y248" s="1" t="e">
        <f t="shared" ca="1" si="49"/>
        <v>#VALUE!</v>
      </c>
      <c r="AA248" s="1" t="str">
        <f t="shared" si="52"/>
        <v/>
      </c>
      <c r="AB248" s="1" t="str">
        <f t="shared" si="52"/>
        <v/>
      </c>
      <c r="AC248" s="1" t="str">
        <f t="shared" si="52"/>
        <v/>
      </c>
      <c r="AD248" s="1" t="str">
        <f t="shared" si="52"/>
        <v/>
      </c>
      <c r="AE248" s="1" t="str">
        <f t="shared" si="52"/>
        <v/>
      </c>
      <c r="AF248" s="1" t="e">
        <f>VLOOKUP(C248,'Est2'!$C$12:$S$26,18,FALSE)</f>
        <v>#N/A</v>
      </c>
      <c r="AG248" s="1" t="str">
        <f ca="1">IF($I248&lt;AG$5,"-",SUM(INDIRECT(ADDRESS($AF248+"1",6,1,1,"EST 2")):INDIRECT(ADDRESS($AF248+"1",IF(AA248="",17,AA248+"5"),1,1,"EST 2")))/SUM(INDIRECT(ADDRESS($AF248,6,1,1,"EST 2")):INDIRECT(ADDRESS($AF248,IF(AA248="",17,AA248+"5"),1,1,"EST 2")))-1)</f>
        <v>-</v>
      </c>
      <c r="AH248" s="1" t="str">
        <f ca="1">IF($I248&lt;AH$5,"-",SUM(INDIRECT(ADDRESS($AF248+"1",22,1,1,"EST 2")):INDIRECT(ADDRESS($AF248+"1",IF(AB248="",33,AB248+"21"),1,1,"EST 2")))/SUM(INDIRECT(ADDRESS($AF248,22,1,1,"EST 2")):INDIRECT(ADDRESS($AF248,IF(AB248="",33,AB248+"21"),1,1,"EST 2")))-1)</f>
        <v>-</v>
      </c>
      <c r="AI248" s="1" t="str">
        <f ca="1">IF($I248&lt;AI$5,"-",SUM(INDIRECT(ADDRESS($AF248+"1",38,1,1,"EST 2")):INDIRECT(ADDRESS($AF248+"1",IF(AC248="",49,AC248+"37"),1,1,"EST 2")))/SUM(INDIRECT(ADDRESS($AF248,38,1,1,"EST 2")):INDIRECT(ADDRESS($AF248,IF(AC248="",49,AC248+"37"),1,1,"EST 2")))-1)</f>
        <v>-</v>
      </c>
      <c r="AJ248" s="1" t="str">
        <f ca="1">IF($I248&lt;AJ$5,"-",SUM(INDIRECT(ADDRESS($AF248+"1",54,1,1,"EST 2")):INDIRECT(ADDRESS($AF248+"1",IF(AD248="",65,AD248+"53"),1,1,"EST 2")))/SUM(INDIRECT(ADDRESS($AF248,54,1,1,"EST 2")):INDIRECT(ADDRESS($AF248,IF(AD248="",65,AD248+"53"),1,1,"EST 2")))-1)</f>
        <v>-</v>
      </c>
      <c r="AK248" s="1" t="str">
        <f ca="1">IF($I248&lt;AK$5,"-",SUM(INDIRECT(ADDRESS($AF248+"1",70,1,1,"EST 2")):INDIRECT(ADDRESS($AF248+"1",IF(AE248="",81,AE248+"69"),1,1,"EST 2")))/SUM(INDIRECT(ADDRESS($AF248,70,1,1,"EST 2")):INDIRECT(ADDRESS($AF248,IF(AE248="",81,AE248+"69"),1,1,"EST 2")))-1)</f>
        <v>-</v>
      </c>
    </row>
    <row r="249" spans="1:37" ht="30" customHeight="1" thickTop="1" thickBot="1">
      <c r="A249"/>
      <c r="B249"/>
      <c r="C249" s="321"/>
      <c r="D249" s="322"/>
      <c r="E249" s="316"/>
      <c r="F249" s="316"/>
      <c r="G249" s="317" t="str">
        <f>IF(F249=0,"",VLOOKUP(F249,Funcionários!$C$6:$D$81,2,FALSE))</f>
        <v/>
      </c>
      <c r="H249" s="318"/>
      <c r="I249" s="319"/>
      <c r="J249" s="85" t="str">
        <f t="shared" si="43"/>
        <v/>
      </c>
      <c r="K249" s="88"/>
      <c r="L249" s="1" t="str">
        <f t="shared" si="44"/>
        <v/>
      </c>
      <c r="R249" s="1" t="str">
        <f t="shared" si="45"/>
        <v/>
      </c>
      <c r="S249" s="1" t="str">
        <f t="shared" si="46"/>
        <v/>
      </c>
      <c r="W249" s="1" t="e">
        <f t="shared" ca="1" si="47"/>
        <v>#VALUE!</v>
      </c>
      <c r="X249" s="1" t="e">
        <f t="shared" ca="1" si="48"/>
        <v>#VALUE!</v>
      </c>
      <c r="Y249" s="1" t="e">
        <f t="shared" ca="1" si="49"/>
        <v>#VALUE!</v>
      </c>
      <c r="AA249" s="1" t="str">
        <f t="shared" si="52"/>
        <v/>
      </c>
      <c r="AB249" s="1" t="str">
        <f t="shared" si="52"/>
        <v/>
      </c>
      <c r="AC249" s="1" t="str">
        <f t="shared" si="52"/>
        <v/>
      </c>
      <c r="AD249" s="1" t="str">
        <f t="shared" si="52"/>
        <v/>
      </c>
      <c r="AE249" s="1" t="str">
        <f t="shared" si="52"/>
        <v/>
      </c>
      <c r="AF249" s="1" t="e">
        <f>VLOOKUP(C249,'Est2'!$C$12:$S$26,18,FALSE)</f>
        <v>#N/A</v>
      </c>
      <c r="AG249" s="1" t="str">
        <f ca="1">IF($I249&lt;AG$5,"-",SUM(INDIRECT(ADDRESS($AF249+"1",6,1,1,"EST 2")):INDIRECT(ADDRESS($AF249+"1",IF(AA249="",17,AA249+"5"),1,1,"EST 2")))/SUM(INDIRECT(ADDRESS($AF249,6,1,1,"EST 2")):INDIRECT(ADDRESS($AF249,IF(AA249="",17,AA249+"5"),1,1,"EST 2")))-1)</f>
        <v>-</v>
      </c>
      <c r="AH249" s="1" t="str">
        <f ca="1">IF($I249&lt;AH$5,"-",SUM(INDIRECT(ADDRESS($AF249+"1",22,1,1,"EST 2")):INDIRECT(ADDRESS($AF249+"1",IF(AB249="",33,AB249+"21"),1,1,"EST 2")))/SUM(INDIRECT(ADDRESS($AF249,22,1,1,"EST 2")):INDIRECT(ADDRESS($AF249,IF(AB249="",33,AB249+"21"),1,1,"EST 2")))-1)</f>
        <v>-</v>
      </c>
      <c r="AI249" s="1" t="str">
        <f ca="1">IF($I249&lt;AI$5,"-",SUM(INDIRECT(ADDRESS($AF249+"1",38,1,1,"EST 2")):INDIRECT(ADDRESS($AF249+"1",IF(AC249="",49,AC249+"37"),1,1,"EST 2")))/SUM(INDIRECT(ADDRESS($AF249,38,1,1,"EST 2")):INDIRECT(ADDRESS($AF249,IF(AC249="",49,AC249+"37"),1,1,"EST 2")))-1)</f>
        <v>-</v>
      </c>
      <c r="AJ249" s="1" t="str">
        <f ca="1">IF($I249&lt;AJ$5,"-",SUM(INDIRECT(ADDRESS($AF249+"1",54,1,1,"EST 2")):INDIRECT(ADDRESS($AF249+"1",IF(AD249="",65,AD249+"53"),1,1,"EST 2")))/SUM(INDIRECT(ADDRESS($AF249,54,1,1,"EST 2")):INDIRECT(ADDRESS($AF249,IF(AD249="",65,AD249+"53"),1,1,"EST 2")))-1)</f>
        <v>-</v>
      </c>
      <c r="AK249" s="1" t="str">
        <f ca="1">IF($I249&lt;AK$5,"-",SUM(INDIRECT(ADDRESS($AF249+"1",70,1,1,"EST 2")):INDIRECT(ADDRESS($AF249+"1",IF(AE249="",81,AE249+"69"),1,1,"EST 2")))/SUM(INDIRECT(ADDRESS($AF249,70,1,1,"EST 2")):INDIRECT(ADDRESS($AF249,IF(AE249="",81,AE249+"69"),1,1,"EST 2")))-1)</f>
        <v>-</v>
      </c>
    </row>
    <row r="250" spans="1:37" ht="30" customHeight="1" thickTop="1" thickBot="1">
      <c r="A250"/>
      <c r="B250"/>
      <c r="C250" s="321"/>
      <c r="D250" s="322"/>
      <c r="E250" s="316"/>
      <c r="F250" s="316"/>
      <c r="G250" s="317" t="str">
        <f>IF(F250=0,"",VLOOKUP(F250,Funcionários!$C$6:$D$81,2,FALSE))</f>
        <v/>
      </c>
      <c r="H250" s="318"/>
      <c r="I250" s="319"/>
      <c r="J250" s="85" t="str">
        <f t="shared" si="43"/>
        <v/>
      </c>
      <c r="K250" s="88"/>
      <c r="L250" s="1" t="str">
        <f t="shared" si="44"/>
        <v/>
      </c>
      <c r="R250" s="1" t="str">
        <f t="shared" si="45"/>
        <v/>
      </c>
      <c r="S250" s="1" t="str">
        <f t="shared" si="46"/>
        <v/>
      </c>
      <c r="W250" s="1" t="e">
        <f t="shared" ca="1" si="47"/>
        <v>#VALUE!</v>
      </c>
      <c r="X250" s="1" t="e">
        <f t="shared" ca="1" si="48"/>
        <v>#VALUE!</v>
      </c>
      <c r="Y250" s="1" t="e">
        <f t="shared" ca="1" si="49"/>
        <v>#VALUE!</v>
      </c>
      <c r="AA250" s="1" t="str">
        <f t="shared" si="52"/>
        <v/>
      </c>
      <c r="AB250" s="1" t="str">
        <f t="shared" si="52"/>
        <v/>
      </c>
      <c r="AC250" s="1" t="str">
        <f t="shared" si="52"/>
        <v/>
      </c>
      <c r="AD250" s="1" t="str">
        <f t="shared" si="52"/>
        <v/>
      </c>
      <c r="AE250" s="1" t="str">
        <f t="shared" si="52"/>
        <v/>
      </c>
      <c r="AF250" s="1" t="e">
        <f>VLOOKUP(C250,'Est2'!$C$12:$S$26,18,FALSE)</f>
        <v>#N/A</v>
      </c>
      <c r="AG250" s="1" t="str">
        <f ca="1">IF($I250&lt;AG$5,"-",SUM(INDIRECT(ADDRESS($AF250+"1",6,1,1,"EST 2")):INDIRECT(ADDRESS($AF250+"1",IF(AA250="",17,AA250+"5"),1,1,"EST 2")))/SUM(INDIRECT(ADDRESS($AF250,6,1,1,"EST 2")):INDIRECT(ADDRESS($AF250,IF(AA250="",17,AA250+"5"),1,1,"EST 2")))-1)</f>
        <v>-</v>
      </c>
      <c r="AH250" s="1" t="str">
        <f ca="1">IF($I250&lt;AH$5,"-",SUM(INDIRECT(ADDRESS($AF250+"1",22,1,1,"EST 2")):INDIRECT(ADDRESS($AF250+"1",IF(AB250="",33,AB250+"21"),1,1,"EST 2")))/SUM(INDIRECT(ADDRESS($AF250,22,1,1,"EST 2")):INDIRECT(ADDRESS($AF250,IF(AB250="",33,AB250+"21"),1,1,"EST 2")))-1)</f>
        <v>-</v>
      </c>
      <c r="AI250" s="1" t="str">
        <f ca="1">IF($I250&lt;AI$5,"-",SUM(INDIRECT(ADDRESS($AF250+"1",38,1,1,"EST 2")):INDIRECT(ADDRESS($AF250+"1",IF(AC250="",49,AC250+"37"),1,1,"EST 2")))/SUM(INDIRECT(ADDRESS($AF250,38,1,1,"EST 2")):INDIRECT(ADDRESS($AF250,IF(AC250="",49,AC250+"37"),1,1,"EST 2")))-1)</f>
        <v>-</v>
      </c>
      <c r="AJ250" s="1" t="str">
        <f ca="1">IF($I250&lt;AJ$5,"-",SUM(INDIRECT(ADDRESS($AF250+"1",54,1,1,"EST 2")):INDIRECT(ADDRESS($AF250+"1",IF(AD250="",65,AD250+"53"),1,1,"EST 2")))/SUM(INDIRECT(ADDRESS($AF250,54,1,1,"EST 2")):INDIRECT(ADDRESS($AF250,IF(AD250="",65,AD250+"53"),1,1,"EST 2")))-1)</f>
        <v>-</v>
      </c>
      <c r="AK250" s="1" t="str">
        <f ca="1">IF($I250&lt;AK$5,"-",SUM(INDIRECT(ADDRESS($AF250+"1",70,1,1,"EST 2")):INDIRECT(ADDRESS($AF250+"1",IF(AE250="",81,AE250+"69"),1,1,"EST 2")))/SUM(INDIRECT(ADDRESS($AF250,70,1,1,"EST 2")):INDIRECT(ADDRESS($AF250,IF(AE250="",81,AE250+"69"),1,1,"EST 2")))-1)</f>
        <v>-</v>
      </c>
    </row>
    <row r="251" spans="1:37" ht="30" customHeight="1" thickTop="1" thickBot="1">
      <c r="A251"/>
      <c r="B251"/>
      <c r="C251" s="321"/>
      <c r="D251" s="322"/>
      <c r="E251" s="316"/>
      <c r="F251" s="316"/>
      <c r="G251" s="317" t="str">
        <f>IF(F251=0,"",VLOOKUP(F251,Funcionários!$C$6:$D$81,2,FALSE))</f>
        <v/>
      </c>
      <c r="H251" s="318"/>
      <c r="I251" s="319"/>
      <c r="J251" s="85" t="str">
        <f t="shared" si="43"/>
        <v/>
      </c>
      <c r="K251" s="88"/>
      <c r="L251" s="1" t="str">
        <f t="shared" si="44"/>
        <v/>
      </c>
      <c r="R251" s="1" t="str">
        <f t="shared" si="45"/>
        <v/>
      </c>
      <c r="S251" s="1" t="str">
        <f t="shared" si="46"/>
        <v/>
      </c>
      <c r="W251" s="1" t="e">
        <f t="shared" ca="1" si="47"/>
        <v>#VALUE!</v>
      </c>
      <c r="X251" s="1" t="e">
        <f t="shared" ca="1" si="48"/>
        <v>#VALUE!</v>
      </c>
      <c r="Y251" s="1" t="e">
        <f t="shared" ca="1" si="49"/>
        <v>#VALUE!</v>
      </c>
      <c r="AA251" s="1" t="str">
        <f t="shared" si="52"/>
        <v/>
      </c>
      <c r="AB251" s="1" t="str">
        <f t="shared" si="52"/>
        <v/>
      </c>
      <c r="AC251" s="1" t="str">
        <f t="shared" si="52"/>
        <v/>
      </c>
      <c r="AD251" s="1" t="str">
        <f t="shared" si="52"/>
        <v/>
      </c>
      <c r="AE251" s="1" t="str">
        <f t="shared" si="52"/>
        <v/>
      </c>
      <c r="AF251" s="1" t="e">
        <f>VLOOKUP(C251,'Est2'!$C$12:$S$26,18,FALSE)</f>
        <v>#N/A</v>
      </c>
      <c r="AG251" s="1" t="str">
        <f ca="1">IF($I251&lt;AG$5,"-",SUM(INDIRECT(ADDRESS($AF251+"1",6,1,1,"EST 2")):INDIRECT(ADDRESS($AF251+"1",IF(AA251="",17,AA251+"5"),1,1,"EST 2")))/SUM(INDIRECT(ADDRESS($AF251,6,1,1,"EST 2")):INDIRECT(ADDRESS($AF251,IF(AA251="",17,AA251+"5"),1,1,"EST 2")))-1)</f>
        <v>-</v>
      </c>
      <c r="AH251" s="1" t="str">
        <f ca="1">IF($I251&lt;AH$5,"-",SUM(INDIRECT(ADDRESS($AF251+"1",22,1,1,"EST 2")):INDIRECT(ADDRESS($AF251+"1",IF(AB251="",33,AB251+"21"),1,1,"EST 2")))/SUM(INDIRECT(ADDRESS($AF251,22,1,1,"EST 2")):INDIRECT(ADDRESS($AF251,IF(AB251="",33,AB251+"21"),1,1,"EST 2")))-1)</f>
        <v>-</v>
      </c>
      <c r="AI251" s="1" t="str">
        <f ca="1">IF($I251&lt;AI$5,"-",SUM(INDIRECT(ADDRESS($AF251+"1",38,1,1,"EST 2")):INDIRECT(ADDRESS($AF251+"1",IF(AC251="",49,AC251+"37"),1,1,"EST 2")))/SUM(INDIRECT(ADDRESS($AF251,38,1,1,"EST 2")):INDIRECT(ADDRESS($AF251,IF(AC251="",49,AC251+"37"),1,1,"EST 2")))-1)</f>
        <v>-</v>
      </c>
      <c r="AJ251" s="1" t="str">
        <f ca="1">IF($I251&lt;AJ$5,"-",SUM(INDIRECT(ADDRESS($AF251+"1",54,1,1,"EST 2")):INDIRECT(ADDRESS($AF251+"1",IF(AD251="",65,AD251+"53"),1,1,"EST 2")))/SUM(INDIRECT(ADDRESS($AF251,54,1,1,"EST 2")):INDIRECT(ADDRESS($AF251,IF(AD251="",65,AD251+"53"),1,1,"EST 2")))-1)</f>
        <v>-</v>
      </c>
      <c r="AK251" s="1" t="str">
        <f ca="1">IF($I251&lt;AK$5,"-",SUM(INDIRECT(ADDRESS($AF251+"1",70,1,1,"EST 2")):INDIRECT(ADDRESS($AF251+"1",IF(AE251="",81,AE251+"69"),1,1,"EST 2")))/SUM(INDIRECT(ADDRESS($AF251,70,1,1,"EST 2")):INDIRECT(ADDRESS($AF251,IF(AE251="",81,AE251+"69"),1,1,"EST 2")))-1)</f>
        <v>-</v>
      </c>
    </row>
    <row r="252" spans="1:37" ht="30" customHeight="1" thickTop="1" thickBot="1">
      <c r="A252"/>
      <c r="B252"/>
      <c r="C252" s="321"/>
      <c r="D252" s="322"/>
      <c r="E252" s="316"/>
      <c r="F252" s="316"/>
      <c r="G252" s="317" t="str">
        <f>IF(F252=0,"",VLOOKUP(F252,Funcionários!$C$6:$D$81,2,FALSE))</f>
        <v/>
      </c>
      <c r="H252" s="318"/>
      <c r="I252" s="319"/>
      <c r="J252" s="85" t="str">
        <f t="shared" si="43"/>
        <v/>
      </c>
      <c r="K252" s="88"/>
      <c r="L252" s="1" t="str">
        <f t="shared" si="44"/>
        <v/>
      </c>
      <c r="R252" s="1" t="str">
        <f t="shared" si="45"/>
        <v/>
      </c>
      <c r="S252" s="1" t="str">
        <f t="shared" si="46"/>
        <v/>
      </c>
      <c r="W252" s="1" t="e">
        <f t="shared" ca="1" si="47"/>
        <v>#VALUE!</v>
      </c>
      <c r="X252" s="1" t="e">
        <f t="shared" ca="1" si="48"/>
        <v>#VALUE!</v>
      </c>
      <c r="Y252" s="1" t="e">
        <f t="shared" ca="1" si="49"/>
        <v>#VALUE!</v>
      </c>
      <c r="AA252" s="1" t="str">
        <f t="shared" si="52"/>
        <v/>
      </c>
      <c r="AB252" s="1" t="str">
        <f t="shared" si="52"/>
        <v/>
      </c>
      <c r="AC252" s="1" t="str">
        <f t="shared" si="52"/>
        <v/>
      </c>
      <c r="AD252" s="1" t="str">
        <f t="shared" si="52"/>
        <v/>
      </c>
      <c r="AE252" s="1" t="str">
        <f t="shared" si="52"/>
        <v/>
      </c>
      <c r="AF252" s="1" t="e">
        <f>VLOOKUP(C252,'Est2'!$C$12:$S$26,18,FALSE)</f>
        <v>#N/A</v>
      </c>
      <c r="AG252" s="1" t="str">
        <f ca="1">IF($I252&lt;AG$5,"-",SUM(INDIRECT(ADDRESS($AF252+"1",6,1,1,"EST 2")):INDIRECT(ADDRESS($AF252+"1",IF(AA252="",17,AA252+"5"),1,1,"EST 2")))/SUM(INDIRECT(ADDRESS($AF252,6,1,1,"EST 2")):INDIRECT(ADDRESS($AF252,IF(AA252="",17,AA252+"5"),1,1,"EST 2")))-1)</f>
        <v>-</v>
      </c>
      <c r="AH252" s="1" t="str">
        <f ca="1">IF($I252&lt;AH$5,"-",SUM(INDIRECT(ADDRESS($AF252+"1",22,1,1,"EST 2")):INDIRECT(ADDRESS($AF252+"1",IF(AB252="",33,AB252+"21"),1,1,"EST 2")))/SUM(INDIRECT(ADDRESS($AF252,22,1,1,"EST 2")):INDIRECT(ADDRESS($AF252,IF(AB252="",33,AB252+"21"),1,1,"EST 2")))-1)</f>
        <v>-</v>
      </c>
      <c r="AI252" s="1" t="str">
        <f ca="1">IF($I252&lt;AI$5,"-",SUM(INDIRECT(ADDRESS($AF252+"1",38,1,1,"EST 2")):INDIRECT(ADDRESS($AF252+"1",IF(AC252="",49,AC252+"37"),1,1,"EST 2")))/SUM(INDIRECT(ADDRESS($AF252,38,1,1,"EST 2")):INDIRECT(ADDRESS($AF252,IF(AC252="",49,AC252+"37"),1,1,"EST 2")))-1)</f>
        <v>-</v>
      </c>
      <c r="AJ252" s="1" t="str">
        <f ca="1">IF($I252&lt;AJ$5,"-",SUM(INDIRECT(ADDRESS($AF252+"1",54,1,1,"EST 2")):INDIRECT(ADDRESS($AF252+"1",IF(AD252="",65,AD252+"53"),1,1,"EST 2")))/SUM(INDIRECT(ADDRESS($AF252,54,1,1,"EST 2")):INDIRECT(ADDRESS($AF252,IF(AD252="",65,AD252+"53"),1,1,"EST 2")))-1)</f>
        <v>-</v>
      </c>
      <c r="AK252" s="1" t="str">
        <f ca="1">IF($I252&lt;AK$5,"-",SUM(INDIRECT(ADDRESS($AF252+"1",70,1,1,"EST 2")):INDIRECT(ADDRESS($AF252+"1",IF(AE252="",81,AE252+"69"),1,1,"EST 2")))/SUM(INDIRECT(ADDRESS($AF252,70,1,1,"EST 2")):INDIRECT(ADDRESS($AF252,IF(AE252="",81,AE252+"69"),1,1,"EST 2")))-1)</f>
        <v>-</v>
      </c>
    </row>
    <row r="253" spans="1:37" ht="30" customHeight="1" thickTop="1" thickBot="1">
      <c r="A253"/>
      <c r="B253"/>
      <c r="C253" s="321"/>
      <c r="D253" s="322"/>
      <c r="E253" s="316"/>
      <c r="F253" s="316"/>
      <c r="G253" s="317" t="str">
        <f>IF(F253=0,"",VLOOKUP(F253,Funcionários!$C$6:$D$81,2,FALSE))</f>
        <v/>
      </c>
      <c r="H253" s="318"/>
      <c r="I253" s="319"/>
      <c r="J253" s="85" t="str">
        <f t="shared" si="43"/>
        <v/>
      </c>
      <c r="K253" s="88"/>
      <c r="L253" s="1" t="str">
        <f t="shared" si="44"/>
        <v/>
      </c>
      <c r="R253" s="1" t="str">
        <f t="shared" si="45"/>
        <v/>
      </c>
      <c r="S253" s="1" t="str">
        <f t="shared" si="46"/>
        <v/>
      </c>
      <c r="W253" s="1" t="e">
        <f t="shared" ca="1" si="47"/>
        <v>#VALUE!</v>
      </c>
      <c r="X253" s="1" t="e">
        <f t="shared" ca="1" si="48"/>
        <v>#VALUE!</v>
      </c>
      <c r="Y253" s="1" t="e">
        <f t="shared" ca="1" si="49"/>
        <v>#VALUE!</v>
      </c>
      <c r="AA253" s="1" t="str">
        <f t="shared" si="52"/>
        <v/>
      </c>
      <c r="AB253" s="1" t="str">
        <f t="shared" si="52"/>
        <v/>
      </c>
      <c r="AC253" s="1" t="str">
        <f t="shared" si="52"/>
        <v/>
      </c>
      <c r="AD253" s="1" t="str">
        <f t="shared" si="52"/>
        <v/>
      </c>
      <c r="AE253" s="1" t="str">
        <f t="shared" si="52"/>
        <v/>
      </c>
      <c r="AF253" s="1" t="e">
        <f>VLOOKUP(C253,'Est2'!$C$12:$S$26,18,FALSE)</f>
        <v>#N/A</v>
      </c>
      <c r="AG253" s="1" t="str">
        <f ca="1">IF($I253&lt;AG$5,"-",SUM(INDIRECT(ADDRESS($AF253+"1",6,1,1,"EST 2")):INDIRECT(ADDRESS($AF253+"1",IF(AA253="",17,AA253+"5"),1,1,"EST 2")))/SUM(INDIRECT(ADDRESS($AF253,6,1,1,"EST 2")):INDIRECT(ADDRESS($AF253,IF(AA253="",17,AA253+"5"),1,1,"EST 2")))-1)</f>
        <v>-</v>
      </c>
      <c r="AH253" s="1" t="str">
        <f ca="1">IF($I253&lt;AH$5,"-",SUM(INDIRECT(ADDRESS($AF253+"1",22,1,1,"EST 2")):INDIRECT(ADDRESS($AF253+"1",IF(AB253="",33,AB253+"21"),1,1,"EST 2")))/SUM(INDIRECT(ADDRESS($AF253,22,1,1,"EST 2")):INDIRECT(ADDRESS($AF253,IF(AB253="",33,AB253+"21"),1,1,"EST 2")))-1)</f>
        <v>-</v>
      </c>
      <c r="AI253" s="1" t="str">
        <f ca="1">IF($I253&lt;AI$5,"-",SUM(INDIRECT(ADDRESS($AF253+"1",38,1,1,"EST 2")):INDIRECT(ADDRESS($AF253+"1",IF(AC253="",49,AC253+"37"),1,1,"EST 2")))/SUM(INDIRECT(ADDRESS($AF253,38,1,1,"EST 2")):INDIRECT(ADDRESS($AF253,IF(AC253="",49,AC253+"37"),1,1,"EST 2")))-1)</f>
        <v>-</v>
      </c>
      <c r="AJ253" s="1" t="str">
        <f ca="1">IF($I253&lt;AJ$5,"-",SUM(INDIRECT(ADDRESS($AF253+"1",54,1,1,"EST 2")):INDIRECT(ADDRESS($AF253+"1",IF(AD253="",65,AD253+"53"),1,1,"EST 2")))/SUM(INDIRECT(ADDRESS($AF253,54,1,1,"EST 2")):INDIRECT(ADDRESS($AF253,IF(AD253="",65,AD253+"53"),1,1,"EST 2")))-1)</f>
        <v>-</v>
      </c>
      <c r="AK253" s="1" t="str">
        <f ca="1">IF($I253&lt;AK$5,"-",SUM(INDIRECT(ADDRESS($AF253+"1",70,1,1,"EST 2")):INDIRECT(ADDRESS($AF253+"1",IF(AE253="",81,AE253+"69"),1,1,"EST 2")))/SUM(INDIRECT(ADDRESS($AF253,70,1,1,"EST 2")):INDIRECT(ADDRESS($AF253,IF(AE253="",81,AE253+"69"),1,1,"EST 2")))-1)</f>
        <v>-</v>
      </c>
    </row>
    <row r="254" spans="1:37" ht="30" customHeight="1" thickTop="1" thickBot="1">
      <c r="A254"/>
      <c r="B254"/>
      <c r="C254" s="321"/>
      <c r="D254" s="322"/>
      <c r="E254" s="316"/>
      <c r="F254" s="316"/>
      <c r="G254" s="317" t="str">
        <f>IF(F254=0,"",VLOOKUP(F254,Funcionários!$C$6:$D$81,2,FALSE))</f>
        <v/>
      </c>
      <c r="H254" s="318"/>
      <c r="I254" s="319"/>
      <c r="J254" s="85" t="str">
        <f t="shared" si="43"/>
        <v/>
      </c>
      <c r="K254" s="88"/>
      <c r="L254" s="1" t="str">
        <f t="shared" si="44"/>
        <v/>
      </c>
      <c r="R254" s="1" t="str">
        <f t="shared" si="45"/>
        <v/>
      </c>
      <c r="S254" s="1" t="str">
        <f t="shared" si="46"/>
        <v/>
      </c>
      <c r="W254" s="1" t="e">
        <f t="shared" ca="1" si="47"/>
        <v>#VALUE!</v>
      </c>
      <c r="X254" s="1" t="e">
        <f t="shared" ca="1" si="48"/>
        <v>#VALUE!</v>
      </c>
      <c r="Y254" s="1" t="e">
        <f t="shared" ca="1" si="49"/>
        <v>#VALUE!</v>
      </c>
      <c r="AA254" s="1" t="str">
        <f t="shared" si="52"/>
        <v/>
      </c>
      <c r="AB254" s="1" t="str">
        <f t="shared" si="52"/>
        <v/>
      </c>
      <c r="AC254" s="1" t="str">
        <f t="shared" si="52"/>
        <v/>
      </c>
      <c r="AD254" s="1" t="str">
        <f t="shared" si="52"/>
        <v/>
      </c>
      <c r="AE254" s="1" t="str">
        <f t="shared" si="52"/>
        <v/>
      </c>
      <c r="AF254" s="1" t="e">
        <f>VLOOKUP(C254,'Est2'!$C$12:$S$26,18,FALSE)</f>
        <v>#N/A</v>
      </c>
      <c r="AG254" s="1" t="str">
        <f ca="1">IF($I254&lt;AG$5,"-",SUM(INDIRECT(ADDRESS($AF254+"1",6,1,1,"EST 2")):INDIRECT(ADDRESS($AF254+"1",IF(AA254="",17,AA254+"5"),1,1,"EST 2")))/SUM(INDIRECT(ADDRESS($AF254,6,1,1,"EST 2")):INDIRECT(ADDRESS($AF254,IF(AA254="",17,AA254+"5"),1,1,"EST 2")))-1)</f>
        <v>-</v>
      </c>
      <c r="AH254" s="1" t="str">
        <f ca="1">IF($I254&lt;AH$5,"-",SUM(INDIRECT(ADDRESS($AF254+"1",22,1,1,"EST 2")):INDIRECT(ADDRESS($AF254+"1",IF(AB254="",33,AB254+"21"),1,1,"EST 2")))/SUM(INDIRECT(ADDRESS($AF254,22,1,1,"EST 2")):INDIRECT(ADDRESS($AF254,IF(AB254="",33,AB254+"21"),1,1,"EST 2")))-1)</f>
        <v>-</v>
      </c>
      <c r="AI254" s="1" t="str">
        <f ca="1">IF($I254&lt;AI$5,"-",SUM(INDIRECT(ADDRESS($AF254+"1",38,1,1,"EST 2")):INDIRECT(ADDRESS($AF254+"1",IF(AC254="",49,AC254+"37"),1,1,"EST 2")))/SUM(INDIRECT(ADDRESS($AF254,38,1,1,"EST 2")):INDIRECT(ADDRESS($AF254,IF(AC254="",49,AC254+"37"),1,1,"EST 2")))-1)</f>
        <v>-</v>
      </c>
      <c r="AJ254" s="1" t="str">
        <f ca="1">IF($I254&lt;AJ$5,"-",SUM(INDIRECT(ADDRESS($AF254+"1",54,1,1,"EST 2")):INDIRECT(ADDRESS($AF254+"1",IF(AD254="",65,AD254+"53"),1,1,"EST 2")))/SUM(INDIRECT(ADDRESS($AF254,54,1,1,"EST 2")):INDIRECT(ADDRESS($AF254,IF(AD254="",65,AD254+"53"),1,1,"EST 2")))-1)</f>
        <v>-</v>
      </c>
      <c r="AK254" s="1" t="str">
        <f ca="1">IF($I254&lt;AK$5,"-",SUM(INDIRECT(ADDRESS($AF254+"1",70,1,1,"EST 2")):INDIRECT(ADDRESS($AF254+"1",IF(AE254="",81,AE254+"69"),1,1,"EST 2")))/SUM(INDIRECT(ADDRESS($AF254,70,1,1,"EST 2")):INDIRECT(ADDRESS($AF254,IF(AE254="",81,AE254+"69"),1,1,"EST 2")))-1)</f>
        <v>-</v>
      </c>
    </row>
    <row r="255" spans="1:37" ht="30" customHeight="1" thickTop="1" thickBot="1">
      <c r="A255"/>
      <c r="B255"/>
      <c r="C255" s="355"/>
      <c r="D255" s="356"/>
      <c r="E255" s="316"/>
      <c r="F255" s="316"/>
      <c r="G255" s="317" t="str">
        <f>IF(F255=0,"",VLOOKUP(F255,Funcionários!$C$6:$D$81,2,FALSE))</f>
        <v/>
      </c>
      <c r="H255" s="318"/>
      <c r="I255" s="319"/>
      <c r="J255" s="85" t="str">
        <f t="shared" si="43"/>
        <v/>
      </c>
      <c r="K255" s="88"/>
      <c r="L255" s="1" t="str">
        <f t="shared" si="44"/>
        <v/>
      </c>
      <c r="R255" s="1" t="str">
        <f t="shared" si="45"/>
        <v/>
      </c>
      <c r="S255" s="1" t="str">
        <f t="shared" si="46"/>
        <v/>
      </c>
      <c r="W255" s="1" t="e">
        <f t="shared" ca="1" si="47"/>
        <v>#VALUE!</v>
      </c>
      <c r="X255" s="1" t="e">
        <f t="shared" ca="1" si="48"/>
        <v>#VALUE!</v>
      </c>
      <c r="Y255" s="1" t="e">
        <f t="shared" ca="1" si="49"/>
        <v>#VALUE!</v>
      </c>
      <c r="AA255" s="1" t="str">
        <f t="shared" si="52"/>
        <v/>
      </c>
      <c r="AB255" s="1" t="str">
        <f t="shared" si="52"/>
        <v/>
      </c>
      <c r="AC255" s="1" t="str">
        <f t="shared" si="52"/>
        <v/>
      </c>
      <c r="AD255" s="1" t="str">
        <f t="shared" si="52"/>
        <v/>
      </c>
      <c r="AE255" s="1" t="str">
        <f t="shared" si="52"/>
        <v/>
      </c>
      <c r="AF255" s="1" t="e">
        <f>VLOOKUP(C255,'Est2'!$C$12:$S$26,18,FALSE)</f>
        <v>#N/A</v>
      </c>
      <c r="AG255" s="1" t="str">
        <f ca="1">IF($I255&lt;AG$5,"-",SUM(INDIRECT(ADDRESS($AF255+"1",6,1,1,"EST 2")):INDIRECT(ADDRESS($AF255+"1",IF(AA255="",17,AA255+"5"),1,1,"EST 2")))/SUM(INDIRECT(ADDRESS($AF255,6,1,1,"EST 2")):INDIRECT(ADDRESS($AF255,IF(AA255="",17,AA255+"5"),1,1,"EST 2")))-1)</f>
        <v>-</v>
      </c>
      <c r="AH255" s="1" t="str">
        <f ca="1">IF($I255&lt;AH$5,"-",SUM(INDIRECT(ADDRESS($AF255+"1",22,1,1,"EST 2")):INDIRECT(ADDRESS($AF255+"1",IF(AB255="",33,AB255+"21"),1,1,"EST 2")))/SUM(INDIRECT(ADDRESS($AF255,22,1,1,"EST 2")):INDIRECT(ADDRESS($AF255,IF(AB255="",33,AB255+"21"),1,1,"EST 2")))-1)</f>
        <v>-</v>
      </c>
      <c r="AI255" s="1" t="str">
        <f ca="1">IF($I255&lt;AI$5,"-",SUM(INDIRECT(ADDRESS($AF255+"1",38,1,1,"EST 2")):INDIRECT(ADDRESS($AF255+"1",IF(AC255="",49,AC255+"37"),1,1,"EST 2")))/SUM(INDIRECT(ADDRESS($AF255,38,1,1,"EST 2")):INDIRECT(ADDRESS($AF255,IF(AC255="",49,AC255+"37"),1,1,"EST 2")))-1)</f>
        <v>-</v>
      </c>
      <c r="AJ255" s="1" t="str">
        <f ca="1">IF($I255&lt;AJ$5,"-",SUM(INDIRECT(ADDRESS($AF255+"1",54,1,1,"EST 2")):INDIRECT(ADDRESS($AF255+"1",IF(AD255="",65,AD255+"53"),1,1,"EST 2")))/SUM(INDIRECT(ADDRESS($AF255,54,1,1,"EST 2")):INDIRECT(ADDRESS($AF255,IF(AD255="",65,AD255+"53"),1,1,"EST 2")))-1)</f>
        <v>-</v>
      </c>
      <c r="AK255" s="1" t="str">
        <f ca="1">IF($I255&lt;AK$5,"-",SUM(INDIRECT(ADDRESS($AF255+"1",70,1,1,"EST 2")):INDIRECT(ADDRESS($AF255+"1",IF(AE255="",81,AE255+"69"),1,1,"EST 2")))/SUM(INDIRECT(ADDRESS($AF255,70,1,1,"EST 2")):INDIRECT(ADDRESS($AF255,IF(AE255="",81,AE255+"69"),1,1,"EST 2")))-1)</f>
        <v>-</v>
      </c>
    </row>
    <row r="256" spans="1:37" ht="30" customHeight="1" thickTop="1">
      <c r="C256" s="187"/>
      <c r="D256" s="187"/>
      <c r="E256" s="187"/>
      <c r="F256" s="187"/>
      <c r="G256" s="187"/>
      <c r="H256" s="187"/>
      <c r="I256" s="187"/>
    </row>
    <row r="257" spans="1:11" ht="30" customHeight="1">
      <c r="A257" s="1"/>
      <c r="B257" s="1"/>
      <c r="C257" s="323" t="str">
        <f>'Est2'!C91</f>
        <v>Aumentar: Número de ventas</v>
      </c>
      <c r="D257" s="323" t="str">
        <f>'Est1'!$D91</f>
        <v>PERSPECTIVA FINANCIERA</v>
      </c>
      <c r="E257" s="323"/>
      <c r="F257" s="323"/>
      <c r="G257" s="323"/>
      <c r="H257" s="323"/>
      <c r="I257" s="323">
        <f>Id.O!D9</f>
        <v>2019</v>
      </c>
      <c r="J257" s="153"/>
      <c r="K257" s="1"/>
    </row>
    <row r="258" spans="1:11" ht="30" customHeight="1">
      <c r="A258" s="1"/>
      <c r="B258" s="1"/>
      <c r="C258" s="323" t="str">
        <f>'Est2'!C92</f>
        <v>Disminuir: Número de clientes</v>
      </c>
      <c r="D258" s="323" t="str">
        <f>'Est1'!$D92</f>
        <v>PERSPECTIVA DE LOS CLIENTES</v>
      </c>
      <c r="E258" s="323"/>
      <c r="F258" s="323"/>
      <c r="G258" s="323"/>
      <c r="H258" s="323"/>
      <c r="I258" s="323" t="str">
        <f>IF(OR(Id.O!$K$9="5 anos",Id.O!$K$9="3 anos"),'PA4'!I257+1,"")</f>
        <v/>
      </c>
      <c r="J258" s="153"/>
      <c r="K258" s="1"/>
    </row>
    <row r="259" spans="1:11" ht="30" customHeight="1">
      <c r="A259" s="1"/>
      <c r="B259" s="1"/>
      <c r="C259" s="323" t="str">
        <f>'Est2'!C93</f>
        <v>Aumentar: Número de clientes perdidos</v>
      </c>
      <c r="D259" s="323" t="str">
        <f>'Est1'!$D93</f>
        <v>PERSPECTIVA DE LOS PROCESOS INTERNOS</v>
      </c>
      <c r="E259" s="323"/>
      <c r="F259" s="323"/>
      <c r="G259" s="323"/>
      <c r="H259" s="323"/>
      <c r="I259" s="323" t="str">
        <f>IF(OR(Id.O!$K$9="5 anos",Id.O!$K$9="3 anos"),'PA4'!I258+1,"")</f>
        <v/>
      </c>
      <c r="J259" s="153"/>
      <c r="K259" s="1"/>
    </row>
    <row r="260" spans="1:11" ht="30" customHeight="1">
      <c r="A260" s="1"/>
      <c r="B260" s="1"/>
      <c r="C260" s="323" t="str">
        <f>'Est2'!C94</f>
        <v>Aumentar: El gasto medio por cada venta</v>
      </c>
      <c r="D260" s="323" t="str">
        <f>'Est1'!$D94</f>
        <v>PERSPECTIVA DE APRENDIZAJE</v>
      </c>
      <c r="E260" s="323"/>
      <c r="F260" s="323"/>
      <c r="G260" s="323"/>
      <c r="H260" s="323"/>
      <c r="I260" s="323" t="str">
        <f>IF(Id.O!$K$9="3 anos","",IF(Id.O!$K$9="5 anos",I259+1,""))</f>
        <v/>
      </c>
      <c r="J260" s="153"/>
      <c r="K260" s="1"/>
    </row>
    <row r="261" spans="1:11" ht="30" customHeight="1">
      <c r="A261" s="1"/>
      <c r="B261" s="1"/>
      <c r="C261" s="323" t="str">
        <f>'Est2'!C95</f>
        <v>Aumentar: Satisfacción del cliente</v>
      </c>
      <c r="D261" s="323">
        <f>'Est1'!$D95</f>
        <v>0</v>
      </c>
      <c r="E261" s="323"/>
      <c r="F261" s="323"/>
      <c r="G261" s="323"/>
      <c r="H261" s="323"/>
      <c r="I261" s="323" t="str">
        <f>IF(Id.O!$K$9="3 anos","",IF(Id.O!$K$9="5 anos",I260+1,""))</f>
        <v/>
      </c>
      <c r="J261" s="153"/>
      <c r="K261" s="1"/>
    </row>
    <row r="262" spans="1:11" ht="30" customHeight="1">
      <c r="A262" s="1"/>
      <c r="B262" s="1"/>
      <c r="C262" s="323" t="str">
        <f>'Est2'!C96</f>
        <v>Disminuir: Número de quejas</v>
      </c>
      <c r="D262" s="323">
        <f>'Est1'!$D96</f>
        <v>0</v>
      </c>
      <c r="E262" s="323"/>
      <c r="F262" s="323"/>
      <c r="G262" s="323"/>
      <c r="H262" s="323"/>
      <c r="I262" s="323"/>
      <c r="J262" s="153"/>
      <c r="K262" s="1"/>
    </row>
    <row r="263" spans="1:11" ht="30" customHeight="1">
      <c r="A263" s="1"/>
      <c r="B263" s="1"/>
      <c r="C263" s="323" t="str">
        <f>'Est2'!C97</f>
        <v>Disminuir: La tasa de conversión%</v>
      </c>
      <c r="D263" s="323"/>
      <c r="E263" s="323"/>
      <c r="F263" s="323"/>
      <c r="G263" s="323"/>
      <c r="H263" s="323"/>
      <c r="I263" s="323"/>
      <c r="J263" s="153"/>
      <c r="K263" s="1"/>
    </row>
    <row r="264" spans="1:11" ht="30" customHeight="1">
      <c r="A264" s="1"/>
      <c r="B264" s="1"/>
      <c r="C264" s="323" t="str">
        <f>'Est2'!C98</f>
        <v>Aumentar: Volviendo a los clientes</v>
      </c>
      <c r="D264" s="323"/>
      <c r="E264" s="323"/>
      <c r="F264" s="323"/>
      <c r="G264" s="323"/>
      <c r="H264" s="323"/>
      <c r="I264" s="323"/>
      <c r="J264" s="153"/>
      <c r="K264" s="1"/>
    </row>
    <row r="265" spans="1:11" ht="30" customHeight="1">
      <c r="A265" s="1"/>
      <c r="B265" s="1"/>
      <c r="C265" s="323"/>
      <c r="D265" s="323"/>
      <c r="E265" s="323"/>
      <c r="F265" s="323"/>
      <c r="G265" s="323"/>
      <c r="H265" s="323"/>
      <c r="I265" s="323"/>
      <c r="J265" s="153"/>
      <c r="K265" s="1"/>
    </row>
    <row r="266" spans="1:11" ht="30" customHeight="1">
      <c r="C266" s="187"/>
      <c r="D266" s="187"/>
      <c r="E266" s="187"/>
      <c r="F266" s="187"/>
      <c r="G266" s="187"/>
      <c r="H266" s="187"/>
      <c r="I266" s="187"/>
    </row>
    <row r="267" spans="1:11" ht="30" customHeight="1">
      <c r="C267" s="187"/>
      <c r="D267" s="187"/>
      <c r="E267" s="187"/>
      <c r="F267" s="187"/>
      <c r="G267" s="187"/>
      <c r="H267" s="187"/>
      <c r="I267" s="187"/>
    </row>
    <row r="268" spans="1:11" ht="30" customHeight="1">
      <c r="C268" s="187"/>
      <c r="D268" s="187"/>
      <c r="E268" s="187"/>
      <c r="F268" s="187"/>
      <c r="G268" s="187"/>
      <c r="H268" s="187"/>
      <c r="I268" s="187"/>
    </row>
    <row r="269" spans="1:11" ht="30" hidden="1" customHeight="1">
      <c r="C269" s="187"/>
      <c r="D269" s="187"/>
      <c r="E269" s="187"/>
      <c r="F269" s="187"/>
      <c r="G269" s="187"/>
      <c r="H269" s="187"/>
      <c r="I269" s="187"/>
    </row>
    <row r="270" spans="1:11" ht="30" hidden="1" customHeight="1">
      <c r="C270" s="187"/>
      <c r="D270" s="187"/>
      <c r="E270" s="187"/>
      <c r="F270" s="187"/>
      <c r="G270" s="187"/>
      <c r="H270" s="187"/>
      <c r="I270" s="187"/>
    </row>
    <row r="271" spans="1:11" ht="30" hidden="1" customHeight="1">
      <c r="C271" s="187"/>
      <c r="D271" s="187"/>
      <c r="E271" s="187"/>
      <c r="F271" s="187"/>
      <c r="G271" s="187"/>
      <c r="H271" s="187"/>
      <c r="I271" s="187"/>
    </row>
    <row r="272" spans="1:11" ht="30" hidden="1" customHeight="1">
      <c r="C272" s="187"/>
      <c r="D272" s="187"/>
      <c r="E272" s="187"/>
      <c r="F272" s="187"/>
      <c r="G272" s="187"/>
      <c r="H272" s="187"/>
      <c r="I272" s="187"/>
    </row>
    <row r="273" spans="3:9" ht="30" hidden="1" customHeight="1">
      <c r="C273" s="187"/>
      <c r="D273" s="187"/>
      <c r="E273" s="187"/>
      <c r="F273" s="187"/>
      <c r="G273" s="187"/>
      <c r="H273" s="187"/>
      <c r="I273" s="187"/>
    </row>
    <row r="274" spans="3:9" ht="30" hidden="1" customHeight="1">
      <c r="C274" s="187"/>
      <c r="D274" s="187"/>
      <c r="E274" s="187"/>
      <c r="F274" s="187"/>
      <c r="G274" s="187"/>
      <c r="H274" s="187"/>
      <c r="I274" s="187"/>
    </row>
    <row r="275" spans="3:9" ht="30" hidden="1" customHeight="1">
      <c r="C275" s="187"/>
      <c r="D275" s="187"/>
      <c r="E275" s="187"/>
      <c r="F275" s="187"/>
      <c r="G275" s="187"/>
      <c r="H275" s="187"/>
      <c r="I275" s="187"/>
    </row>
    <row r="276" spans="3:9" ht="30" hidden="1" customHeight="1">
      <c r="C276" s="187"/>
      <c r="D276" s="187"/>
      <c r="E276" s="187"/>
      <c r="F276" s="187"/>
      <c r="G276" s="187"/>
      <c r="H276" s="187"/>
      <c r="I276" s="187"/>
    </row>
    <row r="277" spans="3:9" ht="30" hidden="1" customHeight="1">
      <c r="C277" s="187"/>
      <c r="D277" s="187"/>
      <c r="E277" s="187"/>
      <c r="F277" s="187"/>
      <c r="G277" s="187"/>
      <c r="H277" s="187"/>
      <c r="I277" s="187"/>
    </row>
    <row r="278" spans="3:9" ht="30" hidden="1" customHeight="1">
      <c r="C278" s="187"/>
      <c r="D278" s="187"/>
      <c r="E278" s="187"/>
      <c r="F278" s="187"/>
      <c r="G278" s="187"/>
      <c r="H278" s="187"/>
      <c r="I278" s="187"/>
    </row>
    <row r="279" spans="3:9" ht="30" hidden="1" customHeight="1">
      <c r="C279" s="187"/>
      <c r="D279" s="187"/>
      <c r="E279" s="187"/>
      <c r="F279" s="187"/>
      <c r="G279" s="187"/>
      <c r="H279" s="187"/>
      <c r="I279" s="187"/>
    </row>
    <row r="280" spans="3:9" ht="30" hidden="1" customHeight="1">
      <c r="C280" s="187"/>
      <c r="D280" s="187"/>
      <c r="E280" s="187"/>
      <c r="F280" s="187"/>
      <c r="G280" s="187"/>
      <c r="H280" s="187"/>
      <c r="I280" s="187"/>
    </row>
    <row r="281" spans="3:9" ht="30" hidden="1" customHeight="1">
      <c r="C281" s="187"/>
      <c r="D281" s="187"/>
      <c r="E281" s="187"/>
      <c r="F281" s="187"/>
      <c r="G281" s="187"/>
      <c r="H281" s="187"/>
      <c r="I281" s="187"/>
    </row>
    <row r="282" spans="3:9" ht="30" hidden="1" customHeight="1">
      <c r="C282" s="187"/>
      <c r="D282" s="187"/>
      <c r="E282" s="187"/>
      <c r="F282" s="187"/>
      <c r="G282" s="187"/>
      <c r="H282" s="187"/>
      <c r="I282" s="187"/>
    </row>
    <row r="283" spans="3:9" ht="30" hidden="1" customHeight="1">
      <c r="C283" s="187"/>
      <c r="D283" s="187"/>
      <c r="E283" s="187"/>
      <c r="F283" s="187"/>
      <c r="G283" s="187"/>
      <c r="H283" s="187"/>
      <c r="I283" s="187"/>
    </row>
    <row r="284" spans="3:9" ht="30" hidden="1" customHeight="1">
      <c r="C284" s="187"/>
      <c r="D284" s="187"/>
      <c r="E284" s="187"/>
      <c r="F284" s="187"/>
      <c r="G284" s="187"/>
      <c r="H284" s="187"/>
      <c r="I284" s="187"/>
    </row>
    <row r="285" spans="3:9" ht="30" hidden="1" customHeight="1">
      <c r="C285" s="187"/>
      <c r="D285" s="187"/>
      <c r="E285" s="187"/>
      <c r="F285" s="187"/>
      <c r="G285" s="187"/>
      <c r="H285" s="187"/>
      <c r="I285" s="187"/>
    </row>
    <row r="286" spans="3:9" ht="30" hidden="1" customHeight="1">
      <c r="C286" s="187"/>
      <c r="D286" s="187"/>
      <c r="E286" s="187"/>
      <c r="F286" s="187"/>
      <c r="G286" s="187"/>
      <c r="H286" s="187"/>
      <c r="I286" s="187"/>
    </row>
    <row r="287" spans="3:9" ht="30" hidden="1" customHeight="1">
      <c r="C287" s="187"/>
      <c r="D287" s="187"/>
      <c r="E287" s="187"/>
      <c r="F287" s="187"/>
      <c r="G287" s="187"/>
      <c r="H287" s="187"/>
      <c r="I287" s="187"/>
    </row>
    <row r="288" spans="3:9" ht="30" hidden="1" customHeight="1">
      <c r="C288" s="187"/>
      <c r="D288" s="187"/>
      <c r="E288" s="187"/>
      <c r="F288" s="187"/>
      <c r="G288" s="187"/>
      <c r="H288" s="187"/>
      <c r="I288" s="187"/>
    </row>
    <row r="289" spans="3:9" ht="30" hidden="1" customHeight="1">
      <c r="C289" s="187"/>
      <c r="D289" s="187"/>
      <c r="E289" s="187"/>
      <c r="F289" s="187"/>
      <c r="G289" s="187"/>
      <c r="H289" s="187"/>
      <c r="I289" s="187"/>
    </row>
    <row r="290" spans="3:9" ht="30" hidden="1" customHeight="1">
      <c r="C290" s="187"/>
      <c r="D290" s="187"/>
      <c r="E290" s="187"/>
      <c r="F290" s="187"/>
      <c r="G290" s="187"/>
      <c r="H290" s="187"/>
      <c r="I290" s="187"/>
    </row>
    <row r="291" spans="3:9" ht="30" hidden="1" customHeight="1">
      <c r="C291" s="187"/>
      <c r="D291" s="187"/>
      <c r="E291" s="187"/>
      <c r="F291" s="187"/>
      <c r="G291" s="187"/>
      <c r="H291" s="187"/>
      <c r="I291" s="187"/>
    </row>
    <row r="292" spans="3:9" ht="30" hidden="1" customHeight="1">
      <c r="C292" s="187"/>
      <c r="D292" s="187"/>
      <c r="E292" s="187"/>
      <c r="F292" s="187"/>
      <c r="G292" s="187"/>
      <c r="H292" s="187"/>
      <c r="I292" s="187"/>
    </row>
    <row r="293" spans="3:9" ht="30" hidden="1" customHeight="1">
      <c r="C293" s="187"/>
      <c r="D293" s="187"/>
      <c r="E293" s="187"/>
      <c r="F293" s="187"/>
      <c r="G293" s="187"/>
      <c r="H293" s="187"/>
      <c r="I293" s="187"/>
    </row>
    <row r="294" spans="3:9" ht="30" hidden="1" customHeight="1">
      <c r="C294" s="187"/>
      <c r="D294" s="187"/>
      <c r="E294" s="187"/>
      <c r="F294" s="187"/>
      <c r="G294" s="187"/>
      <c r="H294" s="187"/>
      <c r="I294" s="187"/>
    </row>
    <row r="295" spans="3:9" ht="30" hidden="1" customHeight="1">
      <c r="C295" s="187"/>
      <c r="D295" s="187"/>
      <c r="E295" s="187"/>
      <c r="F295" s="187"/>
      <c r="G295" s="187"/>
      <c r="H295" s="187"/>
      <c r="I295" s="187"/>
    </row>
    <row r="296" spans="3:9" ht="30" hidden="1" customHeight="1">
      <c r="C296" s="187"/>
      <c r="D296" s="187"/>
      <c r="E296" s="187"/>
      <c r="F296" s="187"/>
      <c r="G296" s="187"/>
      <c r="H296" s="187"/>
      <c r="I296" s="187"/>
    </row>
    <row r="297" spans="3:9" ht="30" hidden="1" customHeight="1">
      <c r="C297" s="187"/>
      <c r="D297" s="187"/>
      <c r="E297" s="187"/>
      <c r="F297" s="187"/>
      <c r="G297" s="187"/>
      <c r="H297" s="187"/>
      <c r="I297" s="187"/>
    </row>
    <row r="298" spans="3:9" ht="30" hidden="1" customHeight="1">
      <c r="C298" s="187"/>
      <c r="D298" s="187"/>
      <c r="E298" s="187"/>
      <c r="F298" s="187"/>
      <c r="G298" s="187"/>
      <c r="H298" s="187"/>
      <c r="I298" s="187"/>
    </row>
    <row r="299" spans="3:9" ht="30" hidden="1" customHeight="1">
      <c r="C299" s="187"/>
      <c r="D299" s="187"/>
      <c r="E299" s="187"/>
      <c r="F299" s="187"/>
      <c r="G299" s="187"/>
      <c r="H299" s="187"/>
      <c r="I299" s="187"/>
    </row>
    <row r="300" spans="3:9" ht="30" hidden="1" customHeight="1">
      <c r="C300" s="187"/>
      <c r="D300" s="187"/>
      <c r="E300" s="187"/>
      <c r="F300" s="187"/>
      <c r="G300" s="187"/>
      <c r="H300" s="187"/>
      <c r="I300" s="187"/>
    </row>
    <row r="301" spans="3:9" ht="30" hidden="1" customHeight="1"/>
    <row r="302" spans="3:9" ht="30" hidden="1" customHeight="1"/>
    <row r="303" spans="3:9" ht="30" hidden="1" customHeight="1"/>
    <row r="304" spans="3:9" ht="30" hidden="1" customHeight="1"/>
    <row r="305" ht="30" hidden="1" customHeight="1"/>
    <row r="306" ht="30" hidden="1" customHeight="1"/>
    <row r="307" ht="30" hidden="1" customHeight="1"/>
    <row r="308" ht="30" hidden="1" customHeight="1"/>
    <row r="309" ht="30" hidden="1" customHeight="1"/>
    <row r="310" ht="30" hidden="1" customHeight="1"/>
    <row r="311" ht="30" hidden="1" customHeight="1"/>
    <row r="312" ht="30" hidden="1" customHeight="1"/>
    <row r="313" ht="30" hidden="1" customHeight="1"/>
    <row r="314" ht="30" hidden="1" customHeight="1"/>
    <row r="315" ht="30" hidden="1" customHeight="1"/>
    <row r="316" ht="30" hidden="1" customHeight="1"/>
    <row r="317" ht="30" hidden="1" customHeight="1"/>
    <row r="318" ht="30" hidden="1" customHeight="1"/>
    <row r="319" ht="30" hidden="1" customHeight="1"/>
    <row r="320" ht="30" hidden="1" customHeight="1"/>
    <row r="321" ht="30" hidden="1" customHeight="1"/>
    <row r="322" ht="30" hidden="1" customHeight="1"/>
    <row r="323" ht="30" hidden="1" customHeight="1"/>
    <row r="324" ht="30" hidden="1" customHeight="1"/>
    <row r="325" ht="30" hidden="1" customHeight="1"/>
    <row r="326" ht="30" hidden="1" customHeight="1"/>
    <row r="327" ht="30" hidden="1" customHeight="1"/>
    <row r="328" ht="30" hidden="1" customHeight="1"/>
  </sheetData>
  <sheetProtection algorithmName="SHA-512" hashValue="mMAWnkO3/GASYDmeE9kCWpg+VDf8ripBDfSwG8Iat7B+2U8k8YhTBqW3l+3xt4xNQ5z2Jf3+BUY3FemHXqfbuQ==" saltValue="lFGoHlLsRvsL5xHI+HglLA==" spinCount="100000" sheet="1" objects="1" scenarios="1" formatCells="0" formatColumns="0" formatRows="0" selectLockedCells="1"/>
  <autoFilter ref="C5:K5" xr:uid="{00000000-0009-0000-0000-00000B000000}">
    <filterColumn colId="0" showButton="0"/>
  </autoFilter>
  <mergeCells count="19">
    <mergeCell ref="C21:D21"/>
    <mergeCell ref="C22:D22"/>
    <mergeCell ref="C255:D255"/>
    <mergeCell ref="C15:D15"/>
    <mergeCell ref="C16:D16"/>
    <mergeCell ref="C17:D17"/>
    <mergeCell ref="C18:D18"/>
    <mergeCell ref="C19:D19"/>
    <mergeCell ref="C20:D20"/>
    <mergeCell ref="C14:D14"/>
    <mergeCell ref="C5:D5"/>
    <mergeCell ref="C6:D6"/>
    <mergeCell ref="C7:D7"/>
    <mergeCell ref="C8:D8"/>
    <mergeCell ref="C9:D9"/>
    <mergeCell ref="C10:D10"/>
    <mergeCell ref="C11:D11"/>
    <mergeCell ref="C12:D12"/>
    <mergeCell ref="C13:D13"/>
  </mergeCells>
  <conditionalFormatting sqref="J6:J255">
    <cfRule type="expression" dxfId="86" priority="1">
      <formula>K6=1</formula>
    </cfRule>
    <cfRule type="expression" dxfId="85" priority="2">
      <formula>W6&gt;2</formula>
    </cfRule>
    <cfRule type="expression" dxfId="84" priority="3">
      <formula>OR(W6&gt;0,W6=0)</formula>
    </cfRule>
    <cfRule type="expression" dxfId="83" priority="4">
      <formula>W6&lt;0</formula>
    </cfRule>
  </conditionalFormatting>
  <dataValidations count="4">
    <dataValidation type="list" allowBlank="1" showInputMessage="1" showErrorMessage="1" sqref="I6:I255" xr:uid="{00000000-0002-0000-0B00-000001000000}">
      <formula1>$I$257:$I$261</formula1>
    </dataValidation>
    <dataValidation type="list" allowBlank="1" showInputMessage="1" showErrorMessage="1" sqref="C6:D255" xr:uid="{00000000-0002-0000-0B00-000002000000}">
      <formula1>$C$257:$C$264</formula1>
    </dataValidation>
    <dataValidation type="list" allowBlank="1" showInputMessage="1" showErrorMessage="1" sqref="F6:F255" xr:uid="{00000000-0002-0000-0B00-000003000000}">
      <formula1>OFFSET($M$6,,,40-COUNTBLANK($M$6:$M$45))</formula1>
    </dataValidation>
    <dataValidation type="list" allowBlank="1" showInputMessage="1" showErrorMessage="1" sqref="H6:H255" xr:uid="{8904DD3D-267D-48B5-A85B-C4E3D48D7EDF}">
      <formula1>"Enero,Febrero,Marzo,Abril,Mayo,Junio,Julio,Agosto,Septiembre,Octobre,Noviembre,Diciembre"</formula1>
    </dataValidation>
  </dataValidations>
  <printOptions horizontalCentered="1"/>
  <pageMargins left="0.23622047244094491" right="0.23622047244094491" top="0.74803149606299213" bottom="0.74803149606299213" header="0.31496062992125984" footer="0.31496062992125984"/>
  <pageSetup paperSize="9" scale="65" orientation="portrait"/>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1"/>
  <dimension ref="A1:AQ583"/>
  <sheetViews>
    <sheetView showGridLines="0" zoomScale="90" zoomScaleNormal="90" zoomScalePageLayoutView="90" workbookViewId="0">
      <pane ySplit="5" topLeftCell="A6" activePane="bottomLeft" state="frozen"/>
      <selection activeCell="C3" sqref="C3"/>
      <selection pane="bottomLeft" activeCell="C6" sqref="C6:D6"/>
    </sheetView>
  </sheetViews>
  <sheetFormatPr defaultColWidth="0" defaultRowHeight="0" customHeight="1" zeroHeight="1"/>
  <cols>
    <col min="1" max="1" width="2.44140625" customWidth="1"/>
    <col min="2" max="2" width="1.44140625" customWidth="1"/>
    <col min="3" max="3" width="19" customWidth="1"/>
    <col min="4" max="4" width="21.109375" customWidth="1"/>
    <col min="5" max="5" width="39.6640625" customWidth="1"/>
    <col min="6" max="7" width="25.109375" customWidth="1"/>
    <col min="8" max="8" width="11.88671875" customWidth="1"/>
    <col min="9" max="9" width="10.44140625" customWidth="1"/>
    <col min="10" max="10" width="21.88671875" style="93" customWidth="1"/>
    <col min="11" max="11" width="10.33203125" customWidth="1"/>
    <col min="12" max="17" width="9.109375" style="1" customWidth="1"/>
    <col min="18" max="19" width="9.33203125" style="1" customWidth="1"/>
    <col min="20" max="20" width="17.109375" style="1" bestFit="1" customWidth="1"/>
    <col min="21" max="22" width="9.109375" style="1" customWidth="1"/>
    <col min="23" max="23" width="13.109375" style="1" bestFit="1" customWidth="1"/>
    <col min="24" max="25" width="10" style="1" customWidth="1"/>
    <col min="26" max="40" width="9.109375" style="1" customWidth="1"/>
    <col min="41" max="43" width="0" style="1" hidden="1" customWidth="1"/>
    <col min="44" max="16384" width="9.109375" style="1" hidden="1"/>
  </cols>
  <sheetData>
    <row r="1" spans="1:37" s="135" customFormat="1" ht="39" customHeight="1">
      <c r="A1" s="29"/>
      <c r="B1" s="275"/>
      <c r="C1" s="29"/>
      <c r="D1" s="29"/>
      <c r="E1" s="31"/>
      <c r="F1" s="29"/>
      <c r="G1" s="29"/>
      <c r="H1" s="29"/>
      <c r="I1" s="29"/>
      <c r="J1" s="91"/>
      <c r="K1" s="29"/>
    </row>
    <row r="2" spans="1:37" s="136" customFormat="1" ht="30" customHeight="1">
      <c r="A2" s="30"/>
      <c r="B2" s="30"/>
      <c r="C2" s="81"/>
      <c r="D2" s="82"/>
      <c r="E2" s="82"/>
      <c r="F2" s="82"/>
      <c r="G2" s="82"/>
      <c r="H2" s="82"/>
      <c r="I2" s="82"/>
      <c r="J2" s="92"/>
      <c r="K2" s="30"/>
    </row>
    <row r="3" spans="1:37" s="289" customFormat="1" ht="45" customHeight="1">
      <c r="A3" s="287"/>
      <c r="B3" s="287"/>
      <c r="C3" s="291" t="s">
        <v>311</v>
      </c>
      <c r="D3" s="292"/>
      <c r="E3" s="292"/>
      <c r="F3" s="292"/>
      <c r="G3" s="292"/>
      <c r="H3" s="292"/>
      <c r="I3" s="292"/>
      <c r="J3" s="298"/>
      <c r="K3" s="287"/>
    </row>
    <row r="4" spans="1:37" ht="15" customHeight="1" thickBot="1">
      <c r="C4" s="83"/>
      <c r="D4" s="84"/>
      <c r="E4" s="84"/>
      <c r="F4" s="84"/>
      <c r="G4" s="84"/>
      <c r="H4" s="84"/>
      <c r="I4" s="84"/>
    </row>
    <row r="5" spans="1:37" ht="36.75" customHeight="1" thickTop="1" thickBot="1">
      <c r="C5" s="347" t="s">
        <v>60</v>
      </c>
      <c r="D5" s="348"/>
      <c r="E5" s="90" t="s">
        <v>3</v>
      </c>
      <c r="F5" s="90" t="s">
        <v>81</v>
      </c>
      <c r="G5" s="90" t="s">
        <v>16</v>
      </c>
      <c r="H5" s="90" t="s">
        <v>17</v>
      </c>
      <c r="I5" s="90" t="s">
        <v>18</v>
      </c>
      <c r="J5" s="90" t="s">
        <v>19</v>
      </c>
      <c r="K5" s="90" t="s">
        <v>59</v>
      </c>
      <c r="R5" s="1" t="s">
        <v>32</v>
      </c>
      <c r="S5" s="1" t="s">
        <v>36</v>
      </c>
      <c r="T5" s="1" t="s">
        <v>33</v>
      </c>
      <c r="U5" s="1" t="s">
        <v>34</v>
      </c>
      <c r="V5" s="1" t="s">
        <v>35</v>
      </c>
      <c r="X5" s="1" t="s">
        <v>37</v>
      </c>
      <c r="Y5" s="1" t="s">
        <v>38</v>
      </c>
      <c r="AA5" s="1">
        <f>Id.O!D9</f>
        <v>2019</v>
      </c>
      <c r="AB5" s="1">
        <f>AA5+1</f>
        <v>2020</v>
      </c>
      <c r="AC5" s="1">
        <f t="shared" ref="AC5:AD5" si="0">AB5+1</f>
        <v>2021</v>
      </c>
      <c r="AD5" s="1">
        <f t="shared" si="0"/>
        <v>2022</v>
      </c>
      <c r="AE5" s="1">
        <f>AD5+1</f>
        <v>2023</v>
      </c>
      <c r="AG5" s="1">
        <f>AA5</f>
        <v>2019</v>
      </c>
      <c r="AH5" s="1">
        <f t="shared" ref="AH5:AK5" si="1">AB5</f>
        <v>2020</v>
      </c>
      <c r="AI5" s="1">
        <f t="shared" si="1"/>
        <v>2021</v>
      </c>
      <c r="AJ5" s="1">
        <f t="shared" si="1"/>
        <v>2022</v>
      </c>
      <c r="AK5" s="1">
        <f t="shared" si="1"/>
        <v>2023</v>
      </c>
    </row>
    <row r="6" spans="1:37" ht="30" customHeight="1" thickTop="1" thickBot="1">
      <c r="C6" s="357" t="s">
        <v>283</v>
      </c>
      <c r="D6" s="358"/>
      <c r="E6" s="41" t="s">
        <v>226</v>
      </c>
      <c r="F6" s="41" t="s">
        <v>194</v>
      </c>
      <c r="G6" s="85" t="str">
        <f>IF(F6=0,"",VLOOKUP(F6,Funcionários!$C$6:$D$81,2,FALSE))</f>
        <v>mercadeo</v>
      </c>
      <c r="H6" s="86" t="s">
        <v>277</v>
      </c>
      <c r="I6" s="89">
        <v>2019</v>
      </c>
      <c r="J6" s="85" t="str">
        <f>IF(ISERROR(IF(K6=1,"Terminado",IF(S6="","",IF(W6=0,"Vence este mes",IF(W6&gt;=3,"Falta "&amp;W6&amp;" meses",IF(W6=2,"Falta 2 meses",IF(W6=1,"Falta 1 mes",IF(W6=-1,ABS(W6)&amp;" mes de retraso",ABS(W6)&amp;" meses de retraso")))))))),"",IF(K6=1,"Terminado",IF(S6="","",IF(W6=0,"Vence esse mes",IF(W6&gt;=3,"Falta "&amp;W6&amp;" meses",IF(W6=2,"Falta 2 meses",IF(W6=1,"Falta 1 mes",IF(W6=-1,ABS(W6)&amp;" mes de retraso",ABS(W6)&amp;" meses de retraso"))))))))</f>
        <v>Terminado</v>
      </c>
      <c r="K6" s="88">
        <v>1</v>
      </c>
      <c r="L6" s="1" t="str">
        <f>IF(J6="Terminado","Terminado",IF(RIGHT(J6,7)="Retraso","Retraso",IF(OR(LEFT(J6,5)="Vence",LEFT(J6,5)="Falta"),"En Progreso","")))</f>
        <v>Terminado</v>
      </c>
      <c r="M6" s="1" t="str">
        <f>IF(Funcionários!C6=0,"",Funcionários!C6)</f>
        <v>Rafael</v>
      </c>
      <c r="O6" s="1" t="s">
        <v>23</v>
      </c>
      <c r="P6" s="1">
        <v>1</v>
      </c>
      <c r="R6" s="1">
        <f>IF(ISERROR(VLOOKUP(H6,$O$6:$P$17,2,FALSE)),"",VLOOKUP(H6,$O$6:$P$17,2,FALSE))</f>
        <v>2</v>
      </c>
      <c r="S6" s="1" t="str">
        <f>IF(R6="","","1/"&amp;R6&amp;"/"&amp;I6)</f>
        <v>1/2/2019</v>
      </c>
      <c r="T6" s="152">
        <f ca="1">NOW()</f>
        <v>45723.706949652777</v>
      </c>
      <c r="U6" s="1">
        <f ca="1">MONTH($T$6)</f>
        <v>3</v>
      </c>
      <c r="V6" s="1">
        <f ca="1">YEAR($T$6)</f>
        <v>2025</v>
      </c>
      <c r="W6" s="1">
        <f ca="1">IF(X6&lt;&gt;0,-X6,Y6)</f>
        <v>-74</v>
      </c>
      <c r="X6" s="1">
        <f ca="1">IF(I6&gt;$V$6,0,((YEAR(NOW())-YEAR(S6))*12+MONTH(NOW())-MONTH(S6)))</f>
        <v>74</v>
      </c>
      <c r="Y6" s="1" t="str">
        <f ca="1">IF(X6&gt;0,"",((YEAR(S6)-YEAR($T$6))*12+MONTH(S6)-MONTH($T$6)))</f>
        <v/>
      </c>
      <c r="AA6" s="1">
        <f t="shared" ref="AA6:AE15" si="2">IF($I6=AA$5,$R6,"")</f>
        <v>2</v>
      </c>
      <c r="AB6" s="1" t="str">
        <f t="shared" si="2"/>
        <v/>
      </c>
      <c r="AC6" s="1" t="str">
        <f t="shared" si="2"/>
        <v/>
      </c>
      <c r="AD6" s="1" t="str">
        <f t="shared" si="2"/>
        <v/>
      </c>
      <c r="AE6" s="1" t="str">
        <f t="shared" si="2"/>
        <v/>
      </c>
      <c r="AF6" s="1" t="e">
        <f>VLOOKUP(C6,'Est3'!$C$12:$S$26,18,FALSE)</f>
        <v>#REF!</v>
      </c>
      <c r="AG6" s="1" t="e">
        <f ca="1">IF($I6&lt;AG$5,"-",SUM(INDIRECT(ADDRESS($AF6+"1",6,1,1,"EST 3")):INDIRECT(ADDRESS($AF6+"1",IF(AA6="",17,AA6+"5"),1,1,"EST 3")))/SUM(INDIRECT(ADDRESS($AF6,6,1,1,"EST 3")):INDIRECT(ADDRESS($AF6,IF(AA6="",17,AA6+"5"),1,1,"EST 3")))-1)</f>
        <v>#REF!</v>
      </c>
      <c r="AH6" s="1" t="str">
        <f ca="1">IF($I6&lt;AH$5,"-",SUM(INDIRECT(ADDRESS($AF6+"1",22,1,1,"EST 3")):INDIRECT(ADDRESS($AF6+"1",IF(AB6="",33,AB6+"21"),1,1,"EST 3")))/SUM(INDIRECT(ADDRESS($AF6,22,1,1,"EST 3")):INDIRECT(ADDRESS($AF6,IF(AB6="",33,AB6+"21"),1,1,"EST 3")))-1)</f>
        <v>-</v>
      </c>
      <c r="AI6" s="1" t="str">
        <f ca="1">IF($I6&lt;AI$5,"-",SUM(INDIRECT(ADDRESS($AF6+"1",38,1,1,"EST 3")):INDIRECT(ADDRESS($AF6+"1",IF(AC6="",49,AC6+"37"),1,1,"EST 3")))/SUM(INDIRECT(ADDRESS($AF6,38,1,1,"EST 3")):INDIRECT(ADDRESS($AF6,IF(AC6="",49,AC6+"37"),1,1,"EST 3")))-1)</f>
        <v>-</v>
      </c>
      <c r="AJ6" s="1" t="str">
        <f ca="1">IF($I6&lt;AJ$5,"-",SUM(INDIRECT(ADDRESS($AF6+"1",54,1,1,"EST 3")):INDIRECT(ADDRESS($AF6+"1",IF(AD6="",65,AD6+"53"),1,1,"EST 3")))/SUM(INDIRECT(ADDRESS($AF6,54,1,1,"EST 3")):INDIRECT(ADDRESS($AF6,IF(AD6="",65,AD6+"53"),1,1,"EST 3")))-1)</f>
        <v>-</v>
      </c>
      <c r="AK6" s="1" t="str">
        <f ca="1">IF($I6&lt;AK$5,"-",SUM(INDIRECT(ADDRESS($AF6+"1",70,1,1,"EST 3")):INDIRECT(ADDRESS($AF6+"1",IF(AE6="",81,AE6+"69"),1,1,"EST 3")))/SUM(INDIRECT(ADDRESS($AF6,70,1,1,"EST 3")):INDIRECT(ADDRESS($AF6,IF(AE6="",81,AE6+"69"),1,1,"EST 3")))-1)</f>
        <v>-</v>
      </c>
    </row>
    <row r="7" spans="1:37" ht="30" customHeight="1" thickTop="1" thickBot="1">
      <c r="C7" s="351" t="s">
        <v>284</v>
      </c>
      <c r="D7" s="352"/>
      <c r="E7" s="41" t="s">
        <v>227</v>
      </c>
      <c r="F7" s="41" t="s">
        <v>194</v>
      </c>
      <c r="G7" s="85" t="str">
        <f>IF(F7=0,"",VLOOKUP(F7,Funcionários!$C$6:$D$81,2,FALSE))</f>
        <v>mercadeo</v>
      </c>
      <c r="H7" s="86" t="s">
        <v>278</v>
      </c>
      <c r="I7" s="89">
        <v>2019</v>
      </c>
      <c r="J7" s="85" t="str">
        <f t="shared" ref="J7:J70" ca="1" si="3">IF(ISERROR(IF(K7=1,"Terminado",IF(S7="","",IF(W7=0,"Vence este mes",IF(W7&gt;=3,"Falta "&amp;W7&amp;" meses",IF(W7=2,"Falta 2 meses",IF(W7=1,"Falta 1 mes",IF(W7=-1,ABS(W7)&amp;" mes de retraso",ABS(W7)&amp;" meses de retraso")))))))),"",IF(K7=1,"Terminado",IF(S7="","",IF(W7=0,"Vence esse mes",IF(W7&gt;=3,"Falta "&amp;W7&amp;" meses",IF(W7=2,"Falta 2 meses",IF(W7=1,"Falta 1 mes",IF(W7=-1,ABS(W7)&amp;" mes de retraso",ABS(W7)&amp;" meses de retraso"))))))))</f>
        <v>74 meses de retraso</v>
      </c>
      <c r="K7" s="88">
        <v>0.7</v>
      </c>
      <c r="L7" s="1" t="str">
        <f t="shared" ref="L7:L70" ca="1" si="4">IF(J7="Terminado","Terminado",IF(RIGHT(J7,7)="Retraso","Retraso",IF(OR(LEFT(J7,5)="Vence",LEFT(J7,5)="Falta"),"En Progreso","")))</f>
        <v>Retraso</v>
      </c>
      <c r="M7" s="1" t="str">
        <f>IF(Funcionários!C7=0,"",Funcionários!C7)</f>
        <v>Filippo</v>
      </c>
      <c r="O7" s="1" t="s">
        <v>20</v>
      </c>
      <c r="P7" s="1">
        <v>2</v>
      </c>
      <c r="R7" s="1">
        <f t="shared" ref="R7:R70" si="5">IF(ISERROR(VLOOKUP(H7,$O$6:$P$17,2,FALSE)),"",VLOOKUP(H7,$O$6:$P$17,2,FALSE))</f>
        <v>3</v>
      </c>
      <c r="S7" s="1" t="str">
        <f t="shared" ref="S7:S70" si="6">IF(R7="","","1/"&amp;R7&amp;"/"&amp;I7)</f>
        <v>1/3/2019</v>
      </c>
      <c r="W7" s="1">
        <f t="shared" ref="W7:W70" ca="1" si="7">IF(X7&lt;&gt;0,-X7,Y7)</f>
        <v>-74</v>
      </c>
      <c r="X7" s="1">
        <f t="shared" ref="X7:X70" ca="1" si="8">IF(I7&gt;$V$6,0,((YEAR(NOW())-YEAR(S7))*12+MONTH(NOW())-MONTH(S7)))</f>
        <v>74</v>
      </c>
      <c r="Y7" s="1" t="str">
        <f t="shared" ref="Y7:Y70" ca="1" si="9">IF(X7&gt;0,"",((YEAR(S7)-YEAR($T$6))*12+MONTH(S7)-MONTH($T$6)))</f>
        <v/>
      </c>
      <c r="AA7" s="1">
        <f t="shared" si="2"/>
        <v>3</v>
      </c>
      <c r="AB7" s="1" t="str">
        <f t="shared" si="2"/>
        <v/>
      </c>
      <c r="AC7" s="1" t="str">
        <f t="shared" si="2"/>
        <v/>
      </c>
      <c r="AD7" s="1" t="str">
        <f t="shared" si="2"/>
        <v/>
      </c>
      <c r="AE7" s="1" t="str">
        <f t="shared" si="2"/>
        <v/>
      </c>
      <c r="AF7" s="1" t="e">
        <f>VLOOKUP(C7,'Est3'!$C$12:$S$26,18,FALSE)</f>
        <v>#N/A</v>
      </c>
      <c r="AG7" s="1" t="e">
        <f ca="1">IF($I7&lt;AG$5,"-",SUM(INDIRECT(ADDRESS($AF7+"1",6,1,1,"EST 3")):INDIRECT(ADDRESS($AF7+"1",IF(AA7="",17,AA7+"5"),1,1,"EST 3")))/SUM(INDIRECT(ADDRESS($AF7,6,1,1,"EST 3")):INDIRECT(ADDRESS($AF7,IF(AA7="",17,AA7+"5"),1,1,"EST 3")))-1)</f>
        <v>#N/A</v>
      </c>
      <c r="AH7" s="1" t="str">
        <f ca="1">IF($I7&lt;AH$5,"-",SUM(INDIRECT(ADDRESS($AF7+"1",22,1,1,"EST 3")):INDIRECT(ADDRESS($AF7+"1",IF(AB7="",33,AB7+"21"),1,1,"EST 3")))/SUM(INDIRECT(ADDRESS($AF7,22,1,1,"EST 3")):INDIRECT(ADDRESS($AF7,IF(AB7="",33,AB7+"21"),1,1,"EST 3")))-1)</f>
        <v>-</v>
      </c>
      <c r="AI7" s="1" t="str">
        <f ca="1">IF($I7&lt;AI$5,"-",SUM(INDIRECT(ADDRESS($AF7+"1",38,1,1,"EST 3")):INDIRECT(ADDRESS($AF7+"1",IF(AC7="",49,AC7+"37"),1,1,"EST 3")))/SUM(INDIRECT(ADDRESS($AF7,38,1,1,"EST 3")):INDIRECT(ADDRESS($AF7,IF(AC7="",49,AC7+"37"),1,1,"EST 3")))-1)</f>
        <v>-</v>
      </c>
      <c r="AJ7" s="1" t="str">
        <f ca="1">IF($I7&lt;AJ$5,"-",SUM(INDIRECT(ADDRESS($AF7+"1",54,1,1,"EST 3")):INDIRECT(ADDRESS($AF7+"1",IF(AD7="",65,AD7+"53"),1,1,"EST 3")))/SUM(INDIRECT(ADDRESS($AF7,54,1,1,"EST 3")):INDIRECT(ADDRESS($AF7,IF(AD7="",65,AD7+"53"),1,1,"EST 3")))-1)</f>
        <v>-</v>
      </c>
      <c r="AK7" s="1" t="str">
        <f ca="1">IF($I7&lt;AK$5,"-",SUM(INDIRECT(ADDRESS($AF7+"1",70,1,1,"EST 3")):INDIRECT(ADDRESS($AF7+"1",IF(AE7="",81,AE7+"69"),1,1,"EST 3")))/SUM(INDIRECT(ADDRESS($AF7,70,1,1,"EST 3")):INDIRECT(ADDRESS($AF7,IF(AE7="",81,AE7+"69"),1,1,"EST 3")))-1)</f>
        <v>-</v>
      </c>
    </row>
    <row r="8" spans="1:37" ht="30" customHeight="1" thickTop="1" thickBot="1">
      <c r="C8" s="351" t="s">
        <v>285</v>
      </c>
      <c r="D8" s="352"/>
      <c r="E8" s="41" t="s">
        <v>228</v>
      </c>
      <c r="F8" s="41" t="s">
        <v>194</v>
      </c>
      <c r="G8" s="85" t="str">
        <f>IF(F8=0,"",VLOOKUP(F8,Funcionários!$C$6:$D$81,2,FALSE))</f>
        <v>mercadeo</v>
      </c>
      <c r="H8" s="86" t="s">
        <v>286</v>
      </c>
      <c r="I8" s="89">
        <v>2019</v>
      </c>
      <c r="J8" s="85" t="str">
        <f t="shared" ca="1" si="3"/>
        <v>74 meses de retraso</v>
      </c>
      <c r="K8" s="88">
        <v>0.65</v>
      </c>
      <c r="L8" s="1" t="str">
        <f t="shared" ca="1" si="4"/>
        <v>Retraso</v>
      </c>
      <c r="M8" s="1" t="str">
        <f>IF(Funcionários!C8=0,"",Funcionários!C8)</f>
        <v>Leandro</v>
      </c>
      <c r="O8" s="1" t="s">
        <v>24</v>
      </c>
      <c r="P8" s="1">
        <v>3</v>
      </c>
      <c r="R8" s="1">
        <f t="shared" si="5"/>
        <v>8</v>
      </c>
      <c r="S8" s="1" t="str">
        <f t="shared" si="6"/>
        <v>1/8/2019</v>
      </c>
      <c r="W8" s="1">
        <f t="shared" ca="1" si="7"/>
        <v>-74</v>
      </c>
      <c r="X8" s="1">
        <f t="shared" ca="1" si="8"/>
        <v>74</v>
      </c>
      <c r="Y8" s="1" t="str">
        <f t="shared" ca="1" si="9"/>
        <v/>
      </c>
      <c r="AA8" s="1">
        <f t="shared" si="2"/>
        <v>8</v>
      </c>
      <c r="AB8" s="1" t="str">
        <f t="shared" si="2"/>
        <v/>
      </c>
      <c r="AC8" s="1" t="str">
        <f t="shared" si="2"/>
        <v/>
      </c>
      <c r="AD8" s="1" t="str">
        <f t="shared" si="2"/>
        <v/>
      </c>
      <c r="AE8" s="1" t="str">
        <f t="shared" si="2"/>
        <v/>
      </c>
      <c r="AF8" s="1" t="e">
        <f>VLOOKUP(C8,'Est3'!$C$12:$S$26,18,FALSE)</f>
        <v>#REF!</v>
      </c>
      <c r="AG8" s="1" t="e">
        <f ca="1">IF($I8&lt;AG$5,"-",SUM(INDIRECT(ADDRESS($AF8+"1",6,1,1,"EST 3")):INDIRECT(ADDRESS($AF8+"1",IF(AA8="",17,AA8+"5"),1,1,"EST 3")))/SUM(INDIRECT(ADDRESS($AF8,6,1,1,"EST 3")):INDIRECT(ADDRESS($AF8,IF(AA8="",17,AA8+"5"),1,1,"EST 3")))-1)</f>
        <v>#REF!</v>
      </c>
      <c r="AH8" s="1" t="str">
        <f ca="1">IF($I8&lt;AH$5,"-",SUM(INDIRECT(ADDRESS($AF8+"1",22,1,1,"EST 3")):INDIRECT(ADDRESS($AF8+"1",IF(AB8="",33,AB8+"21"),1,1,"EST 3")))/SUM(INDIRECT(ADDRESS($AF8,22,1,1,"EST 3")):INDIRECT(ADDRESS($AF8,IF(AB8="",33,AB8+"21"),1,1,"EST 3")))-1)</f>
        <v>-</v>
      </c>
      <c r="AI8" s="1" t="str">
        <f ca="1">IF($I8&lt;AI$5,"-",SUM(INDIRECT(ADDRESS($AF8+"1",38,1,1,"EST 3")):INDIRECT(ADDRESS($AF8+"1",IF(AC8="",49,AC8+"37"),1,1,"EST 3")))/SUM(INDIRECT(ADDRESS($AF8,38,1,1,"EST 3")):INDIRECT(ADDRESS($AF8,IF(AC8="",49,AC8+"37"),1,1,"EST 3")))-1)</f>
        <v>-</v>
      </c>
      <c r="AJ8" s="1" t="str">
        <f ca="1">IF($I8&lt;AJ$5,"-",SUM(INDIRECT(ADDRESS($AF8+"1",54,1,1,"EST 3")):INDIRECT(ADDRESS($AF8+"1",IF(AD8="",65,AD8+"53"),1,1,"EST 3")))/SUM(INDIRECT(ADDRESS($AF8,54,1,1,"EST 3")):INDIRECT(ADDRESS($AF8,IF(AD8="",65,AD8+"53"),1,1,"EST 3")))-1)</f>
        <v>-</v>
      </c>
      <c r="AK8" s="1" t="str">
        <f ca="1">IF($I8&lt;AK$5,"-",SUM(INDIRECT(ADDRESS($AF8+"1",70,1,1,"EST 3")):INDIRECT(ADDRESS($AF8+"1",IF(AE8="",81,AE8+"69"),1,1,"EST 3")))/SUM(INDIRECT(ADDRESS($AF8,70,1,1,"EST 3")):INDIRECT(ADDRESS($AF8,IF(AE8="",81,AE8+"69"),1,1,"EST 3")))-1)</f>
        <v>-</v>
      </c>
    </row>
    <row r="9" spans="1:37" ht="30" customHeight="1" thickTop="1" thickBot="1">
      <c r="C9" s="345"/>
      <c r="D9" s="346"/>
      <c r="E9" s="316"/>
      <c r="F9" s="316"/>
      <c r="G9" s="317" t="str">
        <f>IF(F9=0,"",VLOOKUP(F9,Funcionários!$C$6:$D$81,2,FALSE))</f>
        <v/>
      </c>
      <c r="H9" s="318"/>
      <c r="I9" s="319"/>
      <c r="J9" s="85" t="str">
        <f t="shared" si="3"/>
        <v/>
      </c>
      <c r="K9" s="88"/>
      <c r="L9" s="1" t="str">
        <f t="shared" si="4"/>
        <v/>
      </c>
      <c r="M9" s="1" t="str">
        <f>IF(Funcionários!C9=0,"",Funcionários!C9)</f>
        <v>Thiago</v>
      </c>
      <c r="O9" s="1" t="s">
        <v>25</v>
      </c>
      <c r="P9" s="1">
        <v>4</v>
      </c>
      <c r="R9" s="1" t="str">
        <f t="shared" si="5"/>
        <v/>
      </c>
      <c r="S9" s="1" t="str">
        <f t="shared" si="6"/>
        <v/>
      </c>
      <c r="W9" s="1" t="e">
        <f t="shared" ca="1" si="7"/>
        <v>#VALUE!</v>
      </c>
      <c r="X9" s="1" t="e">
        <f t="shared" ca="1" si="8"/>
        <v>#VALUE!</v>
      </c>
      <c r="Y9" s="1" t="e">
        <f t="shared" ca="1" si="9"/>
        <v>#VALUE!</v>
      </c>
      <c r="AA9" s="1" t="str">
        <f t="shared" si="2"/>
        <v/>
      </c>
      <c r="AB9" s="1" t="str">
        <f t="shared" si="2"/>
        <v/>
      </c>
      <c r="AC9" s="1" t="str">
        <f t="shared" si="2"/>
        <v/>
      </c>
      <c r="AD9" s="1" t="str">
        <f t="shared" si="2"/>
        <v/>
      </c>
      <c r="AE9" s="1" t="str">
        <f t="shared" si="2"/>
        <v/>
      </c>
      <c r="AF9" s="1" t="e">
        <f>VLOOKUP(C9,'Est3'!$C$12:$S$26,18,FALSE)</f>
        <v>#N/A</v>
      </c>
      <c r="AG9" s="1" t="str">
        <f ca="1">IF($I9&lt;AG$5,"-",SUM(INDIRECT(ADDRESS($AF9+"1",6,1,1,"EST 3")):INDIRECT(ADDRESS($AF9+"1",IF(AA9="",17,AA9+"5"),1,1,"EST 3")))/SUM(INDIRECT(ADDRESS($AF9,6,1,1,"EST 3")):INDIRECT(ADDRESS($AF9,IF(AA9="",17,AA9+"5"),1,1,"EST 3")))-1)</f>
        <v>-</v>
      </c>
      <c r="AH9" s="1" t="str">
        <f ca="1">IF($I9&lt;AH$5,"-",SUM(INDIRECT(ADDRESS($AF9+"1",22,1,1,"EST 3")):INDIRECT(ADDRESS($AF9+"1",IF(AB9="",33,AB9+"21"),1,1,"EST 3")))/SUM(INDIRECT(ADDRESS($AF9,22,1,1,"EST 3")):INDIRECT(ADDRESS($AF9,IF(AB9="",33,AB9+"21"),1,1,"EST 3")))-1)</f>
        <v>-</v>
      </c>
      <c r="AI9" s="1" t="str">
        <f ca="1">IF($I9&lt;AI$5,"-",SUM(INDIRECT(ADDRESS($AF9+"1",38,1,1,"EST 3")):INDIRECT(ADDRESS($AF9+"1",IF(AC9="",49,AC9+"37"),1,1,"EST 3")))/SUM(INDIRECT(ADDRESS($AF9,38,1,1,"EST 3")):INDIRECT(ADDRESS($AF9,IF(AC9="",49,AC9+"37"),1,1,"EST 3")))-1)</f>
        <v>-</v>
      </c>
      <c r="AJ9" s="1" t="str">
        <f ca="1">IF($I9&lt;AJ$5,"-",SUM(INDIRECT(ADDRESS($AF9+"1",54,1,1,"EST 3")):INDIRECT(ADDRESS($AF9+"1",IF(AD9="",65,AD9+"53"),1,1,"EST 3")))/SUM(INDIRECT(ADDRESS($AF9,54,1,1,"EST 3")):INDIRECT(ADDRESS($AF9,IF(AD9="",65,AD9+"53"),1,1,"EST 3")))-1)</f>
        <v>-</v>
      </c>
      <c r="AK9" s="1" t="str">
        <f ca="1">IF($I9&lt;AK$5,"-",SUM(INDIRECT(ADDRESS($AF9+"1",70,1,1,"EST 3")):INDIRECT(ADDRESS($AF9+"1",IF(AE9="",81,AE9+"69"),1,1,"EST 3")))/SUM(INDIRECT(ADDRESS($AF9,70,1,1,"EST 3")):INDIRECT(ADDRESS($AF9,IF(AE9="",81,AE9+"69"),1,1,"EST 3")))-1)</f>
        <v>-</v>
      </c>
    </row>
    <row r="10" spans="1:37" ht="30" customHeight="1" thickTop="1" thickBot="1">
      <c r="C10" s="345"/>
      <c r="D10" s="346"/>
      <c r="E10" s="316"/>
      <c r="F10" s="316"/>
      <c r="G10" s="317" t="str">
        <f>IF(F10=0,"",VLOOKUP(F10,Funcionários!$C$6:$D$81,2,FALSE))</f>
        <v/>
      </c>
      <c r="H10" s="318"/>
      <c r="I10" s="319"/>
      <c r="J10" s="85" t="str">
        <f t="shared" si="3"/>
        <v/>
      </c>
      <c r="K10" s="88"/>
      <c r="L10" s="1" t="str">
        <f t="shared" si="4"/>
        <v/>
      </c>
      <c r="M10" s="1" t="str">
        <f>IF(Funcionários!C10=0,"",Funcionários!C10)</f>
        <v>Daniel</v>
      </c>
      <c r="O10" s="1" t="s">
        <v>26</v>
      </c>
      <c r="P10" s="1">
        <v>5</v>
      </c>
      <c r="R10" s="1" t="str">
        <f t="shared" si="5"/>
        <v/>
      </c>
      <c r="S10" s="1" t="str">
        <f t="shared" si="6"/>
        <v/>
      </c>
      <c r="W10" s="1" t="e">
        <f t="shared" ca="1" si="7"/>
        <v>#VALUE!</v>
      </c>
      <c r="X10" s="1" t="e">
        <f t="shared" ca="1" si="8"/>
        <v>#VALUE!</v>
      </c>
      <c r="Y10" s="1" t="e">
        <f t="shared" ca="1" si="9"/>
        <v>#VALUE!</v>
      </c>
      <c r="AA10" s="1" t="str">
        <f t="shared" si="2"/>
        <v/>
      </c>
      <c r="AB10" s="1" t="str">
        <f t="shared" si="2"/>
        <v/>
      </c>
      <c r="AC10" s="1" t="str">
        <f t="shared" si="2"/>
        <v/>
      </c>
      <c r="AD10" s="1" t="str">
        <f t="shared" si="2"/>
        <v/>
      </c>
      <c r="AE10" s="1" t="str">
        <f t="shared" si="2"/>
        <v/>
      </c>
      <c r="AF10" s="1" t="e">
        <f>VLOOKUP(C10,'Est3'!$C$12:$S$26,18,FALSE)</f>
        <v>#N/A</v>
      </c>
      <c r="AG10" s="1" t="str">
        <f ca="1">IF($I10&lt;AG$5,"-",SUM(INDIRECT(ADDRESS($AF10+"1",6,1,1,"EST 3")):INDIRECT(ADDRESS($AF10+"1",IF(AA10="",17,AA10+"5"),1,1,"EST 3")))/SUM(INDIRECT(ADDRESS($AF10,6,1,1,"EST 3")):INDIRECT(ADDRESS($AF10,IF(AA10="",17,AA10+"5"),1,1,"EST 3")))-1)</f>
        <v>-</v>
      </c>
      <c r="AH10" s="1" t="str">
        <f ca="1">IF($I10&lt;AH$5,"-",SUM(INDIRECT(ADDRESS($AF10+"1",22,1,1,"EST 3")):INDIRECT(ADDRESS($AF10+"1",IF(AB10="",33,AB10+"21"),1,1,"EST 3")))/SUM(INDIRECT(ADDRESS($AF10,22,1,1,"EST 3")):INDIRECT(ADDRESS($AF10,IF(AB10="",33,AB10+"21"),1,1,"EST 3")))-1)</f>
        <v>-</v>
      </c>
      <c r="AI10" s="1" t="str">
        <f ca="1">IF($I10&lt;AI$5,"-",SUM(INDIRECT(ADDRESS($AF10+"1",38,1,1,"EST 3")):INDIRECT(ADDRESS($AF10+"1",IF(AC10="",49,AC10+"37"),1,1,"EST 3")))/SUM(INDIRECT(ADDRESS($AF10,38,1,1,"EST 3")):INDIRECT(ADDRESS($AF10,IF(AC10="",49,AC10+"37"),1,1,"EST 3")))-1)</f>
        <v>-</v>
      </c>
      <c r="AJ10" s="1" t="str">
        <f ca="1">IF($I10&lt;AJ$5,"-",SUM(INDIRECT(ADDRESS($AF10+"1",54,1,1,"EST 3")):INDIRECT(ADDRESS($AF10+"1",IF(AD10="",65,AD10+"53"),1,1,"EST 3")))/SUM(INDIRECT(ADDRESS($AF10,54,1,1,"EST 3")):INDIRECT(ADDRESS($AF10,IF(AD10="",65,AD10+"53"),1,1,"EST 3")))-1)</f>
        <v>-</v>
      </c>
      <c r="AK10" s="1" t="str">
        <f ca="1">IF($I10&lt;AK$5,"-",SUM(INDIRECT(ADDRESS($AF10+"1",70,1,1,"EST 3")):INDIRECT(ADDRESS($AF10+"1",IF(AE10="",81,AE10+"69"),1,1,"EST 3")))/SUM(INDIRECT(ADDRESS($AF10,70,1,1,"EST 3")):INDIRECT(ADDRESS($AF10,IF(AE10="",81,AE10+"69"),1,1,"EST 3")))-1)</f>
        <v>-</v>
      </c>
    </row>
    <row r="11" spans="1:37" ht="30" customHeight="1" thickTop="1" thickBot="1">
      <c r="C11" s="345"/>
      <c r="D11" s="346"/>
      <c r="E11" s="316"/>
      <c r="F11" s="316"/>
      <c r="G11" s="317" t="str">
        <f>IF(F11=0,"",VLOOKUP(F11,Funcionários!$C$6:$D$81,2,FALSE))</f>
        <v/>
      </c>
      <c r="H11" s="318"/>
      <c r="I11" s="319"/>
      <c r="J11" s="85" t="str">
        <f t="shared" si="3"/>
        <v/>
      </c>
      <c r="K11" s="88"/>
      <c r="L11" s="1" t="str">
        <f t="shared" si="4"/>
        <v/>
      </c>
      <c r="M11" s="1" t="str">
        <f>IF(Funcionários!C11=0,"",Funcionários!C11)</f>
        <v>Diogo</v>
      </c>
      <c r="O11" s="1" t="s">
        <v>21</v>
      </c>
      <c r="P11" s="1">
        <v>6</v>
      </c>
      <c r="R11" s="1" t="str">
        <f t="shared" si="5"/>
        <v/>
      </c>
      <c r="S11" s="1" t="str">
        <f t="shared" si="6"/>
        <v/>
      </c>
      <c r="W11" s="1" t="e">
        <f t="shared" ca="1" si="7"/>
        <v>#VALUE!</v>
      </c>
      <c r="X11" s="1" t="e">
        <f t="shared" ca="1" si="8"/>
        <v>#VALUE!</v>
      </c>
      <c r="Y11" s="1" t="e">
        <f t="shared" ca="1" si="9"/>
        <v>#VALUE!</v>
      </c>
      <c r="AA11" s="1" t="str">
        <f t="shared" si="2"/>
        <v/>
      </c>
      <c r="AB11" s="1" t="str">
        <f t="shared" si="2"/>
        <v/>
      </c>
      <c r="AC11" s="1" t="str">
        <f t="shared" si="2"/>
        <v/>
      </c>
      <c r="AD11" s="1" t="str">
        <f t="shared" si="2"/>
        <v/>
      </c>
      <c r="AE11" s="1" t="str">
        <f t="shared" si="2"/>
        <v/>
      </c>
      <c r="AF11" s="1" t="e">
        <f>VLOOKUP(C11,'Est3'!$C$12:$S$26,18,FALSE)</f>
        <v>#N/A</v>
      </c>
      <c r="AG11" s="1" t="str">
        <f ca="1">IF($I11&lt;AG$5,"-",SUM(INDIRECT(ADDRESS($AF11+"1",6,1,1,"EST 3")):INDIRECT(ADDRESS($AF11+"1",IF(AA11="",17,AA11+"5"),1,1,"EST 3")))/SUM(INDIRECT(ADDRESS($AF11,6,1,1,"EST 3")):INDIRECT(ADDRESS($AF11,IF(AA11="",17,AA11+"5"),1,1,"EST 3")))-1)</f>
        <v>-</v>
      </c>
      <c r="AH11" s="1" t="str">
        <f ca="1">IF($I11&lt;AH$5,"-",SUM(INDIRECT(ADDRESS($AF11+"1",22,1,1,"EST 3")):INDIRECT(ADDRESS($AF11+"1",IF(AB11="",33,AB11+"21"),1,1,"EST 3")))/SUM(INDIRECT(ADDRESS($AF11,22,1,1,"EST 3")):INDIRECT(ADDRESS($AF11,IF(AB11="",33,AB11+"21"),1,1,"EST 3")))-1)</f>
        <v>-</v>
      </c>
      <c r="AI11" s="1" t="str">
        <f ca="1">IF($I11&lt;AI$5,"-",SUM(INDIRECT(ADDRESS($AF11+"1",38,1,1,"EST 3")):INDIRECT(ADDRESS($AF11+"1",IF(AC11="",49,AC11+"37"),1,1,"EST 3")))/SUM(INDIRECT(ADDRESS($AF11,38,1,1,"EST 3")):INDIRECT(ADDRESS($AF11,IF(AC11="",49,AC11+"37"),1,1,"EST 3")))-1)</f>
        <v>-</v>
      </c>
      <c r="AJ11" s="1" t="str">
        <f ca="1">IF($I11&lt;AJ$5,"-",SUM(INDIRECT(ADDRESS($AF11+"1",54,1,1,"EST 3")):INDIRECT(ADDRESS($AF11+"1",IF(AD11="",65,AD11+"53"),1,1,"EST 3")))/SUM(INDIRECT(ADDRESS($AF11,54,1,1,"EST 3")):INDIRECT(ADDRESS($AF11,IF(AD11="",65,AD11+"53"),1,1,"EST 3")))-1)</f>
        <v>-</v>
      </c>
      <c r="AK11" s="1" t="str">
        <f ca="1">IF($I11&lt;AK$5,"-",SUM(INDIRECT(ADDRESS($AF11+"1",70,1,1,"EST 3")):INDIRECT(ADDRESS($AF11+"1",IF(AE11="",81,AE11+"69"),1,1,"EST 3")))/SUM(INDIRECT(ADDRESS($AF11,70,1,1,"EST 3")):INDIRECT(ADDRESS($AF11,IF(AE11="",81,AE11+"69"),1,1,"EST 3")))-1)</f>
        <v>-</v>
      </c>
    </row>
    <row r="12" spans="1:37" ht="30" customHeight="1" thickTop="1" thickBot="1">
      <c r="C12" s="345"/>
      <c r="D12" s="346"/>
      <c r="E12" s="316"/>
      <c r="F12" s="316"/>
      <c r="G12" s="317" t="str">
        <f>IF(F12=0,"",VLOOKUP(F12,Funcionários!$C$6:$D$81,2,FALSE))</f>
        <v/>
      </c>
      <c r="H12" s="318"/>
      <c r="I12" s="319"/>
      <c r="J12" s="85" t="str">
        <f t="shared" si="3"/>
        <v/>
      </c>
      <c r="K12" s="88"/>
      <c r="L12" s="1" t="str">
        <f t="shared" si="4"/>
        <v/>
      </c>
      <c r="M12" s="1" t="str">
        <f>IF(Funcionários!C12=0,"",Funcionários!C12)</f>
        <v/>
      </c>
      <c r="O12" s="1" t="s">
        <v>27</v>
      </c>
      <c r="P12" s="1">
        <v>7</v>
      </c>
      <c r="R12" s="1" t="str">
        <f t="shared" si="5"/>
        <v/>
      </c>
      <c r="S12" s="1" t="str">
        <f t="shared" si="6"/>
        <v/>
      </c>
      <c r="W12" s="1" t="e">
        <f t="shared" ca="1" si="7"/>
        <v>#VALUE!</v>
      </c>
      <c r="X12" s="1" t="e">
        <f t="shared" ca="1" si="8"/>
        <v>#VALUE!</v>
      </c>
      <c r="Y12" s="1" t="e">
        <f t="shared" ca="1" si="9"/>
        <v>#VALUE!</v>
      </c>
      <c r="AA12" s="1" t="str">
        <f t="shared" si="2"/>
        <v/>
      </c>
      <c r="AB12" s="1" t="str">
        <f t="shared" si="2"/>
        <v/>
      </c>
      <c r="AC12" s="1" t="str">
        <f t="shared" si="2"/>
        <v/>
      </c>
      <c r="AD12" s="1" t="str">
        <f t="shared" si="2"/>
        <v/>
      </c>
      <c r="AE12" s="1" t="str">
        <f t="shared" si="2"/>
        <v/>
      </c>
      <c r="AF12" s="1" t="e">
        <f>VLOOKUP(C12,'Est3'!$C$12:$S$26,18,FALSE)</f>
        <v>#N/A</v>
      </c>
      <c r="AG12" s="1" t="str">
        <f ca="1">IF($I12&lt;AG$5,"-",SUM(INDIRECT(ADDRESS($AF12+"1",6,1,1,"EST 3")):INDIRECT(ADDRESS($AF12+"1",IF(AA12="",17,AA12+"5"),1,1,"EST 3")))/SUM(INDIRECT(ADDRESS($AF12,6,1,1,"EST 3")):INDIRECT(ADDRESS($AF12,IF(AA12="",17,AA12+"5"),1,1,"EST 3")))-1)</f>
        <v>-</v>
      </c>
      <c r="AH12" s="1" t="str">
        <f ca="1">IF($I12&lt;AH$5,"-",SUM(INDIRECT(ADDRESS($AF12+"1",22,1,1,"EST 3")):INDIRECT(ADDRESS($AF12+"1",IF(AB12="",33,AB12+"21"),1,1,"EST 3")))/SUM(INDIRECT(ADDRESS($AF12,22,1,1,"EST 3")):INDIRECT(ADDRESS($AF12,IF(AB12="",33,AB12+"21"),1,1,"EST 3")))-1)</f>
        <v>-</v>
      </c>
      <c r="AI12" s="1" t="str">
        <f ca="1">IF($I12&lt;AI$5,"-",SUM(INDIRECT(ADDRESS($AF12+"1",38,1,1,"EST 3")):INDIRECT(ADDRESS($AF12+"1",IF(AC12="",49,AC12+"37"),1,1,"EST 3")))/SUM(INDIRECT(ADDRESS($AF12,38,1,1,"EST 3")):INDIRECT(ADDRESS($AF12,IF(AC12="",49,AC12+"37"),1,1,"EST 3")))-1)</f>
        <v>-</v>
      </c>
      <c r="AJ12" s="1" t="str">
        <f ca="1">IF($I12&lt;AJ$5,"-",SUM(INDIRECT(ADDRESS($AF12+"1",54,1,1,"EST 3")):INDIRECT(ADDRESS($AF12+"1",IF(AD12="",65,AD12+"53"),1,1,"EST 3")))/SUM(INDIRECT(ADDRESS($AF12,54,1,1,"EST 3")):INDIRECT(ADDRESS($AF12,IF(AD12="",65,AD12+"53"),1,1,"EST 3")))-1)</f>
        <v>-</v>
      </c>
      <c r="AK12" s="1" t="str">
        <f ca="1">IF($I12&lt;AK$5,"-",SUM(INDIRECT(ADDRESS($AF12+"1",70,1,1,"EST 3")):INDIRECT(ADDRESS($AF12+"1",IF(AE12="",81,AE12+"69"),1,1,"EST 3")))/SUM(INDIRECT(ADDRESS($AF12,70,1,1,"EST 3")):INDIRECT(ADDRESS($AF12,IF(AE12="",81,AE12+"69"),1,1,"EST 3")))-1)</f>
        <v>-</v>
      </c>
    </row>
    <row r="13" spans="1:37" ht="30" customHeight="1" thickTop="1" thickBot="1">
      <c r="C13" s="345"/>
      <c r="D13" s="346"/>
      <c r="E13" s="316"/>
      <c r="F13" s="316"/>
      <c r="G13" s="317" t="str">
        <f>IF(F13=0,"",VLOOKUP(F13,Funcionários!$C$6:$D$81,2,FALSE))</f>
        <v/>
      </c>
      <c r="H13" s="318"/>
      <c r="I13" s="319"/>
      <c r="J13" s="85" t="str">
        <f t="shared" si="3"/>
        <v/>
      </c>
      <c r="K13" s="88"/>
      <c r="L13" s="1" t="str">
        <f t="shared" si="4"/>
        <v/>
      </c>
      <c r="M13" s="1" t="str">
        <f>IF(Funcionários!C13=0,"",Funcionários!C13)</f>
        <v/>
      </c>
      <c r="O13" s="1" t="s">
        <v>22</v>
      </c>
      <c r="P13" s="1">
        <v>8</v>
      </c>
      <c r="R13" s="1" t="str">
        <f t="shared" si="5"/>
        <v/>
      </c>
      <c r="S13" s="1" t="str">
        <f t="shared" si="6"/>
        <v/>
      </c>
      <c r="W13" s="1" t="e">
        <f t="shared" ca="1" si="7"/>
        <v>#VALUE!</v>
      </c>
      <c r="X13" s="1" t="e">
        <f t="shared" ca="1" si="8"/>
        <v>#VALUE!</v>
      </c>
      <c r="Y13" s="1" t="e">
        <f t="shared" ca="1" si="9"/>
        <v>#VALUE!</v>
      </c>
      <c r="AA13" s="1" t="str">
        <f t="shared" si="2"/>
        <v/>
      </c>
      <c r="AB13" s="1" t="str">
        <f t="shared" si="2"/>
        <v/>
      </c>
      <c r="AC13" s="1" t="str">
        <f t="shared" si="2"/>
        <v/>
      </c>
      <c r="AD13" s="1" t="str">
        <f t="shared" si="2"/>
        <v/>
      </c>
      <c r="AE13" s="1" t="str">
        <f t="shared" si="2"/>
        <v/>
      </c>
      <c r="AF13" s="1" t="e">
        <f>VLOOKUP(C13,'Est3'!$C$12:$S$26,18,FALSE)</f>
        <v>#N/A</v>
      </c>
      <c r="AG13" s="1" t="str">
        <f ca="1">IF($I13&lt;AG$5,"-",SUM(INDIRECT(ADDRESS($AF13+"1",6,1,1,"EST 3")):INDIRECT(ADDRESS($AF13+"1",IF(AA13="",17,AA13+"5"),1,1,"EST 3")))/SUM(INDIRECT(ADDRESS($AF13,6,1,1,"EST 3")):INDIRECT(ADDRESS($AF13,IF(AA13="",17,AA13+"5"),1,1,"EST 3")))-1)</f>
        <v>-</v>
      </c>
      <c r="AH13" s="1" t="str">
        <f ca="1">IF($I13&lt;AH$5,"-",SUM(INDIRECT(ADDRESS($AF13+"1",22,1,1,"EST 3")):INDIRECT(ADDRESS($AF13+"1",IF(AB13="",33,AB13+"21"),1,1,"EST 3")))/SUM(INDIRECT(ADDRESS($AF13,22,1,1,"EST 3")):INDIRECT(ADDRESS($AF13,IF(AB13="",33,AB13+"21"),1,1,"EST 3")))-1)</f>
        <v>-</v>
      </c>
      <c r="AI13" s="1" t="str">
        <f ca="1">IF($I13&lt;AI$5,"-",SUM(INDIRECT(ADDRESS($AF13+"1",38,1,1,"EST 3")):INDIRECT(ADDRESS($AF13+"1",IF(AC13="",49,AC13+"37"),1,1,"EST 3")))/SUM(INDIRECT(ADDRESS($AF13,38,1,1,"EST 3")):INDIRECT(ADDRESS($AF13,IF(AC13="",49,AC13+"37"),1,1,"EST 3")))-1)</f>
        <v>-</v>
      </c>
      <c r="AJ13" s="1" t="str">
        <f ca="1">IF($I13&lt;AJ$5,"-",SUM(INDIRECT(ADDRESS($AF13+"1",54,1,1,"EST 3")):INDIRECT(ADDRESS($AF13+"1",IF(AD13="",65,AD13+"53"),1,1,"EST 3")))/SUM(INDIRECT(ADDRESS($AF13,54,1,1,"EST 3")):INDIRECT(ADDRESS($AF13,IF(AD13="",65,AD13+"53"),1,1,"EST 3")))-1)</f>
        <v>-</v>
      </c>
      <c r="AK13" s="1" t="str">
        <f ca="1">IF($I13&lt;AK$5,"-",SUM(INDIRECT(ADDRESS($AF13+"1",70,1,1,"EST 3")):INDIRECT(ADDRESS($AF13+"1",IF(AE13="",81,AE13+"69"),1,1,"EST 3")))/SUM(INDIRECT(ADDRESS($AF13,70,1,1,"EST 3")):INDIRECT(ADDRESS($AF13,IF(AE13="",81,AE13+"69"),1,1,"EST 3")))-1)</f>
        <v>-</v>
      </c>
    </row>
    <row r="14" spans="1:37" ht="30" customHeight="1" thickTop="1" thickBot="1">
      <c r="C14" s="345"/>
      <c r="D14" s="346"/>
      <c r="E14" s="316"/>
      <c r="F14" s="316"/>
      <c r="G14" s="317" t="str">
        <f>IF(F14=0,"",VLOOKUP(F14,Funcionários!$C$6:$D$81,2,FALSE))</f>
        <v/>
      </c>
      <c r="H14" s="318"/>
      <c r="I14" s="319"/>
      <c r="J14" s="85" t="str">
        <f t="shared" si="3"/>
        <v/>
      </c>
      <c r="K14" s="88"/>
      <c r="L14" s="1" t="str">
        <f t="shared" si="4"/>
        <v/>
      </c>
      <c r="M14" s="1" t="str">
        <f>IF(Funcionários!C14=0,"",Funcionários!C14)</f>
        <v/>
      </c>
      <c r="O14" s="1" t="s">
        <v>28</v>
      </c>
      <c r="P14" s="1">
        <v>9</v>
      </c>
      <c r="R14" s="1" t="str">
        <f t="shared" si="5"/>
        <v/>
      </c>
      <c r="S14" s="1" t="str">
        <f t="shared" si="6"/>
        <v/>
      </c>
      <c r="W14" s="1" t="e">
        <f t="shared" ca="1" si="7"/>
        <v>#VALUE!</v>
      </c>
      <c r="X14" s="1" t="e">
        <f t="shared" ca="1" si="8"/>
        <v>#VALUE!</v>
      </c>
      <c r="Y14" s="1" t="e">
        <f t="shared" ca="1" si="9"/>
        <v>#VALUE!</v>
      </c>
      <c r="AA14" s="1" t="str">
        <f t="shared" si="2"/>
        <v/>
      </c>
      <c r="AB14" s="1" t="str">
        <f t="shared" si="2"/>
        <v/>
      </c>
      <c r="AC14" s="1" t="str">
        <f t="shared" si="2"/>
        <v/>
      </c>
      <c r="AD14" s="1" t="str">
        <f t="shared" si="2"/>
        <v/>
      </c>
      <c r="AE14" s="1" t="str">
        <f t="shared" si="2"/>
        <v/>
      </c>
      <c r="AF14" s="1" t="e">
        <f>VLOOKUP(C14,'Est3'!$C$12:$S$26,18,FALSE)</f>
        <v>#N/A</v>
      </c>
      <c r="AG14" s="1" t="str">
        <f ca="1">IF($I14&lt;AG$5,"-",SUM(INDIRECT(ADDRESS($AF14+"1",6,1,1,"EST 3")):INDIRECT(ADDRESS($AF14+"1",IF(AA14="",17,AA14+"5"),1,1,"EST 3")))/SUM(INDIRECT(ADDRESS($AF14,6,1,1,"EST 3")):INDIRECT(ADDRESS($AF14,IF(AA14="",17,AA14+"5"),1,1,"EST 3")))-1)</f>
        <v>-</v>
      </c>
      <c r="AH14" s="1" t="str">
        <f ca="1">IF($I14&lt;AH$5,"-",SUM(INDIRECT(ADDRESS($AF14+"1",22,1,1,"EST 3")):INDIRECT(ADDRESS($AF14+"1",IF(AB14="",33,AB14+"21"),1,1,"EST 3")))/SUM(INDIRECT(ADDRESS($AF14,22,1,1,"EST 3")):INDIRECT(ADDRESS($AF14,IF(AB14="",33,AB14+"21"),1,1,"EST 3")))-1)</f>
        <v>-</v>
      </c>
      <c r="AI14" s="1" t="str">
        <f ca="1">IF($I14&lt;AI$5,"-",SUM(INDIRECT(ADDRESS($AF14+"1",38,1,1,"EST 3")):INDIRECT(ADDRESS($AF14+"1",IF(AC14="",49,AC14+"37"),1,1,"EST 3")))/SUM(INDIRECT(ADDRESS($AF14,38,1,1,"EST 3")):INDIRECT(ADDRESS($AF14,IF(AC14="",49,AC14+"37"),1,1,"EST 3")))-1)</f>
        <v>-</v>
      </c>
      <c r="AJ14" s="1" t="str">
        <f ca="1">IF($I14&lt;AJ$5,"-",SUM(INDIRECT(ADDRESS($AF14+"1",54,1,1,"EST 3")):INDIRECT(ADDRESS($AF14+"1",IF(AD14="",65,AD14+"53"),1,1,"EST 3")))/SUM(INDIRECT(ADDRESS($AF14,54,1,1,"EST 3")):INDIRECT(ADDRESS($AF14,IF(AD14="",65,AD14+"53"),1,1,"EST 3")))-1)</f>
        <v>-</v>
      </c>
      <c r="AK14" s="1" t="str">
        <f ca="1">IF($I14&lt;AK$5,"-",SUM(INDIRECT(ADDRESS($AF14+"1",70,1,1,"EST 3")):INDIRECT(ADDRESS($AF14+"1",IF(AE14="",81,AE14+"69"),1,1,"EST 3")))/SUM(INDIRECT(ADDRESS($AF14,70,1,1,"EST 3")):INDIRECT(ADDRESS($AF14,IF(AE14="",81,AE14+"69"),1,1,"EST 3")))-1)</f>
        <v>-</v>
      </c>
    </row>
    <row r="15" spans="1:37" ht="30" customHeight="1" thickTop="1" thickBot="1">
      <c r="C15" s="345"/>
      <c r="D15" s="346"/>
      <c r="E15" s="316"/>
      <c r="F15" s="316"/>
      <c r="G15" s="317" t="str">
        <f>IF(F15=0,"",VLOOKUP(F15,Funcionários!$C$6:$D$81,2,FALSE))</f>
        <v/>
      </c>
      <c r="H15" s="318"/>
      <c r="I15" s="319"/>
      <c r="J15" s="85" t="str">
        <f t="shared" si="3"/>
        <v/>
      </c>
      <c r="K15" s="88"/>
      <c r="L15" s="1" t="str">
        <f t="shared" si="4"/>
        <v/>
      </c>
      <c r="M15" s="1" t="str">
        <f>IF(Funcionários!C15=0,"",Funcionários!C15)</f>
        <v/>
      </c>
      <c r="O15" s="1" t="s">
        <v>29</v>
      </c>
      <c r="P15" s="1">
        <v>10</v>
      </c>
      <c r="R15" s="1" t="str">
        <f t="shared" si="5"/>
        <v/>
      </c>
      <c r="S15" s="1" t="str">
        <f t="shared" si="6"/>
        <v/>
      </c>
      <c r="W15" s="1" t="e">
        <f t="shared" ca="1" si="7"/>
        <v>#VALUE!</v>
      </c>
      <c r="X15" s="1" t="e">
        <f t="shared" ca="1" si="8"/>
        <v>#VALUE!</v>
      </c>
      <c r="Y15" s="1" t="e">
        <f t="shared" ca="1" si="9"/>
        <v>#VALUE!</v>
      </c>
      <c r="AA15" s="1" t="str">
        <f t="shared" si="2"/>
        <v/>
      </c>
      <c r="AB15" s="1" t="str">
        <f t="shared" si="2"/>
        <v/>
      </c>
      <c r="AC15" s="1" t="str">
        <f t="shared" si="2"/>
        <v/>
      </c>
      <c r="AD15" s="1" t="str">
        <f t="shared" si="2"/>
        <v/>
      </c>
      <c r="AE15" s="1" t="str">
        <f t="shared" si="2"/>
        <v/>
      </c>
      <c r="AF15" s="1" t="e">
        <f>VLOOKUP(C15,'Est3'!$C$12:$S$26,18,FALSE)</f>
        <v>#N/A</v>
      </c>
      <c r="AG15" s="1" t="str">
        <f ca="1">IF($I15&lt;AG$5,"-",SUM(INDIRECT(ADDRESS($AF15+"1",6,1,1,"EST 3")):INDIRECT(ADDRESS($AF15+"1",IF(AA15="",17,AA15+"5"),1,1,"EST 3")))/SUM(INDIRECT(ADDRESS($AF15,6,1,1,"EST 3")):INDIRECT(ADDRESS($AF15,IF(AA15="",17,AA15+"5"),1,1,"EST 3")))-1)</f>
        <v>-</v>
      </c>
      <c r="AH15" s="1" t="str">
        <f ca="1">IF($I15&lt;AH$5,"-",SUM(INDIRECT(ADDRESS($AF15+"1",22,1,1,"EST 3")):INDIRECT(ADDRESS($AF15+"1",IF(AB15="",33,AB15+"21"),1,1,"EST 3")))/SUM(INDIRECT(ADDRESS($AF15,22,1,1,"EST 3")):INDIRECT(ADDRESS($AF15,IF(AB15="",33,AB15+"21"),1,1,"EST 3")))-1)</f>
        <v>-</v>
      </c>
      <c r="AI15" s="1" t="str">
        <f ca="1">IF($I15&lt;AI$5,"-",SUM(INDIRECT(ADDRESS($AF15+"1",38,1,1,"EST 3")):INDIRECT(ADDRESS($AF15+"1",IF(AC15="",49,AC15+"37"),1,1,"EST 3")))/SUM(INDIRECT(ADDRESS($AF15,38,1,1,"EST 3")):INDIRECT(ADDRESS($AF15,IF(AC15="",49,AC15+"37"),1,1,"EST 3")))-1)</f>
        <v>-</v>
      </c>
      <c r="AJ15" s="1" t="str">
        <f ca="1">IF($I15&lt;AJ$5,"-",SUM(INDIRECT(ADDRESS($AF15+"1",54,1,1,"EST 3")):INDIRECT(ADDRESS($AF15+"1",IF(AD15="",65,AD15+"53"),1,1,"EST 3")))/SUM(INDIRECT(ADDRESS($AF15,54,1,1,"EST 3")):INDIRECT(ADDRESS($AF15,IF(AD15="",65,AD15+"53"),1,1,"EST 3")))-1)</f>
        <v>-</v>
      </c>
      <c r="AK15" s="1" t="str">
        <f ca="1">IF($I15&lt;AK$5,"-",SUM(INDIRECT(ADDRESS($AF15+"1",70,1,1,"EST 3")):INDIRECT(ADDRESS($AF15+"1",IF(AE15="",81,AE15+"69"),1,1,"EST 3")))/SUM(INDIRECT(ADDRESS($AF15,70,1,1,"EST 3")):INDIRECT(ADDRESS($AF15,IF(AE15="",81,AE15+"69"),1,1,"EST 3")))-1)</f>
        <v>-</v>
      </c>
    </row>
    <row r="16" spans="1:37" ht="30" customHeight="1" thickTop="1" thickBot="1">
      <c r="C16" s="345"/>
      <c r="D16" s="346"/>
      <c r="E16" s="316"/>
      <c r="F16" s="316"/>
      <c r="G16" s="317" t="str">
        <f>IF(F16=0,"",VLOOKUP(F16,Funcionários!$C$6:$D$81,2,FALSE))</f>
        <v/>
      </c>
      <c r="H16" s="318"/>
      <c r="I16" s="319"/>
      <c r="J16" s="85" t="str">
        <f t="shared" si="3"/>
        <v/>
      </c>
      <c r="K16" s="88"/>
      <c r="L16" s="1" t="str">
        <f t="shared" si="4"/>
        <v/>
      </c>
      <c r="M16" s="1" t="str">
        <f>IF(Funcionários!C16=0,"",Funcionários!C16)</f>
        <v/>
      </c>
      <c r="O16" s="1" t="s">
        <v>30</v>
      </c>
      <c r="P16" s="1">
        <v>11</v>
      </c>
      <c r="R16" s="1" t="str">
        <f t="shared" si="5"/>
        <v/>
      </c>
      <c r="S16" s="1" t="str">
        <f t="shared" si="6"/>
        <v/>
      </c>
      <c r="W16" s="1" t="e">
        <f t="shared" ca="1" si="7"/>
        <v>#VALUE!</v>
      </c>
      <c r="X16" s="1" t="e">
        <f t="shared" ca="1" si="8"/>
        <v>#VALUE!</v>
      </c>
      <c r="Y16" s="1" t="e">
        <f t="shared" ca="1" si="9"/>
        <v>#VALUE!</v>
      </c>
      <c r="AA16" s="1" t="str">
        <f t="shared" ref="AA16:AE25" si="10">IF($I16=AA$5,$R16,"")</f>
        <v/>
      </c>
      <c r="AB16" s="1" t="str">
        <f t="shared" si="10"/>
        <v/>
      </c>
      <c r="AC16" s="1" t="str">
        <f t="shared" si="10"/>
        <v/>
      </c>
      <c r="AD16" s="1" t="str">
        <f t="shared" si="10"/>
        <v/>
      </c>
      <c r="AE16" s="1" t="str">
        <f t="shared" si="10"/>
        <v/>
      </c>
      <c r="AF16" s="1" t="e">
        <f>VLOOKUP(C16,'Est3'!$C$12:$S$26,18,FALSE)</f>
        <v>#N/A</v>
      </c>
      <c r="AG16" s="1" t="str">
        <f ca="1">IF($I16&lt;AG$5,"-",SUM(INDIRECT(ADDRESS($AF16+"1",6,1,1,"EST 3")):INDIRECT(ADDRESS($AF16+"1",IF(AA16="",17,AA16+"5"),1,1,"EST 3")))/SUM(INDIRECT(ADDRESS($AF16,6,1,1,"EST 3")):INDIRECT(ADDRESS($AF16,IF(AA16="",17,AA16+"5"),1,1,"EST 3")))-1)</f>
        <v>-</v>
      </c>
      <c r="AH16" s="1" t="str">
        <f ca="1">IF($I16&lt;AH$5,"-",SUM(INDIRECT(ADDRESS($AF16+"1",22,1,1,"EST 3")):INDIRECT(ADDRESS($AF16+"1",IF(AB16="",33,AB16+"21"),1,1,"EST 3")))/SUM(INDIRECT(ADDRESS($AF16,22,1,1,"EST 3")):INDIRECT(ADDRESS($AF16,IF(AB16="",33,AB16+"21"),1,1,"EST 3")))-1)</f>
        <v>-</v>
      </c>
      <c r="AI16" s="1" t="str">
        <f ca="1">IF($I16&lt;AI$5,"-",SUM(INDIRECT(ADDRESS($AF16+"1",38,1,1,"EST 3")):INDIRECT(ADDRESS($AF16+"1",IF(AC16="",49,AC16+"37"),1,1,"EST 3")))/SUM(INDIRECT(ADDRESS($AF16,38,1,1,"EST 3")):INDIRECT(ADDRESS($AF16,IF(AC16="",49,AC16+"37"),1,1,"EST 3")))-1)</f>
        <v>-</v>
      </c>
      <c r="AJ16" s="1" t="str">
        <f ca="1">IF($I16&lt;AJ$5,"-",SUM(INDIRECT(ADDRESS($AF16+"1",54,1,1,"EST 3")):INDIRECT(ADDRESS($AF16+"1",IF(AD16="",65,AD16+"53"),1,1,"EST 3")))/SUM(INDIRECT(ADDRESS($AF16,54,1,1,"EST 3")):INDIRECT(ADDRESS($AF16,IF(AD16="",65,AD16+"53"),1,1,"EST 3")))-1)</f>
        <v>-</v>
      </c>
      <c r="AK16" s="1" t="str">
        <f ca="1">IF($I16&lt;AK$5,"-",SUM(INDIRECT(ADDRESS($AF16+"1",70,1,1,"EST 3")):INDIRECT(ADDRESS($AF16+"1",IF(AE16="",81,AE16+"69"),1,1,"EST 3")))/SUM(INDIRECT(ADDRESS($AF16,70,1,1,"EST 3")):INDIRECT(ADDRESS($AF16,IF(AE16="",81,AE16+"69"),1,1,"EST 3")))-1)</f>
        <v>-</v>
      </c>
    </row>
    <row r="17" spans="3:37" ht="30" customHeight="1" thickTop="1" thickBot="1">
      <c r="C17" s="345"/>
      <c r="D17" s="346"/>
      <c r="E17" s="316"/>
      <c r="F17" s="316"/>
      <c r="G17" s="317" t="str">
        <f>IF(F17=0,"",VLOOKUP(F17,Funcionários!$C$6:$D$81,2,FALSE))</f>
        <v/>
      </c>
      <c r="H17" s="318"/>
      <c r="I17" s="319"/>
      <c r="J17" s="85" t="str">
        <f t="shared" si="3"/>
        <v/>
      </c>
      <c r="K17" s="88"/>
      <c r="L17" s="1" t="str">
        <f t="shared" si="4"/>
        <v/>
      </c>
      <c r="M17" s="1" t="str">
        <f>IF(Funcionários!C17=0,"",Funcionários!C17)</f>
        <v/>
      </c>
      <c r="O17" s="1" t="s">
        <v>31</v>
      </c>
      <c r="P17" s="1">
        <v>12</v>
      </c>
      <c r="R17" s="1" t="str">
        <f t="shared" si="5"/>
        <v/>
      </c>
      <c r="S17" s="1" t="str">
        <f t="shared" si="6"/>
        <v/>
      </c>
      <c r="W17" s="1" t="e">
        <f t="shared" ca="1" si="7"/>
        <v>#VALUE!</v>
      </c>
      <c r="X17" s="1" t="e">
        <f t="shared" ca="1" si="8"/>
        <v>#VALUE!</v>
      </c>
      <c r="Y17" s="1" t="e">
        <f t="shared" ca="1" si="9"/>
        <v>#VALUE!</v>
      </c>
      <c r="AA17" s="1" t="str">
        <f t="shared" si="10"/>
        <v/>
      </c>
      <c r="AB17" s="1" t="str">
        <f t="shared" si="10"/>
        <v/>
      </c>
      <c r="AC17" s="1" t="str">
        <f t="shared" si="10"/>
        <v/>
      </c>
      <c r="AD17" s="1" t="str">
        <f t="shared" si="10"/>
        <v/>
      </c>
      <c r="AE17" s="1" t="str">
        <f t="shared" si="10"/>
        <v/>
      </c>
      <c r="AF17" s="1" t="e">
        <f>VLOOKUP(C17,'Est3'!$C$12:$S$26,18,FALSE)</f>
        <v>#N/A</v>
      </c>
      <c r="AG17" s="1" t="str">
        <f ca="1">IF($I17&lt;AG$5,"-",SUM(INDIRECT(ADDRESS($AF17+"1",6,1,1,"EST 3")):INDIRECT(ADDRESS($AF17+"1",IF(AA17="",17,AA17+"5"),1,1,"EST 3")))/SUM(INDIRECT(ADDRESS($AF17,6,1,1,"EST 3")):INDIRECT(ADDRESS($AF17,IF(AA17="",17,AA17+"5"),1,1,"EST 3")))-1)</f>
        <v>-</v>
      </c>
      <c r="AH17" s="1" t="str">
        <f ca="1">IF($I17&lt;AH$5,"-",SUM(INDIRECT(ADDRESS($AF17+"1",22,1,1,"EST 3")):INDIRECT(ADDRESS($AF17+"1",IF(AB17="",33,AB17+"21"),1,1,"EST 3")))/SUM(INDIRECT(ADDRESS($AF17,22,1,1,"EST 3")):INDIRECT(ADDRESS($AF17,IF(AB17="",33,AB17+"21"),1,1,"EST 3")))-1)</f>
        <v>-</v>
      </c>
      <c r="AI17" s="1" t="str">
        <f ca="1">IF($I17&lt;AI$5,"-",SUM(INDIRECT(ADDRESS($AF17+"1",38,1,1,"EST 3")):INDIRECT(ADDRESS($AF17+"1",IF(AC17="",49,AC17+"37"),1,1,"EST 3")))/SUM(INDIRECT(ADDRESS($AF17,38,1,1,"EST 3")):INDIRECT(ADDRESS($AF17,IF(AC17="",49,AC17+"37"),1,1,"EST 3")))-1)</f>
        <v>-</v>
      </c>
      <c r="AJ17" s="1" t="str">
        <f ca="1">IF($I17&lt;AJ$5,"-",SUM(INDIRECT(ADDRESS($AF17+"1",54,1,1,"EST 3")):INDIRECT(ADDRESS($AF17+"1",IF(AD17="",65,AD17+"53"),1,1,"EST 3")))/SUM(INDIRECT(ADDRESS($AF17,54,1,1,"EST 3")):INDIRECT(ADDRESS($AF17,IF(AD17="",65,AD17+"53"),1,1,"EST 3")))-1)</f>
        <v>-</v>
      </c>
      <c r="AK17" s="1" t="str">
        <f ca="1">IF($I17&lt;AK$5,"-",SUM(INDIRECT(ADDRESS($AF17+"1",70,1,1,"EST 3")):INDIRECT(ADDRESS($AF17+"1",IF(AE17="",81,AE17+"69"),1,1,"EST 3")))/SUM(INDIRECT(ADDRESS($AF17,70,1,1,"EST 3")):INDIRECT(ADDRESS($AF17,IF(AE17="",81,AE17+"69"),1,1,"EST 3")))-1)</f>
        <v>-</v>
      </c>
    </row>
    <row r="18" spans="3:37" ht="30" customHeight="1" thickTop="1" thickBot="1">
      <c r="C18" s="353"/>
      <c r="D18" s="354"/>
      <c r="E18" s="316"/>
      <c r="F18" s="316"/>
      <c r="G18" s="317" t="str">
        <f>IF(F18=0,"",VLOOKUP(F18,Funcionários!$C$6:$D$81,2,FALSE))</f>
        <v/>
      </c>
      <c r="H18" s="318"/>
      <c r="I18" s="319"/>
      <c r="J18" s="85" t="str">
        <f t="shared" si="3"/>
        <v/>
      </c>
      <c r="K18" s="88"/>
      <c r="L18" s="1" t="str">
        <f t="shared" si="4"/>
        <v/>
      </c>
      <c r="M18" s="1" t="str">
        <f>IF(Funcionários!C18=0,"",Funcionários!C18)</f>
        <v/>
      </c>
      <c r="R18" s="1" t="str">
        <f t="shared" si="5"/>
        <v/>
      </c>
      <c r="S18" s="1" t="str">
        <f t="shared" si="6"/>
        <v/>
      </c>
      <c r="W18" s="1" t="e">
        <f t="shared" ca="1" si="7"/>
        <v>#VALUE!</v>
      </c>
      <c r="X18" s="1" t="e">
        <f t="shared" ca="1" si="8"/>
        <v>#VALUE!</v>
      </c>
      <c r="Y18" s="1" t="e">
        <f t="shared" ca="1" si="9"/>
        <v>#VALUE!</v>
      </c>
      <c r="AA18" s="1" t="str">
        <f t="shared" si="10"/>
        <v/>
      </c>
      <c r="AB18" s="1" t="str">
        <f t="shared" si="10"/>
        <v/>
      </c>
      <c r="AC18" s="1" t="str">
        <f t="shared" si="10"/>
        <v/>
      </c>
      <c r="AD18" s="1" t="str">
        <f t="shared" si="10"/>
        <v/>
      </c>
      <c r="AE18" s="1" t="str">
        <f t="shared" si="10"/>
        <v/>
      </c>
      <c r="AF18" s="1" t="e">
        <f>VLOOKUP(C18,'Est3'!$C$12:$S$26,18,FALSE)</f>
        <v>#N/A</v>
      </c>
      <c r="AG18" s="1" t="str">
        <f ca="1">IF($I18&lt;AG$5,"-",SUM(INDIRECT(ADDRESS($AF18+"1",6,1,1,"EST 3")):INDIRECT(ADDRESS($AF18+"1",IF(AA18="",17,AA18+"5"),1,1,"EST 3")))/SUM(INDIRECT(ADDRESS($AF18,6,1,1,"EST 3")):INDIRECT(ADDRESS($AF18,IF(AA18="",17,AA18+"5"),1,1,"EST 3")))-1)</f>
        <v>-</v>
      </c>
      <c r="AH18" s="1" t="str">
        <f ca="1">IF($I18&lt;AH$5,"-",SUM(INDIRECT(ADDRESS($AF18+"1",22,1,1,"EST 3")):INDIRECT(ADDRESS($AF18+"1",IF(AB18="",33,AB18+"21"),1,1,"EST 3")))/SUM(INDIRECT(ADDRESS($AF18,22,1,1,"EST 3")):INDIRECT(ADDRESS($AF18,IF(AB18="",33,AB18+"21"),1,1,"EST 3")))-1)</f>
        <v>-</v>
      </c>
      <c r="AI18" s="1" t="str">
        <f ca="1">IF($I18&lt;AI$5,"-",SUM(INDIRECT(ADDRESS($AF18+"1",38,1,1,"EST 3")):INDIRECT(ADDRESS($AF18+"1",IF(AC18="",49,AC18+"37"),1,1,"EST 3")))/SUM(INDIRECT(ADDRESS($AF18,38,1,1,"EST 3")):INDIRECT(ADDRESS($AF18,IF(AC18="",49,AC18+"37"),1,1,"EST 3")))-1)</f>
        <v>-</v>
      </c>
      <c r="AJ18" s="1" t="str">
        <f ca="1">IF($I18&lt;AJ$5,"-",SUM(INDIRECT(ADDRESS($AF18+"1",54,1,1,"EST 3")):INDIRECT(ADDRESS($AF18+"1",IF(AD18="",65,AD18+"53"),1,1,"EST 3")))/SUM(INDIRECT(ADDRESS($AF18,54,1,1,"EST 3")):INDIRECT(ADDRESS($AF18,IF(AD18="",65,AD18+"53"),1,1,"EST 3")))-1)</f>
        <v>-</v>
      </c>
      <c r="AK18" s="1" t="str">
        <f ca="1">IF($I18&lt;AK$5,"-",SUM(INDIRECT(ADDRESS($AF18+"1",70,1,1,"EST 3")):INDIRECT(ADDRESS($AF18+"1",IF(AE18="",81,AE18+"69"),1,1,"EST 3")))/SUM(INDIRECT(ADDRESS($AF18,70,1,1,"EST 3")):INDIRECT(ADDRESS($AF18,IF(AE18="",81,AE18+"69"),1,1,"EST 3")))-1)</f>
        <v>-</v>
      </c>
    </row>
    <row r="19" spans="3:37" ht="30" customHeight="1" thickTop="1" thickBot="1">
      <c r="C19" s="345"/>
      <c r="D19" s="346"/>
      <c r="E19" s="316"/>
      <c r="F19" s="316"/>
      <c r="G19" s="317" t="str">
        <f>IF(F19=0,"",VLOOKUP(F19,Funcionários!$C$6:$D$81,2,FALSE))</f>
        <v/>
      </c>
      <c r="H19" s="318"/>
      <c r="I19" s="319"/>
      <c r="J19" s="85" t="str">
        <f t="shared" si="3"/>
        <v/>
      </c>
      <c r="K19" s="88"/>
      <c r="L19" s="1" t="str">
        <f t="shared" si="4"/>
        <v/>
      </c>
      <c r="M19" s="1" t="str">
        <f>IF(Funcionários!C19=0,"",Funcionários!C19)</f>
        <v/>
      </c>
      <c r="R19" s="1" t="str">
        <f t="shared" si="5"/>
        <v/>
      </c>
      <c r="S19" s="1" t="str">
        <f t="shared" si="6"/>
        <v/>
      </c>
      <c r="W19" s="1" t="e">
        <f t="shared" ca="1" si="7"/>
        <v>#VALUE!</v>
      </c>
      <c r="X19" s="1" t="e">
        <f t="shared" ca="1" si="8"/>
        <v>#VALUE!</v>
      </c>
      <c r="Y19" s="1" t="e">
        <f t="shared" ca="1" si="9"/>
        <v>#VALUE!</v>
      </c>
      <c r="AA19" s="1" t="str">
        <f t="shared" si="10"/>
        <v/>
      </c>
      <c r="AB19" s="1" t="str">
        <f t="shared" si="10"/>
        <v/>
      </c>
      <c r="AC19" s="1" t="str">
        <f t="shared" si="10"/>
        <v/>
      </c>
      <c r="AD19" s="1" t="str">
        <f t="shared" si="10"/>
        <v/>
      </c>
      <c r="AE19" s="1" t="str">
        <f t="shared" si="10"/>
        <v/>
      </c>
      <c r="AF19" s="1" t="e">
        <f>VLOOKUP(C19,'Est3'!$C$12:$S$26,18,FALSE)</f>
        <v>#N/A</v>
      </c>
      <c r="AG19" s="1" t="str">
        <f ca="1">IF($I19&lt;AG$5,"-",SUM(INDIRECT(ADDRESS($AF19+"1",6,1,1,"EST 3")):INDIRECT(ADDRESS($AF19+"1",IF(AA19="",17,AA19+"5"),1,1,"EST 3")))/SUM(INDIRECT(ADDRESS($AF19,6,1,1,"EST 3")):INDIRECT(ADDRESS($AF19,IF(AA19="",17,AA19+"5"),1,1,"EST 3")))-1)</f>
        <v>-</v>
      </c>
      <c r="AH19" s="1" t="str">
        <f ca="1">IF($I19&lt;AH$5,"-",SUM(INDIRECT(ADDRESS($AF19+"1",22,1,1,"EST 3")):INDIRECT(ADDRESS($AF19+"1",IF(AB19="",33,AB19+"21"),1,1,"EST 3")))/SUM(INDIRECT(ADDRESS($AF19,22,1,1,"EST 3")):INDIRECT(ADDRESS($AF19,IF(AB19="",33,AB19+"21"),1,1,"EST 3")))-1)</f>
        <v>-</v>
      </c>
      <c r="AI19" s="1" t="str">
        <f ca="1">IF($I19&lt;AI$5,"-",SUM(INDIRECT(ADDRESS($AF19+"1",38,1,1,"EST 3")):INDIRECT(ADDRESS($AF19+"1",IF(AC19="",49,AC19+"37"),1,1,"EST 3")))/SUM(INDIRECT(ADDRESS($AF19,38,1,1,"EST 3")):INDIRECT(ADDRESS($AF19,IF(AC19="",49,AC19+"37"),1,1,"EST 3")))-1)</f>
        <v>-</v>
      </c>
      <c r="AJ19" s="1" t="str">
        <f ca="1">IF($I19&lt;AJ$5,"-",SUM(INDIRECT(ADDRESS($AF19+"1",54,1,1,"EST 3")):INDIRECT(ADDRESS($AF19+"1",IF(AD19="",65,AD19+"53"),1,1,"EST 3")))/SUM(INDIRECT(ADDRESS($AF19,54,1,1,"EST 3")):INDIRECT(ADDRESS($AF19,IF(AD19="",65,AD19+"53"),1,1,"EST 3")))-1)</f>
        <v>-</v>
      </c>
      <c r="AK19" s="1" t="str">
        <f ca="1">IF($I19&lt;AK$5,"-",SUM(INDIRECT(ADDRESS($AF19+"1",70,1,1,"EST 3")):INDIRECT(ADDRESS($AF19+"1",IF(AE19="",81,AE19+"69"),1,1,"EST 3")))/SUM(INDIRECT(ADDRESS($AF19,70,1,1,"EST 3")):INDIRECT(ADDRESS($AF19,IF(AE19="",81,AE19+"69"),1,1,"EST 3")))-1)</f>
        <v>-</v>
      </c>
    </row>
    <row r="20" spans="3:37" ht="30" customHeight="1" thickTop="1" thickBot="1">
      <c r="C20" s="353"/>
      <c r="D20" s="354"/>
      <c r="E20" s="316"/>
      <c r="F20" s="316"/>
      <c r="G20" s="317" t="str">
        <f>IF(F20=0,"",VLOOKUP(F20,Funcionários!$C$6:$D$81,2,FALSE))</f>
        <v/>
      </c>
      <c r="H20" s="318"/>
      <c r="I20" s="319"/>
      <c r="J20" s="85" t="str">
        <f t="shared" si="3"/>
        <v/>
      </c>
      <c r="K20" s="88"/>
      <c r="L20" s="1" t="str">
        <f t="shared" si="4"/>
        <v/>
      </c>
      <c r="M20" s="1" t="str">
        <f>IF(Funcionários!C20=0,"",Funcionários!C20)</f>
        <v/>
      </c>
      <c r="R20" s="1" t="str">
        <f t="shared" si="5"/>
        <v/>
      </c>
      <c r="S20" s="1" t="str">
        <f t="shared" si="6"/>
        <v/>
      </c>
      <c r="W20" s="1" t="e">
        <f t="shared" ca="1" si="7"/>
        <v>#VALUE!</v>
      </c>
      <c r="X20" s="1" t="e">
        <f t="shared" ca="1" si="8"/>
        <v>#VALUE!</v>
      </c>
      <c r="Y20" s="1" t="e">
        <f t="shared" ca="1" si="9"/>
        <v>#VALUE!</v>
      </c>
      <c r="AA20" s="1" t="str">
        <f t="shared" si="10"/>
        <v/>
      </c>
      <c r="AB20" s="1" t="str">
        <f t="shared" si="10"/>
        <v/>
      </c>
      <c r="AC20" s="1" t="str">
        <f t="shared" si="10"/>
        <v/>
      </c>
      <c r="AD20" s="1" t="str">
        <f t="shared" si="10"/>
        <v/>
      </c>
      <c r="AE20" s="1" t="str">
        <f t="shared" si="10"/>
        <v/>
      </c>
      <c r="AF20" s="1" t="e">
        <f>VLOOKUP(C20,'Est3'!$C$12:$S$26,18,FALSE)</f>
        <v>#N/A</v>
      </c>
      <c r="AG20" s="1" t="str">
        <f ca="1">IF($I20&lt;AG$5,"-",SUM(INDIRECT(ADDRESS($AF20+"1",6,1,1,"EST 3")):INDIRECT(ADDRESS($AF20+"1",IF(AA20="",17,AA20+"5"),1,1,"EST 3")))/SUM(INDIRECT(ADDRESS($AF20,6,1,1,"EST 3")):INDIRECT(ADDRESS($AF20,IF(AA20="",17,AA20+"5"),1,1,"EST 3")))-1)</f>
        <v>-</v>
      </c>
      <c r="AH20" s="1" t="str">
        <f ca="1">IF($I20&lt;AH$5,"-",SUM(INDIRECT(ADDRESS($AF20+"1",22,1,1,"EST 3")):INDIRECT(ADDRESS($AF20+"1",IF(AB20="",33,AB20+"21"),1,1,"EST 3")))/SUM(INDIRECT(ADDRESS($AF20,22,1,1,"EST 3")):INDIRECT(ADDRESS($AF20,IF(AB20="",33,AB20+"21"),1,1,"EST 3")))-1)</f>
        <v>-</v>
      </c>
      <c r="AI20" s="1" t="str">
        <f ca="1">IF($I20&lt;AI$5,"-",SUM(INDIRECT(ADDRESS($AF20+"1",38,1,1,"EST 3")):INDIRECT(ADDRESS($AF20+"1",IF(AC20="",49,AC20+"37"),1,1,"EST 3")))/SUM(INDIRECT(ADDRESS($AF20,38,1,1,"EST 3")):INDIRECT(ADDRESS($AF20,IF(AC20="",49,AC20+"37"),1,1,"EST 3")))-1)</f>
        <v>-</v>
      </c>
      <c r="AJ20" s="1" t="str">
        <f ca="1">IF($I20&lt;AJ$5,"-",SUM(INDIRECT(ADDRESS($AF20+"1",54,1,1,"EST 3")):INDIRECT(ADDRESS($AF20+"1",IF(AD20="",65,AD20+"53"),1,1,"EST 3")))/SUM(INDIRECT(ADDRESS($AF20,54,1,1,"EST 3")):INDIRECT(ADDRESS($AF20,IF(AD20="",65,AD20+"53"),1,1,"EST 3")))-1)</f>
        <v>-</v>
      </c>
      <c r="AK20" s="1" t="str">
        <f ca="1">IF($I20&lt;AK$5,"-",SUM(INDIRECT(ADDRESS($AF20+"1",70,1,1,"EST 3")):INDIRECT(ADDRESS($AF20+"1",IF(AE20="",81,AE20+"69"),1,1,"EST 3")))/SUM(INDIRECT(ADDRESS($AF20,70,1,1,"EST 3")):INDIRECT(ADDRESS($AF20,IF(AE20="",81,AE20+"69"),1,1,"EST 3")))-1)</f>
        <v>-</v>
      </c>
    </row>
    <row r="21" spans="3:37" ht="30" customHeight="1" thickTop="1" thickBot="1">
      <c r="C21" s="345"/>
      <c r="D21" s="346"/>
      <c r="E21" s="316"/>
      <c r="F21" s="316"/>
      <c r="G21" s="317" t="str">
        <f>IF(F21=0,"",VLOOKUP(F21,Funcionários!$C$6:$D$81,2,FALSE))</f>
        <v/>
      </c>
      <c r="H21" s="318"/>
      <c r="I21" s="319"/>
      <c r="J21" s="85" t="str">
        <f t="shared" si="3"/>
        <v/>
      </c>
      <c r="K21" s="88"/>
      <c r="L21" s="1" t="str">
        <f t="shared" si="4"/>
        <v/>
      </c>
      <c r="M21" s="1" t="str">
        <f>IF(Funcionários!C21=0,"",Funcionários!C21)</f>
        <v/>
      </c>
      <c r="R21" s="1" t="str">
        <f t="shared" si="5"/>
        <v/>
      </c>
      <c r="S21" s="1" t="str">
        <f t="shared" si="6"/>
        <v/>
      </c>
      <c r="W21" s="1" t="e">
        <f t="shared" ca="1" si="7"/>
        <v>#VALUE!</v>
      </c>
      <c r="X21" s="1" t="e">
        <f t="shared" ca="1" si="8"/>
        <v>#VALUE!</v>
      </c>
      <c r="Y21" s="1" t="e">
        <f t="shared" ca="1" si="9"/>
        <v>#VALUE!</v>
      </c>
      <c r="AA21" s="1" t="str">
        <f t="shared" si="10"/>
        <v/>
      </c>
      <c r="AB21" s="1" t="str">
        <f t="shared" si="10"/>
        <v/>
      </c>
      <c r="AC21" s="1" t="str">
        <f t="shared" si="10"/>
        <v/>
      </c>
      <c r="AD21" s="1" t="str">
        <f t="shared" si="10"/>
        <v/>
      </c>
      <c r="AE21" s="1" t="str">
        <f t="shared" si="10"/>
        <v/>
      </c>
      <c r="AF21" s="1" t="e">
        <f>VLOOKUP(C21,'Est3'!$C$12:$S$26,18,FALSE)</f>
        <v>#N/A</v>
      </c>
      <c r="AG21" s="1" t="str">
        <f ca="1">IF($I21&lt;AG$5,"-",SUM(INDIRECT(ADDRESS($AF21+"1",6,1,1,"EST 3")):INDIRECT(ADDRESS($AF21+"1",IF(AA21="",17,AA21+"5"),1,1,"EST 3")))/SUM(INDIRECT(ADDRESS($AF21,6,1,1,"EST 3")):INDIRECT(ADDRESS($AF21,IF(AA21="",17,AA21+"5"),1,1,"EST 3")))-1)</f>
        <v>-</v>
      </c>
      <c r="AH21" s="1" t="str">
        <f ca="1">IF($I21&lt;AH$5,"-",SUM(INDIRECT(ADDRESS($AF21+"1",22,1,1,"EST 3")):INDIRECT(ADDRESS($AF21+"1",IF(AB21="",33,AB21+"21"),1,1,"EST 3")))/SUM(INDIRECT(ADDRESS($AF21,22,1,1,"EST 3")):INDIRECT(ADDRESS($AF21,IF(AB21="",33,AB21+"21"),1,1,"EST 3")))-1)</f>
        <v>-</v>
      </c>
      <c r="AI21" s="1" t="str">
        <f ca="1">IF($I21&lt;AI$5,"-",SUM(INDIRECT(ADDRESS($AF21+"1",38,1,1,"EST 3")):INDIRECT(ADDRESS($AF21+"1",IF(AC21="",49,AC21+"37"),1,1,"EST 3")))/SUM(INDIRECT(ADDRESS($AF21,38,1,1,"EST 3")):INDIRECT(ADDRESS($AF21,IF(AC21="",49,AC21+"37"),1,1,"EST 3")))-1)</f>
        <v>-</v>
      </c>
      <c r="AJ21" s="1" t="str">
        <f ca="1">IF($I21&lt;AJ$5,"-",SUM(INDIRECT(ADDRESS($AF21+"1",54,1,1,"EST 3")):INDIRECT(ADDRESS($AF21+"1",IF(AD21="",65,AD21+"53"),1,1,"EST 3")))/SUM(INDIRECT(ADDRESS($AF21,54,1,1,"EST 3")):INDIRECT(ADDRESS($AF21,IF(AD21="",65,AD21+"53"),1,1,"EST 3")))-1)</f>
        <v>-</v>
      </c>
      <c r="AK21" s="1" t="str">
        <f ca="1">IF($I21&lt;AK$5,"-",SUM(INDIRECT(ADDRESS($AF21+"1",70,1,1,"EST 3")):INDIRECT(ADDRESS($AF21+"1",IF(AE21="",81,AE21+"69"),1,1,"EST 3")))/SUM(INDIRECT(ADDRESS($AF21,70,1,1,"EST 3")):INDIRECT(ADDRESS($AF21,IF(AE21="",81,AE21+"69"),1,1,"EST 3")))-1)</f>
        <v>-</v>
      </c>
    </row>
    <row r="22" spans="3:37" ht="30" customHeight="1" thickTop="1" thickBot="1">
      <c r="C22" s="345"/>
      <c r="D22" s="346"/>
      <c r="E22" s="316"/>
      <c r="F22" s="316"/>
      <c r="G22" s="317" t="str">
        <f>IF(F22=0,"",VLOOKUP(F22,Funcionários!$C$6:$D$81,2,FALSE))</f>
        <v/>
      </c>
      <c r="H22" s="318"/>
      <c r="I22" s="319"/>
      <c r="J22" s="85" t="str">
        <f t="shared" si="3"/>
        <v/>
      </c>
      <c r="K22" s="88"/>
      <c r="L22" s="1" t="str">
        <f t="shared" si="4"/>
        <v/>
      </c>
      <c r="M22" s="1" t="str">
        <f>IF(Funcionários!C22=0,"",Funcionários!C22)</f>
        <v/>
      </c>
      <c r="R22" s="1" t="str">
        <f t="shared" si="5"/>
        <v/>
      </c>
      <c r="S22" s="1" t="str">
        <f t="shared" si="6"/>
        <v/>
      </c>
      <c r="W22" s="1" t="e">
        <f t="shared" ca="1" si="7"/>
        <v>#VALUE!</v>
      </c>
      <c r="X22" s="1" t="e">
        <f t="shared" ca="1" si="8"/>
        <v>#VALUE!</v>
      </c>
      <c r="Y22" s="1" t="e">
        <f t="shared" ca="1" si="9"/>
        <v>#VALUE!</v>
      </c>
      <c r="AA22" s="1" t="str">
        <f t="shared" si="10"/>
        <v/>
      </c>
      <c r="AB22" s="1" t="str">
        <f t="shared" si="10"/>
        <v/>
      </c>
      <c r="AC22" s="1" t="str">
        <f t="shared" si="10"/>
        <v/>
      </c>
      <c r="AD22" s="1" t="str">
        <f t="shared" si="10"/>
        <v/>
      </c>
      <c r="AE22" s="1" t="str">
        <f t="shared" si="10"/>
        <v/>
      </c>
      <c r="AF22" s="1" t="e">
        <f>VLOOKUP(C22,'Est3'!$C$12:$S$26,18,FALSE)</f>
        <v>#N/A</v>
      </c>
      <c r="AG22" s="1" t="str">
        <f ca="1">IF($I22&lt;AG$5,"-",SUM(INDIRECT(ADDRESS($AF22+"1",6,1,1,"EST 3")):INDIRECT(ADDRESS($AF22+"1",IF(AA22="",17,AA22+"5"),1,1,"EST 3")))/SUM(INDIRECT(ADDRESS($AF22,6,1,1,"EST 3")):INDIRECT(ADDRESS($AF22,IF(AA22="",17,AA22+"5"),1,1,"EST 3")))-1)</f>
        <v>-</v>
      </c>
      <c r="AH22" s="1" t="str">
        <f ca="1">IF($I22&lt;AH$5,"-",SUM(INDIRECT(ADDRESS($AF22+"1",22,1,1,"EST 3")):INDIRECT(ADDRESS($AF22+"1",IF(AB22="",33,AB22+"21"),1,1,"EST 3")))/SUM(INDIRECT(ADDRESS($AF22,22,1,1,"EST 3")):INDIRECT(ADDRESS($AF22,IF(AB22="",33,AB22+"21"),1,1,"EST 3")))-1)</f>
        <v>-</v>
      </c>
      <c r="AI22" s="1" t="str">
        <f ca="1">IF($I22&lt;AI$5,"-",SUM(INDIRECT(ADDRESS($AF22+"1",38,1,1,"EST 3")):INDIRECT(ADDRESS($AF22+"1",IF(AC22="",49,AC22+"37"),1,1,"EST 3")))/SUM(INDIRECT(ADDRESS($AF22,38,1,1,"EST 3")):INDIRECT(ADDRESS($AF22,IF(AC22="",49,AC22+"37"),1,1,"EST 3")))-1)</f>
        <v>-</v>
      </c>
      <c r="AJ22" s="1" t="str">
        <f ca="1">IF($I22&lt;AJ$5,"-",SUM(INDIRECT(ADDRESS($AF22+"1",54,1,1,"EST 3")):INDIRECT(ADDRESS($AF22+"1",IF(AD22="",65,AD22+"53"),1,1,"EST 3")))/SUM(INDIRECT(ADDRESS($AF22,54,1,1,"EST 3")):INDIRECT(ADDRESS($AF22,IF(AD22="",65,AD22+"53"),1,1,"EST 3")))-1)</f>
        <v>-</v>
      </c>
      <c r="AK22" s="1" t="str">
        <f ca="1">IF($I22&lt;AK$5,"-",SUM(INDIRECT(ADDRESS($AF22+"1",70,1,1,"EST 3")):INDIRECT(ADDRESS($AF22+"1",IF(AE22="",81,AE22+"69"),1,1,"EST 3")))/SUM(INDIRECT(ADDRESS($AF22,70,1,1,"EST 3")):INDIRECT(ADDRESS($AF22,IF(AE22="",81,AE22+"69"),1,1,"EST 3")))-1)</f>
        <v>-</v>
      </c>
    </row>
    <row r="23" spans="3:37" ht="30" customHeight="1" thickTop="1" thickBot="1">
      <c r="C23" s="321"/>
      <c r="D23" s="322"/>
      <c r="E23" s="316"/>
      <c r="F23" s="316"/>
      <c r="G23" s="317" t="str">
        <f>IF(F23=0,"",VLOOKUP(F23,Funcionários!$C$6:$D$81,2,FALSE))</f>
        <v/>
      </c>
      <c r="H23" s="318"/>
      <c r="I23" s="319"/>
      <c r="J23" s="85" t="str">
        <f t="shared" si="3"/>
        <v/>
      </c>
      <c r="K23" s="88"/>
      <c r="L23" s="1" t="str">
        <f t="shared" si="4"/>
        <v/>
      </c>
      <c r="M23" s="1" t="str">
        <f>IF(Funcionários!C23=0,"",Funcionários!C23)</f>
        <v/>
      </c>
      <c r="R23" s="1" t="str">
        <f t="shared" si="5"/>
        <v/>
      </c>
      <c r="S23" s="1" t="str">
        <f t="shared" si="6"/>
        <v/>
      </c>
      <c r="W23" s="1" t="e">
        <f t="shared" ca="1" si="7"/>
        <v>#VALUE!</v>
      </c>
      <c r="X23" s="1" t="e">
        <f t="shared" ca="1" si="8"/>
        <v>#VALUE!</v>
      </c>
      <c r="Y23" s="1" t="e">
        <f t="shared" ca="1" si="9"/>
        <v>#VALUE!</v>
      </c>
      <c r="AA23" s="1" t="str">
        <f t="shared" si="10"/>
        <v/>
      </c>
      <c r="AB23" s="1" t="str">
        <f t="shared" si="10"/>
        <v/>
      </c>
      <c r="AC23" s="1" t="str">
        <f t="shared" si="10"/>
        <v/>
      </c>
      <c r="AD23" s="1" t="str">
        <f t="shared" si="10"/>
        <v/>
      </c>
      <c r="AE23" s="1" t="str">
        <f t="shared" si="10"/>
        <v/>
      </c>
      <c r="AF23" s="1" t="e">
        <f>VLOOKUP(C23,'Est3'!$C$12:$S$26,18,FALSE)</f>
        <v>#N/A</v>
      </c>
      <c r="AG23" s="1" t="str">
        <f ca="1">IF($I23&lt;AG$5,"-",SUM(INDIRECT(ADDRESS($AF23+"1",6,1,1,"EST 3")):INDIRECT(ADDRESS($AF23+"1",IF(AA23="",17,AA23+"5"),1,1,"EST 3")))/SUM(INDIRECT(ADDRESS($AF23,6,1,1,"EST 3")):INDIRECT(ADDRESS($AF23,IF(AA23="",17,AA23+"5"),1,1,"EST 3")))-1)</f>
        <v>-</v>
      </c>
      <c r="AH23" s="1" t="str">
        <f ca="1">IF($I23&lt;AH$5,"-",SUM(INDIRECT(ADDRESS($AF23+"1",22,1,1,"EST 3")):INDIRECT(ADDRESS($AF23+"1",IF(AB23="",33,AB23+"21"),1,1,"EST 3")))/SUM(INDIRECT(ADDRESS($AF23,22,1,1,"EST 3")):INDIRECT(ADDRESS($AF23,IF(AB23="",33,AB23+"21"),1,1,"EST 3")))-1)</f>
        <v>-</v>
      </c>
      <c r="AI23" s="1" t="str">
        <f ca="1">IF($I23&lt;AI$5,"-",SUM(INDIRECT(ADDRESS($AF23+"1",38,1,1,"EST 3")):INDIRECT(ADDRESS($AF23+"1",IF(AC23="",49,AC23+"37"),1,1,"EST 3")))/SUM(INDIRECT(ADDRESS($AF23,38,1,1,"EST 3")):INDIRECT(ADDRESS($AF23,IF(AC23="",49,AC23+"37"),1,1,"EST 3")))-1)</f>
        <v>-</v>
      </c>
      <c r="AJ23" s="1" t="str">
        <f ca="1">IF($I23&lt;AJ$5,"-",SUM(INDIRECT(ADDRESS($AF23+"1",54,1,1,"EST 3")):INDIRECT(ADDRESS($AF23+"1",IF(AD23="",65,AD23+"53"),1,1,"EST 3")))/SUM(INDIRECT(ADDRESS($AF23,54,1,1,"EST 3")):INDIRECT(ADDRESS($AF23,IF(AD23="",65,AD23+"53"),1,1,"EST 3")))-1)</f>
        <v>-</v>
      </c>
      <c r="AK23" s="1" t="str">
        <f ca="1">IF($I23&lt;AK$5,"-",SUM(INDIRECT(ADDRESS($AF23+"1",70,1,1,"EST 3")):INDIRECT(ADDRESS($AF23+"1",IF(AE23="",81,AE23+"69"),1,1,"EST 3")))/SUM(INDIRECT(ADDRESS($AF23,70,1,1,"EST 3")):INDIRECT(ADDRESS($AF23,IF(AE23="",81,AE23+"69"),1,1,"EST 3")))-1)</f>
        <v>-</v>
      </c>
    </row>
    <row r="24" spans="3:37" ht="30" customHeight="1" thickTop="1" thickBot="1">
      <c r="C24" s="321"/>
      <c r="D24" s="322"/>
      <c r="E24" s="316"/>
      <c r="F24" s="316"/>
      <c r="G24" s="317" t="str">
        <f>IF(F24=0,"",VLOOKUP(F24,Funcionários!$C$6:$D$81,2,FALSE))</f>
        <v/>
      </c>
      <c r="H24" s="318"/>
      <c r="I24" s="319"/>
      <c r="J24" s="85" t="str">
        <f t="shared" si="3"/>
        <v/>
      </c>
      <c r="K24" s="88"/>
      <c r="L24" s="1" t="str">
        <f t="shared" si="4"/>
        <v/>
      </c>
      <c r="M24" s="1" t="str">
        <f>IF(Funcionários!C24=0,"",Funcionários!C24)</f>
        <v/>
      </c>
      <c r="R24" s="1" t="str">
        <f t="shared" si="5"/>
        <v/>
      </c>
      <c r="S24" s="1" t="str">
        <f t="shared" si="6"/>
        <v/>
      </c>
      <c r="W24" s="1" t="e">
        <f t="shared" ca="1" si="7"/>
        <v>#VALUE!</v>
      </c>
      <c r="X24" s="1" t="e">
        <f t="shared" ca="1" si="8"/>
        <v>#VALUE!</v>
      </c>
      <c r="Y24" s="1" t="e">
        <f t="shared" ca="1" si="9"/>
        <v>#VALUE!</v>
      </c>
      <c r="AA24" s="1" t="str">
        <f t="shared" si="10"/>
        <v/>
      </c>
      <c r="AB24" s="1" t="str">
        <f t="shared" si="10"/>
        <v/>
      </c>
      <c r="AC24" s="1" t="str">
        <f t="shared" si="10"/>
        <v/>
      </c>
      <c r="AD24" s="1" t="str">
        <f t="shared" si="10"/>
        <v/>
      </c>
      <c r="AE24" s="1" t="str">
        <f t="shared" si="10"/>
        <v/>
      </c>
      <c r="AF24" s="1" t="e">
        <f>VLOOKUP(C24,'Est3'!$C$12:$S$26,18,FALSE)</f>
        <v>#N/A</v>
      </c>
      <c r="AG24" s="1" t="str">
        <f ca="1">IF($I24&lt;AG$5,"-",SUM(INDIRECT(ADDRESS($AF24+"1",6,1,1,"EST 3")):INDIRECT(ADDRESS($AF24+"1",IF(AA24="",17,AA24+"5"),1,1,"EST 3")))/SUM(INDIRECT(ADDRESS($AF24,6,1,1,"EST 3")):INDIRECT(ADDRESS($AF24,IF(AA24="",17,AA24+"5"),1,1,"EST 3")))-1)</f>
        <v>-</v>
      </c>
      <c r="AH24" s="1" t="str">
        <f ca="1">IF($I24&lt;AH$5,"-",SUM(INDIRECT(ADDRESS($AF24+"1",22,1,1,"EST 3")):INDIRECT(ADDRESS($AF24+"1",IF(AB24="",33,AB24+"21"),1,1,"EST 3")))/SUM(INDIRECT(ADDRESS($AF24,22,1,1,"EST 3")):INDIRECT(ADDRESS($AF24,IF(AB24="",33,AB24+"21"),1,1,"EST 3")))-1)</f>
        <v>-</v>
      </c>
      <c r="AI24" s="1" t="str">
        <f ca="1">IF($I24&lt;AI$5,"-",SUM(INDIRECT(ADDRESS($AF24+"1",38,1,1,"EST 3")):INDIRECT(ADDRESS($AF24+"1",IF(AC24="",49,AC24+"37"),1,1,"EST 3")))/SUM(INDIRECT(ADDRESS($AF24,38,1,1,"EST 3")):INDIRECT(ADDRESS($AF24,IF(AC24="",49,AC24+"37"),1,1,"EST 3")))-1)</f>
        <v>-</v>
      </c>
      <c r="AJ24" s="1" t="str">
        <f ca="1">IF($I24&lt;AJ$5,"-",SUM(INDIRECT(ADDRESS($AF24+"1",54,1,1,"EST 3")):INDIRECT(ADDRESS($AF24+"1",IF(AD24="",65,AD24+"53"),1,1,"EST 3")))/SUM(INDIRECT(ADDRESS($AF24,54,1,1,"EST 3")):INDIRECT(ADDRESS($AF24,IF(AD24="",65,AD24+"53"),1,1,"EST 3")))-1)</f>
        <v>-</v>
      </c>
      <c r="AK24" s="1" t="str">
        <f ca="1">IF($I24&lt;AK$5,"-",SUM(INDIRECT(ADDRESS($AF24+"1",70,1,1,"EST 3")):INDIRECT(ADDRESS($AF24+"1",IF(AE24="",81,AE24+"69"),1,1,"EST 3")))/SUM(INDIRECT(ADDRESS($AF24,70,1,1,"EST 3")):INDIRECT(ADDRESS($AF24,IF(AE24="",81,AE24+"69"),1,1,"EST 3")))-1)</f>
        <v>-</v>
      </c>
    </row>
    <row r="25" spans="3:37" ht="30" customHeight="1" thickTop="1" thickBot="1">
      <c r="C25" s="321"/>
      <c r="D25" s="322"/>
      <c r="E25" s="316"/>
      <c r="F25" s="316"/>
      <c r="G25" s="317" t="str">
        <f>IF(F25=0,"",VLOOKUP(F25,Funcionários!$C$6:$D$81,2,FALSE))</f>
        <v/>
      </c>
      <c r="H25" s="318"/>
      <c r="I25" s="319"/>
      <c r="J25" s="85" t="str">
        <f t="shared" si="3"/>
        <v/>
      </c>
      <c r="K25" s="88"/>
      <c r="L25" s="1" t="str">
        <f t="shared" si="4"/>
        <v/>
      </c>
      <c r="M25" s="1" t="str">
        <f>IF(Funcionários!C25=0,"",Funcionários!C25)</f>
        <v/>
      </c>
      <c r="R25" s="1" t="str">
        <f t="shared" si="5"/>
        <v/>
      </c>
      <c r="S25" s="1" t="str">
        <f t="shared" si="6"/>
        <v/>
      </c>
      <c r="W25" s="1" t="e">
        <f t="shared" ca="1" si="7"/>
        <v>#VALUE!</v>
      </c>
      <c r="X25" s="1" t="e">
        <f t="shared" ca="1" si="8"/>
        <v>#VALUE!</v>
      </c>
      <c r="Y25" s="1" t="e">
        <f t="shared" ca="1" si="9"/>
        <v>#VALUE!</v>
      </c>
      <c r="AA25" s="1" t="str">
        <f t="shared" si="10"/>
        <v/>
      </c>
      <c r="AB25" s="1" t="str">
        <f t="shared" si="10"/>
        <v/>
      </c>
      <c r="AC25" s="1" t="str">
        <f t="shared" si="10"/>
        <v/>
      </c>
      <c r="AD25" s="1" t="str">
        <f t="shared" si="10"/>
        <v/>
      </c>
      <c r="AE25" s="1" t="str">
        <f t="shared" si="10"/>
        <v/>
      </c>
      <c r="AF25" s="1" t="e">
        <f>VLOOKUP(C25,'Est3'!$C$12:$S$26,18,FALSE)</f>
        <v>#N/A</v>
      </c>
      <c r="AG25" s="1" t="str">
        <f ca="1">IF($I25&lt;AG$5,"-",SUM(INDIRECT(ADDRESS($AF25+"1",6,1,1,"EST 3")):INDIRECT(ADDRESS($AF25+"1",IF(AA25="",17,AA25+"5"),1,1,"EST 3")))/SUM(INDIRECT(ADDRESS($AF25,6,1,1,"EST 3")):INDIRECT(ADDRESS($AF25,IF(AA25="",17,AA25+"5"),1,1,"EST 3")))-1)</f>
        <v>-</v>
      </c>
      <c r="AH25" s="1" t="str">
        <f ca="1">IF($I25&lt;AH$5,"-",SUM(INDIRECT(ADDRESS($AF25+"1",22,1,1,"EST 3")):INDIRECT(ADDRESS($AF25+"1",IF(AB25="",33,AB25+"21"),1,1,"EST 3")))/SUM(INDIRECT(ADDRESS($AF25,22,1,1,"EST 3")):INDIRECT(ADDRESS($AF25,IF(AB25="",33,AB25+"21"),1,1,"EST 3")))-1)</f>
        <v>-</v>
      </c>
      <c r="AI25" s="1" t="str">
        <f ca="1">IF($I25&lt;AI$5,"-",SUM(INDIRECT(ADDRESS($AF25+"1",38,1,1,"EST 3")):INDIRECT(ADDRESS($AF25+"1",IF(AC25="",49,AC25+"37"),1,1,"EST 3")))/SUM(INDIRECT(ADDRESS($AF25,38,1,1,"EST 3")):INDIRECT(ADDRESS($AF25,IF(AC25="",49,AC25+"37"),1,1,"EST 3")))-1)</f>
        <v>-</v>
      </c>
      <c r="AJ25" s="1" t="str">
        <f ca="1">IF($I25&lt;AJ$5,"-",SUM(INDIRECT(ADDRESS($AF25+"1",54,1,1,"EST 3")):INDIRECT(ADDRESS($AF25+"1",IF(AD25="",65,AD25+"53"),1,1,"EST 3")))/SUM(INDIRECT(ADDRESS($AF25,54,1,1,"EST 3")):INDIRECT(ADDRESS($AF25,IF(AD25="",65,AD25+"53"),1,1,"EST 3")))-1)</f>
        <v>-</v>
      </c>
      <c r="AK25" s="1" t="str">
        <f ca="1">IF($I25&lt;AK$5,"-",SUM(INDIRECT(ADDRESS($AF25+"1",70,1,1,"EST 3")):INDIRECT(ADDRESS($AF25+"1",IF(AE25="",81,AE25+"69"),1,1,"EST 3")))/SUM(INDIRECT(ADDRESS($AF25,70,1,1,"EST 3")):INDIRECT(ADDRESS($AF25,IF(AE25="",81,AE25+"69"),1,1,"EST 3")))-1)</f>
        <v>-</v>
      </c>
    </row>
    <row r="26" spans="3:37" ht="30" customHeight="1" thickTop="1" thickBot="1">
      <c r="C26" s="321"/>
      <c r="D26" s="322"/>
      <c r="E26" s="316"/>
      <c r="F26" s="316"/>
      <c r="G26" s="317" t="str">
        <f>IF(F26=0,"",VLOOKUP(F26,Funcionários!$C$6:$D$81,2,FALSE))</f>
        <v/>
      </c>
      <c r="H26" s="318"/>
      <c r="I26" s="319"/>
      <c r="J26" s="85" t="str">
        <f t="shared" si="3"/>
        <v/>
      </c>
      <c r="K26" s="88"/>
      <c r="L26" s="1" t="str">
        <f t="shared" si="4"/>
        <v/>
      </c>
      <c r="M26" s="1" t="str">
        <f>IF(Funcionários!C26=0,"",Funcionários!C26)</f>
        <v/>
      </c>
      <c r="R26" s="1" t="str">
        <f t="shared" si="5"/>
        <v/>
      </c>
      <c r="S26" s="1" t="str">
        <f t="shared" si="6"/>
        <v/>
      </c>
      <c r="W26" s="1" t="e">
        <f t="shared" ca="1" si="7"/>
        <v>#VALUE!</v>
      </c>
      <c r="X26" s="1" t="e">
        <f t="shared" ca="1" si="8"/>
        <v>#VALUE!</v>
      </c>
      <c r="Y26" s="1" t="e">
        <f t="shared" ca="1" si="9"/>
        <v>#VALUE!</v>
      </c>
      <c r="AA26" s="1" t="str">
        <f t="shared" ref="AA26:AE35" si="11">IF($I26=AA$5,$R26,"")</f>
        <v/>
      </c>
      <c r="AB26" s="1" t="str">
        <f t="shared" si="11"/>
        <v/>
      </c>
      <c r="AC26" s="1" t="str">
        <f t="shared" si="11"/>
        <v/>
      </c>
      <c r="AD26" s="1" t="str">
        <f t="shared" si="11"/>
        <v/>
      </c>
      <c r="AE26" s="1" t="str">
        <f t="shared" si="11"/>
        <v/>
      </c>
      <c r="AF26" s="1" t="e">
        <f>VLOOKUP(C26,'Est3'!$C$12:$S$26,18,FALSE)</f>
        <v>#N/A</v>
      </c>
      <c r="AG26" s="1" t="str">
        <f ca="1">IF($I26&lt;AG$5,"-",SUM(INDIRECT(ADDRESS($AF26+"1",6,1,1,"EST 3")):INDIRECT(ADDRESS($AF26+"1",IF(AA26="",17,AA26+"5"),1,1,"EST 3")))/SUM(INDIRECT(ADDRESS($AF26,6,1,1,"EST 3")):INDIRECT(ADDRESS($AF26,IF(AA26="",17,AA26+"5"),1,1,"EST 3")))-1)</f>
        <v>-</v>
      </c>
      <c r="AH26" s="1" t="str">
        <f ca="1">IF($I26&lt;AH$5,"-",SUM(INDIRECT(ADDRESS($AF26+"1",22,1,1,"EST 3")):INDIRECT(ADDRESS($AF26+"1",IF(AB26="",33,AB26+"21"),1,1,"EST 3")))/SUM(INDIRECT(ADDRESS($AF26,22,1,1,"EST 3")):INDIRECT(ADDRESS($AF26,IF(AB26="",33,AB26+"21"),1,1,"EST 3")))-1)</f>
        <v>-</v>
      </c>
      <c r="AI26" s="1" t="str">
        <f ca="1">IF($I26&lt;AI$5,"-",SUM(INDIRECT(ADDRESS($AF26+"1",38,1,1,"EST 3")):INDIRECT(ADDRESS($AF26+"1",IF(AC26="",49,AC26+"37"),1,1,"EST 3")))/SUM(INDIRECT(ADDRESS($AF26,38,1,1,"EST 3")):INDIRECT(ADDRESS($AF26,IF(AC26="",49,AC26+"37"),1,1,"EST 3")))-1)</f>
        <v>-</v>
      </c>
      <c r="AJ26" s="1" t="str">
        <f ca="1">IF($I26&lt;AJ$5,"-",SUM(INDIRECT(ADDRESS($AF26+"1",54,1,1,"EST 3")):INDIRECT(ADDRESS($AF26+"1",IF(AD26="",65,AD26+"53"),1,1,"EST 3")))/SUM(INDIRECT(ADDRESS($AF26,54,1,1,"EST 3")):INDIRECT(ADDRESS($AF26,IF(AD26="",65,AD26+"53"),1,1,"EST 3")))-1)</f>
        <v>-</v>
      </c>
      <c r="AK26" s="1" t="str">
        <f ca="1">IF($I26&lt;AK$5,"-",SUM(INDIRECT(ADDRESS($AF26+"1",70,1,1,"EST 3")):INDIRECT(ADDRESS($AF26+"1",IF(AE26="",81,AE26+"69"),1,1,"EST 3")))/SUM(INDIRECT(ADDRESS($AF26,70,1,1,"EST 3")):INDIRECT(ADDRESS($AF26,IF(AE26="",81,AE26+"69"),1,1,"EST 3")))-1)</f>
        <v>-</v>
      </c>
    </row>
    <row r="27" spans="3:37" ht="30" customHeight="1" thickTop="1" thickBot="1">
      <c r="C27" s="321"/>
      <c r="D27" s="322"/>
      <c r="E27" s="316"/>
      <c r="F27" s="316"/>
      <c r="G27" s="317" t="str">
        <f>IF(F27=0,"",VLOOKUP(F27,Funcionários!$C$6:$D$81,2,FALSE))</f>
        <v/>
      </c>
      <c r="H27" s="318"/>
      <c r="I27" s="319"/>
      <c r="J27" s="85" t="str">
        <f t="shared" si="3"/>
        <v/>
      </c>
      <c r="K27" s="88"/>
      <c r="L27" s="1" t="str">
        <f t="shared" si="4"/>
        <v/>
      </c>
      <c r="M27" s="1" t="str">
        <f>IF(Funcionários!C27=0,"",Funcionários!C27)</f>
        <v/>
      </c>
      <c r="R27" s="1" t="str">
        <f t="shared" si="5"/>
        <v/>
      </c>
      <c r="S27" s="1" t="str">
        <f t="shared" si="6"/>
        <v/>
      </c>
      <c r="W27" s="1" t="e">
        <f t="shared" ca="1" si="7"/>
        <v>#VALUE!</v>
      </c>
      <c r="X27" s="1" t="e">
        <f t="shared" ca="1" si="8"/>
        <v>#VALUE!</v>
      </c>
      <c r="Y27" s="1" t="e">
        <f t="shared" ca="1" si="9"/>
        <v>#VALUE!</v>
      </c>
      <c r="AA27" s="1" t="str">
        <f t="shared" si="11"/>
        <v/>
      </c>
      <c r="AB27" s="1" t="str">
        <f t="shared" si="11"/>
        <v/>
      </c>
      <c r="AC27" s="1" t="str">
        <f t="shared" si="11"/>
        <v/>
      </c>
      <c r="AD27" s="1" t="str">
        <f t="shared" si="11"/>
        <v/>
      </c>
      <c r="AE27" s="1" t="str">
        <f t="shared" si="11"/>
        <v/>
      </c>
      <c r="AF27" s="1" t="e">
        <f>VLOOKUP(C27,'Est3'!$C$12:$S$26,18,FALSE)</f>
        <v>#N/A</v>
      </c>
      <c r="AG27" s="1" t="str">
        <f ca="1">IF($I27&lt;AG$5,"-",SUM(INDIRECT(ADDRESS($AF27+"1",6,1,1,"EST 3")):INDIRECT(ADDRESS($AF27+"1",IF(AA27="",17,AA27+"5"),1,1,"EST 3")))/SUM(INDIRECT(ADDRESS($AF27,6,1,1,"EST 3")):INDIRECT(ADDRESS($AF27,IF(AA27="",17,AA27+"5"),1,1,"EST 3")))-1)</f>
        <v>-</v>
      </c>
      <c r="AH27" s="1" t="str">
        <f ca="1">IF($I27&lt;AH$5,"-",SUM(INDIRECT(ADDRESS($AF27+"1",22,1,1,"EST 3")):INDIRECT(ADDRESS($AF27+"1",IF(AB27="",33,AB27+"21"),1,1,"EST 3")))/SUM(INDIRECT(ADDRESS($AF27,22,1,1,"EST 3")):INDIRECT(ADDRESS($AF27,IF(AB27="",33,AB27+"21"),1,1,"EST 3")))-1)</f>
        <v>-</v>
      </c>
      <c r="AI27" s="1" t="str">
        <f ca="1">IF($I27&lt;AI$5,"-",SUM(INDIRECT(ADDRESS($AF27+"1",38,1,1,"EST 3")):INDIRECT(ADDRESS($AF27+"1",IF(AC27="",49,AC27+"37"),1,1,"EST 3")))/SUM(INDIRECT(ADDRESS($AF27,38,1,1,"EST 3")):INDIRECT(ADDRESS($AF27,IF(AC27="",49,AC27+"37"),1,1,"EST 3")))-1)</f>
        <v>-</v>
      </c>
      <c r="AJ27" s="1" t="str">
        <f ca="1">IF($I27&lt;AJ$5,"-",SUM(INDIRECT(ADDRESS($AF27+"1",54,1,1,"EST 3")):INDIRECT(ADDRESS($AF27+"1",IF(AD27="",65,AD27+"53"),1,1,"EST 3")))/SUM(INDIRECT(ADDRESS($AF27,54,1,1,"EST 3")):INDIRECT(ADDRESS($AF27,IF(AD27="",65,AD27+"53"),1,1,"EST 3")))-1)</f>
        <v>-</v>
      </c>
      <c r="AK27" s="1" t="str">
        <f ca="1">IF($I27&lt;AK$5,"-",SUM(INDIRECT(ADDRESS($AF27+"1",70,1,1,"EST 3")):INDIRECT(ADDRESS($AF27+"1",IF(AE27="",81,AE27+"69"),1,1,"EST 3")))/SUM(INDIRECT(ADDRESS($AF27,70,1,1,"EST 3")):INDIRECT(ADDRESS($AF27,IF(AE27="",81,AE27+"69"),1,1,"EST 3")))-1)</f>
        <v>-</v>
      </c>
    </row>
    <row r="28" spans="3:37" ht="30" customHeight="1" thickTop="1" thickBot="1">
      <c r="C28" s="321"/>
      <c r="D28" s="322"/>
      <c r="E28" s="316"/>
      <c r="F28" s="316"/>
      <c r="G28" s="317" t="str">
        <f>IF(F28=0,"",VLOOKUP(F28,Funcionários!$C$6:$D$81,2,FALSE))</f>
        <v/>
      </c>
      <c r="H28" s="318"/>
      <c r="I28" s="319"/>
      <c r="J28" s="85" t="str">
        <f t="shared" si="3"/>
        <v/>
      </c>
      <c r="K28" s="88"/>
      <c r="L28" s="1" t="str">
        <f t="shared" si="4"/>
        <v/>
      </c>
      <c r="M28" s="1" t="str">
        <f>IF(Funcionários!C28=0,"",Funcionários!C28)</f>
        <v/>
      </c>
      <c r="R28" s="1" t="str">
        <f t="shared" si="5"/>
        <v/>
      </c>
      <c r="S28" s="1" t="str">
        <f t="shared" si="6"/>
        <v/>
      </c>
      <c r="W28" s="1" t="e">
        <f t="shared" ca="1" si="7"/>
        <v>#VALUE!</v>
      </c>
      <c r="X28" s="1" t="e">
        <f t="shared" ca="1" si="8"/>
        <v>#VALUE!</v>
      </c>
      <c r="Y28" s="1" t="e">
        <f t="shared" ca="1" si="9"/>
        <v>#VALUE!</v>
      </c>
      <c r="AA28" s="1" t="str">
        <f t="shared" si="11"/>
        <v/>
      </c>
      <c r="AB28" s="1" t="str">
        <f t="shared" si="11"/>
        <v/>
      </c>
      <c r="AC28" s="1" t="str">
        <f t="shared" si="11"/>
        <v/>
      </c>
      <c r="AD28" s="1" t="str">
        <f t="shared" si="11"/>
        <v/>
      </c>
      <c r="AE28" s="1" t="str">
        <f t="shared" si="11"/>
        <v/>
      </c>
      <c r="AF28" s="1" t="e">
        <f>VLOOKUP(C28,'Est3'!$C$12:$S$26,18,FALSE)</f>
        <v>#N/A</v>
      </c>
      <c r="AG28" s="1" t="str">
        <f ca="1">IF($I28&lt;AG$5,"-",SUM(INDIRECT(ADDRESS($AF28+"1",6,1,1,"EST 3")):INDIRECT(ADDRESS($AF28+"1",IF(AA28="",17,AA28+"5"),1,1,"EST 3")))/SUM(INDIRECT(ADDRESS($AF28,6,1,1,"EST 3")):INDIRECT(ADDRESS($AF28,IF(AA28="",17,AA28+"5"),1,1,"EST 3")))-1)</f>
        <v>-</v>
      </c>
      <c r="AH28" s="1" t="str">
        <f ca="1">IF($I28&lt;AH$5,"-",SUM(INDIRECT(ADDRESS($AF28+"1",22,1,1,"EST 3")):INDIRECT(ADDRESS($AF28+"1",IF(AB28="",33,AB28+"21"),1,1,"EST 3")))/SUM(INDIRECT(ADDRESS($AF28,22,1,1,"EST 3")):INDIRECT(ADDRESS($AF28,IF(AB28="",33,AB28+"21"),1,1,"EST 3")))-1)</f>
        <v>-</v>
      </c>
      <c r="AI28" s="1" t="str">
        <f ca="1">IF($I28&lt;AI$5,"-",SUM(INDIRECT(ADDRESS($AF28+"1",38,1,1,"EST 3")):INDIRECT(ADDRESS($AF28+"1",IF(AC28="",49,AC28+"37"),1,1,"EST 3")))/SUM(INDIRECT(ADDRESS($AF28,38,1,1,"EST 3")):INDIRECT(ADDRESS($AF28,IF(AC28="",49,AC28+"37"),1,1,"EST 3")))-1)</f>
        <v>-</v>
      </c>
      <c r="AJ28" s="1" t="str">
        <f ca="1">IF($I28&lt;AJ$5,"-",SUM(INDIRECT(ADDRESS($AF28+"1",54,1,1,"EST 3")):INDIRECT(ADDRESS($AF28+"1",IF(AD28="",65,AD28+"53"),1,1,"EST 3")))/SUM(INDIRECT(ADDRESS($AF28,54,1,1,"EST 3")):INDIRECT(ADDRESS($AF28,IF(AD28="",65,AD28+"53"),1,1,"EST 3")))-1)</f>
        <v>-</v>
      </c>
      <c r="AK28" s="1" t="str">
        <f ca="1">IF($I28&lt;AK$5,"-",SUM(INDIRECT(ADDRESS($AF28+"1",70,1,1,"EST 3")):INDIRECT(ADDRESS($AF28+"1",IF(AE28="",81,AE28+"69"),1,1,"EST 3")))/SUM(INDIRECT(ADDRESS($AF28,70,1,1,"EST 3")):INDIRECT(ADDRESS($AF28,IF(AE28="",81,AE28+"69"),1,1,"EST 3")))-1)</f>
        <v>-</v>
      </c>
    </row>
    <row r="29" spans="3:37" ht="30" customHeight="1" thickTop="1" thickBot="1">
      <c r="C29" s="321"/>
      <c r="D29" s="322"/>
      <c r="E29" s="316"/>
      <c r="F29" s="316"/>
      <c r="G29" s="317" t="str">
        <f>IF(F29=0,"",VLOOKUP(F29,Funcionários!$C$6:$D$81,2,FALSE))</f>
        <v/>
      </c>
      <c r="H29" s="318"/>
      <c r="I29" s="319"/>
      <c r="J29" s="85" t="str">
        <f t="shared" si="3"/>
        <v/>
      </c>
      <c r="K29" s="88"/>
      <c r="L29" s="1" t="str">
        <f t="shared" si="4"/>
        <v/>
      </c>
      <c r="M29" s="1" t="str">
        <f>IF(Funcionários!C29=0,"",Funcionários!C29)</f>
        <v/>
      </c>
      <c r="R29" s="1" t="str">
        <f t="shared" si="5"/>
        <v/>
      </c>
      <c r="S29" s="1" t="str">
        <f t="shared" si="6"/>
        <v/>
      </c>
      <c r="W29" s="1" t="e">
        <f t="shared" ca="1" si="7"/>
        <v>#VALUE!</v>
      </c>
      <c r="X29" s="1" t="e">
        <f t="shared" ca="1" si="8"/>
        <v>#VALUE!</v>
      </c>
      <c r="Y29" s="1" t="e">
        <f t="shared" ca="1" si="9"/>
        <v>#VALUE!</v>
      </c>
      <c r="AA29" s="1" t="str">
        <f t="shared" si="11"/>
        <v/>
      </c>
      <c r="AB29" s="1" t="str">
        <f t="shared" si="11"/>
        <v/>
      </c>
      <c r="AC29" s="1" t="str">
        <f t="shared" si="11"/>
        <v/>
      </c>
      <c r="AD29" s="1" t="str">
        <f t="shared" si="11"/>
        <v/>
      </c>
      <c r="AE29" s="1" t="str">
        <f t="shared" si="11"/>
        <v/>
      </c>
      <c r="AF29" s="1" t="e">
        <f>VLOOKUP(C29,'Est3'!$C$12:$S$26,18,FALSE)</f>
        <v>#N/A</v>
      </c>
      <c r="AG29" s="1" t="str">
        <f ca="1">IF($I29&lt;AG$5,"-",SUM(INDIRECT(ADDRESS($AF29+"1",6,1,1,"EST 3")):INDIRECT(ADDRESS($AF29+"1",IF(AA29="",17,AA29+"5"),1,1,"EST 3")))/SUM(INDIRECT(ADDRESS($AF29,6,1,1,"EST 3")):INDIRECT(ADDRESS($AF29,IF(AA29="",17,AA29+"5"),1,1,"EST 3")))-1)</f>
        <v>-</v>
      </c>
      <c r="AH29" s="1" t="str">
        <f ca="1">IF($I29&lt;AH$5,"-",SUM(INDIRECT(ADDRESS($AF29+"1",22,1,1,"EST 3")):INDIRECT(ADDRESS($AF29+"1",IF(AB29="",33,AB29+"21"),1,1,"EST 3")))/SUM(INDIRECT(ADDRESS($AF29,22,1,1,"EST 3")):INDIRECT(ADDRESS($AF29,IF(AB29="",33,AB29+"21"),1,1,"EST 3")))-1)</f>
        <v>-</v>
      </c>
      <c r="AI29" s="1" t="str">
        <f ca="1">IF($I29&lt;AI$5,"-",SUM(INDIRECT(ADDRESS($AF29+"1",38,1,1,"EST 3")):INDIRECT(ADDRESS($AF29+"1",IF(AC29="",49,AC29+"37"),1,1,"EST 3")))/SUM(INDIRECT(ADDRESS($AF29,38,1,1,"EST 3")):INDIRECT(ADDRESS($AF29,IF(AC29="",49,AC29+"37"),1,1,"EST 3")))-1)</f>
        <v>-</v>
      </c>
      <c r="AJ29" s="1" t="str">
        <f ca="1">IF($I29&lt;AJ$5,"-",SUM(INDIRECT(ADDRESS($AF29+"1",54,1,1,"EST 3")):INDIRECT(ADDRESS($AF29+"1",IF(AD29="",65,AD29+"53"),1,1,"EST 3")))/SUM(INDIRECT(ADDRESS($AF29,54,1,1,"EST 3")):INDIRECT(ADDRESS($AF29,IF(AD29="",65,AD29+"53"),1,1,"EST 3")))-1)</f>
        <v>-</v>
      </c>
      <c r="AK29" s="1" t="str">
        <f ca="1">IF($I29&lt;AK$5,"-",SUM(INDIRECT(ADDRESS($AF29+"1",70,1,1,"EST 3")):INDIRECT(ADDRESS($AF29+"1",IF(AE29="",81,AE29+"69"),1,1,"EST 3")))/SUM(INDIRECT(ADDRESS($AF29,70,1,1,"EST 3")):INDIRECT(ADDRESS($AF29,IF(AE29="",81,AE29+"69"),1,1,"EST 3")))-1)</f>
        <v>-</v>
      </c>
    </row>
    <row r="30" spans="3:37" ht="30" customHeight="1" thickTop="1" thickBot="1">
      <c r="C30" s="321"/>
      <c r="D30" s="322"/>
      <c r="E30" s="316"/>
      <c r="F30" s="316"/>
      <c r="G30" s="317" t="str">
        <f>IF(F30=0,"",VLOOKUP(F30,Funcionários!$C$6:$D$81,2,FALSE))</f>
        <v/>
      </c>
      <c r="H30" s="318"/>
      <c r="I30" s="319"/>
      <c r="J30" s="85" t="str">
        <f t="shared" si="3"/>
        <v/>
      </c>
      <c r="K30" s="88"/>
      <c r="L30" s="1" t="str">
        <f t="shared" si="4"/>
        <v/>
      </c>
      <c r="M30" s="1" t="str">
        <f>IF(Funcionários!C30=0,"",Funcionários!C30)</f>
        <v/>
      </c>
      <c r="R30" s="1" t="str">
        <f t="shared" si="5"/>
        <v/>
      </c>
      <c r="S30" s="1" t="str">
        <f t="shared" si="6"/>
        <v/>
      </c>
      <c r="W30" s="1" t="e">
        <f t="shared" ca="1" si="7"/>
        <v>#VALUE!</v>
      </c>
      <c r="X30" s="1" t="e">
        <f t="shared" ca="1" si="8"/>
        <v>#VALUE!</v>
      </c>
      <c r="Y30" s="1" t="e">
        <f t="shared" ca="1" si="9"/>
        <v>#VALUE!</v>
      </c>
      <c r="AA30" s="1" t="str">
        <f t="shared" si="11"/>
        <v/>
      </c>
      <c r="AB30" s="1" t="str">
        <f t="shared" si="11"/>
        <v/>
      </c>
      <c r="AC30" s="1" t="str">
        <f t="shared" si="11"/>
        <v/>
      </c>
      <c r="AD30" s="1" t="str">
        <f t="shared" si="11"/>
        <v/>
      </c>
      <c r="AE30" s="1" t="str">
        <f t="shared" si="11"/>
        <v/>
      </c>
      <c r="AF30" s="1" t="e">
        <f>VLOOKUP(C30,'Est3'!$C$12:$S$26,18,FALSE)</f>
        <v>#N/A</v>
      </c>
      <c r="AG30" s="1" t="str">
        <f ca="1">IF($I30&lt;AG$5,"-",SUM(INDIRECT(ADDRESS($AF30+"1",6,1,1,"EST 3")):INDIRECT(ADDRESS($AF30+"1",IF(AA30="",17,AA30+"5"),1,1,"EST 3")))/SUM(INDIRECT(ADDRESS($AF30,6,1,1,"EST 3")):INDIRECT(ADDRESS($AF30,IF(AA30="",17,AA30+"5"),1,1,"EST 3")))-1)</f>
        <v>-</v>
      </c>
      <c r="AH30" s="1" t="str">
        <f ca="1">IF($I30&lt;AH$5,"-",SUM(INDIRECT(ADDRESS($AF30+"1",22,1,1,"EST 3")):INDIRECT(ADDRESS($AF30+"1",IF(AB30="",33,AB30+"21"),1,1,"EST 3")))/SUM(INDIRECT(ADDRESS($AF30,22,1,1,"EST 3")):INDIRECT(ADDRESS($AF30,IF(AB30="",33,AB30+"21"),1,1,"EST 3")))-1)</f>
        <v>-</v>
      </c>
      <c r="AI30" s="1" t="str">
        <f ca="1">IF($I30&lt;AI$5,"-",SUM(INDIRECT(ADDRESS($AF30+"1",38,1,1,"EST 3")):INDIRECT(ADDRESS($AF30+"1",IF(AC30="",49,AC30+"37"),1,1,"EST 3")))/SUM(INDIRECT(ADDRESS($AF30,38,1,1,"EST 3")):INDIRECT(ADDRESS($AF30,IF(AC30="",49,AC30+"37"),1,1,"EST 3")))-1)</f>
        <v>-</v>
      </c>
      <c r="AJ30" s="1" t="str">
        <f ca="1">IF($I30&lt;AJ$5,"-",SUM(INDIRECT(ADDRESS($AF30+"1",54,1,1,"EST 3")):INDIRECT(ADDRESS($AF30+"1",IF(AD30="",65,AD30+"53"),1,1,"EST 3")))/SUM(INDIRECT(ADDRESS($AF30,54,1,1,"EST 3")):INDIRECT(ADDRESS($AF30,IF(AD30="",65,AD30+"53"),1,1,"EST 3")))-1)</f>
        <v>-</v>
      </c>
      <c r="AK30" s="1" t="str">
        <f ca="1">IF($I30&lt;AK$5,"-",SUM(INDIRECT(ADDRESS($AF30+"1",70,1,1,"EST 3")):INDIRECT(ADDRESS($AF30+"1",IF(AE30="",81,AE30+"69"),1,1,"EST 3")))/SUM(INDIRECT(ADDRESS($AF30,70,1,1,"EST 3")):INDIRECT(ADDRESS($AF30,IF(AE30="",81,AE30+"69"),1,1,"EST 3")))-1)</f>
        <v>-</v>
      </c>
    </row>
    <row r="31" spans="3:37" ht="30" customHeight="1" thickTop="1" thickBot="1">
      <c r="C31" s="321"/>
      <c r="D31" s="322"/>
      <c r="E31" s="316"/>
      <c r="F31" s="316"/>
      <c r="G31" s="317" t="str">
        <f>IF(F31=0,"",VLOOKUP(F31,Funcionários!$C$6:$D$81,2,FALSE))</f>
        <v/>
      </c>
      <c r="H31" s="318"/>
      <c r="I31" s="319"/>
      <c r="J31" s="85" t="str">
        <f t="shared" si="3"/>
        <v/>
      </c>
      <c r="K31" s="88"/>
      <c r="L31" s="1" t="str">
        <f t="shared" si="4"/>
        <v/>
      </c>
      <c r="M31" s="1" t="str">
        <f>IF(Funcionários!C31=0,"",Funcionários!C31)</f>
        <v/>
      </c>
      <c r="R31" s="1" t="str">
        <f t="shared" si="5"/>
        <v/>
      </c>
      <c r="S31" s="1" t="str">
        <f t="shared" si="6"/>
        <v/>
      </c>
      <c r="W31" s="1" t="e">
        <f t="shared" ca="1" si="7"/>
        <v>#VALUE!</v>
      </c>
      <c r="X31" s="1" t="e">
        <f t="shared" ca="1" si="8"/>
        <v>#VALUE!</v>
      </c>
      <c r="Y31" s="1" t="e">
        <f t="shared" ca="1" si="9"/>
        <v>#VALUE!</v>
      </c>
      <c r="AA31" s="1" t="str">
        <f t="shared" si="11"/>
        <v/>
      </c>
      <c r="AB31" s="1" t="str">
        <f t="shared" si="11"/>
        <v/>
      </c>
      <c r="AC31" s="1" t="str">
        <f t="shared" si="11"/>
        <v/>
      </c>
      <c r="AD31" s="1" t="str">
        <f t="shared" si="11"/>
        <v/>
      </c>
      <c r="AE31" s="1" t="str">
        <f t="shared" si="11"/>
        <v/>
      </c>
      <c r="AF31" s="1" t="e">
        <f>VLOOKUP(C31,'Est3'!$C$12:$S$26,18,FALSE)</f>
        <v>#N/A</v>
      </c>
      <c r="AG31" s="1" t="str">
        <f ca="1">IF($I31&lt;AG$5,"-",SUM(INDIRECT(ADDRESS($AF31+"1",6,1,1,"EST 3")):INDIRECT(ADDRESS($AF31+"1",IF(AA31="",17,AA31+"5"),1,1,"EST 3")))/SUM(INDIRECT(ADDRESS($AF31,6,1,1,"EST 3")):INDIRECT(ADDRESS($AF31,IF(AA31="",17,AA31+"5"),1,1,"EST 3")))-1)</f>
        <v>-</v>
      </c>
      <c r="AH31" s="1" t="str">
        <f ca="1">IF($I31&lt;AH$5,"-",SUM(INDIRECT(ADDRESS($AF31+"1",22,1,1,"EST 3")):INDIRECT(ADDRESS($AF31+"1",IF(AB31="",33,AB31+"21"),1,1,"EST 3")))/SUM(INDIRECT(ADDRESS($AF31,22,1,1,"EST 3")):INDIRECT(ADDRESS($AF31,IF(AB31="",33,AB31+"21"),1,1,"EST 3")))-1)</f>
        <v>-</v>
      </c>
      <c r="AI31" s="1" t="str">
        <f ca="1">IF($I31&lt;AI$5,"-",SUM(INDIRECT(ADDRESS($AF31+"1",38,1,1,"EST 3")):INDIRECT(ADDRESS($AF31+"1",IF(AC31="",49,AC31+"37"),1,1,"EST 3")))/SUM(INDIRECT(ADDRESS($AF31,38,1,1,"EST 3")):INDIRECT(ADDRESS($AF31,IF(AC31="",49,AC31+"37"),1,1,"EST 3")))-1)</f>
        <v>-</v>
      </c>
      <c r="AJ31" s="1" t="str">
        <f ca="1">IF($I31&lt;AJ$5,"-",SUM(INDIRECT(ADDRESS($AF31+"1",54,1,1,"EST 3")):INDIRECT(ADDRESS($AF31+"1",IF(AD31="",65,AD31+"53"),1,1,"EST 3")))/SUM(INDIRECT(ADDRESS($AF31,54,1,1,"EST 3")):INDIRECT(ADDRESS($AF31,IF(AD31="",65,AD31+"53"),1,1,"EST 3")))-1)</f>
        <v>-</v>
      </c>
      <c r="AK31" s="1" t="str">
        <f ca="1">IF($I31&lt;AK$5,"-",SUM(INDIRECT(ADDRESS($AF31+"1",70,1,1,"EST 3")):INDIRECT(ADDRESS($AF31+"1",IF(AE31="",81,AE31+"69"),1,1,"EST 3")))/SUM(INDIRECT(ADDRESS($AF31,70,1,1,"EST 3")):INDIRECT(ADDRESS($AF31,IF(AE31="",81,AE31+"69"),1,1,"EST 3")))-1)</f>
        <v>-</v>
      </c>
    </row>
    <row r="32" spans="3:37" ht="30" customHeight="1" thickTop="1" thickBot="1">
      <c r="C32" s="321"/>
      <c r="D32" s="322"/>
      <c r="E32" s="316"/>
      <c r="F32" s="316"/>
      <c r="G32" s="317" t="str">
        <f>IF(F32=0,"",VLOOKUP(F32,Funcionários!$C$6:$D$81,2,FALSE))</f>
        <v/>
      </c>
      <c r="H32" s="318"/>
      <c r="I32" s="319"/>
      <c r="J32" s="85" t="str">
        <f t="shared" si="3"/>
        <v/>
      </c>
      <c r="K32" s="88"/>
      <c r="L32" s="1" t="str">
        <f t="shared" si="4"/>
        <v/>
      </c>
      <c r="M32" s="1" t="str">
        <f>IF(Funcionários!C32=0,"",Funcionários!C32)</f>
        <v/>
      </c>
      <c r="R32" s="1" t="str">
        <f t="shared" si="5"/>
        <v/>
      </c>
      <c r="S32" s="1" t="str">
        <f t="shared" si="6"/>
        <v/>
      </c>
      <c r="W32" s="1" t="e">
        <f t="shared" ca="1" si="7"/>
        <v>#VALUE!</v>
      </c>
      <c r="X32" s="1" t="e">
        <f t="shared" ca="1" si="8"/>
        <v>#VALUE!</v>
      </c>
      <c r="Y32" s="1" t="e">
        <f t="shared" ca="1" si="9"/>
        <v>#VALUE!</v>
      </c>
      <c r="AA32" s="1" t="str">
        <f t="shared" si="11"/>
        <v/>
      </c>
      <c r="AB32" s="1" t="str">
        <f t="shared" si="11"/>
        <v/>
      </c>
      <c r="AC32" s="1" t="str">
        <f t="shared" si="11"/>
        <v/>
      </c>
      <c r="AD32" s="1" t="str">
        <f t="shared" si="11"/>
        <v/>
      </c>
      <c r="AE32" s="1" t="str">
        <f t="shared" si="11"/>
        <v/>
      </c>
      <c r="AF32" s="1" t="e">
        <f>VLOOKUP(C32,'Est3'!$C$12:$S$26,18,FALSE)</f>
        <v>#N/A</v>
      </c>
      <c r="AG32" s="1" t="str">
        <f ca="1">IF($I32&lt;AG$5,"-",SUM(INDIRECT(ADDRESS($AF32+"1",6,1,1,"EST 3")):INDIRECT(ADDRESS($AF32+"1",IF(AA32="",17,AA32+"5"),1,1,"EST 3")))/SUM(INDIRECT(ADDRESS($AF32,6,1,1,"EST 3")):INDIRECT(ADDRESS($AF32,IF(AA32="",17,AA32+"5"),1,1,"EST 3")))-1)</f>
        <v>-</v>
      </c>
      <c r="AH32" s="1" t="str">
        <f ca="1">IF($I32&lt;AH$5,"-",SUM(INDIRECT(ADDRESS($AF32+"1",22,1,1,"EST 3")):INDIRECT(ADDRESS($AF32+"1",IF(AB32="",33,AB32+"21"),1,1,"EST 3")))/SUM(INDIRECT(ADDRESS($AF32,22,1,1,"EST 3")):INDIRECT(ADDRESS($AF32,IF(AB32="",33,AB32+"21"),1,1,"EST 3")))-1)</f>
        <v>-</v>
      </c>
      <c r="AI32" s="1" t="str">
        <f ca="1">IF($I32&lt;AI$5,"-",SUM(INDIRECT(ADDRESS($AF32+"1",38,1,1,"EST 3")):INDIRECT(ADDRESS($AF32+"1",IF(AC32="",49,AC32+"37"),1,1,"EST 3")))/SUM(INDIRECT(ADDRESS($AF32,38,1,1,"EST 3")):INDIRECT(ADDRESS($AF32,IF(AC32="",49,AC32+"37"),1,1,"EST 3")))-1)</f>
        <v>-</v>
      </c>
      <c r="AJ32" s="1" t="str">
        <f ca="1">IF($I32&lt;AJ$5,"-",SUM(INDIRECT(ADDRESS($AF32+"1",54,1,1,"EST 3")):INDIRECT(ADDRESS($AF32+"1",IF(AD32="",65,AD32+"53"),1,1,"EST 3")))/SUM(INDIRECT(ADDRESS($AF32,54,1,1,"EST 3")):INDIRECT(ADDRESS($AF32,IF(AD32="",65,AD32+"53"),1,1,"EST 3")))-1)</f>
        <v>-</v>
      </c>
      <c r="AK32" s="1" t="str">
        <f ca="1">IF($I32&lt;AK$5,"-",SUM(INDIRECT(ADDRESS($AF32+"1",70,1,1,"EST 3")):INDIRECT(ADDRESS($AF32+"1",IF(AE32="",81,AE32+"69"),1,1,"EST 3")))/SUM(INDIRECT(ADDRESS($AF32,70,1,1,"EST 3")):INDIRECT(ADDRESS($AF32,IF(AE32="",81,AE32+"69"),1,1,"EST 3")))-1)</f>
        <v>-</v>
      </c>
    </row>
    <row r="33" spans="3:37" ht="30" customHeight="1" thickTop="1" thickBot="1">
      <c r="C33" s="321"/>
      <c r="D33" s="322"/>
      <c r="E33" s="316"/>
      <c r="F33" s="316"/>
      <c r="G33" s="317" t="str">
        <f>IF(F33=0,"",VLOOKUP(F33,Funcionários!$C$6:$D$81,2,FALSE))</f>
        <v/>
      </c>
      <c r="H33" s="318"/>
      <c r="I33" s="319"/>
      <c r="J33" s="85" t="str">
        <f t="shared" si="3"/>
        <v/>
      </c>
      <c r="K33" s="88"/>
      <c r="L33" s="1" t="str">
        <f t="shared" si="4"/>
        <v/>
      </c>
      <c r="M33" s="1" t="str">
        <f>IF(Funcionários!C33=0,"",Funcionários!C33)</f>
        <v/>
      </c>
      <c r="R33" s="1" t="str">
        <f t="shared" si="5"/>
        <v/>
      </c>
      <c r="S33" s="1" t="str">
        <f t="shared" si="6"/>
        <v/>
      </c>
      <c r="W33" s="1" t="e">
        <f t="shared" ca="1" si="7"/>
        <v>#VALUE!</v>
      </c>
      <c r="X33" s="1" t="e">
        <f t="shared" ca="1" si="8"/>
        <v>#VALUE!</v>
      </c>
      <c r="Y33" s="1" t="e">
        <f t="shared" ca="1" si="9"/>
        <v>#VALUE!</v>
      </c>
      <c r="AA33" s="1" t="str">
        <f t="shared" si="11"/>
        <v/>
      </c>
      <c r="AB33" s="1" t="str">
        <f t="shared" si="11"/>
        <v/>
      </c>
      <c r="AC33" s="1" t="str">
        <f t="shared" si="11"/>
        <v/>
      </c>
      <c r="AD33" s="1" t="str">
        <f t="shared" si="11"/>
        <v/>
      </c>
      <c r="AE33" s="1" t="str">
        <f t="shared" si="11"/>
        <v/>
      </c>
      <c r="AF33" s="1" t="e">
        <f>VLOOKUP(C33,'Est3'!$C$12:$S$26,18,FALSE)</f>
        <v>#N/A</v>
      </c>
      <c r="AG33" s="1" t="str">
        <f ca="1">IF($I33&lt;AG$5,"-",SUM(INDIRECT(ADDRESS($AF33+"1",6,1,1,"EST 3")):INDIRECT(ADDRESS($AF33+"1",IF(AA33="",17,AA33+"5"),1,1,"EST 3")))/SUM(INDIRECT(ADDRESS($AF33,6,1,1,"EST 3")):INDIRECT(ADDRESS($AF33,IF(AA33="",17,AA33+"5"),1,1,"EST 3")))-1)</f>
        <v>-</v>
      </c>
      <c r="AH33" s="1" t="str">
        <f ca="1">IF($I33&lt;AH$5,"-",SUM(INDIRECT(ADDRESS($AF33+"1",22,1,1,"EST 3")):INDIRECT(ADDRESS($AF33+"1",IF(AB33="",33,AB33+"21"),1,1,"EST 3")))/SUM(INDIRECT(ADDRESS($AF33,22,1,1,"EST 3")):INDIRECT(ADDRESS($AF33,IF(AB33="",33,AB33+"21"),1,1,"EST 3")))-1)</f>
        <v>-</v>
      </c>
      <c r="AI33" s="1" t="str">
        <f ca="1">IF($I33&lt;AI$5,"-",SUM(INDIRECT(ADDRESS($AF33+"1",38,1,1,"EST 3")):INDIRECT(ADDRESS($AF33+"1",IF(AC33="",49,AC33+"37"),1,1,"EST 3")))/SUM(INDIRECT(ADDRESS($AF33,38,1,1,"EST 3")):INDIRECT(ADDRESS($AF33,IF(AC33="",49,AC33+"37"),1,1,"EST 3")))-1)</f>
        <v>-</v>
      </c>
      <c r="AJ33" s="1" t="str">
        <f ca="1">IF($I33&lt;AJ$5,"-",SUM(INDIRECT(ADDRESS($AF33+"1",54,1,1,"EST 3")):INDIRECT(ADDRESS($AF33+"1",IF(AD33="",65,AD33+"53"),1,1,"EST 3")))/SUM(INDIRECT(ADDRESS($AF33,54,1,1,"EST 3")):INDIRECT(ADDRESS($AF33,IF(AD33="",65,AD33+"53"),1,1,"EST 3")))-1)</f>
        <v>-</v>
      </c>
      <c r="AK33" s="1" t="str">
        <f ca="1">IF($I33&lt;AK$5,"-",SUM(INDIRECT(ADDRESS($AF33+"1",70,1,1,"EST 3")):INDIRECT(ADDRESS($AF33+"1",IF(AE33="",81,AE33+"69"),1,1,"EST 3")))/SUM(INDIRECT(ADDRESS($AF33,70,1,1,"EST 3")):INDIRECT(ADDRESS($AF33,IF(AE33="",81,AE33+"69"),1,1,"EST 3")))-1)</f>
        <v>-</v>
      </c>
    </row>
    <row r="34" spans="3:37" ht="30" customHeight="1" thickTop="1" thickBot="1">
      <c r="C34" s="321"/>
      <c r="D34" s="322"/>
      <c r="E34" s="316"/>
      <c r="F34" s="316"/>
      <c r="G34" s="317" t="str">
        <f>IF(F34=0,"",VLOOKUP(F34,Funcionários!$C$6:$D$81,2,FALSE))</f>
        <v/>
      </c>
      <c r="H34" s="318"/>
      <c r="I34" s="319"/>
      <c r="J34" s="85" t="str">
        <f t="shared" si="3"/>
        <v/>
      </c>
      <c r="K34" s="88"/>
      <c r="L34" s="1" t="str">
        <f t="shared" si="4"/>
        <v/>
      </c>
      <c r="M34" s="1" t="str">
        <f>IF(Funcionários!C34=0,"",Funcionários!C34)</f>
        <v/>
      </c>
      <c r="R34" s="1" t="str">
        <f t="shared" si="5"/>
        <v/>
      </c>
      <c r="S34" s="1" t="str">
        <f t="shared" si="6"/>
        <v/>
      </c>
      <c r="W34" s="1" t="e">
        <f t="shared" ca="1" si="7"/>
        <v>#VALUE!</v>
      </c>
      <c r="X34" s="1" t="e">
        <f t="shared" ca="1" si="8"/>
        <v>#VALUE!</v>
      </c>
      <c r="Y34" s="1" t="e">
        <f t="shared" ca="1" si="9"/>
        <v>#VALUE!</v>
      </c>
      <c r="AA34" s="1" t="str">
        <f t="shared" si="11"/>
        <v/>
      </c>
      <c r="AB34" s="1" t="str">
        <f t="shared" si="11"/>
        <v/>
      </c>
      <c r="AC34" s="1" t="str">
        <f t="shared" si="11"/>
        <v/>
      </c>
      <c r="AD34" s="1" t="str">
        <f t="shared" si="11"/>
        <v/>
      </c>
      <c r="AE34" s="1" t="str">
        <f t="shared" si="11"/>
        <v/>
      </c>
      <c r="AF34" s="1" t="e">
        <f>VLOOKUP(C34,'Est3'!$C$12:$S$26,18,FALSE)</f>
        <v>#N/A</v>
      </c>
      <c r="AG34" s="1" t="str">
        <f ca="1">IF($I34&lt;AG$5,"-",SUM(INDIRECT(ADDRESS($AF34+"1",6,1,1,"EST 3")):INDIRECT(ADDRESS($AF34+"1",IF(AA34="",17,AA34+"5"),1,1,"EST 3")))/SUM(INDIRECT(ADDRESS($AF34,6,1,1,"EST 3")):INDIRECT(ADDRESS($AF34,IF(AA34="",17,AA34+"5"),1,1,"EST 3")))-1)</f>
        <v>-</v>
      </c>
      <c r="AH34" s="1" t="str">
        <f ca="1">IF($I34&lt;AH$5,"-",SUM(INDIRECT(ADDRESS($AF34+"1",22,1,1,"EST 3")):INDIRECT(ADDRESS($AF34+"1",IF(AB34="",33,AB34+"21"),1,1,"EST 3")))/SUM(INDIRECT(ADDRESS($AF34,22,1,1,"EST 3")):INDIRECT(ADDRESS($AF34,IF(AB34="",33,AB34+"21"),1,1,"EST 3")))-1)</f>
        <v>-</v>
      </c>
      <c r="AI34" s="1" t="str">
        <f ca="1">IF($I34&lt;AI$5,"-",SUM(INDIRECT(ADDRESS($AF34+"1",38,1,1,"EST 3")):INDIRECT(ADDRESS($AF34+"1",IF(AC34="",49,AC34+"37"),1,1,"EST 3")))/SUM(INDIRECT(ADDRESS($AF34,38,1,1,"EST 3")):INDIRECT(ADDRESS($AF34,IF(AC34="",49,AC34+"37"),1,1,"EST 3")))-1)</f>
        <v>-</v>
      </c>
      <c r="AJ34" s="1" t="str">
        <f ca="1">IF($I34&lt;AJ$5,"-",SUM(INDIRECT(ADDRESS($AF34+"1",54,1,1,"EST 3")):INDIRECT(ADDRESS($AF34+"1",IF(AD34="",65,AD34+"53"),1,1,"EST 3")))/SUM(INDIRECT(ADDRESS($AF34,54,1,1,"EST 3")):INDIRECT(ADDRESS($AF34,IF(AD34="",65,AD34+"53"),1,1,"EST 3")))-1)</f>
        <v>-</v>
      </c>
      <c r="AK34" s="1" t="str">
        <f ca="1">IF($I34&lt;AK$5,"-",SUM(INDIRECT(ADDRESS($AF34+"1",70,1,1,"EST 3")):INDIRECT(ADDRESS($AF34+"1",IF(AE34="",81,AE34+"69"),1,1,"EST 3")))/SUM(INDIRECT(ADDRESS($AF34,70,1,1,"EST 3")):INDIRECT(ADDRESS($AF34,IF(AE34="",81,AE34+"69"),1,1,"EST 3")))-1)</f>
        <v>-</v>
      </c>
    </row>
    <row r="35" spans="3:37" ht="30" customHeight="1" thickTop="1" thickBot="1">
      <c r="C35" s="321"/>
      <c r="D35" s="322"/>
      <c r="E35" s="316"/>
      <c r="F35" s="316"/>
      <c r="G35" s="317" t="str">
        <f>IF(F35=0,"",VLOOKUP(F35,Funcionários!$C$6:$D$81,2,FALSE))</f>
        <v/>
      </c>
      <c r="H35" s="318"/>
      <c r="I35" s="319"/>
      <c r="J35" s="85" t="str">
        <f t="shared" si="3"/>
        <v/>
      </c>
      <c r="K35" s="88"/>
      <c r="L35" s="1" t="str">
        <f t="shared" si="4"/>
        <v/>
      </c>
      <c r="M35" s="1" t="str">
        <f>IF(Funcionários!C35=0,"",Funcionários!C35)</f>
        <v/>
      </c>
      <c r="R35" s="1" t="str">
        <f t="shared" si="5"/>
        <v/>
      </c>
      <c r="S35" s="1" t="str">
        <f t="shared" si="6"/>
        <v/>
      </c>
      <c r="W35" s="1" t="e">
        <f t="shared" ca="1" si="7"/>
        <v>#VALUE!</v>
      </c>
      <c r="X35" s="1" t="e">
        <f t="shared" ca="1" si="8"/>
        <v>#VALUE!</v>
      </c>
      <c r="Y35" s="1" t="e">
        <f t="shared" ca="1" si="9"/>
        <v>#VALUE!</v>
      </c>
      <c r="AA35" s="1" t="str">
        <f t="shared" si="11"/>
        <v/>
      </c>
      <c r="AB35" s="1" t="str">
        <f t="shared" si="11"/>
        <v/>
      </c>
      <c r="AC35" s="1" t="str">
        <f t="shared" si="11"/>
        <v/>
      </c>
      <c r="AD35" s="1" t="str">
        <f t="shared" si="11"/>
        <v/>
      </c>
      <c r="AE35" s="1" t="str">
        <f t="shared" si="11"/>
        <v/>
      </c>
      <c r="AF35" s="1" t="e">
        <f>VLOOKUP(C35,'Est3'!$C$12:$S$26,18,FALSE)</f>
        <v>#N/A</v>
      </c>
      <c r="AG35" s="1" t="str">
        <f ca="1">IF($I35&lt;AG$5,"-",SUM(INDIRECT(ADDRESS($AF35+"1",6,1,1,"EST 3")):INDIRECT(ADDRESS($AF35+"1",IF(AA35="",17,AA35+"5"),1,1,"EST 3")))/SUM(INDIRECT(ADDRESS($AF35,6,1,1,"EST 3")):INDIRECT(ADDRESS($AF35,IF(AA35="",17,AA35+"5"),1,1,"EST 3")))-1)</f>
        <v>-</v>
      </c>
      <c r="AH35" s="1" t="str">
        <f ca="1">IF($I35&lt;AH$5,"-",SUM(INDIRECT(ADDRESS($AF35+"1",22,1,1,"EST 3")):INDIRECT(ADDRESS($AF35+"1",IF(AB35="",33,AB35+"21"),1,1,"EST 3")))/SUM(INDIRECT(ADDRESS($AF35,22,1,1,"EST 3")):INDIRECT(ADDRESS($AF35,IF(AB35="",33,AB35+"21"),1,1,"EST 3")))-1)</f>
        <v>-</v>
      </c>
      <c r="AI35" s="1" t="str">
        <f ca="1">IF($I35&lt;AI$5,"-",SUM(INDIRECT(ADDRESS($AF35+"1",38,1,1,"EST 3")):INDIRECT(ADDRESS($AF35+"1",IF(AC35="",49,AC35+"37"),1,1,"EST 3")))/SUM(INDIRECT(ADDRESS($AF35,38,1,1,"EST 3")):INDIRECT(ADDRESS($AF35,IF(AC35="",49,AC35+"37"),1,1,"EST 3")))-1)</f>
        <v>-</v>
      </c>
      <c r="AJ35" s="1" t="str">
        <f ca="1">IF($I35&lt;AJ$5,"-",SUM(INDIRECT(ADDRESS($AF35+"1",54,1,1,"EST 3")):INDIRECT(ADDRESS($AF35+"1",IF(AD35="",65,AD35+"53"),1,1,"EST 3")))/SUM(INDIRECT(ADDRESS($AF35,54,1,1,"EST 3")):INDIRECT(ADDRESS($AF35,IF(AD35="",65,AD35+"53"),1,1,"EST 3")))-1)</f>
        <v>-</v>
      </c>
      <c r="AK35" s="1" t="str">
        <f ca="1">IF($I35&lt;AK$5,"-",SUM(INDIRECT(ADDRESS($AF35+"1",70,1,1,"EST 3")):INDIRECT(ADDRESS($AF35+"1",IF(AE35="",81,AE35+"69"),1,1,"EST 3")))/SUM(INDIRECT(ADDRESS($AF35,70,1,1,"EST 3")):INDIRECT(ADDRESS($AF35,IF(AE35="",81,AE35+"69"),1,1,"EST 3")))-1)</f>
        <v>-</v>
      </c>
    </row>
    <row r="36" spans="3:37" ht="30" customHeight="1" thickTop="1" thickBot="1">
      <c r="C36" s="321"/>
      <c r="D36" s="322"/>
      <c r="E36" s="316"/>
      <c r="F36" s="316"/>
      <c r="G36" s="317" t="str">
        <f>IF(F36=0,"",VLOOKUP(F36,Funcionários!$C$6:$D$81,2,FALSE))</f>
        <v/>
      </c>
      <c r="H36" s="318"/>
      <c r="I36" s="319"/>
      <c r="J36" s="85" t="str">
        <f t="shared" si="3"/>
        <v/>
      </c>
      <c r="K36" s="88"/>
      <c r="L36" s="1" t="str">
        <f t="shared" si="4"/>
        <v/>
      </c>
      <c r="M36" s="1" t="str">
        <f>IF(Funcionários!C36=0,"",Funcionários!C36)</f>
        <v/>
      </c>
      <c r="R36" s="1" t="str">
        <f t="shared" si="5"/>
        <v/>
      </c>
      <c r="S36" s="1" t="str">
        <f t="shared" si="6"/>
        <v/>
      </c>
      <c r="W36" s="1" t="e">
        <f t="shared" ca="1" si="7"/>
        <v>#VALUE!</v>
      </c>
      <c r="X36" s="1" t="e">
        <f t="shared" ca="1" si="8"/>
        <v>#VALUE!</v>
      </c>
      <c r="Y36" s="1" t="e">
        <f t="shared" ca="1" si="9"/>
        <v>#VALUE!</v>
      </c>
      <c r="AA36" s="1" t="str">
        <f t="shared" ref="AA36:AE45" si="12">IF($I36=AA$5,$R36,"")</f>
        <v/>
      </c>
      <c r="AB36" s="1" t="str">
        <f t="shared" si="12"/>
        <v/>
      </c>
      <c r="AC36" s="1" t="str">
        <f t="shared" si="12"/>
        <v/>
      </c>
      <c r="AD36" s="1" t="str">
        <f t="shared" si="12"/>
        <v/>
      </c>
      <c r="AE36" s="1" t="str">
        <f t="shared" si="12"/>
        <v/>
      </c>
      <c r="AF36" s="1" t="e">
        <f>VLOOKUP(C36,'Est3'!$C$12:$S$26,18,FALSE)</f>
        <v>#N/A</v>
      </c>
      <c r="AG36" s="1" t="str">
        <f ca="1">IF($I36&lt;AG$5,"-",SUM(INDIRECT(ADDRESS($AF36+"1",6,1,1,"EST 3")):INDIRECT(ADDRESS($AF36+"1",IF(AA36="",17,AA36+"5"),1,1,"EST 3")))/SUM(INDIRECT(ADDRESS($AF36,6,1,1,"EST 3")):INDIRECT(ADDRESS($AF36,IF(AA36="",17,AA36+"5"),1,1,"EST 3")))-1)</f>
        <v>-</v>
      </c>
      <c r="AH36" s="1" t="str">
        <f ca="1">IF($I36&lt;AH$5,"-",SUM(INDIRECT(ADDRESS($AF36+"1",22,1,1,"EST 3")):INDIRECT(ADDRESS($AF36+"1",IF(AB36="",33,AB36+"21"),1,1,"EST 3")))/SUM(INDIRECT(ADDRESS($AF36,22,1,1,"EST 3")):INDIRECT(ADDRESS($AF36,IF(AB36="",33,AB36+"21"),1,1,"EST 3")))-1)</f>
        <v>-</v>
      </c>
      <c r="AI36" s="1" t="str">
        <f ca="1">IF($I36&lt;AI$5,"-",SUM(INDIRECT(ADDRESS($AF36+"1",38,1,1,"EST 3")):INDIRECT(ADDRESS($AF36+"1",IF(AC36="",49,AC36+"37"),1,1,"EST 3")))/SUM(INDIRECT(ADDRESS($AF36,38,1,1,"EST 3")):INDIRECT(ADDRESS($AF36,IF(AC36="",49,AC36+"37"),1,1,"EST 3")))-1)</f>
        <v>-</v>
      </c>
      <c r="AJ36" s="1" t="str">
        <f ca="1">IF($I36&lt;AJ$5,"-",SUM(INDIRECT(ADDRESS($AF36+"1",54,1,1,"EST 3")):INDIRECT(ADDRESS($AF36+"1",IF(AD36="",65,AD36+"53"),1,1,"EST 3")))/SUM(INDIRECT(ADDRESS($AF36,54,1,1,"EST 3")):INDIRECT(ADDRESS($AF36,IF(AD36="",65,AD36+"53"),1,1,"EST 3")))-1)</f>
        <v>-</v>
      </c>
      <c r="AK36" s="1" t="str">
        <f ca="1">IF($I36&lt;AK$5,"-",SUM(INDIRECT(ADDRESS($AF36+"1",70,1,1,"EST 3")):INDIRECT(ADDRESS($AF36+"1",IF(AE36="",81,AE36+"69"),1,1,"EST 3")))/SUM(INDIRECT(ADDRESS($AF36,70,1,1,"EST 3")):INDIRECT(ADDRESS($AF36,IF(AE36="",81,AE36+"69"),1,1,"EST 3")))-1)</f>
        <v>-</v>
      </c>
    </row>
    <row r="37" spans="3:37" ht="30" customHeight="1" thickTop="1" thickBot="1">
      <c r="C37" s="321"/>
      <c r="D37" s="322"/>
      <c r="E37" s="316"/>
      <c r="F37" s="316"/>
      <c r="G37" s="317" t="str">
        <f>IF(F37=0,"",VLOOKUP(F37,Funcionários!$C$6:$D$81,2,FALSE))</f>
        <v/>
      </c>
      <c r="H37" s="318"/>
      <c r="I37" s="319"/>
      <c r="J37" s="85" t="str">
        <f t="shared" si="3"/>
        <v/>
      </c>
      <c r="K37" s="88"/>
      <c r="L37" s="1" t="str">
        <f t="shared" si="4"/>
        <v/>
      </c>
      <c r="M37" s="1" t="str">
        <f>IF(Funcionários!C37=0,"",Funcionários!C37)</f>
        <v/>
      </c>
      <c r="R37" s="1" t="str">
        <f t="shared" si="5"/>
        <v/>
      </c>
      <c r="S37" s="1" t="str">
        <f t="shared" si="6"/>
        <v/>
      </c>
      <c r="W37" s="1" t="e">
        <f t="shared" ca="1" si="7"/>
        <v>#VALUE!</v>
      </c>
      <c r="X37" s="1" t="e">
        <f t="shared" ca="1" si="8"/>
        <v>#VALUE!</v>
      </c>
      <c r="Y37" s="1" t="e">
        <f t="shared" ca="1" si="9"/>
        <v>#VALUE!</v>
      </c>
      <c r="AA37" s="1" t="str">
        <f t="shared" si="12"/>
        <v/>
      </c>
      <c r="AB37" s="1" t="str">
        <f t="shared" si="12"/>
        <v/>
      </c>
      <c r="AC37" s="1" t="str">
        <f t="shared" si="12"/>
        <v/>
      </c>
      <c r="AD37" s="1" t="str">
        <f t="shared" si="12"/>
        <v/>
      </c>
      <c r="AE37" s="1" t="str">
        <f t="shared" si="12"/>
        <v/>
      </c>
      <c r="AF37" s="1" t="e">
        <f>VLOOKUP(C37,'Est3'!$C$12:$S$26,18,FALSE)</f>
        <v>#N/A</v>
      </c>
      <c r="AG37" s="1" t="str">
        <f ca="1">IF($I37&lt;AG$5,"-",SUM(INDIRECT(ADDRESS($AF37+"1",6,1,1,"EST 3")):INDIRECT(ADDRESS($AF37+"1",IF(AA37="",17,AA37+"5"),1,1,"EST 3")))/SUM(INDIRECT(ADDRESS($AF37,6,1,1,"EST 3")):INDIRECT(ADDRESS($AF37,IF(AA37="",17,AA37+"5"),1,1,"EST 3")))-1)</f>
        <v>-</v>
      </c>
      <c r="AH37" s="1" t="str">
        <f ca="1">IF($I37&lt;AH$5,"-",SUM(INDIRECT(ADDRESS($AF37+"1",22,1,1,"EST 3")):INDIRECT(ADDRESS($AF37+"1",IF(AB37="",33,AB37+"21"),1,1,"EST 3")))/SUM(INDIRECT(ADDRESS($AF37,22,1,1,"EST 3")):INDIRECT(ADDRESS($AF37,IF(AB37="",33,AB37+"21"),1,1,"EST 3")))-1)</f>
        <v>-</v>
      </c>
      <c r="AI37" s="1" t="str">
        <f ca="1">IF($I37&lt;AI$5,"-",SUM(INDIRECT(ADDRESS($AF37+"1",38,1,1,"EST 3")):INDIRECT(ADDRESS($AF37+"1",IF(AC37="",49,AC37+"37"),1,1,"EST 3")))/SUM(INDIRECT(ADDRESS($AF37,38,1,1,"EST 3")):INDIRECT(ADDRESS($AF37,IF(AC37="",49,AC37+"37"),1,1,"EST 3")))-1)</f>
        <v>-</v>
      </c>
      <c r="AJ37" s="1" t="str">
        <f ca="1">IF($I37&lt;AJ$5,"-",SUM(INDIRECT(ADDRESS($AF37+"1",54,1,1,"EST 3")):INDIRECT(ADDRESS($AF37+"1",IF(AD37="",65,AD37+"53"),1,1,"EST 3")))/SUM(INDIRECT(ADDRESS($AF37,54,1,1,"EST 3")):INDIRECT(ADDRESS($AF37,IF(AD37="",65,AD37+"53"),1,1,"EST 3")))-1)</f>
        <v>-</v>
      </c>
      <c r="AK37" s="1" t="str">
        <f ca="1">IF($I37&lt;AK$5,"-",SUM(INDIRECT(ADDRESS($AF37+"1",70,1,1,"EST 3")):INDIRECT(ADDRESS($AF37+"1",IF(AE37="",81,AE37+"69"),1,1,"EST 3")))/SUM(INDIRECT(ADDRESS($AF37,70,1,1,"EST 3")):INDIRECT(ADDRESS($AF37,IF(AE37="",81,AE37+"69"),1,1,"EST 3")))-1)</f>
        <v>-</v>
      </c>
    </row>
    <row r="38" spans="3:37" ht="30" customHeight="1" thickTop="1" thickBot="1">
      <c r="C38" s="321"/>
      <c r="D38" s="322"/>
      <c r="E38" s="316"/>
      <c r="F38" s="316"/>
      <c r="G38" s="317" t="str">
        <f>IF(F38=0,"",VLOOKUP(F38,Funcionários!$C$6:$D$81,2,FALSE))</f>
        <v/>
      </c>
      <c r="H38" s="318"/>
      <c r="I38" s="319"/>
      <c r="J38" s="85" t="str">
        <f t="shared" si="3"/>
        <v/>
      </c>
      <c r="K38" s="88"/>
      <c r="L38" s="1" t="str">
        <f t="shared" si="4"/>
        <v/>
      </c>
      <c r="M38" s="1" t="str">
        <f>IF(Funcionários!C38=0,"",Funcionários!C38)</f>
        <v/>
      </c>
      <c r="R38" s="1" t="str">
        <f t="shared" si="5"/>
        <v/>
      </c>
      <c r="S38" s="1" t="str">
        <f t="shared" si="6"/>
        <v/>
      </c>
      <c r="W38" s="1" t="e">
        <f t="shared" ca="1" si="7"/>
        <v>#VALUE!</v>
      </c>
      <c r="X38" s="1" t="e">
        <f t="shared" ca="1" si="8"/>
        <v>#VALUE!</v>
      </c>
      <c r="Y38" s="1" t="e">
        <f t="shared" ca="1" si="9"/>
        <v>#VALUE!</v>
      </c>
      <c r="AA38" s="1" t="str">
        <f t="shared" si="12"/>
        <v/>
      </c>
      <c r="AB38" s="1" t="str">
        <f t="shared" si="12"/>
        <v/>
      </c>
      <c r="AC38" s="1" t="str">
        <f t="shared" si="12"/>
        <v/>
      </c>
      <c r="AD38" s="1" t="str">
        <f t="shared" si="12"/>
        <v/>
      </c>
      <c r="AE38" s="1" t="str">
        <f t="shared" si="12"/>
        <v/>
      </c>
      <c r="AF38" s="1" t="e">
        <f>VLOOKUP(C38,'Est3'!$C$12:$S$26,18,FALSE)</f>
        <v>#N/A</v>
      </c>
      <c r="AG38" s="1" t="str">
        <f ca="1">IF($I38&lt;AG$5,"-",SUM(INDIRECT(ADDRESS($AF38+"1",6,1,1,"EST 3")):INDIRECT(ADDRESS($AF38+"1",IF(AA38="",17,AA38+"5"),1,1,"EST 3")))/SUM(INDIRECT(ADDRESS($AF38,6,1,1,"EST 3")):INDIRECT(ADDRESS($AF38,IF(AA38="",17,AA38+"5"),1,1,"EST 3")))-1)</f>
        <v>-</v>
      </c>
      <c r="AH38" s="1" t="str">
        <f ca="1">IF($I38&lt;AH$5,"-",SUM(INDIRECT(ADDRESS($AF38+"1",22,1,1,"EST 3")):INDIRECT(ADDRESS($AF38+"1",IF(AB38="",33,AB38+"21"),1,1,"EST 3")))/SUM(INDIRECT(ADDRESS($AF38,22,1,1,"EST 3")):INDIRECT(ADDRESS($AF38,IF(AB38="",33,AB38+"21"),1,1,"EST 3")))-1)</f>
        <v>-</v>
      </c>
      <c r="AI38" s="1" t="str">
        <f ca="1">IF($I38&lt;AI$5,"-",SUM(INDIRECT(ADDRESS($AF38+"1",38,1,1,"EST 3")):INDIRECT(ADDRESS($AF38+"1",IF(AC38="",49,AC38+"37"),1,1,"EST 3")))/SUM(INDIRECT(ADDRESS($AF38,38,1,1,"EST 3")):INDIRECT(ADDRESS($AF38,IF(AC38="",49,AC38+"37"),1,1,"EST 3")))-1)</f>
        <v>-</v>
      </c>
      <c r="AJ38" s="1" t="str">
        <f ca="1">IF($I38&lt;AJ$5,"-",SUM(INDIRECT(ADDRESS($AF38+"1",54,1,1,"EST 3")):INDIRECT(ADDRESS($AF38+"1",IF(AD38="",65,AD38+"53"),1,1,"EST 3")))/SUM(INDIRECT(ADDRESS($AF38,54,1,1,"EST 3")):INDIRECT(ADDRESS($AF38,IF(AD38="",65,AD38+"53"),1,1,"EST 3")))-1)</f>
        <v>-</v>
      </c>
      <c r="AK38" s="1" t="str">
        <f ca="1">IF($I38&lt;AK$5,"-",SUM(INDIRECT(ADDRESS($AF38+"1",70,1,1,"EST 3")):INDIRECT(ADDRESS($AF38+"1",IF(AE38="",81,AE38+"69"),1,1,"EST 3")))/SUM(INDIRECT(ADDRESS($AF38,70,1,1,"EST 3")):INDIRECT(ADDRESS($AF38,IF(AE38="",81,AE38+"69"),1,1,"EST 3")))-1)</f>
        <v>-</v>
      </c>
    </row>
    <row r="39" spans="3:37" ht="30" customHeight="1" thickTop="1" thickBot="1">
      <c r="C39" s="321"/>
      <c r="D39" s="322"/>
      <c r="E39" s="316"/>
      <c r="F39" s="316"/>
      <c r="G39" s="317" t="str">
        <f>IF(F39=0,"",VLOOKUP(F39,Funcionários!$C$6:$D$81,2,FALSE))</f>
        <v/>
      </c>
      <c r="H39" s="318"/>
      <c r="I39" s="319"/>
      <c r="J39" s="85" t="str">
        <f t="shared" si="3"/>
        <v/>
      </c>
      <c r="K39" s="88"/>
      <c r="L39" s="1" t="str">
        <f t="shared" si="4"/>
        <v/>
      </c>
      <c r="M39" s="1" t="str">
        <f>IF(Funcionários!C39=0,"",Funcionários!C39)</f>
        <v/>
      </c>
      <c r="R39" s="1" t="str">
        <f t="shared" si="5"/>
        <v/>
      </c>
      <c r="S39" s="1" t="str">
        <f t="shared" si="6"/>
        <v/>
      </c>
      <c r="W39" s="1" t="e">
        <f t="shared" ca="1" si="7"/>
        <v>#VALUE!</v>
      </c>
      <c r="X39" s="1" t="e">
        <f t="shared" ca="1" si="8"/>
        <v>#VALUE!</v>
      </c>
      <c r="Y39" s="1" t="e">
        <f t="shared" ca="1" si="9"/>
        <v>#VALUE!</v>
      </c>
      <c r="AA39" s="1" t="str">
        <f t="shared" si="12"/>
        <v/>
      </c>
      <c r="AB39" s="1" t="str">
        <f t="shared" si="12"/>
        <v/>
      </c>
      <c r="AC39" s="1" t="str">
        <f t="shared" si="12"/>
        <v/>
      </c>
      <c r="AD39" s="1" t="str">
        <f t="shared" si="12"/>
        <v/>
      </c>
      <c r="AE39" s="1" t="str">
        <f t="shared" si="12"/>
        <v/>
      </c>
      <c r="AF39" s="1" t="e">
        <f>VLOOKUP(C39,'Est3'!$C$12:$S$26,18,FALSE)</f>
        <v>#N/A</v>
      </c>
      <c r="AG39" s="1" t="str">
        <f ca="1">IF($I39&lt;AG$5,"-",SUM(INDIRECT(ADDRESS($AF39+"1",6,1,1,"EST 3")):INDIRECT(ADDRESS($AF39+"1",IF(AA39="",17,AA39+"5"),1,1,"EST 3")))/SUM(INDIRECT(ADDRESS($AF39,6,1,1,"EST 3")):INDIRECT(ADDRESS($AF39,IF(AA39="",17,AA39+"5"),1,1,"EST 3")))-1)</f>
        <v>-</v>
      </c>
      <c r="AH39" s="1" t="str">
        <f ca="1">IF($I39&lt;AH$5,"-",SUM(INDIRECT(ADDRESS($AF39+"1",22,1,1,"EST 3")):INDIRECT(ADDRESS($AF39+"1",IF(AB39="",33,AB39+"21"),1,1,"EST 3")))/SUM(INDIRECT(ADDRESS($AF39,22,1,1,"EST 3")):INDIRECT(ADDRESS($AF39,IF(AB39="",33,AB39+"21"),1,1,"EST 3")))-1)</f>
        <v>-</v>
      </c>
      <c r="AI39" s="1" t="str">
        <f ca="1">IF($I39&lt;AI$5,"-",SUM(INDIRECT(ADDRESS($AF39+"1",38,1,1,"EST 3")):INDIRECT(ADDRESS($AF39+"1",IF(AC39="",49,AC39+"37"),1,1,"EST 3")))/SUM(INDIRECT(ADDRESS($AF39,38,1,1,"EST 3")):INDIRECT(ADDRESS($AF39,IF(AC39="",49,AC39+"37"),1,1,"EST 3")))-1)</f>
        <v>-</v>
      </c>
      <c r="AJ39" s="1" t="str">
        <f ca="1">IF($I39&lt;AJ$5,"-",SUM(INDIRECT(ADDRESS($AF39+"1",54,1,1,"EST 3")):INDIRECT(ADDRESS($AF39+"1",IF(AD39="",65,AD39+"53"),1,1,"EST 3")))/SUM(INDIRECT(ADDRESS($AF39,54,1,1,"EST 3")):INDIRECT(ADDRESS($AF39,IF(AD39="",65,AD39+"53"),1,1,"EST 3")))-1)</f>
        <v>-</v>
      </c>
      <c r="AK39" s="1" t="str">
        <f ca="1">IF($I39&lt;AK$5,"-",SUM(INDIRECT(ADDRESS($AF39+"1",70,1,1,"EST 3")):INDIRECT(ADDRESS($AF39+"1",IF(AE39="",81,AE39+"69"),1,1,"EST 3")))/SUM(INDIRECT(ADDRESS($AF39,70,1,1,"EST 3")):INDIRECT(ADDRESS($AF39,IF(AE39="",81,AE39+"69"),1,1,"EST 3")))-1)</f>
        <v>-</v>
      </c>
    </row>
    <row r="40" spans="3:37" ht="30" customHeight="1" thickTop="1" thickBot="1">
      <c r="C40" s="321"/>
      <c r="D40" s="322"/>
      <c r="E40" s="316"/>
      <c r="F40" s="316"/>
      <c r="G40" s="317" t="str">
        <f>IF(F40=0,"",VLOOKUP(F40,Funcionários!$C$6:$D$81,2,FALSE))</f>
        <v/>
      </c>
      <c r="H40" s="318"/>
      <c r="I40" s="319"/>
      <c r="J40" s="85" t="str">
        <f t="shared" si="3"/>
        <v/>
      </c>
      <c r="K40" s="88"/>
      <c r="L40" s="1" t="str">
        <f t="shared" si="4"/>
        <v/>
      </c>
      <c r="M40" s="1" t="str">
        <f>IF(Funcionários!C40=0,"",Funcionários!C40)</f>
        <v/>
      </c>
      <c r="R40" s="1" t="str">
        <f t="shared" si="5"/>
        <v/>
      </c>
      <c r="S40" s="1" t="str">
        <f t="shared" si="6"/>
        <v/>
      </c>
      <c r="W40" s="1" t="e">
        <f t="shared" ca="1" si="7"/>
        <v>#VALUE!</v>
      </c>
      <c r="X40" s="1" t="e">
        <f t="shared" ca="1" si="8"/>
        <v>#VALUE!</v>
      </c>
      <c r="Y40" s="1" t="e">
        <f t="shared" ca="1" si="9"/>
        <v>#VALUE!</v>
      </c>
      <c r="AA40" s="1" t="str">
        <f t="shared" si="12"/>
        <v/>
      </c>
      <c r="AB40" s="1" t="str">
        <f t="shared" si="12"/>
        <v/>
      </c>
      <c r="AC40" s="1" t="str">
        <f t="shared" si="12"/>
        <v/>
      </c>
      <c r="AD40" s="1" t="str">
        <f t="shared" si="12"/>
        <v/>
      </c>
      <c r="AE40" s="1" t="str">
        <f t="shared" si="12"/>
        <v/>
      </c>
      <c r="AF40" s="1" t="e">
        <f>VLOOKUP(C40,'Est3'!$C$12:$S$26,18,FALSE)</f>
        <v>#N/A</v>
      </c>
      <c r="AG40" s="1" t="str">
        <f ca="1">IF($I40&lt;AG$5,"-",SUM(INDIRECT(ADDRESS($AF40+"1",6,1,1,"EST 3")):INDIRECT(ADDRESS($AF40+"1",IF(AA40="",17,AA40+"5"),1,1,"EST 3")))/SUM(INDIRECT(ADDRESS($AF40,6,1,1,"EST 3")):INDIRECT(ADDRESS($AF40,IF(AA40="",17,AA40+"5"),1,1,"EST 3")))-1)</f>
        <v>-</v>
      </c>
      <c r="AH40" s="1" t="str">
        <f ca="1">IF($I40&lt;AH$5,"-",SUM(INDIRECT(ADDRESS($AF40+"1",22,1,1,"EST 3")):INDIRECT(ADDRESS($AF40+"1",IF(AB40="",33,AB40+"21"),1,1,"EST 3")))/SUM(INDIRECT(ADDRESS($AF40,22,1,1,"EST 3")):INDIRECT(ADDRESS($AF40,IF(AB40="",33,AB40+"21"),1,1,"EST 3")))-1)</f>
        <v>-</v>
      </c>
      <c r="AI40" s="1" t="str">
        <f ca="1">IF($I40&lt;AI$5,"-",SUM(INDIRECT(ADDRESS($AF40+"1",38,1,1,"EST 3")):INDIRECT(ADDRESS($AF40+"1",IF(AC40="",49,AC40+"37"),1,1,"EST 3")))/SUM(INDIRECT(ADDRESS($AF40,38,1,1,"EST 3")):INDIRECT(ADDRESS($AF40,IF(AC40="",49,AC40+"37"),1,1,"EST 3")))-1)</f>
        <v>-</v>
      </c>
      <c r="AJ40" s="1" t="str">
        <f ca="1">IF($I40&lt;AJ$5,"-",SUM(INDIRECT(ADDRESS($AF40+"1",54,1,1,"EST 3")):INDIRECT(ADDRESS($AF40+"1",IF(AD40="",65,AD40+"53"),1,1,"EST 3")))/SUM(INDIRECT(ADDRESS($AF40,54,1,1,"EST 3")):INDIRECT(ADDRESS($AF40,IF(AD40="",65,AD40+"53"),1,1,"EST 3")))-1)</f>
        <v>-</v>
      </c>
      <c r="AK40" s="1" t="str">
        <f ca="1">IF($I40&lt;AK$5,"-",SUM(INDIRECT(ADDRESS($AF40+"1",70,1,1,"EST 3")):INDIRECT(ADDRESS($AF40+"1",IF(AE40="",81,AE40+"69"),1,1,"EST 3")))/SUM(INDIRECT(ADDRESS($AF40,70,1,1,"EST 3")):INDIRECT(ADDRESS($AF40,IF(AE40="",81,AE40+"69"),1,1,"EST 3")))-1)</f>
        <v>-</v>
      </c>
    </row>
    <row r="41" spans="3:37" ht="30" customHeight="1" thickTop="1" thickBot="1">
      <c r="C41" s="321"/>
      <c r="D41" s="322"/>
      <c r="E41" s="316"/>
      <c r="F41" s="316"/>
      <c r="G41" s="317" t="str">
        <f>IF(F41=0,"",VLOOKUP(F41,Funcionários!$C$6:$D$81,2,FALSE))</f>
        <v/>
      </c>
      <c r="H41" s="318"/>
      <c r="I41" s="319"/>
      <c r="J41" s="85" t="str">
        <f t="shared" si="3"/>
        <v/>
      </c>
      <c r="K41" s="88"/>
      <c r="L41" s="1" t="str">
        <f t="shared" si="4"/>
        <v/>
      </c>
      <c r="M41" s="1" t="str">
        <f>IF(Funcionários!C41=0,"",Funcionários!C41)</f>
        <v/>
      </c>
      <c r="R41" s="1" t="str">
        <f t="shared" si="5"/>
        <v/>
      </c>
      <c r="S41" s="1" t="str">
        <f t="shared" si="6"/>
        <v/>
      </c>
      <c r="W41" s="1" t="e">
        <f t="shared" ca="1" si="7"/>
        <v>#VALUE!</v>
      </c>
      <c r="X41" s="1" t="e">
        <f t="shared" ca="1" si="8"/>
        <v>#VALUE!</v>
      </c>
      <c r="Y41" s="1" t="e">
        <f t="shared" ca="1" si="9"/>
        <v>#VALUE!</v>
      </c>
      <c r="AA41" s="1" t="str">
        <f t="shared" si="12"/>
        <v/>
      </c>
      <c r="AB41" s="1" t="str">
        <f t="shared" si="12"/>
        <v/>
      </c>
      <c r="AC41" s="1" t="str">
        <f t="shared" si="12"/>
        <v/>
      </c>
      <c r="AD41" s="1" t="str">
        <f t="shared" si="12"/>
        <v/>
      </c>
      <c r="AE41" s="1" t="str">
        <f t="shared" si="12"/>
        <v/>
      </c>
      <c r="AF41" s="1" t="e">
        <f>VLOOKUP(C41,'Est3'!$C$12:$S$26,18,FALSE)</f>
        <v>#N/A</v>
      </c>
      <c r="AG41" s="1" t="str">
        <f ca="1">IF($I41&lt;AG$5,"-",SUM(INDIRECT(ADDRESS($AF41+"1",6,1,1,"EST 3")):INDIRECT(ADDRESS($AF41+"1",IF(AA41="",17,AA41+"5"),1,1,"EST 3")))/SUM(INDIRECT(ADDRESS($AF41,6,1,1,"EST 3")):INDIRECT(ADDRESS($AF41,IF(AA41="",17,AA41+"5"),1,1,"EST 3")))-1)</f>
        <v>-</v>
      </c>
      <c r="AH41" s="1" t="str">
        <f ca="1">IF($I41&lt;AH$5,"-",SUM(INDIRECT(ADDRESS($AF41+"1",22,1,1,"EST 3")):INDIRECT(ADDRESS($AF41+"1",IF(AB41="",33,AB41+"21"),1,1,"EST 3")))/SUM(INDIRECT(ADDRESS($AF41,22,1,1,"EST 3")):INDIRECT(ADDRESS($AF41,IF(AB41="",33,AB41+"21"),1,1,"EST 3")))-1)</f>
        <v>-</v>
      </c>
      <c r="AI41" s="1" t="str">
        <f ca="1">IF($I41&lt;AI$5,"-",SUM(INDIRECT(ADDRESS($AF41+"1",38,1,1,"EST 3")):INDIRECT(ADDRESS($AF41+"1",IF(AC41="",49,AC41+"37"),1,1,"EST 3")))/SUM(INDIRECT(ADDRESS($AF41,38,1,1,"EST 3")):INDIRECT(ADDRESS($AF41,IF(AC41="",49,AC41+"37"),1,1,"EST 3")))-1)</f>
        <v>-</v>
      </c>
      <c r="AJ41" s="1" t="str">
        <f ca="1">IF($I41&lt;AJ$5,"-",SUM(INDIRECT(ADDRESS($AF41+"1",54,1,1,"EST 3")):INDIRECT(ADDRESS($AF41+"1",IF(AD41="",65,AD41+"53"),1,1,"EST 3")))/SUM(INDIRECT(ADDRESS($AF41,54,1,1,"EST 3")):INDIRECT(ADDRESS($AF41,IF(AD41="",65,AD41+"53"),1,1,"EST 3")))-1)</f>
        <v>-</v>
      </c>
      <c r="AK41" s="1" t="str">
        <f ca="1">IF($I41&lt;AK$5,"-",SUM(INDIRECT(ADDRESS($AF41+"1",70,1,1,"EST 3")):INDIRECT(ADDRESS($AF41+"1",IF(AE41="",81,AE41+"69"),1,1,"EST 3")))/SUM(INDIRECT(ADDRESS($AF41,70,1,1,"EST 3")):INDIRECT(ADDRESS($AF41,IF(AE41="",81,AE41+"69"),1,1,"EST 3")))-1)</f>
        <v>-</v>
      </c>
    </row>
    <row r="42" spans="3:37" ht="30" customHeight="1" thickTop="1" thickBot="1">
      <c r="C42" s="321"/>
      <c r="D42" s="322"/>
      <c r="E42" s="316"/>
      <c r="F42" s="316"/>
      <c r="G42" s="317" t="str">
        <f>IF(F42=0,"",VLOOKUP(F42,Funcionários!$C$6:$D$81,2,FALSE))</f>
        <v/>
      </c>
      <c r="H42" s="318"/>
      <c r="I42" s="319"/>
      <c r="J42" s="85" t="str">
        <f t="shared" si="3"/>
        <v/>
      </c>
      <c r="K42" s="88"/>
      <c r="L42" s="1" t="str">
        <f t="shared" si="4"/>
        <v/>
      </c>
      <c r="M42" s="1" t="str">
        <f>IF(Funcionários!C42=0,"",Funcionários!C42)</f>
        <v/>
      </c>
      <c r="R42" s="1" t="str">
        <f t="shared" si="5"/>
        <v/>
      </c>
      <c r="S42" s="1" t="str">
        <f t="shared" si="6"/>
        <v/>
      </c>
      <c r="W42" s="1" t="e">
        <f t="shared" ca="1" si="7"/>
        <v>#VALUE!</v>
      </c>
      <c r="X42" s="1" t="e">
        <f t="shared" ca="1" si="8"/>
        <v>#VALUE!</v>
      </c>
      <c r="Y42" s="1" t="e">
        <f t="shared" ca="1" si="9"/>
        <v>#VALUE!</v>
      </c>
      <c r="AA42" s="1" t="str">
        <f t="shared" si="12"/>
        <v/>
      </c>
      <c r="AB42" s="1" t="str">
        <f t="shared" si="12"/>
        <v/>
      </c>
      <c r="AC42" s="1" t="str">
        <f t="shared" si="12"/>
        <v/>
      </c>
      <c r="AD42" s="1" t="str">
        <f t="shared" si="12"/>
        <v/>
      </c>
      <c r="AE42" s="1" t="str">
        <f t="shared" si="12"/>
        <v/>
      </c>
      <c r="AF42" s="1" t="e">
        <f>VLOOKUP(C42,'Est3'!$C$12:$S$26,18,FALSE)</f>
        <v>#N/A</v>
      </c>
      <c r="AG42" s="1" t="str">
        <f ca="1">IF($I42&lt;AG$5,"-",SUM(INDIRECT(ADDRESS($AF42+"1",6,1,1,"EST 3")):INDIRECT(ADDRESS($AF42+"1",IF(AA42="",17,AA42+"5"),1,1,"EST 3")))/SUM(INDIRECT(ADDRESS($AF42,6,1,1,"EST 3")):INDIRECT(ADDRESS($AF42,IF(AA42="",17,AA42+"5"),1,1,"EST 3")))-1)</f>
        <v>-</v>
      </c>
      <c r="AH42" s="1" t="str">
        <f ca="1">IF($I42&lt;AH$5,"-",SUM(INDIRECT(ADDRESS($AF42+"1",22,1,1,"EST 3")):INDIRECT(ADDRESS($AF42+"1",IF(AB42="",33,AB42+"21"),1,1,"EST 3")))/SUM(INDIRECT(ADDRESS($AF42,22,1,1,"EST 3")):INDIRECT(ADDRESS($AF42,IF(AB42="",33,AB42+"21"),1,1,"EST 3")))-1)</f>
        <v>-</v>
      </c>
      <c r="AI42" s="1" t="str">
        <f ca="1">IF($I42&lt;AI$5,"-",SUM(INDIRECT(ADDRESS($AF42+"1",38,1,1,"EST 3")):INDIRECT(ADDRESS($AF42+"1",IF(AC42="",49,AC42+"37"),1,1,"EST 3")))/SUM(INDIRECT(ADDRESS($AF42,38,1,1,"EST 3")):INDIRECT(ADDRESS($AF42,IF(AC42="",49,AC42+"37"),1,1,"EST 3")))-1)</f>
        <v>-</v>
      </c>
      <c r="AJ42" s="1" t="str">
        <f ca="1">IF($I42&lt;AJ$5,"-",SUM(INDIRECT(ADDRESS($AF42+"1",54,1,1,"EST 3")):INDIRECT(ADDRESS($AF42+"1",IF(AD42="",65,AD42+"53"),1,1,"EST 3")))/SUM(INDIRECT(ADDRESS($AF42,54,1,1,"EST 3")):INDIRECT(ADDRESS($AF42,IF(AD42="",65,AD42+"53"),1,1,"EST 3")))-1)</f>
        <v>-</v>
      </c>
      <c r="AK42" s="1" t="str">
        <f ca="1">IF($I42&lt;AK$5,"-",SUM(INDIRECT(ADDRESS($AF42+"1",70,1,1,"EST 3")):INDIRECT(ADDRESS($AF42+"1",IF(AE42="",81,AE42+"69"),1,1,"EST 3")))/SUM(INDIRECT(ADDRESS($AF42,70,1,1,"EST 3")):INDIRECT(ADDRESS($AF42,IF(AE42="",81,AE42+"69"),1,1,"EST 3")))-1)</f>
        <v>-</v>
      </c>
    </row>
    <row r="43" spans="3:37" ht="30" customHeight="1" thickTop="1" thickBot="1">
      <c r="C43" s="321"/>
      <c r="D43" s="322"/>
      <c r="E43" s="316"/>
      <c r="F43" s="316"/>
      <c r="G43" s="317" t="str">
        <f>IF(F43=0,"",VLOOKUP(F43,Funcionários!$C$6:$D$81,2,FALSE))</f>
        <v/>
      </c>
      <c r="H43" s="318"/>
      <c r="I43" s="319"/>
      <c r="J43" s="85" t="str">
        <f t="shared" si="3"/>
        <v/>
      </c>
      <c r="K43" s="88"/>
      <c r="L43" s="1" t="str">
        <f t="shared" si="4"/>
        <v/>
      </c>
      <c r="M43" s="1" t="str">
        <f>IF(Funcionários!C43=0,"",Funcionários!C43)</f>
        <v/>
      </c>
      <c r="R43" s="1" t="str">
        <f t="shared" si="5"/>
        <v/>
      </c>
      <c r="S43" s="1" t="str">
        <f t="shared" si="6"/>
        <v/>
      </c>
      <c r="W43" s="1" t="e">
        <f t="shared" ca="1" si="7"/>
        <v>#VALUE!</v>
      </c>
      <c r="X43" s="1" t="e">
        <f t="shared" ca="1" si="8"/>
        <v>#VALUE!</v>
      </c>
      <c r="Y43" s="1" t="e">
        <f t="shared" ca="1" si="9"/>
        <v>#VALUE!</v>
      </c>
      <c r="AA43" s="1" t="str">
        <f t="shared" si="12"/>
        <v/>
      </c>
      <c r="AB43" s="1" t="str">
        <f t="shared" si="12"/>
        <v/>
      </c>
      <c r="AC43" s="1" t="str">
        <f t="shared" si="12"/>
        <v/>
      </c>
      <c r="AD43" s="1" t="str">
        <f t="shared" si="12"/>
        <v/>
      </c>
      <c r="AE43" s="1" t="str">
        <f t="shared" si="12"/>
        <v/>
      </c>
      <c r="AF43" s="1" t="e">
        <f>VLOOKUP(C43,'Est3'!$C$12:$S$26,18,FALSE)</f>
        <v>#N/A</v>
      </c>
      <c r="AG43" s="1" t="str">
        <f ca="1">IF($I43&lt;AG$5,"-",SUM(INDIRECT(ADDRESS($AF43+"1",6,1,1,"EST 3")):INDIRECT(ADDRESS($AF43+"1",IF(AA43="",17,AA43+"5"),1,1,"EST 3")))/SUM(INDIRECT(ADDRESS($AF43,6,1,1,"EST 3")):INDIRECT(ADDRESS($AF43,IF(AA43="",17,AA43+"5"),1,1,"EST 3")))-1)</f>
        <v>-</v>
      </c>
      <c r="AH43" s="1" t="str">
        <f ca="1">IF($I43&lt;AH$5,"-",SUM(INDIRECT(ADDRESS($AF43+"1",22,1,1,"EST 3")):INDIRECT(ADDRESS($AF43+"1",IF(AB43="",33,AB43+"21"),1,1,"EST 3")))/SUM(INDIRECT(ADDRESS($AF43,22,1,1,"EST 3")):INDIRECT(ADDRESS($AF43,IF(AB43="",33,AB43+"21"),1,1,"EST 3")))-1)</f>
        <v>-</v>
      </c>
      <c r="AI43" s="1" t="str">
        <f ca="1">IF($I43&lt;AI$5,"-",SUM(INDIRECT(ADDRESS($AF43+"1",38,1,1,"EST 3")):INDIRECT(ADDRESS($AF43+"1",IF(AC43="",49,AC43+"37"),1,1,"EST 3")))/SUM(INDIRECT(ADDRESS($AF43,38,1,1,"EST 3")):INDIRECT(ADDRESS($AF43,IF(AC43="",49,AC43+"37"),1,1,"EST 3")))-1)</f>
        <v>-</v>
      </c>
      <c r="AJ43" s="1" t="str">
        <f ca="1">IF($I43&lt;AJ$5,"-",SUM(INDIRECT(ADDRESS($AF43+"1",54,1,1,"EST 3")):INDIRECT(ADDRESS($AF43+"1",IF(AD43="",65,AD43+"53"),1,1,"EST 3")))/SUM(INDIRECT(ADDRESS($AF43,54,1,1,"EST 3")):INDIRECT(ADDRESS($AF43,IF(AD43="",65,AD43+"53"),1,1,"EST 3")))-1)</f>
        <v>-</v>
      </c>
      <c r="AK43" s="1" t="str">
        <f ca="1">IF($I43&lt;AK$5,"-",SUM(INDIRECT(ADDRESS($AF43+"1",70,1,1,"EST 3")):INDIRECT(ADDRESS($AF43+"1",IF(AE43="",81,AE43+"69"),1,1,"EST 3")))/SUM(INDIRECT(ADDRESS($AF43,70,1,1,"EST 3")):INDIRECT(ADDRESS($AF43,IF(AE43="",81,AE43+"69"),1,1,"EST 3")))-1)</f>
        <v>-</v>
      </c>
    </row>
    <row r="44" spans="3:37" ht="30" customHeight="1" thickTop="1" thickBot="1">
      <c r="C44" s="321"/>
      <c r="D44" s="322"/>
      <c r="E44" s="316"/>
      <c r="F44" s="316"/>
      <c r="G44" s="317" t="str">
        <f>IF(F44=0,"",VLOOKUP(F44,Funcionários!$C$6:$D$81,2,FALSE))</f>
        <v/>
      </c>
      <c r="H44" s="318"/>
      <c r="I44" s="319"/>
      <c r="J44" s="85" t="str">
        <f t="shared" si="3"/>
        <v/>
      </c>
      <c r="K44" s="88"/>
      <c r="L44" s="1" t="str">
        <f t="shared" si="4"/>
        <v/>
      </c>
      <c r="M44" s="1" t="str">
        <f>IF(Funcionários!C44=0,"",Funcionários!C44)</f>
        <v/>
      </c>
      <c r="R44" s="1" t="str">
        <f t="shared" si="5"/>
        <v/>
      </c>
      <c r="S44" s="1" t="str">
        <f t="shared" si="6"/>
        <v/>
      </c>
      <c r="W44" s="1" t="e">
        <f t="shared" ca="1" si="7"/>
        <v>#VALUE!</v>
      </c>
      <c r="X44" s="1" t="e">
        <f t="shared" ca="1" si="8"/>
        <v>#VALUE!</v>
      </c>
      <c r="Y44" s="1" t="e">
        <f t="shared" ca="1" si="9"/>
        <v>#VALUE!</v>
      </c>
      <c r="AA44" s="1" t="str">
        <f t="shared" si="12"/>
        <v/>
      </c>
      <c r="AB44" s="1" t="str">
        <f t="shared" si="12"/>
        <v/>
      </c>
      <c r="AC44" s="1" t="str">
        <f t="shared" si="12"/>
        <v/>
      </c>
      <c r="AD44" s="1" t="str">
        <f t="shared" si="12"/>
        <v/>
      </c>
      <c r="AE44" s="1" t="str">
        <f t="shared" si="12"/>
        <v/>
      </c>
      <c r="AF44" s="1" t="e">
        <f>VLOOKUP(C44,'Est3'!$C$12:$S$26,18,FALSE)</f>
        <v>#N/A</v>
      </c>
      <c r="AG44" s="1" t="str">
        <f ca="1">IF($I44&lt;AG$5,"-",SUM(INDIRECT(ADDRESS($AF44+"1",6,1,1,"EST 3")):INDIRECT(ADDRESS($AF44+"1",IF(AA44="",17,AA44+"5"),1,1,"EST 3")))/SUM(INDIRECT(ADDRESS($AF44,6,1,1,"EST 3")):INDIRECT(ADDRESS($AF44,IF(AA44="",17,AA44+"5"),1,1,"EST 3")))-1)</f>
        <v>-</v>
      </c>
      <c r="AH44" s="1" t="str">
        <f ca="1">IF($I44&lt;AH$5,"-",SUM(INDIRECT(ADDRESS($AF44+"1",22,1,1,"EST 3")):INDIRECT(ADDRESS($AF44+"1",IF(AB44="",33,AB44+"21"),1,1,"EST 3")))/SUM(INDIRECT(ADDRESS($AF44,22,1,1,"EST 3")):INDIRECT(ADDRESS($AF44,IF(AB44="",33,AB44+"21"),1,1,"EST 3")))-1)</f>
        <v>-</v>
      </c>
      <c r="AI44" s="1" t="str">
        <f ca="1">IF($I44&lt;AI$5,"-",SUM(INDIRECT(ADDRESS($AF44+"1",38,1,1,"EST 3")):INDIRECT(ADDRESS($AF44+"1",IF(AC44="",49,AC44+"37"),1,1,"EST 3")))/SUM(INDIRECT(ADDRESS($AF44,38,1,1,"EST 3")):INDIRECT(ADDRESS($AF44,IF(AC44="",49,AC44+"37"),1,1,"EST 3")))-1)</f>
        <v>-</v>
      </c>
      <c r="AJ44" s="1" t="str">
        <f ca="1">IF($I44&lt;AJ$5,"-",SUM(INDIRECT(ADDRESS($AF44+"1",54,1,1,"EST 3")):INDIRECT(ADDRESS($AF44+"1",IF(AD44="",65,AD44+"53"),1,1,"EST 3")))/SUM(INDIRECT(ADDRESS($AF44,54,1,1,"EST 3")):INDIRECT(ADDRESS($AF44,IF(AD44="",65,AD44+"53"),1,1,"EST 3")))-1)</f>
        <v>-</v>
      </c>
      <c r="AK44" s="1" t="str">
        <f ca="1">IF($I44&lt;AK$5,"-",SUM(INDIRECT(ADDRESS($AF44+"1",70,1,1,"EST 3")):INDIRECT(ADDRESS($AF44+"1",IF(AE44="",81,AE44+"69"),1,1,"EST 3")))/SUM(INDIRECT(ADDRESS($AF44,70,1,1,"EST 3")):INDIRECT(ADDRESS($AF44,IF(AE44="",81,AE44+"69"),1,1,"EST 3")))-1)</f>
        <v>-</v>
      </c>
    </row>
    <row r="45" spans="3:37" ht="30" customHeight="1" thickTop="1" thickBot="1">
      <c r="C45" s="321"/>
      <c r="D45" s="322"/>
      <c r="E45" s="316"/>
      <c r="F45" s="316"/>
      <c r="G45" s="317" t="str">
        <f>IF(F45=0,"",VLOOKUP(F45,Funcionários!$C$6:$D$81,2,FALSE))</f>
        <v/>
      </c>
      <c r="H45" s="318"/>
      <c r="I45" s="319"/>
      <c r="J45" s="85" t="str">
        <f t="shared" si="3"/>
        <v/>
      </c>
      <c r="K45" s="88"/>
      <c r="L45" s="1" t="str">
        <f t="shared" si="4"/>
        <v/>
      </c>
      <c r="M45" s="1" t="str">
        <f>IF(Funcionários!C45=0,"",Funcionários!C45)</f>
        <v/>
      </c>
      <c r="R45" s="1" t="str">
        <f t="shared" si="5"/>
        <v/>
      </c>
      <c r="S45" s="1" t="str">
        <f t="shared" si="6"/>
        <v/>
      </c>
      <c r="W45" s="1" t="e">
        <f t="shared" ca="1" si="7"/>
        <v>#VALUE!</v>
      </c>
      <c r="X45" s="1" t="e">
        <f t="shared" ca="1" si="8"/>
        <v>#VALUE!</v>
      </c>
      <c r="Y45" s="1" t="e">
        <f t="shared" ca="1" si="9"/>
        <v>#VALUE!</v>
      </c>
      <c r="AA45" s="1" t="str">
        <f t="shared" si="12"/>
        <v/>
      </c>
      <c r="AB45" s="1" t="str">
        <f t="shared" si="12"/>
        <v/>
      </c>
      <c r="AC45" s="1" t="str">
        <f t="shared" si="12"/>
        <v/>
      </c>
      <c r="AD45" s="1" t="str">
        <f t="shared" si="12"/>
        <v/>
      </c>
      <c r="AE45" s="1" t="str">
        <f t="shared" si="12"/>
        <v/>
      </c>
      <c r="AF45" s="1" t="e">
        <f>VLOOKUP(C45,'Est3'!$C$12:$S$26,18,FALSE)</f>
        <v>#N/A</v>
      </c>
      <c r="AG45" s="1" t="str">
        <f ca="1">IF($I45&lt;AG$5,"-",SUM(INDIRECT(ADDRESS($AF45+"1",6,1,1,"EST 3")):INDIRECT(ADDRESS($AF45+"1",IF(AA45="",17,AA45+"5"),1,1,"EST 3")))/SUM(INDIRECT(ADDRESS($AF45,6,1,1,"EST 3")):INDIRECT(ADDRESS($AF45,IF(AA45="",17,AA45+"5"),1,1,"EST 3")))-1)</f>
        <v>-</v>
      </c>
      <c r="AH45" s="1" t="str">
        <f ca="1">IF($I45&lt;AH$5,"-",SUM(INDIRECT(ADDRESS($AF45+"1",22,1,1,"EST 3")):INDIRECT(ADDRESS($AF45+"1",IF(AB45="",33,AB45+"21"),1,1,"EST 3")))/SUM(INDIRECT(ADDRESS($AF45,22,1,1,"EST 3")):INDIRECT(ADDRESS($AF45,IF(AB45="",33,AB45+"21"),1,1,"EST 3")))-1)</f>
        <v>-</v>
      </c>
      <c r="AI45" s="1" t="str">
        <f ca="1">IF($I45&lt;AI$5,"-",SUM(INDIRECT(ADDRESS($AF45+"1",38,1,1,"EST 3")):INDIRECT(ADDRESS($AF45+"1",IF(AC45="",49,AC45+"37"),1,1,"EST 3")))/SUM(INDIRECT(ADDRESS($AF45,38,1,1,"EST 3")):INDIRECT(ADDRESS($AF45,IF(AC45="",49,AC45+"37"),1,1,"EST 3")))-1)</f>
        <v>-</v>
      </c>
      <c r="AJ45" s="1" t="str">
        <f ca="1">IF($I45&lt;AJ$5,"-",SUM(INDIRECT(ADDRESS($AF45+"1",54,1,1,"EST 3")):INDIRECT(ADDRESS($AF45+"1",IF(AD45="",65,AD45+"53"),1,1,"EST 3")))/SUM(INDIRECT(ADDRESS($AF45,54,1,1,"EST 3")):INDIRECT(ADDRESS($AF45,IF(AD45="",65,AD45+"53"),1,1,"EST 3")))-1)</f>
        <v>-</v>
      </c>
      <c r="AK45" s="1" t="str">
        <f ca="1">IF($I45&lt;AK$5,"-",SUM(INDIRECT(ADDRESS($AF45+"1",70,1,1,"EST 3")):INDIRECT(ADDRESS($AF45+"1",IF(AE45="",81,AE45+"69"),1,1,"EST 3")))/SUM(INDIRECT(ADDRESS($AF45,70,1,1,"EST 3")):INDIRECT(ADDRESS($AF45,IF(AE45="",81,AE45+"69"),1,1,"EST 3")))-1)</f>
        <v>-</v>
      </c>
    </row>
    <row r="46" spans="3:37" ht="30" customHeight="1" thickTop="1" thickBot="1">
      <c r="C46" s="321"/>
      <c r="D46" s="322"/>
      <c r="E46" s="316"/>
      <c r="F46" s="316"/>
      <c r="G46" s="317" t="str">
        <f>IF(F46=0,"",VLOOKUP(F46,Funcionários!$C$6:$D$81,2,FALSE))</f>
        <v/>
      </c>
      <c r="H46" s="318"/>
      <c r="I46" s="319"/>
      <c r="J46" s="85" t="str">
        <f t="shared" si="3"/>
        <v/>
      </c>
      <c r="K46" s="88"/>
      <c r="L46" s="1" t="str">
        <f t="shared" si="4"/>
        <v/>
      </c>
      <c r="M46" s="1" t="str">
        <f>IF(Funcionários!C46=0,"",Funcionários!C46)</f>
        <v/>
      </c>
      <c r="R46" s="1" t="str">
        <f t="shared" si="5"/>
        <v/>
      </c>
      <c r="S46" s="1" t="str">
        <f t="shared" si="6"/>
        <v/>
      </c>
      <c r="W46" s="1" t="e">
        <f t="shared" ca="1" si="7"/>
        <v>#VALUE!</v>
      </c>
      <c r="X46" s="1" t="e">
        <f t="shared" ca="1" si="8"/>
        <v>#VALUE!</v>
      </c>
      <c r="Y46" s="1" t="e">
        <f t="shared" ca="1" si="9"/>
        <v>#VALUE!</v>
      </c>
      <c r="AA46" s="1" t="str">
        <f t="shared" ref="AA46:AE55" si="13">IF($I46=AA$5,$R46,"")</f>
        <v/>
      </c>
      <c r="AB46" s="1" t="str">
        <f t="shared" si="13"/>
        <v/>
      </c>
      <c r="AC46" s="1" t="str">
        <f t="shared" si="13"/>
        <v/>
      </c>
      <c r="AD46" s="1" t="str">
        <f t="shared" si="13"/>
        <v/>
      </c>
      <c r="AE46" s="1" t="str">
        <f t="shared" si="13"/>
        <v/>
      </c>
      <c r="AF46" s="1" t="e">
        <f>VLOOKUP(C46,'Est3'!$C$12:$S$26,18,FALSE)</f>
        <v>#N/A</v>
      </c>
      <c r="AG46" s="1" t="str">
        <f ca="1">IF($I46&lt;AG$5,"-",SUM(INDIRECT(ADDRESS($AF46+"1",6,1,1,"EST 3")):INDIRECT(ADDRESS($AF46+"1",IF(AA46="",17,AA46+"5"),1,1,"EST 3")))/SUM(INDIRECT(ADDRESS($AF46,6,1,1,"EST 3")):INDIRECT(ADDRESS($AF46,IF(AA46="",17,AA46+"5"),1,1,"EST 3")))-1)</f>
        <v>-</v>
      </c>
      <c r="AH46" s="1" t="str">
        <f ca="1">IF($I46&lt;AH$5,"-",SUM(INDIRECT(ADDRESS($AF46+"1",22,1,1,"EST 3")):INDIRECT(ADDRESS($AF46+"1",IF(AB46="",33,AB46+"21"),1,1,"EST 3")))/SUM(INDIRECT(ADDRESS($AF46,22,1,1,"EST 3")):INDIRECT(ADDRESS($AF46,IF(AB46="",33,AB46+"21"),1,1,"EST 3")))-1)</f>
        <v>-</v>
      </c>
      <c r="AI46" s="1" t="str">
        <f ca="1">IF($I46&lt;AI$5,"-",SUM(INDIRECT(ADDRESS($AF46+"1",38,1,1,"EST 3")):INDIRECT(ADDRESS($AF46+"1",IF(AC46="",49,AC46+"37"),1,1,"EST 3")))/SUM(INDIRECT(ADDRESS($AF46,38,1,1,"EST 3")):INDIRECT(ADDRESS($AF46,IF(AC46="",49,AC46+"37"),1,1,"EST 3")))-1)</f>
        <v>-</v>
      </c>
      <c r="AJ46" s="1" t="str">
        <f ca="1">IF($I46&lt;AJ$5,"-",SUM(INDIRECT(ADDRESS($AF46+"1",54,1,1,"EST 3")):INDIRECT(ADDRESS($AF46+"1",IF(AD46="",65,AD46+"53"),1,1,"EST 3")))/SUM(INDIRECT(ADDRESS($AF46,54,1,1,"EST 3")):INDIRECT(ADDRESS($AF46,IF(AD46="",65,AD46+"53"),1,1,"EST 3")))-1)</f>
        <v>-</v>
      </c>
      <c r="AK46" s="1" t="str">
        <f ca="1">IF($I46&lt;AK$5,"-",SUM(INDIRECT(ADDRESS($AF46+"1",70,1,1,"EST 3")):INDIRECT(ADDRESS($AF46+"1",IF(AE46="",81,AE46+"69"),1,1,"EST 3")))/SUM(INDIRECT(ADDRESS($AF46,70,1,1,"EST 3")):INDIRECT(ADDRESS($AF46,IF(AE46="",81,AE46+"69"),1,1,"EST 3")))-1)</f>
        <v>-</v>
      </c>
    </row>
    <row r="47" spans="3:37" ht="30" customHeight="1" thickTop="1" thickBot="1">
      <c r="C47" s="321"/>
      <c r="D47" s="322"/>
      <c r="E47" s="316"/>
      <c r="F47" s="316"/>
      <c r="G47" s="317" t="str">
        <f>IF(F47=0,"",VLOOKUP(F47,Funcionários!$C$6:$D$81,2,FALSE))</f>
        <v/>
      </c>
      <c r="H47" s="318"/>
      <c r="I47" s="319"/>
      <c r="J47" s="85" t="str">
        <f t="shared" si="3"/>
        <v/>
      </c>
      <c r="K47" s="88"/>
      <c r="L47" s="1" t="str">
        <f t="shared" si="4"/>
        <v/>
      </c>
      <c r="M47" s="1" t="str">
        <f>IF(Funcionários!C47=0,"",Funcionários!C47)</f>
        <v/>
      </c>
      <c r="R47" s="1" t="str">
        <f t="shared" si="5"/>
        <v/>
      </c>
      <c r="S47" s="1" t="str">
        <f t="shared" si="6"/>
        <v/>
      </c>
      <c r="W47" s="1" t="e">
        <f t="shared" ca="1" si="7"/>
        <v>#VALUE!</v>
      </c>
      <c r="X47" s="1" t="e">
        <f t="shared" ca="1" si="8"/>
        <v>#VALUE!</v>
      </c>
      <c r="Y47" s="1" t="e">
        <f t="shared" ca="1" si="9"/>
        <v>#VALUE!</v>
      </c>
      <c r="AA47" s="1" t="str">
        <f t="shared" si="13"/>
        <v/>
      </c>
      <c r="AB47" s="1" t="str">
        <f t="shared" si="13"/>
        <v/>
      </c>
      <c r="AC47" s="1" t="str">
        <f t="shared" si="13"/>
        <v/>
      </c>
      <c r="AD47" s="1" t="str">
        <f t="shared" si="13"/>
        <v/>
      </c>
      <c r="AE47" s="1" t="str">
        <f t="shared" si="13"/>
        <v/>
      </c>
      <c r="AF47" s="1" t="e">
        <f>VLOOKUP(C47,'Est3'!$C$12:$S$26,18,FALSE)</f>
        <v>#N/A</v>
      </c>
      <c r="AG47" s="1" t="str">
        <f ca="1">IF($I47&lt;AG$5,"-",SUM(INDIRECT(ADDRESS($AF47+"1",6,1,1,"EST 3")):INDIRECT(ADDRESS($AF47+"1",IF(AA47="",17,AA47+"5"),1,1,"EST 3")))/SUM(INDIRECT(ADDRESS($AF47,6,1,1,"EST 3")):INDIRECT(ADDRESS($AF47,IF(AA47="",17,AA47+"5"),1,1,"EST 3")))-1)</f>
        <v>-</v>
      </c>
      <c r="AH47" s="1" t="str">
        <f ca="1">IF($I47&lt;AH$5,"-",SUM(INDIRECT(ADDRESS($AF47+"1",22,1,1,"EST 3")):INDIRECT(ADDRESS($AF47+"1",IF(AB47="",33,AB47+"21"),1,1,"EST 3")))/SUM(INDIRECT(ADDRESS($AF47,22,1,1,"EST 3")):INDIRECT(ADDRESS($AF47,IF(AB47="",33,AB47+"21"),1,1,"EST 3")))-1)</f>
        <v>-</v>
      </c>
      <c r="AI47" s="1" t="str">
        <f ca="1">IF($I47&lt;AI$5,"-",SUM(INDIRECT(ADDRESS($AF47+"1",38,1,1,"EST 3")):INDIRECT(ADDRESS($AF47+"1",IF(AC47="",49,AC47+"37"),1,1,"EST 3")))/SUM(INDIRECT(ADDRESS($AF47,38,1,1,"EST 3")):INDIRECT(ADDRESS($AF47,IF(AC47="",49,AC47+"37"),1,1,"EST 3")))-1)</f>
        <v>-</v>
      </c>
      <c r="AJ47" s="1" t="str">
        <f ca="1">IF($I47&lt;AJ$5,"-",SUM(INDIRECT(ADDRESS($AF47+"1",54,1,1,"EST 3")):INDIRECT(ADDRESS($AF47+"1",IF(AD47="",65,AD47+"53"),1,1,"EST 3")))/SUM(INDIRECT(ADDRESS($AF47,54,1,1,"EST 3")):INDIRECT(ADDRESS($AF47,IF(AD47="",65,AD47+"53"),1,1,"EST 3")))-1)</f>
        <v>-</v>
      </c>
      <c r="AK47" s="1" t="str">
        <f ca="1">IF($I47&lt;AK$5,"-",SUM(INDIRECT(ADDRESS($AF47+"1",70,1,1,"EST 3")):INDIRECT(ADDRESS($AF47+"1",IF(AE47="",81,AE47+"69"),1,1,"EST 3")))/SUM(INDIRECT(ADDRESS($AF47,70,1,1,"EST 3")):INDIRECT(ADDRESS($AF47,IF(AE47="",81,AE47+"69"),1,1,"EST 3")))-1)</f>
        <v>-</v>
      </c>
    </row>
    <row r="48" spans="3:37" ht="30" customHeight="1" thickTop="1" thickBot="1">
      <c r="C48" s="321"/>
      <c r="D48" s="322"/>
      <c r="E48" s="316"/>
      <c r="F48" s="316"/>
      <c r="G48" s="317" t="str">
        <f>IF(F48=0,"",VLOOKUP(F48,Funcionários!$C$6:$D$81,2,FALSE))</f>
        <v/>
      </c>
      <c r="H48" s="318"/>
      <c r="I48" s="319"/>
      <c r="J48" s="85" t="str">
        <f t="shared" si="3"/>
        <v/>
      </c>
      <c r="K48" s="88"/>
      <c r="L48" s="1" t="str">
        <f t="shared" si="4"/>
        <v/>
      </c>
      <c r="M48" s="1" t="str">
        <f>IF(Funcionários!C48=0,"",Funcionários!C48)</f>
        <v/>
      </c>
      <c r="R48" s="1" t="str">
        <f t="shared" si="5"/>
        <v/>
      </c>
      <c r="S48" s="1" t="str">
        <f t="shared" si="6"/>
        <v/>
      </c>
      <c r="W48" s="1" t="e">
        <f t="shared" ca="1" si="7"/>
        <v>#VALUE!</v>
      </c>
      <c r="X48" s="1" t="e">
        <f t="shared" ca="1" si="8"/>
        <v>#VALUE!</v>
      </c>
      <c r="Y48" s="1" t="e">
        <f t="shared" ca="1" si="9"/>
        <v>#VALUE!</v>
      </c>
      <c r="AA48" s="1" t="str">
        <f t="shared" si="13"/>
        <v/>
      </c>
      <c r="AB48" s="1" t="str">
        <f t="shared" si="13"/>
        <v/>
      </c>
      <c r="AC48" s="1" t="str">
        <f t="shared" si="13"/>
        <v/>
      </c>
      <c r="AD48" s="1" t="str">
        <f t="shared" si="13"/>
        <v/>
      </c>
      <c r="AE48" s="1" t="str">
        <f t="shared" si="13"/>
        <v/>
      </c>
      <c r="AF48" s="1" t="e">
        <f>VLOOKUP(C48,'Est3'!$C$12:$S$26,18,FALSE)</f>
        <v>#N/A</v>
      </c>
      <c r="AG48" s="1" t="str">
        <f ca="1">IF($I48&lt;AG$5,"-",SUM(INDIRECT(ADDRESS($AF48+"1",6,1,1,"EST 3")):INDIRECT(ADDRESS($AF48+"1",IF(AA48="",17,AA48+"5"),1,1,"EST 3")))/SUM(INDIRECT(ADDRESS($AF48,6,1,1,"EST 3")):INDIRECT(ADDRESS($AF48,IF(AA48="",17,AA48+"5"),1,1,"EST 3")))-1)</f>
        <v>-</v>
      </c>
      <c r="AH48" s="1" t="str">
        <f ca="1">IF($I48&lt;AH$5,"-",SUM(INDIRECT(ADDRESS($AF48+"1",22,1,1,"EST 3")):INDIRECT(ADDRESS($AF48+"1",IF(AB48="",33,AB48+"21"),1,1,"EST 3")))/SUM(INDIRECT(ADDRESS($AF48,22,1,1,"EST 3")):INDIRECT(ADDRESS($AF48,IF(AB48="",33,AB48+"21"),1,1,"EST 3")))-1)</f>
        <v>-</v>
      </c>
      <c r="AI48" s="1" t="str">
        <f ca="1">IF($I48&lt;AI$5,"-",SUM(INDIRECT(ADDRESS($AF48+"1",38,1,1,"EST 3")):INDIRECT(ADDRESS($AF48+"1",IF(AC48="",49,AC48+"37"),1,1,"EST 3")))/SUM(INDIRECT(ADDRESS($AF48,38,1,1,"EST 3")):INDIRECT(ADDRESS($AF48,IF(AC48="",49,AC48+"37"),1,1,"EST 3")))-1)</f>
        <v>-</v>
      </c>
      <c r="AJ48" s="1" t="str">
        <f ca="1">IF($I48&lt;AJ$5,"-",SUM(INDIRECT(ADDRESS($AF48+"1",54,1,1,"EST 3")):INDIRECT(ADDRESS($AF48+"1",IF(AD48="",65,AD48+"53"),1,1,"EST 3")))/SUM(INDIRECT(ADDRESS($AF48,54,1,1,"EST 3")):INDIRECT(ADDRESS($AF48,IF(AD48="",65,AD48+"53"),1,1,"EST 3")))-1)</f>
        <v>-</v>
      </c>
      <c r="AK48" s="1" t="str">
        <f ca="1">IF($I48&lt;AK$5,"-",SUM(INDIRECT(ADDRESS($AF48+"1",70,1,1,"EST 3")):INDIRECT(ADDRESS($AF48+"1",IF(AE48="",81,AE48+"69"),1,1,"EST 3")))/SUM(INDIRECT(ADDRESS($AF48,70,1,1,"EST 3")):INDIRECT(ADDRESS($AF48,IF(AE48="",81,AE48+"69"),1,1,"EST 3")))-1)</f>
        <v>-</v>
      </c>
    </row>
    <row r="49" spans="3:37" ht="30" customHeight="1" thickTop="1" thickBot="1">
      <c r="C49" s="321"/>
      <c r="D49" s="322"/>
      <c r="E49" s="316"/>
      <c r="F49" s="316"/>
      <c r="G49" s="317" t="str">
        <f>IF(F49=0,"",VLOOKUP(F49,Funcionários!$C$6:$D$81,2,FALSE))</f>
        <v/>
      </c>
      <c r="H49" s="318"/>
      <c r="I49" s="319"/>
      <c r="J49" s="85" t="str">
        <f t="shared" si="3"/>
        <v/>
      </c>
      <c r="K49" s="88"/>
      <c r="L49" s="1" t="str">
        <f t="shared" si="4"/>
        <v/>
      </c>
      <c r="M49" s="1" t="str">
        <f>IF(Funcionários!C49=0,"",Funcionários!C49)</f>
        <v/>
      </c>
      <c r="R49" s="1" t="str">
        <f t="shared" si="5"/>
        <v/>
      </c>
      <c r="S49" s="1" t="str">
        <f t="shared" si="6"/>
        <v/>
      </c>
      <c r="W49" s="1" t="e">
        <f t="shared" ca="1" si="7"/>
        <v>#VALUE!</v>
      </c>
      <c r="X49" s="1" t="e">
        <f t="shared" ca="1" si="8"/>
        <v>#VALUE!</v>
      </c>
      <c r="Y49" s="1" t="e">
        <f t="shared" ca="1" si="9"/>
        <v>#VALUE!</v>
      </c>
      <c r="AA49" s="1" t="str">
        <f t="shared" si="13"/>
        <v/>
      </c>
      <c r="AB49" s="1" t="str">
        <f t="shared" si="13"/>
        <v/>
      </c>
      <c r="AC49" s="1" t="str">
        <f t="shared" si="13"/>
        <v/>
      </c>
      <c r="AD49" s="1" t="str">
        <f t="shared" si="13"/>
        <v/>
      </c>
      <c r="AE49" s="1" t="str">
        <f t="shared" si="13"/>
        <v/>
      </c>
      <c r="AF49" s="1" t="e">
        <f>VLOOKUP(C49,'Est3'!$C$12:$S$26,18,FALSE)</f>
        <v>#N/A</v>
      </c>
      <c r="AG49" s="1" t="str">
        <f ca="1">IF($I49&lt;AG$5,"-",SUM(INDIRECT(ADDRESS($AF49+"1",6,1,1,"EST 3")):INDIRECT(ADDRESS($AF49+"1",IF(AA49="",17,AA49+"5"),1,1,"EST 3")))/SUM(INDIRECT(ADDRESS($AF49,6,1,1,"EST 3")):INDIRECT(ADDRESS($AF49,IF(AA49="",17,AA49+"5"),1,1,"EST 3")))-1)</f>
        <v>-</v>
      </c>
      <c r="AH49" s="1" t="str">
        <f ca="1">IF($I49&lt;AH$5,"-",SUM(INDIRECT(ADDRESS($AF49+"1",22,1,1,"EST 3")):INDIRECT(ADDRESS($AF49+"1",IF(AB49="",33,AB49+"21"),1,1,"EST 3")))/SUM(INDIRECT(ADDRESS($AF49,22,1,1,"EST 3")):INDIRECT(ADDRESS($AF49,IF(AB49="",33,AB49+"21"),1,1,"EST 3")))-1)</f>
        <v>-</v>
      </c>
      <c r="AI49" s="1" t="str">
        <f ca="1">IF($I49&lt;AI$5,"-",SUM(INDIRECT(ADDRESS($AF49+"1",38,1,1,"EST 3")):INDIRECT(ADDRESS($AF49+"1",IF(AC49="",49,AC49+"37"),1,1,"EST 3")))/SUM(INDIRECT(ADDRESS($AF49,38,1,1,"EST 3")):INDIRECT(ADDRESS($AF49,IF(AC49="",49,AC49+"37"),1,1,"EST 3")))-1)</f>
        <v>-</v>
      </c>
      <c r="AJ49" s="1" t="str">
        <f ca="1">IF($I49&lt;AJ$5,"-",SUM(INDIRECT(ADDRESS($AF49+"1",54,1,1,"EST 3")):INDIRECT(ADDRESS($AF49+"1",IF(AD49="",65,AD49+"53"),1,1,"EST 3")))/SUM(INDIRECT(ADDRESS($AF49,54,1,1,"EST 3")):INDIRECT(ADDRESS($AF49,IF(AD49="",65,AD49+"53"),1,1,"EST 3")))-1)</f>
        <v>-</v>
      </c>
      <c r="AK49" s="1" t="str">
        <f ca="1">IF($I49&lt;AK$5,"-",SUM(INDIRECT(ADDRESS($AF49+"1",70,1,1,"EST 3")):INDIRECT(ADDRESS($AF49+"1",IF(AE49="",81,AE49+"69"),1,1,"EST 3")))/SUM(INDIRECT(ADDRESS($AF49,70,1,1,"EST 3")):INDIRECT(ADDRESS($AF49,IF(AE49="",81,AE49+"69"),1,1,"EST 3")))-1)</f>
        <v>-</v>
      </c>
    </row>
    <row r="50" spans="3:37" ht="30" customHeight="1" thickTop="1" thickBot="1">
      <c r="C50" s="321"/>
      <c r="D50" s="322"/>
      <c r="E50" s="316"/>
      <c r="F50" s="316"/>
      <c r="G50" s="317" t="str">
        <f>IF(F50=0,"",VLOOKUP(F50,Funcionários!$C$6:$D$81,2,FALSE))</f>
        <v/>
      </c>
      <c r="H50" s="318"/>
      <c r="I50" s="319"/>
      <c r="J50" s="85" t="str">
        <f t="shared" si="3"/>
        <v/>
      </c>
      <c r="K50" s="88"/>
      <c r="L50" s="1" t="str">
        <f t="shared" si="4"/>
        <v/>
      </c>
      <c r="M50" s="1" t="str">
        <f>IF(Funcionários!C50=0,"",Funcionários!C50)</f>
        <v/>
      </c>
      <c r="R50" s="1" t="str">
        <f t="shared" si="5"/>
        <v/>
      </c>
      <c r="S50" s="1" t="str">
        <f t="shared" si="6"/>
        <v/>
      </c>
      <c r="W50" s="1" t="e">
        <f t="shared" ca="1" si="7"/>
        <v>#VALUE!</v>
      </c>
      <c r="X50" s="1" t="e">
        <f t="shared" ca="1" si="8"/>
        <v>#VALUE!</v>
      </c>
      <c r="Y50" s="1" t="e">
        <f t="shared" ca="1" si="9"/>
        <v>#VALUE!</v>
      </c>
      <c r="AA50" s="1" t="str">
        <f t="shared" si="13"/>
        <v/>
      </c>
      <c r="AB50" s="1" t="str">
        <f t="shared" si="13"/>
        <v/>
      </c>
      <c r="AC50" s="1" t="str">
        <f t="shared" si="13"/>
        <v/>
      </c>
      <c r="AD50" s="1" t="str">
        <f t="shared" si="13"/>
        <v/>
      </c>
      <c r="AE50" s="1" t="str">
        <f t="shared" si="13"/>
        <v/>
      </c>
      <c r="AF50" s="1" t="e">
        <f>VLOOKUP(C50,'Est3'!$C$12:$S$26,18,FALSE)</f>
        <v>#N/A</v>
      </c>
      <c r="AG50" s="1" t="str">
        <f ca="1">IF($I50&lt;AG$5,"-",SUM(INDIRECT(ADDRESS($AF50+"1",6,1,1,"EST 3")):INDIRECT(ADDRESS($AF50+"1",IF(AA50="",17,AA50+"5"),1,1,"EST 3")))/SUM(INDIRECT(ADDRESS($AF50,6,1,1,"EST 3")):INDIRECT(ADDRESS($AF50,IF(AA50="",17,AA50+"5"),1,1,"EST 3")))-1)</f>
        <v>-</v>
      </c>
      <c r="AH50" s="1" t="str">
        <f ca="1">IF($I50&lt;AH$5,"-",SUM(INDIRECT(ADDRESS($AF50+"1",22,1,1,"EST 3")):INDIRECT(ADDRESS($AF50+"1",IF(AB50="",33,AB50+"21"),1,1,"EST 3")))/SUM(INDIRECT(ADDRESS($AF50,22,1,1,"EST 3")):INDIRECT(ADDRESS($AF50,IF(AB50="",33,AB50+"21"),1,1,"EST 3")))-1)</f>
        <v>-</v>
      </c>
      <c r="AI50" s="1" t="str">
        <f ca="1">IF($I50&lt;AI$5,"-",SUM(INDIRECT(ADDRESS($AF50+"1",38,1,1,"EST 3")):INDIRECT(ADDRESS($AF50+"1",IF(AC50="",49,AC50+"37"),1,1,"EST 3")))/SUM(INDIRECT(ADDRESS($AF50,38,1,1,"EST 3")):INDIRECT(ADDRESS($AF50,IF(AC50="",49,AC50+"37"),1,1,"EST 3")))-1)</f>
        <v>-</v>
      </c>
      <c r="AJ50" s="1" t="str">
        <f ca="1">IF($I50&lt;AJ$5,"-",SUM(INDIRECT(ADDRESS($AF50+"1",54,1,1,"EST 3")):INDIRECT(ADDRESS($AF50+"1",IF(AD50="",65,AD50+"53"),1,1,"EST 3")))/SUM(INDIRECT(ADDRESS($AF50,54,1,1,"EST 3")):INDIRECT(ADDRESS($AF50,IF(AD50="",65,AD50+"53"),1,1,"EST 3")))-1)</f>
        <v>-</v>
      </c>
      <c r="AK50" s="1" t="str">
        <f ca="1">IF($I50&lt;AK$5,"-",SUM(INDIRECT(ADDRESS($AF50+"1",70,1,1,"EST 3")):INDIRECT(ADDRESS($AF50+"1",IF(AE50="",81,AE50+"69"),1,1,"EST 3")))/SUM(INDIRECT(ADDRESS($AF50,70,1,1,"EST 3")):INDIRECT(ADDRESS($AF50,IF(AE50="",81,AE50+"69"),1,1,"EST 3")))-1)</f>
        <v>-</v>
      </c>
    </row>
    <row r="51" spans="3:37" ht="30" customHeight="1" thickTop="1" thickBot="1">
      <c r="C51" s="321"/>
      <c r="D51" s="322"/>
      <c r="E51" s="316"/>
      <c r="F51" s="316"/>
      <c r="G51" s="317" t="str">
        <f>IF(F51=0,"",VLOOKUP(F51,Funcionários!$C$6:$D$81,2,FALSE))</f>
        <v/>
      </c>
      <c r="H51" s="318"/>
      <c r="I51" s="319"/>
      <c r="J51" s="85" t="str">
        <f t="shared" si="3"/>
        <v/>
      </c>
      <c r="K51" s="88"/>
      <c r="L51" s="1" t="str">
        <f t="shared" si="4"/>
        <v/>
      </c>
      <c r="M51" s="1" t="str">
        <f>IF(Funcionários!C51=0,"",Funcionários!C51)</f>
        <v/>
      </c>
      <c r="R51" s="1" t="str">
        <f t="shared" si="5"/>
        <v/>
      </c>
      <c r="S51" s="1" t="str">
        <f t="shared" si="6"/>
        <v/>
      </c>
      <c r="W51" s="1" t="e">
        <f t="shared" ca="1" si="7"/>
        <v>#VALUE!</v>
      </c>
      <c r="X51" s="1" t="e">
        <f t="shared" ca="1" si="8"/>
        <v>#VALUE!</v>
      </c>
      <c r="Y51" s="1" t="e">
        <f t="shared" ca="1" si="9"/>
        <v>#VALUE!</v>
      </c>
      <c r="AA51" s="1" t="str">
        <f t="shared" si="13"/>
        <v/>
      </c>
      <c r="AB51" s="1" t="str">
        <f t="shared" si="13"/>
        <v/>
      </c>
      <c r="AC51" s="1" t="str">
        <f t="shared" si="13"/>
        <v/>
      </c>
      <c r="AD51" s="1" t="str">
        <f t="shared" si="13"/>
        <v/>
      </c>
      <c r="AE51" s="1" t="str">
        <f t="shared" si="13"/>
        <v/>
      </c>
      <c r="AF51" s="1" t="e">
        <f>VLOOKUP(C51,'Est3'!$C$12:$S$26,18,FALSE)</f>
        <v>#N/A</v>
      </c>
      <c r="AG51" s="1" t="str">
        <f ca="1">IF($I51&lt;AG$5,"-",SUM(INDIRECT(ADDRESS($AF51+"1",6,1,1,"EST 3")):INDIRECT(ADDRESS($AF51+"1",IF(AA51="",17,AA51+"5"),1,1,"EST 3")))/SUM(INDIRECT(ADDRESS($AF51,6,1,1,"EST 3")):INDIRECT(ADDRESS($AF51,IF(AA51="",17,AA51+"5"),1,1,"EST 3")))-1)</f>
        <v>-</v>
      </c>
      <c r="AH51" s="1" t="str">
        <f ca="1">IF($I51&lt;AH$5,"-",SUM(INDIRECT(ADDRESS($AF51+"1",22,1,1,"EST 3")):INDIRECT(ADDRESS($AF51+"1",IF(AB51="",33,AB51+"21"),1,1,"EST 3")))/SUM(INDIRECT(ADDRESS($AF51,22,1,1,"EST 3")):INDIRECT(ADDRESS($AF51,IF(AB51="",33,AB51+"21"),1,1,"EST 3")))-1)</f>
        <v>-</v>
      </c>
      <c r="AI51" s="1" t="str">
        <f ca="1">IF($I51&lt;AI$5,"-",SUM(INDIRECT(ADDRESS($AF51+"1",38,1,1,"EST 3")):INDIRECT(ADDRESS($AF51+"1",IF(AC51="",49,AC51+"37"),1,1,"EST 3")))/SUM(INDIRECT(ADDRESS($AF51,38,1,1,"EST 3")):INDIRECT(ADDRESS($AF51,IF(AC51="",49,AC51+"37"),1,1,"EST 3")))-1)</f>
        <v>-</v>
      </c>
      <c r="AJ51" s="1" t="str">
        <f ca="1">IF($I51&lt;AJ$5,"-",SUM(INDIRECT(ADDRESS($AF51+"1",54,1,1,"EST 3")):INDIRECT(ADDRESS($AF51+"1",IF(AD51="",65,AD51+"53"),1,1,"EST 3")))/SUM(INDIRECT(ADDRESS($AF51,54,1,1,"EST 3")):INDIRECT(ADDRESS($AF51,IF(AD51="",65,AD51+"53"),1,1,"EST 3")))-1)</f>
        <v>-</v>
      </c>
      <c r="AK51" s="1" t="str">
        <f ca="1">IF($I51&lt;AK$5,"-",SUM(INDIRECT(ADDRESS($AF51+"1",70,1,1,"EST 3")):INDIRECT(ADDRESS($AF51+"1",IF(AE51="",81,AE51+"69"),1,1,"EST 3")))/SUM(INDIRECT(ADDRESS($AF51,70,1,1,"EST 3")):INDIRECT(ADDRESS($AF51,IF(AE51="",81,AE51+"69"),1,1,"EST 3")))-1)</f>
        <v>-</v>
      </c>
    </row>
    <row r="52" spans="3:37" ht="30" customHeight="1" thickTop="1" thickBot="1">
      <c r="C52" s="321"/>
      <c r="D52" s="322"/>
      <c r="E52" s="316"/>
      <c r="F52" s="316"/>
      <c r="G52" s="317" t="str">
        <f>IF(F52=0,"",VLOOKUP(F52,Funcionários!$C$6:$D$81,2,FALSE))</f>
        <v/>
      </c>
      <c r="H52" s="318"/>
      <c r="I52" s="319"/>
      <c r="J52" s="85" t="str">
        <f t="shared" si="3"/>
        <v/>
      </c>
      <c r="K52" s="88"/>
      <c r="L52" s="1" t="str">
        <f t="shared" si="4"/>
        <v/>
      </c>
      <c r="M52" s="1" t="str">
        <f>IF(Funcionários!C52=0,"",Funcionários!C52)</f>
        <v/>
      </c>
      <c r="R52" s="1" t="str">
        <f t="shared" si="5"/>
        <v/>
      </c>
      <c r="S52" s="1" t="str">
        <f t="shared" si="6"/>
        <v/>
      </c>
      <c r="W52" s="1" t="e">
        <f t="shared" ca="1" si="7"/>
        <v>#VALUE!</v>
      </c>
      <c r="X52" s="1" t="e">
        <f t="shared" ca="1" si="8"/>
        <v>#VALUE!</v>
      </c>
      <c r="Y52" s="1" t="e">
        <f t="shared" ca="1" si="9"/>
        <v>#VALUE!</v>
      </c>
      <c r="AA52" s="1" t="str">
        <f t="shared" si="13"/>
        <v/>
      </c>
      <c r="AB52" s="1" t="str">
        <f t="shared" si="13"/>
        <v/>
      </c>
      <c r="AC52" s="1" t="str">
        <f t="shared" si="13"/>
        <v/>
      </c>
      <c r="AD52" s="1" t="str">
        <f t="shared" si="13"/>
        <v/>
      </c>
      <c r="AE52" s="1" t="str">
        <f t="shared" si="13"/>
        <v/>
      </c>
      <c r="AF52" s="1" t="e">
        <f>VLOOKUP(C52,'Est3'!$C$12:$S$26,18,FALSE)</f>
        <v>#N/A</v>
      </c>
      <c r="AG52" s="1" t="str">
        <f ca="1">IF($I52&lt;AG$5,"-",SUM(INDIRECT(ADDRESS($AF52+"1",6,1,1,"EST 3")):INDIRECT(ADDRESS($AF52+"1",IF(AA52="",17,AA52+"5"),1,1,"EST 3")))/SUM(INDIRECT(ADDRESS($AF52,6,1,1,"EST 3")):INDIRECT(ADDRESS($AF52,IF(AA52="",17,AA52+"5"),1,1,"EST 3")))-1)</f>
        <v>-</v>
      </c>
      <c r="AH52" s="1" t="str">
        <f ca="1">IF($I52&lt;AH$5,"-",SUM(INDIRECT(ADDRESS($AF52+"1",22,1,1,"EST 3")):INDIRECT(ADDRESS($AF52+"1",IF(AB52="",33,AB52+"21"),1,1,"EST 3")))/SUM(INDIRECT(ADDRESS($AF52,22,1,1,"EST 3")):INDIRECT(ADDRESS($AF52,IF(AB52="",33,AB52+"21"),1,1,"EST 3")))-1)</f>
        <v>-</v>
      </c>
      <c r="AI52" s="1" t="str">
        <f ca="1">IF($I52&lt;AI$5,"-",SUM(INDIRECT(ADDRESS($AF52+"1",38,1,1,"EST 3")):INDIRECT(ADDRESS($AF52+"1",IF(AC52="",49,AC52+"37"),1,1,"EST 3")))/SUM(INDIRECT(ADDRESS($AF52,38,1,1,"EST 3")):INDIRECT(ADDRESS($AF52,IF(AC52="",49,AC52+"37"),1,1,"EST 3")))-1)</f>
        <v>-</v>
      </c>
      <c r="AJ52" s="1" t="str">
        <f ca="1">IF($I52&lt;AJ$5,"-",SUM(INDIRECT(ADDRESS($AF52+"1",54,1,1,"EST 3")):INDIRECT(ADDRESS($AF52+"1",IF(AD52="",65,AD52+"53"),1,1,"EST 3")))/SUM(INDIRECT(ADDRESS($AF52,54,1,1,"EST 3")):INDIRECT(ADDRESS($AF52,IF(AD52="",65,AD52+"53"),1,1,"EST 3")))-1)</f>
        <v>-</v>
      </c>
      <c r="AK52" s="1" t="str">
        <f ca="1">IF($I52&lt;AK$5,"-",SUM(INDIRECT(ADDRESS($AF52+"1",70,1,1,"EST 3")):INDIRECT(ADDRESS($AF52+"1",IF(AE52="",81,AE52+"69"),1,1,"EST 3")))/SUM(INDIRECT(ADDRESS($AF52,70,1,1,"EST 3")):INDIRECT(ADDRESS($AF52,IF(AE52="",81,AE52+"69"),1,1,"EST 3")))-1)</f>
        <v>-</v>
      </c>
    </row>
    <row r="53" spans="3:37" ht="30" customHeight="1" thickTop="1" thickBot="1">
      <c r="C53" s="321"/>
      <c r="D53" s="322"/>
      <c r="E53" s="316"/>
      <c r="F53" s="316"/>
      <c r="G53" s="317" t="str">
        <f>IF(F53=0,"",VLOOKUP(F53,Funcionários!$C$6:$D$81,2,FALSE))</f>
        <v/>
      </c>
      <c r="H53" s="318"/>
      <c r="I53" s="319"/>
      <c r="J53" s="85" t="str">
        <f t="shared" si="3"/>
        <v/>
      </c>
      <c r="K53" s="88"/>
      <c r="L53" s="1" t="str">
        <f t="shared" si="4"/>
        <v/>
      </c>
      <c r="M53" s="1" t="str">
        <f>IF(Funcionários!C53=0,"",Funcionários!C53)</f>
        <v/>
      </c>
      <c r="R53" s="1" t="str">
        <f t="shared" si="5"/>
        <v/>
      </c>
      <c r="S53" s="1" t="str">
        <f t="shared" si="6"/>
        <v/>
      </c>
      <c r="W53" s="1" t="e">
        <f t="shared" ca="1" si="7"/>
        <v>#VALUE!</v>
      </c>
      <c r="X53" s="1" t="e">
        <f t="shared" ca="1" si="8"/>
        <v>#VALUE!</v>
      </c>
      <c r="Y53" s="1" t="e">
        <f t="shared" ca="1" si="9"/>
        <v>#VALUE!</v>
      </c>
      <c r="AA53" s="1" t="str">
        <f t="shared" si="13"/>
        <v/>
      </c>
      <c r="AB53" s="1" t="str">
        <f t="shared" si="13"/>
        <v/>
      </c>
      <c r="AC53" s="1" t="str">
        <f t="shared" si="13"/>
        <v/>
      </c>
      <c r="AD53" s="1" t="str">
        <f t="shared" si="13"/>
        <v/>
      </c>
      <c r="AE53" s="1" t="str">
        <f t="shared" si="13"/>
        <v/>
      </c>
      <c r="AF53" s="1" t="e">
        <f>VLOOKUP(C53,'Est3'!$C$12:$S$26,18,FALSE)</f>
        <v>#N/A</v>
      </c>
      <c r="AG53" s="1" t="str">
        <f ca="1">IF($I53&lt;AG$5,"-",SUM(INDIRECT(ADDRESS($AF53+"1",6,1,1,"EST 3")):INDIRECT(ADDRESS($AF53+"1",IF(AA53="",17,AA53+"5"),1,1,"EST 3")))/SUM(INDIRECT(ADDRESS($AF53,6,1,1,"EST 3")):INDIRECT(ADDRESS($AF53,IF(AA53="",17,AA53+"5"),1,1,"EST 3")))-1)</f>
        <v>-</v>
      </c>
      <c r="AH53" s="1" t="str">
        <f ca="1">IF($I53&lt;AH$5,"-",SUM(INDIRECT(ADDRESS($AF53+"1",22,1,1,"EST 3")):INDIRECT(ADDRESS($AF53+"1",IF(AB53="",33,AB53+"21"),1,1,"EST 3")))/SUM(INDIRECT(ADDRESS($AF53,22,1,1,"EST 3")):INDIRECT(ADDRESS($AF53,IF(AB53="",33,AB53+"21"),1,1,"EST 3")))-1)</f>
        <v>-</v>
      </c>
      <c r="AI53" s="1" t="str">
        <f ca="1">IF($I53&lt;AI$5,"-",SUM(INDIRECT(ADDRESS($AF53+"1",38,1,1,"EST 3")):INDIRECT(ADDRESS($AF53+"1",IF(AC53="",49,AC53+"37"),1,1,"EST 3")))/SUM(INDIRECT(ADDRESS($AF53,38,1,1,"EST 3")):INDIRECT(ADDRESS($AF53,IF(AC53="",49,AC53+"37"),1,1,"EST 3")))-1)</f>
        <v>-</v>
      </c>
      <c r="AJ53" s="1" t="str">
        <f ca="1">IF($I53&lt;AJ$5,"-",SUM(INDIRECT(ADDRESS($AF53+"1",54,1,1,"EST 3")):INDIRECT(ADDRESS($AF53+"1",IF(AD53="",65,AD53+"53"),1,1,"EST 3")))/SUM(INDIRECT(ADDRESS($AF53,54,1,1,"EST 3")):INDIRECT(ADDRESS($AF53,IF(AD53="",65,AD53+"53"),1,1,"EST 3")))-1)</f>
        <v>-</v>
      </c>
      <c r="AK53" s="1" t="str">
        <f ca="1">IF($I53&lt;AK$5,"-",SUM(INDIRECT(ADDRESS($AF53+"1",70,1,1,"EST 3")):INDIRECT(ADDRESS($AF53+"1",IF(AE53="",81,AE53+"69"),1,1,"EST 3")))/SUM(INDIRECT(ADDRESS($AF53,70,1,1,"EST 3")):INDIRECT(ADDRESS($AF53,IF(AE53="",81,AE53+"69"),1,1,"EST 3")))-1)</f>
        <v>-</v>
      </c>
    </row>
    <row r="54" spans="3:37" ht="30" customHeight="1" thickTop="1" thickBot="1">
      <c r="C54" s="321"/>
      <c r="D54" s="322"/>
      <c r="E54" s="316"/>
      <c r="F54" s="316"/>
      <c r="G54" s="317" t="str">
        <f>IF(F54=0,"",VLOOKUP(F54,Funcionários!$C$6:$D$81,2,FALSE))</f>
        <v/>
      </c>
      <c r="H54" s="318"/>
      <c r="I54" s="319"/>
      <c r="J54" s="85" t="str">
        <f t="shared" si="3"/>
        <v/>
      </c>
      <c r="K54" s="88"/>
      <c r="L54" s="1" t="str">
        <f t="shared" si="4"/>
        <v/>
      </c>
      <c r="M54" s="1" t="str">
        <f>IF(Funcionários!C54=0,"",Funcionários!C54)</f>
        <v/>
      </c>
      <c r="R54" s="1" t="str">
        <f t="shared" si="5"/>
        <v/>
      </c>
      <c r="S54" s="1" t="str">
        <f t="shared" si="6"/>
        <v/>
      </c>
      <c r="W54" s="1" t="e">
        <f t="shared" ca="1" si="7"/>
        <v>#VALUE!</v>
      </c>
      <c r="X54" s="1" t="e">
        <f t="shared" ca="1" si="8"/>
        <v>#VALUE!</v>
      </c>
      <c r="Y54" s="1" t="e">
        <f t="shared" ca="1" si="9"/>
        <v>#VALUE!</v>
      </c>
      <c r="AA54" s="1" t="str">
        <f t="shared" si="13"/>
        <v/>
      </c>
      <c r="AB54" s="1" t="str">
        <f t="shared" si="13"/>
        <v/>
      </c>
      <c r="AC54" s="1" t="str">
        <f t="shared" si="13"/>
        <v/>
      </c>
      <c r="AD54" s="1" t="str">
        <f t="shared" si="13"/>
        <v/>
      </c>
      <c r="AE54" s="1" t="str">
        <f t="shared" si="13"/>
        <v/>
      </c>
      <c r="AF54" s="1" t="e">
        <f>VLOOKUP(C54,'Est3'!$C$12:$S$26,18,FALSE)</f>
        <v>#N/A</v>
      </c>
      <c r="AG54" s="1" t="str">
        <f ca="1">IF($I54&lt;AG$5,"-",SUM(INDIRECT(ADDRESS($AF54+"1",6,1,1,"EST 3")):INDIRECT(ADDRESS($AF54+"1",IF(AA54="",17,AA54+"5"),1,1,"EST 3")))/SUM(INDIRECT(ADDRESS($AF54,6,1,1,"EST 3")):INDIRECT(ADDRESS($AF54,IF(AA54="",17,AA54+"5"),1,1,"EST 3")))-1)</f>
        <v>-</v>
      </c>
      <c r="AH54" s="1" t="str">
        <f ca="1">IF($I54&lt;AH$5,"-",SUM(INDIRECT(ADDRESS($AF54+"1",22,1,1,"EST 3")):INDIRECT(ADDRESS($AF54+"1",IF(AB54="",33,AB54+"21"),1,1,"EST 3")))/SUM(INDIRECT(ADDRESS($AF54,22,1,1,"EST 3")):INDIRECT(ADDRESS($AF54,IF(AB54="",33,AB54+"21"),1,1,"EST 3")))-1)</f>
        <v>-</v>
      </c>
      <c r="AI54" s="1" t="str">
        <f ca="1">IF($I54&lt;AI$5,"-",SUM(INDIRECT(ADDRESS($AF54+"1",38,1,1,"EST 3")):INDIRECT(ADDRESS($AF54+"1",IF(AC54="",49,AC54+"37"),1,1,"EST 3")))/SUM(INDIRECT(ADDRESS($AF54,38,1,1,"EST 3")):INDIRECT(ADDRESS($AF54,IF(AC54="",49,AC54+"37"),1,1,"EST 3")))-1)</f>
        <v>-</v>
      </c>
      <c r="AJ54" s="1" t="str">
        <f ca="1">IF($I54&lt;AJ$5,"-",SUM(INDIRECT(ADDRESS($AF54+"1",54,1,1,"EST 3")):INDIRECT(ADDRESS($AF54+"1",IF(AD54="",65,AD54+"53"),1,1,"EST 3")))/SUM(INDIRECT(ADDRESS($AF54,54,1,1,"EST 3")):INDIRECT(ADDRESS($AF54,IF(AD54="",65,AD54+"53"),1,1,"EST 3")))-1)</f>
        <v>-</v>
      </c>
      <c r="AK54" s="1" t="str">
        <f ca="1">IF($I54&lt;AK$5,"-",SUM(INDIRECT(ADDRESS($AF54+"1",70,1,1,"EST 3")):INDIRECT(ADDRESS($AF54+"1",IF(AE54="",81,AE54+"69"),1,1,"EST 3")))/SUM(INDIRECT(ADDRESS($AF54,70,1,1,"EST 3")):INDIRECT(ADDRESS($AF54,IF(AE54="",81,AE54+"69"),1,1,"EST 3")))-1)</f>
        <v>-</v>
      </c>
    </row>
    <row r="55" spans="3:37" ht="30" customHeight="1" thickTop="1" thickBot="1">
      <c r="C55" s="321"/>
      <c r="D55" s="322"/>
      <c r="E55" s="316"/>
      <c r="F55" s="316"/>
      <c r="G55" s="317" t="str">
        <f>IF(F55=0,"",VLOOKUP(F55,Funcionários!$C$6:$D$81,2,FALSE))</f>
        <v/>
      </c>
      <c r="H55" s="318"/>
      <c r="I55" s="319"/>
      <c r="J55" s="85" t="str">
        <f t="shared" si="3"/>
        <v/>
      </c>
      <c r="K55" s="88"/>
      <c r="L55" s="1" t="str">
        <f t="shared" si="4"/>
        <v/>
      </c>
      <c r="M55" s="1" t="str">
        <f>IF(Funcionários!C55=0,"",Funcionários!C55)</f>
        <v/>
      </c>
      <c r="R55" s="1" t="str">
        <f t="shared" si="5"/>
        <v/>
      </c>
      <c r="S55" s="1" t="str">
        <f t="shared" si="6"/>
        <v/>
      </c>
      <c r="W55" s="1" t="e">
        <f t="shared" ca="1" si="7"/>
        <v>#VALUE!</v>
      </c>
      <c r="X55" s="1" t="e">
        <f t="shared" ca="1" si="8"/>
        <v>#VALUE!</v>
      </c>
      <c r="Y55" s="1" t="e">
        <f t="shared" ca="1" si="9"/>
        <v>#VALUE!</v>
      </c>
      <c r="AA55" s="1" t="str">
        <f t="shared" si="13"/>
        <v/>
      </c>
      <c r="AB55" s="1" t="str">
        <f t="shared" si="13"/>
        <v/>
      </c>
      <c r="AC55" s="1" t="str">
        <f t="shared" si="13"/>
        <v/>
      </c>
      <c r="AD55" s="1" t="str">
        <f t="shared" si="13"/>
        <v/>
      </c>
      <c r="AE55" s="1" t="str">
        <f t="shared" si="13"/>
        <v/>
      </c>
      <c r="AF55" s="1" t="e">
        <f>VLOOKUP(C55,'Est3'!$C$12:$S$26,18,FALSE)</f>
        <v>#N/A</v>
      </c>
      <c r="AG55" s="1" t="str">
        <f ca="1">IF($I55&lt;AG$5,"-",SUM(INDIRECT(ADDRESS($AF55+"1",6,1,1,"EST 3")):INDIRECT(ADDRESS($AF55+"1",IF(AA55="",17,AA55+"5"),1,1,"EST 3")))/SUM(INDIRECT(ADDRESS($AF55,6,1,1,"EST 3")):INDIRECT(ADDRESS($AF55,IF(AA55="",17,AA55+"5"),1,1,"EST 3")))-1)</f>
        <v>-</v>
      </c>
      <c r="AH55" s="1" t="str">
        <f ca="1">IF($I55&lt;AH$5,"-",SUM(INDIRECT(ADDRESS($AF55+"1",22,1,1,"EST 3")):INDIRECT(ADDRESS($AF55+"1",IF(AB55="",33,AB55+"21"),1,1,"EST 3")))/SUM(INDIRECT(ADDRESS($AF55,22,1,1,"EST 3")):INDIRECT(ADDRESS($AF55,IF(AB55="",33,AB55+"21"),1,1,"EST 3")))-1)</f>
        <v>-</v>
      </c>
      <c r="AI55" s="1" t="str">
        <f ca="1">IF($I55&lt;AI$5,"-",SUM(INDIRECT(ADDRESS($AF55+"1",38,1,1,"EST 3")):INDIRECT(ADDRESS($AF55+"1",IF(AC55="",49,AC55+"37"),1,1,"EST 3")))/SUM(INDIRECT(ADDRESS($AF55,38,1,1,"EST 3")):INDIRECT(ADDRESS($AF55,IF(AC55="",49,AC55+"37"),1,1,"EST 3")))-1)</f>
        <v>-</v>
      </c>
      <c r="AJ55" s="1" t="str">
        <f ca="1">IF($I55&lt;AJ$5,"-",SUM(INDIRECT(ADDRESS($AF55+"1",54,1,1,"EST 3")):INDIRECT(ADDRESS($AF55+"1",IF(AD55="",65,AD55+"53"),1,1,"EST 3")))/SUM(INDIRECT(ADDRESS($AF55,54,1,1,"EST 3")):INDIRECT(ADDRESS($AF55,IF(AD55="",65,AD55+"53"),1,1,"EST 3")))-1)</f>
        <v>-</v>
      </c>
      <c r="AK55" s="1" t="str">
        <f ca="1">IF($I55&lt;AK$5,"-",SUM(INDIRECT(ADDRESS($AF55+"1",70,1,1,"EST 3")):INDIRECT(ADDRESS($AF55+"1",IF(AE55="",81,AE55+"69"),1,1,"EST 3")))/SUM(INDIRECT(ADDRESS($AF55,70,1,1,"EST 3")):INDIRECT(ADDRESS($AF55,IF(AE55="",81,AE55+"69"),1,1,"EST 3")))-1)</f>
        <v>-</v>
      </c>
    </row>
    <row r="56" spans="3:37" ht="30" customHeight="1" thickTop="1" thickBot="1">
      <c r="C56" s="321"/>
      <c r="D56" s="322"/>
      <c r="E56" s="316"/>
      <c r="F56" s="316"/>
      <c r="G56" s="317" t="str">
        <f>IF(F56=0,"",VLOOKUP(F56,Funcionários!$C$6:$D$81,2,FALSE))</f>
        <v/>
      </c>
      <c r="H56" s="318"/>
      <c r="I56" s="319"/>
      <c r="J56" s="85" t="str">
        <f t="shared" si="3"/>
        <v/>
      </c>
      <c r="K56" s="88"/>
      <c r="L56" s="1" t="str">
        <f t="shared" si="4"/>
        <v/>
      </c>
      <c r="M56" s="1" t="str">
        <f>IF(Funcionários!C56=0,"",Funcionários!C56)</f>
        <v/>
      </c>
      <c r="R56" s="1" t="str">
        <f t="shared" si="5"/>
        <v/>
      </c>
      <c r="S56" s="1" t="str">
        <f t="shared" si="6"/>
        <v/>
      </c>
      <c r="W56" s="1" t="e">
        <f t="shared" ca="1" si="7"/>
        <v>#VALUE!</v>
      </c>
      <c r="X56" s="1" t="e">
        <f t="shared" ca="1" si="8"/>
        <v>#VALUE!</v>
      </c>
      <c r="Y56" s="1" t="e">
        <f t="shared" ca="1" si="9"/>
        <v>#VALUE!</v>
      </c>
      <c r="AA56" s="1" t="str">
        <f t="shared" ref="AA56:AE65" si="14">IF($I56=AA$5,$R56,"")</f>
        <v/>
      </c>
      <c r="AB56" s="1" t="str">
        <f t="shared" si="14"/>
        <v/>
      </c>
      <c r="AC56" s="1" t="str">
        <f t="shared" si="14"/>
        <v/>
      </c>
      <c r="AD56" s="1" t="str">
        <f t="shared" si="14"/>
        <v/>
      </c>
      <c r="AE56" s="1" t="str">
        <f t="shared" si="14"/>
        <v/>
      </c>
      <c r="AF56" s="1" t="e">
        <f>VLOOKUP(C56,'Est3'!$C$12:$S$26,18,FALSE)</f>
        <v>#N/A</v>
      </c>
      <c r="AG56" s="1" t="str">
        <f ca="1">IF($I56&lt;AG$5,"-",SUM(INDIRECT(ADDRESS($AF56+"1",6,1,1,"EST 3")):INDIRECT(ADDRESS($AF56+"1",IF(AA56="",17,AA56+"5"),1,1,"EST 3")))/SUM(INDIRECT(ADDRESS($AF56,6,1,1,"EST 3")):INDIRECT(ADDRESS($AF56,IF(AA56="",17,AA56+"5"),1,1,"EST 3")))-1)</f>
        <v>-</v>
      </c>
      <c r="AH56" s="1" t="str">
        <f ca="1">IF($I56&lt;AH$5,"-",SUM(INDIRECT(ADDRESS($AF56+"1",22,1,1,"EST 3")):INDIRECT(ADDRESS($AF56+"1",IF(AB56="",33,AB56+"21"),1,1,"EST 3")))/SUM(INDIRECT(ADDRESS($AF56,22,1,1,"EST 3")):INDIRECT(ADDRESS($AF56,IF(AB56="",33,AB56+"21"),1,1,"EST 3")))-1)</f>
        <v>-</v>
      </c>
      <c r="AI56" s="1" t="str">
        <f ca="1">IF($I56&lt;AI$5,"-",SUM(INDIRECT(ADDRESS($AF56+"1",38,1,1,"EST 3")):INDIRECT(ADDRESS($AF56+"1",IF(AC56="",49,AC56+"37"),1,1,"EST 3")))/SUM(INDIRECT(ADDRESS($AF56,38,1,1,"EST 3")):INDIRECT(ADDRESS($AF56,IF(AC56="",49,AC56+"37"),1,1,"EST 3")))-1)</f>
        <v>-</v>
      </c>
      <c r="AJ56" s="1" t="str">
        <f ca="1">IF($I56&lt;AJ$5,"-",SUM(INDIRECT(ADDRESS($AF56+"1",54,1,1,"EST 3")):INDIRECT(ADDRESS($AF56+"1",IF(AD56="",65,AD56+"53"),1,1,"EST 3")))/SUM(INDIRECT(ADDRESS($AF56,54,1,1,"EST 3")):INDIRECT(ADDRESS($AF56,IF(AD56="",65,AD56+"53"),1,1,"EST 3")))-1)</f>
        <v>-</v>
      </c>
      <c r="AK56" s="1" t="str">
        <f ca="1">IF($I56&lt;AK$5,"-",SUM(INDIRECT(ADDRESS($AF56+"1",70,1,1,"EST 3")):INDIRECT(ADDRESS($AF56+"1",IF(AE56="",81,AE56+"69"),1,1,"EST 3")))/SUM(INDIRECT(ADDRESS($AF56,70,1,1,"EST 3")):INDIRECT(ADDRESS($AF56,IF(AE56="",81,AE56+"69"),1,1,"EST 3")))-1)</f>
        <v>-</v>
      </c>
    </row>
    <row r="57" spans="3:37" ht="30" customHeight="1" thickTop="1" thickBot="1">
      <c r="C57" s="321"/>
      <c r="D57" s="322"/>
      <c r="E57" s="316"/>
      <c r="F57" s="316"/>
      <c r="G57" s="317" t="str">
        <f>IF(F57=0,"",VLOOKUP(F57,Funcionários!$C$6:$D$81,2,FALSE))</f>
        <v/>
      </c>
      <c r="H57" s="318"/>
      <c r="I57" s="319"/>
      <c r="J57" s="85" t="str">
        <f t="shared" si="3"/>
        <v/>
      </c>
      <c r="K57" s="88"/>
      <c r="L57" s="1" t="str">
        <f t="shared" si="4"/>
        <v/>
      </c>
      <c r="M57" s="1" t="str">
        <f>IF(Funcionários!C57=0,"",Funcionários!C57)</f>
        <v/>
      </c>
      <c r="R57" s="1" t="str">
        <f t="shared" si="5"/>
        <v/>
      </c>
      <c r="S57" s="1" t="str">
        <f t="shared" si="6"/>
        <v/>
      </c>
      <c r="W57" s="1" t="e">
        <f t="shared" ca="1" si="7"/>
        <v>#VALUE!</v>
      </c>
      <c r="X57" s="1" t="e">
        <f t="shared" ca="1" si="8"/>
        <v>#VALUE!</v>
      </c>
      <c r="Y57" s="1" t="e">
        <f t="shared" ca="1" si="9"/>
        <v>#VALUE!</v>
      </c>
      <c r="AA57" s="1" t="str">
        <f t="shared" si="14"/>
        <v/>
      </c>
      <c r="AB57" s="1" t="str">
        <f t="shared" si="14"/>
        <v/>
      </c>
      <c r="AC57" s="1" t="str">
        <f t="shared" si="14"/>
        <v/>
      </c>
      <c r="AD57" s="1" t="str">
        <f t="shared" si="14"/>
        <v/>
      </c>
      <c r="AE57" s="1" t="str">
        <f t="shared" si="14"/>
        <v/>
      </c>
      <c r="AF57" s="1" t="e">
        <f>VLOOKUP(C57,'Est3'!$C$12:$S$26,18,FALSE)</f>
        <v>#N/A</v>
      </c>
      <c r="AG57" s="1" t="str">
        <f ca="1">IF($I57&lt;AG$5,"-",SUM(INDIRECT(ADDRESS($AF57+"1",6,1,1,"EST 3")):INDIRECT(ADDRESS($AF57+"1",IF(AA57="",17,AA57+"5"),1,1,"EST 3")))/SUM(INDIRECT(ADDRESS($AF57,6,1,1,"EST 3")):INDIRECT(ADDRESS($AF57,IF(AA57="",17,AA57+"5"),1,1,"EST 3")))-1)</f>
        <v>-</v>
      </c>
      <c r="AH57" s="1" t="str">
        <f ca="1">IF($I57&lt;AH$5,"-",SUM(INDIRECT(ADDRESS($AF57+"1",22,1,1,"EST 3")):INDIRECT(ADDRESS($AF57+"1",IF(AB57="",33,AB57+"21"),1,1,"EST 3")))/SUM(INDIRECT(ADDRESS($AF57,22,1,1,"EST 3")):INDIRECT(ADDRESS($AF57,IF(AB57="",33,AB57+"21"),1,1,"EST 3")))-1)</f>
        <v>-</v>
      </c>
      <c r="AI57" s="1" t="str">
        <f ca="1">IF($I57&lt;AI$5,"-",SUM(INDIRECT(ADDRESS($AF57+"1",38,1,1,"EST 3")):INDIRECT(ADDRESS($AF57+"1",IF(AC57="",49,AC57+"37"),1,1,"EST 3")))/SUM(INDIRECT(ADDRESS($AF57,38,1,1,"EST 3")):INDIRECT(ADDRESS($AF57,IF(AC57="",49,AC57+"37"),1,1,"EST 3")))-1)</f>
        <v>-</v>
      </c>
      <c r="AJ57" s="1" t="str">
        <f ca="1">IF($I57&lt;AJ$5,"-",SUM(INDIRECT(ADDRESS($AF57+"1",54,1,1,"EST 3")):INDIRECT(ADDRESS($AF57+"1",IF(AD57="",65,AD57+"53"),1,1,"EST 3")))/SUM(INDIRECT(ADDRESS($AF57,54,1,1,"EST 3")):INDIRECT(ADDRESS($AF57,IF(AD57="",65,AD57+"53"),1,1,"EST 3")))-1)</f>
        <v>-</v>
      </c>
      <c r="AK57" s="1" t="str">
        <f ca="1">IF($I57&lt;AK$5,"-",SUM(INDIRECT(ADDRESS($AF57+"1",70,1,1,"EST 3")):INDIRECT(ADDRESS($AF57+"1",IF(AE57="",81,AE57+"69"),1,1,"EST 3")))/SUM(INDIRECT(ADDRESS($AF57,70,1,1,"EST 3")):INDIRECT(ADDRESS($AF57,IF(AE57="",81,AE57+"69"),1,1,"EST 3")))-1)</f>
        <v>-</v>
      </c>
    </row>
    <row r="58" spans="3:37" ht="30" customHeight="1" thickTop="1" thickBot="1">
      <c r="C58" s="321"/>
      <c r="D58" s="322"/>
      <c r="E58" s="316"/>
      <c r="F58" s="316"/>
      <c r="G58" s="317" t="str">
        <f>IF(F58=0,"",VLOOKUP(F58,Funcionários!$C$6:$D$81,2,FALSE))</f>
        <v/>
      </c>
      <c r="H58" s="318"/>
      <c r="I58" s="319"/>
      <c r="J58" s="85" t="str">
        <f t="shared" si="3"/>
        <v/>
      </c>
      <c r="K58" s="88"/>
      <c r="L58" s="1" t="str">
        <f t="shared" si="4"/>
        <v/>
      </c>
      <c r="M58" s="1" t="str">
        <f>IF(Funcionários!C58=0,"",Funcionários!C58)</f>
        <v/>
      </c>
      <c r="R58" s="1" t="str">
        <f t="shared" si="5"/>
        <v/>
      </c>
      <c r="S58" s="1" t="str">
        <f t="shared" si="6"/>
        <v/>
      </c>
      <c r="W58" s="1" t="e">
        <f t="shared" ca="1" si="7"/>
        <v>#VALUE!</v>
      </c>
      <c r="X58" s="1" t="e">
        <f t="shared" ca="1" si="8"/>
        <v>#VALUE!</v>
      </c>
      <c r="Y58" s="1" t="e">
        <f t="shared" ca="1" si="9"/>
        <v>#VALUE!</v>
      </c>
      <c r="AA58" s="1" t="str">
        <f t="shared" si="14"/>
        <v/>
      </c>
      <c r="AB58" s="1" t="str">
        <f t="shared" si="14"/>
        <v/>
      </c>
      <c r="AC58" s="1" t="str">
        <f t="shared" si="14"/>
        <v/>
      </c>
      <c r="AD58" s="1" t="str">
        <f t="shared" si="14"/>
        <v/>
      </c>
      <c r="AE58" s="1" t="str">
        <f t="shared" si="14"/>
        <v/>
      </c>
      <c r="AF58" s="1" t="e">
        <f>VLOOKUP(C58,'Est3'!$C$12:$S$26,18,FALSE)</f>
        <v>#N/A</v>
      </c>
      <c r="AG58" s="1" t="str">
        <f ca="1">IF($I58&lt;AG$5,"-",SUM(INDIRECT(ADDRESS($AF58+"1",6,1,1,"EST 3")):INDIRECT(ADDRESS($AF58+"1",IF(AA58="",17,AA58+"5"),1,1,"EST 3")))/SUM(INDIRECT(ADDRESS($AF58,6,1,1,"EST 3")):INDIRECT(ADDRESS($AF58,IF(AA58="",17,AA58+"5"),1,1,"EST 3")))-1)</f>
        <v>-</v>
      </c>
      <c r="AH58" s="1" t="str">
        <f ca="1">IF($I58&lt;AH$5,"-",SUM(INDIRECT(ADDRESS($AF58+"1",22,1,1,"EST 3")):INDIRECT(ADDRESS($AF58+"1",IF(AB58="",33,AB58+"21"),1,1,"EST 3")))/SUM(INDIRECT(ADDRESS($AF58,22,1,1,"EST 3")):INDIRECT(ADDRESS($AF58,IF(AB58="",33,AB58+"21"),1,1,"EST 3")))-1)</f>
        <v>-</v>
      </c>
      <c r="AI58" s="1" t="str">
        <f ca="1">IF($I58&lt;AI$5,"-",SUM(INDIRECT(ADDRESS($AF58+"1",38,1,1,"EST 3")):INDIRECT(ADDRESS($AF58+"1",IF(AC58="",49,AC58+"37"),1,1,"EST 3")))/SUM(INDIRECT(ADDRESS($AF58,38,1,1,"EST 3")):INDIRECT(ADDRESS($AF58,IF(AC58="",49,AC58+"37"),1,1,"EST 3")))-1)</f>
        <v>-</v>
      </c>
      <c r="AJ58" s="1" t="str">
        <f ca="1">IF($I58&lt;AJ$5,"-",SUM(INDIRECT(ADDRESS($AF58+"1",54,1,1,"EST 3")):INDIRECT(ADDRESS($AF58+"1",IF(AD58="",65,AD58+"53"),1,1,"EST 3")))/SUM(INDIRECT(ADDRESS($AF58,54,1,1,"EST 3")):INDIRECT(ADDRESS($AF58,IF(AD58="",65,AD58+"53"),1,1,"EST 3")))-1)</f>
        <v>-</v>
      </c>
      <c r="AK58" s="1" t="str">
        <f ca="1">IF($I58&lt;AK$5,"-",SUM(INDIRECT(ADDRESS($AF58+"1",70,1,1,"EST 3")):INDIRECT(ADDRESS($AF58+"1",IF(AE58="",81,AE58+"69"),1,1,"EST 3")))/SUM(INDIRECT(ADDRESS($AF58,70,1,1,"EST 3")):INDIRECT(ADDRESS($AF58,IF(AE58="",81,AE58+"69"),1,1,"EST 3")))-1)</f>
        <v>-</v>
      </c>
    </row>
    <row r="59" spans="3:37" ht="30" customHeight="1" thickTop="1" thickBot="1">
      <c r="C59" s="321"/>
      <c r="D59" s="322"/>
      <c r="E59" s="316"/>
      <c r="F59" s="316"/>
      <c r="G59" s="317" t="str">
        <f>IF(F59=0,"",VLOOKUP(F59,Funcionários!$C$6:$D$81,2,FALSE))</f>
        <v/>
      </c>
      <c r="H59" s="318"/>
      <c r="I59" s="319"/>
      <c r="J59" s="85" t="str">
        <f t="shared" si="3"/>
        <v/>
      </c>
      <c r="K59" s="88"/>
      <c r="L59" s="1" t="str">
        <f t="shared" si="4"/>
        <v/>
      </c>
      <c r="M59" s="1" t="str">
        <f>IF(Funcionários!C59=0,"",Funcionários!C59)</f>
        <v/>
      </c>
      <c r="R59" s="1" t="str">
        <f t="shared" si="5"/>
        <v/>
      </c>
      <c r="S59" s="1" t="str">
        <f t="shared" si="6"/>
        <v/>
      </c>
      <c r="W59" s="1" t="e">
        <f t="shared" ca="1" si="7"/>
        <v>#VALUE!</v>
      </c>
      <c r="X59" s="1" t="e">
        <f t="shared" ca="1" si="8"/>
        <v>#VALUE!</v>
      </c>
      <c r="Y59" s="1" t="e">
        <f t="shared" ca="1" si="9"/>
        <v>#VALUE!</v>
      </c>
      <c r="AA59" s="1" t="str">
        <f t="shared" si="14"/>
        <v/>
      </c>
      <c r="AB59" s="1" t="str">
        <f t="shared" si="14"/>
        <v/>
      </c>
      <c r="AC59" s="1" t="str">
        <f t="shared" si="14"/>
        <v/>
      </c>
      <c r="AD59" s="1" t="str">
        <f t="shared" si="14"/>
        <v/>
      </c>
      <c r="AE59" s="1" t="str">
        <f t="shared" si="14"/>
        <v/>
      </c>
      <c r="AF59" s="1" t="e">
        <f>VLOOKUP(C59,'Est3'!$C$12:$S$26,18,FALSE)</f>
        <v>#N/A</v>
      </c>
      <c r="AG59" s="1" t="str">
        <f ca="1">IF($I59&lt;AG$5,"-",SUM(INDIRECT(ADDRESS($AF59+"1",6,1,1,"EST 3")):INDIRECT(ADDRESS($AF59+"1",IF(AA59="",17,AA59+"5"),1,1,"EST 3")))/SUM(INDIRECT(ADDRESS($AF59,6,1,1,"EST 3")):INDIRECT(ADDRESS($AF59,IF(AA59="",17,AA59+"5"),1,1,"EST 3")))-1)</f>
        <v>-</v>
      </c>
      <c r="AH59" s="1" t="str">
        <f ca="1">IF($I59&lt;AH$5,"-",SUM(INDIRECT(ADDRESS($AF59+"1",22,1,1,"EST 3")):INDIRECT(ADDRESS($AF59+"1",IF(AB59="",33,AB59+"21"),1,1,"EST 3")))/SUM(INDIRECT(ADDRESS($AF59,22,1,1,"EST 3")):INDIRECT(ADDRESS($AF59,IF(AB59="",33,AB59+"21"),1,1,"EST 3")))-1)</f>
        <v>-</v>
      </c>
      <c r="AI59" s="1" t="str">
        <f ca="1">IF($I59&lt;AI$5,"-",SUM(INDIRECT(ADDRESS($AF59+"1",38,1,1,"EST 3")):INDIRECT(ADDRESS($AF59+"1",IF(AC59="",49,AC59+"37"),1,1,"EST 3")))/SUM(INDIRECT(ADDRESS($AF59,38,1,1,"EST 3")):INDIRECT(ADDRESS($AF59,IF(AC59="",49,AC59+"37"),1,1,"EST 3")))-1)</f>
        <v>-</v>
      </c>
      <c r="AJ59" s="1" t="str">
        <f ca="1">IF($I59&lt;AJ$5,"-",SUM(INDIRECT(ADDRESS($AF59+"1",54,1,1,"EST 3")):INDIRECT(ADDRESS($AF59+"1",IF(AD59="",65,AD59+"53"),1,1,"EST 3")))/SUM(INDIRECT(ADDRESS($AF59,54,1,1,"EST 3")):INDIRECT(ADDRESS($AF59,IF(AD59="",65,AD59+"53"),1,1,"EST 3")))-1)</f>
        <v>-</v>
      </c>
      <c r="AK59" s="1" t="str">
        <f ca="1">IF($I59&lt;AK$5,"-",SUM(INDIRECT(ADDRESS($AF59+"1",70,1,1,"EST 3")):INDIRECT(ADDRESS($AF59+"1",IF(AE59="",81,AE59+"69"),1,1,"EST 3")))/SUM(INDIRECT(ADDRESS($AF59,70,1,1,"EST 3")):INDIRECT(ADDRESS($AF59,IF(AE59="",81,AE59+"69"),1,1,"EST 3")))-1)</f>
        <v>-</v>
      </c>
    </row>
    <row r="60" spans="3:37" ht="30" customHeight="1" thickTop="1" thickBot="1">
      <c r="C60" s="321"/>
      <c r="D60" s="322"/>
      <c r="E60" s="316"/>
      <c r="F60" s="316"/>
      <c r="G60" s="317" t="str">
        <f>IF(F60=0,"",VLOOKUP(F60,Funcionários!$C$6:$D$81,2,FALSE))</f>
        <v/>
      </c>
      <c r="H60" s="318"/>
      <c r="I60" s="319"/>
      <c r="J60" s="85" t="str">
        <f t="shared" si="3"/>
        <v/>
      </c>
      <c r="K60" s="88"/>
      <c r="L60" s="1" t="str">
        <f t="shared" si="4"/>
        <v/>
      </c>
      <c r="M60" s="1" t="str">
        <f>IF(Funcionários!C60=0,"",Funcionários!C60)</f>
        <v/>
      </c>
      <c r="R60" s="1" t="str">
        <f t="shared" si="5"/>
        <v/>
      </c>
      <c r="S60" s="1" t="str">
        <f t="shared" si="6"/>
        <v/>
      </c>
      <c r="W60" s="1" t="e">
        <f t="shared" ca="1" si="7"/>
        <v>#VALUE!</v>
      </c>
      <c r="X60" s="1" t="e">
        <f t="shared" ca="1" si="8"/>
        <v>#VALUE!</v>
      </c>
      <c r="Y60" s="1" t="e">
        <f t="shared" ca="1" si="9"/>
        <v>#VALUE!</v>
      </c>
      <c r="AA60" s="1" t="str">
        <f t="shared" si="14"/>
        <v/>
      </c>
      <c r="AB60" s="1" t="str">
        <f t="shared" si="14"/>
        <v/>
      </c>
      <c r="AC60" s="1" t="str">
        <f t="shared" si="14"/>
        <v/>
      </c>
      <c r="AD60" s="1" t="str">
        <f t="shared" si="14"/>
        <v/>
      </c>
      <c r="AE60" s="1" t="str">
        <f t="shared" si="14"/>
        <v/>
      </c>
      <c r="AF60" s="1" t="e">
        <f>VLOOKUP(C60,'Est3'!$C$12:$S$26,18,FALSE)</f>
        <v>#N/A</v>
      </c>
      <c r="AG60" s="1" t="str">
        <f ca="1">IF($I60&lt;AG$5,"-",SUM(INDIRECT(ADDRESS($AF60+"1",6,1,1,"EST 3")):INDIRECT(ADDRESS($AF60+"1",IF(AA60="",17,AA60+"5"),1,1,"EST 3")))/SUM(INDIRECT(ADDRESS($AF60,6,1,1,"EST 3")):INDIRECT(ADDRESS($AF60,IF(AA60="",17,AA60+"5"),1,1,"EST 3")))-1)</f>
        <v>-</v>
      </c>
      <c r="AH60" s="1" t="str">
        <f ca="1">IF($I60&lt;AH$5,"-",SUM(INDIRECT(ADDRESS($AF60+"1",22,1,1,"EST 3")):INDIRECT(ADDRESS($AF60+"1",IF(AB60="",33,AB60+"21"),1,1,"EST 3")))/SUM(INDIRECT(ADDRESS($AF60,22,1,1,"EST 3")):INDIRECT(ADDRESS($AF60,IF(AB60="",33,AB60+"21"),1,1,"EST 3")))-1)</f>
        <v>-</v>
      </c>
      <c r="AI60" s="1" t="str">
        <f ca="1">IF($I60&lt;AI$5,"-",SUM(INDIRECT(ADDRESS($AF60+"1",38,1,1,"EST 3")):INDIRECT(ADDRESS($AF60+"1",IF(AC60="",49,AC60+"37"),1,1,"EST 3")))/SUM(INDIRECT(ADDRESS($AF60,38,1,1,"EST 3")):INDIRECT(ADDRESS($AF60,IF(AC60="",49,AC60+"37"),1,1,"EST 3")))-1)</f>
        <v>-</v>
      </c>
      <c r="AJ60" s="1" t="str">
        <f ca="1">IF($I60&lt;AJ$5,"-",SUM(INDIRECT(ADDRESS($AF60+"1",54,1,1,"EST 3")):INDIRECT(ADDRESS($AF60+"1",IF(AD60="",65,AD60+"53"),1,1,"EST 3")))/SUM(INDIRECT(ADDRESS($AF60,54,1,1,"EST 3")):INDIRECT(ADDRESS($AF60,IF(AD60="",65,AD60+"53"),1,1,"EST 3")))-1)</f>
        <v>-</v>
      </c>
      <c r="AK60" s="1" t="str">
        <f ca="1">IF($I60&lt;AK$5,"-",SUM(INDIRECT(ADDRESS($AF60+"1",70,1,1,"EST 3")):INDIRECT(ADDRESS($AF60+"1",IF(AE60="",81,AE60+"69"),1,1,"EST 3")))/SUM(INDIRECT(ADDRESS($AF60,70,1,1,"EST 3")):INDIRECT(ADDRESS($AF60,IF(AE60="",81,AE60+"69"),1,1,"EST 3")))-1)</f>
        <v>-</v>
      </c>
    </row>
    <row r="61" spans="3:37" ht="30" customHeight="1" thickTop="1" thickBot="1">
      <c r="C61" s="321"/>
      <c r="D61" s="322"/>
      <c r="E61" s="316"/>
      <c r="F61" s="316"/>
      <c r="G61" s="317" t="str">
        <f>IF(F61=0,"",VLOOKUP(F61,Funcionários!$C$6:$D$81,2,FALSE))</f>
        <v/>
      </c>
      <c r="H61" s="318"/>
      <c r="I61" s="319"/>
      <c r="J61" s="85" t="str">
        <f t="shared" si="3"/>
        <v/>
      </c>
      <c r="K61" s="88"/>
      <c r="L61" s="1" t="str">
        <f t="shared" si="4"/>
        <v/>
      </c>
      <c r="M61" s="1" t="str">
        <f>IF(Funcionários!C61=0,"",Funcionários!C61)</f>
        <v/>
      </c>
      <c r="R61" s="1" t="str">
        <f t="shared" si="5"/>
        <v/>
      </c>
      <c r="S61" s="1" t="str">
        <f t="shared" si="6"/>
        <v/>
      </c>
      <c r="W61" s="1" t="e">
        <f t="shared" ca="1" si="7"/>
        <v>#VALUE!</v>
      </c>
      <c r="X61" s="1" t="e">
        <f t="shared" ca="1" si="8"/>
        <v>#VALUE!</v>
      </c>
      <c r="Y61" s="1" t="e">
        <f t="shared" ca="1" si="9"/>
        <v>#VALUE!</v>
      </c>
      <c r="AA61" s="1" t="str">
        <f t="shared" si="14"/>
        <v/>
      </c>
      <c r="AB61" s="1" t="str">
        <f t="shared" si="14"/>
        <v/>
      </c>
      <c r="AC61" s="1" t="str">
        <f t="shared" si="14"/>
        <v/>
      </c>
      <c r="AD61" s="1" t="str">
        <f t="shared" si="14"/>
        <v/>
      </c>
      <c r="AE61" s="1" t="str">
        <f t="shared" si="14"/>
        <v/>
      </c>
      <c r="AF61" s="1" t="e">
        <f>VLOOKUP(C61,'Est3'!$C$12:$S$26,18,FALSE)</f>
        <v>#N/A</v>
      </c>
      <c r="AG61" s="1" t="str">
        <f ca="1">IF($I61&lt;AG$5,"-",SUM(INDIRECT(ADDRESS($AF61+"1",6,1,1,"EST 3")):INDIRECT(ADDRESS($AF61+"1",IF(AA61="",17,AA61+"5"),1,1,"EST 3")))/SUM(INDIRECT(ADDRESS($AF61,6,1,1,"EST 3")):INDIRECT(ADDRESS($AF61,IF(AA61="",17,AA61+"5"),1,1,"EST 3")))-1)</f>
        <v>-</v>
      </c>
      <c r="AH61" s="1" t="str">
        <f ca="1">IF($I61&lt;AH$5,"-",SUM(INDIRECT(ADDRESS($AF61+"1",22,1,1,"EST 3")):INDIRECT(ADDRESS($AF61+"1",IF(AB61="",33,AB61+"21"),1,1,"EST 3")))/SUM(INDIRECT(ADDRESS($AF61,22,1,1,"EST 3")):INDIRECT(ADDRESS($AF61,IF(AB61="",33,AB61+"21"),1,1,"EST 3")))-1)</f>
        <v>-</v>
      </c>
      <c r="AI61" s="1" t="str">
        <f ca="1">IF($I61&lt;AI$5,"-",SUM(INDIRECT(ADDRESS($AF61+"1",38,1,1,"EST 3")):INDIRECT(ADDRESS($AF61+"1",IF(AC61="",49,AC61+"37"),1,1,"EST 3")))/SUM(INDIRECT(ADDRESS($AF61,38,1,1,"EST 3")):INDIRECT(ADDRESS($AF61,IF(AC61="",49,AC61+"37"),1,1,"EST 3")))-1)</f>
        <v>-</v>
      </c>
      <c r="AJ61" s="1" t="str">
        <f ca="1">IF($I61&lt;AJ$5,"-",SUM(INDIRECT(ADDRESS($AF61+"1",54,1,1,"EST 3")):INDIRECT(ADDRESS($AF61+"1",IF(AD61="",65,AD61+"53"),1,1,"EST 3")))/SUM(INDIRECT(ADDRESS($AF61,54,1,1,"EST 3")):INDIRECT(ADDRESS($AF61,IF(AD61="",65,AD61+"53"),1,1,"EST 3")))-1)</f>
        <v>-</v>
      </c>
      <c r="AK61" s="1" t="str">
        <f ca="1">IF($I61&lt;AK$5,"-",SUM(INDIRECT(ADDRESS($AF61+"1",70,1,1,"EST 3")):INDIRECT(ADDRESS($AF61+"1",IF(AE61="",81,AE61+"69"),1,1,"EST 3")))/SUM(INDIRECT(ADDRESS($AF61,70,1,1,"EST 3")):INDIRECT(ADDRESS($AF61,IF(AE61="",81,AE61+"69"),1,1,"EST 3")))-1)</f>
        <v>-</v>
      </c>
    </row>
    <row r="62" spans="3:37" ht="30" customHeight="1" thickTop="1" thickBot="1">
      <c r="C62" s="321"/>
      <c r="D62" s="322"/>
      <c r="E62" s="316"/>
      <c r="F62" s="316"/>
      <c r="G62" s="317" t="str">
        <f>IF(F62=0,"",VLOOKUP(F62,Funcionários!$C$6:$D$81,2,FALSE))</f>
        <v/>
      </c>
      <c r="H62" s="318"/>
      <c r="I62" s="319"/>
      <c r="J62" s="85" t="str">
        <f t="shared" si="3"/>
        <v/>
      </c>
      <c r="K62" s="88"/>
      <c r="L62" s="1" t="str">
        <f t="shared" si="4"/>
        <v/>
      </c>
      <c r="M62" s="1" t="str">
        <f>IF(Funcionários!C62=0,"",Funcionários!C62)</f>
        <v/>
      </c>
      <c r="R62" s="1" t="str">
        <f t="shared" si="5"/>
        <v/>
      </c>
      <c r="S62" s="1" t="str">
        <f t="shared" si="6"/>
        <v/>
      </c>
      <c r="W62" s="1" t="e">
        <f t="shared" ca="1" si="7"/>
        <v>#VALUE!</v>
      </c>
      <c r="X62" s="1" t="e">
        <f t="shared" ca="1" si="8"/>
        <v>#VALUE!</v>
      </c>
      <c r="Y62" s="1" t="e">
        <f t="shared" ca="1" si="9"/>
        <v>#VALUE!</v>
      </c>
      <c r="AA62" s="1" t="str">
        <f t="shared" si="14"/>
        <v/>
      </c>
      <c r="AB62" s="1" t="str">
        <f t="shared" si="14"/>
        <v/>
      </c>
      <c r="AC62" s="1" t="str">
        <f t="shared" si="14"/>
        <v/>
      </c>
      <c r="AD62" s="1" t="str">
        <f t="shared" si="14"/>
        <v/>
      </c>
      <c r="AE62" s="1" t="str">
        <f t="shared" si="14"/>
        <v/>
      </c>
      <c r="AF62" s="1" t="e">
        <f>VLOOKUP(C62,'Est3'!$C$12:$S$26,18,FALSE)</f>
        <v>#N/A</v>
      </c>
      <c r="AG62" s="1" t="str">
        <f ca="1">IF($I62&lt;AG$5,"-",SUM(INDIRECT(ADDRESS($AF62+"1",6,1,1,"EST 3")):INDIRECT(ADDRESS($AF62+"1",IF(AA62="",17,AA62+"5"),1,1,"EST 3")))/SUM(INDIRECT(ADDRESS($AF62,6,1,1,"EST 3")):INDIRECT(ADDRESS($AF62,IF(AA62="",17,AA62+"5"),1,1,"EST 3")))-1)</f>
        <v>-</v>
      </c>
      <c r="AH62" s="1" t="str">
        <f ca="1">IF($I62&lt;AH$5,"-",SUM(INDIRECT(ADDRESS($AF62+"1",22,1,1,"EST 3")):INDIRECT(ADDRESS($AF62+"1",IF(AB62="",33,AB62+"21"),1,1,"EST 3")))/SUM(INDIRECT(ADDRESS($AF62,22,1,1,"EST 3")):INDIRECT(ADDRESS($AF62,IF(AB62="",33,AB62+"21"),1,1,"EST 3")))-1)</f>
        <v>-</v>
      </c>
      <c r="AI62" s="1" t="str">
        <f ca="1">IF($I62&lt;AI$5,"-",SUM(INDIRECT(ADDRESS($AF62+"1",38,1,1,"EST 3")):INDIRECT(ADDRESS($AF62+"1",IF(AC62="",49,AC62+"37"),1,1,"EST 3")))/SUM(INDIRECT(ADDRESS($AF62,38,1,1,"EST 3")):INDIRECT(ADDRESS($AF62,IF(AC62="",49,AC62+"37"),1,1,"EST 3")))-1)</f>
        <v>-</v>
      </c>
      <c r="AJ62" s="1" t="str">
        <f ca="1">IF($I62&lt;AJ$5,"-",SUM(INDIRECT(ADDRESS($AF62+"1",54,1,1,"EST 3")):INDIRECT(ADDRESS($AF62+"1",IF(AD62="",65,AD62+"53"),1,1,"EST 3")))/SUM(INDIRECT(ADDRESS($AF62,54,1,1,"EST 3")):INDIRECT(ADDRESS($AF62,IF(AD62="",65,AD62+"53"),1,1,"EST 3")))-1)</f>
        <v>-</v>
      </c>
      <c r="AK62" s="1" t="str">
        <f ca="1">IF($I62&lt;AK$5,"-",SUM(INDIRECT(ADDRESS($AF62+"1",70,1,1,"EST 3")):INDIRECT(ADDRESS($AF62+"1",IF(AE62="",81,AE62+"69"),1,1,"EST 3")))/SUM(INDIRECT(ADDRESS($AF62,70,1,1,"EST 3")):INDIRECT(ADDRESS($AF62,IF(AE62="",81,AE62+"69"),1,1,"EST 3")))-1)</f>
        <v>-</v>
      </c>
    </row>
    <row r="63" spans="3:37" ht="30" customHeight="1" thickTop="1" thickBot="1">
      <c r="C63" s="321"/>
      <c r="D63" s="322"/>
      <c r="E63" s="316"/>
      <c r="F63" s="316"/>
      <c r="G63" s="317" t="str">
        <f>IF(F63=0,"",VLOOKUP(F63,Funcionários!$C$6:$D$81,2,FALSE))</f>
        <v/>
      </c>
      <c r="H63" s="318"/>
      <c r="I63" s="319"/>
      <c r="J63" s="85" t="str">
        <f t="shared" si="3"/>
        <v/>
      </c>
      <c r="K63" s="88"/>
      <c r="L63" s="1" t="str">
        <f t="shared" si="4"/>
        <v/>
      </c>
      <c r="M63" s="1" t="str">
        <f>IF(Funcionários!C63=0,"",Funcionários!C63)</f>
        <v/>
      </c>
      <c r="R63" s="1" t="str">
        <f t="shared" si="5"/>
        <v/>
      </c>
      <c r="S63" s="1" t="str">
        <f t="shared" si="6"/>
        <v/>
      </c>
      <c r="W63" s="1" t="e">
        <f t="shared" ca="1" si="7"/>
        <v>#VALUE!</v>
      </c>
      <c r="X63" s="1" t="e">
        <f t="shared" ca="1" si="8"/>
        <v>#VALUE!</v>
      </c>
      <c r="Y63" s="1" t="e">
        <f t="shared" ca="1" si="9"/>
        <v>#VALUE!</v>
      </c>
      <c r="AA63" s="1" t="str">
        <f t="shared" si="14"/>
        <v/>
      </c>
      <c r="AB63" s="1" t="str">
        <f t="shared" si="14"/>
        <v/>
      </c>
      <c r="AC63" s="1" t="str">
        <f t="shared" si="14"/>
        <v/>
      </c>
      <c r="AD63" s="1" t="str">
        <f t="shared" si="14"/>
        <v/>
      </c>
      <c r="AE63" s="1" t="str">
        <f t="shared" si="14"/>
        <v/>
      </c>
      <c r="AF63" s="1" t="e">
        <f>VLOOKUP(C63,'Est3'!$C$12:$S$26,18,FALSE)</f>
        <v>#N/A</v>
      </c>
      <c r="AG63" s="1" t="str">
        <f ca="1">IF($I63&lt;AG$5,"-",SUM(INDIRECT(ADDRESS($AF63+"1",6,1,1,"EST 3")):INDIRECT(ADDRESS($AF63+"1",IF(AA63="",17,AA63+"5"),1,1,"EST 3")))/SUM(INDIRECT(ADDRESS($AF63,6,1,1,"EST 3")):INDIRECT(ADDRESS($AF63,IF(AA63="",17,AA63+"5"),1,1,"EST 3")))-1)</f>
        <v>-</v>
      </c>
      <c r="AH63" s="1" t="str">
        <f ca="1">IF($I63&lt;AH$5,"-",SUM(INDIRECT(ADDRESS($AF63+"1",22,1,1,"EST 3")):INDIRECT(ADDRESS($AF63+"1",IF(AB63="",33,AB63+"21"),1,1,"EST 3")))/SUM(INDIRECT(ADDRESS($AF63,22,1,1,"EST 3")):INDIRECT(ADDRESS($AF63,IF(AB63="",33,AB63+"21"),1,1,"EST 3")))-1)</f>
        <v>-</v>
      </c>
      <c r="AI63" s="1" t="str">
        <f ca="1">IF($I63&lt;AI$5,"-",SUM(INDIRECT(ADDRESS($AF63+"1",38,1,1,"EST 3")):INDIRECT(ADDRESS($AF63+"1",IF(AC63="",49,AC63+"37"),1,1,"EST 3")))/SUM(INDIRECT(ADDRESS($AF63,38,1,1,"EST 3")):INDIRECT(ADDRESS($AF63,IF(AC63="",49,AC63+"37"),1,1,"EST 3")))-1)</f>
        <v>-</v>
      </c>
      <c r="AJ63" s="1" t="str">
        <f ca="1">IF($I63&lt;AJ$5,"-",SUM(INDIRECT(ADDRESS($AF63+"1",54,1,1,"EST 3")):INDIRECT(ADDRESS($AF63+"1",IF(AD63="",65,AD63+"53"),1,1,"EST 3")))/SUM(INDIRECT(ADDRESS($AF63,54,1,1,"EST 3")):INDIRECT(ADDRESS($AF63,IF(AD63="",65,AD63+"53"),1,1,"EST 3")))-1)</f>
        <v>-</v>
      </c>
      <c r="AK63" s="1" t="str">
        <f ca="1">IF($I63&lt;AK$5,"-",SUM(INDIRECT(ADDRESS($AF63+"1",70,1,1,"EST 3")):INDIRECT(ADDRESS($AF63+"1",IF(AE63="",81,AE63+"69"),1,1,"EST 3")))/SUM(INDIRECT(ADDRESS($AF63,70,1,1,"EST 3")):INDIRECT(ADDRESS($AF63,IF(AE63="",81,AE63+"69"),1,1,"EST 3")))-1)</f>
        <v>-</v>
      </c>
    </row>
    <row r="64" spans="3:37" ht="30" customHeight="1" thickTop="1" thickBot="1">
      <c r="C64" s="321"/>
      <c r="D64" s="322"/>
      <c r="E64" s="316"/>
      <c r="F64" s="316"/>
      <c r="G64" s="317" t="str">
        <f>IF(F64=0,"",VLOOKUP(F64,Funcionários!$C$6:$D$81,2,FALSE))</f>
        <v/>
      </c>
      <c r="H64" s="318"/>
      <c r="I64" s="319"/>
      <c r="J64" s="85" t="str">
        <f t="shared" si="3"/>
        <v/>
      </c>
      <c r="K64" s="88"/>
      <c r="L64" s="1" t="str">
        <f t="shared" si="4"/>
        <v/>
      </c>
      <c r="M64" s="1" t="str">
        <f>IF(Funcionários!C64=0,"",Funcionários!C64)</f>
        <v/>
      </c>
      <c r="R64" s="1" t="str">
        <f t="shared" si="5"/>
        <v/>
      </c>
      <c r="S64" s="1" t="str">
        <f t="shared" si="6"/>
        <v/>
      </c>
      <c r="W64" s="1" t="e">
        <f t="shared" ca="1" si="7"/>
        <v>#VALUE!</v>
      </c>
      <c r="X64" s="1" t="e">
        <f t="shared" ca="1" si="8"/>
        <v>#VALUE!</v>
      </c>
      <c r="Y64" s="1" t="e">
        <f t="shared" ca="1" si="9"/>
        <v>#VALUE!</v>
      </c>
      <c r="AA64" s="1" t="str">
        <f t="shared" si="14"/>
        <v/>
      </c>
      <c r="AB64" s="1" t="str">
        <f t="shared" si="14"/>
        <v/>
      </c>
      <c r="AC64" s="1" t="str">
        <f t="shared" si="14"/>
        <v/>
      </c>
      <c r="AD64" s="1" t="str">
        <f t="shared" si="14"/>
        <v/>
      </c>
      <c r="AE64" s="1" t="str">
        <f t="shared" si="14"/>
        <v/>
      </c>
      <c r="AF64" s="1" t="e">
        <f>VLOOKUP(C64,'Est3'!$C$12:$S$26,18,FALSE)</f>
        <v>#N/A</v>
      </c>
      <c r="AG64" s="1" t="str">
        <f ca="1">IF($I64&lt;AG$5,"-",SUM(INDIRECT(ADDRESS($AF64+"1",6,1,1,"EST 3")):INDIRECT(ADDRESS($AF64+"1",IF(AA64="",17,AA64+"5"),1,1,"EST 3")))/SUM(INDIRECT(ADDRESS($AF64,6,1,1,"EST 3")):INDIRECT(ADDRESS($AF64,IF(AA64="",17,AA64+"5"),1,1,"EST 3")))-1)</f>
        <v>-</v>
      </c>
      <c r="AH64" s="1" t="str">
        <f ca="1">IF($I64&lt;AH$5,"-",SUM(INDIRECT(ADDRESS($AF64+"1",22,1,1,"EST 3")):INDIRECT(ADDRESS($AF64+"1",IF(AB64="",33,AB64+"21"),1,1,"EST 3")))/SUM(INDIRECT(ADDRESS($AF64,22,1,1,"EST 3")):INDIRECT(ADDRESS($AF64,IF(AB64="",33,AB64+"21"),1,1,"EST 3")))-1)</f>
        <v>-</v>
      </c>
      <c r="AI64" s="1" t="str">
        <f ca="1">IF($I64&lt;AI$5,"-",SUM(INDIRECT(ADDRESS($AF64+"1",38,1,1,"EST 3")):INDIRECT(ADDRESS($AF64+"1",IF(AC64="",49,AC64+"37"),1,1,"EST 3")))/SUM(INDIRECT(ADDRESS($AF64,38,1,1,"EST 3")):INDIRECT(ADDRESS($AF64,IF(AC64="",49,AC64+"37"),1,1,"EST 3")))-1)</f>
        <v>-</v>
      </c>
      <c r="AJ64" s="1" t="str">
        <f ca="1">IF($I64&lt;AJ$5,"-",SUM(INDIRECT(ADDRESS($AF64+"1",54,1,1,"EST 3")):INDIRECT(ADDRESS($AF64+"1",IF(AD64="",65,AD64+"53"),1,1,"EST 3")))/SUM(INDIRECT(ADDRESS($AF64,54,1,1,"EST 3")):INDIRECT(ADDRESS($AF64,IF(AD64="",65,AD64+"53"),1,1,"EST 3")))-1)</f>
        <v>-</v>
      </c>
      <c r="AK64" s="1" t="str">
        <f ca="1">IF($I64&lt;AK$5,"-",SUM(INDIRECT(ADDRESS($AF64+"1",70,1,1,"EST 3")):INDIRECT(ADDRESS($AF64+"1",IF(AE64="",81,AE64+"69"),1,1,"EST 3")))/SUM(INDIRECT(ADDRESS($AF64,70,1,1,"EST 3")):INDIRECT(ADDRESS($AF64,IF(AE64="",81,AE64+"69"),1,1,"EST 3")))-1)</f>
        <v>-</v>
      </c>
    </row>
    <row r="65" spans="3:37" ht="30" customHeight="1" thickTop="1" thickBot="1">
      <c r="C65" s="321"/>
      <c r="D65" s="322"/>
      <c r="E65" s="316"/>
      <c r="F65" s="316"/>
      <c r="G65" s="317" t="str">
        <f>IF(F65=0,"",VLOOKUP(F65,Funcionários!$C$6:$D$81,2,FALSE))</f>
        <v/>
      </c>
      <c r="H65" s="318"/>
      <c r="I65" s="319"/>
      <c r="J65" s="85" t="str">
        <f t="shared" si="3"/>
        <v/>
      </c>
      <c r="K65" s="88"/>
      <c r="L65" s="1" t="str">
        <f t="shared" si="4"/>
        <v/>
      </c>
      <c r="M65" s="1" t="str">
        <f>IF(Funcionários!C65=0,"",Funcionários!C65)</f>
        <v/>
      </c>
      <c r="R65" s="1" t="str">
        <f t="shared" si="5"/>
        <v/>
      </c>
      <c r="S65" s="1" t="str">
        <f t="shared" si="6"/>
        <v/>
      </c>
      <c r="W65" s="1" t="e">
        <f t="shared" ca="1" si="7"/>
        <v>#VALUE!</v>
      </c>
      <c r="X65" s="1" t="e">
        <f t="shared" ca="1" si="8"/>
        <v>#VALUE!</v>
      </c>
      <c r="Y65" s="1" t="e">
        <f t="shared" ca="1" si="9"/>
        <v>#VALUE!</v>
      </c>
      <c r="AA65" s="1" t="str">
        <f t="shared" si="14"/>
        <v/>
      </c>
      <c r="AB65" s="1" t="str">
        <f t="shared" si="14"/>
        <v/>
      </c>
      <c r="AC65" s="1" t="str">
        <f t="shared" si="14"/>
        <v/>
      </c>
      <c r="AD65" s="1" t="str">
        <f t="shared" si="14"/>
        <v/>
      </c>
      <c r="AE65" s="1" t="str">
        <f t="shared" si="14"/>
        <v/>
      </c>
      <c r="AF65" s="1" t="e">
        <f>VLOOKUP(C65,'Est3'!$C$12:$S$26,18,FALSE)</f>
        <v>#N/A</v>
      </c>
      <c r="AG65" s="1" t="str">
        <f ca="1">IF($I65&lt;AG$5,"-",SUM(INDIRECT(ADDRESS($AF65+"1",6,1,1,"EST 3")):INDIRECT(ADDRESS($AF65+"1",IF(AA65="",17,AA65+"5"),1,1,"EST 3")))/SUM(INDIRECT(ADDRESS($AF65,6,1,1,"EST 3")):INDIRECT(ADDRESS($AF65,IF(AA65="",17,AA65+"5"),1,1,"EST 3")))-1)</f>
        <v>-</v>
      </c>
      <c r="AH65" s="1" t="str">
        <f ca="1">IF($I65&lt;AH$5,"-",SUM(INDIRECT(ADDRESS($AF65+"1",22,1,1,"EST 3")):INDIRECT(ADDRESS($AF65+"1",IF(AB65="",33,AB65+"21"),1,1,"EST 3")))/SUM(INDIRECT(ADDRESS($AF65,22,1,1,"EST 3")):INDIRECT(ADDRESS($AF65,IF(AB65="",33,AB65+"21"),1,1,"EST 3")))-1)</f>
        <v>-</v>
      </c>
      <c r="AI65" s="1" t="str">
        <f ca="1">IF($I65&lt;AI$5,"-",SUM(INDIRECT(ADDRESS($AF65+"1",38,1,1,"EST 3")):INDIRECT(ADDRESS($AF65+"1",IF(AC65="",49,AC65+"37"),1,1,"EST 3")))/SUM(INDIRECT(ADDRESS($AF65,38,1,1,"EST 3")):INDIRECT(ADDRESS($AF65,IF(AC65="",49,AC65+"37"),1,1,"EST 3")))-1)</f>
        <v>-</v>
      </c>
      <c r="AJ65" s="1" t="str">
        <f ca="1">IF($I65&lt;AJ$5,"-",SUM(INDIRECT(ADDRESS($AF65+"1",54,1,1,"EST 3")):INDIRECT(ADDRESS($AF65+"1",IF(AD65="",65,AD65+"53"),1,1,"EST 3")))/SUM(INDIRECT(ADDRESS($AF65,54,1,1,"EST 3")):INDIRECT(ADDRESS($AF65,IF(AD65="",65,AD65+"53"),1,1,"EST 3")))-1)</f>
        <v>-</v>
      </c>
      <c r="AK65" s="1" t="str">
        <f ca="1">IF($I65&lt;AK$5,"-",SUM(INDIRECT(ADDRESS($AF65+"1",70,1,1,"EST 3")):INDIRECT(ADDRESS($AF65+"1",IF(AE65="",81,AE65+"69"),1,1,"EST 3")))/SUM(INDIRECT(ADDRESS($AF65,70,1,1,"EST 3")):INDIRECT(ADDRESS($AF65,IF(AE65="",81,AE65+"69"),1,1,"EST 3")))-1)</f>
        <v>-</v>
      </c>
    </row>
    <row r="66" spans="3:37" ht="30" customHeight="1" thickTop="1" thickBot="1">
      <c r="C66" s="321"/>
      <c r="D66" s="322"/>
      <c r="E66" s="316"/>
      <c r="F66" s="316"/>
      <c r="G66" s="317" t="str">
        <f>IF(F66=0,"",VLOOKUP(F66,Funcionários!$C$6:$D$81,2,FALSE))</f>
        <v/>
      </c>
      <c r="H66" s="318"/>
      <c r="I66" s="319"/>
      <c r="J66" s="85" t="str">
        <f t="shared" si="3"/>
        <v/>
      </c>
      <c r="K66" s="88"/>
      <c r="L66" s="1" t="str">
        <f t="shared" si="4"/>
        <v/>
      </c>
      <c r="M66" s="1" t="str">
        <f>IF(Funcionários!C66=0,"",Funcionários!C66)</f>
        <v/>
      </c>
      <c r="R66" s="1" t="str">
        <f t="shared" si="5"/>
        <v/>
      </c>
      <c r="S66" s="1" t="str">
        <f t="shared" si="6"/>
        <v/>
      </c>
      <c r="W66" s="1" t="e">
        <f t="shared" ca="1" si="7"/>
        <v>#VALUE!</v>
      </c>
      <c r="X66" s="1" t="e">
        <f t="shared" ca="1" si="8"/>
        <v>#VALUE!</v>
      </c>
      <c r="Y66" s="1" t="e">
        <f t="shared" ca="1" si="9"/>
        <v>#VALUE!</v>
      </c>
      <c r="AA66" s="1" t="str">
        <f t="shared" ref="AA66:AE75" si="15">IF($I66=AA$5,$R66,"")</f>
        <v/>
      </c>
      <c r="AB66" s="1" t="str">
        <f t="shared" si="15"/>
        <v/>
      </c>
      <c r="AC66" s="1" t="str">
        <f t="shared" si="15"/>
        <v/>
      </c>
      <c r="AD66" s="1" t="str">
        <f t="shared" si="15"/>
        <v/>
      </c>
      <c r="AE66" s="1" t="str">
        <f t="shared" si="15"/>
        <v/>
      </c>
      <c r="AF66" s="1" t="e">
        <f>VLOOKUP(C66,'Est3'!$C$12:$S$26,18,FALSE)</f>
        <v>#N/A</v>
      </c>
      <c r="AG66" s="1" t="str">
        <f ca="1">IF($I66&lt;AG$5,"-",SUM(INDIRECT(ADDRESS($AF66+"1",6,1,1,"EST 3")):INDIRECT(ADDRESS($AF66+"1",IF(AA66="",17,AA66+"5"),1,1,"EST 3")))/SUM(INDIRECT(ADDRESS($AF66,6,1,1,"EST 3")):INDIRECT(ADDRESS($AF66,IF(AA66="",17,AA66+"5"),1,1,"EST 3")))-1)</f>
        <v>-</v>
      </c>
      <c r="AH66" s="1" t="str">
        <f ca="1">IF($I66&lt;AH$5,"-",SUM(INDIRECT(ADDRESS($AF66+"1",22,1,1,"EST 3")):INDIRECT(ADDRESS($AF66+"1",IF(AB66="",33,AB66+"21"),1,1,"EST 3")))/SUM(INDIRECT(ADDRESS($AF66,22,1,1,"EST 3")):INDIRECT(ADDRESS($AF66,IF(AB66="",33,AB66+"21"),1,1,"EST 3")))-1)</f>
        <v>-</v>
      </c>
      <c r="AI66" s="1" t="str">
        <f ca="1">IF($I66&lt;AI$5,"-",SUM(INDIRECT(ADDRESS($AF66+"1",38,1,1,"EST 3")):INDIRECT(ADDRESS($AF66+"1",IF(AC66="",49,AC66+"37"),1,1,"EST 3")))/SUM(INDIRECT(ADDRESS($AF66,38,1,1,"EST 3")):INDIRECT(ADDRESS($AF66,IF(AC66="",49,AC66+"37"),1,1,"EST 3")))-1)</f>
        <v>-</v>
      </c>
      <c r="AJ66" s="1" t="str">
        <f ca="1">IF($I66&lt;AJ$5,"-",SUM(INDIRECT(ADDRESS($AF66+"1",54,1,1,"EST 3")):INDIRECT(ADDRESS($AF66+"1",IF(AD66="",65,AD66+"53"),1,1,"EST 3")))/SUM(INDIRECT(ADDRESS($AF66,54,1,1,"EST 3")):INDIRECT(ADDRESS($AF66,IF(AD66="",65,AD66+"53"),1,1,"EST 3")))-1)</f>
        <v>-</v>
      </c>
      <c r="AK66" s="1" t="str">
        <f ca="1">IF($I66&lt;AK$5,"-",SUM(INDIRECT(ADDRESS($AF66+"1",70,1,1,"EST 3")):INDIRECT(ADDRESS($AF66+"1",IF(AE66="",81,AE66+"69"),1,1,"EST 3")))/SUM(INDIRECT(ADDRESS($AF66,70,1,1,"EST 3")):INDIRECT(ADDRESS($AF66,IF(AE66="",81,AE66+"69"),1,1,"EST 3")))-1)</f>
        <v>-</v>
      </c>
    </row>
    <row r="67" spans="3:37" ht="30" customHeight="1" thickTop="1" thickBot="1">
      <c r="C67" s="321"/>
      <c r="D67" s="322"/>
      <c r="E67" s="316"/>
      <c r="F67" s="316"/>
      <c r="G67" s="317" t="str">
        <f>IF(F67=0,"",VLOOKUP(F67,Funcionários!$C$6:$D$81,2,FALSE))</f>
        <v/>
      </c>
      <c r="H67" s="318"/>
      <c r="I67" s="319"/>
      <c r="J67" s="85" t="str">
        <f t="shared" si="3"/>
        <v/>
      </c>
      <c r="K67" s="88"/>
      <c r="L67" s="1" t="str">
        <f t="shared" si="4"/>
        <v/>
      </c>
      <c r="M67" s="1" t="str">
        <f>IF(Funcionários!C67=0,"",Funcionários!C67)</f>
        <v/>
      </c>
      <c r="R67" s="1" t="str">
        <f t="shared" si="5"/>
        <v/>
      </c>
      <c r="S67" s="1" t="str">
        <f t="shared" si="6"/>
        <v/>
      </c>
      <c r="W67" s="1" t="e">
        <f t="shared" ca="1" si="7"/>
        <v>#VALUE!</v>
      </c>
      <c r="X67" s="1" t="e">
        <f t="shared" ca="1" si="8"/>
        <v>#VALUE!</v>
      </c>
      <c r="Y67" s="1" t="e">
        <f t="shared" ca="1" si="9"/>
        <v>#VALUE!</v>
      </c>
      <c r="AA67" s="1" t="str">
        <f t="shared" si="15"/>
        <v/>
      </c>
      <c r="AB67" s="1" t="str">
        <f t="shared" si="15"/>
        <v/>
      </c>
      <c r="AC67" s="1" t="str">
        <f t="shared" si="15"/>
        <v/>
      </c>
      <c r="AD67" s="1" t="str">
        <f t="shared" si="15"/>
        <v/>
      </c>
      <c r="AE67" s="1" t="str">
        <f t="shared" si="15"/>
        <v/>
      </c>
      <c r="AF67" s="1" t="e">
        <f>VLOOKUP(C67,'Est3'!$C$12:$S$26,18,FALSE)</f>
        <v>#N/A</v>
      </c>
      <c r="AG67" s="1" t="str">
        <f ca="1">IF($I67&lt;AG$5,"-",SUM(INDIRECT(ADDRESS($AF67+"1",6,1,1,"EST 3")):INDIRECT(ADDRESS($AF67+"1",IF(AA67="",17,AA67+"5"),1,1,"EST 3")))/SUM(INDIRECT(ADDRESS($AF67,6,1,1,"EST 3")):INDIRECT(ADDRESS($AF67,IF(AA67="",17,AA67+"5"),1,1,"EST 3")))-1)</f>
        <v>-</v>
      </c>
      <c r="AH67" s="1" t="str">
        <f ca="1">IF($I67&lt;AH$5,"-",SUM(INDIRECT(ADDRESS($AF67+"1",22,1,1,"EST 3")):INDIRECT(ADDRESS($AF67+"1",IF(AB67="",33,AB67+"21"),1,1,"EST 3")))/SUM(INDIRECT(ADDRESS($AF67,22,1,1,"EST 3")):INDIRECT(ADDRESS($AF67,IF(AB67="",33,AB67+"21"),1,1,"EST 3")))-1)</f>
        <v>-</v>
      </c>
      <c r="AI67" s="1" t="str">
        <f ca="1">IF($I67&lt;AI$5,"-",SUM(INDIRECT(ADDRESS($AF67+"1",38,1,1,"EST 3")):INDIRECT(ADDRESS($AF67+"1",IF(AC67="",49,AC67+"37"),1,1,"EST 3")))/SUM(INDIRECT(ADDRESS($AF67,38,1,1,"EST 3")):INDIRECT(ADDRESS($AF67,IF(AC67="",49,AC67+"37"),1,1,"EST 3")))-1)</f>
        <v>-</v>
      </c>
      <c r="AJ67" s="1" t="str">
        <f ca="1">IF($I67&lt;AJ$5,"-",SUM(INDIRECT(ADDRESS($AF67+"1",54,1,1,"EST 3")):INDIRECT(ADDRESS($AF67+"1",IF(AD67="",65,AD67+"53"),1,1,"EST 3")))/SUM(INDIRECT(ADDRESS($AF67,54,1,1,"EST 3")):INDIRECT(ADDRESS($AF67,IF(AD67="",65,AD67+"53"),1,1,"EST 3")))-1)</f>
        <v>-</v>
      </c>
      <c r="AK67" s="1" t="str">
        <f ca="1">IF($I67&lt;AK$5,"-",SUM(INDIRECT(ADDRESS($AF67+"1",70,1,1,"EST 3")):INDIRECT(ADDRESS($AF67+"1",IF(AE67="",81,AE67+"69"),1,1,"EST 3")))/SUM(INDIRECT(ADDRESS($AF67,70,1,1,"EST 3")):INDIRECT(ADDRESS($AF67,IF(AE67="",81,AE67+"69"),1,1,"EST 3")))-1)</f>
        <v>-</v>
      </c>
    </row>
    <row r="68" spans="3:37" ht="30" customHeight="1" thickTop="1" thickBot="1">
      <c r="C68" s="321"/>
      <c r="D68" s="322"/>
      <c r="E68" s="316"/>
      <c r="F68" s="316"/>
      <c r="G68" s="317" t="str">
        <f>IF(F68=0,"",VLOOKUP(F68,Funcionários!$C$6:$D$81,2,FALSE))</f>
        <v/>
      </c>
      <c r="H68" s="318"/>
      <c r="I68" s="319"/>
      <c r="J68" s="85" t="str">
        <f t="shared" si="3"/>
        <v/>
      </c>
      <c r="K68" s="88"/>
      <c r="L68" s="1" t="str">
        <f t="shared" si="4"/>
        <v/>
      </c>
      <c r="M68" s="1" t="str">
        <f>IF(Funcionários!C68=0,"",Funcionários!C68)</f>
        <v/>
      </c>
      <c r="R68" s="1" t="str">
        <f t="shared" si="5"/>
        <v/>
      </c>
      <c r="S68" s="1" t="str">
        <f t="shared" si="6"/>
        <v/>
      </c>
      <c r="W68" s="1" t="e">
        <f t="shared" ca="1" si="7"/>
        <v>#VALUE!</v>
      </c>
      <c r="X68" s="1" t="e">
        <f t="shared" ca="1" si="8"/>
        <v>#VALUE!</v>
      </c>
      <c r="Y68" s="1" t="e">
        <f t="shared" ca="1" si="9"/>
        <v>#VALUE!</v>
      </c>
      <c r="AA68" s="1" t="str">
        <f t="shared" si="15"/>
        <v/>
      </c>
      <c r="AB68" s="1" t="str">
        <f t="shared" si="15"/>
        <v/>
      </c>
      <c r="AC68" s="1" t="str">
        <f t="shared" si="15"/>
        <v/>
      </c>
      <c r="AD68" s="1" t="str">
        <f t="shared" si="15"/>
        <v/>
      </c>
      <c r="AE68" s="1" t="str">
        <f t="shared" si="15"/>
        <v/>
      </c>
      <c r="AF68" s="1" t="e">
        <f>VLOOKUP(C68,'Est3'!$C$12:$S$26,18,FALSE)</f>
        <v>#N/A</v>
      </c>
      <c r="AG68" s="1" t="str">
        <f ca="1">IF($I68&lt;AG$5,"-",SUM(INDIRECT(ADDRESS($AF68+"1",6,1,1,"EST 3")):INDIRECT(ADDRESS($AF68+"1",IF(AA68="",17,AA68+"5"),1,1,"EST 3")))/SUM(INDIRECT(ADDRESS($AF68,6,1,1,"EST 3")):INDIRECT(ADDRESS($AF68,IF(AA68="",17,AA68+"5"),1,1,"EST 3")))-1)</f>
        <v>-</v>
      </c>
      <c r="AH68" s="1" t="str">
        <f ca="1">IF($I68&lt;AH$5,"-",SUM(INDIRECT(ADDRESS($AF68+"1",22,1,1,"EST 3")):INDIRECT(ADDRESS($AF68+"1",IF(AB68="",33,AB68+"21"),1,1,"EST 3")))/SUM(INDIRECT(ADDRESS($AF68,22,1,1,"EST 3")):INDIRECT(ADDRESS($AF68,IF(AB68="",33,AB68+"21"),1,1,"EST 3")))-1)</f>
        <v>-</v>
      </c>
      <c r="AI68" s="1" t="str">
        <f ca="1">IF($I68&lt;AI$5,"-",SUM(INDIRECT(ADDRESS($AF68+"1",38,1,1,"EST 3")):INDIRECT(ADDRESS($AF68+"1",IF(AC68="",49,AC68+"37"),1,1,"EST 3")))/SUM(INDIRECT(ADDRESS($AF68,38,1,1,"EST 3")):INDIRECT(ADDRESS($AF68,IF(AC68="",49,AC68+"37"),1,1,"EST 3")))-1)</f>
        <v>-</v>
      </c>
      <c r="AJ68" s="1" t="str">
        <f ca="1">IF($I68&lt;AJ$5,"-",SUM(INDIRECT(ADDRESS($AF68+"1",54,1,1,"EST 3")):INDIRECT(ADDRESS($AF68+"1",IF(AD68="",65,AD68+"53"),1,1,"EST 3")))/SUM(INDIRECT(ADDRESS($AF68,54,1,1,"EST 3")):INDIRECT(ADDRESS($AF68,IF(AD68="",65,AD68+"53"),1,1,"EST 3")))-1)</f>
        <v>-</v>
      </c>
      <c r="AK68" s="1" t="str">
        <f ca="1">IF($I68&lt;AK$5,"-",SUM(INDIRECT(ADDRESS($AF68+"1",70,1,1,"EST 3")):INDIRECT(ADDRESS($AF68+"1",IF(AE68="",81,AE68+"69"),1,1,"EST 3")))/SUM(INDIRECT(ADDRESS($AF68,70,1,1,"EST 3")):INDIRECT(ADDRESS($AF68,IF(AE68="",81,AE68+"69"),1,1,"EST 3")))-1)</f>
        <v>-</v>
      </c>
    </row>
    <row r="69" spans="3:37" ht="30" customHeight="1" thickTop="1" thickBot="1">
      <c r="C69" s="321"/>
      <c r="D69" s="322"/>
      <c r="E69" s="316"/>
      <c r="F69" s="316"/>
      <c r="G69" s="317" t="str">
        <f>IF(F69=0,"",VLOOKUP(F69,Funcionários!$C$6:$D$81,2,FALSE))</f>
        <v/>
      </c>
      <c r="H69" s="318"/>
      <c r="I69" s="319"/>
      <c r="J69" s="85" t="str">
        <f t="shared" si="3"/>
        <v/>
      </c>
      <c r="K69" s="88"/>
      <c r="L69" s="1" t="str">
        <f t="shared" si="4"/>
        <v/>
      </c>
      <c r="M69" s="1" t="str">
        <f>IF(Funcionários!C69=0,"",Funcionários!C69)</f>
        <v/>
      </c>
      <c r="R69" s="1" t="str">
        <f t="shared" si="5"/>
        <v/>
      </c>
      <c r="S69" s="1" t="str">
        <f t="shared" si="6"/>
        <v/>
      </c>
      <c r="W69" s="1" t="e">
        <f t="shared" ca="1" si="7"/>
        <v>#VALUE!</v>
      </c>
      <c r="X69" s="1" t="e">
        <f t="shared" ca="1" si="8"/>
        <v>#VALUE!</v>
      </c>
      <c r="Y69" s="1" t="e">
        <f t="shared" ca="1" si="9"/>
        <v>#VALUE!</v>
      </c>
      <c r="AA69" s="1" t="str">
        <f t="shared" si="15"/>
        <v/>
      </c>
      <c r="AB69" s="1" t="str">
        <f t="shared" si="15"/>
        <v/>
      </c>
      <c r="AC69" s="1" t="str">
        <f t="shared" si="15"/>
        <v/>
      </c>
      <c r="AD69" s="1" t="str">
        <f t="shared" si="15"/>
        <v/>
      </c>
      <c r="AE69" s="1" t="str">
        <f t="shared" si="15"/>
        <v/>
      </c>
      <c r="AF69" s="1" t="e">
        <f>VLOOKUP(C69,'Est3'!$C$12:$S$26,18,FALSE)</f>
        <v>#N/A</v>
      </c>
      <c r="AG69" s="1" t="str">
        <f ca="1">IF($I69&lt;AG$5,"-",SUM(INDIRECT(ADDRESS($AF69+"1",6,1,1,"EST 3")):INDIRECT(ADDRESS($AF69+"1",IF(AA69="",17,AA69+"5"),1,1,"EST 3")))/SUM(INDIRECT(ADDRESS($AF69,6,1,1,"EST 3")):INDIRECT(ADDRESS($AF69,IF(AA69="",17,AA69+"5"),1,1,"EST 3")))-1)</f>
        <v>-</v>
      </c>
      <c r="AH69" s="1" t="str">
        <f ca="1">IF($I69&lt;AH$5,"-",SUM(INDIRECT(ADDRESS($AF69+"1",22,1,1,"EST 3")):INDIRECT(ADDRESS($AF69+"1",IF(AB69="",33,AB69+"21"),1,1,"EST 3")))/SUM(INDIRECT(ADDRESS($AF69,22,1,1,"EST 3")):INDIRECT(ADDRESS($AF69,IF(AB69="",33,AB69+"21"),1,1,"EST 3")))-1)</f>
        <v>-</v>
      </c>
      <c r="AI69" s="1" t="str">
        <f ca="1">IF($I69&lt;AI$5,"-",SUM(INDIRECT(ADDRESS($AF69+"1",38,1,1,"EST 3")):INDIRECT(ADDRESS($AF69+"1",IF(AC69="",49,AC69+"37"),1,1,"EST 3")))/SUM(INDIRECT(ADDRESS($AF69,38,1,1,"EST 3")):INDIRECT(ADDRESS($AF69,IF(AC69="",49,AC69+"37"),1,1,"EST 3")))-1)</f>
        <v>-</v>
      </c>
      <c r="AJ69" s="1" t="str">
        <f ca="1">IF($I69&lt;AJ$5,"-",SUM(INDIRECT(ADDRESS($AF69+"1",54,1,1,"EST 3")):INDIRECT(ADDRESS($AF69+"1",IF(AD69="",65,AD69+"53"),1,1,"EST 3")))/SUM(INDIRECT(ADDRESS($AF69,54,1,1,"EST 3")):INDIRECT(ADDRESS($AF69,IF(AD69="",65,AD69+"53"),1,1,"EST 3")))-1)</f>
        <v>-</v>
      </c>
      <c r="AK69" s="1" t="str">
        <f ca="1">IF($I69&lt;AK$5,"-",SUM(INDIRECT(ADDRESS($AF69+"1",70,1,1,"EST 3")):INDIRECT(ADDRESS($AF69+"1",IF(AE69="",81,AE69+"69"),1,1,"EST 3")))/SUM(INDIRECT(ADDRESS($AF69,70,1,1,"EST 3")):INDIRECT(ADDRESS($AF69,IF(AE69="",81,AE69+"69"),1,1,"EST 3")))-1)</f>
        <v>-</v>
      </c>
    </row>
    <row r="70" spans="3:37" ht="30" customHeight="1" thickTop="1" thickBot="1">
      <c r="C70" s="321"/>
      <c r="D70" s="322"/>
      <c r="E70" s="316"/>
      <c r="F70" s="316"/>
      <c r="G70" s="317" t="str">
        <f>IF(F70=0,"",VLOOKUP(F70,Funcionários!$C$6:$D$81,2,FALSE))</f>
        <v/>
      </c>
      <c r="H70" s="318"/>
      <c r="I70" s="319"/>
      <c r="J70" s="85" t="str">
        <f t="shared" si="3"/>
        <v/>
      </c>
      <c r="K70" s="88"/>
      <c r="L70" s="1" t="str">
        <f t="shared" si="4"/>
        <v/>
      </c>
      <c r="M70" s="1" t="str">
        <f>IF(Funcionários!C70=0,"",Funcionários!C70)</f>
        <v/>
      </c>
      <c r="R70" s="1" t="str">
        <f t="shared" si="5"/>
        <v/>
      </c>
      <c r="S70" s="1" t="str">
        <f t="shared" si="6"/>
        <v/>
      </c>
      <c r="W70" s="1" t="e">
        <f t="shared" ca="1" si="7"/>
        <v>#VALUE!</v>
      </c>
      <c r="X70" s="1" t="e">
        <f t="shared" ca="1" si="8"/>
        <v>#VALUE!</v>
      </c>
      <c r="Y70" s="1" t="e">
        <f t="shared" ca="1" si="9"/>
        <v>#VALUE!</v>
      </c>
      <c r="AA70" s="1" t="str">
        <f t="shared" si="15"/>
        <v/>
      </c>
      <c r="AB70" s="1" t="str">
        <f t="shared" si="15"/>
        <v/>
      </c>
      <c r="AC70" s="1" t="str">
        <f t="shared" si="15"/>
        <v/>
      </c>
      <c r="AD70" s="1" t="str">
        <f t="shared" si="15"/>
        <v/>
      </c>
      <c r="AE70" s="1" t="str">
        <f t="shared" si="15"/>
        <v/>
      </c>
      <c r="AF70" s="1" t="e">
        <f>VLOOKUP(C70,'Est3'!$C$12:$S$26,18,FALSE)</f>
        <v>#N/A</v>
      </c>
      <c r="AG70" s="1" t="str">
        <f ca="1">IF($I70&lt;AG$5,"-",SUM(INDIRECT(ADDRESS($AF70+"1",6,1,1,"EST 3")):INDIRECT(ADDRESS($AF70+"1",IF(AA70="",17,AA70+"5"),1,1,"EST 3")))/SUM(INDIRECT(ADDRESS($AF70,6,1,1,"EST 3")):INDIRECT(ADDRESS($AF70,IF(AA70="",17,AA70+"5"),1,1,"EST 3")))-1)</f>
        <v>-</v>
      </c>
      <c r="AH70" s="1" t="str">
        <f ca="1">IF($I70&lt;AH$5,"-",SUM(INDIRECT(ADDRESS($AF70+"1",22,1,1,"EST 3")):INDIRECT(ADDRESS($AF70+"1",IF(AB70="",33,AB70+"21"),1,1,"EST 3")))/SUM(INDIRECT(ADDRESS($AF70,22,1,1,"EST 3")):INDIRECT(ADDRESS($AF70,IF(AB70="",33,AB70+"21"),1,1,"EST 3")))-1)</f>
        <v>-</v>
      </c>
      <c r="AI70" s="1" t="str">
        <f ca="1">IF($I70&lt;AI$5,"-",SUM(INDIRECT(ADDRESS($AF70+"1",38,1,1,"EST 3")):INDIRECT(ADDRESS($AF70+"1",IF(AC70="",49,AC70+"37"),1,1,"EST 3")))/SUM(INDIRECT(ADDRESS($AF70,38,1,1,"EST 3")):INDIRECT(ADDRESS($AF70,IF(AC70="",49,AC70+"37"),1,1,"EST 3")))-1)</f>
        <v>-</v>
      </c>
      <c r="AJ70" s="1" t="str">
        <f ca="1">IF($I70&lt;AJ$5,"-",SUM(INDIRECT(ADDRESS($AF70+"1",54,1,1,"EST 3")):INDIRECT(ADDRESS($AF70+"1",IF(AD70="",65,AD70+"53"),1,1,"EST 3")))/SUM(INDIRECT(ADDRESS($AF70,54,1,1,"EST 3")):INDIRECT(ADDRESS($AF70,IF(AD70="",65,AD70+"53"),1,1,"EST 3")))-1)</f>
        <v>-</v>
      </c>
      <c r="AK70" s="1" t="str">
        <f ca="1">IF($I70&lt;AK$5,"-",SUM(INDIRECT(ADDRESS($AF70+"1",70,1,1,"EST 3")):INDIRECT(ADDRESS($AF70+"1",IF(AE70="",81,AE70+"69"),1,1,"EST 3")))/SUM(INDIRECT(ADDRESS($AF70,70,1,1,"EST 3")):INDIRECT(ADDRESS($AF70,IF(AE70="",81,AE70+"69"),1,1,"EST 3")))-1)</f>
        <v>-</v>
      </c>
    </row>
    <row r="71" spans="3:37" ht="30" customHeight="1" thickTop="1" thickBot="1">
      <c r="C71" s="321"/>
      <c r="D71" s="322"/>
      <c r="E71" s="316"/>
      <c r="F71" s="316"/>
      <c r="G71" s="317" t="str">
        <f>IF(F71=0,"",VLOOKUP(F71,Funcionários!$C$6:$D$81,2,FALSE))</f>
        <v/>
      </c>
      <c r="H71" s="318"/>
      <c r="I71" s="319"/>
      <c r="J71" s="85" t="str">
        <f t="shared" ref="J71:J134" si="16">IF(ISERROR(IF(K71=1,"Terminado",IF(S71="","",IF(W71=0,"Vence este mes",IF(W71&gt;=3,"Falta "&amp;W71&amp;" meses",IF(W71=2,"Falta 2 meses",IF(W71=1,"Falta 1 mes",IF(W71=-1,ABS(W71)&amp;" mes de retraso",ABS(W71)&amp;" meses de retraso")))))))),"",IF(K71=1,"Terminado",IF(S71="","",IF(W71=0,"Vence esse mes",IF(W71&gt;=3,"Falta "&amp;W71&amp;" meses",IF(W71=2,"Falta 2 meses",IF(W71=1,"Falta 1 mes",IF(W71=-1,ABS(W71)&amp;" mes de retraso",ABS(W71)&amp;" meses de retraso"))))))))</f>
        <v/>
      </c>
      <c r="K71" s="88"/>
      <c r="L71" s="1" t="str">
        <f t="shared" ref="L71:L134" si="17">IF(J71="Terminado","Terminado",IF(RIGHT(J71,7)="Retraso","Retraso",IF(OR(LEFT(J71,5)="Vence",LEFT(J71,5)="Falta"),"En Progreso","")))</f>
        <v/>
      </c>
      <c r="M71" s="1" t="str">
        <f>IF(Funcionários!C71=0,"",Funcionários!C71)</f>
        <v/>
      </c>
      <c r="R71" s="1" t="str">
        <f t="shared" ref="R71:R134" si="18">IF(ISERROR(VLOOKUP(H71,$O$6:$P$17,2,FALSE)),"",VLOOKUP(H71,$O$6:$P$17,2,FALSE))</f>
        <v/>
      </c>
      <c r="S71" s="1" t="str">
        <f t="shared" ref="S71:S134" si="19">IF(R71="","","1/"&amp;R71&amp;"/"&amp;I71)</f>
        <v/>
      </c>
      <c r="W71" s="1" t="e">
        <f t="shared" ref="W71:W134" ca="1" si="20">IF(X71&lt;&gt;0,-X71,Y71)</f>
        <v>#VALUE!</v>
      </c>
      <c r="X71" s="1" t="e">
        <f t="shared" ref="X71:X134" ca="1" si="21">IF(I71&gt;$V$6,0,((YEAR(NOW())-YEAR(S71))*12+MONTH(NOW())-MONTH(S71)))</f>
        <v>#VALUE!</v>
      </c>
      <c r="Y71" s="1" t="e">
        <f t="shared" ref="Y71:Y134" ca="1" si="22">IF(X71&gt;0,"",((YEAR(S71)-YEAR($T$6))*12+MONTH(S71)-MONTH($T$6)))</f>
        <v>#VALUE!</v>
      </c>
      <c r="AA71" s="1" t="str">
        <f t="shared" si="15"/>
        <v/>
      </c>
      <c r="AB71" s="1" t="str">
        <f t="shared" si="15"/>
        <v/>
      </c>
      <c r="AC71" s="1" t="str">
        <f t="shared" si="15"/>
        <v/>
      </c>
      <c r="AD71" s="1" t="str">
        <f t="shared" si="15"/>
        <v/>
      </c>
      <c r="AE71" s="1" t="str">
        <f t="shared" si="15"/>
        <v/>
      </c>
      <c r="AF71" s="1" t="e">
        <f>VLOOKUP(C71,'Est3'!$C$12:$S$26,18,FALSE)</f>
        <v>#N/A</v>
      </c>
      <c r="AG71" s="1" t="str">
        <f ca="1">IF($I71&lt;AG$5,"-",SUM(INDIRECT(ADDRESS($AF71+"1",6,1,1,"EST 3")):INDIRECT(ADDRESS($AF71+"1",IF(AA71="",17,AA71+"5"),1,1,"EST 3")))/SUM(INDIRECT(ADDRESS($AF71,6,1,1,"EST 3")):INDIRECT(ADDRESS($AF71,IF(AA71="",17,AA71+"5"),1,1,"EST 3")))-1)</f>
        <v>-</v>
      </c>
      <c r="AH71" s="1" t="str">
        <f ca="1">IF($I71&lt;AH$5,"-",SUM(INDIRECT(ADDRESS($AF71+"1",22,1,1,"EST 3")):INDIRECT(ADDRESS($AF71+"1",IF(AB71="",33,AB71+"21"),1,1,"EST 3")))/SUM(INDIRECT(ADDRESS($AF71,22,1,1,"EST 3")):INDIRECT(ADDRESS($AF71,IF(AB71="",33,AB71+"21"),1,1,"EST 3")))-1)</f>
        <v>-</v>
      </c>
      <c r="AI71" s="1" t="str">
        <f ca="1">IF($I71&lt;AI$5,"-",SUM(INDIRECT(ADDRESS($AF71+"1",38,1,1,"EST 3")):INDIRECT(ADDRESS($AF71+"1",IF(AC71="",49,AC71+"37"),1,1,"EST 3")))/SUM(INDIRECT(ADDRESS($AF71,38,1,1,"EST 3")):INDIRECT(ADDRESS($AF71,IF(AC71="",49,AC71+"37"),1,1,"EST 3")))-1)</f>
        <v>-</v>
      </c>
      <c r="AJ71" s="1" t="str">
        <f ca="1">IF($I71&lt;AJ$5,"-",SUM(INDIRECT(ADDRESS($AF71+"1",54,1,1,"EST 3")):INDIRECT(ADDRESS($AF71+"1",IF(AD71="",65,AD71+"53"),1,1,"EST 3")))/SUM(INDIRECT(ADDRESS($AF71,54,1,1,"EST 3")):INDIRECT(ADDRESS($AF71,IF(AD71="",65,AD71+"53"),1,1,"EST 3")))-1)</f>
        <v>-</v>
      </c>
      <c r="AK71" s="1" t="str">
        <f ca="1">IF($I71&lt;AK$5,"-",SUM(INDIRECT(ADDRESS($AF71+"1",70,1,1,"EST 3")):INDIRECT(ADDRESS($AF71+"1",IF(AE71="",81,AE71+"69"),1,1,"EST 3")))/SUM(INDIRECT(ADDRESS($AF71,70,1,1,"EST 3")):INDIRECT(ADDRESS($AF71,IF(AE71="",81,AE71+"69"),1,1,"EST 3")))-1)</f>
        <v>-</v>
      </c>
    </row>
    <row r="72" spans="3:37" ht="30" customHeight="1" thickTop="1" thickBot="1">
      <c r="C72" s="321"/>
      <c r="D72" s="322"/>
      <c r="E72" s="316"/>
      <c r="F72" s="316"/>
      <c r="G72" s="317" t="str">
        <f>IF(F72=0,"",VLOOKUP(F72,Funcionários!$C$6:$D$81,2,FALSE))</f>
        <v/>
      </c>
      <c r="H72" s="318"/>
      <c r="I72" s="319"/>
      <c r="J72" s="85" t="str">
        <f t="shared" si="16"/>
        <v/>
      </c>
      <c r="K72" s="88"/>
      <c r="L72" s="1" t="str">
        <f t="shared" si="17"/>
        <v/>
      </c>
      <c r="M72" s="1" t="str">
        <f>IF(Funcionários!C72=0,"",Funcionários!C72)</f>
        <v/>
      </c>
      <c r="R72" s="1" t="str">
        <f t="shared" si="18"/>
        <v/>
      </c>
      <c r="S72" s="1" t="str">
        <f t="shared" si="19"/>
        <v/>
      </c>
      <c r="W72" s="1" t="e">
        <f t="shared" ca="1" si="20"/>
        <v>#VALUE!</v>
      </c>
      <c r="X72" s="1" t="e">
        <f t="shared" ca="1" si="21"/>
        <v>#VALUE!</v>
      </c>
      <c r="Y72" s="1" t="e">
        <f t="shared" ca="1" si="22"/>
        <v>#VALUE!</v>
      </c>
      <c r="AA72" s="1" t="str">
        <f t="shared" si="15"/>
        <v/>
      </c>
      <c r="AB72" s="1" t="str">
        <f t="shared" si="15"/>
        <v/>
      </c>
      <c r="AC72" s="1" t="str">
        <f t="shared" si="15"/>
        <v/>
      </c>
      <c r="AD72" s="1" t="str">
        <f t="shared" si="15"/>
        <v/>
      </c>
      <c r="AE72" s="1" t="str">
        <f t="shared" si="15"/>
        <v/>
      </c>
      <c r="AF72" s="1" t="e">
        <f>VLOOKUP(C72,'Est3'!$C$12:$S$26,18,FALSE)</f>
        <v>#N/A</v>
      </c>
      <c r="AG72" s="1" t="str">
        <f ca="1">IF($I72&lt;AG$5,"-",SUM(INDIRECT(ADDRESS($AF72+"1",6,1,1,"EST 3")):INDIRECT(ADDRESS($AF72+"1",IF(AA72="",17,AA72+"5"),1,1,"EST 3")))/SUM(INDIRECT(ADDRESS($AF72,6,1,1,"EST 3")):INDIRECT(ADDRESS($AF72,IF(AA72="",17,AA72+"5"),1,1,"EST 3")))-1)</f>
        <v>-</v>
      </c>
      <c r="AH72" s="1" t="str">
        <f ca="1">IF($I72&lt;AH$5,"-",SUM(INDIRECT(ADDRESS($AF72+"1",22,1,1,"EST 3")):INDIRECT(ADDRESS($AF72+"1",IF(AB72="",33,AB72+"21"),1,1,"EST 3")))/SUM(INDIRECT(ADDRESS($AF72,22,1,1,"EST 3")):INDIRECT(ADDRESS($AF72,IF(AB72="",33,AB72+"21"),1,1,"EST 3")))-1)</f>
        <v>-</v>
      </c>
      <c r="AI72" s="1" t="str">
        <f ca="1">IF($I72&lt;AI$5,"-",SUM(INDIRECT(ADDRESS($AF72+"1",38,1,1,"EST 3")):INDIRECT(ADDRESS($AF72+"1",IF(AC72="",49,AC72+"37"),1,1,"EST 3")))/SUM(INDIRECT(ADDRESS($AF72,38,1,1,"EST 3")):INDIRECT(ADDRESS($AF72,IF(AC72="",49,AC72+"37"),1,1,"EST 3")))-1)</f>
        <v>-</v>
      </c>
      <c r="AJ72" s="1" t="str">
        <f ca="1">IF($I72&lt;AJ$5,"-",SUM(INDIRECT(ADDRESS($AF72+"1",54,1,1,"EST 3")):INDIRECT(ADDRESS($AF72+"1",IF(AD72="",65,AD72+"53"),1,1,"EST 3")))/SUM(INDIRECT(ADDRESS($AF72,54,1,1,"EST 3")):INDIRECT(ADDRESS($AF72,IF(AD72="",65,AD72+"53"),1,1,"EST 3")))-1)</f>
        <v>-</v>
      </c>
      <c r="AK72" s="1" t="str">
        <f ca="1">IF($I72&lt;AK$5,"-",SUM(INDIRECT(ADDRESS($AF72+"1",70,1,1,"EST 3")):INDIRECT(ADDRESS($AF72+"1",IF(AE72="",81,AE72+"69"),1,1,"EST 3")))/SUM(INDIRECT(ADDRESS($AF72,70,1,1,"EST 3")):INDIRECT(ADDRESS($AF72,IF(AE72="",81,AE72+"69"),1,1,"EST 3")))-1)</f>
        <v>-</v>
      </c>
    </row>
    <row r="73" spans="3:37" ht="30" customHeight="1" thickTop="1" thickBot="1">
      <c r="C73" s="321"/>
      <c r="D73" s="322"/>
      <c r="E73" s="316"/>
      <c r="F73" s="316"/>
      <c r="G73" s="317" t="str">
        <f>IF(F73=0,"",VLOOKUP(F73,Funcionários!$C$6:$D$81,2,FALSE))</f>
        <v/>
      </c>
      <c r="H73" s="318"/>
      <c r="I73" s="319"/>
      <c r="J73" s="85" t="str">
        <f t="shared" si="16"/>
        <v/>
      </c>
      <c r="K73" s="88"/>
      <c r="L73" s="1" t="str">
        <f t="shared" si="17"/>
        <v/>
      </c>
      <c r="M73" s="1" t="str">
        <f>IF(Funcionários!C73=0,"",Funcionários!C73)</f>
        <v/>
      </c>
      <c r="R73" s="1" t="str">
        <f t="shared" si="18"/>
        <v/>
      </c>
      <c r="S73" s="1" t="str">
        <f t="shared" si="19"/>
        <v/>
      </c>
      <c r="W73" s="1" t="e">
        <f t="shared" ca="1" si="20"/>
        <v>#VALUE!</v>
      </c>
      <c r="X73" s="1" t="e">
        <f t="shared" ca="1" si="21"/>
        <v>#VALUE!</v>
      </c>
      <c r="Y73" s="1" t="e">
        <f t="shared" ca="1" si="22"/>
        <v>#VALUE!</v>
      </c>
      <c r="AA73" s="1" t="str">
        <f t="shared" si="15"/>
        <v/>
      </c>
      <c r="AB73" s="1" t="str">
        <f t="shared" si="15"/>
        <v/>
      </c>
      <c r="AC73" s="1" t="str">
        <f t="shared" si="15"/>
        <v/>
      </c>
      <c r="AD73" s="1" t="str">
        <f t="shared" si="15"/>
        <v/>
      </c>
      <c r="AE73" s="1" t="str">
        <f t="shared" si="15"/>
        <v/>
      </c>
      <c r="AF73" s="1" t="e">
        <f>VLOOKUP(C73,'Est3'!$C$12:$S$26,18,FALSE)</f>
        <v>#N/A</v>
      </c>
      <c r="AG73" s="1" t="str">
        <f ca="1">IF($I73&lt;AG$5,"-",SUM(INDIRECT(ADDRESS($AF73+"1",6,1,1,"EST 3")):INDIRECT(ADDRESS($AF73+"1",IF(AA73="",17,AA73+"5"),1,1,"EST 3")))/SUM(INDIRECT(ADDRESS($AF73,6,1,1,"EST 3")):INDIRECT(ADDRESS($AF73,IF(AA73="",17,AA73+"5"),1,1,"EST 3")))-1)</f>
        <v>-</v>
      </c>
      <c r="AH73" s="1" t="str">
        <f ca="1">IF($I73&lt;AH$5,"-",SUM(INDIRECT(ADDRESS($AF73+"1",22,1,1,"EST 3")):INDIRECT(ADDRESS($AF73+"1",IF(AB73="",33,AB73+"21"),1,1,"EST 3")))/SUM(INDIRECT(ADDRESS($AF73,22,1,1,"EST 3")):INDIRECT(ADDRESS($AF73,IF(AB73="",33,AB73+"21"),1,1,"EST 3")))-1)</f>
        <v>-</v>
      </c>
      <c r="AI73" s="1" t="str">
        <f ca="1">IF($I73&lt;AI$5,"-",SUM(INDIRECT(ADDRESS($AF73+"1",38,1,1,"EST 3")):INDIRECT(ADDRESS($AF73+"1",IF(AC73="",49,AC73+"37"),1,1,"EST 3")))/SUM(INDIRECT(ADDRESS($AF73,38,1,1,"EST 3")):INDIRECT(ADDRESS($AF73,IF(AC73="",49,AC73+"37"),1,1,"EST 3")))-1)</f>
        <v>-</v>
      </c>
      <c r="AJ73" s="1" t="str">
        <f ca="1">IF($I73&lt;AJ$5,"-",SUM(INDIRECT(ADDRESS($AF73+"1",54,1,1,"EST 3")):INDIRECT(ADDRESS($AF73+"1",IF(AD73="",65,AD73+"53"),1,1,"EST 3")))/SUM(INDIRECT(ADDRESS($AF73,54,1,1,"EST 3")):INDIRECT(ADDRESS($AF73,IF(AD73="",65,AD73+"53"),1,1,"EST 3")))-1)</f>
        <v>-</v>
      </c>
      <c r="AK73" s="1" t="str">
        <f ca="1">IF($I73&lt;AK$5,"-",SUM(INDIRECT(ADDRESS($AF73+"1",70,1,1,"EST 3")):INDIRECT(ADDRESS($AF73+"1",IF(AE73="",81,AE73+"69"),1,1,"EST 3")))/SUM(INDIRECT(ADDRESS($AF73,70,1,1,"EST 3")):INDIRECT(ADDRESS($AF73,IF(AE73="",81,AE73+"69"),1,1,"EST 3")))-1)</f>
        <v>-</v>
      </c>
    </row>
    <row r="74" spans="3:37" ht="30" customHeight="1" thickTop="1" thickBot="1">
      <c r="C74" s="321"/>
      <c r="D74" s="322"/>
      <c r="E74" s="316"/>
      <c r="F74" s="316"/>
      <c r="G74" s="317" t="str">
        <f>IF(F74=0,"",VLOOKUP(F74,Funcionários!$C$6:$D$81,2,FALSE))</f>
        <v/>
      </c>
      <c r="H74" s="318"/>
      <c r="I74" s="319"/>
      <c r="J74" s="85" t="str">
        <f t="shared" si="16"/>
        <v/>
      </c>
      <c r="K74" s="88"/>
      <c r="L74" s="1" t="str">
        <f t="shared" si="17"/>
        <v/>
      </c>
      <c r="M74" s="1" t="str">
        <f>IF(Funcionários!C74=0,"",Funcionários!C74)</f>
        <v/>
      </c>
      <c r="R74" s="1" t="str">
        <f t="shared" si="18"/>
        <v/>
      </c>
      <c r="S74" s="1" t="str">
        <f t="shared" si="19"/>
        <v/>
      </c>
      <c r="W74" s="1" t="e">
        <f t="shared" ca="1" si="20"/>
        <v>#VALUE!</v>
      </c>
      <c r="X74" s="1" t="e">
        <f t="shared" ca="1" si="21"/>
        <v>#VALUE!</v>
      </c>
      <c r="Y74" s="1" t="e">
        <f t="shared" ca="1" si="22"/>
        <v>#VALUE!</v>
      </c>
      <c r="AA74" s="1" t="str">
        <f t="shared" si="15"/>
        <v/>
      </c>
      <c r="AB74" s="1" t="str">
        <f t="shared" si="15"/>
        <v/>
      </c>
      <c r="AC74" s="1" t="str">
        <f t="shared" si="15"/>
        <v/>
      </c>
      <c r="AD74" s="1" t="str">
        <f t="shared" si="15"/>
        <v/>
      </c>
      <c r="AE74" s="1" t="str">
        <f t="shared" si="15"/>
        <v/>
      </c>
      <c r="AF74" s="1" t="e">
        <f>VLOOKUP(C74,'Est3'!$C$12:$S$26,18,FALSE)</f>
        <v>#N/A</v>
      </c>
      <c r="AG74" s="1" t="str">
        <f ca="1">IF($I74&lt;AG$5,"-",SUM(INDIRECT(ADDRESS($AF74+"1",6,1,1,"EST 3")):INDIRECT(ADDRESS($AF74+"1",IF(AA74="",17,AA74+"5"),1,1,"EST 3")))/SUM(INDIRECT(ADDRESS($AF74,6,1,1,"EST 3")):INDIRECT(ADDRESS($AF74,IF(AA74="",17,AA74+"5"),1,1,"EST 3")))-1)</f>
        <v>-</v>
      </c>
      <c r="AH74" s="1" t="str">
        <f ca="1">IF($I74&lt;AH$5,"-",SUM(INDIRECT(ADDRESS($AF74+"1",22,1,1,"EST 3")):INDIRECT(ADDRESS($AF74+"1",IF(AB74="",33,AB74+"21"),1,1,"EST 3")))/SUM(INDIRECT(ADDRESS($AF74,22,1,1,"EST 3")):INDIRECT(ADDRESS($AF74,IF(AB74="",33,AB74+"21"),1,1,"EST 3")))-1)</f>
        <v>-</v>
      </c>
      <c r="AI74" s="1" t="str">
        <f ca="1">IF($I74&lt;AI$5,"-",SUM(INDIRECT(ADDRESS($AF74+"1",38,1,1,"EST 3")):INDIRECT(ADDRESS($AF74+"1",IF(AC74="",49,AC74+"37"),1,1,"EST 3")))/SUM(INDIRECT(ADDRESS($AF74,38,1,1,"EST 3")):INDIRECT(ADDRESS($AF74,IF(AC74="",49,AC74+"37"),1,1,"EST 3")))-1)</f>
        <v>-</v>
      </c>
      <c r="AJ74" s="1" t="str">
        <f ca="1">IF($I74&lt;AJ$5,"-",SUM(INDIRECT(ADDRESS($AF74+"1",54,1,1,"EST 3")):INDIRECT(ADDRESS($AF74+"1",IF(AD74="",65,AD74+"53"),1,1,"EST 3")))/SUM(INDIRECT(ADDRESS($AF74,54,1,1,"EST 3")):INDIRECT(ADDRESS($AF74,IF(AD74="",65,AD74+"53"),1,1,"EST 3")))-1)</f>
        <v>-</v>
      </c>
      <c r="AK74" s="1" t="str">
        <f ca="1">IF($I74&lt;AK$5,"-",SUM(INDIRECT(ADDRESS($AF74+"1",70,1,1,"EST 3")):INDIRECT(ADDRESS($AF74+"1",IF(AE74="",81,AE74+"69"),1,1,"EST 3")))/SUM(INDIRECT(ADDRESS($AF74,70,1,1,"EST 3")):INDIRECT(ADDRESS($AF74,IF(AE74="",81,AE74+"69"),1,1,"EST 3")))-1)</f>
        <v>-</v>
      </c>
    </row>
    <row r="75" spans="3:37" ht="30" customHeight="1" thickTop="1" thickBot="1">
      <c r="C75" s="321"/>
      <c r="D75" s="322"/>
      <c r="E75" s="316"/>
      <c r="F75" s="316"/>
      <c r="G75" s="317" t="str">
        <f>IF(F75=0,"",VLOOKUP(F75,Funcionários!$C$6:$D$81,2,FALSE))</f>
        <v/>
      </c>
      <c r="H75" s="318"/>
      <c r="I75" s="319"/>
      <c r="J75" s="85" t="str">
        <f t="shared" si="16"/>
        <v/>
      </c>
      <c r="K75" s="88"/>
      <c r="L75" s="1" t="str">
        <f t="shared" si="17"/>
        <v/>
      </c>
      <c r="M75" s="1" t="str">
        <f>IF(Funcionários!C75=0,"",Funcionários!C75)</f>
        <v/>
      </c>
      <c r="R75" s="1" t="str">
        <f t="shared" si="18"/>
        <v/>
      </c>
      <c r="S75" s="1" t="str">
        <f t="shared" si="19"/>
        <v/>
      </c>
      <c r="W75" s="1" t="e">
        <f t="shared" ca="1" si="20"/>
        <v>#VALUE!</v>
      </c>
      <c r="X75" s="1" t="e">
        <f t="shared" ca="1" si="21"/>
        <v>#VALUE!</v>
      </c>
      <c r="Y75" s="1" t="e">
        <f t="shared" ca="1" si="22"/>
        <v>#VALUE!</v>
      </c>
      <c r="AA75" s="1" t="str">
        <f t="shared" si="15"/>
        <v/>
      </c>
      <c r="AB75" s="1" t="str">
        <f t="shared" si="15"/>
        <v/>
      </c>
      <c r="AC75" s="1" t="str">
        <f t="shared" si="15"/>
        <v/>
      </c>
      <c r="AD75" s="1" t="str">
        <f t="shared" si="15"/>
        <v/>
      </c>
      <c r="AE75" s="1" t="str">
        <f t="shared" si="15"/>
        <v/>
      </c>
      <c r="AF75" s="1" t="e">
        <f>VLOOKUP(C75,'Est3'!$C$12:$S$26,18,FALSE)</f>
        <v>#N/A</v>
      </c>
      <c r="AG75" s="1" t="str">
        <f ca="1">IF($I75&lt;AG$5,"-",SUM(INDIRECT(ADDRESS($AF75+"1",6,1,1,"EST 3")):INDIRECT(ADDRESS($AF75+"1",IF(AA75="",17,AA75+"5"),1,1,"EST 3")))/SUM(INDIRECT(ADDRESS($AF75,6,1,1,"EST 3")):INDIRECT(ADDRESS($AF75,IF(AA75="",17,AA75+"5"),1,1,"EST 3")))-1)</f>
        <v>-</v>
      </c>
      <c r="AH75" s="1" t="str">
        <f ca="1">IF($I75&lt;AH$5,"-",SUM(INDIRECT(ADDRESS($AF75+"1",22,1,1,"EST 3")):INDIRECT(ADDRESS($AF75+"1",IF(AB75="",33,AB75+"21"),1,1,"EST 3")))/SUM(INDIRECT(ADDRESS($AF75,22,1,1,"EST 3")):INDIRECT(ADDRESS($AF75,IF(AB75="",33,AB75+"21"),1,1,"EST 3")))-1)</f>
        <v>-</v>
      </c>
      <c r="AI75" s="1" t="str">
        <f ca="1">IF($I75&lt;AI$5,"-",SUM(INDIRECT(ADDRESS($AF75+"1",38,1,1,"EST 3")):INDIRECT(ADDRESS($AF75+"1",IF(AC75="",49,AC75+"37"),1,1,"EST 3")))/SUM(INDIRECT(ADDRESS($AF75,38,1,1,"EST 3")):INDIRECT(ADDRESS($AF75,IF(AC75="",49,AC75+"37"),1,1,"EST 3")))-1)</f>
        <v>-</v>
      </c>
      <c r="AJ75" s="1" t="str">
        <f ca="1">IF($I75&lt;AJ$5,"-",SUM(INDIRECT(ADDRESS($AF75+"1",54,1,1,"EST 3")):INDIRECT(ADDRESS($AF75+"1",IF(AD75="",65,AD75+"53"),1,1,"EST 3")))/SUM(INDIRECT(ADDRESS($AF75,54,1,1,"EST 3")):INDIRECT(ADDRESS($AF75,IF(AD75="",65,AD75+"53"),1,1,"EST 3")))-1)</f>
        <v>-</v>
      </c>
      <c r="AK75" s="1" t="str">
        <f ca="1">IF($I75&lt;AK$5,"-",SUM(INDIRECT(ADDRESS($AF75+"1",70,1,1,"EST 3")):INDIRECT(ADDRESS($AF75+"1",IF(AE75="",81,AE75+"69"),1,1,"EST 3")))/SUM(INDIRECT(ADDRESS($AF75,70,1,1,"EST 3")):INDIRECT(ADDRESS($AF75,IF(AE75="",81,AE75+"69"),1,1,"EST 3")))-1)</f>
        <v>-</v>
      </c>
    </row>
    <row r="76" spans="3:37" ht="30" customHeight="1" thickTop="1" thickBot="1">
      <c r="C76" s="321"/>
      <c r="D76" s="322"/>
      <c r="E76" s="316"/>
      <c r="F76" s="316"/>
      <c r="G76" s="317" t="str">
        <f>IF(F76=0,"",VLOOKUP(F76,Funcionários!$C$6:$D$81,2,FALSE))</f>
        <v/>
      </c>
      <c r="H76" s="318"/>
      <c r="I76" s="319"/>
      <c r="J76" s="85" t="str">
        <f t="shared" si="16"/>
        <v/>
      </c>
      <c r="K76" s="88"/>
      <c r="L76" s="1" t="str">
        <f t="shared" si="17"/>
        <v/>
      </c>
      <c r="M76" s="1" t="str">
        <f>IF(Funcionários!C76=0,"",Funcionários!C76)</f>
        <v/>
      </c>
      <c r="R76" s="1" t="str">
        <f t="shared" si="18"/>
        <v/>
      </c>
      <c r="S76" s="1" t="str">
        <f t="shared" si="19"/>
        <v/>
      </c>
      <c r="W76" s="1" t="e">
        <f t="shared" ca="1" si="20"/>
        <v>#VALUE!</v>
      </c>
      <c r="X76" s="1" t="e">
        <f t="shared" ca="1" si="21"/>
        <v>#VALUE!</v>
      </c>
      <c r="Y76" s="1" t="e">
        <f t="shared" ca="1" si="22"/>
        <v>#VALUE!</v>
      </c>
      <c r="AA76" s="1" t="str">
        <f t="shared" ref="AA76:AE85" si="23">IF($I76=AA$5,$R76,"")</f>
        <v/>
      </c>
      <c r="AB76" s="1" t="str">
        <f t="shared" si="23"/>
        <v/>
      </c>
      <c r="AC76" s="1" t="str">
        <f t="shared" si="23"/>
        <v/>
      </c>
      <c r="AD76" s="1" t="str">
        <f t="shared" si="23"/>
        <v/>
      </c>
      <c r="AE76" s="1" t="str">
        <f t="shared" si="23"/>
        <v/>
      </c>
      <c r="AF76" s="1" t="e">
        <f>VLOOKUP(C76,'Est3'!$C$12:$S$26,18,FALSE)</f>
        <v>#N/A</v>
      </c>
      <c r="AG76" s="1" t="str">
        <f ca="1">IF($I76&lt;AG$5,"-",SUM(INDIRECT(ADDRESS($AF76+"1",6,1,1,"EST 3")):INDIRECT(ADDRESS($AF76+"1",IF(AA76="",17,AA76+"5"),1,1,"EST 3")))/SUM(INDIRECT(ADDRESS($AF76,6,1,1,"EST 3")):INDIRECT(ADDRESS($AF76,IF(AA76="",17,AA76+"5"),1,1,"EST 3")))-1)</f>
        <v>-</v>
      </c>
      <c r="AH76" s="1" t="str">
        <f ca="1">IF($I76&lt;AH$5,"-",SUM(INDIRECT(ADDRESS($AF76+"1",22,1,1,"EST 3")):INDIRECT(ADDRESS($AF76+"1",IF(AB76="",33,AB76+"21"),1,1,"EST 3")))/SUM(INDIRECT(ADDRESS($AF76,22,1,1,"EST 3")):INDIRECT(ADDRESS($AF76,IF(AB76="",33,AB76+"21"),1,1,"EST 3")))-1)</f>
        <v>-</v>
      </c>
      <c r="AI76" s="1" t="str">
        <f ca="1">IF($I76&lt;AI$5,"-",SUM(INDIRECT(ADDRESS($AF76+"1",38,1,1,"EST 3")):INDIRECT(ADDRESS($AF76+"1",IF(AC76="",49,AC76+"37"),1,1,"EST 3")))/SUM(INDIRECT(ADDRESS($AF76,38,1,1,"EST 3")):INDIRECT(ADDRESS($AF76,IF(AC76="",49,AC76+"37"),1,1,"EST 3")))-1)</f>
        <v>-</v>
      </c>
      <c r="AJ76" s="1" t="str">
        <f ca="1">IF($I76&lt;AJ$5,"-",SUM(INDIRECT(ADDRESS($AF76+"1",54,1,1,"EST 3")):INDIRECT(ADDRESS($AF76+"1",IF(AD76="",65,AD76+"53"),1,1,"EST 3")))/SUM(INDIRECT(ADDRESS($AF76,54,1,1,"EST 3")):INDIRECT(ADDRESS($AF76,IF(AD76="",65,AD76+"53"),1,1,"EST 3")))-1)</f>
        <v>-</v>
      </c>
      <c r="AK76" s="1" t="str">
        <f ca="1">IF($I76&lt;AK$5,"-",SUM(INDIRECT(ADDRESS($AF76+"1",70,1,1,"EST 3")):INDIRECT(ADDRESS($AF76+"1",IF(AE76="",81,AE76+"69"),1,1,"EST 3")))/SUM(INDIRECT(ADDRESS($AF76,70,1,1,"EST 3")):INDIRECT(ADDRESS($AF76,IF(AE76="",81,AE76+"69"),1,1,"EST 3")))-1)</f>
        <v>-</v>
      </c>
    </row>
    <row r="77" spans="3:37" ht="30" customHeight="1" thickTop="1" thickBot="1">
      <c r="C77" s="321"/>
      <c r="D77" s="322"/>
      <c r="E77" s="316"/>
      <c r="F77" s="316"/>
      <c r="G77" s="317" t="str">
        <f>IF(F77=0,"",VLOOKUP(F77,Funcionários!$C$6:$D$81,2,FALSE))</f>
        <v/>
      </c>
      <c r="H77" s="318"/>
      <c r="I77" s="319"/>
      <c r="J77" s="85" t="str">
        <f t="shared" si="16"/>
        <v/>
      </c>
      <c r="K77" s="88"/>
      <c r="L77" s="1" t="str">
        <f t="shared" si="17"/>
        <v/>
      </c>
      <c r="M77" s="1" t="str">
        <f>IF(Funcionários!C77=0,"",Funcionários!C77)</f>
        <v/>
      </c>
      <c r="R77" s="1" t="str">
        <f t="shared" si="18"/>
        <v/>
      </c>
      <c r="S77" s="1" t="str">
        <f t="shared" si="19"/>
        <v/>
      </c>
      <c r="W77" s="1" t="e">
        <f t="shared" ca="1" si="20"/>
        <v>#VALUE!</v>
      </c>
      <c r="X77" s="1" t="e">
        <f t="shared" ca="1" si="21"/>
        <v>#VALUE!</v>
      </c>
      <c r="Y77" s="1" t="e">
        <f t="shared" ca="1" si="22"/>
        <v>#VALUE!</v>
      </c>
      <c r="AA77" s="1" t="str">
        <f t="shared" si="23"/>
        <v/>
      </c>
      <c r="AB77" s="1" t="str">
        <f t="shared" si="23"/>
        <v/>
      </c>
      <c r="AC77" s="1" t="str">
        <f t="shared" si="23"/>
        <v/>
      </c>
      <c r="AD77" s="1" t="str">
        <f t="shared" si="23"/>
        <v/>
      </c>
      <c r="AE77" s="1" t="str">
        <f t="shared" si="23"/>
        <v/>
      </c>
      <c r="AF77" s="1" t="e">
        <f>VLOOKUP(C77,'Est3'!$C$12:$S$26,18,FALSE)</f>
        <v>#N/A</v>
      </c>
      <c r="AG77" s="1" t="str">
        <f ca="1">IF($I77&lt;AG$5,"-",SUM(INDIRECT(ADDRESS($AF77+"1",6,1,1,"EST 3")):INDIRECT(ADDRESS($AF77+"1",IF(AA77="",17,AA77+"5"),1,1,"EST 3")))/SUM(INDIRECT(ADDRESS($AF77,6,1,1,"EST 3")):INDIRECT(ADDRESS($AF77,IF(AA77="",17,AA77+"5"),1,1,"EST 3")))-1)</f>
        <v>-</v>
      </c>
      <c r="AH77" s="1" t="str">
        <f ca="1">IF($I77&lt;AH$5,"-",SUM(INDIRECT(ADDRESS($AF77+"1",22,1,1,"EST 3")):INDIRECT(ADDRESS($AF77+"1",IF(AB77="",33,AB77+"21"),1,1,"EST 3")))/SUM(INDIRECT(ADDRESS($AF77,22,1,1,"EST 3")):INDIRECT(ADDRESS($AF77,IF(AB77="",33,AB77+"21"),1,1,"EST 3")))-1)</f>
        <v>-</v>
      </c>
      <c r="AI77" s="1" t="str">
        <f ca="1">IF($I77&lt;AI$5,"-",SUM(INDIRECT(ADDRESS($AF77+"1",38,1,1,"EST 3")):INDIRECT(ADDRESS($AF77+"1",IF(AC77="",49,AC77+"37"),1,1,"EST 3")))/SUM(INDIRECT(ADDRESS($AF77,38,1,1,"EST 3")):INDIRECT(ADDRESS($AF77,IF(AC77="",49,AC77+"37"),1,1,"EST 3")))-1)</f>
        <v>-</v>
      </c>
      <c r="AJ77" s="1" t="str">
        <f ca="1">IF($I77&lt;AJ$5,"-",SUM(INDIRECT(ADDRESS($AF77+"1",54,1,1,"EST 3")):INDIRECT(ADDRESS($AF77+"1",IF(AD77="",65,AD77+"53"),1,1,"EST 3")))/SUM(INDIRECT(ADDRESS($AF77,54,1,1,"EST 3")):INDIRECT(ADDRESS($AF77,IF(AD77="",65,AD77+"53"),1,1,"EST 3")))-1)</f>
        <v>-</v>
      </c>
      <c r="AK77" s="1" t="str">
        <f ca="1">IF($I77&lt;AK$5,"-",SUM(INDIRECT(ADDRESS($AF77+"1",70,1,1,"EST 3")):INDIRECT(ADDRESS($AF77+"1",IF(AE77="",81,AE77+"69"),1,1,"EST 3")))/SUM(INDIRECT(ADDRESS($AF77,70,1,1,"EST 3")):INDIRECT(ADDRESS($AF77,IF(AE77="",81,AE77+"69"),1,1,"EST 3")))-1)</f>
        <v>-</v>
      </c>
    </row>
    <row r="78" spans="3:37" ht="30" customHeight="1" thickTop="1" thickBot="1">
      <c r="C78" s="321"/>
      <c r="D78" s="322"/>
      <c r="E78" s="316"/>
      <c r="F78" s="316"/>
      <c r="G78" s="317" t="str">
        <f>IF(F78=0,"",VLOOKUP(F78,Funcionários!$C$6:$D$81,2,FALSE))</f>
        <v/>
      </c>
      <c r="H78" s="318"/>
      <c r="I78" s="319"/>
      <c r="J78" s="85" t="str">
        <f t="shared" si="16"/>
        <v/>
      </c>
      <c r="K78" s="88"/>
      <c r="L78" s="1" t="str">
        <f t="shared" si="17"/>
        <v/>
      </c>
      <c r="M78" s="1" t="str">
        <f>IF(Funcionários!C78=0,"",Funcionários!C78)</f>
        <v/>
      </c>
      <c r="R78" s="1" t="str">
        <f t="shared" si="18"/>
        <v/>
      </c>
      <c r="S78" s="1" t="str">
        <f t="shared" si="19"/>
        <v/>
      </c>
      <c r="W78" s="1" t="e">
        <f t="shared" ca="1" si="20"/>
        <v>#VALUE!</v>
      </c>
      <c r="X78" s="1" t="e">
        <f t="shared" ca="1" si="21"/>
        <v>#VALUE!</v>
      </c>
      <c r="Y78" s="1" t="e">
        <f t="shared" ca="1" si="22"/>
        <v>#VALUE!</v>
      </c>
      <c r="AA78" s="1" t="str">
        <f t="shared" si="23"/>
        <v/>
      </c>
      <c r="AB78" s="1" t="str">
        <f t="shared" si="23"/>
        <v/>
      </c>
      <c r="AC78" s="1" t="str">
        <f t="shared" si="23"/>
        <v/>
      </c>
      <c r="AD78" s="1" t="str">
        <f t="shared" si="23"/>
        <v/>
      </c>
      <c r="AE78" s="1" t="str">
        <f t="shared" si="23"/>
        <v/>
      </c>
      <c r="AF78" s="1" t="e">
        <f>VLOOKUP(C78,'Est3'!$C$12:$S$26,18,FALSE)</f>
        <v>#N/A</v>
      </c>
      <c r="AG78" s="1" t="str">
        <f ca="1">IF($I78&lt;AG$5,"-",SUM(INDIRECT(ADDRESS($AF78+"1",6,1,1,"EST 3")):INDIRECT(ADDRESS($AF78+"1",IF(AA78="",17,AA78+"5"),1,1,"EST 3")))/SUM(INDIRECT(ADDRESS($AF78,6,1,1,"EST 3")):INDIRECT(ADDRESS($AF78,IF(AA78="",17,AA78+"5"),1,1,"EST 3")))-1)</f>
        <v>-</v>
      </c>
      <c r="AH78" s="1" t="str">
        <f ca="1">IF($I78&lt;AH$5,"-",SUM(INDIRECT(ADDRESS($AF78+"1",22,1,1,"EST 3")):INDIRECT(ADDRESS($AF78+"1",IF(AB78="",33,AB78+"21"),1,1,"EST 3")))/SUM(INDIRECT(ADDRESS($AF78,22,1,1,"EST 3")):INDIRECT(ADDRESS($AF78,IF(AB78="",33,AB78+"21"),1,1,"EST 3")))-1)</f>
        <v>-</v>
      </c>
      <c r="AI78" s="1" t="str">
        <f ca="1">IF($I78&lt;AI$5,"-",SUM(INDIRECT(ADDRESS($AF78+"1",38,1,1,"EST 3")):INDIRECT(ADDRESS($AF78+"1",IF(AC78="",49,AC78+"37"),1,1,"EST 3")))/SUM(INDIRECT(ADDRESS($AF78,38,1,1,"EST 3")):INDIRECT(ADDRESS($AF78,IF(AC78="",49,AC78+"37"),1,1,"EST 3")))-1)</f>
        <v>-</v>
      </c>
      <c r="AJ78" s="1" t="str">
        <f ca="1">IF($I78&lt;AJ$5,"-",SUM(INDIRECT(ADDRESS($AF78+"1",54,1,1,"EST 3")):INDIRECT(ADDRESS($AF78+"1",IF(AD78="",65,AD78+"53"),1,1,"EST 3")))/SUM(INDIRECT(ADDRESS($AF78,54,1,1,"EST 3")):INDIRECT(ADDRESS($AF78,IF(AD78="",65,AD78+"53"),1,1,"EST 3")))-1)</f>
        <v>-</v>
      </c>
      <c r="AK78" s="1" t="str">
        <f ca="1">IF($I78&lt;AK$5,"-",SUM(INDIRECT(ADDRESS($AF78+"1",70,1,1,"EST 3")):INDIRECT(ADDRESS($AF78+"1",IF(AE78="",81,AE78+"69"),1,1,"EST 3")))/SUM(INDIRECT(ADDRESS($AF78,70,1,1,"EST 3")):INDIRECT(ADDRESS($AF78,IF(AE78="",81,AE78+"69"),1,1,"EST 3")))-1)</f>
        <v>-</v>
      </c>
    </row>
    <row r="79" spans="3:37" ht="30" customHeight="1" thickTop="1" thickBot="1">
      <c r="C79" s="321"/>
      <c r="D79" s="322"/>
      <c r="E79" s="316"/>
      <c r="F79" s="316"/>
      <c r="G79" s="317" t="str">
        <f>IF(F79=0,"",VLOOKUP(F79,Funcionários!$C$6:$D$81,2,FALSE))</f>
        <v/>
      </c>
      <c r="H79" s="318"/>
      <c r="I79" s="319"/>
      <c r="J79" s="85" t="str">
        <f t="shared" si="16"/>
        <v/>
      </c>
      <c r="K79" s="88"/>
      <c r="L79" s="1" t="str">
        <f t="shared" si="17"/>
        <v/>
      </c>
      <c r="M79" s="1" t="str">
        <f>IF(Funcionários!C79=0,"",Funcionários!C79)</f>
        <v/>
      </c>
      <c r="R79" s="1" t="str">
        <f t="shared" si="18"/>
        <v/>
      </c>
      <c r="S79" s="1" t="str">
        <f t="shared" si="19"/>
        <v/>
      </c>
      <c r="W79" s="1" t="e">
        <f t="shared" ca="1" si="20"/>
        <v>#VALUE!</v>
      </c>
      <c r="X79" s="1" t="e">
        <f t="shared" ca="1" si="21"/>
        <v>#VALUE!</v>
      </c>
      <c r="Y79" s="1" t="e">
        <f t="shared" ca="1" si="22"/>
        <v>#VALUE!</v>
      </c>
      <c r="AA79" s="1" t="str">
        <f t="shared" si="23"/>
        <v/>
      </c>
      <c r="AB79" s="1" t="str">
        <f t="shared" si="23"/>
        <v/>
      </c>
      <c r="AC79" s="1" t="str">
        <f t="shared" si="23"/>
        <v/>
      </c>
      <c r="AD79" s="1" t="str">
        <f t="shared" si="23"/>
        <v/>
      </c>
      <c r="AE79" s="1" t="str">
        <f t="shared" si="23"/>
        <v/>
      </c>
      <c r="AF79" s="1" t="e">
        <f>VLOOKUP(C79,'Est3'!$C$12:$S$26,18,FALSE)</f>
        <v>#N/A</v>
      </c>
      <c r="AG79" s="1" t="str">
        <f ca="1">IF($I79&lt;AG$5,"-",SUM(INDIRECT(ADDRESS($AF79+"1",6,1,1,"EST 3")):INDIRECT(ADDRESS($AF79+"1",IF(AA79="",17,AA79+"5"),1,1,"EST 3")))/SUM(INDIRECT(ADDRESS($AF79,6,1,1,"EST 3")):INDIRECT(ADDRESS($AF79,IF(AA79="",17,AA79+"5"),1,1,"EST 3")))-1)</f>
        <v>-</v>
      </c>
      <c r="AH79" s="1" t="str">
        <f ca="1">IF($I79&lt;AH$5,"-",SUM(INDIRECT(ADDRESS($AF79+"1",22,1,1,"EST 3")):INDIRECT(ADDRESS($AF79+"1",IF(AB79="",33,AB79+"21"),1,1,"EST 3")))/SUM(INDIRECT(ADDRESS($AF79,22,1,1,"EST 3")):INDIRECT(ADDRESS($AF79,IF(AB79="",33,AB79+"21"),1,1,"EST 3")))-1)</f>
        <v>-</v>
      </c>
      <c r="AI79" s="1" t="str">
        <f ca="1">IF($I79&lt;AI$5,"-",SUM(INDIRECT(ADDRESS($AF79+"1",38,1,1,"EST 3")):INDIRECT(ADDRESS($AF79+"1",IF(AC79="",49,AC79+"37"),1,1,"EST 3")))/SUM(INDIRECT(ADDRESS($AF79,38,1,1,"EST 3")):INDIRECT(ADDRESS($AF79,IF(AC79="",49,AC79+"37"),1,1,"EST 3")))-1)</f>
        <v>-</v>
      </c>
      <c r="AJ79" s="1" t="str">
        <f ca="1">IF($I79&lt;AJ$5,"-",SUM(INDIRECT(ADDRESS($AF79+"1",54,1,1,"EST 3")):INDIRECT(ADDRESS($AF79+"1",IF(AD79="",65,AD79+"53"),1,1,"EST 3")))/SUM(INDIRECT(ADDRESS($AF79,54,1,1,"EST 3")):INDIRECT(ADDRESS($AF79,IF(AD79="",65,AD79+"53"),1,1,"EST 3")))-1)</f>
        <v>-</v>
      </c>
      <c r="AK79" s="1" t="str">
        <f ca="1">IF($I79&lt;AK$5,"-",SUM(INDIRECT(ADDRESS($AF79+"1",70,1,1,"EST 3")):INDIRECT(ADDRESS($AF79+"1",IF(AE79="",81,AE79+"69"),1,1,"EST 3")))/SUM(INDIRECT(ADDRESS($AF79,70,1,1,"EST 3")):INDIRECT(ADDRESS($AF79,IF(AE79="",81,AE79+"69"),1,1,"EST 3")))-1)</f>
        <v>-</v>
      </c>
    </row>
    <row r="80" spans="3:37" ht="30" customHeight="1" thickTop="1" thickBot="1">
      <c r="C80" s="321"/>
      <c r="D80" s="322"/>
      <c r="E80" s="316"/>
      <c r="F80" s="316"/>
      <c r="G80" s="317" t="str">
        <f>IF(F80=0,"",VLOOKUP(F80,Funcionários!$C$6:$D$81,2,FALSE))</f>
        <v/>
      </c>
      <c r="H80" s="318"/>
      <c r="I80" s="319"/>
      <c r="J80" s="85" t="str">
        <f t="shared" si="16"/>
        <v/>
      </c>
      <c r="K80" s="88"/>
      <c r="L80" s="1" t="str">
        <f t="shared" si="17"/>
        <v/>
      </c>
      <c r="M80" s="1" t="str">
        <f>IF(Funcionários!C80=0,"",Funcionários!C80)</f>
        <v/>
      </c>
      <c r="R80" s="1" t="str">
        <f t="shared" si="18"/>
        <v/>
      </c>
      <c r="S80" s="1" t="str">
        <f t="shared" si="19"/>
        <v/>
      </c>
      <c r="W80" s="1" t="e">
        <f t="shared" ca="1" si="20"/>
        <v>#VALUE!</v>
      </c>
      <c r="X80" s="1" t="e">
        <f t="shared" ca="1" si="21"/>
        <v>#VALUE!</v>
      </c>
      <c r="Y80" s="1" t="e">
        <f t="shared" ca="1" si="22"/>
        <v>#VALUE!</v>
      </c>
      <c r="AA80" s="1" t="str">
        <f t="shared" si="23"/>
        <v/>
      </c>
      <c r="AB80" s="1" t="str">
        <f t="shared" si="23"/>
        <v/>
      </c>
      <c r="AC80" s="1" t="str">
        <f t="shared" si="23"/>
        <v/>
      </c>
      <c r="AD80" s="1" t="str">
        <f t="shared" si="23"/>
        <v/>
      </c>
      <c r="AE80" s="1" t="str">
        <f t="shared" si="23"/>
        <v/>
      </c>
      <c r="AF80" s="1" t="e">
        <f>VLOOKUP(C80,'Est3'!$C$12:$S$26,18,FALSE)</f>
        <v>#N/A</v>
      </c>
      <c r="AG80" s="1" t="str">
        <f ca="1">IF($I80&lt;AG$5,"-",SUM(INDIRECT(ADDRESS($AF80+"1",6,1,1,"EST 3")):INDIRECT(ADDRESS($AF80+"1",IF(AA80="",17,AA80+"5"),1,1,"EST 3")))/SUM(INDIRECT(ADDRESS($AF80,6,1,1,"EST 3")):INDIRECT(ADDRESS($AF80,IF(AA80="",17,AA80+"5"),1,1,"EST 3")))-1)</f>
        <v>-</v>
      </c>
      <c r="AH80" s="1" t="str">
        <f ca="1">IF($I80&lt;AH$5,"-",SUM(INDIRECT(ADDRESS($AF80+"1",22,1,1,"EST 3")):INDIRECT(ADDRESS($AF80+"1",IF(AB80="",33,AB80+"21"),1,1,"EST 3")))/SUM(INDIRECT(ADDRESS($AF80,22,1,1,"EST 3")):INDIRECT(ADDRESS($AF80,IF(AB80="",33,AB80+"21"),1,1,"EST 3")))-1)</f>
        <v>-</v>
      </c>
      <c r="AI80" s="1" t="str">
        <f ca="1">IF($I80&lt;AI$5,"-",SUM(INDIRECT(ADDRESS($AF80+"1",38,1,1,"EST 3")):INDIRECT(ADDRESS($AF80+"1",IF(AC80="",49,AC80+"37"),1,1,"EST 3")))/SUM(INDIRECT(ADDRESS($AF80,38,1,1,"EST 3")):INDIRECT(ADDRESS($AF80,IF(AC80="",49,AC80+"37"),1,1,"EST 3")))-1)</f>
        <v>-</v>
      </c>
      <c r="AJ80" s="1" t="str">
        <f ca="1">IF($I80&lt;AJ$5,"-",SUM(INDIRECT(ADDRESS($AF80+"1",54,1,1,"EST 3")):INDIRECT(ADDRESS($AF80+"1",IF(AD80="",65,AD80+"53"),1,1,"EST 3")))/SUM(INDIRECT(ADDRESS($AF80,54,1,1,"EST 3")):INDIRECT(ADDRESS($AF80,IF(AD80="",65,AD80+"53"),1,1,"EST 3")))-1)</f>
        <v>-</v>
      </c>
      <c r="AK80" s="1" t="str">
        <f ca="1">IF($I80&lt;AK$5,"-",SUM(INDIRECT(ADDRESS($AF80+"1",70,1,1,"EST 3")):INDIRECT(ADDRESS($AF80+"1",IF(AE80="",81,AE80+"69"),1,1,"EST 3")))/SUM(INDIRECT(ADDRESS($AF80,70,1,1,"EST 3")):INDIRECT(ADDRESS($AF80,IF(AE80="",81,AE80+"69"),1,1,"EST 3")))-1)</f>
        <v>-</v>
      </c>
    </row>
    <row r="81" spans="3:37" ht="30" customHeight="1" thickTop="1" thickBot="1">
      <c r="C81" s="321"/>
      <c r="D81" s="322"/>
      <c r="E81" s="316"/>
      <c r="F81" s="316"/>
      <c r="G81" s="317" t="str">
        <f>IF(F81=0,"",VLOOKUP(F81,Funcionários!$C$6:$D$81,2,FALSE))</f>
        <v/>
      </c>
      <c r="H81" s="318"/>
      <c r="I81" s="319"/>
      <c r="J81" s="85" t="str">
        <f t="shared" si="16"/>
        <v/>
      </c>
      <c r="K81" s="88"/>
      <c r="L81" s="1" t="str">
        <f t="shared" si="17"/>
        <v/>
      </c>
      <c r="M81" s="1" t="str">
        <f>IF(Funcionários!C81=0,"",Funcionários!C81)</f>
        <v/>
      </c>
      <c r="R81" s="1" t="str">
        <f t="shared" si="18"/>
        <v/>
      </c>
      <c r="S81" s="1" t="str">
        <f t="shared" si="19"/>
        <v/>
      </c>
      <c r="W81" s="1" t="e">
        <f t="shared" ca="1" si="20"/>
        <v>#VALUE!</v>
      </c>
      <c r="X81" s="1" t="e">
        <f t="shared" ca="1" si="21"/>
        <v>#VALUE!</v>
      </c>
      <c r="Y81" s="1" t="e">
        <f t="shared" ca="1" si="22"/>
        <v>#VALUE!</v>
      </c>
      <c r="AA81" s="1" t="str">
        <f t="shared" si="23"/>
        <v/>
      </c>
      <c r="AB81" s="1" t="str">
        <f t="shared" si="23"/>
        <v/>
      </c>
      <c r="AC81" s="1" t="str">
        <f t="shared" si="23"/>
        <v/>
      </c>
      <c r="AD81" s="1" t="str">
        <f t="shared" si="23"/>
        <v/>
      </c>
      <c r="AE81" s="1" t="str">
        <f t="shared" si="23"/>
        <v/>
      </c>
      <c r="AF81" s="1" t="e">
        <f>VLOOKUP(C81,'Est3'!$C$12:$S$26,18,FALSE)</f>
        <v>#N/A</v>
      </c>
      <c r="AG81" s="1" t="str">
        <f ca="1">IF($I81&lt;AG$5,"-",SUM(INDIRECT(ADDRESS($AF81+"1",6,1,1,"EST 3")):INDIRECT(ADDRESS($AF81+"1",IF(AA81="",17,AA81+"5"),1,1,"EST 3")))/SUM(INDIRECT(ADDRESS($AF81,6,1,1,"EST 3")):INDIRECT(ADDRESS($AF81,IF(AA81="",17,AA81+"5"),1,1,"EST 3")))-1)</f>
        <v>-</v>
      </c>
      <c r="AH81" s="1" t="str">
        <f ca="1">IF($I81&lt;AH$5,"-",SUM(INDIRECT(ADDRESS($AF81+"1",22,1,1,"EST 3")):INDIRECT(ADDRESS($AF81+"1",IF(AB81="",33,AB81+"21"),1,1,"EST 3")))/SUM(INDIRECT(ADDRESS($AF81,22,1,1,"EST 3")):INDIRECT(ADDRESS($AF81,IF(AB81="",33,AB81+"21"),1,1,"EST 3")))-1)</f>
        <v>-</v>
      </c>
      <c r="AI81" s="1" t="str">
        <f ca="1">IF($I81&lt;AI$5,"-",SUM(INDIRECT(ADDRESS($AF81+"1",38,1,1,"EST 3")):INDIRECT(ADDRESS($AF81+"1",IF(AC81="",49,AC81+"37"),1,1,"EST 3")))/SUM(INDIRECT(ADDRESS($AF81,38,1,1,"EST 3")):INDIRECT(ADDRESS($AF81,IF(AC81="",49,AC81+"37"),1,1,"EST 3")))-1)</f>
        <v>-</v>
      </c>
      <c r="AJ81" s="1" t="str">
        <f ca="1">IF($I81&lt;AJ$5,"-",SUM(INDIRECT(ADDRESS($AF81+"1",54,1,1,"EST 3")):INDIRECT(ADDRESS($AF81+"1",IF(AD81="",65,AD81+"53"),1,1,"EST 3")))/SUM(INDIRECT(ADDRESS($AF81,54,1,1,"EST 3")):INDIRECT(ADDRESS($AF81,IF(AD81="",65,AD81+"53"),1,1,"EST 3")))-1)</f>
        <v>-</v>
      </c>
      <c r="AK81" s="1" t="str">
        <f ca="1">IF($I81&lt;AK$5,"-",SUM(INDIRECT(ADDRESS($AF81+"1",70,1,1,"EST 3")):INDIRECT(ADDRESS($AF81+"1",IF(AE81="",81,AE81+"69"),1,1,"EST 3")))/SUM(INDIRECT(ADDRESS($AF81,70,1,1,"EST 3")):INDIRECT(ADDRESS($AF81,IF(AE81="",81,AE81+"69"),1,1,"EST 3")))-1)</f>
        <v>-</v>
      </c>
    </row>
    <row r="82" spans="3:37" ht="30" customHeight="1" thickTop="1" thickBot="1">
      <c r="C82" s="321"/>
      <c r="D82" s="322"/>
      <c r="E82" s="316"/>
      <c r="F82" s="316"/>
      <c r="G82" s="317" t="str">
        <f>IF(F82=0,"",VLOOKUP(F82,Funcionários!$C$6:$D$81,2,FALSE))</f>
        <v/>
      </c>
      <c r="H82" s="318"/>
      <c r="I82" s="319"/>
      <c r="J82" s="85" t="str">
        <f t="shared" si="16"/>
        <v/>
      </c>
      <c r="K82" s="88"/>
      <c r="L82" s="1" t="str">
        <f t="shared" si="17"/>
        <v/>
      </c>
      <c r="R82" s="1" t="str">
        <f t="shared" si="18"/>
        <v/>
      </c>
      <c r="S82" s="1" t="str">
        <f t="shared" si="19"/>
        <v/>
      </c>
      <c r="W82" s="1" t="e">
        <f t="shared" ca="1" si="20"/>
        <v>#VALUE!</v>
      </c>
      <c r="X82" s="1" t="e">
        <f t="shared" ca="1" si="21"/>
        <v>#VALUE!</v>
      </c>
      <c r="Y82" s="1" t="e">
        <f t="shared" ca="1" si="22"/>
        <v>#VALUE!</v>
      </c>
      <c r="AA82" s="1" t="str">
        <f t="shared" si="23"/>
        <v/>
      </c>
      <c r="AB82" s="1" t="str">
        <f t="shared" si="23"/>
        <v/>
      </c>
      <c r="AC82" s="1" t="str">
        <f t="shared" si="23"/>
        <v/>
      </c>
      <c r="AD82" s="1" t="str">
        <f t="shared" si="23"/>
        <v/>
      </c>
      <c r="AE82" s="1" t="str">
        <f t="shared" si="23"/>
        <v/>
      </c>
      <c r="AF82" s="1" t="e">
        <f>VLOOKUP(C82,'Est3'!$C$12:$S$26,18,FALSE)</f>
        <v>#N/A</v>
      </c>
      <c r="AG82" s="1" t="str">
        <f ca="1">IF($I82&lt;AG$5,"-",SUM(INDIRECT(ADDRESS($AF82+"1",6,1,1,"EST 3")):INDIRECT(ADDRESS($AF82+"1",IF(AA82="",17,AA82+"5"),1,1,"EST 3")))/SUM(INDIRECT(ADDRESS($AF82,6,1,1,"EST 3")):INDIRECT(ADDRESS($AF82,IF(AA82="",17,AA82+"5"),1,1,"EST 3")))-1)</f>
        <v>-</v>
      </c>
      <c r="AH82" s="1" t="str">
        <f ca="1">IF($I82&lt;AH$5,"-",SUM(INDIRECT(ADDRESS($AF82+"1",22,1,1,"EST 3")):INDIRECT(ADDRESS($AF82+"1",IF(AB82="",33,AB82+"21"),1,1,"EST 3")))/SUM(INDIRECT(ADDRESS($AF82,22,1,1,"EST 3")):INDIRECT(ADDRESS($AF82,IF(AB82="",33,AB82+"21"),1,1,"EST 3")))-1)</f>
        <v>-</v>
      </c>
      <c r="AI82" s="1" t="str">
        <f ca="1">IF($I82&lt;AI$5,"-",SUM(INDIRECT(ADDRESS($AF82+"1",38,1,1,"EST 3")):INDIRECT(ADDRESS($AF82+"1",IF(AC82="",49,AC82+"37"),1,1,"EST 3")))/SUM(INDIRECT(ADDRESS($AF82,38,1,1,"EST 3")):INDIRECT(ADDRESS($AF82,IF(AC82="",49,AC82+"37"),1,1,"EST 3")))-1)</f>
        <v>-</v>
      </c>
      <c r="AJ82" s="1" t="str">
        <f ca="1">IF($I82&lt;AJ$5,"-",SUM(INDIRECT(ADDRESS($AF82+"1",54,1,1,"EST 3")):INDIRECT(ADDRESS($AF82+"1",IF(AD82="",65,AD82+"53"),1,1,"EST 3")))/SUM(INDIRECT(ADDRESS($AF82,54,1,1,"EST 3")):INDIRECT(ADDRESS($AF82,IF(AD82="",65,AD82+"53"),1,1,"EST 3")))-1)</f>
        <v>-</v>
      </c>
      <c r="AK82" s="1" t="str">
        <f ca="1">IF($I82&lt;AK$5,"-",SUM(INDIRECT(ADDRESS($AF82+"1",70,1,1,"EST 3")):INDIRECT(ADDRESS($AF82+"1",IF(AE82="",81,AE82+"69"),1,1,"EST 3")))/SUM(INDIRECT(ADDRESS($AF82,70,1,1,"EST 3")):INDIRECT(ADDRESS($AF82,IF(AE82="",81,AE82+"69"),1,1,"EST 3")))-1)</f>
        <v>-</v>
      </c>
    </row>
    <row r="83" spans="3:37" ht="30" customHeight="1" thickTop="1" thickBot="1">
      <c r="C83" s="321"/>
      <c r="D83" s="322"/>
      <c r="E83" s="316"/>
      <c r="F83" s="316"/>
      <c r="G83" s="317" t="str">
        <f>IF(F83=0,"",VLOOKUP(F83,Funcionários!$C$6:$D$81,2,FALSE))</f>
        <v/>
      </c>
      <c r="H83" s="318"/>
      <c r="I83" s="319"/>
      <c r="J83" s="85" t="str">
        <f t="shared" si="16"/>
        <v/>
      </c>
      <c r="K83" s="88"/>
      <c r="L83" s="1" t="str">
        <f t="shared" si="17"/>
        <v/>
      </c>
      <c r="R83" s="1" t="str">
        <f t="shared" si="18"/>
        <v/>
      </c>
      <c r="S83" s="1" t="str">
        <f t="shared" si="19"/>
        <v/>
      </c>
      <c r="W83" s="1" t="e">
        <f t="shared" ca="1" si="20"/>
        <v>#VALUE!</v>
      </c>
      <c r="X83" s="1" t="e">
        <f t="shared" ca="1" si="21"/>
        <v>#VALUE!</v>
      </c>
      <c r="Y83" s="1" t="e">
        <f t="shared" ca="1" si="22"/>
        <v>#VALUE!</v>
      </c>
      <c r="AA83" s="1" t="str">
        <f t="shared" si="23"/>
        <v/>
      </c>
      <c r="AB83" s="1" t="str">
        <f t="shared" si="23"/>
        <v/>
      </c>
      <c r="AC83" s="1" t="str">
        <f t="shared" si="23"/>
        <v/>
      </c>
      <c r="AD83" s="1" t="str">
        <f t="shared" si="23"/>
        <v/>
      </c>
      <c r="AE83" s="1" t="str">
        <f t="shared" si="23"/>
        <v/>
      </c>
      <c r="AF83" s="1" t="e">
        <f>VLOOKUP(C83,'Est3'!$C$12:$S$26,18,FALSE)</f>
        <v>#N/A</v>
      </c>
      <c r="AG83" s="1" t="str">
        <f ca="1">IF($I83&lt;AG$5,"-",SUM(INDIRECT(ADDRESS($AF83+"1",6,1,1,"EST 3")):INDIRECT(ADDRESS($AF83+"1",IF(AA83="",17,AA83+"5"),1,1,"EST 3")))/SUM(INDIRECT(ADDRESS($AF83,6,1,1,"EST 3")):INDIRECT(ADDRESS($AF83,IF(AA83="",17,AA83+"5"),1,1,"EST 3")))-1)</f>
        <v>-</v>
      </c>
      <c r="AH83" s="1" t="str">
        <f ca="1">IF($I83&lt;AH$5,"-",SUM(INDIRECT(ADDRESS($AF83+"1",22,1,1,"EST 3")):INDIRECT(ADDRESS($AF83+"1",IF(AB83="",33,AB83+"21"),1,1,"EST 3")))/SUM(INDIRECT(ADDRESS($AF83,22,1,1,"EST 3")):INDIRECT(ADDRESS($AF83,IF(AB83="",33,AB83+"21"),1,1,"EST 3")))-1)</f>
        <v>-</v>
      </c>
      <c r="AI83" s="1" t="str">
        <f ca="1">IF($I83&lt;AI$5,"-",SUM(INDIRECT(ADDRESS($AF83+"1",38,1,1,"EST 3")):INDIRECT(ADDRESS($AF83+"1",IF(AC83="",49,AC83+"37"),1,1,"EST 3")))/SUM(INDIRECT(ADDRESS($AF83,38,1,1,"EST 3")):INDIRECT(ADDRESS($AF83,IF(AC83="",49,AC83+"37"),1,1,"EST 3")))-1)</f>
        <v>-</v>
      </c>
      <c r="AJ83" s="1" t="str">
        <f ca="1">IF($I83&lt;AJ$5,"-",SUM(INDIRECT(ADDRESS($AF83+"1",54,1,1,"EST 3")):INDIRECT(ADDRESS($AF83+"1",IF(AD83="",65,AD83+"53"),1,1,"EST 3")))/SUM(INDIRECT(ADDRESS($AF83,54,1,1,"EST 3")):INDIRECT(ADDRESS($AF83,IF(AD83="",65,AD83+"53"),1,1,"EST 3")))-1)</f>
        <v>-</v>
      </c>
      <c r="AK83" s="1" t="str">
        <f ca="1">IF($I83&lt;AK$5,"-",SUM(INDIRECT(ADDRESS($AF83+"1",70,1,1,"EST 3")):INDIRECT(ADDRESS($AF83+"1",IF(AE83="",81,AE83+"69"),1,1,"EST 3")))/SUM(INDIRECT(ADDRESS($AF83,70,1,1,"EST 3")):INDIRECT(ADDRESS($AF83,IF(AE83="",81,AE83+"69"),1,1,"EST 3")))-1)</f>
        <v>-</v>
      </c>
    </row>
    <row r="84" spans="3:37" ht="30" customHeight="1" thickTop="1" thickBot="1">
      <c r="C84" s="321"/>
      <c r="D84" s="322"/>
      <c r="E84" s="316"/>
      <c r="F84" s="316"/>
      <c r="G84" s="317" t="str">
        <f>IF(F84=0,"",VLOOKUP(F84,Funcionários!$C$6:$D$81,2,FALSE))</f>
        <v/>
      </c>
      <c r="H84" s="318"/>
      <c r="I84" s="319"/>
      <c r="J84" s="85" t="str">
        <f t="shared" si="16"/>
        <v/>
      </c>
      <c r="K84" s="88"/>
      <c r="L84" s="1" t="str">
        <f t="shared" si="17"/>
        <v/>
      </c>
      <c r="R84" s="1" t="str">
        <f t="shared" si="18"/>
        <v/>
      </c>
      <c r="S84" s="1" t="str">
        <f t="shared" si="19"/>
        <v/>
      </c>
      <c r="W84" s="1" t="e">
        <f t="shared" ca="1" si="20"/>
        <v>#VALUE!</v>
      </c>
      <c r="X84" s="1" t="e">
        <f t="shared" ca="1" si="21"/>
        <v>#VALUE!</v>
      </c>
      <c r="Y84" s="1" t="e">
        <f t="shared" ca="1" si="22"/>
        <v>#VALUE!</v>
      </c>
      <c r="AA84" s="1" t="str">
        <f t="shared" si="23"/>
        <v/>
      </c>
      <c r="AB84" s="1" t="str">
        <f t="shared" si="23"/>
        <v/>
      </c>
      <c r="AC84" s="1" t="str">
        <f t="shared" si="23"/>
        <v/>
      </c>
      <c r="AD84" s="1" t="str">
        <f t="shared" si="23"/>
        <v/>
      </c>
      <c r="AE84" s="1" t="str">
        <f t="shared" si="23"/>
        <v/>
      </c>
      <c r="AF84" s="1" t="e">
        <f>VLOOKUP(C84,'Est3'!$C$12:$S$26,18,FALSE)</f>
        <v>#N/A</v>
      </c>
      <c r="AG84" s="1" t="str">
        <f ca="1">IF($I84&lt;AG$5,"-",SUM(INDIRECT(ADDRESS($AF84+"1",6,1,1,"EST 3")):INDIRECT(ADDRESS($AF84+"1",IF(AA84="",17,AA84+"5"),1,1,"EST 3")))/SUM(INDIRECT(ADDRESS($AF84,6,1,1,"EST 3")):INDIRECT(ADDRESS($AF84,IF(AA84="",17,AA84+"5"),1,1,"EST 3")))-1)</f>
        <v>-</v>
      </c>
      <c r="AH84" s="1" t="str">
        <f ca="1">IF($I84&lt;AH$5,"-",SUM(INDIRECT(ADDRESS($AF84+"1",22,1,1,"EST 3")):INDIRECT(ADDRESS($AF84+"1",IF(AB84="",33,AB84+"21"),1,1,"EST 3")))/SUM(INDIRECT(ADDRESS($AF84,22,1,1,"EST 3")):INDIRECT(ADDRESS($AF84,IF(AB84="",33,AB84+"21"),1,1,"EST 3")))-1)</f>
        <v>-</v>
      </c>
      <c r="AI84" s="1" t="str">
        <f ca="1">IF($I84&lt;AI$5,"-",SUM(INDIRECT(ADDRESS($AF84+"1",38,1,1,"EST 3")):INDIRECT(ADDRESS($AF84+"1",IF(AC84="",49,AC84+"37"),1,1,"EST 3")))/SUM(INDIRECT(ADDRESS($AF84,38,1,1,"EST 3")):INDIRECT(ADDRESS($AF84,IF(AC84="",49,AC84+"37"),1,1,"EST 3")))-1)</f>
        <v>-</v>
      </c>
      <c r="AJ84" s="1" t="str">
        <f ca="1">IF($I84&lt;AJ$5,"-",SUM(INDIRECT(ADDRESS($AF84+"1",54,1,1,"EST 3")):INDIRECT(ADDRESS($AF84+"1",IF(AD84="",65,AD84+"53"),1,1,"EST 3")))/SUM(INDIRECT(ADDRESS($AF84,54,1,1,"EST 3")):INDIRECT(ADDRESS($AF84,IF(AD84="",65,AD84+"53"),1,1,"EST 3")))-1)</f>
        <v>-</v>
      </c>
      <c r="AK84" s="1" t="str">
        <f ca="1">IF($I84&lt;AK$5,"-",SUM(INDIRECT(ADDRESS($AF84+"1",70,1,1,"EST 3")):INDIRECT(ADDRESS($AF84+"1",IF(AE84="",81,AE84+"69"),1,1,"EST 3")))/SUM(INDIRECT(ADDRESS($AF84,70,1,1,"EST 3")):INDIRECT(ADDRESS($AF84,IF(AE84="",81,AE84+"69"),1,1,"EST 3")))-1)</f>
        <v>-</v>
      </c>
    </row>
    <row r="85" spans="3:37" ht="30" customHeight="1" thickTop="1" thickBot="1">
      <c r="C85" s="321"/>
      <c r="D85" s="322"/>
      <c r="E85" s="316"/>
      <c r="F85" s="316"/>
      <c r="G85" s="317" t="str">
        <f>IF(F85=0,"",VLOOKUP(F85,Funcionários!$C$6:$D$81,2,FALSE))</f>
        <v/>
      </c>
      <c r="H85" s="318"/>
      <c r="I85" s="319"/>
      <c r="J85" s="85" t="str">
        <f t="shared" si="16"/>
        <v/>
      </c>
      <c r="K85" s="88"/>
      <c r="L85" s="1" t="str">
        <f t="shared" si="17"/>
        <v/>
      </c>
      <c r="R85" s="1" t="str">
        <f t="shared" si="18"/>
        <v/>
      </c>
      <c r="S85" s="1" t="str">
        <f t="shared" si="19"/>
        <v/>
      </c>
      <c r="W85" s="1" t="e">
        <f t="shared" ca="1" si="20"/>
        <v>#VALUE!</v>
      </c>
      <c r="X85" s="1" t="e">
        <f t="shared" ca="1" si="21"/>
        <v>#VALUE!</v>
      </c>
      <c r="Y85" s="1" t="e">
        <f t="shared" ca="1" si="22"/>
        <v>#VALUE!</v>
      </c>
      <c r="AA85" s="1" t="str">
        <f t="shared" si="23"/>
        <v/>
      </c>
      <c r="AB85" s="1" t="str">
        <f t="shared" si="23"/>
        <v/>
      </c>
      <c r="AC85" s="1" t="str">
        <f t="shared" si="23"/>
        <v/>
      </c>
      <c r="AD85" s="1" t="str">
        <f t="shared" si="23"/>
        <v/>
      </c>
      <c r="AE85" s="1" t="str">
        <f t="shared" si="23"/>
        <v/>
      </c>
      <c r="AF85" s="1" t="e">
        <f>VLOOKUP(C85,'Est3'!$C$12:$S$26,18,FALSE)</f>
        <v>#N/A</v>
      </c>
      <c r="AG85" s="1" t="str">
        <f ca="1">IF($I85&lt;AG$5,"-",SUM(INDIRECT(ADDRESS($AF85+"1",6,1,1,"EST 3")):INDIRECT(ADDRESS($AF85+"1",IF(AA85="",17,AA85+"5"),1,1,"EST 3")))/SUM(INDIRECT(ADDRESS($AF85,6,1,1,"EST 3")):INDIRECT(ADDRESS($AF85,IF(AA85="",17,AA85+"5"),1,1,"EST 3")))-1)</f>
        <v>-</v>
      </c>
      <c r="AH85" s="1" t="str">
        <f ca="1">IF($I85&lt;AH$5,"-",SUM(INDIRECT(ADDRESS($AF85+"1",22,1,1,"EST 3")):INDIRECT(ADDRESS($AF85+"1",IF(AB85="",33,AB85+"21"),1,1,"EST 3")))/SUM(INDIRECT(ADDRESS($AF85,22,1,1,"EST 3")):INDIRECT(ADDRESS($AF85,IF(AB85="",33,AB85+"21"),1,1,"EST 3")))-1)</f>
        <v>-</v>
      </c>
      <c r="AI85" s="1" t="str">
        <f ca="1">IF($I85&lt;AI$5,"-",SUM(INDIRECT(ADDRESS($AF85+"1",38,1,1,"EST 3")):INDIRECT(ADDRESS($AF85+"1",IF(AC85="",49,AC85+"37"),1,1,"EST 3")))/SUM(INDIRECT(ADDRESS($AF85,38,1,1,"EST 3")):INDIRECT(ADDRESS($AF85,IF(AC85="",49,AC85+"37"),1,1,"EST 3")))-1)</f>
        <v>-</v>
      </c>
      <c r="AJ85" s="1" t="str">
        <f ca="1">IF($I85&lt;AJ$5,"-",SUM(INDIRECT(ADDRESS($AF85+"1",54,1,1,"EST 3")):INDIRECT(ADDRESS($AF85+"1",IF(AD85="",65,AD85+"53"),1,1,"EST 3")))/SUM(INDIRECT(ADDRESS($AF85,54,1,1,"EST 3")):INDIRECT(ADDRESS($AF85,IF(AD85="",65,AD85+"53"),1,1,"EST 3")))-1)</f>
        <v>-</v>
      </c>
      <c r="AK85" s="1" t="str">
        <f ca="1">IF($I85&lt;AK$5,"-",SUM(INDIRECT(ADDRESS($AF85+"1",70,1,1,"EST 3")):INDIRECT(ADDRESS($AF85+"1",IF(AE85="",81,AE85+"69"),1,1,"EST 3")))/SUM(INDIRECT(ADDRESS($AF85,70,1,1,"EST 3")):INDIRECT(ADDRESS($AF85,IF(AE85="",81,AE85+"69"),1,1,"EST 3")))-1)</f>
        <v>-</v>
      </c>
    </row>
    <row r="86" spans="3:37" ht="30" customHeight="1" thickTop="1" thickBot="1">
      <c r="C86" s="321"/>
      <c r="D86" s="322"/>
      <c r="E86" s="316"/>
      <c r="F86" s="316"/>
      <c r="G86" s="317" t="str">
        <f>IF(F86=0,"",VLOOKUP(F86,Funcionários!$C$6:$D$81,2,FALSE))</f>
        <v/>
      </c>
      <c r="H86" s="318"/>
      <c r="I86" s="319"/>
      <c r="J86" s="85" t="str">
        <f t="shared" si="16"/>
        <v/>
      </c>
      <c r="K86" s="88"/>
      <c r="L86" s="1" t="str">
        <f t="shared" si="17"/>
        <v/>
      </c>
      <c r="R86" s="1" t="str">
        <f t="shared" si="18"/>
        <v/>
      </c>
      <c r="S86" s="1" t="str">
        <f t="shared" si="19"/>
        <v/>
      </c>
      <c r="W86" s="1" t="e">
        <f t="shared" ca="1" si="20"/>
        <v>#VALUE!</v>
      </c>
      <c r="X86" s="1" t="e">
        <f t="shared" ca="1" si="21"/>
        <v>#VALUE!</v>
      </c>
      <c r="Y86" s="1" t="e">
        <f t="shared" ca="1" si="22"/>
        <v>#VALUE!</v>
      </c>
      <c r="AA86" s="1" t="str">
        <f t="shared" ref="AA86:AE95" si="24">IF($I86=AA$5,$R86,"")</f>
        <v/>
      </c>
      <c r="AB86" s="1" t="str">
        <f t="shared" si="24"/>
        <v/>
      </c>
      <c r="AC86" s="1" t="str">
        <f t="shared" si="24"/>
        <v/>
      </c>
      <c r="AD86" s="1" t="str">
        <f t="shared" si="24"/>
        <v/>
      </c>
      <c r="AE86" s="1" t="str">
        <f t="shared" si="24"/>
        <v/>
      </c>
      <c r="AF86" s="1" t="e">
        <f>VLOOKUP(C86,'Est3'!$C$12:$S$26,18,FALSE)</f>
        <v>#N/A</v>
      </c>
      <c r="AG86" s="1" t="str">
        <f ca="1">IF($I86&lt;AG$5,"-",SUM(INDIRECT(ADDRESS($AF86+"1",6,1,1,"EST 3")):INDIRECT(ADDRESS($AF86+"1",IF(AA86="",17,AA86+"5"),1,1,"EST 3")))/SUM(INDIRECT(ADDRESS($AF86,6,1,1,"EST 3")):INDIRECT(ADDRESS($AF86,IF(AA86="",17,AA86+"5"),1,1,"EST 3")))-1)</f>
        <v>-</v>
      </c>
      <c r="AH86" s="1" t="str">
        <f ca="1">IF($I86&lt;AH$5,"-",SUM(INDIRECT(ADDRESS($AF86+"1",22,1,1,"EST 3")):INDIRECT(ADDRESS($AF86+"1",IF(AB86="",33,AB86+"21"),1,1,"EST 3")))/SUM(INDIRECT(ADDRESS($AF86,22,1,1,"EST 3")):INDIRECT(ADDRESS($AF86,IF(AB86="",33,AB86+"21"),1,1,"EST 3")))-1)</f>
        <v>-</v>
      </c>
      <c r="AI86" s="1" t="str">
        <f ca="1">IF($I86&lt;AI$5,"-",SUM(INDIRECT(ADDRESS($AF86+"1",38,1,1,"EST 3")):INDIRECT(ADDRESS($AF86+"1",IF(AC86="",49,AC86+"37"),1,1,"EST 3")))/SUM(INDIRECT(ADDRESS($AF86,38,1,1,"EST 3")):INDIRECT(ADDRESS($AF86,IF(AC86="",49,AC86+"37"),1,1,"EST 3")))-1)</f>
        <v>-</v>
      </c>
      <c r="AJ86" s="1" t="str">
        <f ca="1">IF($I86&lt;AJ$5,"-",SUM(INDIRECT(ADDRESS($AF86+"1",54,1,1,"EST 3")):INDIRECT(ADDRESS($AF86+"1",IF(AD86="",65,AD86+"53"),1,1,"EST 3")))/SUM(INDIRECT(ADDRESS($AF86,54,1,1,"EST 3")):INDIRECT(ADDRESS($AF86,IF(AD86="",65,AD86+"53"),1,1,"EST 3")))-1)</f>
        <v>-</v>
      </c>
      <c r="AK86" s="1" t="str">
        <f ca="1">IF($I86&lt;AK$5,"-",SUM(INDIRECT(ADDRESS($AF86+"1",70,1,1,"EST 3")):INDIRECT(ADDRESS($AF86+"1",IF(AE86="",81,AE86+"69"),1,1,"EST 3")))/SUM(INDIRECT(ADDRESS($AF86,70,1,1,"EST 3")):INDIRECT(ADDRESS($AF86,IF(AE86="",81,AE86+"69"),1,1,"EST 3")))-1)</f>
        <v>-</v>
      </c>
    </row>
    <row r="87" spans="3:37" ht="30" customHeight="1" thickTop="1" thickBot="1">
      <c r="C87" s="321"/>
      <c r="D87" s="322"/>
      <c r="E87" s="316"/>
      <c r="F87" s="316"/>
      <c r="G87" s="317" t="str">
        <f>IF(F87=0,"",VLOOKUP(F87,Funcionários!$C$6:$D$81,2,FALSE))</f>
        <v/>
      </c>
      <c r="H87" s="318"/>
      <c r="I87" s="319"/>
      <c r="J87" s="85" t="str">
        <f t="shared" si="16"/>
        <v/>
      </c>
      <c r="K87" s="88"/>
      <c r="L87" s="1" t="str">
        <f t="shared" si="17"/>
        <v/>
      </c>
      <c r="R87" s="1" t="str">
        <f t="shared" si="18"/>
        <v/>
      </c>
      <c r="S87" s="1" t="str">
        <f t="shared" si="19"/>
        <v/>
      </c>
      <c r="W87" s="1" t="e">
        <f t="shared" ca="1" si="20"/>
        <v>#VALUE!</v>
      </c>
      <c r="X87" s="1" t="e">
        <f t="shared" ca="1" si="21"/>
        <v>#VALUE!</v>
      </c>
      <c r="Y87" s="1" t="e">
        <f t="shared" ca="1" si="22"/>
        <v>#VALUE!</v>
      </c>
      <c r="AA87" s="1" t="str">
        <f t="shared" si="24"/>
        <v/>
      </c>
      <c r="AB87" s="1" t="str">
        <f t="shared" si="24"/>
        <v/>
      </c>
      <c r="AC87" s="1" t="str">
        <f t="shared" si="24"/>
        <v/>
      </c>
      <c r="AD87" s="1" t="str">
        <f t="shared" si="24"/>
        <v/>
      </c>
      <c r="AE87" s="1" t="str">
        <f t="shared" si="24"/>
        <v/>
      </c>
      <c r="AF87" s="1" t="e">
        <f>VLOOKUP(C87,'Est3'!$C$12:$S$26,18,FALSE)</f>
        <v>#N/A</v>
      </c>
      <c r="AG87" s="1" t="str">
        <f ca="1">IF($I87&lt;AG$5,"-",SUM(INDIRECT(ADDRESS($AF87+"1",6,1,1,"EST 3")):INDIRECT(ADDRESS($AF87+"1",IF(AA87="",17,AA87+"5"),1,1,"EST 3")))/SUM(INDIRECT(ADDRESS($AF87,6,1,1,"EST 3")):INDIRECT(ADDRESS($AF87,IF(AA87="",17,AA87+"5"),1,1,"EST 3")))-1)</f>
        <v>-</v>
      </c>
      <c r="AH87" s="1" t="str">
        <f ca="1">IF($I87&lt;AH$5,"-",SUM(INDIRECT(ADDRESS($AF87+"1",22,1,1,"EST 3")):INDIRECT(ADDRESS($AF87+"1",IF(AB87="",33,AB87+"21"),1,1,"EST 3")))/SUM(INDIRECT(ADDRESS($AF87,22,1,1,"EST 3")):INDIRECT(ADDRESS($AF87,IF(AB87="",33,AB87+"21"),1,1,"EST 3")))-1)</f>
        <v>-</v>
      </c>
      <c r="AI87" s="1" t="str">
        <f ca="1">IF($I87&lt;AI$5,"-",SUM(INDIRECT(ADDRESS($AF87+"1",38,1,1,"EST 3")):INDIRECT(ADDRESS($AF87+"1",IF(AC87="",49,AC87+"37"),1,1,"EST 3")))/SUM(INDIRECT(ADDRESS($AF87,38,1,1,"EST 3")):INDIRECT(ADDRESS($AF87,IF(AC87="",49,AC87+"37"),1,1,"EST 3")))-1)</f>
        <v>-</v>
      </c>
      <c r="AJ87" s="1" t="str">
        <f ca="1">IF($I87&lt;AJ$5,"-",SUM(INDIRECT(ADDRESS($AF87+"1",54,1,1,"EST 3")):INDIRECT(ADDRESS($AF87+"1",IF(AD87="",65,AD87+"53"),1,1,"EST 3")))/SUM(INDIRECT(ADDRESS($AF87,54,1,1,"EST 3")):INDIRECT(ADDRESS($AF87,IF(AD87="",65,AD87+"53"),1,1,"EST 3")))-1)</f>
        <v>-</v>
      </c>
      <c r="AK87" s="1" t="str">
        <f ca="1">IF($I87&lt;AK$5,"-",SUM(INDIRECT(ADDRESS($AF87+"1",70,1,1,"EST 3")):INDIRECT(ADDRESS($AF87+"1",IF(AE87="",81,AE87+"69"),1,1,"EST 3")))/SUM(INDIRECT(ADDRESS($AF87,70,1,1,"EST 3")):INDIRECT(ADDRESS($AF87,IF(AE87="",81,AE87+"69"),1,1,"EST 3")))-1)</f>
        <v>-</v>
      </c>
    </row>
    <row r="88" spans="3:37" ht="30" customHeight="1" thickTop="1" thickBot="1">
      <c r="C88" s="321"/>
      <c r="D88" s="322"/>
      <c r="E88" s="316"/>
      <c r="F88" s="316"/>
      <c r="G88" s="317" t="str">
        <f>IF(F88=0,"",VLOOKUP(F88,Funcionários!$C$6:$D$81,2,FALSE))</f>
        <v/>
      </c>
      <c r="H88" s="318"/>
      <c r="I88" s="319"/>
      <c r="J88" s="85" t="str">
        <f t="shared" si="16"/>
        <v/>
      </c>
      <c r="K88" s="88"/>
      <c r="L88" s="1" t="str">
        <f t="shared" si="17"/>
        <v/>
      </c>
      <c r="R88" s="1" t="str">
        <f t="shared" si="18"/>
        <v/>
      </c>
      <c r="S88" s="1" t="str">
        <f t="shared" si="19"/>
        <v/>
      </c>
      <c r="W88" s="1" t="e">
        <f t="shared" ca="1" si="20"/>
        <v>#VALUE!</v>
      </c>
      <c r="X88" s="1" t="e">
        <f t="shared" ca="1" si="21"/>
        <v>#VALUE!</v>
      </c>
      <c r="Y88" s="1" t="e">
        <f t="shared" ca="1" si="22"/>
        <v>#VALUE!</v>
      </c>
      <c r="AA88" s="1" t="str">
        <f t="shared" si="24"/>
        <v/>
      </c>
      <c r="AB88" s="1" t="str">
        <f t="shared" si="24"/>
        <v/>
      </c>
      <c r="AC88" s="1" t="str">
        <f t="shared" si="24"/>
        <v/>
      </c>
      <c r="AD88" s="1" t="str">
        <f t="shared" si="24"/>
        <v/>
      </c>
      <c r="AE88" s="1" t="str">
        <f t="shared" si="24"/>
        <v/>
      </c>
      <c r="AF88" s="1" t="e">
        <f>VLOOKUP(C88,'Est3'!$C$12:$S$26,18,FALSE)</f>
        <v>#N/A</v>
      </c>
      <c r="AG88" s="1" t="str">
        <f ca="1">IF($I88&lt;AG$5,"-",SUM(INDIRECT(ADDRESS($AF88+"1",6,1,1,"EST 3")):INDIRECT(ADDRESS($AF88+"1",IF(AA88="",17,AA88+"5"),1,1,"EST 3")))/SUM(INDIRECT(ADDRESS($AF88,6,1,1,"EST 3")):INDIRECT(ADDRESS($AF88,IF(AA88="",17,AA88+"5"),1,1,"EST 3")))-1)</f>
        <v>-</v>
      </c>
      <c r="AH88" s="1" t="str">
        <f ca="1">IF($I88&lt;AH$5,"-",SUM(INDIRECT(ADDRESS($AF88+"1",22,1,1,"EST 3")):INDIRECT(ADDRESS($AF88+"1",IF(AB88="",33,AB88+"21"),1,1,"EST 3")))/SUM(INDIRECT(ADDRESS($AF88,22,1,1,"EST 3")):INDIRECT(ADDRESS($AF88,IF(AB88="",33,AB88+"21"),1,1,"EST 3")))-1)</f>
        <v>-</v>
      </c>
      <c r="AI88" s="1" t="str">
        <f ca="1">IF($I88&lt;AI$5,"-",SUM(INDIRECT(ADDRESS($AF88+"1",38,1,1,"EST 3")):INDIRECT(ADDRESS($AF88+"1",IF(AC88="",49,AC88+"37"),1,1,"EST 3")))/SUM(INDIRECT(ADDRESS($AF88,38,1,1,"EST 3")):INDIRECT(ADDRESS($AF88,IF(AC88="",49,AC88+"37"),1,1,"EST 3")))-1)</f>
        <v>-</v>
      </c>
      <c r="AJ88" s="1" t="str">
        <f ca="1">IF($I88&lt;AJ$5,"-",SUM(INDIRECT(ADDRESS($AF88+"1",54,1,1,"EST 3")):INDIRECT(ADDRESS($AF88+"1",IF(AD88="",65,AD88+"53"),1,1,"EST 3")))/SUM(INDIRECT(ADDRESS($AF88,54,1,1,"EST 3")):INDIRECT(ADDRESS($AF88,IF(AD88="",65,AD88+"53"),1,1,"EST 3")))-1)</f>
        <v>-</v>
      </c>
      <c r="AK88" s="1" t="str">
        <f ca="1">IF($I88&lt;AK$5,"-",SUM(INDIRECT(ADDRESS($AF88+"1",70,1,1,"EST 3")):INDIRECT(ADDRESS($AF88+"1",IF(AE88="",81,AE88+"69"),1,1,"EST 3")))/SUM(INDIRECT(ADDRESS($AF88,70,1,1,"EST 3")):INDIRECT(ADDRESS($AF88,IF(AE88="",81,AE88+"69"),1,1,"EST 3")))-1)</f>
        <v>-</v>
      </c>
    </row>
    <row r="89" spans="3:37" ht="30" customHeight="1" thickTop="1" thickBot="1">
      <c r="C89" s="321"/>
      <c r="D89" s="322"/>
      <c r="E89" s="316"/>
      <c r="F89" s="316"/>
      <c r="G89" s="317" t="str">
        <f>IF(F89=0,"",VLOOKUP(F89,Funcionários!$C$6:$D$81,2,FALSE))</f>
        <v/>
      </c>
      <c r="H89" s="318"/>
      <c r="I89" s="319"/>
      <c r="J89" s="85" t="str">
        <f t="shared" si="16"/>
        <v/>
      </c>
      <c r="K89" s="88"/>
      <c r="L89" s="1" t="str">
        <f t="shared" si="17"/>
        <v/>
      </c>
      <c r="R89" s="1" t="str">
        <f t="shared" si="18"/>
        <v/>
      </c>
      <c r="S89" s="1" t="str">
        <f t="shared" si="19"/>
        <v/>
      </c>
      <c r="W89" s="1" t="e">
        <f t="shared" ca="1" si="20"/>
        <v>#VALUE!</v>
      </c>
      <c r="X89" s="1" t="e">
        <f t="shared" ca="1" si="21"/>
        <v>#VALUE!</v>
      </c>
      <c r="Y89" s="1" t="e">
        <f t="shared" ca="1" si="22"/>
        <v>#VALUE!</v>
      </c>
      <c r="AA89" s="1" t="str">
        <f t="shared" si="24"/>
        <v/>
      </c>
      <c r="AB89" s="1" t="str">
        <f t="shared" si="24"/>
        <v/>
      </c>
      <c r="AC89" s="1" t="str">
        <f t="shared" si="24"/>
        <v/>
      </c>
      <c r="AD89" s="1" t="str">
        <f t="shared" si="24"/>
        <v/>
      </c>
      <c r="AE89" s="1" t="str">
        <f t="shared" si="24"/>
        <v/>
      </c>
      <c r="AF89" s="1" t="e">
        <f>VLOOKUP(C89,'Est3'!$C$12:$S$26,18,FALSE)</f>
        <v>#N/A</v>
      </c>
      <c r="AG89" s="1" t="str">
        <f ca="1">IF($I89&lt;AG$5,"-",SUM(INDIRECT(ADDRESS($AF89+"1",6,1,1,"EST 3")):INDIRECT(ADDRESS($AF89+"1",IF(AA89="",17,AA89+"5"),1,1,"EST 3")))/SUM(INDIRECT(ADDRESS($AF89,6,1,1,"EST 3")):INDIRECT(ADDRESS($AF89,IF(AA89="",17,AA89+"5"),1,1,"EST 3")))-1)</f>
        <v>-</v>
      </c>
      <c r="AH89" s="1" t="str">
        <f ca="1">IF($I89&lt;AH$5,"-",SUM(INDIRECT(ADDRESS($AF89+"1",22,1,1,"EST 3")):INDIRECT(ADDRESS($AF89+"1",IF(AB89="",33,AB89+"21"),1,1,"EST 3")))/SUM(INDIRECT(ADDRESS($AF89,22,1,1,"EST 3")):INDIRECT(ADDRESS($AF89,IF(AB89="",33,AB89+"21"),1,1,"EST 3")))-1)</f>
        <v>-</v>
      </c>
      <c r="AI89" s="1" t="str">
        <f ca="1">IF($I89&lt;AI$5,"-",SUM(INDIRECT(ADDRESS($AF89+"1",38,1,1,"EST 3")):INDIRECT(ADDRESS($AF89+"1",IF(AC89="",49,AC89+"37"),1,1,"EST 3")))/SUM(INDIRECT(ADDRESS($AF89,38,1,1,"EST 3")):INDIRECT(ADDRESS($AF89,IF(AC89="",49,AC89+"37"),1,1,"EST 3")))-1)</f>
        <v>-</v>
      </c>
      <c r="AJ89" s="1" t="str">
        <f ca="1">IF($I89&lt;AJ$5,"-",SUM(INDIRECT(ADDRESS($AF89+"1",54,1,1,"EST 3")):INDIRECT(ADDRESS($AF89+"1",IF(AD89="",65,AD89+"53"),1,1,"EST 3")))/SUM(INDIRECT(ADDRESS($AF89,54,1,1,"EST 3")):INDIRECT(ADDRESS($AF89,IF(AD89="",65,AD89+"53"),1,1,"EST 3")))-1)</f>
        <v>-</v>
      </c>
      <c r="AK89" s="1" t="str">
        <f ca="1">IF($I89&lt;AK$5,"-",SUM(INDIRECT(ADDRESS($AF89+"1",70,1,1,"EST 3")):INDIRECT(ADDRESS($AF89+"1",IF(AE89="",81,AE89+"69"),1,1,"EST 3")))/SUM(INDIRECT(ADDRESS($AF89,70,1,1,"EST 3")):INDIRECT(ADDRESS($AF89,IF(AE89="",81,AE89+"69"),1,1,"EST 3")))-1)</f>
        <v>-</v>
      </c>
    </row>
    <row r="90" spans="3:37" ht="30" customHeight="1" thickTop="1" thickBot="1">
      <c r="C90" s="321"/>
      <c r="D90" s="322"/>
      <c r="E90" s="316"/>
      <c r="F90" s="316"/>
      <c r="G90" s="317" t="str">
        <f>IF(F90=0,"",VLOOKUP(F90,Funcionários!$C$6:$D$81,2,FALSE))</f>
        <v/>
      </c>
      <c r="H90" s="318"/>
      <c r="I90" s="319"/>
      <c r="J90" s="85" t="str">
        <f t="shared" si="16"/>
        <v/>
      </c>
      <c r="K90" s="88"/>
      <c r="L90" s="1" t="str">
        <f t="shared" si="17"/>
        <v/>
      </c>
      <c r="R90" s="1" t="str">
        <f t="shared" si="18"/>
        <v/>
      </c>
      <c r="S90" s="1" t="str">
        <f t="shared" si="19"/>
        <v/>
      </c>
      <c r="W90" s="1" t="e">
        <f t="shared" ca="1" si="20"/>
        <v>#VALUE!</v>
      </c>
      <c r="X90" s="1" t="e">
        <f t="shared" ca="1" si="21"/>
        <v>#VALUE!</v>
      </c>
      <c r="Y90" s="1" t="e">
        <f t="shared" ca="1" si="22"/>
        <v>#VALUE!</v>
      </c>
      <c r="AA90" s="1" t="str">
        <f t="shared" si="24"/>
        <v/>
      </c>
      <c r="AB90" s="1" t="str">
        <f t="shared" si="24"/>
        <v/>
      </c>
      <c r="AC90" s="1" t="str">
        <f t="shared" si="24"/>
        <v/>
      </c>
      <c r="AD90" s="1" t="str">
        <f t="shared" si="24"/>
        <v/>
      </c>
      <c r="AE90" s="1" t="str">
        <f t="shared" si="24"/>
        <v/>
      </c>
      <c r="AF90" s="1" t="e">
        <f>VLOOKUP(C90,'Est3'!$C$12:$S$26,18,FALSE)</f>
        <v>#N/A</v>
      </c>
      <c r="AG90" s="1" t="str">
        <f ca="1">IF($I90&lt;AG$5,"-",SUM(INDIRECT(ADDRESS($AF90+"1",6,1,1,"EST 3")):INDIRECT(ADDRESS($AF90+"1",IF(AA90="",17,AA90+"5"),1,1,"EST 3")))/SUM(INDIRECT(ADDRESS($AF90,6,1,1,"EST 3")):INDIRECT(ADDRESS($AF90,IF(AA90="",17,AA90+"5"),1,1,"EST 3")))-1)</f>
        <v>-</v>
      </c>
      <c r="AH90" s="1" t="str">
        <f ca="1">IF($I90&lt;AH$5,"-",SUM(INDIRECT(ADDRESS($AF90+"1",22,1,1,"EST 3")):INDIRECT(ADDRESS($AF90+"1",IF(AB90="",33,AB90+"21"),1,1,"EST 3")))/SUM(INDIRECT(ADDRESS($AF90,22,1,1,"EST 3")):INDIRECT(ADDRESS($AF90,IF(AB90="",33,AB90+"21"),1,1,"EST 3")))-1)</f>
        <v>-</v>
      </c>
      <c r="AI90" s="1" t="str">
        <f ca="1">IF($I90&lt;AI$5,"-",SUM(INDIRECT(ADDRESS($AF90+"1",38,1,1,"EST 3")):INDIRECT(ADDRESS($AF90+"1",IF(AC90="",49,AC90+"37"),1,1,"EST 3")))/SUM(INDIRECT(ADDRESS($AF90,38,1,1,"EST 3")):INDIRECT(ADDRESS($AF90,IF(AC90="",49,AC90+"37"),1,1,"EST 3")))-1)</f>
        <v>-</v>
      </c>
      <c r="AJ90" s="1" t="str">
        <f ca="1">IF($I90&lt;AJ$5,"-",SUM(INDIRECT(ADDRESS($AF90+"1",54,1,1,"EST 3")):INDIRECT(ADDRESS($AF90+"1",IF(AD90="",65,AD90+"53"),1,1,"EST 3")))/SUM(INDIRECT(ADDRESS($AF90,54,1,1,"EST 3")):INDIRECT(ADDRESS($AF90,IF(AD90="",65,AD90+"53"),1,1,"EST 3")))-1)</f>
        <v>-</v>
      </c>
      <c r="AK90" s="1" t="str">
        <f ca="1">IF($I90&lt;AK$5,"-",SUM(INDIRECT(ADDRESS($AF90+"1",70,1,1,"EST 3")):INDIRECT(ADDRESS($AF90+"1",IF(AE90="",81,AE90+"69"),1,1,"EST 3")))/SUM(INDIRECT(ADDRESS($AF90,70,1,1,"EST 3")):INDIRECT(ADDRESS($AF90,IF(AE90="",81,AE90+"69"),1,1,"EST 3")))-1)</f>
        <v>-</v>
      </c>
    </row>
    <row r="91" spans="3:37" ht="30" customHeight="1" thickTop="1" thickBot="1">
      <c r="C91" s="321"/>
      <c r="D91" s="322"/>
      <c r="E91" s="316"/>
      <c r="F91" s="316"/>
      <c r="G91" s="317" t="str">
        <f>IF(F91=0,"",VLOOKUP(F91,Funcionários!$C$6:$D$81,2,FALSE))</f>
        <v/>
      </c>
      <c r="H91" s="318"/>
      <c r="I91" s="319"/>
      <c r="J91" s="85" t="str">
        <f t="shared" si="16"/>
        <v/>
      </c>
      <c r="K91" s="88"/>
      <c r="L91" s="1" t="str">
        <f t="shared" si="17"/>
        <v/>
      </c>
      <c r="R91" s="1" t="str">
        <f t="shared" si="18"/>
        <v/>
      </c>
      <c r="S91" s="1" t="str">
        <f t="shared" si="19"/>
        <v/>
      </c>
      <c r="W91" s="1" t="e">
        <f t="shared" ca="1" si="20"/>
        <v>#VALUE!</v>
      </c>
      <c r="X91" s="1" t="e">
        <f t="shared" ca="1" si="21"/>
        <v>#VALUE!</v>
      </c>
      <c r="Y91" s="1" t="e">
        <f t="shared" ca="1" si="22"/>
        <v>#VALUE!</v>
      </c>
      <c r="AA91" s="1" t="str">
        <f t="shared" si="24"/>
        <v/>
      </c>
      <c r="AB91" s="1" t="str">
        <f t="shared" si="24"/>
        <v/>
      </c>
      <c r="AC91" s="1" t="str">
        <f t="shared" si="24"/>
        <v/>
      </c>
      <c r="AD91" s="1" t="str">
        <f t="shared" si="24"/>
        <v/>
      </c>
      <c r="AE91" s="1" t="str">
        <f t="shared" si="24"/>
        <v/>
      </c>
      <c r="AF91" s="1" t="e">
        <f>VLOOKUP(C91,'Est3'!$C$12:$S$26,18,FALSE)</f>
        <v>#N/A</v>
      </c>
      <c r="AG91" s="1" t="str">
        <f ca="1">IF($I91&lt;AG$5,"-",SUM(INDIRECT(ADDRESS($AF91+"1",6,1,1,"EST 3")):INDIRECT(ADDRESS($AF91+"1",IF(AA91="",17,AA91+"5"),1,1,"EST 3")))/SUM(INDIRECT(ADDRESS($AF91,6,1,1,"EST 3")):INDIRECT(ADDRESS($AF91,IF(AA91="",17,AA91+"5"),1,1,"EST 3")))-1)</f>
        <v>-</v>
      </c>
      <c r="AH91" s="1" t="str">
        <f ca="1">IF($I91&lt;AH$5,"-",SUM(INDIRECT(ADDRESS($AF91+"1",22,1,1,"EST 3")):INDIRECT(ADDRESS($AF91+"1",IF(AB91="",33,AB91+"21"),1,1,"EST 3")))/SUM(INDIRECT(ADDRESS($AF91,22,1,1,"EST 3")):INDIRECT(ADDRESS($AF91,IF(AB91="",33,AB91+"21"),1,1,"EST 3")))-1)</f>
        <v>-</v>
      </c>
      <c r="AI91" s="1" t="str">
        <f ca="1">IF($I91&lt;AI$5,"-",SUM(INDIRECT(ADDRESS($AF91+"1",38,1,1,"EST 3")):INDIRECT(ADDRESS($AF91+"1",IF(AC91="",49,AC91+"37"),1,1,"EST 3")))/SUM(INDIRECT(ADDRESS($AF91,38,1,1,"EST 3")):INDIRECT(ADDRESS($AF91,IF(AC91="",49,AC91+"37"),1,1,"EST 3")))-1)</f>
        <v>-</v>
      </c>
      <c r="AJ91" s="1" t="str">
        <f ca="1">IF($I91&lt;AJ$5,"-",SUM(INDIRECT(ADDRESS($AF91+"1",54,1,1,"EST 3")):INDIRECT(ADDRESS($AF91+"1",IF(AD91="",65,AD91+"53"),1,1,"EST 3")))/SUM(INDIRECT(ADDRESS($AF91,54,1,1,"EST 3")):INDIRECT(ADDRESS($AF91,IF(AD91="",65,AD91+"53"),1,1,"EST 3")))-1)</f>
        <v>-</v>
      </c>
      <c r="AK91" s="1" t="str">
        <f ca="1">IF($I91&lt;AK$5,"-",SUM(INDIRECT(ADDRESS($AF91+"1",70,1,1,"EST 3")):INDIRECT(ADDRESS($AF91+"1",IF(AE91="",81,AE91+"69"),1,1,"EST 3")))/SUM(INDIRECT(ADDRESS($AF91,70,1,1,"EST 3")):INDIRECT(ADDRESS($AF91,IF(AE91="",81,AE91+"69"),1,1,"EST 3")))-1)</f>
        <v>-</v>
      </c>
    </row>
    <row r="92" spans="3:37" ht="30" customHeight="1" thickTop="1" thickBot="1">
      <c r="C92" s="321"/>
      <c r="D92" s="322"/>
      <c r="E92" s="316"/>
      <c r="F92" s="316"/>
      <c r="G92" s="317" t="str">
        <f>IF(F92=0,"",VLOOKUP(F92,Funcionários!$C$6:$D$81,2,FALSE))</f>
        <v/>
      </c>
      <c r="H92" s="318"/>
      <c r="I92" s="319"/>
      <c r="J92" s="85" t="str">
        <f t="shared" si="16"/>
        <v/>
      </c>
      <c r="K92" s="88"/>
      <c r="L92" s="1" t="str">
        <f t="shared" si="17"/>
        <v/>
      </c>
      <c r="R92" s="1" t="str">
        <f t="shared" si="18"/>
        <v/>
      </c>
      <c r="S92" s="1" t="str">
        <f t="shared" si="19"/>
        <v/>
      </c>
      <c r="W92" s="1" t="e">
        <f t="shared" ca="1" si="20"/>
        <v>#VALUE!</v>
      </c>
      <c r="X92" s="1" t="e">
        <f t="shared" ca="1" si="21"/>
        <v>#VALUE!</v>
      </c>
      <c r="Y92" s="1" t="e">
        <f t="shared" ca="1" si="22"/>
        <v>#VALUE!</v>
      </c>
      <c r="AA92" s="1" t="str">
        <f t="shared" si="24"/>
        <v/>
      </c>
      <c r="AB92" s="1" t="str">
        <f t="shared" si="24"/>
        <v/>
      </c>
      <c r="AC92" s="1" t="str">
        <f t="shared" si="24"/>
        <v/>
      </c>
      <c r="AD92" s="1" t="str">
        <f t="shared" si="24"/>
        <v/>
      </c>
      <c r="AE92" s="1" t="str">
        <f t="shared" si="24"/>
        <v/>
      </c>
      <c r="AF92" s="1" t="e">
        <f>VLOOKUP(C92,'Est3'!$C$12:$S$26,18,FALSE)</f>
        <v>#N/A</v>
      </c>
      <c r="AG92" s="1" t="str">
        <f ca="1">IF($I92&lt;AG$5,"-",SUM(INDIRECT(ADDRESS($AF92+"1",6,1,1,"EST 3")):INDIRECT(ADDRESS($AF92+"1",IF(AA92="",17,AA92+"5"),1,1,"EST 3")))/SUM(INDIRECT(ADDRESS($AF92,6,1,1,"EST 3")):INDIRECT(ADDRESS($AF92,IF(AA92="",17,AA92+"5"),1,1,"EST 3")))-1)</f>
        <v>-</v>
      </c>
      <c r="AH92" s="1" t="str">
        <f ca="1">IF($I92&lt;AH$5,"-",SUM(INDIRECT(ADDRESS($AF92+"1",22,1,1,"EST 3")):INDIRECT(ADDRESS($AF92+"1",IF(AB92="",33,AB92+"21"),1,1,"EST 3")))/SUM(INDIRECT(ADDRESS($AF92,22,1,1,"EST 3")):INDIRECT(ADDRESS($AF92,IF(AB92="",33,AB92+"21"),1,1,"EST 3")))-1)</f>
        <v>-</v>
      </c>
      <c r="AI92" s="1" t="str">
        <f ca="1">IF($I92&lt;AI$5,"-",SUM(INDIRECT(ADDRESS($AF92+"1",38,1,1,"EST 3")):INDIRECT(ADDRESS($AF92+"1",IF(AC92="",49,AC92+"37"),1,1,"EST 3")))/SUM(INDIRECT(ADDRESS($AF92,38,1,1,"EST 3")):INDIRECT(ADDRESS($AF92,IF(AC92="",49,AC92+"37"),1,1,"EST 3")))-1)</f>
        <v>-</v>
      </c>
      <c r="AJ92" s="1" t="str">
        <f ca="1">IF($I92&lt;AJ$5,"-",SUM(INDIRECT(ADDRESS($AF92+"1",54,1,1,"EST 3")):INDIRECT(ADDRESS($AF92+"1",IF(AD92="",65,AD92+"53"),1,1,"EST 3")))/SUM(INDIRECT(ADDRESS($AF92,54,1,1,"EST 3")):INDIRECT(ADDRESS($AF92,IF(AD92="",65,AD92+"53"),1,1,"EST 3")))-1)</f>
        <v>-</v>
      </c>
      <c r="AK92" s="1" t="str">
        <f ca="1">IF($I92&lt;AK$5,"-",SUM(INDIRECT(ADDRESS($AF92+"1",70,1,1,"EST 3")):INDIRECT(ADDRESS($AF92+"1",IF(AE92="",81,AE92+"69"),1,1,"EST 3")))/SUM(INDIRECT(ADDRESS($AF92,70,1,1,"EST 3")):INDIRECT(ADDRESS($AF92,IF(AE92="",81,AE92+"69"),1,1,"EST 3")))-1)</f>
        <v>-</v>
      </c>
    </row>
    <row r="93" spans="3:37" ht="30" customHeight="1" thickTop="1" thickBot="1">
      <c r="C93" s="321"/>
      <c r="D93" s="322"/>
      <c r="E93" s="316"/>
      <c r="F93" s="316"/>
      <c r="G93" s="317" t="str">
        <f>IF(F93=0,"",VLOOKUP(F93,Funcionários!$C$6:$D$81,2,FALSE))</f>
        <v/>
      </c>
      <c r="H93" s="318"/>
      <c r="I93" s="319"/>
      <c r="J93" s="85" t="str">
        <f t="shared" si="16"/>
        <v/>
      </c>
      <c r="K93" s="88"/>
      <c r="L93" s="1" t="str">
        <f t="shared" si="17"/>
        <v/>
      </c>
      <c r="R93" s="1" t="str">
        <f t="shared" si="18"/>
        <v/>
      </c>
      <c r="S93" s="1" t="str">
        <f t="shared" si="19"/>
        <v/>
      </c>
      <c r="W93" s="1" t="e">
        <f t="shared" ca="1" si="20"/>
        <v>#VALUE!</v>
      </c>
      <c r="X93" s="1" t="e">
        <f t="shared" ca="1" si="21"/>
        <v>#VALUE!</v>
      </c>
      <c r="Y93" s="1" t="e">
        <f t="shared" ca="1" si="22"/>
        <v>#VALUE!</v>
      </c>
      <c r="AA93" s="1" t="str">
        <f t="shared" si="24"/>
        <v/>
      </c>
      <c r="AB93" s="1" t="str">
        <f t="shared" si="24"/>
        <v/>
      </c>
      <c r="AC93" s="1" t="str">
        <f t="shared" si="24"/>
        <v/>
      </c>
      <c r="AD93" s="1" t="str">
        <f t="shared" si="24"/>
        <v/>
      </c>
      <c r="AE93" s="1" t="str">
        <f t="shared" si="24"/>
        <v/>
      </c>
      <c r="AF93" s="1" t="e">
        <f>VLOOKUP(C93,'Est3'!$C$12:$S$26,18,FALSE)</f>
        <v>#N/A</v>
      </c>
      <c r="AG93" s="1" t="str">
        <f ca="1">IF($I93&lt;AG$5,"-",SUM(INDIRECT(ADDRESS($AF93+"1",6,1,1,"EST 3")):INDIRECT(ADDRESS($AF93+"1",IF(AA93="",17,AA93+"5"),1,1,"EST 3")))/SUM(INDIRECT(ADDRESS($AF93,6,1,1,"EST 3")):INDIRECT(ADDRESS($AF93,IF(AA93="",17,AA93+"5"),1,1,"EST 3")))-1)</f>
        <v>-</v>
      </c>
      <c r="AH93" s="1" t="str">
        <f ca="1">IF($I93&lt;AH$5,"-",SUM(INDIRECT(ADDRESS($AF93+"1",22,1,1,"EST 3")):INDIRECT(ADDRESS($AF93+"1",IF(AB93="",33,AB93+"21"),1,1,"EST 3")))/SUM(INDIRECT(ADDRESS($AF93,22,1,1,"EST 3")):INDIRECT(ADDRESS($AF93,IF(AB93="",33,AB93+"21"),1,1,"EST 3")))-1)</f>
        <v>-</v>
      </c>
      <c r="AI93" s="1" t="str">
        <f ca="1">IF($I93&lt;AI$5,"-",SUM(INDIRECT(ADDRESS($AF93+"1",38,1,1,"EST 3")):INDIRECT(ADDRESS($AF93+"1",IF(AC93="",49,AC93+"37"),1,1,"EST 3")))/SUM(INDIRECT(ADDRESS($AF93,38,1,1,"EST 3")):INDIRECT(ADDRESS($AF93,IF(AC93="",49,AC93+"37"),1,1,"EST 3")))-1)</f>
        <v>-</v>
      </c>
      <c r="AJ93" s="1" t="str">
        <f ca="1">IF($I93&lt;AJ$5,"-",SUM(INDIRECT(ADDRESS($AF93+"1",54,1,1,"EST 3")):INDIRECT(ADDRESS($AF93+"1",IF(AD93="",65,AD93+"53"),1,1,"EST 3")))/SUM(INDIRECT(ADDRESS($AF93,54,1,1,"EST 3")):INDIRECT(ADDRESS($AF93,IF(AD93="",65,AD93+"53"),1,1,"EST 3")))-1)</f>
        <v>-</v>
      </c>
      <c r="AK93" s="1" t="str">
        <f ca="1">IF($I93&lt;AK$5,"-",SUM(INDIRECT(ADDRESS($AF93+"1",70,1,1,"EST 3")):INDIRECT(ADDRESS($AF93+"1",IF(AE93="",81,AE93+"69"),1,1,"EST 3")))/SUM(INDIRECT(ADDRESS($AF93,70,1,1,"EST 3")):INDIRECT(ADDRESS($AF93,IF(AE93="",81,AE93+"69"),1,1,"EST 3")))-1)</f>
        <v>-</v>
      </c>
    </row>
    <row r="94" spans="3:37" ht="30" customHeight="1" thickTop="1" thickBot="1">
      <c r="C94" s="321"/>
      <c r="D94" s="322"/>
      <c r="E94" s="316"/>
      <c r="F94" s="316"/>
      <c r="G94" s="317" t="str">
        <f>IF(F94=0,"",VLOOKUP(F94,Funcionários!$C$6:$D$81,2,FALSE))</f>
        <v/>
      </c>
      <c r="H94" s="318"/>
      <c r="I94" s="319"/>
      <c r="J94" s="85" t="str">
        <f t="shared" si="16"/>
        <v/>
      </c>
      <c r="K94" s="88"/>
      <c r="L94" s="1" t="str">
        <f t="shared" si="17"/>
        <v/>
      </c>
      <c r="R94" s="1" t="str">
        <f t="shared" si="18"/>
        <v/>
      </c>
      <c r="S94" s="1" t="str">
        <f t="shared" si="19"/>
        <v/>
      </c>
      <c r="W94" s="1" t="e">
        <f t="shared" ca="1" si="20"/>
        <v>#VALUE!</v>
      </c>
      <c r="X94" s="1" t="e">
        <f t="shared" ca="1" si="21"/>
        <v>#VALUE!</v>
      </c>
      <c r="Y94" s="1" t="e">
        <f t="shared" ca="1" si="22"/>
        <v>#VALUE!</v>
      </c>
      <c r="AA94" s="1" t="str">
        <f t="shared" si="24"/>
        <v/>
      </c>
      <c r="AB94" s="1" t="str">
        <f t="shared" si="24"/>
        <v/>
      </c>
      <c r="AC94" s="1" t="str">
        <f t="shared" si="24"/>
        <v/>
      </c>
      <c r="AD94" s="1" t="str">
        <f t="shared" si="24"/>
        <v/>
      </c>
      <c r="AE94" s="1" t="str">
        <f t="shared" si="24"/>
        <v/>
      </c>
      <c r="AF94" s="1" t="e">
        <f>VLOOKUP(C94,'Est3'!$C$12:$S$26,18,FALSE)</f>
        <v>#N/A</v>
      </c>
      <c r="AG94" s="1" t="str">
        <f ca="1">IF($I94&lt;AG$5,"-",SUM(INDIRECT(ADDRESS($AF94+"1",6,1,1,"EST 3")):INDIRECT(ADDRESS($AF94+"1",IF(AA94="",17,AA94+"5"),1,1,"EST 3")))/SUM(INDIRECT(ADDRESS($AF94,6,1,1,"EST 3")):INDIRECT(ADDRESS($AF94,IF(AA94="",17,AA94+"5"),1,1,"EST 3")))-1)</f>
        <v>-</v>
      </c>
      <c r="AH94" s="1" t="str">
        <f ca="1">IF($I94&lt;AH$5,"-",SUM(INDIRECT(ADDRESS($AF94+"1",22,1,1,"EST 3")):INDIRECT(ADDRESS($AF94+"1",IF(AB94="",33,AB94+"21"),1,1,"EST 3")))/SUM(INDIRECT(ADDRESS($AF94,22,1,1,"EST 3")):INDIRECT(ADDRESS($AF94,IF(AB94="",33,AB94+"21"),1,1,"EST 3")))-1)</f>
        <v>-</v>
      </c>
      <c r="AI94" s="1" t="str">
        <f ca="1">IF($I94&lt;AI$5,"-",SUM(INDIRECT(ADDRESS($AF94+"1",38,1,1,"EST 3")):INDIRECT(ADDRESS($AF94+"1",IF(AC94="",49,AC94+"37"),1,1,"EST 3")))/SUM(INDIRECT(ADDRESS($AF94,38,1,1,"EST 3")):INDIRECT(ADDRESS($AF94,IF(AC94="",49,AC94+"37"),1,1,"EST 3")))-1)</f>
        <v>-</v>
      </c>
      <c r="AJ94" s="1" t="str">
        <f ca="1">IF($I94&lt;AJ$5,"-",SUM(INDIRECT(ADDRESS($AF94+"1",54,1,1,"EST 3")):INDIRECT(ADDRESS($AF94+"1",IF(AD94="",65,AD94+"53"),1,1,"EST 3")))/SUM(INDIRECT(ADDRESS($AF94,54,1,1,"EST 3")):INDIRECT(ADDRESS($AF94,IF(AD94="",65,AD94+"53"),1,1,"EST 3")))-1)</f>
        <v>-</v>
      </c>
      <c r="AK94" s="1" t="str">
        <f ca="1">IF($I94&lt;AK$5,"-",SUM(INDIRECT(ADDRESS($AF94+"1",70,1,1,"EST 3")):INDIRECT(ADDRESS($AF94+"1",IF(AE94="",81,AE94+"69"),1,1,"EST 3")))/SUM(INDIRECT(ADDRESS($AF94,70,1,1,"EST 3")):INDIRECT(ADDRESS($AF94,IF(AE94="",81,AE94+"69"),1,1,"EST 3")))-1)</f>
        <v>-</v>
      </c>
    </row>
    <row r="95" spans="3:37" ht="30" customHeight="1" thickTop="1" thickBot="1">
      <c r="C95" s="321"/>
      <c r="D95" s="322"/>
      <c r="E95" s="316"/>
      <c r="F95" s="316"/>
      <c r="G95" s="317" t="str">
        <f>IF(F95=0,"",VLOOKUP(F95,Funcionários!$C$6:$D$81,2,FALSE))</f>
        <v/>
      </c>
      <c r="H95" s="318"/>
      <c r="I95" s="319"/>
      <c r="J95" s="85" t="str">
        <f t="shared" si="16"/>
        <v/>
      </c>
      <c r="K95" s="88"/>
      <c r="L95" s="1" t="str">
        <f t="shared" si="17"/>
        <v/>
      </c>
      <c r="R95" s="1" t="str">
        <f t="shared" si="18"/>
        <v/>
      </c>
      <c r="S95" s="1" t="str">
        <f t="shared" si="19"/>
        <v/>
      </c>
      <c r="W95" s="1" t="e">
        <f t="shared" ca="1" si="20"/>
        <v>#VALUE!</v>
      </c>
      <c r="X95" s="1" t="e">
        <f t="shared" ca="1" si="21"/>
        <v>#VALUE!</v>
      </c>
      <c r="Y95" s="1" t="e">
        <f t="shared" ca="1" si="22"/>
        <v>#VALUE!</v>
      </c>
      <c r="AA95" s="1" t="str">
        <f t="shared" si="24"/>
        <v/>
      </c>
      <c r="AB95" s="1" t="str">
        <f t="shared" si="24"/>
        <v/>
      </c>
      <c r="AC95" s="1" t="str">
        <f t="shared" si="24"/>
        <v/>
      </c>
      <c r="AD95" s="1" t="str">
        <f t="shared" si="24"/>
        <v/>
      </c>
      <c r="AE95" s="1" t="str">
        <f t="shared" si="24"/>
        <v/>
      </c>
      <c r="AF95" s="1" t="e">
        <f>VLOOKUP(C95,'Est3'!$C$12:$S$26,18,FALSE)</f>
        <v>#N/A</v>
      </c>
      <c r="AG95" s="1" t="str">
        <f ca="1">IF($I95&lt;AG$5,"-",SUM(INDIRECT(ADDRESS($AF95+"1",6,1,1,"EST 3")):INDIRECT(ADDRESS($AF95+"1",IF(AA95="",17,AA95+"5"),1,1,"EST 3")))/SUM(INDIRECT(ADDRESS($AF95,6,1,1,"EST 3")):INDIRECT(ADDRESS($AF95,IF(AA95="",17,AA95+"5"),1,1,"EST 3")))-1)</f>
        <v>-</v>
      </c>
      <c r="AH95" s="1" t="str">
        <f ca="1">IF($I95&lt;AH$5,"-",SUM(INDIRECT(ADDRESS($AF95+"1",22,1,1,"EST 3")):INDIRECT(ADDRESS($AF95+"1",IF(AB95="",33,AB95+"21"),1,1,"EST 3")))/SUM(INDIRECT(ADDRESS($AF95,22,1,1,"EST 3")):INDIRECT(ADDRESS($AF95,IF(AB95="",33,AB95+"21"),1,1,"EST 3")))-1)</f>
        <v>-</v>
      </c>
      <c r="AI95" s="1" t="str">
        <f ca="1">IF($I95&lt;AI$5,"-",SUM(INDIRECT(ADDRESS($AF95+"1",38,1,1,"EST 3")):INDIRECT(ADDRESS($AF95+"1",IF(AC95="",49,AC95+"37"),1,1,"EST 3")))/SUM(INDIRECT(ADDRESS($AF95,38,1,1,"EST 3")):INDIRECT(ADDRESS($AF95,IF(AC95="",49,AC95+"37"),1,1,"EST 3")))-1)</f>
        <v>-</v>
      </c>
      <c r="AJ95" s="1" t="str">
        <f ca="1">IF($I95&lt;AJ$5,"-",SUM(INDIRECT(ADDRESS($AF95+"1",54,1,1,"EST 3")):INDIRECT(ADDRESS($AF95+"1",IF(AD95="",65,AD95+"53"),1,1,"EST 3")))/SUM(INDIRECT(ADDRESS($AF95,54,1,1,"EST 3")):INDIRECT(ADDRESS($AF95,IF(AD95="",65,AD95+"53"),1,1,"EST 3")))-1)</f>
        <v>-</v>
      </c>
      <c r="AK95" s="1" t="str">
        <f ca="1">IF($I95&lt;AK$5,"-",SUM(INDIRECT(ADDRESS($AF95+"1",70,1,1,"EST 3")):INDIRECT(ADDRESS($AF95+"1",IF(AE95="",81,AE95+"69"),1,1,"EST 3")))/SUM(INDIRECT(ADDRESS($AF95,70,1,1,"EST 3")):INDIRECT(ADDRESS($AF95,IF(AE95="",81,AE95+"69"),1,1,"EST 3")))-1)</f>
        <v>-</v>
      </c>
    </row>
    <row r="96" spans="3:37" ht="30" customHeight="1" thickTop="1" thickBot="1">
      <c r="C96" s="321"/>
      <c r="D96" s="322"/>
      <c r="E96" s="316"/>
      <c r="F96" s="316"/>
      <c r="G96" s="317" t="str">
        <f>IF(F96=0,"",VLOOKUP(F96,Funcionários!$C$6:$D$81,2,FALSE))</f>
        <v/>
      </c>
      <c r="H96" s="318"/>
      <c r="I96" s="319"/>
      <c r="J96" s="85" t="str">
        <f t="shared" si="16"/>
        <v/>
      </c>
      <c r="K96" s="88"/>
      <c r="L96" s="1" t="str">
        <f t="shared" si="17"/>
        <v/>
      </c>
      <c r="R96" s="1" t="str">
        <f t="shared" si="18"/>
        <v/>
      </c>
      <c r="S96" s="1" t="str">
        <f t="shared" si="19"/>
        <v/>
      </c>
      <c r="W96" s="1" t="e">
        <f t="shared" ca="1" si="20"/>
        <v>#VALUE!</v>
      </c>
      <c r="X96" s="1" t="e">
        <f t="shared" ca="1" si="21"/>
        <v>#VALUE!</v>
      </c>
      <c r="Y96" s="1" t="e">
        <f t="shared" ca="1" si="22"/>
        <v>#VALUE!</v>
      </c>
      <c r="AA96" s="1" t="str">
        <f t="shared" ref="AA96:AE105" si="25">IF($I96=AA$5,$R96,"")</f>
        <v/>
      </c>
      <c r="AB96" s="1" t="str">
        <f t="shared" si="25"/>
        <v/>
      </c>
      <c r="AC96" s="1" t="str">
        <f t="shared" si="25"/>
        <v/>
      </c>
      <c r="AD96" s="1" t="str">
        <f t="shared" si="25"/>
        <v/>
      </c>
      <c r="AE96" s="1" t="str">
        <f t="shared" si="25"/>
        <v/>
      </c>
      <c r="AF96" s="1" t="e">
        <f>VLOOKUP(C96,'Est3'!$C$12:$S$26,18,FALSE)</f>
        <v>#N/A</v>
      </c>
      <c r="AG96" s="1" t="str">
        <f ca="1">IF($I96&lt;AG$5,"-",SUM(INDIRECT(ADDRESS($AF96+"1",6,1,1,"EST 3")):INDIRECT(ADDRESS($AF96+"1",IF(AA96="",17,AA96+"5"),1,1,"EST 3")))/SUM(INDIRECT(ADDRESS($AF96,6,1,1,"EST 3")):INDIRECT(ADDRESS($AF96,IF(AA96="",17,AA96+"5"),1,1,"EST 3")))-1)</f>
        <v>-</v>
      </c>
      <c r="AH96" s="1" t="str">
        <f ca="1">IF($I96&lt;AH$5,"-",SUM(INDIRECT(ADDRESS($AF96+"1",22,1,1,"EST 3")):INDIRECT(ADDRESS($AF96+"1",IF(AB96="",33,AB96+"21"),1,1,"EST 3")))/SUM(INDIRECT(ADDRESS($AF96,22,1,1,"EST 3")):INDIRECT(ADDRESS($AF96,IF(AB96="",33,AB96+"21"),1,1,"EST 3")))-1)</f>
        <v>-</v>
      </c>
      <c r="AI96" s="1" t="str">
        <f ca="1">IF($I96&lt;AI$5,"-",SUM(INDIRECT(ADDRESS($AF96+"1",38,1,1,"EST 3")):INDIRECT(ADDRESS($AF96+"1",IF(AC96="",49,AC96+"37"),1,1,"EST 3")))/SUM(INDIRECT(ADDRESS($AF96,38,1,1,"EST 3")):INDIRECT(ADDRESS($AF96,IF(AC96="",49,AC96+"37"),1,1,"EST 3")))-1)</f>
        <v>-</v>
      </c>
      <c r="AJ96" s="1" t="str">
        <f ca="1">IF($I96&lt;AJ$5,"-",SUM(INDIRECT(ADDRESS($AF96+"1",54,1,1,"EST 3")):INDIRECT(ADDRESS($AF96+"1",IF(AD96="",65,AD96+"53"),1,1,"EST 3")))/SUM(INDIRECT(ADDRESS($AF96,54,1,1,"EST 3")):INDIRECT(ADDRESS($AF96,IF(AD96="",65,AD96+"53"),1,1,"EST 3")))-1)</f>
        <v>-</v>
      </c>
      <c r="AK96" s="1" t="str">
        <f ca="1">IF($I96&lt;AK$5,"-",SUM(INDIRECT(ADDRESS($AF96+"1",70,1,1,"EST 3")):INDIRECT(ADDRESS($AF96+"1",IF(AE96="",81,AE96+"69"),1,1,"EST 3")))/SUM(INDIRECT(ADDRESS($AF96,70,1,1,"EST 3")):INDIRECT(ADDRESS($AF96,IF(AE96="",81,AE96+"69"),1,1,"EST 3")))-1)</f>
        <v>-</v>
      </c>
    </row>
    <row r="97" spans="3:37" ht="30" customHeight="1" thickTop="1" thickBot="1">
      <c r="C97" s="321"/>
      <c r="D97" s="322"/>
      <c r="E97" s="316"/>
      <c r="F97" s="316"/>
      <c r="G97" s="317" t="str">
        <f>IF(F97=0,"",VLOOKUP(F97,Funcionários!$C$6:$D$81,2,FALSE))</f>
        <v/>
      </c>
      <c r="H97" s="318"/>
      <c r="I97" s="319"/>
      <c r="J97" s="85" t="str">
        <f t="shared" si="16"/>
        <v/>
      </c>
      <c r="K97" s="88"/>
      <c r="L97" s="1" t="str">
        <f t="shared" si="17"/>
        <v/>
      </c>
      <c r="R97" s="1" t="str">
        <f t="shared" si="18"/>
        <v/>
      </c>
      <c r="S97" s="1" t="str">
        <f t="shared" si="19"/>
        <v/>
      </c>
      <c r="W97" s="1" t="e">
        <f t="shared" ca="1" si="20"/>
        <v>#VALUE!</v>
      </c>
      <c r="X97" s="1" t="e">
        <f t="shared" ca="1" si="21"/>
        <v>#VALUE!</v>
      </c>
      <c r="Y97" s="1" t="e">
        <f t="shared" ca="1" si="22"/>
        <v>#VALUE!</v>
      </c>
      <c r="AA97" s="1" t="str">
        <f t="shared" si="25"/>
        <v/>
      </c>
      <c r="AB97" s="1" t="str">
        <f t="shared" si="25"/>
        <v/>
      </c>
      <c r="AC97" s="1" t="str">
        <f t="shared" si="25"/>
        <v/>
      </c>
      <c r="AD97" s="1" t="str">
        <f t="shared" si="25"/>
        <v/>
      </c>
      <c r="AE97" s="1" t="str">
        <f t="shared" si="25"/>
        <v/>
      </c>
      <c r="AF97" s="1" t="e">
        <f>VLOOKUP(C97,'Est3'!$C$12:$S$26,18,FALSE)</f>
        <v>#N/A</v>
      </c>
      <c r="AG97" s="1" t="str">
        <f ca="1">IF($I97&lt;AG$5,"-",SUM(INDIRECT(ADDRESS($AF97+"1",6,1,1,"EST 3")):INDIRECT(ADDRESS($AF97+"1",IF(AA97="",17,AA97+"5"),1,1,"EST 3")))/SUM(INDIRECT(ADDRESS($AF97,6,1,1,"EST 3")):INDIRECT(ADDRESS($AF97,IF(AA97="",17,AA97+"5"),1,1,"EST 3")))-1)</f>
        <v>-</v>
      </c>
      <c r="AH97" s="1" t="str">
        <f ca="1">IF($I97&lt;AH$5,"-",SUM(INDIRECT(ADDRESS($AF97+"1",22,1,1,"EST 3")):INDIRECT(ADDRESS($AF97+"1",IF(AB97="",33,AB97+"21"),1,1,"EST 3")))/SUM(INDIRECT(ADDRESS($AF97,22,1,1,"EST 3")):INDIRECT(ADDRESS($AF97,IF(AB97="",33,AB97+"21"),1,1,"EST 3")))-1)</f>
        <v>-</v>
      </c>
      <c r="AI97" s="1" t="str">
        <f ca="1">IF($I97&lt;AI$5,"-",SUM(INDIRECT(ADDRESS($AF97+"1",38,1,1,"EST 3")):INDIRECT(ADDRESS($AF97+"1",IF(AC97="",49,AC97+"37"),1,1,"EST 3")))/SUM(INDIRECT(ADDRESS($AF97,38,1,1,"EST 3")):INDIRECT(ADDRESS($AF97,IF(AC97="",49,AC97+"37"),1,1,"EST 3")))-1)</f>
        <v>-</v>
      </c>
      <c r="AJ97" s="1" t="str">
        <f ca="1">IF($I97&lt;AJ$5,"-",SUM(INDIRECT(ADDRESS($AF97+"1",54,1,1,"EST 3")):INDIRECT(ADDRESS($AF97+"1",IF(AD97="",65,AD97+"53"),1,1,"EST 3")))/SUM(INDIRECT(ADDRESS($AF97,54,1,1,"EST 3")):INDIRECT(ADDRESS($AF97,IF(AD97="",65,AD97+"53"),1,1,"EST 3")))-1)</f>
        <v>-</v>
      </c>
      <c r="AK97" s="1" t="str">
        <f ca="1">IF($I97&lt;AK$5,"-",SUM(INDIRECT(ADDRESS($AF97+"1",70,1,1,"EST 3")):INDIRECT(ADDRESS($AF97+"1",IF(AE97="",81,AE97+"69"),1,1,"EST 3")))/SUM(INDIRECT(ADDRESS($AF97,70,1,1,"EST 3")):INDIRECT(ADDRESS($AF97,IF(AE97="",81,AE97+"69"),1,1,"EST 3")))-1)</f>
        <v>-</v>
      </c>
    </row>
    <row r="98" spans="3:37" ht="30" customHeight="1" thickTop="1" thickBot="1">
      <c r="C98" s="321"/>
      <c r="D98" s="322"/>
      <c r="E98" s="316"/>
      <c r="F98" s="316"/>
      <c r="G98" s="317" t="str">
        <f>IF(F98=0,"",VLOOKUP(F98,Funcionários!$C$6:$D$81,2,FALSE))</f>
        <v/>
      </c>
      <c r="H98" s="318"/>
      <c r="I98" s="319"/>
      <c r="J98" s="85" t="str">
        <f t="shared" si="16"/>
        <v/>
      </c>
      <c r="K98" s="88"/>
      <c r="L98" s="1" t="str">
        <f t="shared" si="17"/>
        <v/>
      </c>
      <c r="R98" s="1" t="str">
        <f t="shared" si="18"/>
        <v/>
      </c>
      <c r="S98" s="1" t="str">
        <f t="shared" si="19"/>
        <v/>
      </c>
      <c r="W98" s="1" t="e">
        <f t="shared" ca="1" si="20"/>
        <v>#VALUE!</v>
      </c>
      <c r="X98" s="1" t="e">
        <f t="shared" ca="1" si="21"/>
        <v>#VALUE!</v>
      </c>
      <c r="Y98" s="1" t="e">
        <f t="shared" ca="1" si="22"/>
        <v>#VALUE!</v>
      </c>
      <c r="AA98" s="1" t="str">
        <f t="shared" si="25"/>
        <v/>
      </c>
      <c r="AB98" s="1" t="str">
        <f t="shared" si="25"/>
        <v/>
      </c>
      <c r="AC98" s="1" t="str">
        <f t="shared" si="25"/>
        <v/>
      </c>
      <c r="AD98" s="1" t="str">
        <f t="shared" si="25"/>
        <v/>
      </c>
      <c r="AE98" s="1" t="str">
        <f t="shared" si="25"/>
        <v/>
      </c>
      <c r="AF98" s="1" t="e">
        <f>VLOOKUP(C98,'Est3'!$C$12:$S$26,18,FALSE)</f>
        <v>#N/A</v>
      </c>
      <c r="AG98" s="1" t="str">
        <f ca="1">IF($I98&lt;AG$5,"-",SUM(INDIRECT(ADDRESS($AF98+"1",6,1,1,"EST 3")):INDIRECT(ADDRESS($AF98+"1",IF(AA98="",17,AA98+"5"),1,1,"EST 3")))/SUM(INDIRECT(ADDRESS($AF98,6,1,1,"EST 3")):INDIRECT(ADDRESS($AF98,IF(AA98="",17,AA98+"5"),1,1,"EST 3")))-1)</f>
        <v>-</v>
      </c>
      <c r="AH98" s="1" t="str">
        <f ca="1">IF($I98&lt;AH$5,"-",SUM(INDIRECT(ADDRESS($AF98+"1",22,1,1,"EST 3")):INDIRECT(ADDRESS($AF98+"1",IF(AB98="",33,AB98+"21"),1,1,"EST 3")))/SUM(INDIRECT(ADDRESS($AF98,22,1,1,"EST 3")):INDIRECT(ADDRESS($AF98,IF(AB98="",33,AB98+"21"),1,1,"EST 3")))-1)</f>
        <v>-</v>
      </c>
      <c r="AI98" s="1" t="str">
        <f ca="1">IF($I98&lt;AI$5,"-",SUM(INDIRECT(ADDRESS($AF98+"1",38,1,1,"EST 3")):INDIRECT(ADDRESS($AF98+"1",IF(AC98="",49,AC98+"37"),1,1,"EST 3")))/SUM(INDIRECT(ADDRESS($AF98,38,1,1,"EST 3")):INDIRECT(ADDRESS($AF98,IF(AC98="",49,AC98+"37"),1,1,"EST 3")))-1)</f>
        <v>-</v>
      </c>
      <c r="AJ98" s="1" t="str">
        <f ca="1">IF($I98&lt;AJ$5,"-",SUM(INDIRECT(ADDRESS($AF98+"1",54,1,1,"EST 3")):INDIRECT(ADDRESS($AF98+"1",IF(AD98="",65,AD98+"53"),1,1,"EST 3")))/SUM(INDIRECT(ADDRESS($AF98,54,1,1,"EST 3")):INDIRECT(ADDRESS($AF98,IF(AD98="",65,AD98+"53"),1,1,"EST 3")))-1)</f>
        <v>-</v>
      </c>
      <c r="AK98" s="1" t="str">
        <f ca="1">IF($I98&lt;AK$5,"-",SUM(INDIRECT(ADDRESS($AF98+"1",70,1,1,"EST 3")):INDIRECT(ADDRESS($AF98+"1",IF(AE98="",81,AE98+"69"),1,1,"EST 3")))/SUM(INDIRECT(ADDRESS($AF98,70,1,1,"EST 3")):INDIRECT(ADDRESS($AF98,IF(AE98="",81,AE98+"69"),1,1,"EST 3")))-1)</f>
        <v>-</v>
      </c>
    </row>
    <row r="99" spans="3:37" ht="30" customHeight="1" thickTop="1" thickBot="1">
      <c r="C99" s="321"/>
      <c r="D99" s="322"/>
      <c r="E99" s="316"/>
      <c r="F99" s="316"/>
      <c r="G99" s="317" t="str">
        <f>IF(F99=0,"",VLOOKUP(F99,Funcionários!$C$6:$D$81,2,FALSE))</f>
        <v/>
      </c>
      <c r="H99" s="318"/>
      <c r="I99" s="319"/>
      <c r="J99" s="85" t="str">
        <f t="shared" si="16"/>
        <v/>
      </c>
      <c r="K99" s="88"/>
      <c r="L99" s="1" t="str">
        <f t="shared" si="17"/>
        <v/>
      </c>
      <c r="R99" s="1" t="str">
        <f t="shared" si="18"/>
        <v/>
      </c>
      <c r="S99" s="1" t="str">
        <f t="shared" si="19"/>
        <v/>
      </c>
      <c r="W99" s="1" t="e">
        <f t="shared" ca="1" si="20"/>
        <v>#VALUE!</v>
      </c>
      <c r="X99" s="1" t="e">
        <f t="shared" ca="1" si="21"/>
        <v>#VALUE!</v>
      </c>
      <c r="Y99" s="1" t="e">
        <f t="shared" ca="1" si="22"/>
        <v>#VALUE!</v>
      </c>
      <c r="AA99" s="1" t="str">
        <f t="shared" si="25"/>
        <v/>
      </c>
      <c r="AB99" s="1" t="str">
        <f t="shared" si="25"/>
        <v/>
      </c>
      <c r="AC99" s="1" t="str">
        <f t="shared" si="25"/>
        <v/>
      </c>
      <c r="AD99" s="1" t="str">
        <f t="shared" si="25"/>
        <v/>
      </c>
      <c r="AE99" s="1" t="str">
        <f t="shared" si="25"/>
        <v/>
      </c>
      <c r="AF99" s="1" t="e">
        <f>VLOOKUP(C99,'Est3'!$C$12:$S$26,18,FALSE)</f>
        <v>#N/A</v>
      </c>
      <c r="AG99" s="1" t="str">
        <f ca="1">IF($I99&lt;AG$5,"-",SUM(INDIRECT(ADDRESS($AF99+"1",6,1,1,"EST 3")):INDIRECT(ADDRESS($AF99+"1",IF(AA99="",17,AA99+"5"),1,1,"EST 3")))/SUM(INDIRECT(ADDRESS($AF99,6,1,1,"EST 3")):INDIRECT(ADDRESS($AF99,IF(AA99="",17,AA99+"5"),1,1,"EST 3")))-1)</f>
        <v>-</v>
      </c>
      <c r="AH99" s="1" t="str">
        <f ca="1">IF($I99&lt;AH$5,"-",SUM(INDIRECT(ADDRESS($AF99+"1",22,1,1,"EST 3")):INDIRECT(ADDRESS($AF99+"1",IF(AB99="",33,AB99+"21"),1,1,"EST 3")))/SUM(INDIRECT(ADDRESS($AF99,22,1,1,"EST 3")):INDIRECT(ADDRESS($AF99,IF(AB99="",33,AB99+"21"),1,1,"EST 3")))-1)</f>
        <v>-</v>
      </c>
      <c r="AI99" s="1" t="str">
        <f ca="1">IF($I99&lt;AI$5,"-",SUM(INDIRECT(ADDRESS($AF99+"1",38,1,1,"EST 3")):INDIRECT(ADDRESS($AF99+"1",IF(AC99="",49,AC99+"37"),1,1,"EST 3")))/SUM(INDIRECT(ADDRESS($AF99,38,1,1,"EST 3")):INDIRECT(ADDRESS($AF99,IF(AC99="",49,AC99+"37"),1,1,"EST 3")))-1)</f>
        <v>-</v>
      </c>
      <c r="AJ99" s="1" t="str">
        <f ca="1">IF($I99&lt;AJ$5,"-",SUM(INDIRECT(ADDRESS($AF99+"1",54,1,1,"EST 3")):INDIRECT(ADDRESS($AF99+"1",IF(AD99="",65,AD99+"53"),1,1,"EST 3")))/SUM(INDIRECT(ADDRESS($AF99,54,1,1,"EST 3")):INDIRECT(ADDRESS($AF99,IF(AD99="",65,AD99+"53"),1,1,"EST 3")))-1)</f>
        <v>-</v>
      </c>
      <c r="AK99" s="1" t="str">
        <f ca="1">IF($I99&lt;AK$5,"-",SUM(INDIRECT(ADDRESS($AF99+"1",70,1,1,"EST 3")):INDIRECT(ADDRESS($AF99+"1",IF(AE99="",81,AE99+"69"),1,1,"EST 3")))/SUM(INDIRECT(ADDRESS($AF99,70,1,1,"EST 3")):INDIRECT(ADDRESS($AF99,IF(AE99="",81,AE99+"69"),1,1,"EST 3")))-1)</f>
        <v>-</v>
      </c>
    </row>
    <row r="100" spans="3:37" ht="30" customHeight="1" thickTop="1" thickBot="1">
      <c r="C100" s="321"/>
      <c r="D100" s="322"/>
      <c r="E100" s="316"/>
      <c r="F100" s="316"/>
      <c r="G100" s="317" t="str">
        <f>IF(F100=0,"",VLOOKUP(F100,Funcionários!$C$6:$D$81,2,FALSE))</f>
        <v/>
      </c>
      <c r="H100" s="318"/>
      <c r="I100" s="319"/>
      <c r="J100" s="85" t="str">
        <f t="shared" si="16"/>
        <v/>
      </c>
      <c r="K100" s="88"/>
      <c r="L100" s="1" t="str">
        <f t="shared" si="17"/>
        <v/>
      </c>
      <c r="R100" s="1" t="str">
        <f t="shared" si="18"/>
        <v/>
      </c>
      <c r="S100" s="1" t="str">
        <f t="shared" si="19"/>
        <v/>
      </c>
      <c r="W100" s="1" t="e">
        <f t="shared" ca="1" si="20"/>
        <v>#VALUE!</v>
      </c>
      <c r="X100" s="1" t="e">
        <f t="shared" ca="1" si="21"/>
        <v>#VALUE!</v>
      </c>
      <c r="Y100" s="1" t="e">
        <f t="shared" ca="1" si="22"/>
        <v>#VALUE!</v>
      </c>
      <c r="AA100" s="1" t="str">
        <f t="shared" si="25"/>
        <v/>
      </c>
      <c r="AB100" s="1" t="str">
        <f t="shared" si="25"/>
        <v/>
      </c>
      <c r="AC100" s="1" t="str">
        <f t="shared" si="25"/>
        <v/>
      </c>
      <c r="AD100" s="1" t="str">
        <f t="shared" si="25"/>
        <v/>
      </c>
      <c r="AE100" s="1" t="str">
        <f t="shared" si="25"/>
        <v/>
      </c>
      <c r="AF100" s="1" t="e">
        <f>VLOOKUP(C100,'Est3'!$C$12:$S$26,18,FALSE)</f>
        <v>#N/A</v>
      </c>
      <c r="AG100" s="1" t="str">
        <f ca="1">IF($I100&lt;AG$5,"-",SUM(INDIRECT(ADDRESS($AF100+"1",6,1,1,"EST 3")):INDIRECT(ADDRESS($AF100+"1",IF(AA100="",17,AA100+"5"),1,1,"EST 3")))/SUM(INDIRECT(ADDRESS($AF100,6,1,1,"EST 3")):INDIRECT(ADDRESS($AF100,IF(AA100="",17,AA100+"5"),1,1,"EST 3")))-1)</f>
        <v>-</v>
      </c>
      <c r="AH100" s="1" t="str">
        <f ca="1">IF($I100&lt;AH$5,"-",SUM(INDIRECT(ADDRESS($AF100+"1",22,1,1,"EST 3")):INDIRECT(ADDRESS($AF100+"1",IF(AB100="",33,AB100+"21"),1,1,"EST 3")))/SUM(INDIRECT(ADDRESS($AF100,22,1,1,"EST 3")):INDIRECT(ADDRESS($AF100,IF(AB100="",33,AB100+"21"),1,1,"EST 3")))-1)</f>
        <v>-</v>
      </c>
      <c r="AI100" s="1" t="str">
        <f ca="1">IF($I100&lt;AI$5,"-",SUM(INDIRECT(ADDRESS($AF100+"1",38,1,1,"EST 3")):INDIRECT(ADDRESS($AF100+"1",IF(AC100="",49,AC100+"37"),1,1,"EST 3")))/SUM(INDIRECT(ADDRESS($AF100,38,1,1,"EST 3")):INDIRECT(ADDRESS($AF100,IF(AC100="",49,AC100+"37"),1,1,"EST 3")))-1)</f>
        <v>-</v>
      </c>
      <c r="AJ100" s="1" t="str">
        <f ca="1">IF($I100&lt;AJ$5,"-",SUM(INDIRECT(ADDRESS($AF100+"1",54,1,1,"EST 3")):INDIRECT(ADDRESS($AF100+"1",IF(AD100="",65,AD100+"53"),1,1,"EST 3")))/SUM(INDIRECT(ADDRESS($AF100,54,1,1,"EST 3")):INDIRECT(ADDRESS($AF100,IF(AD100="",65,AD100+"53"),1,1,"EST 3")))-1)</f>
        <v>-</v>
      </c>
      <c r="AK100" s="1" t="str">
        <f ca="1">IF($I100&lt;AK$5,"-",SUM(INDIRECT(ADDRESS($AF100+"1",70,1,1,"EST 3")):INDIRECT(ADDRESS($AF100+"1",IF(AE100="",81,AE100+"69"),1,1,"EST 3")))/SUM(INDIRECT(ADDRESS($AF100,70,1,1,"EST 3")):INDIRECT(ADDRESS($AF100,IF(AE100="",81,AE100+"69"),1,1,"EST 3")))-1)</f>
        <v>-</v>
      </c>
    </row>
    <row r="101" spans="3:37" ht="30" customHeight="1" thickTop="1" thickBot="1">
      <c r="C101" s="321"/>
      <c r="D101" s="322"/>
      <c r="E101" s="316"/>
      <c r="F101" s="316"/>
      <c r="G101" s="317" t="str">
        <f>IF(F101=0,"",VLOOKUP(F101,Funcionários!$C$6:$D$81,2,FALSE))</f>
        <v/>
      </c>
      <c r="H101" s="318"/>
      <c r="I101" s="319"/>
      <c r="J101" s="85" t="str">
        <f t="shared" si="16"/>
        <v/>
      </c>
      <c r="K101" s="88"/>
      <c r="L101" s="1" t="str">
        <f t="shared" si="17"/>
        <v/>
      </c>
      <c r="R101" s="1" t="str">
        <f t="shared" si="18"/>
        <v/>
      </c>
      <c r="S101" s="1" t="str">
        <f t="shared" si="19"/>
        <v/>
      </c>
      <c r="W101" s="1" t="e">
        <f t="shared" ca="1" si="20"/>
        <v>#VALUE!</v>
      </c>
      <c r="X101" s="1" t="e">
        <f t="shared" ca="1" si="21"/>
        <v>#VALUE!</v>
      </c>
      <c r="Y101" s="1" t="e">
        <f t="shared" ca="1" si="22"/>
        <v>#VALUE!</v>
      </c>
      <c r="AA101" s="1" t="str">
        <f t="shared" si="25"/>
        <v/>
      </c>
      <c r="AB101" s="1" t="str">
        <f t="shared" si="25"/>
        <v/>
      </c>
      <c r="AC101" s="1" t="str">
        <f t="shared" si="25"/>
        <v/>
      </c>
      <c r="AD101" s="1" t="str">
        <f t="shared" si="25"/>
        <v/>
      </c>
      <c r="AE101" s="1" t="str">
        <f t="shared" si="25"/>
        <v/>
      </c>
      <c r="AF101" s="1" t="e">
        <f>VLOOKUP(C101,'Est3'!$C$12:$S$26,18,FALSE)</f>
        <v>#N/A</v>
      </c>
      <c r="AG101" s="1" t="str">
        <f ca="1">IF($I101&lt;AG$5,"-",SUM(INDIRECT(ADDRESS($AF101+"1",6,1,1,"EST 3")):INDIRECT(ADDRESS($AF101+"1",IF(AA101="",17,AA101+"5"),1,1,"EST 3")))/SUM(INDIRECT(ADDRESS($AF101,6,1,1,"EST 3")):INDIRECT(ADDRESS($AF101,IF(AA101="",17,AA101+"5"),1,1,"EST 3")))-1)</f>
        <v>-</v>
      </c>
      <c r="AH101" s="1" t="str">
        <f ca="1">IF($I101&lt;AH$5,"-",SUM(INDIRECT(ADDRESS($AF101+"1",22,1,1,"EST 3")):INDIRECT(ADDRESS($AF101+"1",IF(AB101="",33,AB101+"21"),1,1,"EST 3")))/SUM(INDIRECT(ADDRESS($AF101,22,1,1,"EST 3")):INDIRECT(ADDRESS($AF101,IF(AB101="",33,AB101+"21"),1,1,"EST 3")))-1)</f>
        <v>-</v>
      </c>
      <c r="AI101" s="1" t="str">
        <f ca="1">IF($I101&lt;AI$5,"-",SUM(INDIRECT(ADDRESS($AF101+"1",38,1,1,"EST 3")):INDIRECT(ADDRESS($AF101+"1",IF(AC101="",49,AC101+"37"),1,1,"EST 3")))/SUM(INDIRECT(ADDRESS($AF101,38,1,1,"EST 3")):INDIRECT(ADDRESS($AF101,IF(AC101="",49,AC101+"37"),1,1,"EST 3")))-1)</f>
        <v>-</v>
      </c>
      <c r="AJ101" s="1" t="str">
        <f ca="1">IF($I101&lt;AJ$5,"-",SUM(INDIRECT(ADDRESS($AF101+"1",54,1,1,"EST 3")):INDIRECT(ADDRESS($AF101+"1",IF(AD101="",65,AD101+"53"),1,1,"EST 3")))/SUM(INDIRECT(ADDRESS($AF101,54,1,1,"EST 3")):INDIRECT(ADDRESS($AF101,IF(AD101="",65,AD101+"53"),1,1,"EST 3")))-1)</f>
        <v>-</v>
      </c>
      <c r="AK101" s="1" t="str">
        <f ca="1">IF($I101&lt;AK$5,"-",SUM(INDIRECT(ADDRESS($AF101+"1",70,1,1,"EST 3")):INDIRECT(ADDRESS($AF101+"1",IF(AE101="",81,AE101+"69"),1,1,"EST 3")))/SUM(INDIRECT(ADDRESS($AF101,70,1,1,"EST 3")):INDIRECT(ADDRESS($AF101,IF(AE101="",81,AE101+"69"),1,1,"EST 3")))-1)</f>
        <v>-</v>
      </c>
    </row>
    <row r="102" spans="3:37" ht="30" customHeight="1" thickTop="1" thickBot="1">
      <c r="C102" s="321"/>
      <c r="D102" s="322"/>
      <c r="E102" s="316"/>
      <c r="F102" s="316"/>
      <c r="G102" s="317" t="str">
        <f>IF(F102=0,"",VLOOKUP(F102,Funcionários!$C$6:$D$81,2,FALSE))</f>
        <v/>
      </c>
      <c r="H102" s="318"/>
      <c r="I102" s="319"/>
      <c r="J102" s="85" t="str">
        <f t="shared" si="16"/>
        <v/>
      </c>
      <c r="K102" s="88"/>
      <c r="L102" s="1" t="str">
        <f t="shared" si="17"/>
        <v/>
      </c>
      <c r="R102" s="1" t="str">
        <f t="shared" si="18"/>
        <v/>
      </c>
      <c r="S102" s="1" t="str">
        <f t="shared" si="19"/>
        <v/>
      </c>
      <c r="W102" s="1" t="e">
        <f t="shared" ca="1" si="20"/>
        <v>#VALUE!</v>
      </c>
      <c r="X102" s="1" t="e">
        <f t="shared" ca="1" si="21"/>
        <v>#VALUE!</v>
      </c>
      <c r="Y102" s="1" t="e">
        <f t="shared" ca="1" si="22"/>
        <v>#VALUE!</v>
      </c>
      <c r="AA102" s="1" t="str">
        <f t="shared" si="25"/>
        <v/>
      </c>
      <c r="AB102" s="1" t="str">
        <f t="shared" si="25"/>
        <v/>
      </c>
      <c r="AC102" s="1" t="str">
        <f t="shared" si="25"/>
        <v/>
      </c>
      <c r="AD102" s="1" t="str">
        <f t="shared" si="25"/>
        <v/>
      </c>
      <c r="AE102" s="1" t="str">
        <f t="shared" si="25"/>
        <v/>
      </c>
      <c r="AF102" s="1" t="e">
        <f>VLOOKUP(C102,'Est3'!$C$12:$S$26,18,FALSE)</f>
        <v>#N/A</v>
      </c>
      <c r="AG102" s="1" t="str">
        <f ca="1">IF($I102&lt;AG$5,"-",SUM(INDIRECT(ADDRESS($AF102+"1",6,1,1,"EST 3")):INDIRECT(ADDRESS($AF102+"1",IF(AA102="",17,AA102+"5"),1,1,"EST 3")))/SUM(INDIRECT(ADDRESS($AF102,6,1,1,"EST 3")):INDIRECT(ADDRESS($AF102,IF(AA102="",17,AA102+"5"),1,1,"EST 3")))-1)</f>
        <v>-</v>
      </c>
      <c r="AH102" s="1" t="str">
        <f ca="1">IF($I102&lt;AH$5,"-",SUM(INDIRECT(ADDRESS($AF102+"1",22,1,1,"EST 3")):INDIRECT(ADDRESS($AF102+"1",IF(AB102="",33,AB102+"21"),1,1,"EST 3")))/SUM(INDIRECT(ADDRESS($AF102,22,1,1,"EST 3")):INDIRECT(ADDRESS($AF102,IF(AB102="",33,AB102+"21"),1,1,"EST 3")))-1)</f>
        <v>-</v>
      </c>
      <c r="AI102" s="1" t="str">
        <f ca="1">IF($I102&lt;AI$5,"-",SUM(INDIRECT(ADDRESS($AF102+"1",38,1,1,"EST 3")):INDIRECT(ADDRESS($AF102+"1",IF(AC102="",49,AC102+"37"),1,1,"EST 3")))/SUM(INDIRECT(ADDRESS($AF102,38,1,1,"EST 3")):INDIRECT(ADDRESS($AF102,IF(AC102="",49,AC102+"37"),1,1,"EST 3")))-1)</f>
        <v>-</v>
      </c>
      <c r="AJ102" s="1" t="str">
        <f ca="1">IF($I102&lt;AJ$5,"-",SUM(INDIRECT(ADDRESS($AF102+"1",54,1,1,"EST 3")):INDIRECT(ADDRESS($AF102+"1",IF(AD102="",65,AD102+"53"),1,1,"EST 3")))/SUM(INDIRECT(ADDRESS($AF102,54,1,1,"EST 3")):INDIRECT(ADDRESS($AF102,IF(AD102="",65,AD102+"53"),1,1,"EST 3")))-1)</f>
        <v>-</v>
      </c>
      <c r="AK102" s="1" t="str">
        <f ca="1">IF($I102&lt;AK$5,"-",SUM(INDIRECT(ADDRESS($AF102+"1",70,1,1,"EST 3")):INDIRECT(ADDRESS($AF102+"1",IF(AE102="",81,AE102+"69"),1,1,"EST 3")))/SUM(INDIRECT(ADDRESS($AF102,70,1,1,"EST 3")):INDIRECT(ADDRESS($AF102,IF(AE102="",81,AE102+"69"),1,1,"EST 3")))-1)</f>
        <v>-</v>
      </c>
    </row>
    <row r="103" spans="3:37" ht="30" customHeight="1" thickTop="1" thickBot="1">
      <c r="C103" s="321"/>
      <c r="D103" s="322"/>
      <c r="E103" s="316"/>
      <c r="F103" s="316"/>
      <c r="G103" s="317" t="str">
        <f>IF(F103=0,"",VLOOKUP(F103,Funcionários!$C$6:$D$81,2,FALSE))</f>
        <v/>
      </c>
      <c r="H103" s="318"/>
      <c r="I103" s="319"/>
      <c r="J103" s="85" t="str">
        <f t="shared" si="16"/>
        <v/>
      </c>
      <c r="K103" s="88"/>
      <c r="L103" s="1" t="str">
        <f t="shared" si="17"/>
        <v/>
      </c>
      <c r="R103" s="1" t="str">
        <f t="shared" si="18"/>
        <v/>
      </c>
      <c r="S103" s="1" t="str">
        <f t="shared" si="19"/>
        <v/>
      </c>
      <c r="W103" s="1" t="e">
        <f t="shared" ca="1" si="20"/>
        <v>#VALUE!</v>
      </c>
      <c r="X103" s="1" t="e">
        <f t="shared" ca="1" si="21"/>
        <v>#VALUE!</v>
      </c>
      <c r="Y103" s="1" t="e">
        <f t="shared" ca="1" si="22"/>
        <v>#VALUE!</v>
      </c>
      <c r="AA103" s="1" t="str">
        <f t="shared" si="25"/>
        <v/>
      </c>
      <c r="AB103" s="1" t="str">
        <f t="shared" si="25"/>
        <v/>
      </c>
      <c r="AC103" s="1" t="str">
        <f t="shared" si="25"/>
        <v/>
      </c>
      <c r="AD103" s="1" t="str">
        <f t="shared" si="25"/>
        <v/>
      </c>
      <c r="AE103" s="1" t="str">
        <f t="shared" si="25"/>
        <v/>
      </c>
      <c r="AF103" s="1" t="e">
        <f>VLOOKUP(C103,'Est3'!$C$12:$S$26,18,FALSE)</f>
        <v>#N/A</v>
      </c>
      <c r="AG103" s="1" t="str">
        <f ca="1">IF($I103&lt;AG$5,"-",SUM(INDIRECT(ADDRESS($AF103+"1",6,1,1,"EST 3")):INDIRECT(ADDRESS($AF103+"1",IF(AA103="",17,AA103+"5"),1,1,"EST 3")))/SUM(INDIRECT(ADDRESS($AF103,6,1,1,"EST 3")):INDIRECT(ADDRESS($AF103,IF(AA103="",17,AA103+"5"),1,1,"EST 3")))-1)</f>
        <v>-</v>
      </c>
      <c r="AH103" s="1" t="str">
        <f ca="1">IF($I103&lt;AH$5,"-",SUM(INDIRECT(ADDRESS($AF103+"1",22,1,1,"EST 3")):INDIRECT(ADDRESS($AF103+"1",IF(AB103="",33,AB103+"21"),1,1,"EST 3")))/SUM(INDIRECT(ADDRESS($AF103,22,1,1,"EST 3")):INDIRECT(ADDRESS($AF103,IF(AB103="",33,AB103+"21"),1,1,"EST 3")))-1)</f>
        <v>-</v>
      </c>
      <c r="AI103" s="1" t="str">
        <f ca="1">IF($I103&lt;AI$5,"-",SUM(INDIRECT(ADDRESS($AF103+"1",38,1,1,"EST 3")):INDIRECT(ADDRESS($AF103+"1",IF(AC103="",49,AC103+"37"),1,1,"EST 3")))/SUM(INDIRECT(ADDRESS($AF103,38,1,1,"EST 3")):INDIRECT(ADDRESS($AF103,IF(AC103="",49,AC103+"37"),1,1,"EST 3")))-1)</f>
        <v>-</v>
      </c>
      <c r="AJ103" s="1" t="str">
        <f ca="1">IF($I103&lt;AJ$5,"-",SUM(INDIRECT(ADDRESS($AF103+"1",54,1,1,"EST 3")):INDIRECT(ADDRESS($AF103+"1",IF(AD103="",65,AD103+"53"),1,1,"EST 3")))/SUM(INDIRECT(ADDRESS($AF103,54,1,1,"EST 3")):INDIRECT(ADDRESS($AF103,IF(AD103="",65,AD103+"53"),1,1,"EST 3")))-1)</f>
        <v>-</v>
      </c>
      <c r="AK103" s="1" t="str">
        <f ca="1">IF($I103&lt;AK$5,"-",SUM(INDIRECT(ADDRESS($AF103+"1",70,1,1,"EST 3")):INDIRECT(ADDRESS($AF103+"1",IF(AE103="",81,AE103+"69"),1,1,"EST 3")))/SUM(INDIRECT(ADDRESS($AF103,70,1,1,"EST 3")):INDIRECT(ADDRESS($AF103,IF(AE103="",81,AE103+"69"),1,1,"EST 3")))-1)</f>
        <v>-</v>
      </c>
    </row>
    <row r="104" spans="3:37" ht="30" customHeight="1" thickTop="1" thickBot="1">
      <c r="C104" s="321"/>
      <c r="D104" s="322"/>
      <c r="E104" s="316"/>
      <c r="F104" s="316"/>
      <c r="G104" s="317" t="str">
        <f>IF(F104=0,"",VLOOKUP(F104,Funcionários!$C$6:$D$81,2,FALSE))</f>
        <v/>
      </c>
      <c r="H104" s="318"/>
      <c r="I104" s="319"/>
      <c r="J104" s="85" t="str">
        <f t="shared" si="16"/>
        <v/>
      </c>
      <c r="K104" s="88"/>
      <c r="L104" s="1" t="str">
        <f t="shared" si="17"/>
        <v/>
      </c>
      <c r="R104" s="1" t="str">
        <f t="shared" si="18"/>
        <v/>
      </c>
      <c r="S104" s="1" t="str">
        <f t="shared" si="19"/>
        <v/>
      </c>
      <c r="W104" s="1" t="e">
        <f t="shared" ca="1" si="20"/>
        <v>#VALUE!</v>
      </c>
      <c r="X104" s="1" t="e">
        <f t="shared" ca="1" si="21"/>
        <v>#VALUE!</v>
      </c>
      <c r="Y104" s="1" t="e">
        <f t="shared" ca="1" si="22"/>
        <v>#VALUE!</v>
      </c>
      <c r="AA104" s="1" t="str">
        <f t="shared" si="25"/>
        <v/>
      </c>
      <c r="AB104" s="1" t="str">
        <f t="shared" si="25"/>
        <v/>
      </c>
      <c r="AC104" s="1" t="str">
        <f t="shared" si="25"/>
        <v/>
      </c>
      <c r="AD104" s="1" t="str">
        <f t="shared" si="25"/>
        <v/>
      </c>
      <c r="AE104" s="1" t="str">
        <f t="shared" si="25"/>
        <v/>
      </c>
      <c r="AF104" s="1" t="e">
        <f>VLOOKUP(C104,'Est3'!$C$12:$S$26,18,FALSE)</f>
        <v>#N/A</v>
      </c>
      <c r="AG104" s="1" t="str">
        <f ca="1">IF($I104&lt;AG$5,"-",SUM(INDIRECT(ADDRESS($AF104+"1",6,1,1,"EST 3")):INDIRECT(ADDRESS($AF104+"1",IF(AA104="",17,AA104+"5"),1,1,"EST 3")))/SUM(INDIRECT(ADDRESS($AF104,6,1,1,"EST 3")):INDIRECT(ADDRESS($AF104,IF(AA104="",17,AA104+"5"),1,1,"EST 3")))-1)</f>
        <v>-</v>
      </c>
      <c r="AH104" s="1" t="str">
        <f ca="1">IF($I104&lt;AH$5,"-",SUM(INDIRECT(ADDRESS($AF104+"1",22,1,1,"EST 3")):INDIRECT(ADDRESS($AF104+"1",IF(AB104="",33,AB104+"21"),1,1,"EST 3")))/SUM(INDIRECT(ADDRESS($AF104,22,1,1,"EST 3")):INDIRECT(ADDRESS($AF104,IF(AB104="",33,AB104+"21"),1,1,"EST 3")))-1)</f>
        <v>-</v>
      </c>
      <c r="AI104" s="1" t="str">
        <f ca="1">IF($I104&lt;AI$5,"-",SUM(INDIRECT(ADDRESS($AF104+"1",38,1,1,"EST 3")):INDIRECT(ADDRESS($AF104+"1",IF(AC104="",49,AC104+"37"),1,1,"EST 3")))/SUM(INDIRECT(ADDRESS($AF104,38,1,1,"EST 3")):INDIRECT(ADDRESS($AF104,IF(AC104="",49,AC104+"37"),1,1,"EST 3")))-1)</f>
        <v>-</v>
      </c>
      <c r="AJ104" s="1" t="str">
        <f ca="1">IF($I104&lt;AJ$5,"-",SUM(INDIRECT(ADDRESS($AF104+"1",54,1,1,"EST 3")):INDIRECT(ADDRESS($AF104+"1",IF(AD104="",65,AD104+"53"),1,1,"EST 3")))/SUM(INDIRECT(ADDRESS($AF104,54,1,1,"EST 3")):INDIRECT(ADDRESS($AF104,IF(AD104="",65,AD104+"53"),1,1,"EST 3")))-1)</f>
        <v>-</v>
      </c>
      <c r="AK104" s="1" t="str">
        <f ca="1">IF($I104&lt;AK$5,"-",SUM(INDIRECT(ADDRESS($AF104+"1",70,1,1,"EST 3")):INDIRECT(ADDRESS($AF104+"1",IF(AE104="",81,AE104+"69"),1,1,"EST 3")))/SUM(INDIRECT(ADDRESS($AF104,70,1,1,"EST 3")):INDIRECT(ADDRESS($AF104,IF(AE104="",81,AE104+"69"),1,1,"EST 3")))-1)</f>
        <v>-</v>
      </c>
    </row>
    <row r="105" spans="3:37" ht="30" customHeight="1" thickTop="1" thickBot="1">
      <c r="C105" s="321"/>
      <c r="D105" s="322"/>
      <c r="E105" s="316"/>
      <c r="F105" s="316"/>
      <c r="G105" s="317" t="str">
        <f>IF(F105=0,"",VLOOKUP(F105,Funcionários!$C$6:$D$81,2,FALSE))</f>
        <v/>
      </c>
      <c r="H105" s="318"/>
      <c r="I105" s="319"/>
      <c r="J105" s="85" t="str">
        <f t="shared" si="16"/>
        <v/>
      </c>
      <c r="K105" s="88"/>
      <c r="L105" s="1" t="str">
        <f t="shared" si="17"/>
        <v/>
      </c>
      <c r="R105" s="1" t="str">
        <f t="shared" si="18"/>
        <v/>
      </c>
      <c r="S105" s="1" t="str">
        <f t="shared" si="19"/>
        <v/>
      </c>
      <c r="W105" s="1" t="e">
        <f t="shared" ca="1" si="20"/>
        <v>#VALUE!</v>
      </c>
      <c r="X105" s="1" t="e">
        <f t="shared" ca="1" si="21"/>
        <v>#VALUE!</v>
      </c>
      <c r="Y105" s="1" t="e">
        <f t="shared" ca="1" si="22"/>
        <v>#VALUE!</v>
      </c>
      <c r="AA105" s="1" t="str">
        <f t="shared" si="25"/>
        <v/>
      </c>
      <c r="AB105" s="1" t="str">
        <f t="shared" si="25"/>
        <v/>
      </c>
      <c r="AC105" s="1" t="str">
        <f t="shared" si="25"/>
        <v/>
      </c>
      <c r="AD105" s="1" t="str">
        <f t="shared" si="25"/>
        <v/>
      </c>
      <c r="AE105" s="1" t="str">
        <f t="shared" si="25"/>
        <v/>
      </c>
      <c r="AF105" s="1" t="e">
        <f>VLOOKUP(C105,'Est3'!$C$12:$S$26,18,FALSE)</f>
        <v>#N/A</v>
      </c>
      <c r="AG105" s="1" t="str">
        <f ca="1">IF($I105&lt;AG$5,"-",SUM(INDIRECT(ADDRESS($AF105+"1",6,1,1,"EST 3")):INDIRECT(ADDRESS($AF105+"1",IF(AA105="",17,AA105+"5"),1,1,"EST 3")))/SUM(INDIRECT(ADDRESS($AF105,6,1,1,"EST 3")):INDIRECT(ADDRESS($AF105,IF(AA105="",17,AA105+"5"),1,1,"EST 3")))-1)</f>
        <v>-</v>
      </c>
      <c r="AH105" s="1" t="str">
        <f ca="1">IF($I105&lt;AH$5,"-",SUM(INDIRECT(ADDRESS($AF105+"1",22,1,1,"EST 3")):INDIRECT(ADDRESS($AF105+"1",IF(AB105="",33,AB105+"21"),1,1,"EST 3")))/SUM(INDIRECT(ADDRESS($AF105,22,1,1,"EST 3")):INDIRECT(ADDRESS($AF105,IF(AB105="",33,AB105+"21"),1,1,"EST 3")))-1)</f>
        <v>-</v>
      </c>
      <c r="AI105" s="1" t="str">
        <f ca="1">IF($I105&lt;AI$5,"-",SUM(INDIRECT(ADDRESS($AF105+"1",38,1,1,"EST 3")):INDIRECT(ADDRESS($AF105+"1",IF(AC105="",49,AC105+"37"),1,1,"EST 3")))/SUM(INDIRECT(ADDRESS($AF105,38,1,1,"EST 3")):INDIRECT(ADDRESS($AF105,IF(AC105="",49,AC105+"37"),1,1,"EST 3")))-1)</f>
        <v>-</v>
      </c>
      <c r="AJ105" s="1" t="str">
        <f ca="1">IF($I105&lt;AJ$5,"-",SUM(INDIRECT(ADDRESS($AF105+"1",54,1,1,"EST 3")):INDIRECT(ADDRESS($AF105+"1",IF(AD105="",65,AD105+"53"),1,1,"EST 3")))/SUM(INDIRECT(ADDRESS($AF105,54,1,1,"EST 3")):INDIRECT(ADDRESS($AF105,IF(AD105="",65,AD105+"53"),1,1,"EST 3")))-1)</f>
        <v>-</v>
      </c>
      <c r="AK105" s="1" t="str">
        <f ca="1">IF($I105&lt;AK$5,"-",SUM(INDIRECT(ADDRESS($AF105+"1",70,1,1,"EST 3")):INDIRECT(ADDRESS($AF105+"1",IF(AE105="",81,AE105+"69"),1,1,"EST 3")))/SUM(INDIRECT(ADDRESS($AF105,70,1,1,"EST 3")):INDIRECT(ADDRESS($AF105,IF(AE105="",81,AE105+"69"),1,1,"EST 3")))-1)</f>
        <v>-</v>
      </c>
    </row>
    <row r="106" spans="3:37" ht="30" customHeight="1" thickTop="1" thickBot="1">
      <c r="C106" s="321"/>
      <c r="D106" s="322"/>
      <c r="E106" s="316"/>
      <c r="F106" s="316"/>
      <c r="G106" s="317" t="str">
        <f>IF(F106=0,"",VLOOKUP(F106,Funcionários!$C$6:$D$81,2,FALSE))</f>
        <v/>
      </c>
      <c r="H106" s="318"/>
      <c r="I106" s="319"/>
      <c r="J106" s="85" t="str">
        <f t="shared" si="16"/>
        <v/>
      </c>
      <c r="K106" s="88"/>
      <c r="L106" s="1" t="str">
        <f t="shared" si="17"/>
        <v/>
      </c>
      <c r="R106" s="1" t="str">
        <f t="shared" si="18"/>
        <v/>
      </c>
      <c r="S106" s="1" t="str">
        <f t="shared" si="19"/>
        <v/>
      </c>
      <c r="W106" s="1" t="e">
        <f t="shared" ca="1" si="20"/>
        <v>#VALUE!</v>
      </c>
      <c r="X106" s="1" t="e">
        <f t="shared" ca="1" si="21"/>
        <v>#VALUE!</v>
      </c>
      <c r="Y106" s="1" t="e">
        <f t="shared" ca="1" si="22"/>
        <v>#VALUE!</v>
      </c>
      <c r="AA106" s="1" t="str">
        <f t="shared" ref="AA106:AE115" si="26">IF($I106=AA$5,$R106,"")</f>
        <v/>
      </c>
      <c r="AB106" s="1" t="str">
        <f t="shared" si="26"/>
        <v/>
      </c>
      <c r="AC106" s="1" t="str">
        <f t="shared" si="26"/>
        <v/>
      </c>
      <c r="AD106" s="1" t="str">
        <f t="shared" si="26"/>
        <v/>
      </c>
      <c r="AE106" s="1" t="str">
        <f t="shared" si="26"/>
        <v/>
      </c>
      <c r="AF106" s="1" t="e">
        <f>VLOOKUP(C106,'Est3'!$C$12:$S$26,18,FALSE)</f>
        <v>#N/A</v>
      </c>
      <c r="AG106" s="1" t="str">
        <f ca="1">IF($I106&lt;AG$5,"-",SUM(INDIRECT(ADDRESS($AF106+"1",6,1,1,"EST 3")):INDIRECT(ADDRESS($AF106+"1",IF(AA106="",17,AA106+"5"),1,1,"EST 3")))/SUM(INDIRECT(ADDRESS($AF106,6,1,1,"EST 3")):INDIRECT(ADDRESS($AF106,IF(AA106="",17,AA106+"5"),1,1,"EST 3")))-1)</f>
        <v>-</v>
      </c>
      <c r="AH106" s="1" t="str">
        <f ca="1">IF($I106&lt;AH$5,"-",SUM(INDIRECT(ADDRESS($AF106+"1",22,1,1,"EST 3")):INDIRECT(ADDRESS($AF106+"1",IF(AB106="",33,AB106+"21"),1,1,"EST 3")))/SUM(INDIRECT(ADDRESS($AF106,22,1,1,"EST 3")):INDIRECT(ADDRESS($AF106,IF(AB106="",33,AB106+"21"),1,1,"EST 3")))-1)</f>
        <v>-</v>
      </c>
      <c r="AI106" s="1" t="str">
        <f ca="1">IF($I106&lt;AI$5,"-",SUM(INDIRECT(ADDRESS($AF106+"1",38,1,1,"EST 3")):INDIRECT(ADDRESS($AF106+"1",IF(AC106="",49,AC106+"37"),1,1,"EST 3")))/SUM(INDIRECT(ADDRESS($AF106,38,1,1,"EST 3")):INDIRECT(ADDRESS($AF106,IF(AC106="",49,AC106+"37"),1,1,"EST 3")))-1)</f>
        <v>-</v>
      </c>
      <c r="AJ106" s="1" t="str">
        <f ca="1">IF($I106&lt;AJ$5,"-",SUM(INDIRECT(ADDRESS($AF106+"1",54,1,1,"EST 3")):INDIRECT(ADDRESS($AF106+"1",IF(AD106="",65,AD106+"53"),1,1,"EST 3")))/SUM(INDIRECT(ADDRESS($AF106,54,1,1,"EST 3")):INDIRECT(ADDRESS($AF106,IF(AD106="",65,AD106+"53"),1,1,"EST 3")))-1)</f>
        <v>-</v>
      </c>
      <c r="AK106" s="1" t="str">
        <f ca="1">IF($I106&lt;AK$5,"-",SUM(INDIRECT(ADDRESS($AF106+"1",70,1,1,"EST 3")):INDIRECT(ADDRESS($AF106+"1",IF(AE106="",81,AE106+"69"),1,1,"EST 3")))/SUM(INDIRECT(ADDRESS($AF106,70,1,1,"EST 3")):INDIRECT(ADDRESS($AF106,IF(AE106="",81,AE106+"69"),1,1,"EST 3")))-1)</f>
        <v>-</v>
      </c>
    </row>
    <row r="107" spans="3:37" ht="30" customHeight="1" thickTop="1" thickBot="1">
      <c r="C107" s="321"/>
      <c r="D107" s="322"/>
      <c r="E107" s="316"/>
      <c r="F107" s="316"/>
      <c r="G107" s="317" t="str">
        <f>IF(F107=0,"",VLOOKUP(F107,Funcionários!$C$6:$D$81,2,FALSE))</f>
        <v/>
      </c>
      <c r="H107" s="318"/>
      <c r="I107" s="319"/>
      <c r="J107" s="85" t="str">
        <f t="shared" si="16"/>
        <v/>
      </c>
      <c r="K107" s="88"/>
      <c r="L107" s="1" t="str">
        <f t="shared" si="17"/>
        <v/>
      </c>
      <c r="R107" s="1" t="str">
        <f t="shared" si="18"/>
        <v/>
      </c>
      <c r="S107" s="1" t="str">
        <f t="shared" si="19"/>
        <v/>
      </c>
      <c r="W107" s="1" t="e">
        <f t="shared" ca="1" si="20"/>
        <v>#VALUE!</v>
      </c>
      <c r="X107" s="1" t="e">
        <f t="shared" ca="1" si="21"/>
        <v>#VALUE!</v>
      </c>
      <c r="Y107" s="1" t="e">
        <f t="shared" ca="1" si="22"/>
        <v>#VALUE!</v>
      </c>
      <c r="AA107" s="1" t="str">
        <f t="shared" si="26"/>
        <v/>
      </c>
      <c r="AB107" s="1" t="str">
        <f t="shared" si="26"/>
        <v/>
      </c>
      <c r="AC107" s="1" t="str">
        <f t="shared" si="26"/>
        <v/>
      </c>
      <c r="AD107" s="1" t="str">
        <f t="shared" si="26"/>
        <v/>
      </c>
      <c r="AE107" s="1" t="str">
        <f t="shared" si="26"/>
        <v/>
      </c>
      <c r="AF107" s="1" t="e">
        <f>VLOOKUP(C107,'Est3'!$C$12:$S$26,18,FALSE)</f>
        <v>#N/A</v>
      </c>
      <c r="AG107" s="1" t="str">
        <f ca="1">IF($I107&lt;AG$5,"-",SUM(INDIRECT(ADDRESS($AF107+"1",6,1,1,"EST 3")):INDIRECT(ADDRESS($AF107+"1",IF(AA107="",17,AA107+"5"),1,1,"EST 3")))/SUM(INDIRECT(ADDRESS($AF107,6,1,1,"EST 3")):INDIRECT(ADDRESS($AF107,IF(AA107="",17,AA107+"5"),1,1,"EST 3")))-1)</f>
        <v>-</v>
      </c>
      <c r="AH107" s="1" t="str">
        <f ca="1">IF($I107&lt;AH$5,"-",SUM(INDIRECT(ADDRESS($AF107+"1",22,1,1,"EST 3")):INDIRECT(ADDRESS($AF107+"1",IF(AB107="",33,AB107+"21"),1,1,"EST 3")))/SUM(INDIRECT(ADDRESS($AF107,22,1,1,"EST 3")):INDIRECT(ADDRESS($AF107,IF(AB107="",33,AB107+"21"),1,1,"EST 3")))-1)</f>
        <v>-</v>
      </c>
      <c r="AI107" s="1" t="str">
        <f ca="1">IF($I107&lt;AI$5,"-",SUM(INDIRECT(ADDRESS($AF107+"1",38,1,1,"EST 3")):INDIRECT(ADDRESS($AF107+"1",IF(AC107="",49,AC107+"37"),1,1,"EST 3")))/SUM(INDIRECT(ADDRESS($AF107,38,1,1,"EST 3")):INDIRECT(ADDRESS($AF107,IF(AC107="",49,AC107+"37"),1,1,"EST 3")))-1)</f>
        <v>-</v>
      </c>
      <c r="AJ107" s="1" t="str">
        <f ca="1">IF($I107&lt;AJ$5,"-",SUM(INDIRECT(ADDRESS($AF107+"1",54,1,1,"EST 3")):INDIRECT(ADDRESS($AF107+"1",IF(AD107="",65,AD107+"53"),1,1,"EST 3")))/SUM(INDIRECT(ADDRESS($AF107,54,1,1,"EST 3")):INDIRECT(ADDRESS($AF107,IF(AD107="",65,AD107+"53"),1,1,"EST 3")))-1)</f>
        <v>-</v>
      </c>
      <c r="AK107" s="1" t="str">
        <f ca="1">IF($I107&lt;AK$5,"-",SUM(INDIRECT(ADDRESS($AF107+"1",70,1,1,"EST 3")):INDIRECT(ADDRESS($AF107+"1",IF(AE107="",81,AE107+"69"),1,1,"EST 3")))/SUM(INDIRECT(ADDRESS($AF107,70,1,1,"EST 3")):INDIRECT(ADDRESS($AF107,IF(AE107="",81,AE107+"69"),1,1,"EST 3")))-1)</f>
        <v>-</v>
      </c>
    </row>
    <row r="108" spans="3:37" ht="30" customHeight="1" thickTop="1" thickBot="1">
      <c r="C108" s="321"/>
      <c r="D108" s="322"/>
      <c r="E108" s="316"/>
      <c r="F108" s="316"/>
      <c r="G108" s="317" t="str">
        <f>IF(F108=0,"",VLOOKUP(F108,Funcionários!$C$6:$D$81,2,FALSE))</f>
        <v/>
      </c>
      <c r="H108" s="318"/>
      <c r="I108" s="319"/>
      <c r="J108" s="85" t="str">
        <f t="shared" si="16"/>
        <v/>
      </c>
      <c r="K108" s="88"/>
      <c r="L108" s="1" t="str">
        <f t="shared" si="17"/>
        <v/>
      </c>
      <c r="R108" s="1" t="str">
        <f t="shared" si="18"/>
        <v/>
      </c>
      <c r="S108" s="1" t="str">
        <f t="shared" si="19"/>
        <v/>
      </c>
      <c r="W108" s="1" t="e">
        <f t="shared" ca="1" si="20"/>
        <v>#VALUE!</v>
      </c>
      <c r="X108" s="1" t="e">
        <f t="shared" ca="1" si="21"/>
        <v>#VALUE!</v>
      </c>
      <c r="Y108" s="1" t="e">
        <f t="shared" ca="1" si="22"/>
        <v>#VALUE!</v>
      </c>
      <c r="AA108" s="1" t="str">
        <f t="shared" si="26"/>
        <v/>
      </c>
      <c r="AB108" s="1" t="str">
        <f t="shared" si="26"/>
        <v/>
      </c>
      <c r="AC108" s="1" t="str">
        <f t="shared" si="26"/>
        <v/>
      </c>
      <c r="AD108" s="1" t="str">
        <f t="shared" si="26"/>
        <v/>
      </c>
      <c r="AE108" s="1" t="str">
        <f t="shared" si="26"/>
        <v/>
      </c>
      <c r="AF108" s="1" t="e">
        <f>VLOOKUP(C108,'Est3'!$C$12:$S$26,18,FALSE)</f>
        <v>#N/A</v>
      </c>
      <c r="AG108" s="1" t="str">
        <f ca="1">IF($I108&lt;AG$5,"-",SUM(INDIRECT(ADDRESS($AF108+"1",6,1,1,"EST 3")):INDIRECT(ADDRESS($AF108+"1",IF(AA108="",17,AA108+"5"),1,1,"EST 3")))/SUM(INDIRECT(ADDRESS($AF108,6,1,1,"EST 3")):INDIRECT(ADDRESS($AF108,IF(AA108="",17,AA108+"5"),1,1,"EST 3")))-1)</f>
        <v>-</v>
      </c>
      <c r="AH108" s="1" t="str">
        <f ca="1">IF($I108&lt;AH$5,"-",SUM(INDIRECT(ADDRESS($AF108+"1",22,1,1,"EST 3")):INDIRECT(ADDRESS($AF108+"1",IF(AB108="",33,AB108+"21"),1,1,"EST 3")))/SUM(INDIRECT(ADDRESS($AF108,22,1,1,"EST 3")):INDIRECT(ADDRESS($AF108,IF(AB108="",33,AB108+"21"),1,1,"EST 3")))-1)</f>
        <v>-</v>
      </c>
      <c r="AI108" s="1" t="str">
        <f ca="1">IF($I108&lt;AI$5,"-",SUM(INDIRECT(ADDRESS($AF108+"1",38,1,1,"EST 3")):INDIRECT(ADDRESS($AF108+"1",IF(AC108="",49,AC108+"37"),1,1,"EST 3")))/SUM(INDIRECT(ADDRESS($AF108,38,1,1,"EST 3")):INDIRECT(ADDRESS($AF108,IF(AC108="",49,AC108+"37"),1,1,"EST 3")))-1)</f>
        <v>-</v>
      </c>
      <c r="AJ108" s="1" t="str">
        <f ca="1">IF($I108&lt;AJ$5,"-",SUM(INDIRECT(ADDRESS($AF108+"1",54,1,1,"EST 3")):INDIRECT(ADDRESS($AF108+"1",IF(AD108="",65,AD108+"53"),1,1,"EST 3")))/SUM(INDIRECT(ADDRESS($AF108,54,1,1,"EST 3")):INDIRECT(ADDRESS($AF108,IF(AD108="",65,AD108+"53"),1,1,"EST 3")))-1)</f>
        <v>-</v>
      </c>
      <c r="AK108" s="1" t="str">
        <f ca="1">IF($I108&lt;AK$5,"-",SUM(INDIRECT(ADDRESS($AF108+"1",70,1,1,"EST 3")):INDIRECT(ADDRESS($AF108+"1",IF(AE108="",81,AE108+"69"),1,1,"EST 3")))/SUM(INDIRECT(ADDRESS($AF108,70,1,1,"EST 3")):INDIRECT(ADDRESS($AF108,IF(AE108="",81,AE108+"69"),1,1,"EST 3")))-1)</f>
        <v>-</v>
      </c>
    </row>
    <row r="109" spans="3:37" ht="30" customHeight="1" thickTop="1" thickBot="1">
      <c r="C109" s="321"/>
      <c r="D109" s="322"/>
      <c r="E109" s="316"/>
      <c r="F109" s="316"/>
      <c r="G109" s="317" t="str">
        <f>IF(F109=0,"",VLOOKUP(F109,Funcionários!$C$6:$D$81,2,FALSE))</f>
        <v/>
      </c>
      <c r="H109" s="318"/>
      <c r="I109" s="319"/>
      <c r="J109" s="85" t="str">
        <f t="shared" si="16"/>
        <v/>
      </c>
      <c r="K109" s="88"/>
      <c r="L109" s="1" t="str">
        <f t="shared" si="17"/>
        <v/>
      </c>
      <c r="R109" s="1" t="str">
        <f t="shared" si="18"/>
        <v/>
      </c>
      <c r="S109" s="1" t="str">
        <f t="shared" si="19"/>
        <v/>
      </c>
      <c r="W109" s="1" t="e">
        <f t="shared" ca="1" si="20"/>
        <v>#VALUE!</v>
      </c>
      <c r="X109" s="1" t="e">
        <f t="shared" ca="1" si="21"/>
        <v>#VALUE!</v>
      </c>
      <c r="Y109" s="1" t="e">
        <f t="shared" ca="1" si="22"/>
        <v>#VALUE!</v>
      </c>
      <c r="AA109" s="1" t="str">
        <f t="shared" si="26"/>
        <v/>
      </c>
      <c r="AB109" s="1" t="str">
        <f t="shared" si="26"/>
        <v/>
      </c>
      <c r="AC109" s="1" t="str">
        <f t="shared" si="26"/>
        <v/>
      </c>
      <c r="AD109" s="1" t="str">
        <f t="shared" si="26"/>
        <v/>
      </c>
      <c r="AE109" s="1" t="str">
        <f t="shared" si="26"/>
        <v/>
      </c>
      <c r="AF109" s="1" t="e">
        <f>VLOOKUP(C109,'Est3'!$C$12:$S$26,18,FALSE)</f>
        <v>#N/A</v>
      </c>
      <c r="AG109" s="1" t="str">
        <f ca="1">IF($I109&lt;AG$5,"-",SUM(INDIRECT(ADDRESS($AF109+"1",6,1,1,"EST 3")):INDIRECT(ADDRESS($AF109+"1",IF(AA109="",17,AA109+"5"),1,1,"EST 3")))/SUM(INDIRECT(ADDRESS($AF109,6,1,1,"EST 3")):INDIRECT(ADDRESS($AF109,IF(AA109="",17,AA109+"5"),1,1,"EST 3")))-1)</f>
        <v>-</v>
      </c>
      <c r="AH109" s="1" t="str">
        <f ca="1">IF($I109&lt;AH$5,"-",SUM(INDIRECT(ADDRESS($AF109+"1",22,1,1,"EST 3")):INDIRECT(ADDRESS($AF109+"1",IF(AB109="",33,AB109+"21"),1,1,"EST 3")))/SUM(INDIRECT(ADDRESS($AF109,22,1,1,"EST 3")):INDIRECT(ADDRESS($AF109,IF(AB109="",33,AB109+"21"),1,1,"EST 3")))-1)</f>
        <v>-</v>
      </c>
      <c r="AI109" s="1" t="str">
        <f ca="1">IF($I109&lt;AI$5,"-",SUM(INDIRECT(ADDRESS($AF109+"1",38,1,1,"EST 3")):INDIRECT(ADDRESS($AF109+"1",IF(AC109="",49,AC109+"37"),1,1,"EST 3")))/SUM(INDIRECT(ADDRESS($AF109,38,1,1,"EST 3")):INDIRECT(ADDRESS($AF109,IF(AC109="",49,AC109+"37"),1,1,"EST 3")))-1)</f>
        <v>-</v>
      </c>
      <c r="AJ109" s="1" t="str">
        <f ca="1">IF($I109&lt;AJ$5,"-",SUM(INDIRECT(ADDRESS($AF109+"1",54,1,1,"EST 3")):INDIRECT(ADDRESS($AF109+"1",IF(AD109="",65,AD109+"53"),1,1,"EST 3")))/SUM(INDIRECT(ADDRESS($AF109,54,1,1,"EST 3")):INDIRECT(ADDRESS($AF109,IF(AD109="",65,AD109+"53"),1,1,"EST 3")))-1)</f>
        <v>-</v>
      </c>
      <c r="AK109" s="1" t="str">
        <f ca="1">IF($I109&lt;AK$5,"-",SUM(INDIRECT(ADDRESS($AF109+"1",70,1,1,"EST 3")):INDIRECT(ADDRESS($AF109+"1",IF(AE109="",81,AE109+"69"),1,1,"EST 3")))/SUM(INDIRECT(ADDRESS($AF109,70,1,1,"EST 3")):INDIRECT(ADDRESS($AF109,IF(AE109="",81,AE109+"69"),1,1,"EST 3")))-1)</f>
        <v>-</v>
      </c>
    </row>
    <row r="110" spans="3:37" ht="30" customHeight="1" thickTop="1" thickBot="1">
      <c r="C110" s="321"/>
      <c r="D110" s="322"/>
      <c r="E110" s="316"/>
      <c r="F110" s="316"/>
      <c r="G110" s="317" t="str">
        <f>IF(F110=0,"",VLOOKUP(F110,Funcionários!$C$6:$D$81,2,FALSE))</f>
        <v/>
      </c>
      <c r="H110" s="318"/>
      <c r="I110" s="319"/>
      <c r="J110" s="85" t="str">
        <f t="shared" si="16"/>
        <v/>
      </c>
      <c r="K110" s="88"/>
      <c r="L110" s="1" t="str">
        <f t="shared" si="17"/>
        <v/>
      </c>
      <c r="R110" s="1" t="str">
        <f t="shared" si="18"/>
        <v/>
      </c>
      <c r="S110" s="1" t="str">
        <f t="shared" si="19"/>
        <v/>
      </c>
      <c r="W110" s="1" t="e">
        <f t="shared" ca="1" si="20"/>
        <v>#VALUE!</v>
      </c>
      <c r="X110" s="1" t="e">
        <f t="shared" ca="1" si="21"/>
        <v>#VALUE!</v>
      </c>
      <c r="Y110" s="1" t="e">
        <f t="shared" ca="1" si="22"/>
        <v>#VALUE!</v>
      </c>
      <c r="AA110" s="1" t="str">
        <f t="shared" si="26"/>
        <v/>
      </c>
      <c r="AB110" s="1" t="str">
        <f t="shared" si="26"/>
        <v/>
      </c>
      <c r="AC110" s="1" t="str">
        <f t="shared" si="26"/>
        <v/>
      </c>
      <c r="AD110" s="1" t="str">
        <f t="shared" si="26"/>
        <v/>
      </c>
      <c r="AE110" s="1" t="str">
        <f t="shared" si="26"/>
        <v/>
      </c>
      <c r="AF110" s="1" t="e">
        <f>VLOOKUP(C110,'Est3'!$C$12:$S$26,18,FALSE)</f>
        <v>#N/A</v>
      </c>
      <c r="AG110" s="1" t="str">
        <f ca="1">IF($I110&lt;AG$5,"-",SUM(INDIRECT(ADDRESS($AF110+"1",6,1,1,"EST 3")):INDIRECT(ADDRESS($AF110+"1",IF(AA110="",17,AA110+"5"),1,1,"EST 3")))/SUM(INDIRECT(ADDRESS($AF110,6,1,1,"EST 3")):INDIRECT(ADDRESS($AF110,IF(AA110="",17,AA110+"5"),1,1,"EST 3")))-1)</f>
        <v>-</v>
      </c>
      <c r="AH110" s="1" t="str">
        <f ca="1">IF($I110&lt;AH$5,"-",SUM(INDIRECT(ADDRESS($AF110+"1",22,1,1,"EST 3")):INDIRECT(ADDRESS($AF110+"1",IF(AB110="",33,AB110+"21"),1,1,"EST 3")))/SUM(INDIRECT(ADDRESS($AF110,22,1,1,"EST 3")):INDIRECT(ADDRESS($AF110,IF(AB110="",33,AB110+"21"),1,1,"EST 3")))-1)</f>
        <v>-</v>
      </c>
      <c r="AI110" s="1" t="str">
        <f ca="1">IF($I110&lt;AI$5,"-",SUM(INDIRECT(ADDRESS($AF110+"1",38,1,1,"EST 3")):INDIRECT(ADDRESS($AF110+"1",IF(AC110="",49,AC110+"37"),1,1,"EST 3")))/SUM(INDIRECT(ADDRESS($AF110,38,1,1,"EST 3")):INDIRECT(ADDRESS($AF110,IF(AC110="",49,AC110+"37"),1,1,"EST 3")))-1)</f>
        <v>-</v>
      </c>
      <c r="AJ110" s="1" t="str">
        <f ca="1">IF($I110&lt;AJ$5,"-",SUM(INDIRECT(ADDRESS($AF110+"1",54,1,1,"EST 3")):INDIRECT(ADDRESS($AF110+"1",IF(AD110="",65,AD110+"53"),1,1,"EST 3")))/SUM(INDIRECT(ADDRESS($AF110,54,1,1,"EST 3")):INDIRECT(ADDRESS($AF110,IF(AD110="",65,AD110+"53"),1,1,"EST 3")))-1)</f>
        <v>-</v>
      </c>
      <c r="AK110" s="1" t="str">
        <f ca="1">IF($I110&lt;AK$5,"-",SUM(INDIRECT(ADDRESS($AF110+"1",70,1,1,"EST 3")):INDIRECT(ADDRESS($AF110+"1",IF(AE110="",81,AE110+"69"),1,1,"EST 3")))/SUM(INDIRECT(ADDRESS($AF110,70,1,1,"EST 3")):INDIRECT(ADDRESS($AF110,IF(AE110="",81,AE110+"69"),1,1,"EST 3")))-1)</f>
        <v>-</v>
      </c>
    </row>
    <row r="111" spans="3:37" ht="30" customHeight="1" thickTop="1" thickBot="1">
      <c r="C111" s="321"/>
      <c r="D111" s="322"/>
      <c r="E111" s="316"/>
      <c r="F111" s="316"/>
      <c r="G111" s="317" t="str">
        <f>IF(F111=0,"",VLOOKUP(F111,Funcionários!$C$6:$D$81,2,FALSE))</f>
        <v/>
      </c>
      <c r="H111" s="318"/>
      <c r="I111" s="319"/>
      <c r="J111" s="85" t="str">
        <f t="shared" si="16"/>
        <v/>
      </c>
      <c r="K111" s="88"/>
      <c r="L111" s="1" t="str">
        <f t="shared" si="17"/>
        <v/>
      </c>
      <c r="R111" s="1" t="str">
        <f t="shared" si="18"/>
        <v/>
      </c>
      <c r="S111" s="1" t="str">
        <f t="shared" si="19"/>
        <v/>
      </c>
      <c r="W111" s="1" t="e">
        <f t="shared" ca="1" si="20"/>
        <v>#VALUE!</v>
      </c>
      <c r="X111" s="1" t="e">
        <f t="shared" ca="1" si="21"/>
        <v>#VALUE!</v>
      </c>
      <c r="Y111" s="1" t="e">
        <f t="shared" ca="1" si="22"/>
        <v>#VALUE!</v>
      </c>
      <c r="AA111" s="1" t="str">
        <f t="shared" si="26"/>
        <v/>
      </c>
      <c r="AB111" s="1" t="str">
        <f t="shared" si="26"/>
        <v/>
      </c>
      <c r="AC111" s="1" t="str">
        <f t="shared" si="26"/>
        <v/>
      </c>
      <c r="AD111" s="1" t="str">
        <f t="shared" si="26"/>
        <v/>
      </c>
      <c r="AE111" s="1" t="str">
        <f t="shared" si="26"/>
        <v/>
      </c>
      <c r="AF111" s="1" t="e">
        <f>VLOOKUP(C111,'Est3'!$C$12:$S$26,18,FALSE)</f>
        <v>#N/A</v>
      </c>
      <c r="AG111" s="1" t="str">
        <f ca="1">IF($I111&lt;AG$5,"-",SUM(INDIRECT(ADDRESS($AF111+"1",6,1,1,"EST 3")):INDIRECT(ADDRESS($AF111+"1",IF(AA111="",17,AA111+"5"),1,1,"EST 3")))/SUM(INDIRECT(ADDRESS($AF111,6,1,1,"EST 3")):INDIRECT(ADDRESS($AF111,IF(AA111="",17,AA111+"5"),1,1,"EST 3")))-1)</f>
        <v>-</v>
      </c>
      <c r="AH111" s="1" t="str">
        <f ca="1">IF($I111&lt;AH$5,"-",SUM(INDIRECT(ADDRESS($AF111+"1",22,1,1,"EST 3")):INDIRECT(ADDRESS($AF111+"1",IF(AB111="",33,AB111+"21"),1,1,"EST 3")))/SUM(INDIRECT(ADDRESS($AF111,22,1,1,"EST 3")):INDIRECT(ADDRESS($AF111,IF(AB111="",33,AB111+"21"),1,1,"EST 3")))-1)</f>
        <v>-</v>
      </c>
      <c r="AI111" s="1" t="str">
        <f ca="1">IF($I111&lt;AI$5,"-",SUM(INDIRECT(ADDRESS($AF111+"1",38,1,1,"EST 3")):INDIRECT(ADDRESS($AF111+"1",IF(AC111="",49,AC111+"37"),1,1,"EST 3")))/SUM(INDIRECT(ADDRESS($AF111,38,1,1,"EST 3")):INDIRECT(ADDRESS($AF111,IF(AC111="",49,AC111+"37"),1,1,"EST 3")))-1)</f>
        <v>-</v>
      </c>
      <c r="AJ111" s="1" t="str">
        <f ca="1">IF($I111&lt;AJ$5,"-",SUM(INDIRECT(ADDRESS($AF111+"1",54,1,1,"EST 3")):INDIRECT(ADDRESS($AF111+"1",IF(AD111="",65,AD111+"53"),1,1,"EST 3")))/SUM(INDIRECT(ADDRESS($AF111,54,1,1,"EST 3")):INDIRECT(ADDRESS($AF111,IF(AD111="",65,AD111+"53"),1,1,"EST 3")))-1)</f>
        <v>-</v>
      </c>
      <c r="AK111" s="1" t="str">
        <f ca="1">IF($I111&lt;AK$5,"-",SUM(INDIRECT(ADDRESS($AF111+"1",70,1,1,"EST 3")):INDIRECT(ADDRESS($AF111+"1",IF(AE111="",81,AE111+"69"),1,1,"EST 3")))/SUM(INDIRECT(ADDRESS($AF111,70,1,1,"EST 3")):INDIRECT(ADDRESS($AF111,IF(AE111="",81,AE111+"69"),1,1,"EST 3")))-1)</f>
        <v>-</v>
      </c>
    </row>
    <row r="112" spans="3:37" ht="30" customHeight="1" thickTop="1" thickBot="1">
      <c r="C112" s="321"/>
      <c r="D112" s="322"/>
      <c r="E112" s="316"/>
      <c r="F112" s="316"/>
      <c r="G112" s="317" t="str">
        <f>IF(F112=0,"",VLOOKUP(F112,Funcionários!$C$6:$D$81,2,FALSE))</f>
        <v/>
      </c>
      <c r="H112" s="318"/>
      <c r="I112" s="319"/>
      <c r="J112" s="85" t="str">
        <f t="shared" si="16"/>
        <v/>
      </c>
      <c r="K112" s="88"/>
      <c r="L112" s="1" t="str">
        <f t="shared" si="17"/>
        <v/>
      </c>
      <c r="R112" s="1" t="str">
        <f t="shared" si="18"/>
        <v/>
      </c>
      <c r="S112" s="1" t="str">
        <f t="shared" si="19"/>
        <v/>
      </c>
      <c r="W112" s="1" t="e">
        <f t="shared" ca="1" si="20"/>
        <v>#VALUE!</v>
      </c>
      <c r="X112" s="1" t="e">
        <f t="shared" ca="1" si="21"/>
        <v>#VALUE!</v>
      </c>
      <c r="Y112" s="1" t="e">
        <f t="shared" ca="1" si="22"/>
        <v>#VALUE!</v>
      </c>
      <c r="AA112" s="1" t="str">
        <f t="shared" si="26"/>
        <v/>
      </c>
      <c r="AB112" s="1" t="str">
        <f t="shared" si="26"/>
        <v/>
      </c>
      <c r="AC112" s="1" t="str">
        <f t="shared" si="26"/>
        <v/>
      </c>
      <c r="AD112" s="1" t="str">
        <f t="shared" si="26"/>
        <v/>
      </c>
      <c r="AE112" s="1" t="str">
        <f t="shared" si="26"/>
        <v/>
      </c>
      <c r="AF112" s="1" t="e">
        <f>VLOOKUP(C112,'Est3'!$C$12:$S$26,18,FALSE)</f>
        <v>#N/A</v>
      </c>
      <c r="AG112" s="1" t="str">
        <f ca="1">IF($I112&lt;AG$5,"-",SUM(INDIRECT(ADDRESS($AF112+"1",6,1,1,"EST 3")):INDIRECT(ADDRESS($AF112+"1",IF(AA112="",17,AA112+"5"),1,1,"EST 3")))/SUM(INDIRECT(ADDRESS($AF112,6,1,1,"EST 3")):INDIRECT(ADDRESS($AF112,IF(AA112="",17,AA112+"5"),1,1,"EST 3")))-1)</f>
        <v>-</v>
      </c>
      <c r="AH112" s="1" t="str">
        <f ca="1">IF($I112&lt;AH$5,"-",SUM(INDIRECT(ADDRESS($AF112+"1",22,1,1,"EST 3")):INDIRECT(ADDRESS($AF112+"1",IF(AB112="",33,AB112+"21"),1,1,"EST 3")))/SUM(INDIRECT(ADDRESS($AF112,22,1,1,"EST 3")):INDIRECT(ADDRESS($AF112,IF(AB112="",33,AB112+"21"),1,1,"EST 3")))-1)</f>
        <v>-</v>
      </c>
      <c r="AI112" s="1" t="str">
        <f ca="1">IF($I112&lt;AI$5,"-",SUM(INDIRECT(ADDRESS($AF112+"1",38,1,1,"EST 3")):INDIRECT(ADDRESS($AF112+"1",IF(AC112="",49,AC112+"37"),1,1,"EST 3")))/SUM(INDIRECT(ADDRESS($AF112,38,1,1,"EST 3")):INDIRECT(ADDRESS($AF112,IF(AC112="",49,AC112+"37"),1,1,"EST 3")))-1)</f>
        <v>-</v>
      </c>
      <c r="AJ112" s="1" t="str">
        <f ca="1">IF($I112&lt;AJ$5,"-",SUM(INDIRECT(ADDRESS($AF112+"1",54,1,1,"EST 3")):INDIRECT(ADDRESS($AF112+"1",IF(AD112="",65,AD112+"53"),1,1,"EST 3")))/SUM(INDIRECT(ADDRESS($AF112,54,1,1,"EST 3")):INDIRECT(ADDRESS($AF112,IF(AD112="",65,AD112+"53"),1,1,"EST 3")))-1)</f>
        <v>-</v>
      </c>
      <c r="AK112" s="1" t="str">
        <f ca="1">IF($I112&lt;AK$5,"-",SUM(INDIRECT(ADDRESS($AF112+"1",70,1,1,"EST 3")):INDIRECT(ADDRESS($AF112+"1",IF(AE112="",81,AE112+"69"),1,1,"EST 3")))/SUM(INDIRECT(ADDRESS($AF112,70,1,1,"EST 3")):INDIRECT(ADDRESS($AF112,IF(AE112="",81,AE112+"69"),1,1,"EST 3")))-1)</f>
        <v>-</v>
      </c>
    </row>
    <row r="113" spans="3:37" ht="30" customHeight="1" thickTop="1" thickBot="1">
      <c r="C113" s="321"/>
      <c r="D113" s="322"/>
      <c r="E113" s="316"/>
      <c r="F113" s="316"/>
      <c r="G113" s="317" t="str">
        <f>IF(F113=0,"",VLOOKUP(F113,Funcionários!$C$6:$D$81,2,FALSE))</f>
        <v/>
      </c>
      <c r="H113" s="318"/>
      <c r="I113" s="319"/>
      <c r="J113" s="85" t="str">
        <f t="shared" si="16"/>
        <v/>
      </c>
      <c r="K113" s="88"/>
      <c r="L113" s="1" t="str">
        <f t="shared" si="17"/>
        <v/>
      </c>
      <c r="R113" s="1" t="str">
        <f t="shared" si="18"/>
        <v/>
      </c>
      <c r="S113" s="1" t="str">
        <f t="shared" si="19"/>
        <v/>
      </c>
      <c r="W113" s="1" t="e">
        <f t="shared" ca="1" si="20"/>
        <v>#VALUE!</v>
      </c>
      <c r="X113" s="1" t="e">
        <f t="shared" ca="1" si="21"/>
        <v>#VALUE!</v>
      </c>
      <c r="Y113" s="1" t="e">
        <f t="shared" ca="1" si="22"/>
        <v>#VALUE!</v>
      </c>
      <c r="AA113" s="1" t="str">
        <f t="shared" si="26"/>
        <v/>
      </c>
      <c r="AB113" s="1" t="str">
        <f t="shared" si="26"/>
        <v/>
      </c>
      <c r="AC113" s="1" t="str">
        <f t="shared" si="26"/>
        <v/>
      </c>
      <c r="AD113" s="1" t="str">
        <f t="shared" si="26"/>
        <v/>
      </c>
      <c r="AE113" s="1" t="str">
        <f t="shared" si="26"/>
        <v/>
      </c>
      <c r="AF113" s="1" t="e">
        <f>VLOOKUP(C113,'Est3'!$C$12:$S$26,18,FALSE)</f>
        <v>#N/A</v>
      </c>
      <c r="AG113" s="1" t="str">
        <f ca="1">IF($I113&lt;AG$5,"-",SUM(INDIRECT(ADDRESS($AF113+"1",6,1,1,"EST 3")):INDIRECT(ADDRESS($AF113+"1",IF(AA113="",17,AA113+"5"),1,1,"EST 3")))/SUM(INDIRECT(ADDRESS($AF113,6,1,1,"EST 3")):INDIRECT(ADDRESS($AF113,IF(AA113="",17,AA113+"5"),1,1,"EST 3")))-1)</f>
        <v>-</v>
      </c>
      <c r="AH113" s="1" t="str">
        <f ca="1">IF($I113&lt;AH$5,"-",SUM(INDIRECT(ADDRESS($AF113+"1",22,1,1,"EST 3")):INDIRECT(ADDRESS($AF113+"1",IF(AB113="",33,AB113+"21"),1,1,"EST 3")))/SUM(INDIRECT(ADDRESS($AF113,22,1,1,"EST 3")):INDIRECT(ADDRESS($AF113,IF(AB113="",33,AB113+"21"),1,1,"EST 3")))-1)</f>
        <v>-</v>
      </c>
      <c r="AI113" s="1" t="str">
        <f ca="1">IF($I113&lt;AI$5,"-",SUM(INDIRECT(ADDRESS($AF113+"1",38,1,1,"EST 3")):INDIRECT(ADDRESS($AF113+"1",IF(AC113="",49,AC113+"37"),1,1,"EST 3")))/SUM(INDIRECT(ADDRESS($AF113,38,1,1,"EST 3")):INDIRECT(ADDRESS($AF113,IF(AC113="",49,AC113+"37"),1,1,"EST 3")))-1)</f>
        <v>-</v>
      </c>
      <c r="AJ113" s="1" t="str">
        <f ca="1">IF($I113&lt;AJ$5,"-",SUM(INDIRECT(ADDRESS($AF113+"1",54,1,1,"EST 3")):INDIRECT(ADDRESS($AF113+"1",IF(AD113="",65,AD113+"53"),1,1,"EST 3")))/SUM(INDIRECT(ADDRESS($AF113,54,1,1,"EST 3")):INDIRECT(ADDRESS($AF113,IF(AD113="",65,AD113+"53"),1,1,"EST 3")))-1)</f>
        <v>-</v>
      </c>
      <c r="AK113" s="1" t="str">
        <f ca="1">IF($I113&lt;AK$5,"-",SUM(INDIRECT(ADDRESS($AF113+"1",70,1,1,"EST 3")):INDIRECT(ADDRESS($AF113+"1",IF(AE113="",81,AE113+"69"),1,1,"EST 3")))/SUM(INDIRECT(ADDRESS($AF113,70,1,1,"EST 3")):INDIRECT(ADDRESS($AF113,IF(AE113="",81,AE113+"69"),1,1,"EST 3")))-1)</f>
        <v>-</v>
      </c>
    </row>
    <row r="114" spans="3:37" ht="30" customHeight="1" thickTop="1" thickBot="1">
      <c r="C114" s="321"/>
      <c r="D114" s="322"/>
      <c r="E114" s="316"/>
      <c r="F114" s="316"/>
      <c r="G114" s="317" t="str">
        <f>IF(F114=0,"",VLOOKUP(F114,Funcionários!$C$6:$D$81,2,FALSE))</f>
        <v/>
      </c>
      <c r="H114" s="318"/>
      <c r="I114" s="319"/>
      <c r="J114" s="85" t="str">
        <f t="shared" si="16"/>
        <v/>
      </c>
      <c r="K114" s="88"/>
      <c r="L114" s="1" t="str">
        <f t="shared" si="17"/>
        <v/>
      </c>
      <c r="R114" s="1" t="str">
        <f t="shared" si="18"/>
        <v/>
      </c>
      <c r="S114" s="1" t="str">
        <f t="shared" si="19"/>
        <v/>
      </c>
      <c r="W114" s="1" t="e">
        <f t="shared" ca="1" si="20"/>
        <v>#VALUE!</v>
      </c>
      <c r="X114" s="1" t="e">
        <f t="shared" ca="1" si="21"/>
        <v>#VALUE!</v>
      </c>
      <c r="Y114" s="1" t="e">
        <f t="shared" ca="1" si="22"/>
        <v>#VALUE!</v>
      </c>
      <c r="AA114" s="1" t="str">
        <f t="shared" si="26"/>
        <v/>
      </c>
      <c r="AB114" s="1" t="str">
        <f t="shared" si="26"/>
        <v/>
      </c>
      <c r="AC114" s="1" t="str">
        <f t="shared" si="26"/>
        <v/>
      </c>
      <c r="AD114" s="1" t="str">
        <f t="shared" si="26"/>
        <v/>
      </c>
      <c r="AE114" s="1" t="str">
        <f t="shared" si="26"/>
        <v/>
      </c>
      <c r="AF114" s="1" t="e">
        <f>VLOOKUP(C114,'Est3'!$C$12:$S$26,18,FALSE)</f>
        <v>#N/A</v>
      </c>
      <c r="AG114" s="1" t="str">
        <f ca="1">IF($I114&lt;AG$5,"-",SUM(INDIRECT(ADDRESS($AF114+"1",6,1,1,"EST 3")):INDIRECT(ADDRESS($AF114+"1",IF(AA114="",17,AA114+"5"),1,1,"EST 3")))/SUM(INDIRECT(ADDRESS($AF114,6,1,1,"EST 3")):INDIRECT(ADDRESS($AF114,IF(AA114="",17,AA114+"5"),1,1,"EST 3")))-1)</f>
        <v>-</v>
      </c>
      <c r="AH114" s="1" t="str">
        <f ca="1">IF($I114&lt;AH$5,"-",SUM(INDIRECT(ADDRESS($AF114+"1",22,1,1,"EST 3")):INDIRECT(ADDRESS($AF114+"1",IF(AB114="",33,AB114+"21"),1,1,"EST 3")))/SUM(INDIRECT(ADDRESS($AF114,22,1,1,"EST 3")):INDIRECT(ADDRESS($AF114,IF(AB114="",33,AB114+"21"),1,1,"EST 3")))-1)</f>
        <v>-</v>
      </c>
      <c r="AI114" s="1" t="str">
        <f ca="1">IF($I114&lt;AI$5,"-",SUM(INDIRECT(ADDRESS($AF114+"1",38,1,1,"EST 3")):INDIRECT(ADDRESS($AF114+"1",IF(AC114="",49,AC114+"37"),1,1,"EST 3")))/SUM(INDIRECT(ADDRESS($AF114,38,1,1,"EST 3")):INDIRECT(ADDRESS($AF114,IF(AC114="",49,AC114+"37"),1,1,"EST 3")))-1)</f>
        <v>-</v>
      </c>
      <c r="AJ114" s="1" t="str">
        <f ca="1">IF($I114&lt;AJ$5,"-",SUM(INDIRECT(ADDRESS($AF114+"1",54,1,1,"EST 3")):INDIRECT(ADDRESS($AF114+"1",IF(AD114="",65,AD114+"53"),1,1,"EST 3")))/SUM(INDIRECT(ADDRESS($AF114,54,1,1,"EST 3")):INDIRECT(ADDRESS($AF114,IF(AD114="",65,AD114+"53"),1,1,"EST 3")))-1)</f>
        <v>-</v>
      </c>
      <c r="AK114" s="1" t="str">
        <f ca="1">IF($I114&lt;AK$5,"-",SUM(INDIRECT(ADDRESS($AF114+"1",70,1,1,"EST 3")):INDIRECT(ADDRESS($AF114+"1",IF(AE114="",81,AE114+"69"),1,1,"EST 3")))/SUM(INDIRECT(ADDRESS($AF114,70,1,1,"EST 3")):INDIRECT(ADDRESS($AF114,IF(AE114="",81,AE114+"69"),1,1,"EST 3")))-1)</f>
        <v>-</v>
      </c>
    </row>
    <row r="115" spans="3:37" ht="30" customHeight="1" thickTop="1" thickBot="1">
      <c r="C115" s="321"/>
      <c r="D115" s="322"/>
      <c r="E115" s="316"/>
      <c r="F115" s="316"/>
      <c r="G115" s="317" t="str">
        <f>IF(F115=0,"",VLOOKUP(F115,Funcionários!$C$6:$D$81,2,FALSE))</f>
        <v/>
      </c>
      <c r="H115" s="318"/>
      <c r="I115" s="319"/>
      <c r="J115" s="85" t="str">
        <f t="shared" si="16"/>
        <v/>
      </c>
      <c r="K115" s="88"/>
      <c r="L115" s="1" t="str">
        <f t="shared" si="17"/>
        <v/>
      </c>
      <c r="R115" s="1" t="str">
        <f t="shared" si="18"/>
        <v/>
      </c>
      <c r="S115" s="1" t="str">
        <f t="shared" si="19"/>
        <v/>
      </c>
      <c r="W115" s="1" t="e">
        <f t="shared" ca="1" si="20"/>
        <v>#VALUE!</v>
      </c>
      <c r="X115" s="1" t="e">
        <f t="shared" ca="1" si="21"/>
        <v>#VALUE!</v>
      </c>
      <c r="Y115" s="1" t="e">
        <f t="shared" ca="1" si="22"/>
        <v>#VALUE!</v>
      </c>
      <c r="AA115" s="1" t="str">
        <f t="shared" si="26"/>
        <v/>
      </c>
      <c r="AB115" s="1" t="str">
        <f t="shared" si="26"/>
        <v/>
      </c>
      <c r="AC115" s="1" t="str">
        <f t="shared" si="26"/>
        <v/>
      </c>
      <c r="AD115" s="1" t="str">
        <f t="shared" si="26"/>
        <v/>
      </c>
      <c r="AE115" s="1" t="str">
        <f t="shared" si="26"/>
        <v/>
      </c>
      <c r="AF115" s="1" t="e">
        <f>VLOOKUP(C115,'Est3'!$C$12:$S$26,18,FALSE)</f>
        <v>#N/A</v>
      </c>
      <c r="AG115" s="1" t="str">
        <f ca="1">IF($I115&lt;AG$5,"-",SUM(INDIRECT(ADDRESS($AF115+"1",6,1,1,"EST 3")):INDIRECT(ADDRESS($AF115+"1",IF(AA115="",17,AA115+"5"),1,1,"EST 3")))/SUM(INDIRECT(ADDRESS($AF115,6,1,1,"EST 3")):INDIRECT(ADDRESS($AF115,IF(AA115="",17,AA115+"5"),1,1,"EST 3")))-1)</f>
        <v>-</v>
      </c>
      <c r="AH115" s="1" t="str">
        <f ca="1">IF($I115&lt;AH$5,"-",SUM(INDIRECT(ADDRESS($AF115+"1",22,1,1,"EST 3")):INDIRECT(ADDRESS($AF115+"1",IF(AB115="",33,AB115+"21"),1,1,"EST 3")))/SUM(INDIRECT(ADDRESS($AF115,22,1,1,"EST 3")):INDIRECT(ADDRESS($AF115,IF(AB115="",33,AB115+"21"),1,1,"EST 3")))-1)</f>
        <v>-</v>
      </c>
      <c r="AI115" s="1" t="str">
        <f ca="1">IF($I115&lt;AI$5,"-",SUM(INDIRECT(ADDRESS($AF115+"1",38,1,1,"EST 3")):INDIRECT(ADDRESS($AF115+"1",IF(AC115="",49,AC115+"37"),1,1,"EST 3")))/SUM(INDIRECT(ADDRESS($AF115,38,1,1,"EST 3")):INDIRECT(ADDRESS($AF115,IF(AC115="",49,AC115+"37"),1,1,"EST 3")))-1)</f>
        <v>-</v>
      </c>
      <c r="AJ115" s="1" t="str">
        <f ca="1">IF($I115&lt;AJ$5,"-",SUM(INDIRECT(ADDRESS($AF115+"1",54,1,1,"EST 3")):INDIRECT(ADDRESS($AF115+"1",IF(AD115="",65,AD115+"53"),1,1,"EST 3")))/SUM(INDIRECT(ADDRESS($AF115,54,1,1,"EST 3")):INDIRECT(ADDRESS($AF115,IF(AD115="",65,AD115+"53"),1,1,"EST 3")))-1)</f>
        <v>-</v>
      </c>
      <c r="AK115" s="1" t="str">
        <f ca="1">IF($I115&lt;AK$5,"-",SUM(INDIRECT(ADDRESS($AF115+"1",70,1,1,"EST 3")):INDIRECT(ADDRESS($AF115+"1",IF(AE115="",81,AE115+"69"),1,1,"EST 3")))/SUM(INDIRECT(ADDRESS($AF115,70,1,1,"EST 3")):INDIRECT(ADDRESS($AF115,IF(AE115="",81,AE115+"69"),1,1,"EST 3")))-1)</f>
        <v>-</v>
      </c>
    </row>
    <row r="116" spans="3:37" ht="30" customHeight="1" thickTop="1" thickBot="1">
      <c r="C116" s="321"/>
      <c r="D116" s="322"/>
      <c r="E116" s="316"/>
      <c r="F116" s="316"/>
      <c r="G116" s="317" t="str">
        <f>IF(F116=0,"",VLOOKUP(F116,Funcionários!$C$6:$D$81,2,FALSE))</f>
        <v/>
      </c>
      <c r="H116" s="318"/>
      <c r="I116" s="319"/>
      <c r="J116" s="85" t="str">
        <f t="shared" si="16"/>
        <v/>
      </c>
      <c r="K116" s="88"/>
      <c r="L116" s="1" t="str">
        <f t="shared" si="17"/>
        <v/>
      </c>
      <c r="R116" s="1" t="str">
        <f t="shared" si="18"/>
        <v/>
      </c>
      <c r="S116" s="1" t="str">
        <f t="shared" si="19"/>
        <v/>
      </c>
      <c r="W116" s="1" t="e">
        <f t="shared" ca="1" si="20"/>
        <v>#VALUE!</v>
      </c>
      <c r="X116" s="1" t="e">
        <f t="shared" ca="1" si="21"/>
        <v>#VALUE!</v>
      </c>
      <c r="Y116" s="1" t="e">
        <f t="shared" ca="1" si="22"/>
        <v>#VALUE!</v>
      </c>
      <c r="AA116" s="1" t="str">
        <f t="shared" ref="AA116:AE125" si="27">IF($I116=AA$5,$R116,"")</f>
        <v/>
      </c>
      <c r="AB116" s="1" t="str">
        <f t="shared" si="27"/>
        <v/>
      </c>
      <c r="AC116" s="1" t="str">
        <f t="shared" si="27"/>
        <v/>
      </c>
      <c r="AD116" s="1" t="str">
        <f t="shared" si="27"/>
        <v/>
      </c>
      <c r="AE116" s="1" t="str">
        <f t="shared" si="27"/>
        <v/>
      </c>
      <c r="AF116" s="1" t="e">
        <f>VLOOKUP(C116,'Est3'!$C$12:$S$26,18,FALSE)</f>
        <v>#N/A</v>
      </c>
      <c r="AG116" s="1" t="str">
        <f ca="1">IF($I116&lt;AG$5,"-",SUM(INDIRECT(ADDRESS($AF116+"1",6,1,1,"EST 3")):INDIRECT(ADDRESS($AF116+"1",IF(AA116="",17,AA116+"5"),1,1,"EST 3")))/SUM(INDIRECT(ADDRESS($AF116,6,1,1,"EST 3")):INDIRECT(ADDRESS($AF116,IF(AA116="",17,AA116+"5"),1,1,"EST 3")))-1)</f>
        <v>-</v>
      </c>
      <c r="AH116" s="1" t="str">
        <f ca="1">IF($I116&lt;AH$5,"-",SUM(INDIRECT(ADDRESS($AF116+"1",22,1,1,"EST 3")):INDIRECT(ADDRESS($AF116+"1",IF(AB116="",33,AB116+"21"),1,1,"EST 3")))/SUM(INDIRECT(ADDRESS($AF116,22,1,1,"EST 3")):INDIRECT(ADDRESS($AF116,IF(AB116="",33,AB116+"21"),1,1,"EST 3")))-1)</f>
        <v>-</v>
      </c>
      <c r="AI116" s="1" t="str">
        <f ca="1">IF($I116&lt;AI$5,"-",SUM(INDIRECT(ADDRESS($AF116+"1",38,1,1,"EST 3")):INDIRECT(ADDRESS($AF116+"1",IF(AC116="",49,AC116+"37"),1,1,"EST 3")))/SUM(INDIRECT(ADDRESS($AF116,38,1,1,"EST 3")):INDIRECT(ADDRESS($AF116,IF(AC116="",49,AC116+"37"),1,1,"EST 3")))-1)</f>
        <v>-</v>
      </c>
      <c r="AJ116" s="1" t="str">
        <f ca="1">IF($I116&lt;AJ$5,"-",SUM(INDIRECT(ADDRESS($AF116+"1",54,1,1,"EST 3")):INDIRECT(ADDRESS($AF116+"1",IF(AD116="",65,AD116+"53"),1,1,"EST 3")))/SUM(INDIRECT(ADDRESS($AF116,54,1,1,"EST 3")):INDIRECT(ADDRESS($AF116,IF(AD116="",65,AD116+"53"),1,1,"EST 3")))-1)</f>
        <v>-</v>
      </c>
      <c r="AK116" s="1" t="str">
        <f ca="1">IF($I116&lt;AK$5,"-",SUM(INDIRECT(ADDRESS($AF116+"1",70,1,1,"EST 3")):INDIRECT(ADDRESS($AF116+"1",IF(AE116="",81,AE116+"69"),1,1,"EST 3")))/SUM(INDIRECT(ADDRESS($AF116,70,1,1,"EST 3")):INDIRECT(ADDRESS($AF116,IF(AE116="",81,AE116+"69"),1,1,"EST 3")))-1)</f>
        <v>-</v>
      </c>
    </row>
    <row r="117" spans="3:37" ht="30" customHeight="1" thickTop="1" thickBot="1">
      <c r="C117" s="321"/>
      <c r="D117" s="322"/>
      <c r="E117" s="316"/>
      <c r="F117" s="316"/>
      <c r="G117" s="317" t="str">
        <f>IF(F117=0,"",VLOOKUP(F117,Funcionários!$C$6:$D$81,2,FALSE))</f>
        <v/>
      </c>
      <c r="H117" s="318"/>
      <c r="I117" s="319"/>
      <c r="J117" s="85" t="str">
        <f t="shared" si="16"/>
        <v/>
      </c>
      <c r="K117" s="88"/>
      <c r="L117" s="1" t="str">
        <f t="shared" si="17"/>
        <v/>
      </c>
      <c r="R117" s="1" t="str">
        <f t="shared" si="18"/>
        <v/>
      </c>
      <c r="S117" s="1" t="str">
        <f t="shared" si="19"/>
        <v/>
      </c>
      <c r="W117" s="1" t="e">
        <f t="shared" ca="1" si="20"/>
        <v>#VALUE!</v>
      </c>
      <c r="X117" s="1" t="e">
        <f t="shared" ca="1" si="21"/>
        <v>#VALUE!</v>
      </c>
      <c r="Y117" s="1" t="e">
        <f t="shared" ca="1" si="22"/>
        <v>#VALUE!</v>
      </c>
      <c r="AA117" s="1" t="str">
        <f t="shared" si="27"/>
        <v/>
      </c>
      <c r="AB117" s="1" t="str">
        <f t="shared" si="27"/>
        <v/>
      </c>
      <c r="AC117" s="1" t="str">
        <f t="shared" si="27"/>
        <v/>
      </c>
      <c r="AD117" s="1" t="str">
        <f t="shared" si="27"/>
        <v/>
      </c>
      <c r="AE117" s="1" t="str">
        <f t="shared" si="27"/>
        <v/>
      </c>
      <c r="AF117" s="1" t="e">
        <f>VLOOKUP(C117,'Est3'!$C$12:$S$26,18,FALSE)</f>
        <v>#N/A</v>
      </c>
      <c r="AG117" s="1" t="str">
        <f ca="1">IF($I117&lt;AG$5,"-",SUM(INDIRECT(ADDRESS($AF117+"1",6,1,1,"EST 3")):INDIRECT(ADDRESS($AF117+"1",IF(AA117="",17,AA117+"5"),1,1,"EST 3")))/SUM(INDIRECT(ADDRESS($AF117,6,1,1,"EST 3")):INDIRECT(ADDRESS($AF117,IF(AA117="",17,AA117+"5"),1,1,"EST 3")))-1)</f>
        <v>-</v>
      </c>
      <c r="AH117" s="1" t="str">
        <f ca="1">IF($I117&lt;AH$5,"-",SUM(INDIRECT(ADDRESS($AF117+"1",22,1,1,"EST 3")):INDIRECT(ADDRESS($AF117+"1",IF(AB117="",33,AB117+"21"),1,1,"EST 3")))/SUM(INDIRECT(ADDRESS($AF117,22,1,1,"EST 3")):INDIRECT(ADDRESS($AF117,IF(AB117="",33,AB117+"21"),1,1,"EST 3")))-1)</f>
        <v>-</v>
      </c>
      <c r="AI117" s="1" t="str">
        <f ca="1">IF($I117&lt;AI$5,"-",SUM(INDIRECT(ADDRESS($AF117+"1",38,1,1,"EST 3")):INDIRECT(ADDRESS($AF117+"1",IF(AC117="",49,AC117+"37"),1,1,"EST 3")))/SUM(INDIRECT(ADDRESS($AF117,38,1,1,"EST 3")):INDIRECT(ADDRESS($AF117,IF(AC117="",49,AC117+"37"),1,1,"EST 3")))-1)</f>
        <v>-</v>
      </c>
      <c r="AJ117" s="1" t="str">
        <f ca="1">IF($I117&lt;AJ$5,"-",SUM(INDIRECT(ADDRESS($AF117+"1",54,1,1,"EST 3")):INDIRECT(ADDRESS($AF117+"1",IF(AD117="",65,AD117+"53"),1,1,"EST 3")))/SUM(INDIRECT(ADDRESS($AF117,54,1,1,"EST 3")):INDIRECT(ADDRESS($AF117,IF(AD117="",65,AD117+"53"),1,1,"EST 3")))-1)</f>
        <v>-</v>
      </c>
      <c r="AK117" s="1" t="str">
        <f ca="1">IF($I117&lt;AK$5,"-",SUM(INDIRECT(ADDRESS($AF117+"1",70,1,1,"EST 3")):INDIRECT(ADDRESS($AF117+"1",IF(AE117="",81,AE117+"69"),1,1,"EST 3")))/SUM(INDIRECT(ADDRESS($AF117,70,1,1,"EST 3")):INDIRECT(ADDRESS($AF117,IF(AE117="",81,AE117+"69"),1,1,"EST 3")))-1)</f>
        <v>-</v>
      </c>
    </row>
    <row r="118" spans="3:37" ht="30" customHeight="1" thickTop="1" thickBot="1">
      <c r="C118" s="321"/>
      <c r="D118" s="322"/>
      <c r="E118" s="316"/>
      <c r="F118" s="316"/>
      <c r="G118" s="317" t="str">
        <f>IF(F118=0,"",VLOOKUP(F118,Funcionários!$C$6:$D$81,2,FALSE))</f>
        <v/>
      </c>
      <c r="H118" s="318"/>
      <c r="I118" s="319"/>
      <c r="J118" s="85" t="str">
        <f t="shared" si="16"/>
        <v/>
      </c>
      <c r="K118" s="88"/>
      <c r="L118" s="1" t="str">
        <f t="shared" si="17"/>
        <v/>
      </c>
      <c r="R118" s="1" t="str">
        <f t="shared" si="18"/>
        <v/>
      </c>
      <c r="S118" s="1" t="str">
        <f t="shared" si="19"/>
        <v/>
      </c>
      <c r="W118" s="1" t="e">
        <f t="shared" ca="1" si="20"/>
        <v>#VALUE!</v>
      </c>
      <c r="X118" s="1" t="e">
        <f t="shared" ca="1" si="21"/>
        <v>#VALUE!</v>
      </c>
      <c r="Y118" s="1" t="e">
        <f t="shared" ca="1" si="22"/>
        <v>#VALUE!</v>
      </c>
      <c r="AA118" s="1" t="str">
        <f t="shared" si="27"/>
        <v/>
      </c>
      <c r="AB118" s="1" t="str">
        <f t="shared" si="27"/>
        <v/>
      </c>
      <c r="AC118" s="1" t="str">
        <f t="shared" si="27"/>
        <v/>
      </c>
      <c r="AD118" s="1" t="str">
        <f t="shared" si="27"/>
        <v/>
      </c>
      <c r="AE118" s="1" t="str">
        <f t="shared" si="27"/>
        <v/>
      </c>
      <c r="AF118" s="1" t="e">
        <f>VLOOKUP(C118,'Est3'!$C$12:$S$26,18,FALSE)</f>
        <v>#N/A</v>
      </c>
      <c r="AG118" s="1" t="str">
        <f ca="1">IF($I118&lt;AG$5,"-",SUM(INDIRECT(ADDRESS($AF118+"1",6,1,1,"EST 3")):INDIRECT(ADDRESS($AF118+"1",IF(AA118="",17,AA118+"5"),1,1,"EST 3")))/SUM(INDIRECT(ADDRESS($AF118,6,1,1,"EST 3")):INDIRECT(ADDRESS($AF118,IF(AA118="",17,AA118+"5"),1,1,"EST 3")))-1)</f>
        <v>-</v>
      </c>
      <c r="AH118" s="1" t="str">
        <f ca="1">IF($I118&lt;AH$5,"-",SUM(INDIRECT(ADDRESS($AF118+"1",22,1,1,"EST 3")):INDIRECT(ADDRESS($AF118+"1",IF(AB118="",33,AB118+"21"),1,1,"EST 3")))/SUM(INDIRECT(ADDRESS($AF118,22,1,1,"EST 3")):INDIRECT(ADDRESS($AF118,IF(AB118="",33,AB118+"21"),1,1,"EST 3")))-1)</f>
        <v>-</v>
      </c>
      <c r="AI118" s="1" t="str">
        <f ca="1">IF($I118&lt;AI$5,"-",SUM(INDIRECT(ADDRESS($AF118+"1",38,1,1,"EST 3")):INDIRECT(ADDRESS($AF118+"1",IF(AC118="",49,AC118+"37"),1,1,"EST 3")))/SUM(INDIRECT(ADDRESS($AF118,38,1,1,"EST 3")):INDIRECT(ADDRESS($AF118,IF(AC118="",49,AC118+"37"),1,1,"EST 3")))-1)</f>
        <v>-</v>
      </c>
      <c r="AJ118" s="1" t="str">
        <f ca="1">IF($I118&lt;AJ$5,"-",SUM(INDIRECT(ADDRESS($AF118+"1",54,1,1,"EST 3")):INDIRECT(ADDRESS($AF118+"1",IF(AD118="",65,AD118+"53"),1,1,"EST 3")))/SUM(INDIRECT(ADDRESS($AF118,54,1,1,"EST 3")):INDIRECT(ADDRESS($AF118,IF(AD118="",65,AD118+"53"),1,1,"EST 3")))-1)</f>
        <v>-</v>
      </c>
      <c r="AK118" s="1" t="str">
        <f ca="1">IF($I118&lt;AK$5,"-",SUM(INDIRECT(ADDRESS($AF118+"1",70,1,1,"EST 3")):INDIRECT(ADDRESS($AF118+"1",IF(AE118="",81,AE118+"69"),1,1,"EST 3")))/SUM(INDIRECT(ADDRESS($AF118,70,1,1,"EST 3")):INDIRECT(ADDRESS($AF118,IF(AE118="",81,AE118+"69"),1,1,"EST 3")))-1)</f>
        <v>-</v>
      </c>
    </row>
    <row r="119" spans="3:37" ht="30" customHeight="1" thickTop="1" thickBot="1">
      <c r="C119" s="321"/>
      <c r="D119" s="322"/>
      <c r="E119" s="316"/>
      <c r="F119" s="316"/>
      <c r="G119" s="317" t="str">
        <f>IF(F119=0,"",VLOOKUP(F119,Funcionários!$C$6:$D$81,2,FALSE))</f>
        <v/>
      </c>
      <c r="H119" s="318"/>
      <c r="I119" s="319"/>
      <c r="J119" s="85" t="str">
        <f t="shared" si="16"/>
        <v/>
      </c>
      <c r="K119" s="88"/>
      <c r="L119" s="1" t="str">
        <f t="shared" si="17"/>
        <v/>
      </c>
      <c r="R119" s="1" t="str">
        <f t="shared" si="18"/>
        <v/>
      </c>
      <c r="S119" s="1" t="str">
        <f t="shared" si="19"/>
        <v/>
      </c>
      <c r="W119" s="1" t="e">
        <f t="shared" ca="1" si="20"/>
        <v>#VALUE!</v>
      </c>
      <c r="X119" s="1" t="e">
        <f t="shared" ca="1" si="21"/>
        <v>#VALUE!</v>
      </c>
      <c r="Y119" s="1" t="e">
        <f t="shared" ca="1" si="22"/>
        <v>#VALUE!</v>
      </c>
      <c r="AA119" s="1" t="str">
        <f t="shared" si="27"/>
        <v/>
      </c>
      <c r="AB119" s="1" t="str">
        <f t="shared" si="27"/>
        <v/>
      </c>
      <c r="AC119" s="1" t="str">
        <f t="shared" si="27"/>
        <v/>
      </c>
      <c r="AD119" s="1" t="str">
        <f t="shared" si="27"/>
        <v/>
      </c>
      <c r="AE119" s="1" t="str">
        <f t="shared" si="27"/>
        <v/>
      </c>
      <c r="AF119" s="1" t="e">
        <f>VLOOKUP(C119,'Est3'!$C$12:$S$26,18,FALSE)</f>
        <v>#N/A</v>
      </c>
      <c r="AG119" s="1" t="str">
        <f ca="1">IF($I119&lt;AG$5,"-",SUM(INDIRECT(ADDRESS($AF119+"1",6,1,1,"EST 3")):INDIRECT(ADDRESS($AF119+"1",IF(AA119="",17,AA119+"5"),1,1,"EST 3")))/SUM(INDIRECT(ADDRESS($AF119,6,1,1,"EST 3")):INDIRECT(ADDRESS($AF119,IF(AA119="",17,AA119+"5"),1,1,"EST 3")))-1)</f>
        <v>-</v>
      </c>
      <c r="AH119" s="1" t="str">
        <f ca="1">IF($I119&lt;AH$5,"-",SUM(INDIRECT(ADDRESS($AF119+"1",22,1,1,"EST 3")):INDIRECT(ADDRESS($AF119+"1",IF(AB119="",33,AB119+"21"),1,1,"EST 3")))/SUM(INDIRECT(ADDRESS($AF119,22,1,1,"EST 3")):INDIRECT(ADDRESS($AF119,IF(AB119="",33,AB119+"21"),1,1,"EST 3")))-1)</f>
        <v>-</v>
      </c>
      <c r="AI119" s="1" t="str">
        <f ca="1">IF($I119&lt;AI$5,"-",SUM(INDIRECT(ADDRESS($AF119+"1",38,1,1,"EST 3")):INDIRECT(ADDRESS($AF119+"1",IF(AC119="",49,AC119+"37"),1,1,"EST 3")))/SUM(INDIRECT(ADDRESS($AF119,38,1,1,"EST 3")):INDIRECT(ADDRESS($AF119,IF(AC119="",49,AC119+"37"),1,1,"EST 3")))-1)</f>
        <v>-</v>
      </c>
      <c r="AJ119" s="1" t="str">
        <f ca="1">IF($I119&lt;AJ$5,"-",SUM(INDIRECT(ADDRESS($AF119+"1",54,1,1,"EST 3")):INDIRECT(ADDRESS($AF119+"1",IF(AD119="",65,AD119+"53"),1,1,"EST 3")))/SUM(INDIRECT(ADDRESS($AF119,54,1,1,"EST 3")):INDIRECT(ADDRESS($AF119,IF(AD119="",65,AD119+"53"),1,1,"EST 3")))-1)</f>
        <v>-</v>
      </c>
      <c r="AK119" s="1" t="str">
        <f ca="1">IF($I119&lt;AK$5,"-",SUM(INDIRECT(ADDRESS($AF119+"1",70,1,1,"EST 3")):INDIRECT(ADDRESS($AF119+"1",IF(AE119="",81,AE119+"69"),1,1,"EST 3")))/SUM(INDIRECT(ADDRESS($AF119,70,1,1,"EST 3")):INDIRECT(ADDRESS($AF119,IF(AE119="",81,AE119+"69"),1,1,"EST 3")))-1)</f>
        <v>-</v>
      </c>
    </row>
    <row r="120" spans="3:37" ht="30" customHeight="1" thickTop="1" thickBot="1">
      <c r="C120" s="321"/>
      <c r="D120" s="322"/>
      <c r="E120" s="316"/>
      <c r="F120" s="316"/>
      <c r="G120" s="317" t="str">
        <f>IF(F120=0,"",VLOOKUP(F120,Funcionários!$C$6:$D$81,2,FALSE))</f>
        <v/>
      </c>
      <c r="H120" s="318"/>
      <c r="I120" s="319"/>
      <c r="J120" s="85" t="str">
        <f t="shared" si="16"/>
        <v/>
      </c>
      <c r="K120" s="88"/>
      <c r="L120" s="1" t="str">
        <f t="shared" si="17"/>
        <v/>
      </c>
      <c r="R120" s="1" t="str">
        <f t="shared" si="18"/>
        <v/>
      </c>
      <c r="S120" s="1" t="str">
        <f t="shared" si="19"/>
        <v/>
      </c>
      <c r="W120" s="1" t="e">
        <f t="shared" ca="1" si="20"/>
        <v>#VALUE!</v>
      </c>
      <c r="X120" s="1" t="e">
        <f t="shared" ca="1" si="21"/>
        <v>#VALUE!</v>
      </c>
      <c r="Y120" s="1" t="e">
        <f t="shared" ca="1" si="22"/>
        <v>#VALUE!</v>
      </c>
      <c r="AA120" s="1" t="str">
        <f t="shared" si="27"/>
        <v/>
      </c>
      <c r="AB120" s="1" t="str">
        <f t="shared" si="27"/>
        <v/>
      </c>
      <c r="AC120" s="1" t="str">
        <f t="shared" si="27"/>
        <v/>
      </c>
      <c r="AD120" s="1" t="str">
        <f t="shared" si="27"/>
        <v/>
      </c>
      <c r="AE120" s="1" t="str">
        <f t="shared" si="27"/>
        <v/>
      </c>
      <c r="AF120" s="1" t="e">
        <f>VLOOKUP(C120,'Est3'!$C$12:$S$26,18,FALSE)</f>
        <v>#N/A</v>
      </c>
      <c r="AG120" s="1" t="str">
        <f ca="1">IF($I120&lt;AG$5,"-",SUM(INDIRECT(ADDRESS($AF120+"1",6,1,1,"EST 3")):INDIRECT(ADDRESS($AF120+"1",IF(AA120="",17,AA120+"5"),1,1,"EST 3")))/SUM(INDIRECT(ADDRESS($AF120,6,1,1,"EST 3")):INDIRECT(ADDRESS($AF120,IF(AA120="",17,AA120+"5"),1,1,"EST 3")))-1)</f>
        <v>-</v>
      </c>
      <c r="AH120" s="1" t="str">
        <f ca="1">IF($I120&lt;AH$5,"-",SUM(INDIRECT(ADDRESS($AF120+"1",22,1,1,"EST 3")):INDIRECT(ADDRESS($AF120+"1",IF(AB120="",33,AB120+"21"),1,1,"EST 3")))/SUM(INDIRECT(ADDRESS($AF120,22,1,1,"EST 3")):INDIRECT(ADDRESS($AF120,IF(AB120="",33,AB120+"21"),1,1,"EST 3")))-1)</f>
        <v>-</v>
      </c>
      <c r="AI120" s="1" t="str">
        <f ca="1">IF($I120&lt;AI$5,"-",SUM(INDIRECT(ADDRESS($AF120+"1",38,1,1,"EST 3")):INDIRECT(ADDRESS($AF120+"1",IF(AC120="",49,AC120+"37"),1,1,"EST 3")))/SUM(INDIRECT(ADDRESS($AF120,38,1,1,"EST 3")):INDIRECT(ADDRESS($AF120,IF(AC120="",49,AC120+"37"),1,1,"EST 3")))-1)</f>
        <v>-</v>
      </c>
      <c r="AJ120" s="1" t="str">
        <f ca="1">IF($I120&lt;AJ$5,"-",SUM(INDIRECT(ADDRESS($AF120+"1",54,1,1,"EST 3")):INDIRECT(ADDRESS($AF120+"1",IF(AD120="",65,AD120+"53"),1,1,"EST 3")))/SUM(INDIRECT(ADDRESS($AF120,54,1,1,"EST 3")):INDIRECT(ADDRESS($AF120,IF(AD120="",65,AD120+"53"),1,1,"EST 3")))-1)</f>
        <v>-</v>
      </c>
      <c r="AK120" s="1" t="str">
        <f ca="1">IF($I120&lt;AK$5,"-",SUM(INDIRECT(ADDRESS($AF120+"1",70,1,1,"EST 3")):INDIRECT(ADDRESS($AF120+"1",IF(AE120="",81,AE120+"69"),1,1,"EST 3")))/SUM(INDIRECT(ADDRESS($AF120,70,1,1,"EST 3")):INDIRECT(ADDRESS($AF120,IF(AE120="",81,AE120+"69"),1,1,"EST 3")))-1)</f>
        <v>-</v>
      </c>
    </row>
    <row r="121" spans="3:37" ht="30" customHeight="1" thickTop="1" thickBot="1">
      <c r="C121" s="321"/>
      <c r="D121" s="322"/>
      <c r="E121" s="316"/>
      <c r="F121" s="316"/>
      <c r="G121" s="317" t="str">
        <f>IF(F121=0,"",VLOOKUP(F121,Funcionários!$C$6:$D$81,2,FALSE))</f>
        <v/>
      </c>
      <c r="H121" s="318"/>
      <c r="I121" s="319"/>
      <c r="J121" s="85" t="str">
        <f t="shared" si="16"/>
        <v/>
      </c>
      <c r="K121" s="88"/>
      <c r="L121" s="1" t="str">
        <f t="shared" si="17"/>
        <v/>
      </c>
      <c r="R121" s="1" t="str">
        <f t="shared" si="18"/>
        <v/>
      </c>
      <c r="S121" s="1" t="str">
        <f t="shared" si="19"/>
        <v/>
      </c>
      <c r="W121" s="1" t="e">
        <f t="shared" ca="1" si="20"/>
        <v>#VALUE!</v>
      </c>
      <c r="X121" s="1" t="e">
        <f t="shared" ca="1" si="21"/>
        <v>#VALUE!</v>
      </c>
      <c r="Y121" s="1" t="e">
        <f t="shared" ca="1" si="22"/>
        <v>#VALUE!</v>
      </c>
      <c r="AA121" s="1" t="str">
        <f t="shared" si="27"/>
        <v/>
      </c>
      <c r="AB121" s="1" t="str">
        <f t="shared" si="27"/>
        <v/>
      </c>
      <c r="AC121" s="1" t="str">
        <f t="shared" si="27"/>
        <v/>
      </c>
      <c r="AD121" s="1" t="str">
        <f t="shared" si="27"/>
        <v/>
      </c>
      <c r="AE121" s="1" t="str">
        <f t="shared" si="27"/>
        <v/>
      </c>
      <c r="AF121" s="1" t="e">
        <f>VLOOKUP(C121,'Est3'!$C$12:$S$26,18,FALSE)</f>
        <v>#N/A</v>
      </c>
      <c r="AG121" s="1" t="str">
        <f ca="1">IF($I121&lt;AG$5,"-",SUM(INDIRECT(ADDRESS($AF121+"1",6,1,1,"EST 3")):INDIRECT(ADDRESS($AF121+"1",IF(AA121="",17,AA121+"5"),1,1,"EST 3")))/SUM(INDIRECT(ADDRESS($AF121,6,1,1,"EST 3")):INDIRECT(ADDRESS($AF121,IF(AA121="",17,AA121+"5"),1,1,"EST 3")))-1)</f>
        <v>-</v>
      </c>
      <c r="AH121" s="1" t="str">
        <f ca="1">IF($I121&lt;AH$5,"-",SUM(INDIRECT(ADDRESS($AF121+"1",22,1,1,"EST 3")):INDIRECT(ADDRESS($AF121+"1",IF(AB121="",33,AB121+"21"),1,1,"EST 3")))/SUM(INDIRECT(ADDRESS($AF121,22,1,1,"EST 3")):INDIRECT(ADDRESS($AF121,IF(AB121="",33,AB121+"21"),1,1,"EST 3")))-1)</f>
        <v>-</v>
      </c>
      <c r="AI121" s="1" t="str">
        <f ca="1">IF($I121&lt;AI$5,"-",SUM(INDIRECT(ADDRESS($AF121+"1",38,1,1,"EST 3")):INDIRECT(ADDRESS($AF121+"1",IF(AC121="",49,AC121+"37"),1,1,"EST 3")))/SUM(INDIRECT(ADDRESS($AF121,38,1,1,"EST 3")):INDIRECT(ADDRESS($AF121,IF(AC121="",49,AC121+"37"),1,1,"EST 3")))-1)</f>
        <v>-</v>
      </c>
      <c r="AJ121" s="1" t="str">
        <f ca="1">IF($I121&lt;AJ$5,"-",SUM(INDIRECT(ADDRESS($AF121+"1",54,1,1,"EST 3")):INDIRECT(ADDRESS($AF121+"1",IF(AD121="",65,AD121+"53"),1,1,"EST 3")))/SUM(INDIRECT(ADDRESS($AF121,54,1,1,"EST 3")):INDIRECT(ADDRESS($AF121,IF(AD121="",65,AD121+"53"),1,1,"EST 3")))-1)</f>
        <v>-</v>
      </c>
      <c r="AK121" s="1" t="str">
        <f ca="1">IF($I121&lt;AK$5,"-",SUM(INDIRECT(ADDRESS($AF121+"1",70,1,1,"EST 3")):INDIRECT(ADDRESS($AF121+"1",IF(AE121="",81,AE121+"69"),1,1,"EST 3")))/SUM(INDIRECT(ADDRESS($AF121,70,1,1,"EST 3")):INDIRECT(ADDRESS($AF121,IF(AE121="",81,AE121+"69"),1,1,"EST 3")))-1)</f>
        <v>-</v>
      </c>
    </row>
    <row r="122" spans="3:37" ht="30" customHeight="1" thickTop="1" thickBot="1">
      <c r="C122" s="321"/>
      <c r="D122" s="322"/>
      <c r="E122" s="316"/>
      <c r="F122" s="316"/>
      <c r="G122" s="317" t="str">
        <f>IF(F122=0,"",VLOOKUP(F122,Funcionários!$C$6:$D$81,2,FALSE))</f>
        <v/>
      </c>
      <c r="H122" s="318"/>
      <c r="I122" s="319"/>
      <c r="J122" s="85" t="str">
        <f t="shared" si="16"/>
        <v/>
      </c>
      <c r="K122" s="88"/>
      <c r="L122" s="1" t="str">
        <f t="shared" si="17"/>
        <v/>
      </c>
      <c r="R122" s="1" t="str">
        <f t="shared" si="18"/>
        <v/>
      </c>
      <c r="S122" s="1" t="str">
        <f t="shared" si="19"/>
        <v/>
      </c>
      <c r="W122" s="1" t="e">
        <f t="shared" ca="1" si="20"/>
        <v>#VALUE!</v>
      </c>
      <c r="X122" s="1" t="e">
        <f t="shared" ca="1" si="21"/>
        <v>#VALUE!</v>
      </c>
      <c r="Y122" s="1" t="e">
        <f t="shared" ca="1" si="22"/>
        <v>#VALUE!</v>
      </c>
      <c r="AA122" s="1" t="str">
        <f t="shared" si="27"/>
        <v/>
      </c>
      <c r="AB122" s="1" t="str">
        <f t="shared" si="27"/>
        <v/>
      </c>
      <c r="AC122" s="1" t="str">
        <f t="shared" si="27"/>
        <v/>
      </c>
      <c r="AD122" s="1" t="str">
        <f t="shared" si="27"/>
        <v/>
      </c>
      <c r="AE122" s="1" t="str">
        <f t="shared" si="27"/>
        <v/>
      </c>
      <c r="AF122" s="1" t="e">
        <f>VLOOKUP(C122,'Est3'!$C$12:$S$26,18,FALSE)</f>
        <v>#N/A</v>
      </c>
      <c r="AG122" s="1" t="str">
        <f ca="1">IF($I122&lt;AG$5,"-",SUM(INDIRECT(ADDRESS($AF122+"1",6,1,1,"EST 3")):INDIRECT(ADDRESS($AF122+"1",IF(AA122="",17,AA122+"5"),1,1,"EST 3")))/SUM(INDIRECT(ADDRESS($AF122,6,1,1,"EST 3")):INDIRECT(ADDRESS($AF122,IF(AA122="",17,AA122+"5"),1,1,"EST 3")))-1)</f>
        <v>-</v>
      </c>
      <c r="AH122" s="1" t="str">
        <f ca="1">IF($I122&lt;AH$5,"-",SUM(INDIRECT(ADDRESS($AF122+"1",22,1,1,"EST 3")):INDIRECT(ADDRESS($AF122+"1",IF(AB122="",33,AB122+"21"),1,1,"EST 3")))/SUM(INDIRECT(ADDRESS($AF122,22,1,1,"EST 3")):INDIRECT(ADDRESS($AF122,IF(AB122="",33,AB122+"21"),1,1,"EST 3")))-1)</f>
        <v>-</v>
      </c>
      <c r="AI122" s="1" t="str">
        <f ca="1">IF($I122&lt;AI$5,"-",SUM(INDIRECT(ADDRESS($AF122+"1",38,1,1,"EST 3")):INDIRECT(ADDRESS($AF122+"1",IF(AC122="",49,AC122+"37"),1,1,"EST 3")))/SUM(INDIRECT(ADDRESS($AF122,38,1,1,"EST 3")):INDIRECT(ADDRESS($AF122,IF(AC122="",49,AC122+"37"),1,1,"EST 3")))-1)</f>
        <v>-</v>
      </c>
      <c r="AJ122" s="1" t="str">
        <f ca="1">IF($I122&lt;AJ$5,"-",SUM(INDIRECT(ADDRESS($AF122+"1",54,1,1,"EST 3")):INDIRECT(ADDRESS($AF122+"1",IF(AD122="",65,AD122+"53"),1,1,"EST 3")))/SUM(INDIRECT(ADDRESS($AF122,54,1,1,"EST 3")):INDIRECT(ADDRESS($AF122,IF(AD122="",65,AD122+"53"),1,1,"EST 3")))-1)</f>
        <v>-</v>
      </c>
      <c r="AK122" s="1" t="str">
        <f ca="1">IF($I122&lt;AK$5,"-",SUM(INDIRECT(ADDRESS($AF122+"1",70,1,1,"EST 3")):INDIRECT(ADDRESS($AF122+"1",IF(AE122="",81,AE122+"69"),1,1,"EST 3")))/SUM(INDIRECT(ADDRESS($AF122,70,1,1,"EST 3")):INDIRECT(ADDRESS($AF122,IF(AE122="",81,AE122+"69"),1,1,"EST 3")))-1)</f>
        <v>-</v>
      </c>
    </row>
    <row r="123" spans="3:37" ht="30" customHeight="1" thickTop="1" thickBot="1">
      <c r="C123" s="321"/>
      <c r="D123" s="322"/>
      <c r="E123" s="316"/>
      <c r="F123" s="316"/>
      <c r="G123" s="317" t="str">
        <f>IF(F123=0,"",VLOOKUP(F123,Funcionários!$C$6:$D$81,2,FALSE))</f>
        <v/>
      </c>
      <c r="H123" s="318"/>
      <c r="I123" s="319"/>
      <c r="J123" s="85" t="str">
        <f t="shared" si="16"/>
        <v/>
      </c>
      <c r="K123" s="88"/>
      <c r="L123" s="1" t="str">
        <f t="shared" si="17"/>
        <v/>
      </c>
      <c r="R123" s="1" t="str">
        <f t="shared" si="18"/>
        <v/>
      </c>
      <c r="S123" s="1" t="str">
        <f t="shared" si="19"/>
        <v/>
      </c>
      <c r="W123" s="1" t="e">
        <f t="shared" ca="1" si="20"/>
        <v>#VALUE!</v>
      </c>
      <c r="X123" s="1" t="e">
        <f t="shared" ca="1" si="21"/>
        <v>#VALUE!</v>
      </c>
      <c r="Y123" s="1" t="e">
        <f t="shared" ca="1" si="22"/>
        <v>#VALUE!</v>
      </c>
      <c r="AA123" s="1" t="str">
        <f t="shared" si="27"/>
        <v/>
      </c>
      <c r="AB123" s="1" t="str">
        <f t="shared" si="27"/>
        <v/>
      </c>
      <c r="AC123" s="1" t="str">
        <f t="shared" si="27"/>
        <v/>
      </c>
      <c r="AD123" s="1" t="str">
        <f t="shared" si="27"/>
        <v/>
      </c>
      <c r="AE123" s="1" t="str">
        <f t="shared" si="27"/>
        <v/>
      </c>
      <c r="AF123" s="1" t="e">
        <f>VLOOKUP(C123,'Est3'!$C$12:$S$26,18,FALSE)</f>
        <v>#N/A</v>
      </c>
      <c r="AG123" s="1" t="str">
        <f ca="1">IF($I123&lt;AG$5,"-",SUM(INDIRECT(ADDRESS($AF123+"1",6,1,1,"EST 3")):INDIRECT(ADDRESS($AF123+"1",IF(AA123="",17,AA123+"5"),1,1,"EST 3")))/SUM(INDIRECT(ADDRESS($AF123,6,1,1,"EST 3")):INDIRECT(ADDRESS($AF123,IF(AA123="",17,AA123+"5"),1,1,"EST 3")))-1)</f>
        <v>-</v>
      </c>
      <c r="AH123" s="1" t="str">
        <f ca="1">IF($I123&lt;AH$5,"-",SUM(INDIRECT(ADDRESS($AF123+"1",22,1,1,"EST 3")):INDIRECT(ADDRESS($AF123+"1",IF(AB123="",33,AB123+"21"),1,1,"EST 3")))/SUM(INDIRECT(ADDRESS($AF123,22,1,1,"EST 3")):INDIRECT(ADDRESS($AF123,IF(AB123="",33,AB123+"21"),1,1,"EST 3")))-1)</f>
        <v>-</v>
      </c>
      <c r="AI123" s="1" t="str">
        <f ca="1">IF($I123&lt;AI$5,"-",SUM(INDIRECT(ADDRESS($AF123+"1",38,1,1,"EST 3")):INDIRECT(ADDRESS($AF123+"1",IF(AC123="",49,AC123+"37"),1,1,"EST 3")))/SUM(INDIRECT(ADDRESS($AF123,38,1,1,"EST 3")):INDIRECT(ADDRESS($AF123,IF(AC123="",49,AC123+"37"),1,1,"EST 3")))-1)</f>
        <v>-</v>
      </c>
      <c r="AJ123" s="1" t="str">
        <f ca="1">IF($I123&lt;AJ$5,"-",SUM(INDIRECT(ADDRESS($AF123+"1",54,1,1,"EST 3")):INDIRECT(ADDRESS($AF123+"1",IF(AD123="",65,AD123+"53"),1,1,"EST 3")))/SUM(INDIRECT(ADDRESS($AF123,54,1,1,"EST 3")):INDIRECT(ADDRESS($AF123,IF(AD123="",65,AD123+"53"),1,1,"EST 3")))-1)</f>
        <v>-</v>
      </c>
      <c r="AK123" s="1" t="str">
        <f ca="1">IF($I123&lt;AK$5,"-",SUM(INDIRECT(ADDRESS($AF123+"1",70,1,1,"EST 3")):INDIRECT(ADDRESS($AF123+"1",IF(AE123="",81,AE123+"69"),1,1,"EST 3")))/SUM(INDIRECT(ADDRESS($AF123,70,1,1,"EST 3")):INDIRECT(ADDRESS($AF123,IF(AE123="",81,AE123+"69"),1,1,"EST 3")))-1)</f>
        <v>-</v>
      </c>
    </row>
    <row r="124" spans="3:37" ht="30" customHeight="1" thickTop="1" thickBot="1">
      <c r="C124" s="321"/>
      <c r="D124" s="322"/>
      <c r="E124" s="316"/>
      <c r="F124" s="316"/>
      <c r="G124" s="317" t="str">
        <f>IF(F124=0,"",VLOOKUP(F124,Funcionários!$C$6:$D$81,2,FALSE))</f>
        <v/>
      </c>
      <c r="H124" s="318"/>
      <c r="I124" s="319"/>
      <c r="J124" s="85" t="str">
        <f t="shared" si="16"/>
        <v/>
      </c>
      <c r="K124" s="88"/>
      <c r="L124" s="1" t="str">
        <f t="shared" si="17"/>
        <v/>
      </c>
      <c r="R124" s="1" t="str">
        <f t="shared" si="18"/>
        <v/>
      </c>
      <c r="S124" s="1" t="str">
        <f t="shared" si="19"/>
        <v/>
      </c>
      <c r="W124" s="1" t="e">
        <f t="shared" ca="1" si="20"/>
        <v>#VALUE!</v>
      </c>
      <c r="X124" s="1" t="e">
        <f t="shared" ca="1" si="21"/>
        <v>#VALUE!</v>
      </c>
      <c r="Y124" s="1" t="e">
        <f t="shared" ca="1" si="22"/>
        <v>#VALUE!</v>
      </c>
      <c r="AA124" s="1" t="str">
        <f t="shared" si="27"/>
        <v/>
      </c>
      <c r="AB124" s="1" t="str">
        <f t="shared" si="27"/>
        <v/>
      </c>
      <c r="AC124" s="1" t="str">
        <f t="shared" si="27"/>
        <v/>
      </c>
      <c r="AD124" s="1" t="str">
        <f t="shared" si="27"/>
        <v/>
      </c>
      <c r="AE124" s="1" t="str">
        <f t="shared" si="27"/>
        <v/>
      </c>
      <c r="AF124" s="1" t="e">
        <f>VLOOKUP(C124,'Est3'!$C$12:$S$26,18,FALSE)</f>
        <v>#N/A</v>
      </c>
      <c r="AG124" s="1" t="str">
        <f ca="1">IF($I124&lt;AG$5,"-",SUM(INDIRECT(ADDRESS($AF124+"1",6,1,1,"EST 3")):INDIRECT(ADDRESS($AF124+"1",IF(AA124="",17,AA124+"5"),1,1,"EST 3")))/SUM(INDIRECT(ADDRESS($AF124,6,1,1,"EST 3")):INDIRECT(ADDRESS($AF124,IF(AA124="",17,AA124+"5"),1,1,"EST 3")))-1)</f>
        <v>-</v>
      </c>
      <c r="AH124" s="1" t="str">
        <f ca="1">IF($I124&lt;AH$5,"-",SUM(INDIRECT(ADDRESS($AF124+"1",22,1,1,"EST 3")):INDIRECT(ADDRESS($AF124+"1",IF(AB124="",33,AB124+"21"),1,1,"EST 3")))/SUM(INDIRECT(ADDRESS($AF124,22,1,1,"EST 3")):INDIRECT(ADDRESS($AF124,IF(AB124="",33,AB124+"21"),1,1,"EST 3")))-1)</f>
        <v>-</v>
      </c>
      <c r="AI124" s="1" t="str">
        <f ca="1">IF($I124&lt;AI$5,"-",SUM(INDIRECT(ADDRESS($AF124+"1",38,1,1,"EST 3")):INDIRECT(ADDRESS($AF124+"1",IF(AC124="",49,AC124+"37"),1,1,"EST 3")))/SUM(INDIRECT(ADDRESS($AF124,38,1,1,"EST 3")):INDIRECT(ADDRESS($AF124,IF(AC124="",49,AC124+"37"),1,1,"EST 3")))-1)</f>
        <v>-</v>
      </c>
      <c r="AJ124" s="1" t="str">
        <f ca="1">IF($I124&lt;AJ$5,"-",SUM(INDIRECT(ADDRESS($AF124+"1",54,1,1,"EST 3")):INDIRECT(ADDRESS($AF124+"1",IF(AD124="",65,AD124+"53"),1,1,"EST 3")))/SUM(INDIRECT(ADDRESS($AF124,54,1,1,"EST 3")):INDIRECT(ADDRESS($AF124,IF(AD124="",65,AD124+"53"),1,1,"EST 3")))-1)</f>
        <v>-</v>
      </c>
      <c r="AK124" s="1" t="str">
        <f ca="1">IF($I124&lt;AK$5,"-",SUM(INDIRECT(ADDRESS($AF124+"1",70,1,1,"EST 3")):INDIRECT(ADDRESS($AF124+"1",IF(AE124="",81,AE124+"69"),1,1,"EST 3")))/SUM(INDIRECT(ADDRESS($AF124,70,1,1,"EST 3")):INDIRECT(ADDRESS($AF124,IF(AE124="",81,AE124+"69"),1,1,"EST 3")))-1)</f>
        <v>-</v>
      </c>
    </row>
    <row r="125" spans="3:37" ht="30" customHeight="1" thickTop="1" thickBot="1">
      <c r="C125" s="321"/>
      <c r="D125" s="322"/>
      <c r="E125" s="316"/>
      <c r="F125" s="316"/>
      <c r="G125" s="317" t="str">
        <f>IF(F125=0,"",VLOOKUP(F125,Funcionários!$C$6:$D$81,2,FALSE))</f>
        <v/>
      </c>
      <c r="H125" s="318"/>
      <c r="I125" s="319"/>
      <c r="J125" s="85" t="str">
        <f t="shared" si="16"/>
        <v/>
      </c>
      <c r="K125" s="88"/>
      <c r="L125" s="1" t="str">
        <f t="shared" si="17"/>
        <v/>
      </c>
      <c r="R125" s="1" t="str">
        <f t="shared" si="18"/>
        <v/>
      </c>
      <c r="S125" s="1" t="str">
        <f t="shared" si="19"/>
        <v/>
      </c>
      <c r="W125" s="1" t="e">
        <f t="shared" ca="1" si="20"/>
        <v>#VALUE!</v>
      </c>
      <c r="X125" s="1" t="e">
        <f t="shared" ca="1" si="21"/>
        <v>#VALUE!</v>
      </c>
      <c r="Y125" s="1" t="e">
        <f t="shared" ca="1" si="22"/>
        <v>#VALUE!</v>
      </c>
      <c r="AA125" s="1" t="str">
        <f t="shared" si="27"/>
        <v/>
      </c>
      <c r="AB125" s="1" t="str">
        <f t="shared" si="27"/>
        <v/>
      </c>
      <c r="AC125" s="1" t="str">
        <f t="shared" si="27"/>
        <v/>
      </c>
      <c r="AD125" s="1" t="str">
        <f t="shared" si="27"/>
        <v/>
      </c>
      <c r="AE125" s="1" t="str">
        <f t="shared" si="27"/>
        <v/>
      </c>
      <c r="AF125" s="1" t="e">
        <f>VLOOKUP(C125,'Est3'!$C$12:$S$26,18,FALSE)</f>
        <v>#N/A</v>
      </c>
      <c r="AG125" s="1" t="str">
        <f ca="1">IF($I125&lt;AG$5,"-",SUM(INDIRECT(ADDRESS($AF125+"1",6,1,1,"EST 3")):INDIRECT(ADDRESS($AF125+"1",IF(AA125="",17,AA125+"5"),1,1,"EST 3")))/SUM(INDIRECT(ADDRESS($AF125,6,1,1,"EST 3")):INDIRECT(ADDRESS($AF125,IF(AA125="",17,AA125+"5"),1,1,"EST 3")))-1)</f>
        <v>-</v>
      </c>
      <c r="AH125" s="1" t="str">
        <f ca="1">IF($I125&lt;AH$5,"-",SUM(INDIRECT(ADDRESS($AF125+"1",22,1,1,"EST 3")):INDIRECT(ADDRESS($AF125+"1",IF(AB125="",33,AB125+"21"),1,1,"EST 3")))/SUM(INDIRECT(ADDRESS($AF125,22,1,1,"EST 3")):INDIRECT(ADDRESS($AF125,IF(AB125="",33,AB125+"21"),1,1,"EST 3")))-1)</f>
        <v>-</v>
      </c>
      <c r="AI125" s="1" t="str">
        <f ca="1">IF($I125&lt;AI$5,"-",SUM(INDIRECT(ADDRESS($AF125+"1",38,1,1,"EST 3")):INDIRECT(ADDRESS($AF125+"1",IF(AC125="",49,AC125+"37"),1,1,"EST 3")))/SUM(INDIRECT(ADDRESS($AF125,38,1,1,"EST 3")):INDIRECT(ADDRESS($AF125,IF(AC125="",49,AC125+"37"),1,1,"EST 3")))-1)</f>
        <v>-</v>
      </c>
      <c r="AJ125" s="1" t="str">
        <f ca="1">IF($I125&lt;AJ$5,"-",SUM(INDIRECT(ADDRESS($AF125+"1",54,1,1,"EST 3")):INDIRECT(ADDRESS($AF125+"1",IF(AD125="",65,AD125+"53"),1,1,"EST 3")))/SUM(INDIRECT(ADDRESS($AF125,54,1,1,"EST 3")):INDIRECT(ADDRESS($AF125,IF(AD125="",65,AD125+"53"),1,1,"EST 3")))-1)</f>
        <v>-</v>
      </c>
      <c r="AK125" s="1" t="str">
        <f ca="1">IF($I125&lt;AK$5,"-",SUM(INDIRECT(ADDRESS($AF125+"1",70,1,1,"EST 3")):INDIRECT(ADDRESS($AF125+"1",IF(AE125="",81,AE125+"69"),1,1,"EST 3")))/SUM(INDIRECT(ADDRESS($AF125,70,1,1,"EST 3")):INDIRECT(ADDRESS($AF125,IF(AE125="",81,AE125+"69"),1,1,"EST 3")))-1)</f>
        <v>-</v>
      </c>
    </row>
    <row r="126" spans="3:37" ht="30" customHeight="1" thickTop="1" thickBot="1">
      <c r="C126" s="321"/>
      <c r="D126" s="322"/>
      <c r="E126" s="316"/>
      <c r="F126" s="316"/>
      <c r="G126" s="317" t="str">
        <f>IF(F126=0,"",VLOOKUP(F126,Funcionários!$C$6:$D$81,2,FALSE))</f>
        <v/>
      </c>
      <c r="H126" s="318"/>
      <c r="I126" s="319"/>
      <c r="J126" s="85" t="str">
        <f t="shared" si="16"/>
        <v/>
      </c>
      <c r="K126" s="88"/>
      <c r="L126" s="1" t="str">
        <f t="shared" si="17"/>
        <v/>
      </c>
      <c r="R126" s="1" t="str">
        <f t="shared" si="18"/>
        <v/>
      </c>
      <c r="S126" s="1" t="str">
        <f t="shared" si="19"/>
        <v/>
      </c>
      <c r="W126" s="1" t="e">
        <f t="shared" ca="1" si="20"/>
        <v>#VALUE!</v>
      </c>
      <c r="X126" s="1" t="e">
        <f t="shared" ca="1" si="21"/>
        <v>#VALUE!</v>
      </c>
      <c r="Y126" s="1" t="e">
        <f t="shared" ca="1" si="22"/>
        <v>#VALUE!</v>
      </c>
      <c r="AA126" s="1" t="str">
        <f t="shared" ref="AA126:AE135" si="28">IF($I126=AA$5,$R126,"")</f>
        <v/>
      </c>
      <c r="AB126" s="1" t="str">
        <f t="shared" si="28"/>
        <v/>
      </c>
      <c r="AC126" s="1" t="str">
        <f t="shared" si="28"/>
        <v/>
      </c>
      <c r="AD126" s="1" t="str">
        <f t="shared" si="28"/>
        <v/>
      </c>
      <c r="AE126" s="1" t="str">
        <f t="shared" si="28"/>
        <v/>
      </c>
      <c r="AF126" s="1" t="e">
        <f>VLOOKUP(C126,'Est3'!$C$12:$S$26,18,FALSE)</f>
        <v>#N/A</v>
      </c>
      <c r="AG126" s="1" t="str">
        <f ca="1">IF($I126&lt;AG$5,"-",SUM(INDIRECT(ADDRESS($AF126+"1",6,1,1,"EST 3")):INDIRECT(ADDRESS($AF126+"1",IF(AA126="",17,AA126+"5"),1,1,"EST 3")))/SUM(INDIRECT(ADDRESS($AF126,6,1,1,"EST 3")):INDIRECT(ADDRESS($AF126,IF(AA126="",17,AA126+"5"),1,1,"EST 3")))-1)</f>
        <v>-</v>
      </c>
      <c r="AH126" s="1" t="str">
        <f ca="1">IF($I126&lt;AH$5,"-",SUM(INDIRECT(ADDRESS($AF126+"1",22,1,1,"EST 3")):INDIRECT(ADDRESS($AF126+"1",IF(AB126="",33,AB126+"21"),1,1,"EST 3")))/SUM(INDIRECT(ADDRESS($AF126,22,1,1,"EST 3")):INDIRECT(ADDRESS($AF126,IF(AB126="",33,AB126+"21"),1,1,"EST 3")))-1)</f>
        <v>-</v>
      </c>
      <c r="AI126" s="1" t="str">
        <f ca="1">IF($I126&lt;AI$5,"-",SUM(INDIRECT(ADDRESS($AF126+"1",38,1,1,"EST 3")):INDIRECT(ADDRESS($AF126+"1",IF(AC126="",49,AC126+"37"),1,1,"EST 3")))/SUM(INDIRECT(ADDRESS($AF126,38,1,1,"EST 3")):INDIRECT(ADDRESS($AF126,IF(AC126="",49,AC126+"37"),1,1,"EST 3")))-1)</f>
        <v>-</v>
      </c>
      <c r="AJ126" s="1" t="str">
        <f ca="1">IF($I126&lt;AJ$5,"-",SUM(INDIRECT(ADDRESS($AF126+"1",54,1,1,"EST 3")):INDIRECT(ADDRESS($AF126+"1",IF(AD126="",65,AD126+"53"),1,1,"EST 3")))/SUM(INDIRECT(ADDRESS($AF126,54,1,1,"EST 3")):INDIRECT(ADDRESS($AF126,IF(AD126="",65,AD126+"53"),1,1,"EST 3")))-1)</f>
        <v>-</v>
      </c>
      <c r="AK126" s="1" t="str">
        <f ca="1">IF($I126&lt;AK$5,"-",SUM(INDIRECT(ADDRESS($AF126+"1",70,1,1,"EST 3")):INDIRECT(ADDRESS($AF126+"1",IF(AE126="",81,AE126+"69"),1,1,"EST 3")))/SUM(INDIRECT(ADDRESS($AF126,70,1,1,"EST 3")):INDIRECT(ADDRESS($AF126,IF(AE126="",81,AE126+"69"),1,1,"EST 3")))-1)</f>
        <v>-</v>
      </c>
    </row>
    <row r="127" spans="3:37" ht="30" customHeight="1" thickTop="1" thickBot="1">
      <c r="C127" s="321"/>
      <c r="D127" s="322"/>
      <c r="E127" s="316"/>
      <c r="F127" s="316"/>
      <c r="G127" s="317" t="str">
        <f>IF(F127=0,"",VLOOKUP(F127,Funcionários!$C$6:$D$81,2,FALSE))</f>
        <v/>
      </c>
      <c r="H127" s="318"/>
      <c r="I127" s="319"/>
      <c r="J127" s="85" t="str">
        <f t="shared" si="16"/>
        <v/>
      </c>
      <c r="K127" s="88"/>
      <c r="L127" s="1" t="str">
        <f t="shared" si="17"/>
        <v/>
      </c>
      <c r="R127" s="1" t="str">
        <f t="shared" si="18"/>
        <v/>
      </c>
      <c r="S127" s="1" t="str">
        <f t="shared" si="19"/>
        <v/>
      </c>
      <c r="W127" s="1" t="e">
        <f t="shared" ca="1" si="20"/>
        <v>#VALUE!</v>
      </c>
      <c r="X127" s="1" t="e">
        <f t="shared" ca="1" si="21"/>
        <v>#VALUE!</v>
      </c>
      <c r="Y127" s="1" t="e">
        <f t="shared" ca="1" si="22"/>
        <v>#VALUE!</v>
      </c>
      <c r="AA127" s="1" t="str">
        <f t="shared" si="28"/>
        <v/>
      </c>
      <c r="AB127" s="1" t="str">
        <f t="shared" si="28"/>
        <v/>
      </c>
      <c r="AC127" s="1" t="str">
        <f t="shared" si="28"/>
        <v/>
      </c>
      <c r="AD127" s="1" t="str">
        <f t="shared" si="28"/>
        <v/>
      </c>
      <c r="AE127" s="1" t="str">
        <f t="shared" si="28"/>
        <v/>
      </c>
      <c r="AF127" s="1" t="e">
        <f>VLOOKUP(C127,'Est3'!$C$12:$S$26,18,FALSE)</f>
        <v>#N/A</v>
      </c>
      <c r="AG127" s="1" t="str">
        <f ca="1">IF($I127&lt;AG$5,"-",SUM(INDIRECT(ADDRESS($AF127+"1",6,1,1,"EST 3")):INDIRECT(ADDRESS($AF127+"1",IF(AA127="",17,AA127+"5"),1,1,"EST 3")))/SUM(INDIRECT(ADDRESS($AF127,6,1,1,"EST 3")):INDIRECT(ADDRESS($AF127,IF(AA127="",17,AA127+"5"),1,1,"EST 3")))-1)</f>
        <v>-</v>
      </c>
      <c r="AH127" s="1" t="str">
        <f ca="1">IF($I127&lt;AH$5,"-",SUM(INDIRECT(ADDRESS($AF127+"1",22,1,1,"EST 3")):INDIRECT(ADDRESS($AF127+"1",IF(AB127="",33,AB127+"21"),1,1,"EST 3")))/SUM(INDIRECT(ADDRESS($AF127,22,1,1,"EST 3")):INDIRECT(ADDRESS($AF127,IF(AB127="",33,AB127+"21"),1,1,"EST 3")))-1)</f>
        <v>-</v>
      </c>
      <c r="AI127" s="1" t="str">
        <f ca="1">IF($I127&lt;AI$5,"-",SUM(INDIRECT(ADDRESS($AF127+"1",38,1,1,"EST 3")):INDIRECT(ADDRESS($AF127+"1",IF(AC127="",49,AC127+"37"),1,1,"EST 3")))/SUM(INDIRECT(ADDRESS($AF127,38,1,1,"EST 3")):INDIRECT(ADDRESS($AF127,IF(AC127="",49,AC127+"37"),1,1,"EST 3")))-1)</f>
        <v>-</v>
      </c>
      <c r="AJ127" s="1" t="str">
        <f ca="1">IF($I127&lt;AJ$5,"-",SUM(INDIRECT(ADDRESS($AF127+"1",54,1,1,"EST 3")):INDIRECT(ADDRESS($AF127+"1",IF(AD127="",65,AD127+"53"),1,1,"EST 3")))/SUM(INDIRECT(ADDRESS($AF127,54,1,1,"EST 3")):INDIRECT(ADDRESS($AF127,IF(AD127="",65,AD127+"53"),1,1,"EST 3")))-1)</f>
        <v>-</v>
      </c>
      <c r="AK127" s="1" t="str">
        <f ca="1">IF($I127&lt;AK$5,"-",SUM(INDIRECT(ADDRESS($AF127+"1",70,1,1,"EST 3")):INDIRECT(ADDRESS($AF127+"1",IF(AE127="",81,AE127+"69"),1,1,"EST 3")))/SUM(INDIRECT(ADDRESS($AF127,70,1,1,"EST 3")):INDIRECT(ADDRESS($AF127,IF(AE127="",81,AE127+"69"),1,1,"EST 3")))-1)</f>
        <v>-</v>
      </c>
    </row>
    <row r="128" spans="3:37" ht="30" customHeight="1" thickTop="1" thickBot="1">
      <c r="C128" s="321"/>
      <c r="D128" s="322"/>
      <c r="E128" s="316"/>
      <c r="F128" s="316"/>
      <c r="G128" s="317" t="str">
        <f>IF(F128=0,"",VLOOKUP(F128,Funcionários!$C$6:$D$81,2,FALSE))</f>
        <v/>
      </c>
      <c r="H128" s="318"/>
      <c r="I128" s="319"/>
      <c r="J128" s="85" t="str">
        <f t="shared" si="16"/>
        <v/>
      </c>
      <c r="K128" s="88"/>
      <c r="L128" s="1" t="str">
        <f t="shared" si="17"/>
        <v/>
      </c>
      <c r="R128" s="1" t="str">
        <f t="shared" si="18"/>
        <v/>
      </c>
      <c r="S128" s="1" t="str">
        <f t="shared" si="19"/>
        <v/>
      </c>
      <c r="W128" s="1" t="e">
        <f t="shared" ca="1" si="20"/>
        <v>#VALUE!</v>
      </c>
      <c r="X128" s="1" t="e">
        <f t="shared" ca="1" si="21"/>
        <v>#VALUE!</v>
      </c>
      <c r="Y128" s="1" t="e">
        <f t="shared" ca="1" si="22"/>
        <v>#VALUE!</v>
      </c>
      <c r="AA128" s="1" t="str">
        <f t="shared" si="28"/>
        <v/>
      </c>
      <c r="AB128" s="1" t="str">
        <f t="shared" si="28"/>
        <v/>
      </c>
      <c r="AC128" s="1" t="str">
        <f t="shared" si="28"/>
        <v/>
      </c>
      <c r="AD128" s="1" t="str">
        <f t="shared" si="28"/>
        <v/>
      </c>
      <c r="AE128" s="1" t="str">
        <f t="shared" si="28"/>
        <v/>
      </c>
      <c r="AF128" s="1" t="e">
        <f>VLOOKUP(C128,'Est3'!$C$12:$S$26,18,FALSE)</f>
        <v>#N/A</v>
      </c>
      <c r="AG128" s="1" t="str">
        <f ca="1">IF($I128&lt;AG$5,"-",SUM(INDIRECT(ADDRESS($AF128+"1",6,1,1,"EST 3")):INDIRECT(ADDRESS($AF128+"1",IF(AA128="",17,AA128+"5"),1,1,"EST 3")))/SUM(INDIRECT(ADDRESS($AF128,6,1,1,"EST 3")):INDIRECT(ADDRESS($AF128,IF(AA128="",17,AA128+"5"),1,1,"EST 3")))-1)</f>
        <v>-</v>
      </c>
      <c r="AH128" s="1" t="str">
        <f ca="1">IF($I128&lt;AH$5,"-",SUM(INDIRECT(ADDRESS($AF128+"1",22,1,1,"EST 3")):INDIRECT(ADDRESS($AF128+"1",IF(AB128="",33,AB128+"21"),1,1,"EST 3")))/SUM(INDIRECT(ADDRESS($AF128,22,1,1,"EST 3")):INDIRECT(ADDRESS($AF128,IF(AB128="",33,AB128+"21"),1,1,"EST 3")))-1)</f>
        <v>-</v>
      </c>
      <c r="AI128" s="1" t="str">
        <f ca="1">IF($I128&lt;AI$5,"-",SUM(INDIRECT(ADDRESS($AF128+"1",38,1,1,"EST 3")):INDIRECT(ADDRESS($AF128+"1",IF(AC128="",49,AC128+"37"),1,1,"EST 3")))/SUM(INDIRECT(ADDRESS($AF128,38,1,1,"EST 3")):INDIRECT(ADDRESS($AF128,IF(AC128="",49,AC128+"37"),1,1,"EST 3")))-1)</f>
        <v>-</v>
      </c>
      <c r="AJ128" s="1" t="str">
        <f ca="1">IF($I128&lt;AJ$5,"-",SUM(INDIRECT(ADDRESS($AF128+"1",54,1,1,"EST 3")):INDIRECT(ADDRESS($AF128+"1",IF(AD128="",65,AD128+"53"),1,1,"EST 3")))/SUM(INDIRECT(ADDRESS($AF128,54,1,1,"EST 3")):INDIRECT(ADDRESS($AF128,IF(AD128="",65,AD128+"53"),1,1,"EST 3")))-1)</f>
        <v>-</v>
      </c>
      <c r="AK128" s="1" t="str">
        <f ca="1">IF($I128&lt;AK$5,"-",SUM(INDIRECT(ADDRESS($AF128+"1",70,1,1,"EST 3")):INDIRECT(ADDRESS($AF128+"1",IF(AE128="",81,AE128+"69"),1,1,"EST 3")))/SUM(INDIRECT(ADDRESS($AF128,70,1,1,"EST 3")):INDIRECT(ADDRESS($AF128,IF(AE128="",81,AE128+"69"),1,1,"EST 3")))-1)</f>
        <v>-</v>
      </c>
    </row>
    <row r="129" spans="3:37" ht="30" customHeight="1" thickTop="1" thickBot="1">
      <c r="C129" s="321"/>
      <c r="D129" s="322"/>
      <c r="E129" s="316"/>
      <c r="F129" s="316"/>
      <c r="G129" s="317" t="str">
        <f>IF(F129=0,"",VLOOKUP(F129,Funcionários!$C$6:$D$81,2,FALSE))</f>
        <v/>
      </c>
      <c r="H129" s="318"/>
      <c r="I129" s="319"/>
      <c r="J129" s="85" t="str">
        <f t="shared" si="16"/>
        <v/>
      </c>
      <c r="K129" s="88"/>
      <c r="L129" s="1" t="str">
        <f t="shared" si="17"/>
        <v/>
      </c>
      <c r="R129" s="1" t="str">
        <f t="shared" si="18"/>
        <v/>
      </c>
      <c r="S129" s="1" t="str">
        <f t="shared" si="19"/>
        <v/>
      </c>
      <c r="W129" s="1" t="e">
        <f t="shared" ca="1" si="20"/>
        <v>#VALUE!</v>
      </c>
      <c r="X129" s="1" t="e">
        <f t="shared" ca="1" si="21"/>
        <v>#VALUE!</v>
      </c>
      <c r="Y129" s="1" t="e">
        <f t="shared" ca="1" si="22"/>
        <v>#VALUE!</v>
      </c>
      <c r="AA129" s="1" t="str">
        <f t="shared" si="28"/>
        <v/>
      </c>
      <c r="AB129" s="1" t="str">
        <f t="shared" si="28"/>
        <v/>
      </c>
      <c r="AC129" s="1" t="str">
        <f t="shared" si="28"/>
        <v/>
      </c>
      <c r="AD129" s="1" t="str">
        <f t="shared" si="28"/>
        <v/>
      </c>
      <c r="AE129" s="1" t="str">
        <f t="shared" si="28"/>
        <v/>
      </c>
      <c r="AF129" s="1" t="e">
        <f>VLOOKUP(C129,'Est3'!$C$12:$S$26,18,FALSE)</f>
        <v>#N/A</v>
      </c>
      <c r="AG129" s="1" t="str">
        <f ca="1">IF($I129&lt;AG$5,"-",SUM(INDIRECT(ADDRESS($AF129+"1",6,1,1,"EST 3")):INDIRECT(ADDRESS($AF129+"1",IF(AA129="",17,AA129+"5"),1,1,"EST 3")))/SUM(INDIRECT(ADDRESS($AF129,6,1,1,"EST 3")):INDIRECT(ADDRESS($AF129,IF(AA129="",17,AA129+"5"),1,1,"EST 3")))-1)</f>
        <v>-</v>
      </c>
      <c r="AH129" s="1" t="str">
        <f ca="1">IF($I129&lt;AH$5,"-",SUM(INDIRECT(ADDRESS($AF129+"1",22,1,1,"EST 3")):INDIRECT(ADDRESS($AF129+"1",IF(AB129="",33,AB129+"21"),1,1,"EST 3")))/SUM(INDIRECT(ADDRESS($AF129,22,1,1,"EST 3")):INDIRECT(ADDRESS($AF129,IF(AB129="",33,AB129+"21"),1,1,"EST 3")))-1)</f>
        <v>-</v>
      </c>
      <c r="AI129" s="1" t="str">
        <f ca="1">IF($I129&lt;AI$5,"-",SUM(INDIRECT(ADDRESS($AF129+"1",38,1,1,"EST 3")):INDIRECT(ADDRESS($AF129+"1",IF(AC129="",49,AC129+"37"),1,1,"EST 3")))/SUM(INDIRECT(ADDRESS($AF129,38,1,1,"EST 3")):INDIRECT(ADDRESS($AF129,IF(AC129="",49,AC129+"37"),1,1,"EST 3")))-1)</f>
        <v>-</v>
      </c>
      <c r="AJ129" s="1" t="str">
        <f ca="1">IF($I129&lt;AJ$5,"-",SUM(INDIRECT(ADDRESS($AF129+"1",54,1,1,"EST 3")):INDIRECT(ADDRESS($AF129+"1",IF(AD129="",65,AD129+"53"),1,1,"EST 3")))/SUM(INDIRECT(ADDRESS($AF129,54,1,1,"EST 3")):INDIRECT(ADDRESS($AF129,IF(AD129="",65,AD129+"53"),1,1,"EST 3")))-1)</f>
        <v>-</v>
      </c>
      <c r="AK129" s="1" t="str">
        <f ca="1">IF($I129&lt;AK$5,"-",SUM(INDIRECT(ADDRESS($AF129+"1",70,1,1,"EST 3")):INDIRECT(ADDRESS($AF129+"1",IF(AE129="",81,AE129+"69"),1,1,"EST 3")))/SUM(INDIRECT(ADDRESS($AF129,70,1,1,"EST 3")):INDIRECT(ADDRESS($AF129,IF(AE129="",81,AE129+"69"),1,1,"EST 3")))-1)</f>
        <v>-</v>
      </c>
    </row>
    <row r="130" spans="3:37" ht="30" customHeight="1" thickTop="1" thickBot="1">
      <c r="C130" s="321"/>
      <c r="D130" s="322"/>
      <c r="E130" s="316"/>
      <c r="F130" s="316"/>
      <c r="G130" s="317" t="str">
        <f>IF(F130=0,"",VLOOKUP(F130,Funcionários!$C$6:$D$81,2,FALSE))</f>
        <v/>
      </c>
      <c r="H130" s="318"/>
      <c r="I130" s="319"/>
      <c r="J130" s="85" t="str">
        <f t="shared" si="16"/>
        <v/>
      </c>
      <c r="K130" s="88"/>
      <c r="L130" s="1" t="str">
        <f t="shared" si="17"/>
        <v/>
      </c>
      <c r="R130" s="1" t="str">
        <f t="shared" si="18"/>
        <v/>
      </c>
      <c r="S130" s="1" t="str">
        <f t="shared" si="19"/>
        <v/>
      </c>
      <c r="W130" s="1" t="e">
        <f t="shared" ca="1" si="20"/>
        <v>#VALUE!</v>
      </c>
      <c r="X130" s="1" t="e">
        <f t="shared" ca="1" si="21"/>
        <v>#VALUE!</v>
      </c>
      <c r="Y130" s="1" t="e">
        <f t="shared" ca="1" si="22"/>
        <v>#VALUE!</v>
      </c>
      <c r="AA130" s="1" t="str">
        <f t="shared" si="28"/>
        <v/>
      </c>
      <c r="AB130" s="1" t="str">
        <f t="shared" si="28"/>
        <v/>
      </c>
      <c r="AC130" s="1" t="str">
        <f t="shared" si="28"/>
        <v/>
      </c>
      <c r="AD130" s="1" t="str">
        <f t="shared" si="28"/>
        <v/>
      </c>
      <c r="AE130" s="1" t="str">
        <f t="shared" si="28"/>
        <v/>
      </c>
      <c r="AF130" s="1" t="e">
        <f>VLOOKUP(C130,'Est3'!$C$12:$S$26,18,FALSE)</f>
        <v>#N/A</v>
      </c>
      <c r="AG130" s="1" t="str">
        <f ca="1">IF($I130&lt;AG$5,"-",SUM(INDIRECT(ADDRESS($AF130+"1",6,1,1,"EST 3")):INDIRECT(ADDRESS($AF130+"1",IF(AA130="",17,AA130+"5"),1,1,"EST 3")))/SUM(INDIRECT(ADDRESS($AF130,6,1,1,"EST 3")):INDIRECT(ADDRESS($AF130,IF(AA130="",17,AA130+"5"),1,1,"EST 3")))-1)</f>
        <v>-</v>
      </c>
      <c r="AH130" s="1" t="str">
        <f ca="1">IF($I130&lt;AH$5,"-",SUM(INDIRECT(ADDRESS($AF130+"1",22,1,1,"EST 3")):INDIRECT(ADDRESS($AF130+"1",IF(AB130="",33,AB130+"21"),1,1,"EST 3")))/SUM(INDIRECT(ADDRESS($AF130,22,1,1,"EST 3")):INDIRECT(ADDRESS($AF130,IF(AB130="",33,AB130+"21"),1,1,"EST 3")))-1)</f>
        <v>-</v>
      </c>
      <c r="AI130" s="1" t="str">
        <f ca="1">IF($I130&lt;AI$5,"-",SUM(INDIRECT(ADDRESS($AF130+"1",38,1,1,"EST 3")):INDIRECT(ADDRESS($AF130+"1",IF(AC130="",49,AC130+"37"),1,1,"EST 3")))/SUM(INDIRECT(ADDRESS($AF130,38,1,1,"EST 3")):INDIRECT(ADDRESS($AF130,IF(AC130="",49,AC130+"37"),1,1,"EST 3")))-1)</f>
        <v>-</v>
      </c>
      <c r="AJ130" s="1" t="str">
        <f ca="1">IF($I130&lt;AJ$5,"-",SUM(INDIRECT(ADDRESS($AF130+"1",54,1,1,"EST 3")):INDIRECT(ADDRESS($AF130+"1",IF(AD130="",65,AD130+"53"),1,1,"EST 3")))/SUM(INDIRECT(ADDRESS($AF130,54,1,1,"EST 3")):INDIRECT(ADDRESS($AF130,IF(AD130="",65,AD130+"53"),1,1,"EST 3")))-1)</f>
        <v>-</v>
      </c>
      <c r="AK130" s="1" t="str">
        <f ca="1">IF($I130&lt;AK$5,"-",SUM(INDIRECT(ADDRESS($AF130+"1",70,1,1,"EST 3")):INDIRECT(ADDRESS($AF130+"1",IF(AE130="",81,AE130+"69"),1,1,"EST 3")))/SUM(INDIRECT(ADDRESS($AF130,70,1,1,"EST 3")):INDIRECT(ADDRESS($AF130,IF(AE130="",81,AE130+"69"),1,1,"EST 3")))-1)</f>
        <v>-</v>
      </c>
    </row>
    <row r="131" spans="3:37" ht="30" customHeight="1" thickTop="1" thickBot="1">
      <c r="C131" s="321"/>
      <c r="D131" s="322"/>
      <c r="E131" s="316"/>
      <c r="F131" s="316"/>
      <c r="G131" s="317" t="str">
        <f>IF(F131=0,"",VLOOKUP(F131,Funcionários!$C$6:$D$81,2,FALSE))</f>
        <v/>
      </c>
      <c r="H131" s="318"/>
      <c r="I131" s="319"/>
      <c r="J131" s="85" t="str">
        <f t="shared" si="16"/>
        <v/>
      </c>
      <c r="K131" s="88"/>
      <c r="L131" s="1" t="str">
        <f t="shared" si="17"/>
        <v/>
      </c>
      <c r="R131" s="1" t="str">
        <f t="shared" si="18"/>
        <v/>
      </c>
      <c r="S131" s="1" t="str">
        <f t="shared" si="19"/>
        <v/>
      </c>
      <c r="W131" s="1" t="e">
        <f t="shared" ca="1" si="20"/>
        <v>#VALUE!</v>
      </c>
      <c r="X131" s="1" t="e">
        <f t="shared" ca="1" si="21"/>
        <v>#VALUE!</v>
      </c>
      <c r="Y131" s="1" t="e">
        <f t="shared" ca="1" si="22"/>
        <v>#VALUE!</v>
      </c>
      <c r="AA131" s="1" t="str">
        <f t="shared" si="28"/>
        <v/>
      </c>
      <c r="AB131" s="1" t="str">
        <f t="shared" si="28"/>
        <v/>
      </c>
      <c r="AC131" s="1" t="str">
        <f t="shared" si="28"/>
        <v/>
      </c>
      <c r="AD131" s="1" t="str">
        <f t="shared" si="28"/>
        <v/>
      </c>
      <c r="AE131" s="1" t="str">
        <f t="shared" si="28"/>
        <v/>
      </c>
      <c r="AF131" s="1" t="e">
        <f>VLOOKUP(C131,'Est3'!$C$12:$S$26,18,FALSE)</f>
        <v>#N/A</v>
      </c>
      <c r="AG131" s="1" t="str">
        <f ca="1">IF($I131&lt;AG$5,"-",SUM(INDIRECT(ADDRESS($AF131+"1",6,1,1,"EST 3")):INDIRECT(ADDRESS($AF131+"1",IF(AA131="",17,AA131+"5"),1,1,"EST 3")))/SUM(INDIRECT(ADDRESS($AF131,6,1,1,"EST 3")):INDIRECT(ADDRESS($AF131,IF(AA131="",17,AA131+"5"),1,1,"EST 3")))-1)</f>
        <v>-</v>
      </c>
      <c r="AH131" s="1" t="str">
        <f ca="1">IF($I131&lt;AH$5,"-",SUM(INDIRECT(ADDRESS($AF131+"1",22,1,1,"EST 3")):INDIRECT(ADDRESS($AF131+"1",IF(AB131="",33,AB131+"21"),1,1,"EST 3")))/SUM(INDIRECT(ADDRESS($AF131,22,1,1,"EST 3")):INDIRECT(ADDRESS($AF131,IF(AB131="",33,AB131+"21"),1,1,"EST 3")))-1)</f>
        <v>-</v>
      </c>
      <c r="AI131" s="1" t="str">
        <f ca="1">IF($I131&lt;AI$5,"-",SUM(INDIRECT(ADDRESS($AF131+"1",38,1,1,"EST 3")):INDIRECT(ADDRESS($AF131+"1",IF(AC131="",49,AC131+"37"),1,1,"EST 3")))/SUM(INDIRECT(ADDRESS($AF131,38,1,1,"EST 3")):INDIRECT(ADDRESS($AF131,IF(AC131="",49,AC131+"37"),1,1,"EST 3")))-1)</f>
        <v>-</v>
      </c>
      <c r="AJ131" s="1" t="str">
        <f ca="1">IF($I131&lt;AJ$5,"-",SUM(INDIRECT(ADDRESS($AF131+"1",54,1,1,"EST 3")):INDIRECT(ADDRESS($AF131+"1",IF(AD131="",65,AD131+"53"),1,1,"EST 3")))/SUM(INDIRECT(ADDRESS($AF131,54,1,1,"EST 3")):INDIRECT(ADDRESS($AF131,IF(AD131="",65,AD131+"53"),1,1,"EST 3")))-1)</f>
        <v>-</v>
      </c>
      <c r="AK131" s="1" t="str">
        <f ca="1">IF($I131&lt;AK$5,"-",SUM(INDIRECT(ADDRESS($AF131+"1",70,1,1,"EST 3")):INDIRECT(ADDRESS($AF131+"1",IF(AE131="",81,AE131+"69"),1,1,"EST 3")))/SUM(INDIRECT(ADDRESS($AF131,70,1,1,"EST 3")):INDIRECT(ADDRESS($AF131,IF(AE131="",81,AE131+"69"),1,1,"EST 3")))-1)</f>
        <v>-</v>
      </c>
    </row>
    <row r="132" spans="3:37" ht="30" customHeight="1" thickTop="1" thickBot="1">
      <c r="C132" s="321"/>
      <c r="D132" s="322"/>
      <c r="E132" s="316"/>
      <c r="F132" s="316"/>
      <c r="G132" s="317" t="str">
        <f>IF(F132=0,"",VLOOKUP(F132,Funcionários!$C$6:$D$81,2,FALSE))</f>
        <v/>
      </c>
      <c r="H132" s="318"/>
      <c r="I132" s="319"/>
      <c r="J132" s="85" t="str">
        <f t="shared" si="16"/>
        <v/>
      </c>
      <c r="K132" s="88"/>
      <c r="L132" s="1" t="str">
        <f t="shared" si="17"/>
        <v/>
      </c>
      <c r="R132" s="1" t="str">
        <f t="shared" si="18"/>
        <v/>
      </c>
      <c r="S132" s="1" t="str">
        <f t="shared" si="19"/>
        <v/>
      </c>
      <c r="W132" s="1" t="e">
        <f t="shared" ca="1" si="20"/>
        <v>#VALUE!</v>
      </c>
      <c r="X132" s="1" t="e">
        <f t="shared" ca="1" si="21"/>
        <v>#VALUE!</v>
      </c>
      <c r="Y132" s="1" t="e">
        <f t="shared" ca="1" si="22"/>
        <v>#VALUE!</v>
      </c>
      <c r="AA132" s="1" t="str">
        <f t="shared" si="28"/>
        <v/>
      </c>
      <c r="AB132" s="1" t="str">
        <f t="shared" si="28"/>
        <v/>
      </c>
      <c r="AC132" s="1" t="str">
        <f t="shared" si="28"/>
        <v/>
      </c>
      <c r="AD132" s="1" t="str">
        <f t="shared" si="28"/>
        <v/>
      </c>
      <c r="AE132" s="1" t="str">
        <f t="shared" si="28"/>
        <v/>
      </c>
      <c r="AF132" s="1" t="e">
        <f>VLOOKUP(C132,'Est3'!$C$12:$S$26,18,FALSE)</f>
        <v>#N/A</v>
      </c>
      <c r="AG132" s="1" t="str">
        <f ca="1">IF($I132&lt;AG$5,"-",SUM(INDIRECT(ADDRESS($AF132+"1",6,1,1,"EST 3")):INDIRECT(ADDRESS($AF132+"1",IF(AA132="",17,AA132+"5"),1,1,"EST 3")))/SUM(INDIRECT(ADDRESS($AF132,6,1,1,"EST 3")):INDIRECT(ADDRESS($AF132,IF(AA132="",17,AA132+"5"),1,1,"EST 3")))-1)</f>
        <v>-</v>
      </c>
      <c r="AH132" s="1" t="str">
        <f ca="1">IF($I132&lt;AH$5,"-",SUM(INDIRECT(ADDRESS($AF132+"1",22,1,1,"EST 3")):INDIRECT(ADDRESS($AF132+"1",IF(AB132="",33,AB132+"21"),1,1,"EST 3")))/SUM(INDIRECT(ADDRESS($AF132,22,1,1,"EST 3")):INDIRECT(ADDRESS($AF132,IF(AB132="",33,AB132+"21"),1,1,"EST 3")))-1)</f>
        <v>-</v>
      </c>
      <c r="AI132" s="1" t="str">
        <f ca="1">IF($I132&lt;AI$5,"-",SUM(INDIRECT(ADDRESS($AF132+"1",38,1,1,"EST 3")):INDIRECT(ADDRESS($AF132+"1",IF(AC132="",49,AC132+"37"),1,1,"EST 3")))/SUM(INDIRECT(ADDRESS($AF132,38,1,1,"EST 3")):INDIRECT(ADDRESS($AF132,IF(AC132="",49,AC132+"37"),1,1,"EST 3")))-1)</f>
        <v>-</v>
      </c>
      <c r="AJ132" s="1" t="str">
        <f ca="1">IF($I132&lt;AJ$5,"-",SUM(INDIRECT(ADDRESS($AF132+"1",54,1,1,"EST 3")):INDIRECT(ADDRESS($AF132+"1",IF(AD132="",65,AD132+"53"),1,1,"EST 3")))/SUM(INDIRECT(ADDRESS($AF132,54,1,1,"EST 3")):INDIRECT(ADDRESS($AF132,IF(AD132="",65,AD132+"53"),1,1,"EST 3")))-1)</f>
        <v>-</v>
      </c>
      <c r="AK132" s="1" t="str">
        <f ca="1">IF($I132&lt;AK$5,"-",SUM(INDIRECT(ADDRESS($AF132+"1",70,1,1,"EST 3")):INDIRECT(ADDRESS($AF132+"1",IF(AE132="",81,AE132+"69"),1,1,"EST 3")))/SUM(INDIRECT(ADDRESS($AF132,70,1,1,"EST 3")):INDIRECT(ADDRESS($AF132,IF(AE132="",81,AE132+"69"),1,1,"EST 3")))-1)</f>
        <v>-</v>
      </c>
    </row>
    <row r="133" spans="3:37" ht="30" customHeight="1" thickTop="1" thickBot="1">
      <c r="C133" s="321"/>
      <c r="D133" s="322"/>
      <c r="E133" s="316"/>
      <c r="F133" s="316"/>
      <c r="G133" s="317" t="str">
        <f>IF(F133=0,"",VLOOKUP(F133,Funcionários!$C$6:$D$81,2,FALSE))</f>
        <v/>
      </c>
      <c r="H133" s="318"/>
      <c r="I133" s="319"/>
      <c r="J133" s="85" t="str">
        <f t="shared" si="16"/>
        <v/>
      </c>
      <c r="K133" s="88"/>
      <c r="L133" s="1" t="str">
        <f t="shared" si="17"/>
        <v/>
      </c>
      <c r="R133" s="1" t="str">
        <f t="shared" si="18"/>
        <v/>
      </c>
      <c r="S133" s="1" t="str">
        <f t="shared" si="19"/>
        <v/>
      </c>
      <c r="W133" s="1" t="e">
        <f t="shared" ca="1" si="20"/>
        <v>#VALUE!</v>
      </c>
      <c r="X133" s="1" t="e">
        <f t="shared" ca="1" si="21"/>
        <v>#VALUE!</v>
      </c>
      <c r="Y133" s="1" t="e">
        <f t="shared" ca="1" si="22"/>
        <v>#VALUE!</v>
      </c>
      <c r="AA133" s="1" t="str">
        <f t="shared" si="28"/>
        <v/>
      </c>
      <c r="AB133" s="1" t="str">
        <f t="shared" si="28"/>
        <v/>
      </c>
      <c r="AC133" s="1" t="str">
        <f t="shared" si="28"/>
        <v/>
      </c>
      <c r="AD133" s="1" t="str">
        <f t="shared" si="28"/>
        <v/>
      </c>
      <c r="AE133" s="1" t="str">
        <f t="shared" si="28"/>
        <v/>
      </c>
      <c r="AF133" s="1" t="e">
        <f>VLOOKUP(C133,'Est3'!$C$12:$S$26,18,FALSE)</f>
        <v>#N/A</v>
      </c>
      <c r="AG133" s="1" t="str">
        <f ca="1">IF($I133&lt;AG$5,"-",SUM(INDIRECT(ADDRESS($AF133+"1",6,1,1,"EST 3")):INDIRECT(ADDRESS($AF133+"1",IF(AA133="",17,AA133+"5"),1,1,"EST 3")))/SUM(INDIRECT(ADDRESS($AF133,6,1,1,"EST 3")):INDIRECT(ADDRESS($AF133,IF(AA133="",17,AA133+"5"),1,1,"EST 3")))-1)</f>
        <v>-</v>
      </c>
      <c r="AH133" s="1" t="str">
        <f ca="1">IF($I133&lt;AH$5,"-",SUM(INDIRECT(ADDRESS($AF133+"1",22,1,1,"EST 3")):INDIRECT(ADDRESS($AF133+"1",IF(AB133="",33,AB133+"21"),1,1,"EST 3")))/SUM(INDIRECT(ADDRESS($AF133,22,1,1,"EST 3")):INDIRECT(ADDRESS($AF133,IF(AB133="",33,AB133+"21"),1,1,"EST 3")))-1)</f>
        <v>-</v>
      </c>
      <c r="AI133" s="1" t="str">
        <f ca="1">IF($I133&lt;AI$5,"-",SUM(INDIRECT(ADDRESS($AF133+"1",38,1,1,"EST 3")):INDIRECT(ADDRESS($AF133+"1",IF(AC133="",49,AC133+"37"),1,1,"EST 3")))/SUM(INDIRECT(ADDRESS($AF133,38,1,1,"EST 3")):INDIRECT(ADDRESS($AF133,IF(AC133="",49,AC133+"37"),1,1,"EST 3")))-1)</f>
        <v>-</v>
      </c>
      <c r="AJ133" s="1" t="str">
        <f ca="1">IF($I133&lt;AJ$5,"-",SUM(INDIRECT(ADDRESS($AF133+"1",54,1,1,"EST 3")):INDIRECT(ADDRESS($AF133+"1",IF(AD133="",65,AD133+"53"),1,1,"EST 3")))/SUM(INDIRECT(ADDRESS($AF133,54,1,1,"EST 3")):INDIRECT(ADDRESS($AF133,IF(AD133="",65,AD133+"53"),1,1,"EST 3")))-1)</f>
        <v>-</v>
      </c>
      <c r="AK133" s="1" t="str">
        <f ca="1">IF($I133&lt;AK$5,"-",SUM(INDIRECT(ADDRESS($AF133+"1",70,1,1,"EST 3")):INDIRECT(ADDRESS($AF133+"1",IF(AE133="",81,AE133+"69"),1,1,"EST 3")))/SUM(INDIRECT(ADDRESS($AF133,70,1,1,"EST 3")):INDIRECT(ADDRESS($AF133,IF(AE133="",81,AE133+"69"),1,1,"EST 3")))-1)</f>
        <v>-</v>
      </c>
    </row>
    <row r="134" spans="3:37" ht="30" customHeight="1" thickTop="1" thickBot="1">
      <c r="C134" s="321"/>
      <c r="D134" s="322"/>
      <c r="E134" s="316"/>
      <c r="F134" s="316"/>
      <c r="G134" s="317" t="str">
        <f>IF(F134=0,"",VLOOKUP(F134,Funcionários!$C$6:$D$81,2,FALSE))</f>
        <v/>
      </c>
      <c r="H134" s="318"/>
      <c r="I134" s="319"/>
      <c r="J134" s="85" t="str">
        <f t="shared" si="16"/>
        <v/>
      </c>
      <c r="K134" s="88"/>
      <c r="L134" s="1" t="str">
        <f t="shared" si="17"/>
        <v/>
      </c>
      <c r="R134" s="1" t="str">
        <f t="shared" si="18"/>
        <v/>
      </c>
      <c r="S134" s="1" t="str">
        <f t="shared" si="19"/>
        <v/>
      </c>
      <c r="W134" s="1" t="e">
        <f t="shared" ca="1" si="20"/>
        <v>#VALUE!</v>
      </c>
      <c r="X134" s="1" t="e">
        <f t="shared" ca="1" si="21"/>
        <v>#VALUE!</v>
      </c>
      <c r="Y134" s="1" t="e">
        <f t="shared" ca="1" si="22"/>
        <v>#VALUE!</v>
      </c>
      <c r="AA134" s="1" t="str">
        <f t="shared" si="28"/>
        <v/>
      </c>
      <c r="AB134" s="1" t="str">
        <f t="shared" si="28"/>
        <v/>
      </c>
      <c r="AC134" s="1" t="str">
        <f t="shared" si="28"/>
        <v/>
      </c>
      <c r="AD134" s="1" t="str">
        <f t="shared" si="28"/>
        <v/>
      </c>
      <c r="AE134" s="1" t="str">
        <f t="shared" si="28"/>
        <v/>
      </c>
      <c r="AF134" s="1" t="e">
        <f>VLOOKUP(C134,'Est3'!$C$12:$S$26,18,FALSE)</f>
        <v>#N/A</v>
      </c>
      <c r="AG134" s="1" t="str">
        <f ca="1">IF($I134&lt;AG$5,"-",SUM(INDIRECT(ADDRESS($AF134+"1",6,1,1,"EST 3")):INDIRECT(ADDRESS($AF134+"1",IF(AA134="",17,AA134+"5"),1,1,"EST 3")))/SUM(INDIRECT(ADDRESS($AF134,6,1,1,"EST 3")):INDIRECT(ADDRESS($AF134,IF(AA134="",17,AA134+"5"),1,1,"EST 3")))-1)</f>
        <v>-</v>
      </c>
      <c r="AH134" s="1" t="str">
        <f ca="1">IF($I134&lt;AH$5,"-",SUM(INDIRECT(ADDRESS($AF134+"1",22,1,1,"EST 3")):INDIRECT(ADDRESS($AF134+"1",IF(AB134="",33,AB134+"21"),1,1,"EST 3")))/SUM(INDIRECT(ADDRESS($AF134,22,1,1,"EST 3")):INDIRECT(ADDRESS($AF134,IF(AB134="",33,AB134+"21"),1,1,"EST 3")))-1)</f>
        <v>-</v>
      </c>
      <c r="AI134" s="1" t="str">
        <f ca="1">IF($I134&lt;AI$5,"-",SUM(INDIRECT(ADDRESS($AF134+"1",38,1,1,"EST 3")):INDIRECT(ADDRESS($AF134+"1",IF(AC134="",49,AC134+"37"),1,1,"EST 3")))/SUM(INDIRECT(ADDRESS($AF134,38,1,1,"EST 3")):INDIRECT(ADDRESS($AF134,IF(AC134="",49,AC134+"37"),1,1,"EST 3")))-1)</f>
        <v>-</v>
      </c>
      <c r="AJ134" s="1" t="str">
        <f ca="1">IF($I134&lt;AJ$5,"-",SUM(INDIRECT(ADDRESS($AF134+"1",54,1,1,"EST 3")):INDIRECT(ADDRESS($AF134+"1",IF(AD134="",65,AD134+"53"),1,1,"EST 3")))/SUM(INDIRECT(ADDRESS($AF134,54,1,1,"EST 3")):INDIRECT(ADDRESS($AF134,IF(AD134="",65,AD134+"53"),1,1,"EST 3")))-1)</f>
        <v>-</v>
      </c>
      <c r="AK134" s="1" t="str">
        <f ca="1">IF($I134&lt;AK$5,"-",SUM(INDIRECT(ADDRESS($AF134+"1",70,1,1,"EST 3")):INDIRECT(ADDRESS($AF134+"1",IF(AE134="",81,AE134+"69"),1,1,"EST 3")))/SUM(INDIRECT(ADDRESS($AF134,70,1,1,"EST 3")):INDIRECT(ADDRESS($AF134,IF(AE134="",81,AE134+"69"),1,1,"EST 3")))-1)</f>
        <v>-</v>
      </c>
    </row>
    <row r="135" spans="3:37" ht="30" customHeight="1" thickTop="1" thickBot="1">
      <c r="C135" s="321"/>
      <c r="D135" s="322"/>
      <c r="E135" s="316"/>
      <c r="F135" s="316"/>
      <c r="G135" s="317" t="str">
        <f>IF(F135=0,"",VLOOKUP(F135,Funcionários!$C$6:$D$81,2,FALSE))</f>
        <v/>
      </c>
      <c r="H135" s="318"/>
      <c r="I135" s="319"/>
      <c r="J135" s="85" t="str">
        <f t="shared" ref="J135:J198" si="29">IF(ISERROR(IF(K135=1,"Terminado",IF(S135="","",IF(W135=0,"Vence este mes",IF(W135&gt;=3,"Falta "&amp;W135&amp;" meses",IF(W135=2,"Falta 2 meses",IF(W135=1,"Falta 1 mes",IF(W135=-1,ABS(W135)&amp;" mes de retraso",ABS(W135)&amp;" meses de retraso")))))))),"",IF(K135=1,"Terminado",IF(S135="","",IF(W135=0,"Vence esse mes",IF(W135&gt;=3,"Falta "&amp;W135&amp;" meses",IF(W135=2,"Falta 2 meses",IF(W135=1,"Falta 1 mes",IF(W135=-1,ABS(W135)&amp;" mes de retraso",ABS(W135)&amp;" meses de retraso"))))))))</f>
        <v/>
      </c>
      <c r="K135" s="88"/>
      <c r="L135" s="1" t="str">
        <f t="shared" ref="L135:L198" si="30">IF(J135="Terminado","Terminado",IF(RIGHT(J135,7)="Retraso","Retraso",IF(OR(LEFT(J135,5)="Vence",LEFT(J135,5)="Falta"),"En Progreso","")))</f>
        <v/>
      </c>
      <c r="R135" s="1" t="str">
        <f t="shared" ref="R135:R198" si="31">IF(ISERROR(VLOOKUP(H135,$O$6:$P$17,2,FALSE)),"",VLOOKUP(H135,$O$6:$P$17,2,FALSE))</f>
        <v/>
      </c>
      <c r="S135" s="1" t="str">
        <f t="shared" ref="S135:S198" si="32">IF(R135="","","1/"&amp;R135&amp;"/"&amp;I135)</f>
        <v/>
      </c>
      <c r="W135" s="1" t="e">
        <f t="shared" ref="W135:W198" ca="1" si="33">IF(X135&lt;&gt;0,-X135,Y135)</f>
        <v>#VALUE!</v>
      </c>
      <c r="X135" s="1" t="e">
        <f t="shared" ref="X135:X198" ca="1" si="34">IF(I135&gt;$V$6,0,((YEAR(NOW())-YEAR(S135))*12+MONTH(NOW())-MONTH(S135)))</f>
        <v>#VALUE!</v>
      </c>
      <c r="Y135" s="1" t="e">
        <f t="shared" ref="Y135:Y198" ca="1" si="35">IF(X135&gt;0,"",((YEAR(S135)-YEAR($T$6))*12+MONTH(S135)-MONTH($T$6)))</f>
        <v>#VALUE!</v>
      </c>
      <c r="AA135" s="1" t="str">
        <f t="shared" si="28"/>
        <v/>
      </c>
      <c r="AB135" s="1" t="str">
        <f t="shared" si="28"/>
        <v/>
      </c>
      <c r="AC135" s="1" t="str">
        <f t="shared" si="28"/>
        <v/>
      </c>
      <c r="AD135" s="1" t="str">
        <f t="shared" si="28"/>
        <v/>
      </c>
      <c r="AE135" s="1" t="str">
        <f t="shared" si="28"/>
        <v/>
      </c>
      <c r="AF135" s="1" t="e">
        <f>VLOOKUP(C135,'Est3'!$C$12:$S$26,18,FALSE)</f>
        <v>#N/A</v>
      </c>
      <c r="AG135" s="1" t="str">
        <f ca="1">IF($I135&lt;AG$5,"-",SUM(INDIRECT(ADDRESS($AF135+"1",6,1,1,"EST 3")):INDIRECT(ADDRESS($AF135+"1",IF(AA135="",17,AA135+"5"),1,1,"EST 3")))/SUM(INDIRECT(ADDRESS($AF135,6,1,1,"EST 3")):INDIRECT(ADDRESS($AF135,IF(AA135="",17,AA135+"5"),1,1,"EST 3")))-1)</f>
        <v>-</v>
      </c>
      <c r="AH135" s="1" t="str">
        <f ca="1">IF($I135&lt;AH$5,"-",SUM(INDIRECT(ADDRESS($AF135+"1",22,1,1,"EST 3")):INDIRECT(ADDRESS($AF135+"1",IF(AB135="",33,AB135+"21"),1,1,"EST 3")))/SUM(INDIRECT(ADDRESS($AF135,22,1,1,"EST 3")):INDIRECT(ADDRESS($AF135,IF(AB135="",33,AB135+"21"),1,1,"EST 3")))-1)</f>
        <v>-</v>
      </c>
      <c r="AI135" s="1" t="str">
        <f ca="1">IF($I135&lt;AI$5,"-",SUM(INDIRECT(ADDRESS($AF135+"1",38,1,1,"EST 3")):INDIRECT(ADDRESS($AF135+"1",IF(AC135="",49,AC135+"37"),1,1,"EST 3")))/SUM(INDIRECT(ADDRESS($AF135,38,1,1,"EST 3")):INDIRECT(ADDRESS($AF135,IF(AC135="",49,AC135+"37"),1,1,"EST 3")))-1)</f>
        <v>-</v>
      </c>
      <c r="AJ135" s="1" t="str">
        <f ca="1">IF($I135&lt;AJ$5,"-",SUM(INDIRECT(ADDRESS($AF135+"1",54,1,1,"EST 3")):INDIRECT(ADDRESS($AF135+"1",IF(AD135="",65,AD135+"53"),1,1,"EST 3")))/SUM(INDIRECT(ADDRESS($AF135,54,1,1,"EST 3")):INDIRECT(ADDRESS($AF135,IF(AD135="",65,AD135+"53"),1,1,"EST 3")))-1)</f>
        <v>-</v>
      </c>
      <c r="AK135" s="1" t="str">
        <f ca="1">IF($I135&lt;AK$5,"-",SUM(INDIRECT(ADDRESS($AF135+"1",70,1,1,"EST 3")):INDIRECT(ADDRESS($AF135+"1",IF(AE135="",81,AE135+"69"),1,1,"EST 3")))/SUM(INDIRECT(ADDRESS($AF135,70,1,1,"EST 3")):INDIRECT(ADDRESS($AF135,IF(AE135="",81,AE135+"69"),1,1,"EST 3")))-1)</f>
        <v>-</v>
      </c>
    </row>
    <row r="136" spans="3:37" ht="30" customHeight="1" thickTop="1" thickBot="1">
      <c r="C136" s="321"/>
      <c r="D136" s="322"/>
      <c r="E136" s="316"/>
      <c r="F136" s="316"/>
      <c r="G136" s="317" t="str">
        <f>IF(F136=0,"",VLOOKUP(F136,Funcionários!$C$6:$D$81,2,FALSE))</f>
        <v/>
      </c>
      <c r="H136" s="318"/>
      <c r="I136" s="319"/>
      <c r="J136" s="85" t="str">
        <f t="shared" si="29"/>
        <v/>
      </c>
      <c r="K136" s="88"/>
      <c r="L136" s="1" t="str">
        <f t="shared" si="30"/>
        <v/>
      </c>
      <c r="R136" s="1" t="str">
        <f t="shared" si="31"/>
        <v/>
      </c>
      <c r="S136" s="1" t="str">
        <f t="shared" si="32"/>
        <v/>
      </c>
      <c r="W136" s="1" t="e">
        <f t="shared" ca="1" si="33"/>
        <v>#VALUE!</v>
      </c>
      <c r="X136" s="1" t="e">
        <f t="shared" ca="1" si="34"/>
        <v>#VALUE!</v>
      </c>
      <c r="Y136" s="1" t="e">
        <f t="shared" ca="1" si="35"/>
        <v>#VALUE!</v>
      </c>
      <c r="AA136" s="1" t="str">
        <f t="shared" ref="AA136:AE145" si="36">IF($I136=AA$5,$R136,"")</f>
        <v/>
      </c>
      <c r="AB136" s="1" t="str">
        <f t="shared" si="36"/>
        <v/>
      </c>
      <c r="AC136" s="1" t="str">
        <f t="shared" si="36"/>
        <v/>
      </c>
      <c r="AD136" s="1" t="str">
        <f t="shared" si="36"/>
        <v/>
      </c>
      <c r="AE136" s="1" t="str">
        <f t="shared" si="36"/>
        <v/>
      </c>
      <c r="AF136" s="1" t="e">
        <f>VLOOKUP(C136,'Est3'!$C$12:$S$26,18,FALSE)</f>
        <v>#N/A</v>
      </c>
      <c r="AG136" s="1" t="str">
        <f ca="1">IF($I136&lt;AG$5,"-",SUM(INDIRECT(ADDRESS($AF136+"1",6,1,1,"EST 3")):INDIRECT(ADDRESS($AF136+"1",IF(AA136="",17,AA136+"5"),1,1,"EST 3")))/SUM(INDIRECT(ADDRESS($AF136,6,1,1,"EST 3")):INDIRECT(ADDRESS($AF136,IF(AA136="",17,AA136+"5"),1,1,"EST 3")))-1)</f>
        <v>-</v>
      </c>
      <c r="AH136" s="1" t="str">
        <f ca="1">IF($I136&lt;AH$5,"-",SUM(INDIRECT(ADDRESS($AF136+"1",22,1,1,"EST 3")):INDIRECT(ADDRESS($AF136+"1",IF(AB136="",33,AB136+"21"),1,1,"EST 3")))/SUM(INDIRECT(ADDRESS($AF136,22,1,1,"EST 3")):INDIRECT(ADDRESS($AF136,IF(AB136="",33,AB136+"21"),1,1,"EST 3")))-1)</f>
        <v>-</v>
      </c>
      <c r="AI136" s="1" t="str">
        <f ca="1">IF($I136&lt;AI$5,"-",SUM(INDIRECT(ADDRESS($AF136+"1",38,1,1,"EST 3")):INDIRECT(ADDRESS($AF136+"1",IF(AC136="",49,AC136+"37"),1,1,"EST 3")))/SUM(INDIRECT(ADDRESS($AF136,38,1,1,"EST 3")):INDIRECT(ADDRESS($AF136,IF(AC136="",49,AC136+"37"),1,1,"EST 3")))-1)</f>
        <v>-</v>
      </c>
      <c r="AJ136" s="1" t="str">
        <f ca="1">IF($I136&lt;AJ$5,"-",SUM(INDIRECT(ADDRESS($AF136+"1",54,1,1,"EST 3")):INDIRECT(ADDRESS($AF136+"1",IF(AD136="",65,AD136+"53"),1,1,"EST 3")))/SUM(INDIRECT(ADDRESS($AF136,54,1,1,"EST 3")):INDIRECT(ADDRESS($AF136,IF(AD136="",65,AD136+"53"),1,1,"EST 3")))-1)</f>
        <v>-</v>
      </c>
      <c r="AK136" s="1" t="str">
        <f ca="1">IF($I136&lt;AK$5,"-",SUM(INDIRECT(ADDRESS($AF136+"1",70,1,1,"EST 3")):INDIRECT(ADDRESS($AF136+"1",IF(AE136="",81,AE136+"69"),1,1,"EST 3")))/SUM(INDIRECT(ADDRESS($AF136,70,1,1,"EST 3")):INDIRECT(ADDRESS($AF136,IF(AE136="",81,AE136+"69"),1,1,"EST 3")))-1)</f>
        <v>-</v>
      </c>
    </row>
    <row r="137" spans="3:37" ht="30" customHeight="1" thickTop="1" thickBot="1">
      <c r="C137" s="321"/>
      <c r="D137" s="322"/>
      <c r="E137" s="316"/>
      <c r="F137" s="316"/>
      <c r="G137" s="317" t="str">
        <f>IF(F137=0,"",VLOOKUP(F137,Funcionários!$C$6:$D$81,2,FALSE))</f>
        <v/>
      </c>
      <c r="H137" s="318"/>
      <c r="I137" s="319"/>
      <c r="J137" s="85" t="str">
        <f t="shared" si="29"/>
        <v/>
      </c>
      <c r="K137" s="88"/>
      <c r="L137" s="1" t="str">
        <f t="shared" si="30"/>
        <v/>
      </c>
      <c r="R137" s="1" t="str">
        <f t="shared" si="31"/>
        <v/>
      </c>
      <c r="S137" s="1" t="str">
        <f t="shared" si="32"/>
        <v/>
      </c>
      <c r="W137" s="1" t="e">
        <f t="shared" ca="1" si="33"/>
        <v>#VALUE!</v>
      </c>
      <c r="X137" s="1" t="e">
        <f t="shared" ca="1" si="34"/>
        <v>#VALUE!</v>
      </c>
      <c r="Y137" s="1" t="e">
        <f t="shared" ca="1" si="35"/>
        <v>#VALUE!</v>
      </c>
      <c r="AA137" s="1" t="str">
        <f t="shared" si="36"/>
        <v/>
      </c>
      <c r="AB137" s="1" t="str">
        <f t="shared" si="36"/>
        <v/>
      </c>
      <c r="AC137" s="1" t="str">
        <f t="shared" si="36"/>
        <v/>
      </c>
      <c r="AD137" s="1" t="str">
        <f t="shared" si="36"/>
        <v/>
      </c>
      <c r="AE137" s="1" t="str">
        <f t="shared" si="36"/>
        <v/>
      </c>
      <c r="AF137" s="1" t="e">
        <f>VLOOKUP(C137,'Est3'!$C$12:$S$26,18,FALSE)</f>
        <v>#N/A</v>
      </c>
      <c r="AG137" s="1" t="str">
        <f ca="1">IF($I137&lt;AG$5,"-",SUM(INDIRECT(ADDRESS($AF137+"1",6,1,1,"EST 3")):INDIRECT(ADDRESS($AF137+"1",IF(AA137="",17,AA137+"5"),1,1,"EST 3")))/SUM(INDIRECT(ADDRESS($AF137,6,1,1,"EST 3")):INDIRECT(ADDRESS($AF137,IF(AA137="",17,AA137+"5"),1,1,"EST 3")))-1)</f>
        <v>-</v>
      </c>
      <c r="AH137" s="1" t="str">
        <f ca="1">IF($I137&lt;AH$5,"-",SUM(INDIRECT(ADDRESS($AF137+"1",22,1,1,"EST 3")):INDIRECT(ADDRESS($AF137+"1",IF(AB137="",33,AB137+"21"),1,1,"EST 3")))/SUM(INDIRECT(ADDRESS($AF137,22,1,1,"EST 3")):INDIRECT(ADDRESS($AF137,IF(AB137="",33,AB137+"21"),1,1,"EST 3")))-1)</f>
        <v>-</v>
      </c>
      <c r="AI137" s="1" t="str">
        <f ca="1">IF($I137&lt;AI$5,"-",SUM(INDIRECT(ADDRESS($AF137+"1",38,1,1,"EST 3")):INDIRECT(ADDRESS($AF137+"1",IF(AC137="",49,AC137+"37"),1,1,"EST 3")))/SUM(INDIRECT(ADDRESS($AF137,38,1,1,"EST 3")):INDIRECT(ADDRESS($AF137,IF(AC137="",49,AC137+"37"),1,1,"EST 3")))-1)</f>
        <v>-</v>
      </c>
      <c r="AJ137" s="1" t="str">
        <f ca="1">IF($I137&lt;AJ$5,"-",SUM(INDIRECT(ADDRESS($AF137+"1",54,1,1,"EST 3")):INDIRECT(ADDRESS($AF137+"1",IF(AD137="",65,AD137+"53"),1,1,"EST 3")))/SUM(INDIRECT(ADDRESS($AF137,54,1,1,"EST 3")):INDIRECT(ADDRESS($AF137,IF(AD137="",65,AD137+"53"),1,1,"EST 3")))-1)</f>
        <v>-</v>
      </c>
      <c r="AK137" s="1" t="str">
        <f ca="1">IF($I137&lt;AK$5,"-",SUM(INDIRECT(ADDRESS($AF137+"1",70,1,1,"EST 3")):INDIRECT(ADDRESS($AF137+"1",IF(AE137="",81,AE137+"69"),1,1,"EST 3")))/SUM(INDIRECT(ADDRESS($AF137,70,1,1,"EST 3")):INDIRECT(ADDRESS($AF137,IF(AE137="",81,AE137+"69"),1,1,"EST 3")))-1)</f>
        <v>-</v>
      </c>
    </row>
    <row r="138" spans="3:37" ht="30" customHeight="1" thickTop="1" thickBot="1">
      <c r="C138" s="321"/>
      <c r="D138" s="322"/>
      <c r="E138" s="316"/>
      <c r="F138" s="316"/>
      <c r="G138" s="317" t="str">
        <f>IF(F138=0,"",VLOOKUP(F138,Funcionários!$C$6:$D$81,2,FALSE))</f>
        <v/>
      </c>
      <c r="H138" s="318"/>
      <c r="I138" s="319"/>
      <c r="J138" s="85" t="str">
        <f t="shared" si="29"/>
        <v/>
      </c>
      <c r="K138" s="88"/>
      <c r="L138" s="1" t="str">
        <f t="shared" si="30"/>
        <v/>
      </c>
      <c r="R138" s="1" t="str">
        <f t="shared" si="31"/>
        <v/>
      </c>
      <c r="S138" s="1" t="str">
        <f t="shared" si="32"/>
        <v/>
      </c>
      <c r="W138" s="1" t="e">
        <f t="shared" ca="1" si="33"/>
        <v>#VALUE!</v>
      </c>
      <c r="X138" s="1" t="e">
        <f t="shared" ca="1" si="34"/>
        <v>#VALUE!</v>
      </c>
      <c r="Y138" s="1" t="e">
        <f t="shared" ca="1" si="35"/>
        <v>#VALUE!</v>
      </c>
      <c r="AA138" s="1" t="str">
        <f t="shared" si="36"/>
        <v/>
      </c>
      <c r="AB138" s="1" t="str">
        <f t="shared" si="36"/>
        <v/>
      </c>
      <c r="AC138" s="1" t="str">
        <f t="shared" si="36"/>
        <v/>
      </c>
      <c r="AD138" s="1" t="str">
        <f t="shared" si="36"/>
        <v/>
      </c>
      <c r="AE138" s="1" t="str">
        <f t="shared" si="36"/>
        <v/>
      </c>
      <c r="AF138" s="1" t="e">
        <f>VLOOKUP(C138,'Est3'!$C$12:$S$26,18,FALSE)</f>
        <v>#N/A</v>
      </c>
      <c r="AG138" s="1" t="str">
        <f ca="1">IF($I138&lt;AG$5,"-",SUM(INDIRECT(ADDRESS($AF138+"1",6,1,1,"EST 3")):INDIRECT(ADDRESS($AF138+"1",IF(AA138="",17,AA138+"5"),1,1,"EST 3")))/SUM(INDIRECT(ADDRESS($AF138,6,1,1,"EST 3")):INDIRECT(ADDRESS($AF138,IF(AA138="",17,AA138+"5"),1,1,"EST 3")))-1)</f>
        <v>-</v>
      </c>
      <c r="AH138" s="1" t="str">
        <f ca="1">IF($I138&lt;AH$5,"-",SUM(INDIRECT(ADDRESS($AF138+"1",22,1,1,"EST 3")):INDIRECT(ADDRESS($AF138+"1",IF(AB138="",33,AB138+"21"),1,1,"EST 3")))/SUM(INDIRECT(ADDRESS($AF138,22,1,1,"EST 3")):INDIRECT(ADDRESS($AF138,IF(AB138="",33,AB138+"21"),1,1,"EST 3")))-1)</f>
        <v>-</v>
      </c>
      <c r="AI138" s="1" t="str">
        <f ca="1">IF($I138&lt;AI$5,"-",SUM(INDIRECT(ADDRESS($AF138+"1",38,1,1,"EST 3")):INDIRECT(ADDRESS($AF138+"1",IF(AC138="",49,AC138+"37"),1,1,"EST 3")))/SUM(INDIRECT(ADDRESS($AF138,38,1,1,"EST 3")):INDIRECT(ADDRESS($AF138,IF(AC138="",49,AC138+"37"),1,1,"EST 3")))-1)</f>
        <v>-</v>
      </c>
      <c r="AJ138" s="1" t="str">
        <f ca="1">IF($I138&lt;AJ$5,"-",SUM(INDIRECT(ADDRESS($AF138+"1",54,1,1,"EST 3")):INDIRECT(ADDRESS($AF138+"1",IF(AD138="",65,AD138+"53"),1,1,"EST 3")))/SUM(INDIRECT(ADDRESS($AF138,54,1,1,"EST 3")):INDIRECT(ADDRESS($AF138,IF(AD138="",65,AD138+"53"),1,1,"EST 3")))-1)</f>
        <v>-</v>
      </c>
      <c r="AK138" s="1" t="str">
        <f ca="1">IF($I138&lt;AK$5,"-",SUM(INDIRECT(ADDRESS($AF138+"1",70,1,1,"EST 3")):INDIRECT(ADDRESS($AF138+"1",IF(AE138="",81,AE138+"69"),1,1,"EST 3")))/SUM(INDIRECT(ADDRESS($AF138,70,1,1,"EST 3")):INDIRECT(ADDRESS($AF138,IF(AE138="",81,AE138+"69"),1,1,"EST 3")))-1)</f>
        <v>-</v>
      </c>
    </row>
    <row r="139" spans="3:37" ht="30" customHeight="1" thickTop="1" thickBot="1">
      <c r="C139" s="321"/>
      <c r="D139" s="322"/>
      <c r="E139" s="316"/>
      <c r="F139" s="316"/>
      <c r="G139" s="317" t="str">
        <f>IF(F139=0,"",VLOOKUP(F139,Funcionários!$C$6:$D$81,2,FALSE))</f>
        <v/>
      </c>
      <c r="H139" s="318"/>
      <c r="I139" s="319"/>
      <c r="J139" s="85" t="str">
        <f t="shared" si="29"/>
        <v/>
      </c>
      <c r="K139" s="88"/>
      <c r="L139" s="1" t="str">
        <f t="shared" si="30"/>
        <v/>
      </c>
      <c r="R139" s="1" t="str">
        <f t="shared" si="31"/>
        <v/>
      </c>
      <c r="S139" s="1" t="str">
        <f t="shared" si="32"/>
        <v/>
      </c>
      <c r="W139" s="1" t="e">
        <f t="shared" ca="1" si="33"/>
        <v>#VALUE!</v>
      </c>
      <c r="X139" s="1" t="e">
        <f t="shared" ca="1" si="34"/>
        <v>#VALUE!</v>
      </c>
      <c r="Y139" s="1" t="e">
        <f t="shared" ca="1" si="35"/>
        <v>#VALUE!</v>
      </c>
      <c r="AA139" s="1" t="str">
        <f t="shared" si="36"/>
        <v/>
      </c>
      <c r="AB139" s="1" t="str">
        <f t="shared" si="36"/>
        <v/>
      </c>
      <c r="AC139" s="1" t="str">
        <f t="shared" si="36"/>
        <v/>
      </c>
      <c r="AD139" s="1" t="str">
        <f t="shared" si="36"/>
        <v/>
      </c>
      <c r="AE139" s="1" t="str">
        <f t="shared" si="36"/>
        <v/>
      </c>
      <c r="AF139" s="1" t="e">
        <f>VLOOKUP(C139,'Est3'!$C$12:$S$26,18,FALSE)</f>
        <v>#N/A</v>
      </c>
      <c r="AG139" s="1" t="str">
        <f ca="1">IF($I139&lt;AG$5,"-",SUM(INDIRECT(ADDRESS($AF139+"1",6,1,1,"EST 3")):INDIRECT(ADDRESS($AF139+"1",IF(AA139="",17,AA139+"5"),1,1,"EST 3")))/SUM(INDIRECT(ADDRESS($AF139,6,1,1,"EST 3")):INDIRECT(ADDRESS($AF139,IF(AA139="",17,AA139+"5"),1,1,"EST 3")))-1)</f>
        <v>-</v>
      </c>
      <c r="AH139" s="1" t="str">
        <f ca="1">IF($I139&lt;AH$5,"-",SUM(INDIRECT(ADDRESS($AF139+"1",22,1,1,"EST 3")):INDIRECT(ADDRESS($AF139+"1",IF(AB139="",33,AB139+"21"),1,1,"EST 3")))/SUM(INDIRECT(ADDRESS($AF139,22,1,1,"EST 3")):INDIRECT(ADDRESS($AF139,IF(AB139="",33,AB139+"21"),1,1,"EST 3")))-1)</f>
        <v>-</v>
      </c>
      <c r="AI139" s="1" t="str">
        <f ca="1">IF($I139&lt;AI$5,"-",SUM(INDIRECT(ADDRESS($AF139+"1",38,1,1,"EST 3")):INDIRECT(ADDRESS($AF139+"1",IF(AC139="",49,AC139+"37"),1,1,"EST 3")))/SUM(INDIRECT(ADDRESS($AF139,38,1,1,"EST 3")):INDIRECT(ADDRESS($AF139,IF(AC139="",49,AC139+"37"),1,1,"EST 3")))-1)</f>
        <v>-</v>
      </c>
      <c r="AJ139" s="1" t="str">
        <f ca="1">IF($I139&lt;AJ$5,"-",SUM(INDIRECT(ADDRESS($AF139+"1",54,1,1,"EST 3")):INDIRECT(ADDRESS($AF139+"1",IF(AD139="",65,AD139+"53"),1,1,"EST 3")))/SUM(INDIRECT(ADDRESS($AF139,54,1,1,"EST 3")):INDIRECT(ADDRESS($AF139,IF(AD139="",65,AD139+"53"),1,1,"EST 3")))-1)</f>
        <v>-</v>
      </c>
      <c r="AK139" s="1" t="str">
        <f ca="1">IF($I139&lt;AK$5,"-",SUM(INDIRECT(ADDRESS($AF139+"1",70,1,1,"EST 3")):INDIRECT(ADDRESS($AF139+"1",IF(AE139="",81,AE139+"69"),1,1,"EST 3")))/SUM(INDIRECT(ADDRESS($AF139,70,1,1,"EST 3")):INDIRECT(ADDRESS($AF139,IF(AE139="",81,AE139+"69"),1,1,"EST 3")))-1)</f>
        <v>-</v>
      </c>
    </row>
    <row r="140" spans="3:37" ht="30" customHeight="1" thickTop="1" thickBot="1">
      <c r="C140" s="321"/>
      <c r="D140" s="322"/>
      <c r="E140" s="316"/>
      <c r="F140" s="316"/>
      <c r="G140" s="317" t="str">
        <f>IF(F140=0,"",VLOOKUP(F140,Funcionários!$C$6:$D$81,2,FALSE))</f>
        <v/>
      </c>
      <c r="H140" s="318"/>
      <c r="I140" s="319"/>
      <c r="J140" s="85" t="str">
        <f t="shared" si="29"/>
        <v/>
      </c>
      <c r="K140" s="88"/>
      <c r="L140" s="1" t="str">
        <f t="shared" si="30"/>
        <v/>
      </c>
      <c r="R140" s="1" t="str">
        <f t="shared" si="31"/>
        <v/>
      </c>
      <c r="S140" s="1" t="str">
        <f t="shared" si="32"/>
        <v/>
      </c>
      <c r="W140" s="1" t="e">
        <f t="shared" ca="1" si="33"/>
        <v>#VALUE!</v>
      </c>
      <c r="X140" s="1" t="e">
        <f t="shared" ca="1" si="34"/>
        <v>#VALUE!</v>
      </c>
      <c r="Y140" s="1" t="e">
        <f t="shared" ca="1" si="35"/>
        <v>#VALUE!</v>
      </c>
      <c r="AA140" s="1" t="str">
        <f t="shared" si="36"/>
        <v/>
      </c>
      <c r="AB140" s="1" t="str">
        <f t="shared" si="36"/>
        <v/>
      </c>
      <c r="AC140" s="1" t="str">
        <f t="shared" si="36"/>
        <v/>
      </c>
      <c r="AD140" s="1" t="str">
        <f t="shared" si="36"/>
        <v/>
      </c>
      <c r="AE140" s="1" t="str">
        <f t="shared" si="36"/>
        <v/>
      </c>
      <c r="AF140" s="1" t="e">
        <f>VLOOKUP(C140,'Est3'!$C$12:$S$26,18,FALSE)</f>
        <v>#N/A</v>
      </c>
      <c r="AG140" s="1" t="str">
        <f ca="1">IF($I140&lt;AG$5,"-",SUM(INDIRECT(ADDRESS($AF140+"1",6,1,1,"EST 3")):INDIRECT(ADDRESS($AF140+"1",IF(AA140="",17,AA140+"5"),1,1,"EST 3")))/SUM(INDIRECT(ADDRESS($AF140,6,1,1,"EST 3")):INDIRECT(ADDRESS($AF140,IF(AA140="",17,AA140+"5"),1,1,"EST 3")))-1)</f>
        <v>-</v>
      </c>
      <c r="AH140" s="1" t="str">
        <f ca="1">IF($I140&lt;AH$5,"-",SUM(INDIRECT(ADDRESS($AF140+"1",22,1,1,"EST 3")):INDIRECT(ADDRESS($AF140+"1",IF(AB140="",33,AB140+"21"),1,1,"EST 3")))/SUM(INDIRECT(ADDRESS($AF140,22,1,1,"EST 3")):INDIRECT(ADDRESS($AF140,IF(AB140="",33,AB140+"21"),1,1,"EST 3")))-1)</f>
        <v>-</v>
      </c>
      <c r="AI140" s="1" t="str">
        <f ca="1">IF($I140&lt;AI$5,"-",SUM(INDIRECT(ADDRESS($AF140+"1",38,1,1,"EST 3")):INDIRECT(ADDRESS($AF140+"1",IF(AC140="",49,AC140+"37"),1,1,"EST 3")))/SUM(INDIRECT(ADDRESS($AF140,38,1,1,"EST 3")):INDIRECT(ADDRESS($AF140,IF(AC140="",49,AC140+"37"),1,1,"EST 3")))-1)</f>
        <v>-</v>
      </c>
      <c r="AJ140" s="1" t="str">
        <f ca="1">IF($I140&lt;AJ$5,"-",SUM(INDIRECT(ADDRESS($AF140+"1",54,1,1,"EST 3")):INDIRECT(ADDRESS($AF140+"1",IF(AD140="",65,AD140+"53"),1,1,"EST 3")))/SUM(INDIRECT(ADDRESS($AF140,54,1,1,"EST 3")):INDIRECT(ADDRESS($AF140,IF(AD140="",65,AD140+"53"),1,1,"EST 3")))-1)</f>
        <v>-</v>
      </c>
      <c r="AK140" s="1" t="str">
        <f ca="1">IF($I140&lt;AK$5,"-",SUM(INDIRECT(ADDRESS($AF140+"1",70,1,1,"EST 3")):INDIRECT(ADDRESS($AF140+"1",IF(AE140="",81,AE140+"69"),1,1,"EST 3")))/SUM(INDIRECT(ADDRESS($AF140,70,1,1,"EST 3")):INDIRECT(ADDRESS($AF140,IF(AE140="",81,AE140+"69"),1,1,"EST 3")))-1)</f>
        <v>-</v>
      </c>
    </row>
    <row r="141" spans="3:37" ht="30" customHeight="1" thickTop="1" thickBot="1">
      <c r="C141" s="321"/>
      <c r="D141" s="322"/>
      <c r="E141" s="316"/>
      <c r="F141" s="316"/>
      <c r="G141" s="317" t="str">
        <f>IF(F141=0,"",VLOOKUP(F141,Funcionários!$C$6:$D$81,2,FALSE))</f>
        <v/>
      </c>
      <c r="H141" s="318"/>
      <c r="I141" s="319"/>
      <c r="J141" s="85" t="str">
        <f t="shared" si="29"/>
        <v/>
      </c>
      <c r="K141" s="88"/>
      <c r="L141" s="1" t="str">
        <f t="shared" si="30"/>
        <v/>
      </c>
      <c r="R141" s="1" t="str">
        <f t="shared" si="31"/>
        <v/>
      </c>
      <c r="S141" s="1" t="str">
        <f t="shared" si="32"/>
        <v/>
      </c>
      <c r="W141" s="1" t="e">
        <f t="shared" ca="1" si="33"/>
        <v>#VALUE!</v>
      </c>
      <c r="X141" s="1" t="e">
        <f t="shared" ca="1" si="34"/>
        <v>#VALUE!</v>
      </c>
      <c r="Y141" s="1" t="e">
        <f t="shared" ca="1" si="35"/>
        <v>#VALUE!</v>
      </c>
      <c r="AA141" s="1" t="str">
        <f t="shared" si="36"/>
        <v/>
      </c>
      <c r="AB141" s="1" t="str">
        <f t="shared" si="36"/>
        <v/>
      </c>
      <c r="AC141" s="1" t="str">
        <f t="shared" si="36"/>
        <v/>
      </c>
      <c r="AD141" s="1" t="str">
        <f t="shared" si="36"/>
        <v/>
      </c>
      <c r="AE141" s="1" t="str">
        <f t="shared" si="36"/>
        <v/>
      </c>
      <c r="AF141" s="1" t="e">
        <f>VLOOKUP(C141,'Est3'!$C$12:$S$26,18,FALSE)</f>
        <v>#N/A</v>
      </c>
      <c r="AG141" s="1" t="str">
        <f ca="1">IF($I141&lt;AG$5,"-",SUM(INDIRECT(ADDRESS($AF141+"1",6,1,1,"EST 3")):INDIRECT(ADDRESS($AF141+"1",IF(AA141="",17,AA141+"5"),1,1,"EST 3")))/SUM(INDIRECT(ADDRESS($AF141,6,1,1,"EST 3")):INDIRECT(ADDRESS($AF141,IF(AA141="",17,AA141+"5"),1,1,"EST 3")))-1)</f>
        <v>-</v>
      </c>
      <c r="AH141" s="1" t="str">
        <f ca="1">IF($I141&lt;AH$5,"-",SUM(INDIRECT(ADDRESS($AF141+"1",22,1,1,"EST 3")):INDIRECT(ADDRESS($AF141+"1",IF(AB141="",33,AB141+"21"),1,1,"EST 3")))/SUM(INDIRECT(ADDRESS($AF141,22,1,1,"EST 3")):INDIRECT(ADDRESS($AF141,IF(AB141="",33,AB141+"21"),1,1,"EST 3")))-1)</f>
        <v>-</v>
      </c>
      <c r="AI141" s="1" t="str">
        <f ca="1">IF($I141&lt;AI$5,"-",SUM(INDIRECT(ADDRESS($AF141+"1",38,1,1,"EST 3")):INDIRECT(ADDRESS($AF141+"1",IF(AC141="",49,AC141+"37"),1,1,"EST 3")))/SUM(INDIRECT(ADDRESS($AF141,38,1,1,"EST 3")):INDIRECT(ADDRESS($AF141,IF(AC141="",49,AC141+"37"),1,1,"EST 3")))-1)</f>
        <v>-</v>
      </c>
      <c r="AJ141" s="1" t="str">
        <f ca="1">IF($I141&lt;AJ$5,"-",SUM(INDIRECT(ADDRESS($AF141+"1",54,1,1,"EST 3")):INDIRECT(ADDRESS($AF141+"1",IF(AD141="",65,AD141+"53"),1,1,"EST 3")))/SUM(INDIRECT(ADDRESS($AF141,54,1,1,"EST 3")):INDIRECT(ADDRESS($AF141,IF(AD141="",65,AD141+"53"),1,1,"EST 3")))-1)</f>
        <v>-</v>
      </c>
      <c r="AK141" s="1" t="str">
        <f ca="1">IF($I141&lt;AK$5,"-",SUM(INDIRECT(ADDRESS($AF141+"1",70,1,1,"EST 3")):INDIRECT(ADDRESS($AF141+"1",IF(AE141="",81,AE141+"69"),1,1,"EST 3")))/SUM(INDIRECT(ADDRESS($AF141,70,1,1,"EST 3")):INDIRECT(ADDRESS($AF141,IF(AE141="",81,AE141+"69"),1,1,"EST 3")))-1)</f>
        <v>-</v>
      </c>
    </row>
    <row r="142" spans="3:37" ht="30" customHeight="1" thickTop="1" thickBot="1">
      <c r="C142" s="321"/>
      <c r="D142" s="322"/>
      <c r="E142" s="316"/>
      <c r="F142" s="316"/>
      <c r="G142" s="317" t="str">
        <f>IF(F142=0,"",VLOOKUP(F142,Funcionários!$C$6:$D$81,2,FALSE))</f>
        <v/>
      </c>
      <c r="H142" s="318"/>
      <c r="I142" s="319"/>
      <c r="J142" s="85" t="str">
        <f t="shared" si="29"/>
        <v/>
      </c>
      <c r="K142" s="88"/>
      <c r="L142" s="1" t="str">
        <f t="shared" si="30"/>
        <v/>
      </c>
      <c r="R142" s="1" t="str">
        <f t="shared" si="31"/>
        <v/>
      </c>
      <c r="S142" s="1" t="str">
        <f t="shared" si="32"/>
        <v/>
      </c>
      <c r="W142" s="1" t="e">
        <f t="shared" ca="1" si="33"/>
        <v>#VALUE!</v>
      </c>
      <c r="X142" s="1" t="e">
        <f t="shared" ca="1" si="34"/>
        <v>#VALUE!</v>
      </c>
      <c r="Y142" s="1" t="e">
        <f t="shared" ca="1" si="35"/>
        <v>#VALUE!</v>
      </c>
      <c r="AA142" s="1" t="str">
        <f t="shared" si="36"/>
        <v/>
      </c>
      <c r="AB142" s="1" t="str">
        <f t="shared" si="36"/>
        <v/>
      </c>
      <c r="AC142" s="1" t="str">
        <f t="shared" si="36"/>
        <v/>
      </c>
      <c r="AD142" s="1" t="str">
        <f t="shared" si="36"/>
        <v/>
      </c>
      <c r="AE142" s="1" t="str">
        <f t="shared" si="36"/>
        <v/>
      </c>
      <c r="AF142" s="1" t="e">
        <f>VLOOKUP(C142,'Est3'!$C$12:$S$26,18,FALSE)</f>
        <v>#N/A</v>
      </c>
      <c r="AG142" s="1" t="str">
        <f ca="1">IF($I142&lt;AG$5,"-",SUM(INDIRECT(ADDRESS($AF142+"1",6,1,1,"EST 3")):INDIRECT(ADDRESS($AF142+"1",IF(AA142="",17,AA142+"5"),1,1,"EST 3")))/SUM(INDIRECT(ADDRESS($AF142,6,1,1,"EST 3")):INDIRECT(ADDRESS($AF142,IF(AA142="",17,AA142+"5"),1,1,"EST 3")))-1)</f>
        <v>-</v>
      </c>
      <c r="AH142" s="1" t="str">
        <f ca="1">IF($I142&lt;AH$5,"-",SUM(INDIRECT(ADDRESS($AF142+"1",22,1,1,"EST 3")):INDIRECT(ADDRESS($AF142+"1",IF(AB142="",33,AB142+"21"),1,1,"EST 3")))/SUM(INDIRECT(ADDRESS($AF142,22,1,1,"EST 3")):INDIRECT(ADDRESS($AF142,IF(AB142="",33,AB142+"21"),1,1,"EST 3")))-1)</f>
        <v>-</v>
      </c>
      <c r="AI142" s="1" t="str">
        <f ca="1">IF($I142&lt;AI$5,"-",SUM(INDIRECT(ADDRESS($AF142+"1",38,1,1,"EST 3")):INDIRECT(ADDRESS($AF142+"1",IF(AC142="",49,AC142+"37"),1,1,"EST 3")))/SUM(INDIRECT(ADDRESS($AF142,38,1,1,"EST 3")):INDIRECT(ADDRESS($AF142,IF(AC142="",49,AC142+"37"),1,1,"EST 3")))-1)</f>
        <v>-</v>
      </c>
      <c r="AJ142" s="1" t="str">
        <f ca="1">IF($I142&lt;AJ$5,"-",SUM(INDIRECT(ADDRESS($AF142+"1",54,1,1,"EST 3")):INDIRECT(ADDRESS($AF142+"1",IF(AD142="",65,AD142+"53"),1,1,"EST 3")))/SUM(INDIRECT(ADDRESS($AF142,54,1,1,"EST 3")):INDIRECT(ADDRESS($AF142,IF(AD142="",65,AD142+"53"),1,1,"EST 3")))-1)</f>
        <v>-</v>
      </c>
      <c r="AK142" s="1" t="str">
        <f ca="1">IF($I142&lt;AK$5,"-",SUM(INDIRECT(ADDRESS($AF142+"1",70,1,1,"EST 3")):INDIRECT(ADDRESS($AF142+"1",IF(AE142="",81,AE142+"69"),1,1,"EST 3")))/SUM(INDIRECT(ADDRESS($AF142,70,1,1,"EST 3")):INDIRECT(ADDRESS($AF142,IF(AE142="",81,AE142+"69"),1,1,"EST 3")))-1)</f>
        <v>-</v>
      </c>
    </row>
    <row r="143" spans="3:37" ht="30" customHeight="1" thickTop="1" thickBot="1">
      <c r="C143" s="321"/>
      <c r="D143" s="322"/>
      <c r="E143" s="316"/>
      <c r="F143" s="316"/>
      <c r="G143" s="317" t="str">
        <f>IF(F143=0,"",VLOOKUP(F143,Funcionários!$C$6:$D$81,2,FALSE))</f>
        <v/>
      </c>
      <c r="H143" s="318"/>
      <c r="I143" s="319"/>
      <c r="J143" s="85" t="str">
        <f t="shared" si="29"/>
        <v/>
      </c>
      <c r="K143" s="88"/>
      <c r="L143" s="1" t="str">
        <f t="shared" si="30"/>
        <v/>
      </c>
      <c r="R143" s="1" t="str">
        <f t="shared" si="31"/>
        <v/>
      </c>
      <c r="S143" s="1" t="str">
        <f t="shared" si="32"/>
        <v/>
      </c>
      <c r="W143" s="1" t="e">
        <f t="shared" ca="1" si="33"/>
        <v>#VALUE!</v>
      </c>
      <c r="X143" s="1" t="e">
        <f t="shared" ca="1" si="34"/>
        <v>#VALUE!</v>
      </c>
      <c r="Y143" s="1" t="e">
        <f t="shared" ca="1" si="35"/>
        <v>#VALUE!</v>
      </c>
      <c r="AA143" s="1" t="str">
        <f t="shared" si="36"/>
        <v/>
      </c>
      <c r="AB143" s="1" t="str">
        <f t="shared" si="36"/>
        <v/>
      </c>
      <c r="AC143" s="1" t="str">
        <f t="shared" si="36"/>
        <v/>
      </c>
      <c r="AD143" s="1" t="str">
        <f t="shared" si="36"/>
        <v/>
      </c>
      <c r="AE143" s="1" t="str">
        <f t="shared" si="36"/>
        <v/>
      </c>
      <c r="AF143" s="1" t="e">
        <f>VLOOKUP(C143,'Est3'!$C$12:$S$26,18,FALSE)</f>
        <v>#N/A</v>
      </c>
      <c r="AG143" s="1" t="str">
        <f ca="1">IF($I143&lt;AG$5,"-",SUM(INDIRECT(ADDRESS($AF143+"1",6,1,1,"EST 3")):INDIRECT(ADDRESS($AF143+"1",IF(AA143="",17,AA143+"5"),1,1,"EST 3")))/SUM(INDIRECT(ADDRESS($AF143,6,1,1,"EST 3")):INDIRECT(ADDRESS($AF143,IF(AA143="",17,AA143+"5"),1,1,"EST 3")))-1)</f>
        <v>-</v>
      </c>
      <c r="AH143" s="1" t="str">
        <f ca="1">IF($I143&lt;AH$5,"-",SUM(INDIRECT(ADDRESS($AF143+"1",22,1,1,"EST 3")):INDIRECT(ADDRESS($AF143+"1",IF(AB143="",33,AB143+"21"),1,1,"EST 3")))/SUM(INDIRECT(ADDRESS($AF143,22,1,1,"EST 3")):INDIRECT(ADDRESS($AF143,IF(AB143="",33,AB143+"21"),1,1,"EST 3")))-1)</f>
        <v>-</v>
      </c>
      <c r="AI143" s="1" t="str">
        <f ca="1">IF($I143&lt;AI$5,"-",SUM(INDIRECT(ADDRESS($AF143+"1",38,1,1,"EST 3")):INDIRECT(ADDRESS($AF143+"1",IF(AC143="",49,AC143+"37"),1,1,"EST 3")))/SUM(INDIRECT(ADDRESS($AF143,38,1,1,"EST 3")):INDIRECT(ADDRESS($AF143,IF(AC143="",49,AC143+"37"),1,1,"EST 3")))-1)</f>
        <v>-</v>
      </c>
      <c r="AJ143" s="1" t="str">
        <f ca="1">IF($I143&lt;AJ$5,"-",SUM(INDIRECT(ADDRESS($AF143+"1",54,1,1,"EST 3")):INDIRECT(ADDRESS($AF143+"1",IF(AD143="",65,AD143+"53"),1,1,"EST 3")))/SUM(INDIRECT(ADDRESS($AF143,54,1,1,"EST 3")):INDIRECT(ADDRESS($AF143,IF(AD143="",65,AD143+"53"),1,1,"EST 3")))-1)</f>
        <v>-</v>
      </c>
      <c r="AK143" s="1" t="str">
        <f ca="1">IF($I143&lt;AK$5,"-",SUM(INDIRECT(ADDRESS($AF143+"1",70,1,1,"EST 3")):INDIRECT(ADDRESS($AF143+"1",IF(AE143="",81,AE143+"69"),1,1,"EST 3")))/SUM(INDIRECT(ADDRESS($AF143,70,1,1,"EST 3")):INDIRECT(ADDRESS($AF143,IF(AE143="",81,AE143+"69"),1,1,"EST 3")))-1)</f>
        <v>-</v>
      </c>
    </row>
    <row r="144" spans="3:37" ht="30" customHeight="1" thickTop="1" thickBot="1">
      <c r="C144" s="321"/>
      <c r="D144" s="322"/>
      <c r="E144" s="316"/>
      <c r="F144" s="316"/>
      <c r="G144" s="317" t="str">
        <f>IF(F144=0,"",VLOOKUP(F144,Funcionários!$C$6:$D$81,2,FALSE))</f>
        <v/>
      </c>
      <c r="H144" s="318"/>
      <c r="I144" s="319"/>
      <c r="J144" s="85" t="str">
        <f t="shared" si="29"/>
        <v/>
      </c>
      <c r="K144" s="88"/>
      <c r="L144" s="1" t="str">
        <f t="shared" si="30"/>
        <v/>
      </c>
      <c r="R144" s="1" t="str">
        <f t="shared" si="31"/>
        <v/>
      </c>
      <c r="S144" s="1" t="str">
        <f t="shared" si="32"/>
        <v/>
      </c>
      <c r="W144" s="1" t="e">
        <f t="shared" ca="1" si="33"/>
        <v>#VALUE!</v>
      </c>
      <c r="X144" s="1" t="e">
        <f t="shared" ca="1" si="34"/>
        <v>#VALUE!</v>
      </c>
      <c r="Y144" s="1" t="e">
        <f t="shared" ca="1" si="35"/>
        <v>#VALUE!</v>
      </c>
      <c r="AA144" s="1" t="str">
        <f t="shared" si="36"/>
        <v/>
      </c>
      <c r="AB144" s="1" t="str">
        <f t="shared" si="36"/>
        <v/>
      </c>
      <c r="AC144" s="1" t="str">
        <f t="shared" si="36"/>
        <v/>
      </c>
      <c r="AD144" s="1" t="str">
        <f t="shared" si="36"/>
        <v/>
      </c>
      <c r="AE144" s="1" t="str">
        <f t="shared" si="36"/>
        <v/>
      </c>
      <c r="AF144" s="1" t="e">
        <f>VLOOKUP(C144,'Est3'!$C$12:$S$26,18,FALSE)</f>
        <v>#N/A</v>
      </c>
      <c r="AG144" s="1" t="str">
        <f ca="1">IF($I144&lt;AG$5,"-",SUM(INDIRECT(ADDRESS($AF144+"1",6,1,1,"EST 3")):INDIRECT(ADDRESS($AF144+"1",IF(AA144="",17,AA144+"5"),1,1,"EST 3")))/SUM(INDIRECT(ADDRESS($AF144,6,1,1,"EST 3")):INDIRECT(ADDRESS($AF144,IF(AA144="",17,AA144+"5"),1,1,"EST 3")))-1)</f>
        <v>-</v>
      </c>
      <c r="AH144" s="1" t="str">
        <f ca="1">IF($I144&lt;AH$5,"-",SUM(INDIRECT(ADDRESS($AF144+"1",22,1,1,"EST 3")):INDIRECT(ADDRESS($AF144+"1",IF(AB144="",33,AB144+"21"),1,1,"EST 3")))/SUM(INDIRECT(ADDRESS($AF144,22,1,1,"EST 3")):INDIRECT(ADDRESS($AF144,IF(AB144="",33,AB144+"21"),1,1,"EST 3")))-1)</f>
        <v>-</v>
      </c>
      <c r="AI144" s="1" t="str">
        <f ca="1">IF($I144&lt;AI$5,"-",SUM(INDIRECT(ADDRESS($AF144+"1",38,1,1,"EST 3")):INDIRECT(ADDRESS($AF144+"1",IF(AC144="",49,AC144+"37"),1,1,"EST 3")))/SUM(INDIRECT(ADDRESS($AF144,38,1,1,"EST 3")):INDIRECT(ADDRESS($AF144,IF(AC144="",49,AC144+"37"),1,1,"EST 3")))-1)</f>
        <v>-</v>
      </c>
      <c r="AJ144" s="1" t="str">
        <f ca="1">IF($I144&lt;AJ$5,"-",SUM(INDIRECT(ADDRESS($AF144+"1",54,1,1,"EST 3")):INDIRECT(ADDRESS($AF144+"1",IF(AD144="",65,AD144+"53"),1,1,"EST 3")))/SUM(INDIRECT(ADDRESS($AF144,54,1,1,"EST 3")):INDIRECT(ADDRESS($AF144,IF(AD144="",65,AD144+"53"),1,1,"EST 3")))-1)</f>
        <v>-</v>
      </c>
      <c r="AK144" s="1" t="str">
        <f ca="1">IF($I144&lt;AK$5,"-",SUM(INDIRECT(ADDRESS($AF144+"1",70,1,1,"EST 3")):INDIRECT(ADDRESS($AF144+"1",IF(AE144="",81,AE144+"69"),1,1,"EST 3")))/SUM(INDIRECT(ADDRESS($AF144,70,1,1,"EST 3")):INDIRECT(ADDRESS($AF144,IF(AE144="",81,AE144+"69"),1,1,"EST 3")))-1)</f>
        <v>-</v>
      </c>
    </row>
    <row r="145" spans="3:37" ht="30" customHeight="1" thickTop="1" thickBot="1">
      <c r="C145" s="321"/>
      <c r="D145" s="322"/>
      <c r="E145" s="316"/>
      <c r="F145" s="316"/>
      <c r="G145" s="317" t="str">
        <f>IF(F145=0,"",VLOOKUP(F145,Funcionários!$C$6:$D$81,2,FALSE))</f>
        <v/>
      </c>
      <c r="H145" s="318"/>
      <c r="I145" s="319"/>
      <c r="J145" s="85" t="str">
        <f t="shared" si="29"/>
        <v/>
      </c>
      <c r="K145" s="88"/>
      <c r="L145" s="1" t="str">
        <f t="shared" si="30"/>
        <v/>
      </c>
      <c r="R145" s="1" t="str">
        <f t="shared" si="31"/>
        <v/>
      </c>
      <c r="S145" s="1" t="str">
        <f t="shared" si="32"/>
        <v/>
      </c>
      <c r="W145" s="1" t="e">
        <f t="shared" ca="1" si="33"/>
        <v>#VALUE!</v>
      </c>
      <c r="X145" s="1" t="e">
        <f t="shared" ca="1" si="34"/>
        <v>#VALUE!</v>
      </c>
      <c r="Y145" s="1" t="e">
        <f t="shared" ca="1" si="35"/>
        <v>#VALUE!</v>
      </c>
      <c r="AA145" s="1" t="str">
        <f t="shared" si="36"/>
        <v/>
      </c>
      <c r="AB145" s="1" t="str">
        <f t="shared" si="36"/>
        <v/>
      </c>
      <c r="AC145" s="1" t="str">
        <f t="shared" si="36"/>
        <v/>
      </c>
      <c r="AD145" s="1" t="str">
        <f t="shared" si="36"/>
        <v/>
      </c>
      <c r="AE145" s="1" t="str">
        <f t="shared" si="36"/>
        <v/>
      </c>
      <c r="AF145" s="1" t="e">
        <f>VLOOKUP(C145,'Est3'!$C$12:$S$26,18,FALSE)</f>
        <v>#N/A</v>
      </c>
      <c r="AG145" s="1" t="str">
        <f ca="1">IF($I145&lt;AG$5,"-",SUM(INDIRECT(ADDRESS($AF145+"1",6,1,1,"EST 3")):INDIRECT(ADDRESS($AF145+"1",IF(AA145="",17,AA145+"5"),1,1,"EST 3")))/SUM(INDIRECT(ADDRESS($AF145,6,1,1,"EST 3")):INDIRECT(ADDRESS($AF145,IF(AA145="",17,AA145+"5"),1,1,"EST 3")))-1)</f>
        <v>-</v>
      </c>
      <c r="AH145" s="1" t="str">
        <f ca="1">IF($I145&lt;AH$5,"-",SUM(INDIRECT(ADDRESS($AF145+"1",22,1,1,"EST 3")):INDIRECT(ADDRESS($AF145+"1",IF(AB145="",33,AB145+"21"),1,1,"EST 3")))/SUM(INDIRECT(ADDRESS($AF145,22,1,1,"EST 3")):INDIRECT(ADDRESS($AF145,IF(AB145="",33,AB145+"21"),1,1,"EST 3")))-1)</f>
        <v>-</v>
      </c>
      <c r="AI145" s="1" t="str">
        <f ca="1">IF($I145&lt;AI$5,"-",SUM(INDIRECT(ADDRESS($AF145+"1",38,1,1,"EST 3")):INDIRECT(ADDRESS($AF145+"1",IF(AC145="",49,AC145+"37"),1,1,"EST 3")))/SUM(INDIRECT(ADDRESS($AF145,38,1,1,"EST 3")):INDIRECT(ADDRESS($AF145,IF(AC145="",49,AC145+"37"),1,1,"EST 3")))-1)</f>
        <v>-</v>
      </c>
      <c r="AJ145" s="1" t="str">
        <f ca="1">IF($I145&lt;AJ$5,"-",SUM(INDIRECT(ADDRESS($AF145+"1",54,1,1,"EST 3")):INDIRECT(ADDRESS($AF145+"1",IF(AD145="",65,AD145+"53"),1,1,"EST 3")))/SUM(INDIRECT(ADDRESS($AF145,54,1,1,"EST 3")):INDIRECT(ADDRESS($AF145,IF(AD145="",65,AD145+"53"),1,1,"EST 3")))-1)</f>
        <v>-</v>
      </c>
      <c r="AK145" s="1" t="str">
        <f ca="1">IF($I145&lt;AK$5,"-",SUM(INDIRECT(ADDRESS($AF145+"1",70,1,1,"EST 3")):INDIRECT(ADDRESS($AF145+"1",IF(AE145="",81,AE145+"69"),1,1,"EST 3")))/SUM(INDIRECT(ADDRESS($AF145,70,1,1,"EST 3")):INDIRECT(ADDRESS($AF145,IF(AE145="",81,AE145+"69"),1,1,"EST 3")))-1)</f>
        <v>-</v>
      </c>
    </row>
    <row r="146" spans="3:37" ht="30" customHeight="1" thickTop="1" thickBot="1">
      <c r="C146" s="321"/>
      <c r="D146" s="322"/>
      <c r="E146" s="316"/>
      <c r="F146" s="316"/>
      <c r="G146" s="317" t="str">
        <f>IF(F146=0,"",VLOOKUP(F146,Funcionários!$C$6:$D$81,2,FALSE))</f>
        <v/>
      </c>
      <c r="H146" s="318"/>
      <c r="I146" s="319"/>
      <c r="J146" s="85" t="str">
        <f t="shared" si="29"/>
        <v/>
      </c>
      <c r="K146" s="88"/>
      <c r="L146" s="1" t="str">
        <f t="shared" si="30"/>
        <v/>
      </c>
      <c r="R146" s="1" t="str">
        <f t="shared" si="31"/>
        <v/>
      </c>
      <c r="S146" s="1" t="str">
        <f t="shared" si="32"/>
        <v/>
      </c>
      <c r="W146" s="1" t="e">
        <f t="shared" ca="1" si="33"/>
        <v>#VALUE!</v>
      </c>
      <c r="X146" s="1" t="e">
        <f t="shared" ca="1" si="34"/>
        <v>#VALUE!</v>
      </c>
      <c r="Y146" s="1" t="e">
        <f t="shared" ca="1" si="35"/>
        <v>#VALUE!</v>
      </c>
      <c r="AA146" s="1" t="str">
        <f t="shared" ref="AA146:AE155" si="37">IF($I146=AA$5,$R146,"")</f>
        <v/>
      </c>
      <c r="AB146" s="1" t="str">
        <f t="shared" si="37"/>
        <v/>
      </c>
      <c r="AC146" s="1" t="str">
        <f t="shared" si="37"/>
        <v/>
      </c>
      <c r="AD146" s="1" t="str">
        <f t="shared" si="37"/>
        <v/>
      </c>
      <c r="AE146" s="1" t="str">
        <f t="shared" si="37"/>
        <v/>
      </c>
      <c r="AF146" s="1" t="e">
        <f>VLOOKUP(C146,'Est3'!$C$12:$S$26,18,FALSE)</f>
        <v>#N/A</v>
      </c>
      <c r="AG146" s="1" t="str">
        <f ca="1">IF($I146&lt;AG$5,"-",SUM(INDIRECT(ADDRESS($AF146+"1",6,1,1,"EST 3")):INDIRECT(ADDRESS($AF146+"1",IF(AA146="",17,AA146+"5"),1,1,"EST 3")))/SUM(INDIRECT(ADDRESS($AF146,6,1,1,"EST 3")):INDIRECT(ADDRESS($AF146,IF(AA146="",17,AA146+"5"),1,1,"EST 3")))-1)</f>
        <v>-</v>
      </c>
      <c r="AH146" s="1" t="str">
        <f ca="1">IF($I146&lt;AH$5,"-",SUM(INDIRECT(ADDRESS($AF146+"1",22,1,1,"EST 3")):INDIRECT(ADDRESS($AF146+"1",IF(AB146="",33,AB146+"21"),1,1,"EST 3")))/SUM(INDIRECT(ADDRESS($AF146,22,1,1,"EST 3")):INDIRECT(ADDRESS($AF146,IF(AB146="",33,AB146+"21"),1,1,"EST 3")))-1)</f>
        <v>-</v>
      </c>
      <c r="AI146" s="1" t="str">
        <f ca="1">IF($I146&lt;AI$5,"-",SUM(INDIRECT(ADDRESS($AF146+"1",38,1,1,"EST 3")):INDIRECT(ADDRESS($AF146+"1",IF(AC146="",49,AC146+"37"),1,1,"EST 3")))/SUM(INDIRECT(ADDRESS($AF146,38,1,1,"EST 3")):INDIRECT(ADDRESS($AF146,IF(AC146="",49,AC146+"37"),1,1,"EST 3")))-1)</f>
        <v>-</v>
      </c>
      <c r="AJ146" s="1" t="str">
        <f ca="1">IF($I146&lt;AJ$5,"-",SUM(INDIRECT(ADDRESS($AF146+"1",54,1,1,"EST 3")):INDIRECT(ADDRESS($AF146+"1",IF(AD146="",65,AD146+"53"),1,1,"EST 3")))/SUM(INDIRECT(ADDRESS($AF146,54,1,1,"EST 3")):INDIRECT(ADDRESS($AF146,IF(AD146="",65,AD146+"53"),1,1,"EST 3")))-1)</f>
        <v>-</v>
      </c>
      <c r="AK146" s="1" t="str">
        <f ca="1">IF($I146&lt;AK$5,"-",SUM(INDIRECT(ADDRESS($AF146+"1",70,1,1,"EST 3")):INDIRECT(ADDRESS($AF146+"1",IF(AE146="",81,AE146+"69"),1,1,"EST 3")))/SUM(INDIRECT(ADDRESS($AF146,70,1,1,"EST 3")):INDIRECT(ADDRESS($AF146,IF(AE146="",81,AE146+"69"),1,1,"EST 3")))-1)</f>
        <v>-</v>
      </c>
    </row>
    <row r="147" spans="3:37" ht="30" customHeight="1" thickTop="1" thickBot="1">
      <c r="C147" s="321"/>
      <c r="D147" s="322"/>
      <c r="E147" s="316"/>
      <c r="F147" s="316"/>
      <c r="G147" s="317" t="str">
        <f>IF(F147=0,"",VLOOKUP(F147,Funcionários!$C$6:$D$81,2,FALSE))</f>
        <v/>
      </c>
      <c r="H147" s="318"/>
      <c r="I147" s="319"/>
      <c r="J147" s="85" t="str">
        <f t="shared" si="29"/>
        <v/>
      </c>
      <c r="K147" s="88"/>
      <c r="L147" s="1" t="str">
        <f t="shared" si="30"/>
        <v/>
      </c>
      <c r="R147" s="1" t="str">
        <f t="shared" si="31"/>
        <v/>
      </c>
      <c r="S147" s="1" t="str">
        <f t="shared" si="32"/>
        <v/>
      </c>
      <c r="W147" s="1" t="e">
        <f t="shared" ca="1" si="33"/>
        <v>#VALUE!</v>
      </c>
      <c r="X147" s="1" t="e">
        <f t="shared" ca="1" si="34"/>
        <v>#VALUE!</v>
      </c>
      <c r="Y147" s="1" t="e">
        <f t="shared" ca="1" si="35"/>
        <v>#VALUE!</v>
      </c>
      <c r="AA147" s="1" t="str">
        <f t="shared" si="37"/>
        <v/>
      </c>
      <c r="AB147" s="1" t="str">
        <f t="shared" si="37"/>
        <v/>
      </c>
      <c r="AC147" s="1" t="str">
        <f t="shared" si="37"/>
        <v/>
      </c>
      <c r="AD147" s="1" t="str">
        <f t="shared" si="37"/>
        <v/>
      </c>
      <c r="AE147" s="1" t="str">
        <f t="shared" si="37"/>
        <v/>
      </c>
      <c r="AF147" s="1" t="e">
        <f>VLOOKUP(C147,'Est3'!$C$12:$S$26,18,FALSE)</f>
        <v>#N/A</v>
      </c>
      <c r="AG147" s="1" t="str">
        <f ca="1">IF($I147&lt;AG$5,"-",SUM(INDIRECT(ADDRESS($AF147+"1",6,1,1,"EST 3")):INDIRECT(ADDRESS($AF147+"1",IF(AA147="",17,AA147+"5"),1,1,"EST 3")))/SUM(INDIRECT(ADDRESS($AF147,6,1,1,"EST 3")):INDIRECT(ADDRESS($AF147,IF(AA147="",17,AA147+"5"),1,1,"EST 3")))-1)</f>
        <v>-</v>
      </c>
      <c r="AH147" s="1" t="str">
        <f ca="1">IF($I147&lt;AH$5,"-",SUM(INDIRECT(ADDRESS($AF147+"1",22,1,1,"EST 3")):INDIRECT(ADDRESS($AF147+"1",IF(AB147="",33,AB147+"21"),1,1,"EST 3")))/SUM(INDIRECT(ADDRESS($AF147,22,1,1,"EST 3")):INDIRECT(ADDRESS($AF147,IF(AB147="",33,AB147+"21"),1,1,"EST 3")))-1)</f>
        <v>-</v>
      </c>
      <c r="AI147" s="1" t="str">
        <f ca="1">IF($I147&lt;AI$5,"-",SUM(INDIRECT(ADDRESS($AF147+"1",38,1,1,"EST 3")):INDIRECT(ADDRESS($AF147+"1",IF(AC147="",49,AC147+"37"),1,1,"EST 3")))/SUM(INDIRECT(ADDRESS($AF147,38,1,1,"EST 3")):INDIRECT(ADDRESS($AF147,IF(AC147="",49,AC147+"37"),1,1,"EST 3")))-1)</f>
        <v>-</v>
      </c>
      <c r="AJ147" s="1" t="str">
        <f ca="1">IF($I147&lt;AJ$5,"-",SUM(INDIRECT(ADDRESS($AF147+"1",54,1,1,"EST 3")):INDIRECT(ADDRESS($AF147+"1",IF(AD147="",65,AD147+"53"),1,1,"EST 3")))/SUM(INDIRECT(ADDRESS($AF147,54,1,1,"EST 3")):INDIRECT(ADDRESS($AF147,IF(AD147="",65,AD147+"53"),1,1,"EST 3")))-1)</f>
        <v>-</v>
      </c>
      <c r="AK147" s="1" t="str">
        <f ca="1">IF($I147&lt;AK$5,"-",SUM(INDIRECT(ADDRESS($AF147+"1",70,1,1,"EST 3")):INDIRECT(ADDRESS($AF147+"1",IF(AE147="",81,AE147+"69"),1,1,"EST 3")))/SUM(INDIRECT(ADDRESS($AF147,70,1,1,"EST 3")):INDIRECT(ADDRESS($AF147,IF(AE147="",81,AE147+"69"),1,1,"EST 3")))-1)</f>
        <v>-</v>
      </c>
    </row>
    <row r="148" spans="3:37" ht="30" customHeight="1" thickTop="1" thickBot="1">
      <c r="C148" s="321"/>
      <c r="D148" s="322"/>
      <c r="E148" s="316"/>
      <c r="F148" s="316"/>
      <c r="G148" s="317" t="str">
        <f>IF(F148=0,"",VLOOKUP(F148,Funcionários!$C$6:$D$81,2,FALSE))</f>
        <v/>
      </c>
      <c r="H148" s="318"/>
      <c r="I148" s="319"/>
      <c r="J148" s="85" t="str">
        <f t="shared" si="29"/>
        <v/>
      </c>
      <c r="K148" s="88"/>
      <c r="L148" s="1" t="str">
        <f t="shared" si="30"/>
        <v/>
      </c>
      <c r="R148" s="1" t="str">
        <f t="shared" si="31"/>
        <v/>
      </c>
      <c r="S148" s="1" t="str">
        <f t="shared" si="32"/>
        <v/>
      </c>
      <c r="W148" s="1" t="e">
        <f t="shared" ca="1" si="33"/>
        <v>#VALUE!</v>
      </c>
      <c r="X148" s="1" t="e">
        <f t="shared" ca="1" si="34"/>
        <v>#VALUE!</v>
      </c>
      <c r="Y148" s="1" t="e">
        <f t="shared" ca="1" si="35"/>
        <v>#VALUE!</v>
      </c>
      <c r="AA148" s="1" t="str">
        <f t="shared" si="37"/>
        <v/>
      </c>
      <c r="AB148" s="1" t="str">
        <f t="shared" si="37"/>
        <v/>
      </c>
      <c r="AC148" s="1" t="str">
        <f t="shared" si="37"/>
        <v/>
      </c>
      <c r="AD148" s="1" t="str">
        <f t="shared" si="37"/>
        <v/>
      </c>
      <c r="AE148" s="1" t="str">
        <f t="shared" si="37"/>
        <v/>
      </c>
      <c r="AF148" s="1" t="e">
        <f>VLOOKUP(C148,'Est3'!$C$12:$S$26,18,FALSE)</f>
        <v>#N/A</v>
      </c>
      <c r="AG148" s="1" t="str">
        <f ca="1">IF($I148&lt;AG$5,"-",SUM(INDIRECT(ADDRESS($AF148+"1",6,1,1,"EST 3")):INDIRECT(ADDRESS($AF148+"1",IF(AA148="",17,AA148+"5"),1,1,"EST 3")))/SUM(INDIRECT(ADDRESS($AF148,6,1,1,"EST 3")):INDIRECT(ADDRESS($AF148,IF(AA148="",17,AA148+"5"),1,1,"EST 3")))-1)</f>
        <v>-</v>
      </c>
      <c r="AH148" s="1" t="str">
        <f ca="1">IF($I148&lt;AH$5,"-",SUM(INDIRECT(ADDRESS($AF148+"1",22,1,1,"EST 3")):INDIRECT(ADDRESS($AF148+"1",IF(AB148="",33,AB148+"21"),1,1,"EST 3")))/SUM(INDIRECT(ADDRESS($AF148,22,1,1,"EST 3")):INDIRECT(ADDRESS($AF148,IF(AB148="",33,AB148+"21"),1,1,"EST 3")))-1)</f>
        <v>-</v>
      </c>
      <c r="AI148" s="1" t="str">
        <f ca="1">IF($I148&lt;AI$5,"-",SUM(INDIRECT(ADDRESS($AF148+"1",38,1,1,"EST 3")):INDIRECT(ADDRESS($AF148+"1",IF(AC148="",49,AC148+"37"),1,1,"EST 3")))/SUM(INDIRECT(ADDRESS($AF148,38,1,1,"EST 3")):INDIRECT(ADDRESS($AF148,IF(AC148="",49,AC148+"37"),1,1,"EST 3")))-1)</f>
        <v>-</v>
      </c>
      <c r="AJ148" s="1" t="str">
        <f ca="1">IF($I148&lt;AJ$5,"-",SUM(INDIRECT(ADDRESS($AF148+"1",54,1,1,"EST 3")):INDIRECT(ADDRESS($AF148+"1",IF(AD148="",65,AD148+"53"),1,1,"EST 3")))/SUM(INDIRECT(ADDRESS($AF148,54,1,1,"EST 3")):INDIRECT(ADDRESS($AF148,IF(AD148="",65,AD148+"53"),1,1,"EST 3")))-1)</f>
        <v>-</v>
      </c>
      <c r="AK148" s="1" t="str">
        <f ca="1">IF($I148&lt;AK$5,"-",SUM(INDIRECT(ADDRESS($AF148+"1",70,1,1,"EST 3")):INDIRECT(ADDRESS($AF148+"1",IF(AE148="",81,AE148+"69"),1,1,"EST 3")))/SUM(INDIRECT(ADDRESS($AF148,70,1,1,"EST 3")):INDIRECT(ADDRESS($AF148,IF(AE148="",81,AE148+"69"),1,1,"EST 3")))-1)</f>
        <v>-</v>
      </c>
    </row>
    <row r="149" spans="3:37" ht="30" customHeight="1" thickTop="1" thickBot="1">
      <c r="C149" s="321"/>
      <c r="D149" s="322"/>
      <c r="E149" s="316"/>
      <c r="F149" s="316"/>
      <c r="G149" s="317" t="str">
        <f>IF(F149=0,"",VLOOKUP(F149,Funcionários!$C$6:$D$81,2,FALSE))</f>
        <v/>
      </c>
      <c r="H149" s="318"/>
      <c r="I149" s="319"/>
      <c r="J149" s="85" t="str">
        <f t="shared" si="29"/>
        <v/>
      </c>
      <c r="K149" s="88"/>
      <c r="L149" s="1" t="str">
        <f t="shared" si="30"/>
        <v/>
      </c>
      <c r="R149" s="1" t="str">
        <f t="shared" si="31"/>
        <v/>
      </c>
      <c r="S149" s="1" t="str">
        <f t="shared" si="32"/>
        <v/>
      </c>
      <c r="W149" s="1" t="e">
        <f t="shared" ca="1" si="33"/>
        <v>#VALUE!</v>
      </c>
      <c r="X149" s="1" t="e">
        <f t="shared" ca="1" si="34"/>
        <v>#VALUE!</v>
      </c>
      <c r="Y149" s="1" t="e">
        <f t="shared" ca="1" si="35"/>
        <v>#VALUE!</v>
      </c>
      <c r="AA149" s="1" t="str">
        <f t="shared" si="37"/>
        <v/>
      </c>
      <c r="AB149" s="1" t="str">
        <f t="shared" si="37"/>
        <v/>
      </c>
      <c r="AC149" s="1" t="str">
        <f t="shared" si="37"/>
        <v/>
      </c>
      <c r="AD149" s="1" t="str">
        <f t="shared" si="37"/>
        <v/>
      </c>
      <c r="AE149" s="1" t="str">
        <f t="shared" si="37"/>
        <v/>
      </c>
      <c r="AF149" s="1" t="e">
        <f>VLOOKUP(C149,'Est3'!$C$12:$S$26,18,FALSE)</f>
        <v>#N/A</v>
      </c>
      <c r="AG149" s="1" t="str">
        <f ca="1">IF($I149&lt;AG$5,"-",SUM(INDIRECT(ADDRESS($AF149+"1",6,1,1,"EST 3")):INDIRECT(ADDRESS($AF149+"1",IF(AA149="",17,AA149+"5"),1,1,"EST 3")))/SUM(INDIRECT(ADDRESS($AF149,6,1,1,"EST 3")):INDIRECT(ADDRESS($AF149,IF(AA149="",17,AA149+"5"),1,1,"EST 3")))-1)</f>
        <v>-</v>
      </c>
      <c r="AH149" s="1" t="str">
        <f ca="1">IF($I149&lt;AH$5,"-",SUM(INDIRECT(ADDRESS($AF149+"1",22,1,1,"EST 3")):INDIRECT(ADDRESS($AF149+"1",IF(AB149="",33,AB149+"21"),1,1,"EST 3")))/SUM(INDIRECT(ADDRESS($AF149,22,1,1,"EST 3")):INDIRECT(ADDRESS($AF149,IF(AB149="",33,AB149+"21"),1,1,"EST 3")))-1)</f>
        <v>-</v>
      </c>
      <c r="AI149" s="1" t="str">
        <f ca="1">IF($I149&lt;AI$5,"-",SUM(INDIRECT(ADDRESS($AF149+"1",38,1,1,"EST 3")):INDIRECT(ADDRESS($AF149+"1",IF(AC149="",49,AC149+"37"),1,1,"EST 3")))/SUM(INDIRECT(ADDRESS($AF149,38,1,1,"EST 3")):INDIRECT(ADDRESS($AF149,IF(AC149="",49,AC149+"37"),1,1,"EST 3")))-1)</f>
        <v>-</v>
      </c>
      <c r="AJ149" s="1" t="str">
        <f ca="1">IF($I149&lt;AJ$5,"-",SUM(INDIRECT(ADDRESS($AF149+"1",54,1,1,"EST 3")):INDIRECT(ADDRESS($AF149+"1",IF(AD149="",65,AD149+"53"),1,1,"EST 3")))/SUM(INDIRECT(ADDRESS($AF149,54,1,1,"EST 3")):INDIRECT(ADDRESS($AF149,IF(AD149="",65,AD149+"53"),1,1,"EST 3")))-1)</f>
        <v>-</v>
      </c>
      <c r="AK149" s="1" t="str">
        <f ca="1">IF($I149&lt;AK$5,"-",SUM(INDIRECT(ADDRESS($AF149+"1",70,1,1,"EST 3")):INDIRECT(ADDRESS($AF149+"1",IF(AE149="",81,AE149+"69"),1,1,"EST 3")))/SUM(INDIRECT(ADDRESS($AF149,70,1,1,"EST 3")):INDIRECT(ADDRESS($AF149,IF(AE149="",81,AE149+"69"),1,1,"EST 3")))-1)</f>
        <v>-</v>
      </c>
    </row>
    <row r="150" spans="3:37" ht="30" customHeight="1" thickTop="1" thickBot="1">
      <c r="C150" s="321"/>
      <c r="D150" s="322"/>
      <c r="E150" s="316"/>
      <c r="F150" s="316"/>
      <c r="G150" s="317" t="str">
        <f>IF(F150=0,"",VLOOKUP(F150,Funcionários!$C$6:$D$81,2,FALSE))</f>
        <v/>
      </c>
      <c r="H150" s="318"/>
      <c r="I150" s="319"/>
      <c r="J150" s="85" t="str">
        <f t="shared" si="29"/>
        <v/>
      </c>
      <c r="K150" s="88"/>
      <c r="L150" s="1" t="str">
        <f t="shared" si="30"/>
        <v/>
      </c>
      <c r="R150" s="1" t="str">
        <f t="shared" si="31"/>
        <v/>
      </c>
      <c r="S150" s="1" t="str">
        <f t="shared" si="32"/>
        <v/>
      </c>
      <c r="W150" s="1" t="e">
        <f t="shared" ca="1" si="33"/>
        <v>#VALUE!</v>
      </c>
      <c r="X150" s="1" t="e">
        <f t="shared" ca="1" si="34"/>
        <v>#VALUE!</v>
      </c>
      <c r="Y150" s="1" t="e">
        <f t="shared" ca="1" si="35"/>
        <v>#VALUE!</v>
      </c>
      <c r="AA150" s="1" t="str">
        <f t="shared" si="37"/>
        <v/>
      </c>
      <c r="AB150" s="1" t="str">
        <f t="shared" si="37"/>
        <v/>
      </c>
      <c r="AC150" s="1" t="str">
        <f t="shared" si="37"/>
        <v/>
      </c>
      <c r="AD150" s="1" t="str">
        <f t="shared" si="37"/>
        <v/>
      </c>
      <c r="AE150" s="1" t="str">
        <f t="shared" si="37"/>
        <v/>
      </c>
      <c r="AF150" s="1" t="e">
        <f>VLOOKUP(C150,'Est3'!$C$12:$S$26,18,FALSE)</f>
        <v>#N/A</v>
      </c>
      <c r="AG150" s="1" t="str">
        <f ca="1">IF($I150&lt;AG$5,"-",SUM(INDIRECT(ADDRESS($AF150+"1",6,1,1,"EST 3")):INDIRECT(ADDRESS($AF150+"1",IF(AA150="",17,AA150+"5"),1,1,"EST 3")))/SUM(INDIRECT(ADDRESS($AF150,6,1,1,"EST 3")):INDIRECT(ADDRESS($AF150,IF(AA150="",17,AA150+"5"),1,1,"EST 3")))-1)</f>
        <v>-</v>
      </c>
      <c r="AH150" s="1" t="str">
        <f ca="1">IF($I150&lt;AH$5,"-",SUM(INDIRECT(ADDRESS($AF150+"1",22,1,1,"EST 3")):INDIRECT(ADDRESS($AF150+"1",IF(AB150="",33,AB150+"21"),1,1,"EST 3")))/SUM(INDIRECT(ADDRESS($AF150,22,1,1,"EST 3")):INDIRECT(ADDRESS($AF150,IF(AB150="",33,AB150+"21"),1,1,"EST 3")))-1)</f>
        <v>-</v>
      </c>
      <c r="AI150" s="1" t="str">
        <f ca="1">IF($I150&lt;AI$5,"-",SUM(INDIRECT(ADDRESS($AF150+"1",38,1,1,"EST 3")):INDIRECT(ADDRESS($AF150+"1",IF(AC150="",49,AC150+"37"),1,1,"EST 3")))/SUM(INDIRECT(ADDRESS($AF150,38,1,1,"EST 3")):INDIRECT(ADDRESS($AF150,IF(AC150="",49,AC150+"37"),1,1,"EST 3")))-1)</f>
        <v>-</v>
      </c>
      <c r="AJ150" s="1" t="str">
        <f ca="1">IF($I150&lt;AJ$5,"-",SUM(INDIRECT(ADDRESS($AF150+"1",54,1,1,"EST 3")):INDIRECT(ADDRESS($AF150+"1",IF(AD150="",65,AD150+"53"),1,1,"EST 3")))/SUM(INDIRECT(ADDRESS($AF150,54,1,1,"EST 3")):INDIRECT(ADDRESS($AF150,IF(AD150="",65,AD150+"53"),1,1,"EST 3")))-1)</f>
        <v>-</v>
      </c>
      <c r="AK150" s="1" t="str">
        <f ca="1">IF($I150&lt;AK$5,"-",SUM(INDIRECT(ADDRESS($AF150+"1",70,1,1,"EST 3")):INDIRECT(ADDRESS($AF150+"1",IF(AE150="",81,AE150+"69"),1,1,"EST 3")))/SUM(INDIRECT(ADDRESS($AF150,70,1,1,"EST 3")):INDIRECT(ADDRESS($AF150,IF(AE150="",81,AE150+"69"),1,1,"EST 3")))-1)</f>
        <v>-</v>
      </c>
    </row>
    <row r="151" spans="3:37" ht="30" customHeight="1" thickTop="1" thickBot="1">
      <c r="C151" s="321"/>
      <c r="D151" s="322"/>
      <c r="E151" s="316"/>
      <c r="F151" s="316"/>
      <c r="G151" s="317" t="str">
        <f>IF(F151=0,"",VLOOKUP(F151,Funcionários!$C$6:$D$81,2,FALSE))</f>
        <v/>
      </c>
      <c r="H151" s="318"/>
      <c r="I151" s="319"/>
      <c r="J151" s="85" t="str">
        <f t="shared" si="29"/>
        <v/>
      </c>
      <c r="K151" s="88"/>
      <c r="L151" s="1" t="str">
        <f t="shared" si="30"/>
        <v/>
      </c>
      <c r="R151" s="1" t="str">
        <f t="shared" si="31"/>
        <v/>
      </c>
      <c r="S151" s="1" t="str">
        <f t="shared" si="32"/>
        <v/>
      </c>
      <c r="W151" s="1" t="e">
        <f t="shared" ca="1" si="33"/>
        <v>#VALUE!</v>
      </c>
      <c r="X151" s="1" t="e">
        <f t="shared" ca="1" si="34"/>
        <v>#VALUE!</v>
      </c>
      <c r="Y151" s="1" t="e">
        <f t="shared" ca="1" si="35"/>
        <v>#VALUE!</v>
      </c>
      <c r="AA151" s="1" t="str">
        <f t="shared" si="37"/>
        <v/>
      </c>
      <c r="AB151" s="1" t="str">
        <f t="shared" si="37"/>
        <v/>
      </c>
      <c r="AC151" s="1" t="str">
        <f t="shared" si="37"/>
        <v/>
      </c>
      <c r="AD151" s="1" t="str">
        <f t="shared" si="37"/>
        <v/>
      </c>
      <c r="AE151" s="1" t="str">
        <f t="shared" si="37"/>
        <v/>
      </c>
      <c r="AF151" s="1" t="e">
        <f>VLOOKUP(C151,'Est3'!$C$12:$S$26,18,FALSE)</f>
        <v>#N/A</v>
      </c>
      <c r="AG151" s="1" t="str">
        <f ca="1">IF($I151&lt;AG$5,"-",SUM(INDIRECT(ADDRESS($AF151+"1",6,1,1,"EST 3")):INDIRECT(ADDRESS($AF151+"1",IF(AA151="",17,AA151+"5"),1,1,"EST 3")))/SUM(INDIRECT(ADDRESS($AF151,6,1,1,"EST 3")):INDIRECT(ADDRESS($AF151,IF(AA151="",17,AA151+"5"),1,1,"EST 3")))-1)</f>
        <v>-</v>
      </c>
      <c r="AH151" s="1" t="str">
        <f ca="1">IF($I151&lt;AH$5,"-",SUM(INDIRECT(ADDRESS($AF151+"1",22,1,1,"EST 3")):INDIRECT(ADDRESS($AF151+"1",IF(AB151="",33,AB151+"21"),1,1,"EST 3")))/SUM(INDIRECT(ADDRESS($AF151,22,1,1,"EST 3")):INDIRECT(ADDRESS($AF151,IF(AB151="",33,AB151+"21"),1,1,"EST 3")))-1)</f>
        <v>-</v>
      </c>
      <c r="AI151" s="1" t="str">
        <f ca="1">IF($I151&lt;AI$5,"-",SUM(INDIRECT(ADDRESS($AF151+"1",38,1,1,"EST 3")):INDIRECT(ADDRESS($AF151+"1",IF(AC151="",49,AC151+"37"),1,1,"EST 3")))/SUM(INDIRECT(ADDRESS($AF151,38,1,1,"EST 3")):INDIRECT(ADDRESS($AF151,IF(AC151="",49,AC151+"37"),1,1,"EST 3")))-1)</f>
        <v>-</v>
      </c>
      <c r="AJ151" s="1" t="str">
        <f ca="1">IF($I151&lt;AJ$5,"-",SUM(INDIRECT(ADDRESS($AF151+"1",54,1,1,"EST 3")):INDIRECT(ADDRESS($AF151+"1",IF(AD151="",65,AD151+"53"),1,1,"EST 3")))/SUM(INDIRECT(ADDRESS($AF151,54,1,1,"EST 3")):INDIRECT(ADDRESS($AF151,IF(AD151="",65,AD151+"53"),1,1,"EST 3")))-1)</f>
        <v>-</v>
      </c>
      <c r="AK151" s="1" t="str">
        <f ca="1">IF($I151&lt;AK$5,"-",SUM(INDIRECT(ADDRESS($AF151+"1",70,1,1,"EST 3")):INDIRECT(ADDRESS($AF151+"1",IF(AE151="",81,AE151+"69"),1,1,"EST 3")))/SUM(INDIRECT(ADDRESS($AF151,70,1,1,"EST 3")):INDIRECT(ADDRESS($AF151,IF(AE151="",81,AE151+"69"),1,1,"EST 3")))-1)</f>
        <v>-</v>
      </c>
    </row>
    <row r="152" spans="3:37" ht="30" customHeight="1" thickTop="1" thickBot="1">
      <c r="C152" s="321"/>
      <c r="D152" s="322"/>
      <c r="E152" s="316"/>
      <c r="F152" s="316"/>
      <c r="G152" s="317" t="str">
        <f>IF(F152=0,"",VLOOKUP(F152,Funcionários!$C$6:$D$81,2,FALSE))</f>
        <v/>
      </c>
      <c r="H152" s="318"/>
      <c r="I152" s="319"/>
      <c r="J152" s="85" t="str">
        <f t="shared" si="29"/>
        <v/>
      </c>
      <c r="K152" s="88"/>
      <c r="L152" s="1" t="str">
        <f t="shared" si="30"/>
        <v/>
      </c>
      <c r="R152" s="1" t="str">
        <f t="shared" si="31"/>
        <v/>
      </c>
      <c r="S152" s="1" t="str">
        <f t="shared" si="32"/>
        <v/>
      </c>
      <c r="W152" s="1" t="e">
        <f t="shared" ca="1" si="33"/>
        <v>#VALUE!</v>
      </c>
      <c r="X152" s="1" t="e">
        <f t="shared" ca="1" si="34"/>
        <v>#VALUE!</v>
      </c>
      <c r="Y152" s="1" t="e">
        <f t="shared" ca="1" si="35"/>
        <v>#VALUE!</v>
      </c>
      <c r="AA152" s="1" t="str">
        <f t="shared" si="37"/>
        <v/>
      </c>
      <c r="AB152" s="1" t="str">
        <f t="shared" si="37"/>
        <v/>
      </c>
      <c r="AC152" s="1" t="str">
        <f t="shared" si="37"/>
        <v/>
      </c>
      <c r="AD152" s="1" t="str">
        <f t="shared" si="37"/>
        <v/>
      </c>
      <c r="AE152" s="1" t="str">
        <f t="shared" si="37"/>
        <v/>
      </c>
      <c r="AF152" s="1" t="e">
        <f>VLOOKUP(C152,'Est3'!$C$12:$S$26,18,FALSE)</f>
        <v>#N/A</v>
      </c>
      <c r="AG152" s="1" t="str">
        <f ca="1">IF($I152&lt;AG$5,"-",SUM(INDIRECT(ADDRESS($AF152+"1",6,1,1,"EST 3")):INDIRECT(ADDRESS($AF152+"1",IF(AA152="",17,AA152+"5"),1,1,"EST 3")))/SUM(INDIRECT(ADDRESS($AF152,6,1,1,"EST 3")):INDIRECT(ADDRESS($AF152,IF(AA152="",17,AA152+"5"),1,1,"EST 3")))-1)</f>
        <v>-</v>
      </c>
      <c r="AH152" s="1" t="str">
        <f ca="1">IF($I152&lt;AH$5,"-",SUM(INDIRECT(ADDRESS($AF152+"1",22,1,1,"EST 3")):INDIRECT(ADDRESS($AF152+"1",IF(AB152="",33,AB152+"21"),1,1,"EST 3")))/SUM(INDIRECT(ADDRESS($AF152,22,1,1,"EST 3")):INDIRECT(ADDRESS($AF152,IF(AB152="",33,AB152+"21"),1,1,"EST 3")))-1)</f>
        <v>-</v>
      </c>
      <c r="AI152" s="1" t="str">
        <f ca="1">IF($I152&lt;AI$5,"-",SUM(INDIRECT(ADDRESS($AF152+"1",38,1,1,"EST 3")):INDIRECT(ADDRESS($AF152+"1",IF(AC152="",49,AC152+"37"),1,1,"EST 3")))/SUM(INDIRECT(ADDRESS($AF152,38,1,1,"EST 3")):INDIRECT(ADDRESS($AF152,IF(AC152="",49,AC152+"37"),1,1,"EST 3")))-1)</f>
        <v>-</v>
      </c>
      <c r="AJ152" s="1" t="str">
        <f ca="1">IF($I152&lt;AJ$5,"-",SUM(INDIRECT(ADDRESS($AF152+"1",54,1,1,"EST 3")):INDIRECT(ADDRESS($AF152+"1",IF(AD152="",65,AD152+"53"),1,1,"EST 3")))/SUM(INDIRECT(ADDRESS($AF152,54,1,1,"EST 3")):INDIRECT(ADDRESS($AF152,IF(AD152="",65,AD152+"53"),1,1,"EST 3")))-1)</f>
        <v>-</v>
      </c>
      <c r="AK152" s="1" t="str">
        <f ca="1">IF($I152&lt;AK$5,"-",SUM(INDIRECT(ADDRESS($AF152+"1",70,1,1,"EST 3")):INDIRECT(ADDRESS($AF152+"1",IF(AE152="",81,AE152+"69"),1,1,"EST 3")))/SUM(INDIRECT(ADDRESS($AF152,70,1,1,"EST 3")):INDIRECT(ADDRESS($AF152,IF(AE152="",81,AE152+"69"),1,1,"EST 3")))-1)</f>
        <v>-</v>
      </c>
    </row>
    <row r="153" spans="3:37" ht="30" customHeight="1" thickTop="1" thickBot="1">
      <c r="C153" s="321"/>
      <c r="D153" s="322"/>
      <c r="E153" s="316"/>
      <c r="F153" s="316"/>
      <c r="G153" s="317" t="str">
        <f>IF(F153=0,"",VLOOKUP(F153,Funcionários!$C$6:$D$81,2,FALSE))</f>
        <v/>
      </c>
      <c r="H153" s="318"/>
      <c r="I153" s="319"/>
      <c r="J153" s="85" t="str">
        <f t="shared" si="29"/>
        <v/>
      </c>
      <c r="K153" s="88"/>
      <c r="L153" s="1" t="str">
        <f t="shared" si="30"/>
        <v/>
      </c>
      <c r="R153" s="1" t="str">
        <f t="shared" si="31"/>
        <v/>
      </c>
      <c r="S153" s="1" t="str">
        <f t="shared" si="32"/>
        <v/>
      </c>
      <c r="W153" s="1" t="e">
        <f t="shared" ca="1" si="33"/>
        <v>#VALUE!</v>
      </c>
      <c r="X153" s="1" t="e">
        <f t="shared" ca="1" si="34"/>
        <v>#VALUE!</v>
      </c>
      <c r="Y153" s="1" t="e">
        <f t="shared" ca="1" si="35"/>
        <v>#VALUE!</v>
      </c>
      <c r="AA153" s="1" t="str">
        <f t="shared" si="37"/>
        <v/>
      </c>
      <c r="AB153" s="1" t="str">
        <f t="shared" si="37"/>
        <v/>
      </c>
      <c r="AC153" s="1" t="str">
        <f t="shared" si="37"/>
        <v/>
      </c>
      <c r="AD153" s="1" t="str">
        <f t="shared" si="37"/>
        <v/>
      </c>
      <c r="AE153" s="1" t="str">
        <f t="shared" si="37"/>
        <v/>
      </c>
      <c r="AF153" s="1" t="e">
        <f>VLOOKUP(C153,'Est3'!$C$12:$S$26,18,FALSE)</f>
        <v>#N/A</v>
      </c>
      <c r="AG153" s="1" t="str">
        <f ca="1">IF($I153&lt;AG$5,"-",SUM(INDIRECT(ADDRESS($AF153+"1",6,1,1,"EST 3")):INDIRECT(ADDRESS($AF153+"1",IF(AA153="",17,AA153+"5"),1,1,"EST 3")))/SUM(INDIRECT(ADDRESS($AF153,6,1,1,"EST 3")):INDIRECT(ADDRESS($AF153,IF(AA153="",17,AA153+"5"),1,1,"EST 3")))-1)</f>
        <v>-</v>
      </c>
      <c r="AH153" s="1" t="str">
        <f ca="1">IF($I153&lt;AH$5,"-",SUM(INDIRECT(ADDRESS($AF153+"1",22,1,1,"EST 3")):INDIRECT(ADDRESS($AF153+"1",IF(AB153="",33,AB153+"21"),1,1,"EST 3")))/SUM(INDIRECT(ADDRESS($AF153,22,1,1,"EST 3")):INDIRECT(ADDRESS($AF153,IF(AB153="",33,AB153+"21"),1,1,"EST 3")))-1)</f>
        <v>-</v>
      </c>
      <c r="AI153" s="1" t="str">
        <f ca="1">IF($I153&lt;AI$5,"-",SUM(INDIRECT(ADDRESS($AF153+"1",38,1,1,"EST 3")):INDIRECT(ADDRESS($AF153+"1",IF(AC153="",49,AC153+"37"),1,1,"EST 3")))/SUM(INDIRECT(ADDRESS($AF153,38,1,1,"EST 3")):INDIRECT(ADDRESS($AF153,IF(AC153="",49,AC153+"37"),1,1,"EST 3")))-1)</f>
        <v>-</v>
      </c>
      <c r="AJ153" s="1" t="str">
        <f ca="1">IF($I153&lt;AJ$5,"-",SUM(INDIRECT(ADDRESS($AF153+"1",54,1,1,"EST 3")):INDIRECT(ADDRESS($AF153+"1",IF(AD153="",65,AD153+"53"),1,1,"EST 3")))/SUM(INDIRECT(ADDRESS($AF153,54,1,1,"EST 3")):INDIRECT(ADDRESS($AF153,IF(AD153="",65,AD153+"53"),1,1,"EST 3")))-1)</f>
        <v>-</v>
      </c>
      <c r="AK153" s="1" t="str">
        <f ca="1">IF($I153&lt;AK$5,"-",SUM(INDIRECT(ADDRESS($AF153+"1",70,1,1,"EST 3")):INDIRECT(ADDRESS($AF153+"1",IF(AE153="",81,AE153+"69"),1,1,"EST 3")))/SUM(INDIRECT(ADDRESS($AF153,70,1,1,"EST 3")):INDIRECT(ADDRESS($AF153,IF(AE153="",81,AE153+"69"),1,1,"EST 3")))-1)</f>
        <v>-</v>
      </c>
    </row>
    <row r="154" spans="3:37" ht="30" customHeight="1" thickTop="1" thickBot="1">
      <c r="C154" s="321"/>
      <c r="D154" s="322"/>
      <c r="E154" s="316"/>
      <c r="F154" s="316"/>
      <c r="G154" s="317" t="str">
        <f>IF(F154=0,"",VLOOKUP(F154,Funcionários!$C$6:$D$81,2,FALSE))</f>
        <v/>
      </c>
      <c r="H154" s="318"/>
      <c r="I154" s="319"/>
      <c r="J154" s="85" t="str">
        <f t="shared" si="29"/>
        <v/>
      </c>
      <c r="K154" s="88"/>
      <c r="L154" s="1" t="str">
        <f t="shared" si="30"/>
        <v/>
      </c>
      <c r="R154" s="1" t="str">
        <f t="shared" si="31"/>
        <v/>
      </c>
      <c r="S154" s="1" t="str">
        <f t="shared" si="32"/>
        <v/>
      </c>
      <c r="W154" s="1" t="e">
        <f t="shared" ca="1" si="33"/>
        <v>#VALUE!</v>
      </c>
      <c r="X154" s="1" t="e">
        <f t="shared" ca="1" si="34"/>
        <v>#VALUE!</v>
      </c>
      <c r="Y154" s="1" t="e">
        <f t="shared" ca="1" si="35"/>
        <v>#VALUE!</v>
      </c>
      <c r="AA154" s="1" t="str">
        <f t="shared" si="37"/>
        <v/>
      </c>
      <c r="AB154" s="1" t="str">
        <f t="shared" si="37"/>
        <v/>
      </c>
      <c r="AC154" s="1" t="str">
        <f t="shared" si="37"/>
        <v/>
      </c>
      <c r="AD154" s="1" t="str">
        <f t="shared" si="37"/>
        <v/>
      </c>
      <c r="AE154" s="1" t="str">
        <f t="shared" si="37"/>
        <v/>
      </c>
      <c r="AF154" s="1" t="e">
        <f>VLOOKUP(C154,'Est3'!$C$12:$S$26,18,FALSE)</f>
        <v>#N/A</v>
      </c>
      <c r="AG154" s="1" t="str">
        <f ca="1">IF($I154&lt;AG$5,"-",SUM(INDIRECT(ADDRESS($AF154+"1",6,1,1,"EST 3")):INDIRECT(ADDRESS($AF154+"1",IF(AA154="",17,AA154+"5"),1,1,"EST 3")))/SUM(INDIRECT(ADDRESS($AF154,6,1,1,"EST 3")):INDIRECT(ADDRESS($AF154,IF(AA154="",17,AA154+"5"),1,1,"EST 3")))-1)</f>
        <v>-</v>
      </c>
      <c r="AH154" s="1" t="str">
        <f ca="1">IF($I154&lt;AH$5,"-",SUM(INDIRECT(ADDRESS($AF154+"1",22,1,1,"EST 3")):INDIRECT(ADDRESS($AF154+"1",IF(AB154="",33,AB154+"21"),1,1,"EST 3")))/SUM(INDIRECT(ADDRESS($AF154,22,1,1,"EST 3")):INDIRECT(ADDRESS($AF154,IF(AB154="",33,AB154+"21"),1,1,"EST 3")))-1)</f>
        <v>-</v>
      </c>
      <c r="AI154" s="1" t="str">
        <f ca="1">IF($I154&lt;AI$5,"-",SUM(INDIRECT(ADDRESS($AF154+"1",38,1,1,"EST 3")):INDIRECT(ADDRESS($AF154+"1",IF(AC154="",49,AC154+"37"),1,1,"EST 3")))/SUM(INDIRECT(ADDRESS($AF154,38,1,1,"EST 3")):INDIRECT(ADDRESS($AF154,IF(AC154="",49,AC154+"37"),1,1,"EST 3")))-1)</f>
        <v>-</v>
      </c>
      <c r="AJ154" s="1" t="str">
        <f ca="1">IF($I154&lt;AJ$5,"-",SUM(INDIRECT(ADDRESS($AF154+"1",54,1,1,"EST 3")):INDIRECT(ADDRESS($AF154+"1",IF(AD154="",65,AD154+"53"),1,1,"EST 3")))/SUM(INDIRECT(ADDRESS($AF154,54,1,1,"EST 3")):INDIRECT(ADDRESS($AF154,IF(AD154="",65,AD154+"53"),1,1,"EST 3")))-1)</f>
        <v>-</v>
      </c>
      <c r="AK154" s="1" t="str">
        <f ca="1">IF($I154&lt;AK$5,"-",SUM(INDIRECT(ADDRESS($AF154+"1",70,1,1,"EST 3")):INDIRECT(ADDRESS($AF154+"1",IF(AE154="",81,AE154+"69"),1,1,"EST 3")))/SUM(INDIRECT(ADDRESS($AF154,70,1,1,"EST 3")):INDIRECT(ADDRESS($AF154,IF(AE154="",81,AE154+"69"),1,1,"EST 3")))-1)</f>
        <v>-</v>
      </c>
    </row>
    <row r="155" spans="3:37" ht="30" customHeight="1" thickTop="1" thickBot="1">
      <c r="C155" s="321"/>
      <c r="D155" s="322"/>
      <c r="E155" s="316"/>
      <c r="F155" s="316"/>
      <c r="G155" s="317" t="str">
        <f>IF(F155=0,"",VLOOKUP(F155,Funcionários!$C$6:$D$81,2,FALSE))</f>
        <v/>
      </c>
      <c r="H155" s="318"/>
      <c r="I155" s="319"/>
      <c r="J155" s="85" t="str">
        <f t="shared" si="29"/>
        <v/>
      </c>
      <c r="K155" s="88"/>
      <c r="L155" s="1" t="str">
        <f t="shared" si="30"/>
        <v/>
      </c>
      <c r="R155" s="1" t="str">
        <f t="shared" si="31"/>
        <v/>
      </c>
      <c r="S155" s="1" t="str">
        <f t="shared" si="32"/>
        <v/>
      </c>
      <c r="W155" s="1" t="e">
        <f t="shared" ca="1" si="33"/>
        <v>#VALUE!</v>
      </c>
      <c r="X155" s="1" t="e">
        <f t="shared" ca="1" si="34"/>
        <v>#VALUE!</v>
      </c>
      <c r="Y155" s="1" t="e">
        <f t="shared" ca="1" si="35"/>
        <v>#VALUE!</v>
      </c>
      <c r="AA155" s="1" t="str">
        <f t="shared" si="37"/>
        <v/>
      </c>
      <c r="AB155" s="1" t="str">
        <f t="shared" si="37"/>
        <v/>
      </c>
      <c r="AC155" s="1" t="str">
        <f t="shared" si="37"/>
        <v/>
      </c>
      <c r="AD155" s="1" t="str">
        <f t="shared" si="37"/>
        <v/>
      </c>
      <c r="AE155" s="1" t="str">
        <f t="shared" si="37"/>
        <v/>
      </c>
      <c r="AF155" s="1" t="e">
        <f>VLOOKUP(C155,'Est3'!$C$12:$S$26,18,FALSE)</f>
        <v>#N/A</v>
      </c>
      <c r="AG155" s="1" t="str">
        <f ca="1">IF($I155&lt;AG$5,"-",SUM(INDIRECT(ADDRESS($AF155+"1",6,1,1,"EST 3")):INDIRECT(ADDRESS($AF155+"1",IF(AA155="",17,AA155+"5"),1,1,"EST 3")))/SUM(INDIRECT(ADDRESS($AF155,6,1,1,"EST 3")):INDIRECT(ADDRESS($AF155,IF(AA155="",17,AA155+"5"),1,1,"EST 3")))-1)</f>
        <v>-</v>
      </c>
      <c r="AH155" s="1" t="str">
        <f ca="1">IF($I155&lt;AH$5,"-",SUM(INDIRECT(ADDRESS($AF155+"1",22,1,1,"EST 3")):INDIRECT(ADDRESS($AF155+"1",IF(AB155="",33,AB155+"21"),1,1,"EST 3")))/SUM(INDIRECT(ADDRESS($AF155,22,1,1,"EST 3")):INDIRECT(ADDRESS($AF155,IF(AB155="",33,AB155+"21"),1,1,"EST 3")))-1)</f>
        <v>-</v>
      </c>
      <c r="AI155" s="1" t="str">
        <f ca="1">IF($I155&lt;AI$5,"-",SUM(INDIRECT(ADDRESS($AF155+"1",38,1,1,"EST 3")):INDIRECT(ADDRESS($AF155+"1",IF(AC155="",49,AC155+"37"),1,1,"EST 3")))/SUM(INDIRECT(ADDRESS($AF155,38,1,1,"EST 3")):INDIRECT(ADDRESS($AF155,IF(AC155="",49,AC155+"37"),1,1,"EST 3")))-1)</f>
        <v>-</v>
      </c>
      <c r="AJ155" s="1" t="str">
        <f ca="1">IF($I155&lt;AJ$5,"-",SUM(INDIRECT(ADDRESS($AF155+"1",54,1,1,"EST 3")):INDIRECT(ADDRESS($AF155+"1",IF(AD155="",65,AD155+"53"),1,1,"EST 3")))/SUM(INDIRECT(ADDRESS($AF155,54,1,1,"EST 3")):INDIRECT(ADDRESS($AF155,IF(AD155="",65,AD155+"53"),1,1,"EST 3")))-1)</f>
        <v>-</v>
      </c>
      <c r="AK155" s="1" t="str">
        <f ca="1">IF($I155&lt;AK$5,"-",SUM(INDIRECT(ADDRESS($AF155+"1",70,1,1,"EST 3")):INDIRECT(ADDRESS($AF155+"1",IF(AE155="",81,AE155+"69"),1,1,"EST 3")))/SUM(INDIRECT(ADDRESS($AF155,70,1,1,"EST 3")):INDIRECT(ADDRESS($AF155,IF(AE155="",81,AE155+"69"),1,1,"EST 3")))-1)</f>
        <v>-</v>
      </c>
    </row>
    <row r="156" spans="3:37" ht="30" customHeight="1" thickTop="1" thickBot="1">
      <c r="C156" s="321"/>
      <c r="D156" s="322"/>
      <c r="E156" s="316"/>
      <c r="F156" s="316"/>
      <c r="G156" s="317" t="str">
        <f>IF(F156=0,"",VLOOKUP(F156,Funcionários!$C$6:$D$81,2,FALSE))</f>
        <v/>
      </c>
      <c r="H156" s="318"/>
      <c r="I156" s="319"/>
      <c r="J156" s="85" t="str">
        <f t="shared" si="29"/>
        <v/>
      </c>
      <c r="K156" s="88"/>
      <c r="L156" s="1" t="str">
        <f t="shared" si="30"/>
        <v/>
      </c>
      <c r="R156" s="1" t="str">
        <f t="shared" si="31"/>
        <v/>
      </c>
      <c r="S156" s="1" t="str">
        <f t="shared" si="32"/>
        <v/>
      </c>
      <c r="W156" s="1" t="e">
        <f t="shared" ca="1" si="33"/>
        <v>#VALUE!</v>
      </c>
      <c r="X156" s="1" t="e">
        <f t="shared" ca="1" si="34"/>
        <v>#VALUE!</v>
      </c>
      <c r="Y156" s="1" t="e">
        <f t="shared" ca="1" si="35"/>
        <v>#VALUE!</v>
      </c>
      <c r="AA156" s="1" t="str">
        <f t="shared" ref="AA156:AE165" si="38">IF($I156=AA$5,$R156,"")</f>
        <v/>
      </c>
      <c r="AB156" s="1" t="str">
        <f t="shared" si="38"/>
        <v/>
      </c>
      <c r="AC156" s="1" t="str">
        <f t="shared" si="38"/>
        <v/>
      </c>
      <c r="AD156" s="1" t="str">
        <f t="shared" si="38"/>
        <v/>
      </c>
      <c r="AE156" s="1" t="str">
        <f t="shared" si="38"/>
        <v/>
      </c>
      <c r="AF156" s="1" t="e">
        <f>VLOOKUP(C156,'Est3'!$C$12:$S$26,18,FALSE)</f>
        <v>#N/A</v>
      </c>
      <c r="AG156" s="1" t="str">
        <f ca="1">IF($I156&lt;AG$5,"-",SUM(INDIRECT(ADDRESS($AF156+"1",6,1,1,"EST 3")):INDIRECT(ADDRESS($AF156+"1",IF(AA156="",17,AA156+"5"),1,1,"EST 3")))/SUM(INDIRECT(ADDRESS($AF156,6,1,1,"EST 3")):INDIRECT(ADDRESS($AF156,IF(AA156="",17,AA156+"5"),1,1,"EST 3")))-1)</f>
        <v>-</v>
      </c>
      <c r="AH156" s="1" t="str">
        <f ca="1">IF($I156&lt;AH$5,"-",SUM(INDIRECT(ADDRESS($AF156+"1",22,1,1,"EST 3")):INDIRECT(ADDRESS($AF156+"1",IF(AB156="",33,AB156+"21"),1,1,"EST 3")))/SUM(INDIRECT(ADDRESS($AF156,22,1,1,"EST 3")):INDIRECT(ADDRESS($AF156,IF(AB156="",33,AB156+"21"),1,1,"EST 3")))-1)</f>
        <v>-</v>
      </c>
      <c r="AI156" s="1" t="str">
        <f ca="1">IF($I156&lt;AI$5,"-",SUM(INDIRECT(ADDRESS($AF156+"1",38,1,1,"EST 3")):INDIRECT(ADDRESS($AF156+"1",IF(AC156="",49,AC156+"37"),1,1,"EST 3")))/SUM(INDIRECT(ADDRESS($AF156,38,1,1,"EST 3")):INDIRECT(ADDRESS($AF156,IF(AC156="",49,AC156+"37"),1,1,"EST 3")))-1)</f>
        <v>-</v>
      </c>
      <c r="AJ156" s="1" t="str">
        <f ca="1">IF($I156&lt;AJ$5,"-",SUM(INDIRECT(ADDRESS($AF156+"1",54,1,1,"EST 3")):INDIRECT(ADDRESS($AF156+"1",IF(AD156="",65,AD156+"53"),1,1,"EST 3")))/SUM(INDIRECT(ADDRESS($AF156,54,1,1,"EST 3")):INDIRECT(ADDRESS($AF156,IF(AD156="",65,AD156+"53"),1,1,"EST 3")))-1)</f>
        <v>-</v>
      </c>
      <c r="AK156" s="1" t="str">
        <f ca="1">IF($I156&lt;AK$5,"-",SUM(INDIRECT(ADDRESS($AF156+"1",70,1,1,"EST 3")):INDIRECT(ADDRESS($AF156+"1",IF(AE156="",81,AE156+"69"),1,1,"EST 3")))/SUM(INDIRECT(ADDRESS($AF156,70,1,1,"EST 3")):INDIRECT(ADDRESS($AF156,IF(AE156="",81,AE156+"69"),1,1,"EST 3")))-1)</f>
        <v>-</v>
      </c>
    </row>
    <row r="157" spans="3:37" ht="30" customHeight="1" thickTop="1" thickBot="1">
      <c r="C157" s="321"/>
      <c r="D157" s="322"/>
      <c r="E157" s="316"/>
      <c r="F157" s="316"/>
      <c r="G157" s="317" t="str">
        <f>IF(F157=0,"",VLOOKUP(F157,Funcionários!$C$6:$D$81,2,FALSE))</f>
        <v/>
      </c>
      <c r="H157" s="318"/>
      <c r="I157" s="319"/>
      <c r="J157" s="85" t="str">
        <f t="shared" si="29"/>
        <v/>
      </c>
      <c r="K157" s="88"/>
      <c r="L157" s="1" t="str">
        <f t="shared" si="30"/>
        <v/>
      </c>
      <c r="R157" s="1" t="str">
        <f t="shared" si="31"/>
        <v/>
      </c>
      <c r="S157" s="1" t="str">
        <f t="shared" si="32"/>
        <v/>
      </c>
      <c r="W157" s="1" t="e">
        <f t="shared" ca="1" si="33"/>
        <v>#VALUE!</v>
      </c>
      <c r="X157" s="1" t="e">
        <f t="shared" ca="1" si="34"/>
        <v>#VALUE!</v>
      </c>
      <c r="Y157" s="1" t="e">
        <f t="shared" ca="1" si="35"/>
        <v>#VALUE!</v>
      </c>
      <c r="AA157" s="1" t="str">
        <f t="shared" si="38"/>
        <v/>
      </c>
      <c r="AB157" s="1" t="str">
        <f t="shared" si="38"/>
        <v/>
      </c>
      <c r="AC157" s="1" t="str">
        <f t="shared" si="38"/>
        <v/>
      </c>
      <c r="AD157" s="1" t="str">
        <f t="shared" si="38"/>
        <v/>
      </c>
      <c r="AE157" s="1" t="str">
        <f t="shared" si="38"/>
        <v/>
      </c>
      <c r="AF157" s="1" t="e">
        <f>VLOOKUP(C157,'Est3'!$C$12:$S$26,18,FALSE)</f>
        <v>#N/A</v>
      </c>
      <c r="AG157" s="1" t="str">
        <f ca="1">IF($I157&lt;AG$5,"-",SUM(INDIRECT(ADDRESS($AF157+"1",6,1,1,"EST 3")):INDIRECT(ADDRESS($AF157+"1",IF(AA157="",17,AA157+"5"),1,1,"EST 3")))/SUM(INDIRECT(ADDRESS($AF157,6,1,1,"EST 3")):INDIRECT(ADDRESS($AF157,IF(AA157="",17,AA157+"5"),1,1,"EST 3")))-1)</f>
        <v>-</v>
      </c>
      <c r="AH157" s="1" t="str">
        <f ca="1">IF($I157&lt;AH$5,"-",SUM(INDIRECT(ADDRESS($AF157+"1",22,1,1,"EST 3")):INDIRECT(ADDRESS($AF157+"1",IF(AB157="",33,AB157+"21"),1,1,"EST 3")))/SUM(INDIRECT(ADDRESS($AF157,22,1,1,"EST 3")):INDIRECT(ADDRESS($AF157,IF(AB157="",33,AB157+"21"),1,1,"EST 3")))-1)</f>
        <v>-</v>
      </c>
      <c r="AI157" s="1" t="str">
        <f ca="1">IF($I157&lt;AI$5,"-",SUM(INDIRECT(ADDRESS($AF157+"1",38,1,1,"EST 3")):INDIRECT(ADDRESS($AF157+"1",IF(AC157="",49,AC157+"37"),1,1,"EST 3")))/SUM(INDIRECT(ADDRESS($AF157,38,1,1,"EST 3")):INDIRECT(ADDRESS($AF157,IF(AC157="",49,AC157+"37"),1,1,"EST 3")))-1)</f>
        <v>-</v>
      </c>
      <c r="AJ157" s="1" t="str">
        <f ca="1">IF($I157&lt;AJ$5,"-",SUM(INDIRECT(ADDRESS($AF157+"1",54,1,1,"EST 3")):INDIRECT(ADDRESS($AF157+"1",IF(AD157="",65,AD157+"53"),1,1,"EST 3")))/SUM(INDIRECT(ADDRESS($AF157,54,1,1,"EST 3")):INDIRECT(ADDRESS($AF157,IF(AD157="",65,AD157+"53"),1,1,"EST 3")))-1)</f>
        <v>-</v>
      </c>
      <c r="AK157" s="1" t="str">
        <f ca="1">IF($I157&lt;AK$5,"-",SUM(INDIRECT(ADDRESS($AF157+"1",70,1,1,"EST 3")):INDIRECT(ADDRESS($AF157+"1",IF(AE157="",81,AE157+"69"),1,1,"EST 3")))/SUM(INDIRECT(ADDRESS($AF157,70,1,1,"EST 3")):INDIRECT(ADDRESS($AF157,IF(AE157="",81,AE157+"69"),1,1,"EST 3")))-1)</f>
        <v>-</v>
      </c>
    </row>
    <row r="158" spans="3:37" ht="30" customHeight="1" thickTop="1" thickBot="1">
      <c r="C158" s="321"/>
      <c r="D158" s="322"/>
      <c r="E158" s="316"/>
      <c r="F158" s="316"/>
      <c r="G158" s="317" t="str">
        <f>IF(F158=0,"",VLOOKUP(F158,Funcionários!$C$6:$D$81,2,FALSE))</f>
        <v/>
      </c>
      <c r="H158" s="318"/>
      <c r="I158" s="319"/>
      <c r="J158" s="85" t="str">
        <f t="shared" si="29"/>
        <v/>
      </c>
      <c r="K158" s="88"/>
      <c r="L158" s="1" t="str">
        <f t="shared" si="30"/>
        <v/>
      </c>
      <c r="R158" s="1" t="str">
        <f t="shared" si="31"/>
        <v/>
      </c>
      <c r="S158" s="1" t="str">
        <f t="shared" si="32"/>
        <v/>
      </c>
      <c r="W158" s="1" t="e">
        <f t="shared" ca="1" si="33"/>
        <v>#VALUE!</v>
      </c>
      <c r="X158" s="1" t="e">
        <f t="shared" ca="1" si="34"/>
        <v>#VALUE!</v>
      </c>
      <c r="Y158" s="1" t="e">
        <f t="shared" ca="1" si="35"/>
        <v>#VALUE!</v>
      </c>
      <c r="AA158" s="1" t="str">
        <f t="shared" si="38"/>
        <v/>
      </c>
      <c r="AB158" s="1" t="str">
        <f t="shared" si="38"/>
        <v/>
      </c>
      <c r="AC158" s="1" t="str">
        <f t="shared" si="38"/>
        <v/>
      </c>
      <c r="AD158" s="1" t="str">
        <f t="shared" si="38"/>
        <v/>
      </c>
      <c r="AE158" s="1" t="str">
        <f t="shared" si="38"/>
        <v/>
      </c>
      <c r="AF158" s="1" t="e">
        <f>VLOOKUP(C158,'Est3'!$C$12:$S$26,18,FALSE)</f>
        <v>#N/A</v>
      </c>
      <c r="AG158" s="1" t="str">
        <f ca="1">IF($I158&lt;AG$5,"-",SUM(INDIRECT(ADDRESS($AF158+"1",6,1,1,"EST 3")):INDIRECT(ADDRESS($AF158+"1",IF(AA158="",17,AA158+"5"),1,1,"EST 3")))/SUM(INDIRECT(ADDRESS($AF158,6,1,1,"EST 3")):INDIRECT(ADDRESS($AF158,IF(AA158="",17,AA158+"5"),1,1,"EST 3")))-1)</f>
        <v>-</v>
      </c>
      <c r="AH158" s="1" t="str">
        <f ca="1">IF($I158&lt;AH$5,"-",SUM(INDIRECT(ADDRESS($AF158+"1",22,1,1,"EST 3")):INDIRECT(ADDRESS($AF158+"1",IF(AB158="",33,AB158+"21"),1,1,"EST 3")))/SUM(INDIRECT(ADDRESS($AF158,22,1,1,"EST 3")):INDIRECT(ADDRESS($AF158,IF(AB158="",33,AB158+"21"),1,1,"EST 3")))-1)</f>
        <v>-</v>
      </c>
      <c r="AI158" s="1" t="str">
        <f ca="1">IF($I158&lt;AI$5,"-",SUM(INDIRECT(ADDRESS($AF158+"1",38,1,1,"EST 3")):INDIRECT(ADDRESS($AF158+"1",IF(AC158="",49,AC158+"37"),1,1,"EST 3")))/SUM(INDIRECT(ADDRESS($AF158,38,1,1,"EST 3")):INDIRECT(ADDRESS($AF158,IF(AC158="",49,AC158+"37"),1,1,"EST 3")))-1)</f>
        <v>-</v>
      </c>
      <c r="AJ158" s="1" t="str">
        <f ca="1">IF($I158&lt;AJ$5,"-",SUM(INDIRECT(ADDRESS($AF158+"1",54,1,1,"EST 3")):INDIRECT(ADDRESS($AF158+"1",IF(AD158="",65,AD158+"53"),1,1,"EST 3")))/SUM(INDIRECT(ADDRESS($AF158,54,1,1,"EST 3")):INDIRECT(ADDRESS($AF158,IF(AD158="",65,AD158+"53"),1,1,"EST 3")))-1)</f>
        <v>-</v>
      </c>
      <c r="AK158" s="1" t="str">
        <f ca="1">IF($I158&lt;AK$5,"-",SUM(INDIRECT(ADDRESS($AF158+"1",70,1,1,"EST 3")):INDIRECT(ADDRESS($AF158+"1",IF(AE158="",81,AE158+"69"),1,1,"EST 3")))/SUM(INDIRECT(ADDRESS($AF158,70,1,1,"EST 3")):INDIRECT(ADDRESS($AF158,IF(AE158="",81,AE158+"69"),1,1,"EST 3")))-1)</f>
        <v>-</v>
      </c>
    </row>
    <row r="159" spans="3:37" ht="30" customHeight="1" thickTop="1" thickBot="1">
      <c r="C159" s="321"/>
      <c r="D159" s="322"/>
      <c r="E159" s="316"/>
      <c r="F159" s="316"/>
      <c r="G159" s="317" t="str">
        <f>IF(F159=0,"",VLOOKUP(F159,Funcionários!$C$6:$D$81,2,FALSE))</f>
        <v/>
      </c>
      <c r="H159" s="318"/>
      <c r="I159" s="319"/>
      <c r="J159" s="85" t="str">
        <f t="shared" si="29"/>
        <v/>
      </c>
      <c r="K159" s="88"/>
      <c r="L159" s="1" t="str">
        <f t="shared" si="30"/>
        <v/>
      </c>
      <c r="R159" s="1" t="str">
        <f t="shared" si="31"/>
        <v/>
      </c>
      <c r="S159" s="1" t="str">
        <f t="shared" si="32"/>
        <v/>
      </c>
      <c r="W159" s="1" t="e">
        <f t="shared" ca="1" si="33"/>
        <v>#VALUE!</v>
      </c>
      <c r="X159" s="1" t="e">
        <f t="shared" ca="1" si="34"/>
        <v>#VALUE!</v>
      </c>
      <c r="Y159" s="1" t="e">
        <f t="shared" ca="1" si="35"/>
        <v>#VALUE!</v>
      </c>
      <c r="AA159" s="1" t="str">
        <f t="shared" si="38"/>
        <v/>
      </c>
      <c r="AB159" s="1" t="str">
        <f t="shared" si="38"/>
        <v/>
      </c>
      <c r="AC159" s="1" t="str">
        <f t="shared" si="38"/>
        <v/>
      </c>
      <c r="AD159" s="1" t="str">
        <f t="shared" si="38"/>
        <v/>
      </c>
      <c r="AE159" s="1" t="str">
        <f t="shared" si="38"/>
        <v/>
      </c>
      <c r="AF159" s="1" t="e">
        <f>VLOOKUP(C159,'Est3'!$C$12:$S$26,18,FALSE)</f>
        <v>#N/A</v>
      </c>
      <c r="AG159" s="1" t="str">
        <f ca="1">IF($I159&lt;AG$5,"-",SUM(INDIRECT(ADDRESS($AF159+"1",6,1,1,"EST 3")):INDIRECT(ADDRESS($AF159+"1",IF(AA159="",17,AA159+"5"),1,1,"EST 3")))/SUM(INDIRECT(ADDRESS($AF159,6,1,1,"EST 3")):INDIRECT(ADDRESS($AF159,IF(AA159="",17,AA159+"5"),1,1,"EST 3")))-1)</f>
        <v>-</v>
      </c>
      <c r="AH159" s="1" t="str">
        <f ca="1">IF($I159&lt;AH$5,"-",SUM(INDIRECT(ADDRESS($AF159+"1",22,1,1,"EST 3")):INDIRECT(ADDRESS($AF159+"1",IF(AB159="",33,AB159+"21"),1,1,"EST 3")))/SUM(INDIRECT(ADDRESS($AF159,22,1,1,"EST 3")):INDIRECT(ADDRESS($AF159,IF(AB159="",33,AB159+"21"),1,1,"EST 3")))-1)</f>
        <v>-</v>
      </c>
      <c r="AI159" s="1" t="str">
        <f ca="1">IF($I159&lt;AI$5,"-",SUM(INDIRECT(ADDRESS($AF159+"1",38,1,1,"EST 3")):INDIRECT(ADDRESS($AF159+"1",IF(AC159="",49,AC159+"37"),1,1,"EST 3")))/SUM(INDIRECT(ADDRESS($AF159,38,1,1,"EST 3")):INDIRECT(ADDRESS($AF159,IF(AC159="",49,AC159+"37"),1,1,"EST 3")))-1)</f>
        <v>-</v>
      </c>
      <c r="AJ159" s="1" t="str">
        <f ca="1">IF($I159&lt;AJ$5,"-",SUM(INDIRECT(ADDRESS($AF159+"1",54,1,1,"EST 3")):INDIRECT(ADDRESS($AF159+"1",IF(AD159="",65,AD159+"53"),1,1,"EST 3")))/SUM(INDIRECT(ADDRESS($AF159,54,1,1,"EST 3")):INDIRECT(ADDRESS($AF159,IF(AD159="",65,AD159+"53"),1,1,"EST 3")))-1)</f>
        <v>-</v>
      </c>
      <c r="AK159" s="1" t="str">
        <f ca="1">IF($I159&lt;AK$5,"-",SUM(INDIRECT(ADDRESS($AF159+"1",70,1,1,"EST 3")):INDIRECT(ADDRESS($AF159+"1",IF(AE159="",81,AE159+"69"),1,1,"EST 3")))/SUM(INDIRECT(ADDRESS($AF159,70,1,1,"EST 3")):INDIRECT(ADDRESS($AF159,IF(AE159="",81,AE159+"69"),1,1,"EST 3")))-1)</f>
        <v>-</v>
      </c>
    </row>
    <row r="160" spans="3:37" ht="30" customHeight="1" thickTop="1" thickBot="1">
      <c r="C160" s="321"/>
      <c r="D160" s="322"/>
      <c r="E160" s="316"/>
      <c r="F160" s="316"/>
      <c r="G160" s="317" t="str">
        <f>IF(F160=0,"",VLOOKUP(F160,Funcionários!$C$6:$D$81,2,FALSE))</f>
        <v/>
      </c>
      <c r="H160" s="318"/>
      <c r="I160" s="319"/>
      <c r="J160" s="85" t="str">
        <f t="shared" si="29"/>
        <v/>
      </c>
      <c r="K160" s="88"/>
      <c r="L160" s="1" t="str">
        <f t="shared" si="30"/>
        <v/>
      </c>
      <c r="R160" s="1" t="str">
        <f t="shared" si="31"/>
        <v/>
      </c>
      <c r="S160" s="1" t="str">
        <f t="shared" si="32"/>
        <v/>
      </c>
      <c r="W160" s="1" t="e">
        <f t="shared" ca="1" si="33"/>
        <v>#VALUE!</v>
      </c>
      <c r="X160" s="1" t="e">
        <f t="shared" ca="1" si="34"/>
        <v>#VALUE!</v>
      </c>
      <c r="Y160" s="1" t="e">
        <f t="shared" ca="1" si="35"/>
        <v>#VALUE!</v>
      </c>
      <c r="AA160" s="1" t="str">
        <f t="shared" si="38"/>
        <v/>
      </c>
      <c r="AB160" s="1" t="str">
        <f t="shared" si="38"/>
        <v/>
      </c>
      <c r="AC160" s="1" t="str">
        <f t="shared" si="38"/>
        <v/>
      </c>
      <c r="AD160" s="1" t="str">
        <f t="shared" si="38"/>
        <v/>
      </c>
      <c r="AE160" s="1" t="str">
        <f t="shared" si="38"/>
        <v/>
      </c>
      <c r="AF160" s="1" t="e">
        <f>VLOOKUP(C160,'Est3'!$C$12:$S$26,18,FALSE)</f>
        <v>#N/A</v>
      </c>
      <c r="AG160" s="1" t="str">
        <f ca="1">IF($I160&lt;AG$5,"-",SUM(INDIRECT(ADDRESS($AF160+"1",6,1,1,"EST 3")):INDIRECT(ADDRESS($AF160+"1",IF(AA160="",17,AA160+"5"),1,1,"EST 3")))/SUM(INDIRECT(ADDRESS($AF160,6,1,1,"EST 3")):INDIRECT(ADDRESS($AF160,IF(AA160="",17,AA160+"5"),1,1,"EST 3")))-1)</f>
        <v>-</v>
      </c>
      <c r="AH160" s="1" t="str">
        <f ca="1">IF($I160&lt;AH$5,"-",SUM(INDIRECT(ADDRESS($AF160+"1",22,1,1,"EST 3")):INDIRECT(ADDRESS($AF160+"1",IF(AB160="",33,AB160+"21"),1,1,"EST 3")))/SUM(INDIRECT(ADDRESS($AF160,22,1,1,"EST 3")):INDIRECT(ADDRESS($AF160,IF(AB160="",33,AB160+"21"),1,1,"EST 3")))-1)</f>
        <v>-</v>
      </c>
      <c r="AI160" s="1" t="str">
        <f ca="1">IF($I160&lt;AI$5,"-",SUM(INDIRECT(ADDRESS($AF160+"1",38,1,1,"EST 3")):INDIRECT(ADDRESS($AF160+"1",IF(AC160="",49,AC160+"37"),1,1,"EST 3")))/SUM(INDIRECT(ADDRESS($AF160,38,1,1,"EST 3")):INDIRECT(ADDRESS($AF160,IF(AC160="",49,AC160+"37"),1,1,"EST 3")))-1)</f>
        <v>-</v>
      </c>
      <c r="AJ160" s="1" t="str">
        <f ca="1">IF($I160&lt;AJ$5,"-",SUM(INDIRECT(ADDRESS($AF160+"1",54,1,1,"EST 3")):INDIRECT(ADDRESS($AF160+"1",IF(AD160="",65,AD160+"53"),1,1,"EST 3")))/SUM(INDIRECT(ADDRESS($AF160,54,1,1,"EST 3")):INDIRECT(ADDRESS($AF160,IF(AD160="",65,AD160+"53"),1,1,"EST 3")))-1)</f>
        <v>-</v>
      </c>
      <c r="AK160" s="1" t="str">
        <f ca="1">IF($I160&lt;AK$5,"-",SUM(INDIRECT(ADDRESS($AF160+"1",70,1,1,"EST 3")):INDIRECT(ADDRESS($AF160+"1",IF(AE160="",81,AE160+"69"),1,1,"EST 3")))/SUM(INDIRECT(ADDRESS($AF160,70,1,1,"EST 3")):INDIRECT(ADDRESS($AF160,IF(AE160="",81,AE160+"69"),1,1,"EST 3")))-1)</f>
        <v>-</v>
      </c>
    </row>
    <row r="161" spans="3:37" ht="30" customHeight="1" thickTop="1" thickBot="1">
      <c r="C161" s="321"/>
      <c r="D161" s="322"/>
      <c r="E161" s="316"/>
      <c r="F161" s="316"/>
      <c r="G161" s="317" t="str">
        <f>IF(F161=0,"",VLOOKUP(F161,Funcionários!$C$6:$D$81,2,FALSE))</f>
        <v/>
      </c>
      <c r="H161" s="318"/>
      <c r="I161" s="319"/>
      <c r="J161" s="85" t="str">
        <f t="shared" si="29"/>
        <v/>
      </c>
      <c r="K161" s="88"/>
      <c r="L161" s="1" t="str">
        <f t="shared" si="30"/>
        <v/>
      </c>
      <c r="R161" s="1" t="str">
        <f t="shared" si="31"/>
        <v/>
      </c>
      <c r="S161" s="1" t="str">
        <f t="shared" si="32"/>
        <v/>
      </c>
      <c r="W161" s="1" t="e">
        <f t="shared" ca="1" si="33"/>
        <v>#VALUE!</v>
      </c>
      <c r="X161" s="1" t="e">
        <f t="shared" ca="1" si="34"/>
        <v>#VALUE!</v>
      </c>
      <c r="Y161" s="1" t="e">
        <f t="shared" ca="1" si="35"/>
        <v>#VALUE!</v>
      </c>
      <c r="AA161" s="1" t="str">
        <f t="shared" si="38"/>
        <v/>
      </c>
      <c r="AB161" s="1" t="str">
        <f t="shared" si="38"/>
        <v/>
      </c>
      <c r="AC161" s="1" t="str">
        <f t="shared" si="38"/>
        <v/>
      </c>
      <c r="AD161" s="1" t="str">
        <f t="shared" si="38"/>
        <v/>
      </c>
      <c r="AE161" s="1" t="str">
        <f t="shared" si="38"/>
        <v/>
      </c>
      <c r="AF161" s="1" t="e">
        <f>VLOOKUP(C161,'Est3'!$C$12:$S$26,18,FALSE)</f>
        <v>#N/A</v>
      </c>
      <c r="AG161" s="1" t="str">
        <f ca="1">IF($I161&lt;AG$5,"-",SUM(INDIRECT(ADDRESS($AF161+"1",6,1,1,"EST 3")):INDIRECT(ADDRESS($AF161+"1",IF(AA161="",17,AA161+"5"),1,1,"EST 3")))/SUM(INDIRECT(ADDRESS($AF161,6,1,1,"EST 3")):INDIRECT(ADDRESS($AF161,IF(AA161="",17,AA161+"5"),1,1,"EST 3")))-1)</f>
        <v>-</v>
      </c>
      <c r="AH161" s="1" t="str">
        <f ca="1">IF($I161&lt;AH$5,"-",SUM(INDIRECT(ADDRESS($AF161+"1",22,1,1,"EST 3")):INDIRECT(ADDRESS($AF161+"1",IF(AB161="",33,AB161+"21"),1,1,"EST 3")))/SUM(INDIRECT(ADDRESS($AF161,22,1,1,"EST 3")):INDIRECT(ADDRESS($AF161,IF(AB161="",33,AB161+"21"),1,1,"EST 3")))-1)</f>
        <v>-</v>
      </c>
      <c r="AI161" s="1" t="str">
        <f ca="1">IF($I161&lt;AI$5,"-",SUM(INDIRECT(ADDRESS($AF161+"1",38,1,1,"EST 3")):INDIRECT(ADDRESS($AF161+"1",IF(AC161="",49,AC161+"37"),1,1,"EST 3")))/SUM(INDIRECT(ADDRESS($AF161,38,1,1,"EST 3")):INDIRECT(ADDRESS($AF161,IF(AC161="",49,AC161+"37"),1,1,"EST 3")))-1)</f>
        <v>-</v>
      </c>
      <c r="AJ161" s="1" t="str">
        <f ca="1">IF($I161&lt;AJ$5,"-",SUM(INDIRECT(ADDRESS($AF161+"1",54,1,1,"EST 3")):INDIRECT(ADDRESS($AF161+"1",IF(AD161="",65,AD161+"53"),1,1,"EST 3")))/SUM(INDIRECT(ADDRESS($AF161,54,1,1,"EST 3")):INDIRECT(ADDRESS($AF161,IF(AD161="",65,AD161+"53"),1,1,"EST 3")))-1)</f>
        <v>-</v>
      </c>
      <c r="AK161" s="1" t="str">
        <f ca="1">IF($I161&lt;AK$5,"-",SUM(INDIRECT(ADDRESS($AF161+"1",70,1,1,"EST 3")):INDIRECT(ADDRESS($AF161+"1",IF(AE161="",81,AE161+"69"),1,1,"EST 3")))/SUM(INDIRECT(ADDRESS($AF161,70,1,1,"EST 3")):INDIRECT(ADDRESS($AF161,IF(AE161="",81,AE161+"69"),1,1,"EST 3")))-1)</f>
        <v>-</v>
      </c>
    </row>
    <row r="162" spans="3:37" ht="30" customHeight="1" thickTop="1" thickBot="1">
      <c r="C162" s="321"/>
      <c r="D162" s="322"/>
      <c r="E162" s="316"/>
      <c r="F162" s="316"/>
      <c r="G162" s="317" t="str">
        <f>IF(F162=0,"",VLOOKUP(F162,Funcionários!$C$6:$D$81,2,FALSE))</f>
        <v/>
      </c>
      <c r="H162" s="318"/>
      <c r="I162" s="319"/>
      <c r="J162" s="85" t="str">
        <f t="shared" si="29"/>
        <v/>
      </c>
      <c r="K162" s="88"/>
      <c r="L162" s="1" t="str">
        <f t="shared" si="30"/>
        <v/>
      </c>
      <c r="R162" s="1" t="str">
        <f t="shared" si="31"/>
        <v/>
      </c>
      <c r="S162" s="1" t="str">
        <f t="shared" si="32"/>
        <v/>
      </c>
      <c r="W162" s="1" t="e">
        <f t="shared" ca="1" si="33"/>
        <v>#VALUE!</v>
      </c>
      <c r="X162" s="1" t="e">
        <f t="shared" ca="1" si="34"/>
        <v>#VALUE!</v>
      </c>
      <c r="Y162" s="1" t="e">
        <f t="shared" ca="1" si="35"/>
        <v>#VALUE!</v>
      </c>
      <c r="AA162" s="1" t="str">
        <f t="shared" si="38"/>
        <v/>
      </c>
      <c r="AB162" s="1" t="str">
        <f t="shared" si="38"/>
        <v/>
      </c>
      <c r="AC162" s="1" t="str">
        <f t="shared" si="38"/>
        <v/>
      </c>
      <c r="AD162" s="1" t="str">
        <f t="shared" si="38"/>
        <v/>
      </c>
      <c r="AE162" s="1" t="str">
        <f t="shared" si="38"/>
        <v/>
      </c>
      <c r="AF162" s="1" t="e">
        <f>VLOOKUP(C162,'Est3'!$C$12:$S$26,18,FALSE)</f>
        <v>#N/A</v>
      </c>
      <c r="AG162" s="1" t="str">
        <f ca="1">IF($I162&lt;AG$5,"-",SUM(INDIRECT(ADDRESS($AF162+"1",6,1,1,"EST 3")):INDIRECT(ADDRESS($AF162+"1",IF(AA162="",17,AA162+"5"),1,1,"EST 3")))/SUM(INDIRECT(ADDRESS($AF162,6,1,1,"EST 3")):INDIRECT(ADDRESS($AF162,IF(AA162="",17,AA162+"5"),1,1,"EST 3")))-1)</f>
        <v>-</v>
      </c>
      <c r="AH162" s="1" t="str">
        <f ca="1">IF($I162&lt;AH$5,"-",SUM(INDIRECT(ADDRESS($AF162+"1",22,1,1,"EST 3")):INDIRECT(ADDRESS($AF162+"1",IF(AB162="",33,AB162+"21"),1,1,"EST 3")))/SUM(INDIRECT(ADDRESS($AF162,22,1,1,"EST 3")):INDIRECT(ADDRESS($AF162,IF(AB162="",33,AB162+"21"),1,1,"EST 3")))-1)</f>
        <v>-</v>
      </c>
      <c r="AI162" s="1" t="str">
        <f ca="1">IF($I162&lt;AI$5,"-",SUM(INDIRECT(ADDRESS($AF162+"1",38,1,1,"EST 3")):INDIRECT(ADDRESS($AF162+"1",IF(AC162="",49,AC162+"37"),1,1,"EST 3")))/SUM(INDIRECT(ADDRESS($AF162,38,1,1,"EST 3")):INDIRECT(ADDRESS($AF162,IF(AC162="",49,AC162+"37"),1,1,"EST 3")))-1)</f>
        <v>-</v>
      </c>
      <c r="AJ162" s="1" t="str">
        <f ca="1">IF($I162&lt;AJ$5,"-",SUM(INDIRECT(ADDRESS($AF162+"1",54,1,1,"EST 3")):INDIRECT(ADDRESS($AF162+"1",IF(AD162="",65,AD162+"53"),1,1,"EST 3")))/SUM(INDIRECT(ADDRESS($AF162,54,1,1,"EST 3")):INDIRECT(ADDRESS($AF162,IF(AD162="",65,AD162+"53"),1,1,"EST 3")))-1)</f>
        <v>-</v>
      </c>
      <c r="AK162" s="1" t="str">
        <f ca="1">IF($I162&lt;AK$5,"-",SUM(INDIRECT(ADDRESS($AF162+"1",70,1,1,"EST 3")):INDIRECT(ADDRESS($AF162+"1",IF(AE162="",81,AE162+"69"),1,1,"EST 3")))/SUM(INDIRECT(ADDRESS($AF162,70,1,1,"EST 3")):INDIRECT(ADDRESS($AF162,IF(AE162="",81,AE162+"69"),1,1,"EST 3")))-1)</f>
        <v>-</v>
      </c>
    </row>
    <row r="163" spans="3:37" ht="30" customHeight="1" thickTop="1" thickBot="1">
      <c r="C163" s="321"/>
      <c r="D163" s="322"/>
      <c r="E163" s="316"/>
      <c r="F163" s="316"/>
      <c r="G163" s="317" t="str">
        <f>IF(F163=0,"",VLOOKUP(F163,Funcionários!$C$6:$D$81,2,FALSE))</f>
        <v/>
      </c>
      <c r="H163" s="318"/>
      <c r="I163" s="319"/>
      <c r="J163" s="85" t="str">
        <f t="shared" si="29"/>
        <v/>
      </c>
      <c r="K163" s="88"/>
      <c r="L163" s="1" t="str">
        <f t="shared" si="30"/>
        <v/>
      </c>
      <c r="R163" s="1" t="str">
        <f t="shared" si="31"/>
        <v/>
      </c>
      <c r="S163" s="1" t="str">
        <f t="shared" si="32"/>
        <v/>
      </c>
      <c r="W163" s="1" t="e">
        <f t="shared" ca="1" si="33"/>
        <v>#VALUE!</v>
      </c>
      <c r="X163" s="1" t="e">
        <f t="shared" ca="1" si="34"/>
        <v>#VALUE!</v>
      </c>
      <c r="Y163" s="1" t="e">
        <f t="shared" ca="1" si="35"/>
        <v>#VALUE!</v>
      </c>
      <c r="AA163" s="1" t="str">
        <f t="shared" si="38"/>
        <v/>
      </c>
      <c r="AB163" s="1" t="str">
        <f t="shared" si="38"/>
        <v/>
      </c>
      <c r="AC163" s="1" t="str">
        <f t="shared" si="38"/>
        <v/>
      </c>
      <c r="AD163" s="1" t="str">
        <f t="shared" si="38"/>
        <v/>
      </c>
      <c r="AE163" s="1" t="str">
        <f t="shared" si="38"/>
        <v/>
      </c>
      <c r="AF163" s="1" t="e">
        <f>VLOOKUP(C163,'Est3'!$C$12:$S$26,18,FALSE)</f>
        <v>#N/A</v>
      </c>
      <c r="AG163" s="1" t="str">
        <f ca="1">IF($I163&lt;AG$5,"-",SUM(INDIRECT(ADDRESS($AF163+"1",6,1,1,"EST 3")):INDIRECT(ADDRESS($AF163+"1",IF(AA163="",17,AA163+"5"),1,1,"EST 3")))/SUM(INDIRECT(ADDRESS($AF163,6,1,1,"EST 3")):INDIRECT(ADDRESS($AF163,IF(AA163="",17,AA163+"5"),1,1,"EST 3")))-1)</f>
        <v>-</v>
      </c>
      <c r="AH163" s="1" t="str">
        <f ca="1">IF($I163&lt;AH$5,"-",SUM(INDIRECT(ADDRESS($AF163+"1",22,1,1,"EST 3")):INDIRECT(ADDRESS($AF163+"1",IF(AB163="",33,AB163+"21"),1,1,"EST 3")))/SUM(INDIRECT(ADDRESS($AF163,22,1,1,"EST 3")):INDIRECT(ADDRESS($AF163,IF(AB163="",33,AB163+"21"),1,1,"EST 3")))-1)</f>
        <v>-</v>
      </c>
      <c r="AI163" s="1" t="str">
        <f ca="1">IF($I163&lt;AI$5,"-",SUM(INDIRECT(ADDRESS($AF163+"1",38,1,1,"EST 3")):INDIRECT(ADDRESS($AF163+"1",IF(AC163="",49,AC163+"37"),1,1,"EST 3")))/SUM(INDIRECT(ADDRESS($AF163,38,1,1,"EST 3")):INDIRECT(ADDRESS($AF163,IF(AC163="",49,AC163+"37"),1,1,"EST 3")))-1)</f>
        <v>-</v>
      </c>
      <c r="AJ163" s="1" t="str">
        <f ca="1">IF($I163&lt;AJ$5,"-",SUM(INDIRECT(ADDRESS($AF163+"1",54,1,1,"EST 3")):INDIRECT(ADDRESS($AF163+"1",IF(AD163="",65,AD163+"53"),1,1,"EST 3")))/SUM(INDIRECT(ADDRESS($AF163,54,1,1,"EST 3")):INDIRECT(ADDRESS($AF163,IF(AD163="",65,AD163+"53"),1,1,"EST 3")))-1)</f>
        <v>-</v>
      </c>
      <c r="AK163" s="1" t="str">
        <f ca="1">IF($I163&lt;AK$5,"-",SUM(INDIRECT(ADDRESS($AF163+"1",70,1,1,"EST 3")):INDIRECT(ADDRESS($AF163+"1",IF(AE163="",81,AE163+"69"),1,1,"EST 3")))/SUM(INDIRECT(ADDRESS($AF163,70,1,1,"EST 3")):INDIRECT(ADDRESS($AF163,IF(AE163="",81,AE163+"69"),1,1,"EST 3")))-1)</f>
        <v>-</v>
      </c>
    </row>
    <row r="164" spans="3:37" ht="30" customHeight="1" thickTop="1" thickBot="1">
      <c r="C164" s="321"/>
      <c r="D164" s="322"/>
      <c r="E164" s="316"/>
      <c r="F164" s="316"/>
      <c r="G164" s="317" t="str">
        <f>IF(F164=0,"",VLOOKUP(F164,Funcionários!$C$6:$D$81,2,FALSE))</f>
        <v/>
      </c>
      <c r="H164" s="318"/>
      <c r="I164" s="319"/>
      <c r="J164" s="85" t="str">
        <f t="shared" si="29"/>
        <v/>
      </c>
      <c r="K164" s="88"/>
      <c r="L164" s="1" t="str">
        <f t="shared" si="30"/>
        <v/>
      </c>
      <c r="R164" s="1" t="str">
        <f t="shared" si="31"/>
        <v/>
      </c>
      <c r="S164" s="1" t="str">
        <f t="shared" si="32"/>
        <v/>
      </c>
      <c r="W164" s="1" t="e">
        <f t="shared" ca="1" si="33"/>
        <v>#VALUE!</v>
      </c>
      <c r="X164" s="1" t="e">
        <f t="shared" ca="1" si="34"/>
        <v>#VALUE!</v>
      </c>
      <c r="Y164" s="1" t="e">
        <f t="shared" ca="1" si="35"/>
        <v>#VALUE!</v>
      </c>
      <c r="AA164" s="1" t="str">
        <f t="shared" si="38"/>
        <v/>
      </c>
      <c r="AB164" s="1" t="str">
        <f t="shared" si="38"/>
        <v/>
      </c>
      <c r="AC164" s="1" t="str">
        <f t="shared" si="38"/>
        <v/>
      </c>
      <c r="AD164" s="1" t="str">
        <f t="shared" si="38"/>
        <v/>
      </c>
      <c r="AE164" s="1" t="str">
        <f t="shared" si="38"/>
        <v/>
      </c>
      <c r="AF164" s="1" t="e">
        <f>VLOOKUP(C164,'Est3'!$C$12:$S$26,18,FALSE)</f>
        <v>#N/A</v>
      </c>
      <c r="AG164" s="1" t="str">
        <f ca="1">IF($I164&lt;AG$5,"-",SUM(INDIRECT(ADDRESS($AF164+"1",6,1,1,"EST 3")):INDIRECT(ADDRESS($AF164+"1",IF(AA164="",17,AA164+"5"),1,1,"EST 3")))/SUM(INDIRECT(ADDRESS($AF164,6,1,1,"EST 3")):INDIRECT(ADDRESS($AF164,IF(AA164="",17,AA164+"5"),1,1,"EST 3")))-1)</f>
        <v>-</v>
      </c>
      <c r="AH164" s="1" t="str">
        <f ca="1">IF($I164&lt;AH$5,"-",SUM(INDIRECT(ADDRESS($AF164+"1",22,1,1,"EST 3")):INDIRECT(ADDRESS($AF164+"1",IF(AB164="",33,AB164+"21"),1,1,"EST 3")))/SUM(INDIRECT(ADDRESS($AF164,22,1,1,"EST 3")):INDIRECT(ADDRESS($AF164,IF(AB164="",33,AB164+"21"),1,1,"EST 3")))-1)</f>
        <v>-</v>
      </c>
      <c r="AI164" s="1" t="str">
        <f ca="1">IF($I164&lt;AI$5,"-",SUM(INDIRECT(ADDRESS($AF164+"1",38,1,1,"EST 3")):INDIRECT(ADDRESS($AF164+"1",IF(AC164="",49,AC164+"37"),1,1,"EST 3")))/SUM(INDIRECT(ADDRESS($AF164,38,1,1,"EST 3")):INDIRECT(ADDRESS($AF164,IF(AC164="",49,AC164+"37"),1,1,"EST 3")))-1)</f>
        <v>-</v>
      </c>
      <c r="AJ164" s="1" t="str">
        <f ca="1">IF($I164&lt;AJ$5,"-",SUM(INDIRECT(ADDRESS($AF164+"1",54,1,1,"EST 3")):INDIRECT(ADDRESS($AF164+"1",IF(AD164="",65,AD164+"53"),1,1,"EST 3")))/SUM(INDIRECT(ADDRESS($AF164,54,1,1,"EST 3")):INDIRECT(ADDRESS($AF164,IF(AD164="",65,AD164+"53"),1,1,"EST 3")))-1)</f>
        <v>-</v>
      </c>
      <c r="AK164" s="1" t="str">
        <f ca="1">IF($I164&lt;AK$5,"-",SUM(INDIRECT(ADDRESS($AF164+"1",70,1,1,"EST 3")):INDIRECT(ADDRESS($AF164+"1",IF(AE164="",81,AE164+"69"),1,1,"EST 3")))/SUM(INDIRECT(ADDRESS($AF164,70,1,1,"EST 3")):INDIRECT(ADDRESS($AF164,IF(AE164="",81,AE164+"69"),1,1,"EST 3")))-1)</f>
        <v>-</v>
      </c>
    </row>
    <row r="165" spans="3:37" ht="30" customHeight="1" thickTop="1" thickBot="1">
      <c r="C165" s="321"/>
      <c r="D165" s="322"/>
      <c r="E165" s="316"/>
      <c r="F165" s="316"/>
      <c r="G165" s="317" t="str">
        <f>IF(F165=0,"",VLOOKUP(F165,Funcionários!$C$6:$D$81,2,FALSE))</f>
        <v/>
      </c>
      <c r="H165" s="318"/>
      <c r="I165" s="319"/>
      <c r="J165" s="85" t="str">
        <f t="shared" si="29"/>
        <v/>
      </c>
      <c r="K165" s="88"/>
      <c r="L165" s="1" t="str">
        <f t="shared" si="30"/>
        <v/>
      </c>
      <c r="R165" s="1" t="str">
        <f t="shared" si="31"/>
        <v/>
      </c>
      <c r="S165" s="1" t="str">
        <f t="shared" si="32"/>
        <v/>
      </c>
      <c r="W165" s="1" t="e">
        <f t="shared" ca="1" si="33"/>
        <v>#VALUE!</v>
      </c>
      <c r="X165" s="1" t="e">
        <f t="shared" ca="1" si="34"/>
        <v>#VALUE!</v>
      </c>
      <c r="Y165" s="1" t="e">
        <f t="shared" ca="1" si="35"/>
        <v>#VALUE!</v>
      </c>
      <c r="AA165" s="1" t="str">
        <f t="shared" si="38"/>
        <v/>
      </c>
      <c r="AB165" s="1" t="str">
        <f t="shared" si="38"/>
        <v/>
      </c>
      <c r="AC165" s="1" t="str">
        <f t="shared" si="38"/>
        <v/>
      </c>
      <c r="AD165" s="1" t="str">
        <f t="shared" si="38"/>
        <v/>
      </c>
      <c r="AE165" s="1" t="str">
        <f t="shared" si="38"/>
        <v/>
      </c>
      <c r="AF165" s="1" t="e">
        <f>VLOOKUP(C165,'Est3'!$C$12:$S$26,18,FALSE)</f>
        <v>#N/A</v>
      </c>
      <c r="AG165" s="1" t="str">
        <f ca="1">IF($I165&lt;AG$5,"-",SUM(INDIRECT(ADDRESS($AF165+"1",6,1,1,"EST 3")):INDIRECT(ADDRESS($AF165+"1",IF(AA165="",17,AA165+"5"),1,1,"EST 3")))/SUM(INDIRECT(ADDRESS($AF165,6,1,1,"EST 3")):INDIRECT(ADDRESS($AF165,IF(AA165="",17,AA165+"5"),1,1,"EST 3")))-1)</f>
        <v>-</v>
      </c>
      <c r="AH165" s="1" t="str">
        <f ca="1">IF($I165&lt;AH$5,"-",SUM(INDIRECT(ADDRESS($AF165+"1",22,1,1,"EST 3")):INDIRECT(ADDRESS($AF165+"1",IF(AB165="",33,AB165+"21"),1,1,"EST 3")))/SUM(INDIRECT(ADDRESS($AF165,22,1,1,"EST 3")):INDIRECT(ADDRESS($AF165,IF(AB165="",33,AB165+"21"),1,1,"EST 3")))-1)</f>
        <v>-</v>
      </c>
      <c r="AI165" s="1" t="str">
        <f ca="1">IF($I165&lt;AI$5,"-",SUM(INDIRECT(ADDRESS($AF165+"1",38,1,1,"EST 3")):INDIRECT(ADDRESS($AF165+"1",IF(AC165="",49,AC165+"37"),1,1,"EST 3")))/SUM(INDIRECT(ADDRESS($AF165,38,1,1,"EST 3")):INDIRECT(ADDRESS($AF165,IF(AC165="",49,AC165+"37"),1,1,"EST 3")))-1)</f>
        <v>-</v>
      </c>
      <c r="AJ165" s="1" t="str">
        <f ca="1">IF($I165&lt;AJ$5,"-",SUM(INDIRECT(ADDRESS($AF165+"1",54,1,1,"EST 3")):INDIRECT(ADDRESS($AF165+"1",IF(AD165="",65,AD165+"53"),1,1,"EST 3")))/SUM(INDIRECT(ADDRESS($AF165,54,1,1,"EST 3")):INDIRECT(ADDRESS($AF165,IF(AD165="",65,AD165+"53"),1,1,"EST 3")))-1)</f>
        <v>-</v>
      </c>
      <c r="AK165" s="1" t="str">
        <f ca="1">IF($I165&lt;AK$5,"-",SUM(INDIRECT(ADDRESS($AF165+"1",70,1,1,"EST 3")):INDIRECT(ADDRESS($AF165+"1",IF(AE165="",81,AE165+"69"),1,1,"EST 3")))/SUM(INDIRECT(ADDRESS($AF165,70,1,1,"EST 3")):INDIRECT(ADDRESS($AF165,IF(AE165="",81,AE165+"69"),1,1,"EST 3")))-1)</f>
        <v>-</v>
      </c>
    </row>
    <row r="166" spans="3:37" ht="30" customHeight="1" thickTop="1" thickBot="1">
      <c r="C166" s="321"/>
      <c r="D166" s="322"/>
      <c r="E166" s="316"/>
      <c r="F166" s="316"/>
      <c r="G166" s="317" t="str">
        <f>IF(F166=0,"",VLOOKUP(F166,Funcionários!$C$6:$D$81,2,FALSE))</f>
        <v/>
      </c>
      <c r="H166" s="318"/>
      <c r="I166" s="319"/>
      <c r="J166" s="85" t="str">
        <f t="shared" si="29"/>
        <v/>
      </c>
      <c r="K166" s="88"/>
      <c r="L166" s="1" t="str">
        <f t="shared" si="30"/>
        <v/>
      </c>
      <c r="R166" s="1" t="str">
        <f t="shared" si="31"/>
        <v/>
      </c>
      <c r="S166" s="1" t="str">
        <f t="shared" si="32"/>
        <v/>
      </c>
      <c r="W166" s="1" t="e">
        <f t="shared" ca="1" si="33"/>
        <v>#VALUE!</v>
      </c>
      <c r="X166" s="1" t="e">
        <f t="shared" ca="1" si="34"/>
        <v>#VALUE!</v>
      </c>
      <c r="Y166" s="1" t="e">
        <f t="shared" ca="1" si="35"/>
        <v>#VALUE!</v>
      </c>
      <c r="AA166" s="1" t="str">
        <f t="shared" ref="AA166:AE175" si="39">IF($I166=AA$5,$R166,"")</f>
        <v/>
      </c>
      <c r="AB166" s="1" t="str">
        <f t="shared" si="39"/>
        <v/>
      </c>
      <c r="AC166" s="1" t="str">
        <f t="shared" si="39"/>
        <v/>
      </c>
      <c r="AD166" s="1" t="str">
        <f t="shared" si="39"/>
        <v/>
      </c>
      <c r="AE166" s="1" t="str">
        <f t="shared" si="39"/>
        <v/>
      </c>
      <c r="AF166" s="1" t="e">
        <f>VLOOKUP(C166,'Est3'!$C$12:$S$26,18,FALSE)</f>
        <v>#N/A</v>
      </c>
      <c r="AG166" s="1" t="str">
        <f ca="1">IF($I166&lt;AG$5,"-",SUM(INDIRECT(ADDRESS($AF166+"1",6,1,1,"EST 3")):INDIRECT(ADDRESS($AF166+"1",IF(AA166="",17,AA166+"5"),1,1,"EST 3")))/SUM(INDIRECT(ADDRESS($AF166,6,1,1,"EST 3")):INDIRECT(ADDRESS($AF166,IF(AA166="",17,AA166+"5"),1,1,"EST 3")))-1)</f>
        <v>-</v>
      </c>
      <c r="AH166" s="1" t="str">
        <f ca="1">IF($I166&lt;AH$5,"-",SUM(INDIRECT(ADDRESS($AF166+"1",22,1,1,"EST 3")):INDIRECT(ADDRESS($AF166+"1",IF(AB166="",33,AB166+"21"),1,1,"EST 3")))/SUM(INDIRECT(ADDRESS($AF166,22,1,1,"EST 3")):INDIRECT(ADDRESS($AF166,IF(AB166="",33,AB166+"21"),1,1,"EST 3")))-1)</f>
        <v>-</v>
      </c>
      <c r="AI166" s="1" t="str">
        <f ca="1">IF($I166&lt;AI$5,"-",SUM(INDIRECT(ADDRESS($AF166+"1",38,1,1,"EST 3")):INDIRECT(ADDRESS($AF166+"1",IF(AC166="",49,AC166+"37"),1,1,"EST 3")))/SUM(INDIRECT(ADDRESS($AF166,38,1,1,"EST 3")):INDIRECT(ADDRESS($AF166,IF(AC166="",49,AC166+"37"),1,1,"EST 3")))-1)</f>
        <v>-</v>
      </c>
      <c r="AJ166" s="1" t="str">
        <f ca="1">IF($I166&lt;AJ$5,"-",SUM(INDIRECT(ADDRESS($AF166+"1",54,1,1,"EST 3")):INDIRECT(ADDRESS($AF166+"1",IF(AD166="",65,AD166+"53"),1,1,"EST 3")))/SUM(INDIRECT(ADDRESS($AF166,54,1,1,"EST 3")):INDIRECT(ADDRESS($AF166,IF(AD166="",65,AD166+"53"),1,1,"EST 3")))-1)</f>
        <v>-</v>
      </c>
      <c r="AK166" s="1" t="str">
        <f ca="1">IF($I166&lt;AK$5,"-",SUM(INDIRECT(ADDRESS($AF166+"1",70,1,1,"EST 3")):INDIRECT(ADDRESS($AF166+"1",IF(AE166="",81,AE166+"69"),1,1,"EST 3")))/SUM(INDIRECT(ADDRESS($AF166,70,1,1,"EST 3")):INDIRECT(ADDRESS($AF166,IF(AE166="",81,AE166+"69"),1,1,"EST 3")))-1)</f>
        <v>-</v>
      </c>
    </row>
    <row r="167" spans="3:37" ht="30" customHeight="1" thickTop="1" thickBot="1">
      <c r="C167" s="321"/>
      <c r="D167" s="322"/>
      <c r="E167" s="316"/>
      <c r="F167" s="316"/>
      <c r="G167" s="317" t="str">
        <f>IF(F167=0,"",VLOOKUP(F167,Funcionários!$C$6:$D$81,2,FALSE))</f>
        <v/>
      </c>
      <c r="H167" s="318"/>
      <c r="I167" s="319"/>
      <c r="J167" s="85" t="str">
        <f t="shared" si="29"/>
        <v/>
      </c>
      <c r="K167" s="88"/>
      <c r="L167" s="1" t="str">
        <f t="shared" si="30"/>
        <v/>
      </c>
      <c r="R167" s="1" t="str">
        <f t="shared" si="31"/>
        <v/>
      </c>
      <c r="S167" s="1" t="str">
        <f t="shared" si="32"/>
        <v/>
      </c>
      <c r="W167" s="1" t="e">
        <f t="shared" ca="1" si="33"/>
        <v>#VALUE!</v>
      </c>
      <c r="X167" s="1" t="e">
        <f t="shared" ca="1" si="34"/>
        <v>#VALUE!</v>
      </c>
      <c r="Y167" s="1" t="e">
        <f t="shared" ca="1" si="35"/>
        <v>#VALUE!</v>
      </c>
      <c r="AA167" s="1" t="str">
        <f t="shared" si="39"/>
        <v/>
      </c>
      <c r="AB167" s="1" t="str">
        <f t="shared" si="39"/>
        <v/>
      </c>
      <c r="AC167" s="1" t="str">
        <f t="shared" si="39"/>
        <v/>
      </c>
      <c r="AD167" s="1" t="str">
        <f t="shared" si="39"/>
        <v/>
      </c>
      <c r="AE167" s="1" t="str">
        <f t="shared" si="39"/>
        <v/>
      </c>
      <c r="AF167" s="1" t="e">
        <f>VLOOKUP(C167,'Est3'!$C$12:$S$26,18,FALSE)</f>
        <v>#N/A</v>
      </c>
      <c r="AG167" s="1" t="str">
        <f ca="1">IF($I167&lt;AG$5,"-",SUM(INDIRECT(ADDRESS($AF167+"1",6,1,1,"EST 3")):INDIRECT(ADDRESS($AF167+"1",IF(AA167="",17,AA167+"5"),1,1,"EST 3")))/SUM(INDIRECT(ADDRESS($AF167,6,1,1,"EST 3")):INDIRECT(ADDRESS($AF167,IF(AA167="",17,AA167+"5"),1,1,"EST 3")))-1)</f>
        <v>-</v>
      </c>
      <c r="AH167" s="1" t="str">
        <f ca="1">IF($I167&lt;AH$5,"-",SUM(INDIRECT(ADDRESS($AF167+"1",22,1,1,"EST 3")):INDIRECT(ADDRESS($AF167+"1",IF(AB167="",33,AB167+"21"),1,1,"EST 3")))/SUM(INDIRECT(ADDRESS($AF167,22,1,1,"EST 3")):INDIRECT(ADDRESS($AF167,IF(AB167="",33,AB167+"21"),1,1,"EST 3")))-1)</f>
        <v>-</v>
      </c>
      <c r="AI167" s="1" t="str">
        <f ca="1">IF($I167&lt;AI$5,"-",SUM(INDIRECT(ADDRESS($AF167+"1",38,1,1,"EST 3")):INDIRECT(ADDRESS($AF167+"1",IF(AC167="",49,AC167+"37"),1,1,"EST 3")))/SUM(INDIRECT(ADDRESS($AF167,38,1,1,"EST 3")):INDIRECT(ADDRESS($AF167,IF(AC167="",49,AC167+"37"),1,1,"EST 3")))-1)</f>
        <v>-</v>
      </c>
      <c r="AJ167" s="1" t="str">
        <f ca="1">IF($I167&lt;AJ$5,"-",SUM(INDIRECT(ADDRESS($AF167+"1",54,1,1,"EST 3")):INDIRECT(ADDRESS($AF167+"1",IF(AD167="",65,AD167+"53"),1,1,"EST 3")))/SUM(INDIRECT(ADDRESS($AF167,54,1,1,"EST 3")):INDIRECT(ADDRESS($AF167,IF(AD167="",65,AD167+"53"),1,1,"EST 3")))-1)</f>
        <v>-</v>
      </c>
      <c r="AK167" s="1" t="str">
        <f ca="1">IF($I167&lt;AK$5,"-",SUM(INDIRECT(ADDRESS($AF167+"1",70,1,1,"EST 3")):INDIRECT(ADDRESS($AF167+"1",IF(AE167="",81,AE167+"69"),1,1,"EST 3")))/SUM(INDIRECT(ADDRESS($AF167,70,1,1,"EST 3")):INDIRECT(ADDRESS($AF167,IF(AE167="",81,AE167+"69"),1,1,"EST 3")))-1)</f>
        <v>-</v>
      </c>
    </row>
    <row r="168" spans="3:37" ht="30" customHeight="1" thickTop="1" thickBot="1">
      <c r="C168" s="321"/>
      <c r="D168" s="322"/>
      <c r="E168" s="316"/>
      <c r="F168" s="316"/>
      <c r="G168" s="317" t="str">
        <f>IF(F168=0,"",VLOOKUP(F168,Funcionários!$C$6:$D$81,2,FALSE))</f>
        <v/>
      </c>
      <c r="H168" s="318"/>
      <c r="I168" s="319"/>
      <c r="J168" s="85" t="str">
        <f t="shared" si="29"/>
        <v/>
      </c>
      <c r="K168" s="88"/>
      <c r="L168" s="1" t="str">
        <f t="shared" si="30"/>
        <v/>
      </c>
      <c r="R168" s="1" t="str">
        <f t="shared" si="31"/>
        <v/>
      </c>
      <c r="S168" s="1" t="str">
        <f t="shared" si="32"/>
        <v/>
      </c>
      <c r="W168" s="1" t="e">
        <f t="shared" ca="1" si="33"/>
        <v>#VALUE!</v>
      </c>
      <c r="X168" s="1" t="e">
        <f t="shared" ca="1" si="34"/>
        <v>#VALUE!</v>
      </c>
      <c r="Y168" s="1" t="e">
        <f t="shared" ca="1" si="35"/>
        <v>#VALUE!</v>
      </c>
      <c r="AA168" s="1" t="str">
        <f t="shared" si="39"/>
        <v/>
      </c>
      <c r="AB168" s="1" t="str">
        <f t="shared" si="39"/>
        <v/>
      </c>
      <c r="AC168" s="1" t="str">
        <f t="shared" si="39"/>
        <v/>
      </c>
      <c r="AD168" s="1" t="str">
        <f t="shared" si="39"/>
        <v/>
      </c>
      <c r="AE168" s="1" t="str">
        <f t="shared" si="39"/>
        <v/>
      </c>
      <c r="AF168" s="1" t="e">
        <f>VLOOKUP(C168,'Est3'!$C$12:$S$26,18,FALSE)</f>
        <v>#N/A</v>
      </c>
      <c r="AG168" s="1" t="str">
        <f ca="1">IF($I168&lt;AG$5,"-",SUM(INDIRECT(ADDRESS($AF168+"1",6,1,1,"EST 3")):INDIRECT(ADDRESS($AF168+"1",IF(AA168="",17,AA168+"5"),1,1,"EST 3")))/SUM(INDIRECT(ADDRESS($AF168,6,1,1,"EST 3")):INDIRECT(ADDRESS($AF168,IF(AA168="",17,AA168+"5"),1,1,"EST 3")))-1)</f>
        <v>-</v>
      </c>
      <c r="AH168" s="1" t="str">
        <f ca="1">IF($I168&lt;AH$5,"-",SUM(INDIRECT(ADDRESS($AF168+"1",22,1,1,"EST 3")):INDIRECT(ADDRESS($AF168+"1",IF(AB168="",33,AB168+"21"),1,1,"EST 3")))/SUM(INDIRECT(ADDRESS($AF168,22,1,1,"EST 3")):INDIRECT(ADDRESS($AF168,IF(AB168="",33,AB168+"21"),1,1,"EST 3")))-1)</f>
        <v>-</v>
      </c>
      <c r="AI168" s="1" t="str">
        <f ca="1">IF($I168&lt;AI$5,"-",SUM(INDIRECT(ADDRESS($AF168+"1",38,1,1,"EST 3")):INDIRECT(ADDRESS($AF168+"1",IF(AC168="",49,AC168+"37"),1,1,"EST 3")))/SUM(INDIRECT(ADDRESS($AF168,38,1,1,"EST 3")):INDIRECT(ADDRESS($AF168,IF(AC168="",49,AC168+"37"),1,1,"EST 3")))-1)</f>
        <v>-</v>
      </c>
      <c r="AJ168" s="1" t="str">
        <f ca="1">IF($I168&lt;AJ$5,"-",SUM(INDIRECT(ADDRESS($AF168+"1",54,1,1,"EST 3")):INDIRECT(ADDRESS($AF168+"1",IF(AD168="",65,AD168+"53"),1,1,"EST 3")))/SUM(INDIRECT(ADDRESS($AF168,54,1,1,"EST 3")):INDIRECT(ADDRESS($AF168,IF(AD168="",65,AD168+"53"),1,1,"EST 3")))-1)</f>
        <v>-</v>
      </c>
      <c r="AK168" s="1" t="str">
        <f ca="1">IF($I168&lt;AK$5,"-",SUM(INDIRECT(ADDRESS($AF168+"1",70,1,1,"EST 3")):INDIRECT(ADDRESS($AF168+"1",IF(AE168="",81,AE168+"69"),1,1,"EST 3")))/SUM(INDIRECT(ADDRESS($AF168,70,1,1,"EST 3")):INDIRECT(ADDRESS($AF168,IF(AE168="",81,AE168+"69"),1,1,"EST 3")))-1)</f>
        <v>-</v>
      </c>
    </row>
    <row r="169" spans="3:37" ht="30" customHeight="1" thickTop="1" thickBot="1">
      <c r="C169" s="321"/>
      <c r="D169" s="322"/>
      <c r="E169" s="316"/>
      <c r="F169" s="316"/>
      <c r="G169" s="317" t="str">
        <f>IF(F169=0,"",VLOOKUP(F169,Funcionários!$C$6:$D$81,2,FALSE))</f>
        <v/>
      </c>
      <c r="H169" s="318"/>
      <c r="I169" s="319"/>
      <c r="J169" s="85" t="str">
        <f t="shared" si="29"/>
        <v/>
      </c>
      <c r="K169" s="88"/>
      <c r="L169" s="1" t="str">
        <f t="shared" si="30"/>
        <v/>
      </c>
      <c r="R169" s="1" t="str">
        <f t="shared" si="31"/>
        <v/>
      </c>
      <c r="S169" s="1" t="str">
        <f t="shared" si="32"/>
        <v/>
      </c>
      <c r="W169" s="1" t="e">
        <f t="shared" ca="1" si="33"/>
        <v>#VALUE!</v>
      </c>
      <c r="X169" s="1" t="e">
        <f t="shared" ca="1" si="34"/>
        <v>#VALUE!</v>
      </c>
      <c r="Y169" s="1" t="e">
        <f t="shared" ca="1" si="35"/>
        <v>#VALUE!</v>
      </c>
      <c r="AA169" s="1" t="str">
        <f t="shared" si="39"/>
        <v/>
      </c>
      <c r="AB169" s="1" t="str">
        <f t="shared" si="39"/>
        <v/>
      </c>
      <c r="AC169" s="1" t="str">
        <f t="shared" si="39"/>
        <v/>
      </c>
      <c r="AD169" s="1" t="str">
        <f t="shared" si="39"/>
        <v/>
      </c>
      <c r="AE169" s="1" t="str">
        <f t="shared" si="39"/>
        <v/>
      </c>
      <c r="AF169" s="1" t="e">
        <f>VLOOKUP(C169,'Est3'!$C$12:$S$26,18,FALSE)</f>
        <v>#N/A</v>
      </c>
      <c r="AG169" s="1" t="str">
        <f ca="1">IF($I169&lt;AG$5,"-",SUM(INDIRECT(ADDRESS($AF169+"1",6,1,1,"EST 3")):INDIRECT(ADDRESS($AF169+"1",IF(AA169="",17,AA169+"5"),1,1,"EST 3")))/SUM(INDIRECT(ADDRESS($AF169,6,1,1,"EST 3")):INDIRECT(ADDRESS($AF169,IF(AA169="",17,AA169+"5"),1,1,"EST 3")))-1)</f>
        <v>-</v>
      </c>
      <c r="AH169" s="1" t="str">
        <f ca="1">IF($I169&lt;AH$5,"-",SUM(INDIRECT(ADDRESS($AF169+"1",22,1,1,"EST 3")):INDIRECT(ADDRESS($AF169+"1",IF(AB169="",33,AB169+"21"),1,1,"EST 3")))/SUM(INDIRECT(ADDRESS($AF169,22,1,1,"EST 3")):INDIRECT(ADDRESS($AF169,IF(AB169="",33,AB169+"21"),1,1,"EST 3")))-1)</f>
        <v>-</v>
      </c>
      <c r="AI169" s="1" t="str">
        <f ca="1">IF($I169&lt;AI$5,"-",SUM(INDIRECT(ADDRESS($AF169+"1",38,1,1,"EST 3")):INDIRECT(ADDRESS($AF169+"1",IF(AC169="",49,AC169+"37"),1,1,"EST 3")))/SUM(INDIRECT(ADDRESS($AF169,38,1,1,"EST 3")):INDIRECT(ADDRESS($AF169,IF(AC169="",49,AC169+"37"),1,1,"EST 3")))-1)</f>
        <v>-</v>
      </c>
      <c r="AJ169" s="1" t="str">
        <f ca="1">IF($I169&lt;AJ$5,"-",SUM(INDIRECT(ADDRESS($AF169+"1",54,1,1,"EST 3")):INDIRECT(ADDRESS($AF169+"1",IF(AD169="",65,AD169+"53"),1,1,"EST 3")))/SUM(INDIRECT(ADDRESS($AF169,54,1,1,"EST 3")):INDIRECT(ADDRESS($AF169,IF(AD169="",65,AD169+"53"),1,1,"EST 3")))-1)</f>
        <v>-</v>
      </c>
      <c r="AK169" s="1" t="str">
        <f ca="1">IF($I169&lt;AK$5,"-",SUM(INDIRECT(ADDRESS($AF169+"1",70,1,1,"EST 3")):INDIRECT(ADDRESS($AF169+"1",IF(AE169="",81,AE169+"69"),1,1,"EST 3")))/SUM(INDIRECT(ADDRESS($AF169,70,1,1,"EST 3")):INDIRECT(ADDRESS($AF169,IF(AE169="",81,AE169+"69"),1,1,"EST 3")))-1)</f>
        <v>-</v>
      </c>
    </row>
    <row r="170" spans="3:37" ht="30" customHeight="1" thickTop="1" thickBot="1">
      <c r="C170" s="321"/>
      <c r="D170" s="322"/>
      <c r="E170" s="316"/>
      <c r="F170" s="316"/>
      <c r="G170" s="317" t="str">
        <f>IF(F170=0,"",VLOOKUP(F170,Funcionários!$C$6:$D$81,2,FALSE))</f>
        <v/>
      </c>
      <c r="H170" s="318"/>
      <c r="I170" s="319"/>
      <c r="J170" s="85" t="str">
        <f t="shared" si="29"/>
        <v/>
      </c>
      <c r="K170" s="88"/>
      <c r="L170" s="1" t="str">
        <f t="shared" si="30"/>
        <v/>
      </c>
      <c r="R170" s="1" t="str">
        <f t="shared" si="31"/>
        <v/>
      </c>
      <c r="S170" s="1" t="str">
        <f t="shared" si="32"/>
        <v/>
      </c>
      <c r="W170" s="1" t="e">
        <f t="shared" ca="1" si="33"/>
        <v>#VALUE!</v>
      </c>
      <c r="X170" s="1" t="e">
        <f t="shared" ca="1" si="34"/>
        <v>#VALUE!</v>
      </c>
      <c r="Y170" s="1" t="e">
        <f t="shared" ca="1" si="35"/>
        <v>#VALUE!</v>
      </c>
      <c r="AA170" s="1" t="str">
        <f t="shared" si="39"/>
        <v/>
      </c>
      <c r="AB170" s="1" t="str">
        <f t="shared" si="39"/>
        <v/>
      </c>
      <c r="AC170" s="1" t="str">
        <f t="shared" si="39"/>
        <v/>
      </c>
      <c r="AD170" s="1" t="str">
        <f t="shared" si="39"/>
        <v/>
      </c>
      <c r="AE170" s="1" t="str">
        <f t="shared" si="39"/>
        <v/>
      </c>
      <c r="AF170" s="1" t="e">
        <f>VLOOKUP(C170,'Est3'!$C$12:$S$26,18,FALSE)</f>
        <v>#N/A</v>
      </c>
      <c r="AG170" s="1" t="str">
        <f ca="1">IF($I170&lt;AG$5,"-",SUM(INDIRECT(ADDRESS($AF170+"1",6,1,1,"EST 3")):INDIRECT(ADDRESS($AF170+"1",IF(AA170="",17,AA170+"5"),1,1,"EST 3")))/SUM(INDIRECT(ADDRESS($AF170,6,1,1,"EST 3")):INDIRECT(ADDRESS($AF170,IF(AA170="",17,AA170+"5"),1,1,"EST 3")))-1)</f>
        <v>-</v>
      </c>
      <c r="AH170" s="1" t="str">
        <f ca="1">IF($I170&lt;AH$5,"-",SUM(INDIRECT(ADDRESS($AF170+"1",22,1,1,"EST 3")):INDIRECT(ADDRESS($AF170+"1",IF(AB170="",33,AB170+"21"),1,1,"EST 3")))/SUM(INDIRECT(ADDRESS($AF170,22,1,1,"EST 3")):INDIRECT(ADDRESS($AF170,IF(AB170="",33,AB170+"21"),1,1,"EST 3")))-1)</f>
        <v>-</v>
      </c>
      <c r="AI170" s="1" t="str">
        <f ca="1">IF($I170&lt;AI$5,"-",SUM(INDIRECT(ADDRESS($AF170+"1",38,1,1,"EST 3")):INDIRECT(ADDRESS($AF170+"1",IF(AC170="",49,AC170+"37"),1,1,"EST 3")))/SUM(INDIRECT(ADDRESS($AF170,38,1,1,"EST 3")):INDIRECT(ADDRESS($AF170,IF(AC170="",49,AC170+"37"),1,1,"EST 3")))-1)</f>
        <v>-</v>
      </c>
      <c r="AJ170" s="1" t="str">
        <f ca="1">IF($I170&lt;AJ$5,"-",SUM(INDIRECT(ADDRESS($AF170+"1",54,1,1,"EST 3")):INDIRECT(ADDRESS($AF170+"1",IF(AD170="",65,AD170+"53"),1,1,"EST 3")))/SUM(INDIRECT(ADDRESS($AF170,54,1,1,"EST 3")):INDIRECT(ADDRESS($AF170,IF(AD170="",65,AD170+"53"),1,1,"EST 3")))-1)</f>
        <v>-</v>
      </c>
      <c r="AK170" s="1" t="str">
        <f ca="1">IF($I170&lt;AK$5,"-",SUM(INDIRECT(ADDRESS($AF170+"1",70,1,1,"EST 3")):INDIRECT(ADDRESS($AF170+"1",IF(AE170="",81,AE170+"69"),1,1,"EST 3")))/SUM(INDIRECT(ADDRESS($AF170,70,1,1,"EST 3")):INDIRECT(ADDRESS($AF170,IF(AE170="",81,AE170+"69"),1,1,"EST 3")))-1)</f>
        <v>-</v>
      </c>
    </row>
    <row r="171" spans="3:37" ht="30" customHeight="1" thickTop="1" thickBot="1">
      <c r="C171" s="321"/>
      <c r="D171" s="322"/>
      <c r="E171" s="316"/>
      <c r="F171" s="316"/>
      <c r="G171" s="317" t="str">
        <f>IF(F171=0,"",VLOOKUP(F171,Funcionários!$C$6:$D$81,2,FALSE))</f>
        <v/>
      </c>
      <c r="H171" s="318"/>
      <c r="I171" s="319"/>
      <c r="J171" s="85" t="str">
        <f t="shared" si="29"/>
        <v/>
      </c>
      <c r="K171" s="88"/>
      <c r="L171" s="1" t="str">
        <f t="shared" si="30"/>
        <v/>
      </c>
      <c r="R171" s="1" t="str">
        <f t="shared" si="31"/>
        <v/>
      </c>
      <c r="S171" s="1" t="str">
        <f t="shared" si="32"/>
        <v/>
      </c>
      <c r="W171" s="1" t="e">
        <f t="shared" ca="1" si="33"/>
        <v>#VALUE!</v>
      </c>
      <c r="X171" s="1" t="e">
        <f t="shared" ca="1" si="34"/>
        <v>#VALUE!</v>
      </c>
      <c r="Y171" s="1" t="e">
        <f t="shared" ca="1" si="35"/>
        <v>#VALUE!</v>
      </c>
      <c r="AA171" s="1" t="str">
        <f t="shared" si="39"/>
        <v/>
      </c>
      <c r="AB171" s="1" t="str">
        <f t="shared" si="39"/>
        <v/>
      </c>
      <c r="AC171" s="1" t="str">
        <f t="shared" si="39"/>
        <v/>
      </c>
      <c r="AD171" s="1" t="str">
        <f t="shared" si="39"/>
        <v/>
      </c>
      <c r="AE171" s="1" t="str">
        <f t="shared" si="39"/>
        <v/>
      </c>
      <c r="AF171" s="1" t="e">
        <f>VLOOKUP(C171,'Est3'!$C$12:$S$26,18,FALSE)</f>
        <v>#N/A</v>
      </c>
      <c r="AG171" s="1" t="str">
        <f ca="1">IF($I171&lt;AG$5,"-",SUM(INDIRECT(ADDRESS($AF171+"1",6,1,1,"EST 3")):INDIRECT(ADDRESS($AF171+"1",IF(AA171="",17,AA171+"5"),1,1,"EST 3")))/SUM(INDIRECT(ADDRESS($AF171,6,1,1,"EST 3")):INDIRECT(ADDRESS($AF171,IF(AA171="",17,AA171+"5"),1,1,"EST 3")))-1)</f>
        <v>-</v>
      </c>
      <c r="AH171" s="1" t="str">
        <f ca="1">IF($I171&lt;AH$5,"-",SUM(INDIRECT(ADDRESS($AF171+"1",22,1,1,"EST 3")):INDIRECT(ADDRESS($AF171+"1",IF(AB171="",33,AB171+"21"),1,1,"EST 3")))/SUM(INDIRECT(ADDRESS($AF171,22,1,1,"EST 3")):INDIRECT(ADDRESS($AF171,IF(AB171="",33,AB171+"21"),1,1,"EST 3")))-1)</f>
        <v>-</v>
      </c>
      <c r="AI171" s="1" t="str">
        <f ca="1">IF($I171&lt;AI$5,"-",SUM(INDIRECT(ADDRESS($AF171+"1",38,1,1,"EST 3")):INDIRECT(ADDRESS($AF171+"1",IF(AC171="",49,AC171+"37"),1,1,"EST 3")))/SUM(INDIRECT(ADDRESS($AF171,38,1,1,"EST 3")):INDIRECT(ADDRESS($AF171,IF(AC171="",49,AC171+"37"),1,1,"EST 3")))-1)</f>
        <v>-</v>
      </c>
      <c r="AJ171" s="1" t="str">
        <f ca="1">IF($I171&lt;AJ$5,"-",SUM(INDIRECT(ADDRESS($AF171+"1",54,1,1,"EST 3")):INDIRECT(ADDRESS($AF171+"1",IF(AD171="",65,AD171+"53"),1,1,"EST 3")))/SUM(INDIRECT(ADDRESS($AF171,54,1,1,"EST 3")):INDIRECT(ADDRESS($AF171,IF(AD171="",65,AD171+"53"),1,1,"EST 3")))-1)</f>
        <v>-</v>
      </c>
      <c r="AK171" s="1" t="str">
        <f ca="1">IF($I171&lt;AK$5,"-",SUM(INDIRECT(ADDRESS($AF171+"1",70,1,1,"EST 3")):INDIRECT(ADDRESS($AF171+"1",IF(AE171="",81,AE171+"69"),1,1,"EST 3")))/SUM(INDIRECT(ADDRESS($AF171,70,1,1,"EST 3")):INDIRECT(ADDRESS($AF171,IF(AE171="",81,AE171+"69"),1,1,"EST 3")))-1)</f>
        <v>-</v>
      </c>
    </row>
    <row r="172" spans="3:37" ht="30" customHeight="1" thickTop="1" thickBot="1">
      <c r="C172" s="321"/>
      <c r="D172" s="322"/>
      <c r="E172" s="316"/>
      <c r="F172" s="316"/>
      <c r="G172" s="317" t="str">
        <f>IF(F172=0,"",VLOOKUP(F172,Funcionários!$C$6:$D$81,2,FALSE))</f>
        <v/>
      </c>
      <c r="H172" s="318"/>
      <c r="I172" s="319"/>
      <c r="J172" s="85" t="str">
        <f t="shared" si="29"/>
        <v/>
      </c>
      <c r="K172" s="88"/>
      <c r="L172" s="1" t="str">
        <f t="shared" si="30"/>
        <v/>
      </c>
      <c r="R172" s="1" t="str">
        <f t="shared" si="31"/>
        <v/>
      </c>
      <c r="S172" s="1" t="str">
        <f t="shared" si="32"/>
        <v/>
      </c>
      <c r="W172" s="1" t="e">
        <f t="shared" ca="1" si="33"/>
        <v>#VALUE!</v>
      </c>
      <c r="X172" s="1" t="e">
        <f t="shared" ca="1" si="34"/>
        <v>#VALUE!</v>
      </c>
      <c r="Y172" s="1" t="e">
        <f t="shared" ca="1" si="35"/>
        <v>#VALUE!</v>
      </c>
      <c r="AA172" s="1" t="str">
        <f t="shared" si="39"/>
        <v/>
      </c>
      <c r="AB172" s="1" t="str">
        <f t="shared" si="39"/>
        <v/>
      </c>
      <c r="AC172" s="1" t="str">
        <f t="shared" si="39"/>
        <v/>
      </c>
      <c r="AD172" s="1" t="str">
        <f t="shared" si="39"/>
        <v/>
      </c>
      <c r="AE172" s="1" t="str">
        <f t="shared" si="39"/>
        <v/>
      </c>
      <c r="AF172" s="1" t="e">
        <f>VLOOKUP(C172,'Est3'!$C$12:$S$26,18,FALSE)</f>
        <v>#N/A</v>
      </c>
      <c r="AG172" s="1" t="str">
        <f ca="1">IF($I172&lt;AG$5,"-",SUM(INDIRECT(ADDRESS($AF172+"1",6,1,1,"EST 3")):INDIRECT(ADDRESS($AF172+"1",IF(AA172="",17,AA172+"5"),1,1,"EST 3")))/SUM(INDIRECT(ADDRESS($AF172,6,1,1,"EST 3")):INDIRECT(ADDRESS($AF172,IF(AA172="",17,AA172+"5"),1,1,"EST 3")))-1)</f>
        <v>-</v>
      </c>
      <c r="AH172" s="1" t="str">
        <f ca="1">IF($I172&lt;AH$5,"-",SUM(INDIRECT(ADDRESS($AF172+"1",22,1,1,"EST 3")):INDIRECT(ADDRESS($AF172+"1",IF(AB172="",33,AB172+"21"),1,1,"EST 3")))/SUM(INDIRECT(ADDRESS($AF172,22,1,1,"EST 3")):INDIRECT(ADDRESS($AF172,IF(AB172="",33,AB172+"21"),1,1,"EST 3")))-1)</f>
        <v>-</v>
      </c>
      <c r="AI172" s="1" t="str">
        <f ca="1">IF($I172&lt;AI$5,"-",SUM(INDIRECT(ADDRESS($AF172+"1",38,1,1,"EST 3")):INDIRECT(ADDRESS($AF172+"1",IF(AC172="",49,AC172+"37"),1,1,"EST 3")))/SUM(INDIRECT(ADDRESS($AF172,38,1,1,"EST 3")):INDIRECT(ADDRESS($AF172,IF(AC172="",49,AC172+"37"),1,1,"EST 3")))-1)</f>
        <v>-</v>
      </c>
      <c r="AJ172" s="1" t="str">
        <f ca="1">IF($I172&lt;AJ$5,"-",SUM(INDIRECT(ADDRESS($AF172+"1",54,1,1,"EST 3")):INDIRECT(ADDRESS($AF172+"1",IF(AD172="",65,AD172+"53"),1,1,"EST 3")))/SUM(INDIRECT(ADDRESS($AF172,54,1,1,"EST 3")):INDIRECT(ADDRESS($AF172,IF(AD172="",65,AD172+"53"),1,1,"EST 3")))-1)</f>
        <v>-</v>
      </c>
      <c r="AK172" s="1" t="str">
        <f ca="1">IF($I172&lt;AK$5,"-",SUM(INDIRECT(ADDRESS($AF172+"1",70,1,1,"EST 3")):INDIRECT(ADDRESS($AF172+"1",IF(AE172="",81,AE172+"69"),1,1,"EST 3")))/SUM(INDIRECT(ADDRESS($AF172,70,1,1,"EST 3")):INDIRECT(ADDRESS($AF172,IF(AE172="",81,AE172+"69"),1,1,"EST 3")))-1)</f>
        <v>-</v>
      </c>
    </row>
    <row r="173" spans="3:37" ht="30" customHeight="1" thickTop="1" thickBot="1">
      <c r="C173" s="321"/>
      <c r="D173" s="322"/>
      <c r="E173" s="316"/>
      <c r="F173" s="316"/>
      <c r="G173" s="317" t="str">
        <f>IF(F173=0,"",VLOOKUP(F173,Funcionários!$C$6:$D$81,2,FALSE))</f>
        <v/>
      </c>
      <c r="H173" s="318"/>
      <c r="I173" s="319"/>
      <c r="J173" s="85" t="str">
        <f t="shared" si="29"/>
        <v/>
      </c>
      <c r="K173" s="88"/>
      <c r="L173" s="1" t="str">
        <f t="shared" si="30"/>
        <v/>
      </c>
      <c r="R173" s="1" t="str">
        <f t="shared" si="31"/>
        <v/>
      </c>
      <c r="S173" s="1" t="str">
        <f t="shared" si="32"/>
        <v/>
      </c>
      <c r="W173" s="1" t="e">
        <f t="shared" ca="1" si="33"/>
        <v>#VALUE!</v>
      </c>
      <c r="X173" s="1" t="e">
        <f t="shared" ca="1" si="34"/>
        <v>#VALUE!</v>
      </c>
      <c r="Y173" s="1" t="e">
        <f t="shared" ca="1" si="35"/>
        <v>#VALUE!</v>
      </c>
      <c r="AA173" s="1" t="str">
        <f t="shared" si="39"/>
        <v/>
      </c>
      <c r="AB173" s="1" t="str">
        <f t="shared" si="39"/>
        <v/>
      </c>
      <c r="AC173" s="1" t="str">
        <f t="shared" si="39"/>
        <v/>
      </c>
      <c r="AD173" s="1" t="str">
        <f t="shared" si="39"/>
        <v/>
      </c>
      <c r="AE173" s="1" t="str">
        <f t="shared" si="39"/>
        <v/>
      </c>
      <c r="AF173" s="1" t="e">
        <f>VLOOKUP(C173,'Est3'!$C$12:$S$26,18,FALSE)</f>
        <v>#N/A</v>
      </c>
      <c r="AG173" s="1" t="str">
        <f ca="1">IF($I173&lt;AG$5,"-",SUM(INDIRECT(ADDRESS($AF173+"1",6,1,1,"EST 3")):INDIRECT(ADDRESS($AF173+"1",IF(AA173="",17,AA173+"5"),1,1,"EST 3")))/SUM(INDIRECT(ADDRESS($AF173,6,1,1,"EST 3")):INDIRECT(ADDRESS($AF173,IF(AA173="",17,AA173+"5"),1,1,"EST 3")))-1)</f>
        <v>-</v>
      </c>
      <c r="AH173" s="1" t="str">
        <f ca="1">IF($I173&lt;AH$5,"-",SUM(INDIRECT(ADDRESS($AF173+"1",22,1,1,"EST 3")):INDIRECT(ADDRESS($AF173+"1",IF(AB173="",33,AB173+"21"),1,1,"EST 3")))/SUM(INDIRECT(ADDRESS($AF173,22,1,1,"EST 3")):INDIRECT(ADDRESS($AF173,IF(AB173="",33,AB173+"21"),1,1,"EST 3")))-1)</f>
        <v>-</v>
      </c>
      <c r="AI173" s="1" t="str">
        <f ca="1">IF($I173&lt;AI$5,"-",SUM(INDIRECT(ADDRESS($AF173+"1",38,1,1,"EST 3")):INDIRECT(ADDRESS($AF173+"1",IF(AC173="",49,AC173+"37"),1,1,"EST 3")))/SUM(INDIRECT(ADDRESS($AF173,38,1,1,"EST 3")):INDIRECT(ADDRESS($AF173,IF(AC173="",49,AC173+"37"),1,1,"EST 3")))-1)</f>
        <v>-</v>
      </c>
      <c r="AJ173" s="1" t="str">
        <f ca="1">IF($I173&lt;AJ$5,"-",SUM(INDIRECT(ADDRESS($AF173+"1",54,1,1,"EST 3")):INDIRECT(ADDRESS($AF173+"1",IF(AD173="",65,AD173+"53"),1,1,"EST 3")))/SUM(INDIRECT(ADDRESS($AF173,54,1,1,"EST 3")):INDIRECT(ADDRESS($AF173,IF(AD173="",65,AD173+"53"),1,1,"EST 3")))-1)</f>
        <v>-</v>
      </c>
      <c r="AK173" s="1" t="str">
        <f ca="1">IF($I173&lt;AK$5,"-",SUM(INDIRECT(ADDRESS($AF173+"1",70,1,1,"EST 3")):INDIRECT(ADDRESS($AF173+"1",IF(AE173="",81,AE173+"69"),1,1,"EST 3")))/SUM(INDIRECT(ADDRESS($AF173,70,1,1,"EST 3")):INDIRECT(ADDRESS($AF173,IF(AE173="",81,AE173+"69"),1,1,"EST 3")))-1)</f>
        <v>-</v>
      </c>
    </row>
    <row r="174" spans="3:37" ht="30" customHeight="1" thickTop="1" thickBot="1">
      <c r="C174" s="321"/>
      <c r="D174" s="322"/>
      <c r="E174" s="316"/>
      <c r="F174" s="316"/>
      <c r="G174" s="317" t="str">
        <f>IF(F174=0,"",VLOOKUP(F174,Funcionários!$C$6:$D$81,2,FALSE))</f>
        <v/>
      </c>
      <c r="H174" s="318"/>
      <c r="I174" s="319"/>
      <c r="J174" s="85" t="str">
        <f t="shared" si="29"/>
        <v/>
      </c>
      <c r="K174" s="88"/>
      <c r="L174" s="1" t="str">
        <f t="shared" si="30"/>
        <v/>
      </c>
      <c r="R174" s="1" t="str">
        <f t="shared" si="31"/>
        <v/>
      </c>
      <c r="S174" s="1" t="str">
        <f t="shared" si="32"/>
        <v/>
      </c>
      <c r="W174" s="1" t="e">
        <f t="shared" ca="1" si="33"/>
        <v>#VALUE!</v>
      </c>
      <c r="X174" s="1" t="e">
        <f t="shared" ca="1" si="34"/>
        <v>#VALUE!</v>
      </c>
      <c r="Y174" s="1" t="e">
        <f t="shared" ca="1" si="35"/>
        <v>#VALUE!</v>
      </c>
      <c r="AA174" s="1" t="str">
        <f t="shared" si="39"/>
        <v/>
      </c>
      <c r="AB174" s="1" t="str">
        <f t="shared" si="39"/>
        <v/>
      </c>
      <c r="AC174" s="1" t="str">
        <f t="shared" si="39"/>
        <v/>
      </c>
      <c r="AD174" s="1" t="str">
        <f t="shared" si="39"/>
        <v/>
      </c>
      <c r="AE174" s="1" t="str">
        <f t="shared" si="39"/>
        <v/>
      </c>
      <c r="AF174" s="1" t="e">
        <f>VLOOKUP(C174,'Est3'!$C$12:$S$26,18,FALSE)</f>
        <v>#N/A</v>
      </c>
      <c r="AG174" s="1" t="str">
        <f ca="1">IF($I174&lt;AG$5,"-",SUM(INDIRECT(ADDRESS($AF174+"1",6,1,1,"EST 3")):INDIRECT(ADDRESS($AF174+"1",IF(AA174="",17,AA174+"5"),1,1,"EST 3")))/SUM(INDIRECT(ADDRESS($AF174,6,1,1,"EST 3")):INDIRECT(ADDRESS($AF174,IF(AA174="",17,AA174+"5"),1,1,"EST 3")))-1)</f>
        <v>-</v>
      </c>
      <c r="AH174" s="1" t="str">
        <f ca="1">IF($I174&lt;AH$5,"-",SUM(INDIRECT(ADDRESS($AF174+"1",22,1,1,"EST 3")):INDIRECT(ADDRESS($AF174+"1",IF(AB174="",33,AB174+"21"),1,1,"EST 3")))/SUM(INDIRECT(ADDRESS($AF174,22,1,1,"EST 3")):INDIRECT(ADDRESS($AF174,IF(AB174="",33,AB174+"21"),1,1,"EST 3")))-1)</f>
        <v>-</v>
      </c>
      <c r="AI174" s="1" t="str">
        <f ca="1">IF($I174&lt;AI$5,"-",SUM(INDIRECT(ADDRESS($AF174+"1",38,1,1,"EST 3")):INDIRECT(ADDRESS($AF174+"1",IF(AC174="",49,AC174+"37"),1,1,"EST 3")))/SUM(INDIRECT(ADDRESS($AF174,38,1,1,"EST 3")):INDIRECT(ADDRESS($AF174,IF(AC174="",49,AC174+"37"),1,1,"EST 3")))-1)</f>
        <v>-</v>
      </c>
      <c r="AJ174" s="1" t="str">
        <f ca="1">IF($I174&lt;AJ$5,"-",SUM(INDIRECT(ADDRESS($AF174+"1",54,1,1,"EST 3")):INDIRECT(ADDRESS($AF174+"1",IF(AD174="",65,AD174+"53"),1,1,"EST 3")))/SUM(INDIRECT(ADDRESS($AF174,54,1,1,"EST 3")):INDIRECT(ADDRESS($AF174,IF(AD174="",65,AD174+"53"),1,1,"EST 3")))-1)</f>
        <v>-</v>
      </c>
      <c r="AK174" s="1" t="str">
        <f ca="1">IF($I174&lt;AK$5,"-",SUM(INDIRECT(ADDRESS($AF174+"1",70,1,1,"EST 3")):INDIRECT(ADDRESS($AF174+"1",IF(AE174="",81,AE174+"69"),1,1,"EST 3")))/SUM(INDIRECT(ADDRESS($AF174,70,1,1,"EST 3")):INDIRECT(ADDRESS($AF174,IF(AE174="",81,AE174+"69"),1,1,"EST 3")))-1)</f>
        <v>-</v>
      </c>
    </row>
    <row r="175" spans="3:37" ht="30" customHeight="1" thickTop="1" thickBot="1">
      <c r="C175" s="321"/>
      <c r="D175" s="322"/>
      <c r="E175" s="316"/>
      <c r="F175" s="316"/>
      <c r="G175" s="317" t="str">
        <f>IF(F175=0,"",VLOOKUP(F175,Funcionários!$C$6:$D$81,2,FALSE))</f>
        <v/>
      </c>
      <c r="H175" s="318"/>
      <c r="I175" s="319"/>
      <c r="J175" s="85" t="str">
        <f t="shared" si="29"/>
        <v/>
      </c>
      <c r="K175" s="88"/>
      <c r="L175" s="1" t="str">
        <f t="shared" si="30"/>
        <v/>
      </c>
      <c r="R175" s="1" t="str">
        <f t="shared" si="31"/>
        <v/>
      </c>
      <c r="S175" s="1" t="str">
        <f t="shared" si="32"/>
        <v/>
      </c>
      <c r="W175" s="1" t="e">
        <f t="shared" ca="1" si="33"/>
        <v>#VALUE!</v>
      </c>
      <c r="X175" s="1" t="e">
        <f t="shared" ca="1" si="34"/>
        <v>#VALUE!</v>
      </c>
      <c r="Y175" s="1" t="e">
        <f t="shared" ca="1" si="35"/>
        <v>#VALUE!</v>
      </c>
      <c r="AA175" s="1" t="str">
        <f t="shared" si="39"/>
        <v/>
      </c>
      <c r="AB175" s="1" t="str">
        <f t="shared" si="39"/>
        <v/>
      </c>
      <c r="AC175" s="1" t="str">
        <f t="shared" si="39"/>
        <v/>
      </c>
      <c r="AD175" s="1" t="str">
        <f t="shared" si="39"/>
        <v/>
      </c>
      <c r="AE175" s="1" t="str">
        <f t="shared" si="39"/>
        <v/>
      </c>
      <c r="AF175" s="1" t="e">
        <f>VLOOKUP(C175,'Est3'!$C$12:$S$26,18,FALSE)</f>
        <v>#N/A</v>
      </c>
      <c r="AG175" s="1" t="str">
        <f ca="1">IF($I175&lt;AG$5,"-",SUM(INDIRECT(ADDRESS($AF175+"1",6,1,1,"EST 3")):INDIRECT(ADDRESS($AF175+"1",IF(AA175="",17,AA175+"5"),1,1,"EST 3")))/SUM(INDIRECT(ADDRESS($AF175,6,1,1,"EST 3")):INDIRECT(ADDRESS($AF175,IF(AA175="",17,AA175+"5"),1,1,"EST 3")))-1)</f>
        <v>-</v>
      </c>
      <c r="AH175" s="1" t="str">
        <f ca="1">IF($I175&lt;AH$5,"-",SUM(INDIRECT(ADDRESS($AF175+"1",22,1,1,"EST 3")):INDIRECT(ADDRESS($AF175+"1",IF(AB175="",33,AB175+"21"),1,1,"EST 3")))/SUM(INDIRECT(ADDRESS($AF175,22,1,1,"EST 3")):INDIRECT(ADDRESS($AF175,IF(AB175="",33,AB175+"21"),1,1,"EST 3")))-1)</f>
        <v>-</v>
      </c>
      <c r="AI175" s="1" t="str">
        <f ca="1">IF($I175&lt;AI$5,"-",SUM(INDIRECT(ADDRESS($AF175+"1",38,1,1,"EST 3")):INDIRECT(ADDRESS($AF175+"1",IF(AC175="",49,AC175+"37"),1,1,"EST 3")))/SUM(INDIRECT(ADDRESS($AF175,38,1,1,"EST 3")):INDIRECT(ADDRESS($AF175,IF(AC175="",49,AC175+"37"),1,1,"EST 3")))-1)</f>
        <v>-</v>
      </c>
      <c r="AJ175" s="1" t="str">
        <f ca="1">IF($I175&lt;AJ$5,"-",SUM(INDIRECT(ADDRESS($AF175+"1",54,1,1,"EST 3")):INDIRECT(ADDRESS($AF175+"1",IF(AD175="",65,AD175+"53"),1,1,"EST 3")))/SUM(INDIRECT(ADDRESS($AF175,54,1,1,"EST 3")):INDIRECT(ADDRESS($AF175,IF(AD175="",65,AD175+"53"),1,1,"EST 3")))-1)</f>
        <v>-</v>
      </c>
      <c r="AK175" s="1" t="str">
        <f ca="1">IF($I175&lt;AK$5,"-",SUM(INDIRECT(ADDRESS($AF175+"1",70,1,1,"EST 3")):INDIRECT(ADDRESS($AF175+"1",IF(AE175="",81,AE175+"69"),1,1,"EST 3")))/SUM(INDIRECT(ADDRESS($AF175,70,1,1,"EST 3")):INDIRECT(ADDRESS($AF175,IF(AE175="",81,AE175+"69"),1,1,"EST 3")))-1)</f>
        <v>-</v>
      </c>
    </row>
    <row r="176" spans="3:37" ht="30" customHeight="1" thickTop="1" thickBot="1">
      <c r="C176" s="321"/>
      <c r="D176" s="322"/>
      <c r="E176" s="316"/>
      <c r="F176" s="316"/>
      <c r="G176" s="317" t="str">
        <f>IF(F176=0,"",VLOOKUP(F176,Funcionários!$C$6:$D$81,2,FALSE))</f>
        <v/>
      </c>
      <c r="H176" s="318"/>
      <c r="I176" s="319"/>
      <c r="J176" s="85" t="str">
        <f t="shared" si="29"/>
        <v/>
      </c>
      <c r="K176" s="88"/>
      <c r="L176" s="1" t="str">
        <f t="shared" si="30"/>
        <v/>
      </c>
      <c r="R176" s="1" t="str">
        <f t="shared" si="31"/>
        <v/>
      </c>
      <c r="S176" s="1" t="str">
        <f t="shared" si="32"/>
        <v/>
      </c>
      <c r="W176" s="1" t="e">
        <f t="shared" ca="1" si="33"/>
        <v>#VALUE!</v>
      </c>
      <c r="X176" s="1" t="e">
        <f t="shared" ca="1" si="34"/>
        <v>#VALUE!</v>
      </c>
      <c r="Y176" s="1" t="e">
        <f t="shared" ca="1" si="35"/>
        <v>#VALUE!</v>
      </c>
      <c r="AA176" s="1" t="str">
        <f t="shared" ref="AA176:AE185" si="40">IF($I176=AA$5,$R176,"")</f>
        <v/>
      </c>
      <c r="AB176" s="1" t="str">
        <f t="shared" si="40"/>
        <v/>
      </c>
      <c r="AC176" s="1" t="str">
        <f t="shared" si="40"/>
        <v/>
      </c>
      <c r="AD176" s="1" t="str">
        <f t="shared" si="40"/>
        <v/>
      </c>
      <c r="AE176" s="1" t="str">
        <f t="shared" si="40"/>
        <v/>
      </c>
      <c r="AF176" s="1" t="e">
        <f>VLOOKUP(C176,'Est3'!$C$12:$S$26,18,FALSE)</f>
        <v>#N/A</v>
      </c>
      <c r="AG176" s="1" t="str">
        <f ca="1">IF($I176&lt;AG$5,"-",SUM(INDIRECT(ADDRESS($AF176+"1",6,1,1,"EST 3")):INDIRECT(ADDRESS($AF176+"1",IF(AA176="",17,AA176+"5"),1,1,"EST 3")))/SUM(INDIRECT(ADDRESS($AF176,6,1,1,"EST 3")):INDIRECT(ADDRESS($AF176,IF(AA176="",17,AA176+"5"),1,1,"EST 3")))-1)</f>
        <v>-</v>
      </c>
      <c r="AH176" s="1" t="str">
        <f ca="1">IF($I176&lt;AH$5,"-",SUM(INDIRECT(ADDRESS($AF176+"1",22,1,1,"EST 3")):INDIRECT(ADDRESS($AF176+"1",IF(AB176="",33,AB176+"21"),1,1,"EST 3")))/SUM(INDIRECT(ADDRESS($AF176,22,1,1,"EST 3")):INDIRECT(ADDRESS($AF176,IF(AB176="",33,AB176+"21"),1,1,"EST 3")))-1)</f>
        <v>-</v>
      </c>
      <c r="AI176" s="1" t="str">
        <f ca="1">IF($I176&lt;AI$5,"-",SUM(INDIRECT(ADDRESS($AF176+"1",38,1,1,"EST 3")):INDIRECT(ADDRESS($AF176+"1",IF(AC176="",49,AC176+"37"),1,1,"EST 3")))/SUM(INDIRECT(ADDRESS($AF176,38,1,1,"EST 3")):INDIRECT(ADDRESS($AF176,IF(AC176="",49,AC176+"37"),1,1,"EST 3")))-1)</f>
        <v>-</v>
      </c>
      <c r="AJ176" s="1" t="str">
        <f ca="1">IF($I176&lt;AJ$5,"-",SUM(INDIRECT(ADDRESS($AF176+"1",54,1,1,"EST 3")):INDIRECT(ADDRESS($AF176+"1",IF(AD176="",65,AD176+"53"),1,1,"EST 3")))/SUM(INDIRECT(ADDRESS($AF176,54,1,1,"EST 3")):INDIRECT(ADDRESS($AF176,IF(AD176="",65,AD176+"53"),1,1,"EST 3")))-1)</f>
        <v>-</v>
      </c>
      <c r="AK176" s="1" t="str">
        <f ca="1">IF($I176&lt;AK$5,"-",SUM(INDIRECT(ADDRESS($AF176+"1",70,1,1,"EST 3")):INDIRECT(ADDRESS($AF176+"1",IF(AE176="",81,AE176+"69"),1,1,"EST 3")))/SUM(INDIRECT(ADDRESS($AF176,70,1,1,"EST 3")):INDIRECT(ADDRESS($AF176,IF(AE176="",81,AE176+"69"),1,1,"EST 3")))-1)</f>
        <v>-</v>
      </c>
    </row>
    <row r="177" spans="3:37" ht="30" customHeight="1" thickTop="1" thickBot="1">
      <c r="C177" s="321"/>
      <c r="D177" s="322"/>
      <c r="E177" s="316"/>
      <c r="F177" s="316"/>
      <c r="G177" s="317" t="str">
        <f>IF(F177=0,"",VLOOKUP(F177,Funcionários!$C$6:$D$81,2,FALSE))</f>
        <v/>
      </c>
      <c r="H177" s="318"/>
      <c r="I177" s="319"/>
      <c r="J177" s="85" t="str">
        <f t="shared" si="29"/>
        <v/>
      </c>
      <c r="K177" s="88"/>
      <c r="L177" s="1" t="str">
        <f t="shared" si="30"/>
        <v/>
      </c>
      <c r="R177" s="1" t="str">
        <f t="shared" si="31"/>
        <v/>
      </c>
      <c r="S177" s="1" t="str">
        <f t="shared" si="32"/>
        <v/>
      </c>
      <c r="W177" s="1" t="e">
        <f t="shared" ca="1" si="33"/>
        <v>#VALUE!</v>
      </c>
      <c r="X177" s="1" t="e">
        <f t="shared" ca="1" si="34"/>
        <v>#VALUE!</v>
      </c>
      <c r="Y177" s="1" t="e">
        <f t="shared" ca="1" si="35"/>
        <v>#VALUE!</v>
      </c>
      <c r="AA177" s="1" t="str">
        <f t="shared" si="40"/>
        <v/>
      </c>
      <c r="AB177" s="1" t="str">
        <f t="shared" si="40"/>
        <v/>
      </c>
      <c r="AC177" s="1" t="str">
        <f t="shared" si="40"/>
        <v/>
      </c>
      <c r="AD177" s="1" t="str">
        <f t="shared" si="40"/>
        <v/>
      </c>
      <c r="AE177" s="1" t="str">
        <f t="shared" si="40"/>
        <v/>
      </c>
      <c r="AF177" s="1" t="e">
        <f>VLOOKUP(C177,'Est3'!$C$12:$S$26,18,FALSE)</f>
        <v>#N/A</v>
      </c>
      <c r="AG177" s="1" t="str">
        <f ca="1">IF($I177&lt;AG$5,"-",SUM(INDIRECT(ADDRESS($AF177+"1",6,1,1,"EST 3")):INDIRECT(ADDRESS($AF177+"1",IF(AA177="",17,AA177+"5"),1,1,"EST 3")))/SUM(INDIRECT(ADDRESS($AF177,6,1,1,"EST 3")):INDIRECT(ADDRESS($AF177,IF(AA177="",17,AA177+"5"),1,1,"EST 3")))-1)</f>
        <v>-</v>
      </c>
      <c r="AH177" s="1" t="str">
        <f ca="1">IF($I177&lt;AH$5,"-",SUM(INDIRECT(ADDRESS($AF177+"1",22,1,1,"EST 3")):INDIRECT(ADDRESS($AF177+"1",IF(AB177="",33,AB177+"21"),1,1,"EST 3")))/SUM(INDIRECT(ADDRESS($AF177,22,1,1,"EST 3")):INDIRECT(ADDRESS($AF177,IF(AB177="",33,AB177+"21"),1,1,"EST 3")))-1)</f>
        <v>-</v>
      </c>
      <c r="AI177" s="1" t="str">
        <f ca="1">IF($I177&lt;AI$5,"-",SUM(INDIRECT(ADDRESS($AF177+"1",38,1,1,"EST 3")):INDIRECT(ADDRESS($AF177+"1",IF(AC177="",49,AC177+"37"),1,1,"EST 3")))/SUM(INDIRECT(ADDRESS($AF177,38,1,1,"EST 3")):INDIRECT(ADDRESS($AF177,IF(AC177="",49,AC177+"37"),1,1,"EST 3")))-1)</f>
        <v>-</v>
      </c>
      <c r="AJ177" s="1" t="str">
        <f ca="1">IF($I177&lt;AJ$5,"-",SUM(INDIRECT(ADDRESS($AF177+"1",54,1,1,"EST 3")):INDIRECT(ADDRESS($AF177+"1",IF(AD177="",65,AD177+"53"),1,1,"EST 3")))/SUM(INDIRECT(ADDRESS($AF177,54,1,1,"EST 3")):INDIRECT(ADDRESS($AF177,IF(AD177="",65,AD177+"53"),1,1,"EST 3")))-1)</f>
        <v>-</v>
      </c>
      <c r="AK177" s="1" t="str">
        <f ca="1">IF($I177&lt;AK$5,"-",SUM(INDIRECT(ADDRESS($AF177+"1",70,1,1,"EST 3")):INDIRECT(ADDRESS($AF177+"1",IF(AE177="",81,AE177+"69"),1,1,"EST 3")))/SUM(INDIRECT(ADDRESS($AF177,70,1,1,"EST 3")):INDIRECT(ADDRESS($AF177,IF(AE177="",81,AE177+"69"),1,1,"EST 3")))-1)</f>
        <v>-</v>
      </c>
    </row>
    <row r="178" spans="3:37" ht="30" customHeight="1" thickTop="1" thickBot="1">
      <c r="C178" s="321"/>
      <c r="D178" s="322"/>
      <c r="E178" s="316"/>
      <c r="F178" s="316"/>
      <c r="G178" s="317" t="str">
        <f>IF(F178=0,"",VLOOKUP(F178,Funcionários!$C$6:$D$81,2,FALSE))</f>
        <v/>
      </c>
      <c r="H178" s="318"/>
      <c r="I178" s="319"/>
      <c r="J178" s="85" t="str">
        <f t="shared" si="29"/>
        <v/>
      </c>
      <c r="K178" s="88"/>
      <c r="L178" s="1" t="str">
        <f t="shared" si="30"/>
        <v/>
      </c>
      <c r="R178" s="1" t="str">
        <f t="shared" si="31"/>
        <v/>
      </c>
      <c r="S178" s="1" t="str">
        <f t="shared" si="32"/>
        <v/>
      </c>
      <c r="W178" s="1" t="e">
        <f t="shared" ca="1" si="33"/>
        <v>#VALUE!</v>
      </c>
      <c r="X178" s="1" t="e">
        <f t="shared" ca="1" si="34"/>
        <v>#VALUE!</v>
      </c>
      <c r="Y178" s="1" t="e">
        <f t="shared" ca="1" si="35"/>
        <v>#VALUE!</v>
      </c>
      <c r="AA178" s="1" t="str">
        <f t="shared" si="40"/>
        <v/>
      </c>
      <c r="AB178" s="1" t="str">
        <f t="shared" si="40"/>
        <v/>
      </c>
      <c r="AC178" s="1" t="str">
        <f t="shared" si="40"/>
        <v/>
      </c>
      <c r="AD178" s="1" t="str">
        <f t="shared" si="40"/>
        <v/>
      </c>
      <c r="AE178" s="1" t="str">
        <f t="shared" si="40"/>
        <v/>
      </c>
      <c r="AF178" s="1" t="e">
        <f>VLOOKUP(C178,'Est3'!$C$12:$S$26,18,FALSE)</f>
        <v>#N/A</v>
      </c>
      <c r="AG178" s="1" t="str">
        <f ca="1">IF($I178&lt;AG$5,"-",SUM(INDIRECT(ADDRESS($AF178+"1",6,1,1,"EST 3")):INDIRECT(ADDRESS($AF178+"1",IF(AA178="",17,AA178+"5"),1,1,"EST 3")))/SUM(INDIRECT(ADDRESS($AF178,6,1,1,"EST 3")):INDIRECT(ADDRESS($AF178,IF(AA178="",17,AA178+"5"),1,1,"EST 3")))-1)</f>
        <v>-</v>
      </c>
      <c r="AH178" s="1" t="str">
        <f ca="1">IF($I178&lt;AH$5,"-",SUM(INDIRECT(ADDRESS($AF178+"1",22,1,1,"EST 3")):INDIRECT(ADDRESS($AF178+"1",IF(AB178="",33,AB178+"21"),1,1,"EST 3")))/SUM(INDIRECT(ADDRESS($AF178,22,1,1,"EST 3")):INDIRECT(ADDRESS($AF178,IF(AB178="",33,AB178+"21"),1,1,"EST 3")))-1)</f>
        <v>-</v>
      </c>
      <c r="AI178" s="1" t="str">
        <f ca="1">IF($I178&lt;AI$5,"-",SUM(INDIRECT(ADDRESS($AF178+"1",38,1,1,"EST 3")):INDIRECT(ADDRESS($AF178+"1",IF(AC178="",49,AC178+"37"),1,1,"EST 3")))/SUM(INDIRECT(ADDRESS($AF178,38,1,1,"EST 3")):INDIRECT(ADDRESS($AF178,IF(AC178="",49,AC178+"37"),1,1,"EST 3")))-1)</f>
        <v>-</v>
      </c>
      <c r="AJ178" s="1" t="str">
        <f ca="1">IF($I178&lt;AJ$5,"-",SUM(INDIRECT(ADDRESS($AF178+"1",54,1,1,"EST 3")):INDIRECT(ADDRESS($AF178+"1",IF(AD178="",65,AD178+"53"),1,1,"EST 3")))/SUM(INDIRECT(ADDRESS($AF178,54,1,1,"EST 3")):INDIRECT(ADDRESS($AF178,IF(AD178="",65,AD178+"53"),1,1,"EST 3")))-1)</f>
        <v>-</v>
      </c>
      <c r="AK178" s="1" t="str">
        <f ca="1">IF($I178&lt;AK$5,"-",SUM(INDIRECT(ADDRESS($AF178+"1",70,1,1,"EST 3")):INDIRECT(ADDRESS($AF178+"1",IF(AE178="",81,AE178+"69"),1,1,"EST 3")))/SUM(INDIRECT(ADDRESS($AF178,70,1,1,"EST 3")):INDIRECT(ADDRESS($AF178,IF(AE178="",81,AE178+"69"),1,1,"EST 3")))-1)</f>
        <v>-</v>
      </c>
    </row>
    <row r="179" spans="3:37" ht="30" customHeight="1" thickTop="1" thickBot="1">
      <c r="C179" s="321"/>
      <c r="D179" s="322"/>
      <c r="E179" s="316"/>
      <c r="F179" s="316"/>
      <c r="G179" s="317" t="str">
        <f>IF(F179=0,"",VLOOKUP(F179,Funcionários!$C$6:$D$81,2,FALSE))</f>
        <v/>
      </c>
      <c r="H179" s="318"/>
      <c r="I179" s="319"/>
      <c r="J179" s="85" t="str">
        <f t="shared" si="29"/>
        <v/>
      </c>
      <c r="K179" s="88"/>
      <c r="L179" s="1" t="str">
        <f t="shared" si="30"/>
        <v/>
      </c>
      <c r="R179" s="1" t="str">
        <f t="shared" si="31"/>
        <v/>
      </c>
      <c r="S179" s="1" t="str">
        <f t="shared" si="32"/>
        <v/>
      </c>
      <c r="W179" s="1" t="e">
        <f t="shared" ca="1" si="33"/>
        <v>#VALUE!</v>
      </c>
      <c r="X179" s="1" t="e">
        <f t="shared" ca="1" si="34"/>
        <v>#VALUE!</v>
      </c>
      <c r="Y179" s="1" t="e">
        <f t="shared" ca="1" si="35"/>
        <v>#VALUE!</v>
      </c>
      <c r="AA179" s="1" t="str">
        <f t="shared" si="40"/>
        <v/>
      </c>
      <c r="AB179" s="1" t="str">
        <f t="shared" si="40"/>
        <v/>
      </c>
      <c r="AC179" s="1" t="str">
        <f t="shared" si="40"/>
        <v/>
      </c>
      <c r="AD179" s="1" t="str">
        <f t="shared" si="40"/>
        <v/>
      </c>
      <c r="AE179" s="1" t="str">
        <f t="shared" si="40"/>
        <v/>
      </c>
      <c r="AF179" s="1" t="e">
        <f>VLOOKUP(C179,'Est3'!$C$12:$S$26,18,FALSE)</f>
        <v>#N/A</v>
      </c>
      <c r="AG179" s="1" t="str">
        <f ca="1">IF($I179&lt;AG$5,"-",SUM(INDIRECT(ADDRESS($AF179+"1",6,1,1,"EST 3")):INDIRECT(ADDRESS($AF179+"1",IF(AA179="",17,AA179+"5"),1,1,"EST 3")))/SUM(INDIRECT(ADDRESS($AF179,6,1,1,"EST 3")):INDIRECT(ADDRESS($AF179,IF(AA179="",17,AA179+"5"),1,1,"EST 3")))-1)</f>
        <v>-</v>
      </c>
      <c r="AH179" s="1" t="str">
        <f ca="1">IF($I179&lt;AH$5,"-",SUM(INDIRECT(ADDRESS($AF179+"1",22,1,1,"EST 3")):INDIRECT(ADDRESS($AF179+"1",IF(AB179="",33,AB179+"21"),1,1,"EST 3")))/SUM(INDIRECT(ADDRESS($AF179,22,1,1,"EST 3")):INDIRECT(ADDRESS($AF179,IF(AB179="",33,AB179+"21"),1,1,"EST 3")))-1)</f>
        <v>-</v>
      </c>
      <c r="AI179" s="1" t="str">
        <f ca="1">IF($I179&lt;AI$5,"-",SUM(INDIRECT(ADDRESS($AF179+"1",38,1,1,"EST 3")):INDIRECT(ADDRESS($AF179+"1",IF(AC179="",49,AC179+"37"),1,1,"EST 3")))/SUM(INDIRECT(ADDRESS($AF179,38,1,1,"EST 3")):INDIRECT(ADDRESS($AF179,IF(AC179="",49,AC179+"37"),1,1,"EST 3")))-1)</f>
        <v>-</v>
      </c>
      <c r="AJ179" s="1" t="str">
        <f ca="1">IF($I179&lt;AJ$5,"-",SUM(INDIRECT(ADDRESS($AF179+"1",54,1,1,"EST 3")):INDIRECT(ADDRESS($AF179+"1",IF(AD179="",65,AD179+"53"),1,1,"EST 3")))/SUM(INDIRECT(ADDRESS($AF179,54,1,1,"EST 3")):INDIRECT(ADDRESS($AF179,IF(AD179="",65,AD179+"53"),1,1,"EST 3")))-1)</f>
        <v>-</v>
      </c>
      <c r="AK179" s="1" t="str">
        <f ca="1">IF($I179&lt;AK$5,"-",SUM(INDIRECT(ADDRESS($AF179+"1",70,1,1,"EST 3")):INDIRECT(ADDRESS($AF179+"1",IF(AE179="",81,AE179+"69"),1,1,"EST 3")))/SUM(INDIRECT(ADDRESS($AF179,70,1,1,"EST 3")):INDIRECT(ADDRESS($AF179,IF(AE179="",81,AE179+"69"),1,1,"EST 3")))-1)</f>
        <v>-</v>
      </c>
    </row>
    <row r="180" spans="3:37" ht="30" customHeight="1" thickTop="1" thickBot="1">
      <c r="C180" s="321"/>
      <c r="D180" s="322"/>
      <c r="E180" s="316"/>
      <c r="F180" s="316"/>
      <c r="G180" s="317" t="str">
        <f>IF(F180=0,"",VLOOKUP(F180,Funcionários!$C$6:$D$81,2,FALSE))</f>
        <v/>
      </c>
      <c r="H180" s="318"/>
      <c r="I180" s="319"/>
      <c r="J180" s="85" t="str">
        <f t="shared" si="29"/>
        <v/>
      </c>
      <c r="K180" s="88"/>
      <c r="L180" s="1" t="str">
        <f t="shared" si="30"/>
        <v/>
      </c>
      <c r="R180" s="1" t="str">
        <f t="shared" si="31"/>
        <v/>
      </c>
      <c r="S180" s="1" t="str">
        <f t="shared" si="32"/>
        <v/>
      </c>
      <c r="W180" s="1" t="e">
        <f t="shared" ca="1" si="33"/>
        <v>#VALUE!</v>
      </c>
      <c r="X180" s="1" t="e">
        <f t="shared" ca="1" si="34"/>
        <v>#VALUE!</v>
      </c>
      <c r="Y180" s="1" t="e">
        <f t="shared" ca="1" si="35"/>
        <v>#VALUE!</v>
      </c>
      <c r="AA180" s="1" t="str">
        <f t="shared" si="40"/>
        <v/>
      </c>
      <c r="AB180" s="1" t="str">
        <f t="shared" si="40"/>
        <v/>
      </c>
      <c r="AC180" s="1" t="str">
        <f t="shared" si="40"/>
        <v/>
      </c>
      <c r="AD180" s="1" t="str">
        <f t="shared" si="40"/>
        <v/>
      </c>
      <c r="AE180" s="1" t="str">
        <f t="shared" si="40"/>
        <v/>
      </c>
      <c r="AF180" s="1" t="e">
        <f>VLOOKUP(C180,'Est3'!$C$12:$S$26,18,FALSE)</f>
        <v>#N/A</v>
      </c>
      <c r="AG180" s="1" t="str">
        <f ca="1">IF($I180&lt;AG$5,"-",SUM(INDIRECT(ADDRESS($AF180+"1",6,1,1,"EST 3")):INDIRECT(ADDRESS($AF180+"1",IF(AA180="",17,AA180+"5"),1,1,"EST 3")))/SUM(INDIRECT(ADDRESS($AF180,6,1,1,"EST 3")):INDIRECT(ADDRESS($AF180,IF(AA180="",17,AA180+"5"),1,1,"EST 3")))-1)</f>
        <v>-</v>
      </c>
      <c r="AH180" s="1" t="str">
        <f ca="1">IF($I180&lt;AH$5,"-",SUM(INDIRECT(ADDRESS($AF180+"1",22,1,1,"EST 3")):INDIRECT(ADDRESS($AF180+"1",IF(AB180="",33,AB180+"21"),1,1,"EST 3")))/SUM(INDIRECT(ADDRESS($AF180,22,1,1,"EST 3")):INDIRECT(ADDRESS($AF180,IF(AB180="",33,AB180+"21"),1,1,"EST 3")))-1)</f>
        <v>-</v>
      </c>
      <c r="AI180" s="1" t="str">
        <f ca="1">IF($I180&lt;AI$5,"-",SUM(INDIRECT(ADDRESS($AF180+"1",38,1,1,"EST 3")):INDIRECT(ADDRESS($AF180+"1",IF(AC180="",49,AC180+"37"),1,1,"EST 3")))/SUM(INDIRECT(ADDRESS($AF180,38,1,1,"EST 3")):INDIRECT(ADDRESS($AF180,IF(AC180="",49,AC180+"37"),1,1,"EST 3")))-1)</f>
        <v>-</v>
      </c>
      <c r="AJ180" s="1" t="str">
        <f ca="1">IF($I180&lt;AJ$5,"-",SUM(INDIRECT(ADDRESS($AF180+"1",54,1,1,"EST 3")):INDIRECT(ADDRESS($AF180+"1",IF(AD180="",65,AD180+"53"),1,1,"EST 3")))/SUM(INDIRECT(ADDRESS($AF180,54,1,1,"EST 3")):INDIRECT(ADDRESS($AF180,IF(AD180="",65,AD180+"53"),1,1,"EST 3")))-1)</f>
        <v>-</v>
      </c>
      <c r="AK180" s="1" t="str">
        <f ca="1">IF($I180&lt;AK$5,"-",SUM(INDIRECT(ADDRESS($AF180+"1",70,1,1,"EST 3")):INDIRECT(ADDRESS($AF180+"1",IF(AE180="",81,AE180+"69"),1,1,"EST 3")))/SUM(INDIRECT(ADDRESS($AF180,70,1,1,"EST 3")):INDIRECT(ADDRESS($AF180,IF(AE180="",81,AE180+"69"),1,1,"EST 3")))-1)</f>
        <v>-</v>
      </c>
    </row>
    <row r="181" spans="3:37" ht="30" customHeight="1" thickTop="1" thickBot="1">
      <c r="C181" s="321"/>
      <c r="D181" s="322"/>
      <c r="E181" s="316"/>
      <c r="F181" s="316"/>
      <c r="G181" s="317" t="str">
        <f>IF(F181=0,"",VLOOKUP(F181,Funcionários!$C$6:$D$81,2,FALSE))</f>
        <v/>
      </c>
      <c r="H181" s="318"/>
      <c r="I181" s="319"/>
      <c r="J181" s="85" t="str">
        <f t="shared" si="29"/>
        <v/>
      </c>
      <c r="K181" s="88"/>
      <c r="L181" s="1" t="str">
        <f t="shared" si="30"/>
        <v/>
      </c>
      <c r="R181" s="1" t="str">
        <f t="shared" si="31"/>
        <v/>
      </c>
      <c r="S181" s="1" t="str">
        <f t="shared" si="32"/>
        <v/>
      </c>
      <c r="W181" s="1" t="e">
        <f t="shared" ca="1" si="33"/>
        <v>#VALUE!</v>
      </c>
      <c r="X181" s="1" t="e">
        <f t="shared" ca="1" si="34"/>
        <v>#VALUE!</v>
      </c>
      <c r="Y181" s="1" t="e">
        <f t="shared" ca="1" si="35"/>
        <v>#VALUE!</v>
      </c>
      <c r="AA181" s="1" t="str">
        <f t="shared" si="40"/>
        <v/>
      </c>
      <c r="AB181" s="1" t="str">
        <f t="shared" si="40"/>
        <v/>
      </c>
      <c r="AC181" s="1" t="str">
        <f t="shared" si="40"/>
        <v/>
      </c>
      <c r="AD181" s="1" t="str">
        <f t="shared" si="40"/>
        <v/>
      </c>
      <c r="AE181" s="1" t="str">
        <f t="shared" si="40"/>
        <v/>
      </c>
      <c r="AF181" s="1" t="e">
        <f>VLOOKUP(C181,'Est3'!$C$12:$S$26,18,FALSE)</f>
        <v>#N/A</v>
      </c>
      <c r="AG181" s="1" t="str">
        <f ca="1">IF($I181&lt;AG$5,"-",SUM(INDIRECT(ADDRESS($AF181+"1",6,1,1,"EST 3")):INDIRECT(ADDRESS($AF181+"1",IF(AA181="",17,AA181+"5"),1,1,"EST 3")))/SUM(INDIRECT(ADDRESS($AF181,6,1,1,"EST 3")):INDIRECT(ADDRESS($AF181,IF(AA181="",17,AA181+"5"),1,1,"EST 3")))-1)</f>
        <v>-</v>
      </c>
      <c r="AH181" s="1" t="str">
        <f ca="1">IF($I181&lt;AH$5,"-",SUM(INDIRECT(ADDRESS($AF181+"1",22,1,1,"EST 3")):INDIRECT(ADDRESS($AF181+"1",IF(AB181="",33,AB181+"21"),1,1,"EST 3")))/SUM(INDIRECT(ADDRESS($AF181,22,1,1,"EST 3")):INDIRECT(ADDRESS($AF181,IF(AB181="",33,AB181+"21"),1,1,"EST 3")))-1)</f>
        <v>-</v>
      </c>
      <c r="AI181" s="1" t="str">
        <f ca="1">IF($I181&lt;AI$5,"-",SUM(INDIRECT(ADDRESS($AF181+"1",38,1,1,"EST 3")):INDIRECT(ADDRESS($AF181+"1",IF(AC181="",49,AC181+"37"),1,1,"EST 3")))/SUM(INDIRECT(ADDRESS($AF181,38,1,1,"EST 3")):INDIRECT(ADDRESS($AF181,IF(AC181="",49,AC181+"37"),1,1,"EST 3")))-1)</f>
        <v>-</v>
      </c>
      <c r="AJ181" s="1" t="str">
        <f ca="1">IF($I181&lt;AJ$5,"-",SUM(INDIRECT(ADDRESS($AF181+"1",54,1,1,"EST 3")):INDIRECT(ADDRESS($AF181+"1",IF(AD181="",65,AD181+"53"),1,1,"EST 3")))/SUM(INDIRECT(ADDRESS($AF181,54,1,1,"EST 3")):INDIRECT(ADDRESS($AF181,IF(AD181="",65,AD181+"53"),1,1,"EST 3")))-1)</f>
        <v>-</v>
      </c>
      <c r="AK181" s="1" t="str">
        <f ca="1">IF($I181&lt;AK$5,"-",SUM(INDIRECT(ADDRESS($AF181+"1",70,1,1,"EST 3")):INDIRECT(ADDRESS($AF181+"1",IF(AE181="",81,AE181+"69"),1,1,"EST 3")))/SUM(INDIRECT(ADDRESS($AF181,70,1,1,"EST 3")):INDIRECT(ADDRESS($AF181,IF(AE181="",81,AE181+"69"),1,1,"EST 3")))-1)</f>
        <v>-</v>
      </c>
    </row>
    <row r="182" spans="3:37" ht="30" customHeight="1" thickTop="1" thickBot="1">
      <c r="C182" s="321"/>
      <c r="D182" s="322"/>
      <c r="E182" s="316"/>
      <c r="F182" s="316"/>
      <c r="G182" s="317" t="str">
        <f>IF(F182=0,"",VLOOKUP(F182,Funcionários!$C$6:$D$81,2,FALSE))</f>
        <v/>
      </c>
      <c r="H182" s="318"/>
      <c r="I182" s="319"/>
      <c r="J182" s="85" t="str">
        <f t="shared" si="29"/>
        <v/>
      </c>
      <c r="K182" s="88"/>
      <c r="L182" s="1" t="str">
        <f t="shared" si="30"/>
        <v/>
      </c>
      <c r="R182" s="1" t="str">
        <f t="shared" si="31"/>
        <v/>
      </c>
      <c r="S182" s="1" t="str">
        <f t="shared" si="32"/>
        <v/>
      </c>
      <c r="W182" s="1" t="e">
        <f t="shared" ca="1" si="33"/>
        <v>#VALUE!</v>
      </c>
      <c r="X182" s="1" t="e">
        <f t="shared" ca="1" si="34"/>
        <v>#VALUE!</v>
      </c>
      <c r="Y182" s="1" t="e">
        <f t="shared" ca="1" si="35"/>
        <v>#VALUE!</v>
      </c>
      <c r="AA182" s="1" t="str">
        <f t="shared" si="40"/>
        <v/>
      </c>
      <c r="AB182" s="1" t="str">
        <f t="shared" si="40"/>
        <v/>
      </c>
      <c r="AC182" s="1" t="str">
        <f t="shared" si="40"/>
        <v/>
      </c>
      <c r="AD182" s="1" t="str">
        <f t="shared" si="40"/>
        <v/>
      </c>
      <c r="AE182" s="1" t="str">
        <f t="shared" si="40"/>
        <v/>
      </c>
      <c r="AF182" s="1" t="e">
        <f>VLOOKUP(C182,'Est3'!$C$12:$S$26,18,FALSE)</f>
        <v>#N/A</v>
      </c>
      <c r="AG182" s="1" t="str">
        <f ca="1">IF($I182&lt;AG$5,"-",SUM(INDIRECT(ADDRESS($AF182+"1",6,1,1,"EST 3")):INDIRECT(ADDRESS($AF182+"1",IF(AA182="",17,AA182+"5"),1,1,"EST 3")))/SUM(INDIRECT(ADDRESS($AF182,6,1,1,"EST 3")):INDIRECT(ADDRESS($AF182,IF(AA182="",17,AA182+"5"),1,1,"EST 3")))-1)</f>
        <v>-</v>
      </c>
      <c r="AH182" s="1" t="str">
        <f ca="1">IF($I182&lt;AH$5,"-",SUM(INDIRECT(ADDRESS($AF182+"1",22,1,1,"EST 3")):INDIRECT(ADDRESS($AF182+"1",IF(AB182="",33,AB182+"21"),1,1,"EST 3")))/SUM(INDIRECT(ADDRESS($AF182,22,1,1,"EST 3")):INDIRECT(ADDRESS($AF182,IF(AB182="",33,AB182+"21"),1,1,"EST 3")))-1)</f>
        <v>-</v>
      </c>
      <c r="AI182" s="1" t="str">
        <f ca="1">IF($I182&lt;AI$5,"-",SUM(INDIRECT(ADDRESS($AF182+"1",38,1,1,"EST 3")):INDIRECT(ADDRESS($AF182+"1",IF(AC182="",49,AC182+"37"),1,1,"EST 3")))/SUM(INDIRECT(ADDRESS($AF182,38,1,1,"EST 3")):INDIRECT(ADDRESS($AF182,IF(AC182="",49,AC182+"37"),1,1,"EST 3")))-1)</f>
        <v>-</v>
      </c>
      <c r="AJ182" s="1" t="str">
        <f ca="1">IF($I182&lt;AJ$5,"-",SUM(INDIRECT(ADDRESS($AF182+"1",54,1,1,"EST 3")):INDIRECT(ADDRESS($AF182+"1",IF(AD182="",65,AD182+"53"),1,1,"EST 3")))/SUM(INDIRECT(ADDRESS($AF182,54,1,1,"EST 3")):INDIRECT(ADDRESS($AF182,IF(AD182="",65,AD182+"53"),1,1,"EST 3")))-1)</f>
        <v>-</v>
      </c>
      <c r="AK182" s="1" t="str">
        <f ca="1">IF($I182&lt;AK$5,"-",SUM(INDIRECT(ADDRESS($AF182+"1",70,1,1,"EST 3")):INDIRECT(ADDRESS($AF182+"1",IF(AE182="",81,AE182+"69"),1,1,"EST 3")))/SUM(INDIRECT(ADDRESS($AF182,70,1,1,"EST 3")):INDIRECT(ADDRESS($AF182,IF(AE182="",81,AE182+"69"),1,1,"EST 3")))-1)</f>
        <v>-</v>
      </c>
    </row>
    <row r="183" spans="3:37" ht="30" customHeight="1" thickTop="1" thickBot="1">
      <c r="C183" s="321"/>
      <c r="D183" s="322"/>
      <c r="E183" s="316"/>
      <c r="F183" s="316"/>
      <c r="G183" s="317" t="str">
        <f>IF(F183=0,"",VLOOKUP(F183,Funcionários!$C$6:$D$81,2,FALSE))</f>
        <v/>
      </c>
      <c r="H183" s="318"/>
      <c r="I183" s="319"/>
      <c r="J183" s="85" t="str">
        <f t="shared" si="29"/>
        <v/>
      </c>
      <c r="K183" s="88"/>
      <c r="L183" s="1" t="str">
        <f t="shared" si="30"/>
        <v/>
      </c>
      <c r="R183" s="1" t="str">
        <f t="shared" si="31"/>
        <v/>
      </c>
      <c r="S183" s="1" t="str">
        <f t="shared" si="32"/>
        <v/>
      </c>
      <c r="W183" s="1" t="e">
        <f t="shared" ca="1" si="33"/>
        <v>#VALUE!</v>
      </c>
      <c r="X183" s="1" t="e">
        <f t="shared" ca="1" si="34"/>
        <v>#VALUE!</v>
      </c>
      <c r="Y183" s="1" t="e">
        <f t="shared" ca="1" si="35"/>
        <v>#VALUE!</v>
      </c>
      <c r="AA183" s="1" t="str">
        <f t="shared" si="40"/>
        <v/>
      </c>
      <c r="AB183" s="1" t="str">
        <f t="shared" si="40"/>
        <v/>
      </c>
      <c r="AC183" s="1" t="str">
        <f t="shared" si="40"/>
        <v/>
      </c>
      <c r="AD183" s="1" t="str">
        <f t="shared" si="40"/>
        <v/>
      </c>
      <c r="AE183" s="1" t="str">
        <f t="shared" si="40"/>
        <v/>
      </c>
      <c r="AF183" s="1" t="e">
        <f>VLOOKUP(C183,'Est3'!$C$12:$S$26,18,FALSE)</f>
        <v>#N/A</v>
      </c>
      <c r="AG183" s="1" t="str">
        <f ca="1">IF($I183&lt;AG$5,"-",SUM(INDIRECT(ADDRESS($AF183+"1",6,1,1,"EST 3")):INDIRECT(ADDRESS($AF183+"1",IF(AA183="",17,AA183+"5"),1,1,"EST 3")))/SUM(INDIRECT(ADDRESS($AF183,6,1,1,"EST 3")):INDIRECT(ADDRESS($AF183,IF(AA183="",17,AA183+"5"),1,1,"EST 3")))-1)</f>
        <v>-</v>
      </c>
      <c r="AH183" s="1" t="str">
        <f ca="1">IF($I183&lt;AH$5,"-",SUM(INDIRECT(ADDRESS($AF183+"1",22,1,1,"EST 3")):INDIRECT(ADDRESS($AF183+"1",IF(AB183="",33,AB183+"21"),1,1,"EST 3")))/SUM(INDIRECT(ADDRESS($AF183,22,1,1,"EST 3")):INDIRECT(ADDRESS($AF183,IF(AB183="",33,AB183+"21"),1,1,"EST 3")))-1)</f>
        <v>-</v>
      </c>
      <c r="AI183" s="1" t="str">
        <f ca="1">IF($I183&lt;AI$5,"-",SUM(INDIRECT(ADDRESS($AF183+"1",38,1,1,"EST 3")):INDIRECT(ADDRESS($AF183+"1",IF(AC183="",49,AC183+"37"),1,1,"EST 3")))/SUM(INDIRECT(ADDRESS($AF183,38,1,1,"EST 3")):INDIRECT(ADDRESS($AF183,IF(AC183="",49,AC183+"37"),1,1,"EST 3")))-1)</f>
        <v>-</v>
      </c>
      <c r="AJ183" s="1" t="str">
        <f ca="1">IF($I183&lt;AJ$5,"-",SUM(INDIRECT(ADDRESS($AF183+"1",54,1,1,"EST 3")):INDIRECT(ADDRESS($AF183+"1",IF(AD183="",65,AD183+"53"),1,1,"EST 3")))/SUM(INDIRECT(ADDRESS($AF183,54,1,1,"EST 3")):INDIRECT(ADDRESS($AF183,IF(AD183="",65,AD183+"53"),1,1,"EST 3")))-1)</f>
        <v>-</v>
      </c>
      <c r="AK183" s="1" t="str">
        <f ca="1">IF($I183&lt;AK$5,"-",SUM(INDIRECT(ADDRESS($AF183+"1",70,1,1,"EST 3")):INDIRECT(ADDRESS($AF183+"1",IF(AE183="",81,AE183+"69"),1,1,"EST 3")))/SUM(INDIRECT(ADDRESS($AF183,70,1,1,"EST 3")):INDIRECT(ADDRESS($AF183,IF(AE183="",81,AE183+"69"),1,1,"EST 3")))-1)</f>
        <v>-</v>
      </c>
    </row>
    <row r="184" spans="3:37" ht="30" customHeight="1" thickTop="1" thickBot="1">
      <c r="C184" s="321"/>
      <c r="D184" s="322"/>
      <c r="E184" s="316"/>
      <c r="F184" s="316"/>
      <c r="G184" s="317" t="str">
        <f>IF(F184=0,"",VLOOKUP(F184,Funcionários!$C$6:$D$81,2,FALSE))</f>
        <v/>
      </c>
      <c r="H184" s="318"/>
      <c r="I184" s="319"/>
      <c r="J184" s="85" t="str">
        <f t="shared" si="29"/>
        <v/>
      </c>
      <c r="K184" s="88"/>
      <c r="L184" s="1" t="str">
        <f t="shared" si="30"/>
        <v/>
      </c>
      <c r="R184" s="1" t="str">
        <f t="shared" si="31"/>
        <v/>
      </c>
      <c r="S184" s="1" t="str">
        <f t="shared" si="32"/>
        <v/>
      </c>
      <c r="W184" s="1" t="e">
        <f t="shared" ca="1" si="33"/>
        <v>#VALUE!</v>
      </c>
      <c r="X184" s="1" t="e">
        <f t="shared" ca="1" si="34"/>
        <v>#VALUE!</v>
      </c>
      <c r="Y184" s="1" t="e">
        <f t="shared" ca="1" si="35"/>
        <v>#VALUE!</v>
      </c>
      <c r="AA184" s="1" t="str">
        <f t="shared" si="40"/>
        <v/>
      </c>
      <c r="AB184" s="1" t="str">
        <f t="shared" si="40"/>
        <v/>
      </c>
      <c r="AC184" s="1" t="str">
        <f t="shared" si="40"/>
        <v/>
      </c>
      <c r="AD184" s="1" t="str">
        <f t="shared" si="40"/>
        <v/>
      </c>
      <c r="AE184" s="1" t="str">
        <f t="shared" si="40"/>
        <v/>
      </c>
      <c r="AF184" s="1" t="e">
        <f>VLOOKUP(C184,'Est3'!$C$12:$S$26,18,FALSE)</f>
        <v>#N/A</v>
      </c>
      <c r="AG184" s="1" t="str">
        <f ca="1">IF($I184&lt;AG$5,"-",SUM(INDIRECT(ADDRESS($AF184+"1",6,1,1,"EST 3")):INDIRECT(ADDRESS($AF184+"1",IF(AA184="",17,AA184+"5"),1,1,"EST 3")))/SUM(INDIRECT(ADDRESS($AF184,6,1,1,"EST 3")):INDIRECT(ADDRESS($AF184,IF(AA184="",17,AA184+"5"),1,1,"EST 3")))-1)</f>
        <v>-</v>
      </c>
      <c r="AH184" s="1" t="str">
        <f ca="1">IF($I184&lt;AH$5,"-",SUM(INDIRECT(ADDRESS($AF184+"1",22,1,1,"EST 3")):INDIRECT(ADDRESS($AF184+"1",IF(AB184="",33,AB184+"21"),1,1,"EST 3")))/SUM(INDIRECT(ADDRESS($AF184,22,1,1,"EST 3")):INDIRECT(ADDRESS($AF184,IF(AB184="",33,AB184+"21"),1,1,"EST 3")))-1)</f>
        <v>-</v>
      </c>
      <c r="AI184" s="1" t="str">
        <f ca="1">IF($I184&lt;AI$5,"-",SUM(INDIRECT(ADDRESS($AF184+"1",38,1,1,"EST 3")):INDIRECT(ADDRESS($AF184+"1",IF(AC184="",49,AC184+"37"),1,1,"EST 3")))/SUM(INDIRECT(ADDRESS($AF184,38,1,1,"EST 3")):INDIRECT(ADDRESS($AF184,IF(AC184="",49,AC184+"37"),1,1,"EST 3")))-1)</f>
        <v>-</v>
      </c>
      <c r="AJ184" s="1" t="str">
        <f ca="1">IF($I184&lt;AJ$5,"-",SUM(INDIRECT(ADDRESS($AF184+"1",54,1,1,"EST 3")):INDIRECT(ADDRESS($AF184+"1",IF(AD184="",65,AD184+"53"),1,1,"EST 3")))/SUM(INDIRECT(ADDRESS($AF184,54,1,1,"EST 3")):INDIRECT(ADDRESS($AF184,IF(AD184="",65,AD184+"53"),1,1,"EST 3")))-1)</f>
        <v>-</v>
      </c>
      <c r="AK184" s="1" t="str">
        <f ca="1">IF($I184&lt;AK$5,"-",SUM(INDIRECT(ADDRESS($AF184+"1",70,1,1,"EST 3")):INDIRECT(ADDRESS($AF184+"1",IF(AE184="",81,AE184+"69"),1,1,"EST 3")))/SUM(INDIRECT(ADDRESS($AF184,70,1,1,"EST 3")):INDIRECT(ADDRESS($AF184,IF(AE184="",81,AE184+"69"),1,1,"EST 3")))-1)</f>
        <v>-</v>
      </c>
    </row>
    <row r="185" spans="3:37" ht="30" customHeight="1" thickTop="1" thickBot="1">
      <c r="C185" s="321"/>
      <c r="D185" s="322"/>
      <c r="E185" s="316"/>
      <c r="F185" s="316"/>
      <c r="G185" s="317" t="str">
        <f>IF(F185=0,"",VLOOKUP(F185,Funcionários!$C$6:$D$81,2,FALSE))</f>
        <v/>
      </c>
      <c r="H185" s="318"/>
      <c r="I185" s="319"/>
      <c r="J185" s="85" t="str">
        <f t="shared" si="29"/>
        <v/>
      </c>
      <c r="K185" s="88"/>
      <c r="L185" s="1" t="str">
        <f t="shared" si="30"/>
        <v/>
      </c>
      <c r="R185" s="1" t="str">
        <f t="shared" si="31"/>
        <v/>
      </c>
      <c r="S185" s="1" t="str">
        <f t="shared" si="32"/>
        <v/>
      </c>
      <c r="W185" s="1" t="e">
        <f t="shared" ca="1" si="33"/>
        <v>#VALUE!</v>
      </c>
      <c r="X185" s="1" t="e">
        <f t="shared" ca="1" si="34"/>
        <v>#VALUE!</v>
      </c>
      <c r="Y185" s="1" t="e">
        <f t="shared" ca="1" si="35"/>
        <v>#VALUE!</v>
      </c>
      <c r="AA185" s="1" t="str">
        <f t="shared" si="40"/>
        <v/>
      </c>
      <c r="AB185" s="1" t="str">
        <f t="shared" si="40"/>
        <v/>
      </c>
      <c r="AC185" s="1" t="str">
        <f t="shared" si="40"/>
        <v/>
      </c>
      <c r="AD185" s="1" t="str">
        <f t="shared" si="40"/>
        <v/>
      </c>
      <c r="AE185" s="1" t="str">
        <f t="shared" si="40"/>
        <v/>
      </c>
      <c r="AF185" s="1" t="e">
        <f>VLOOKUP(C185,'Est3'!$C$12:$S$26,18,FALSE)</f>
        <v>#N/A</v>
      </c>
      <c r="AG185" s="1" t="str">
        <f ca="1">IF($I185&lt;AG$5,"-",SUM(INDIRECT(ADDRESS($AF185+"1",6,1,1,"EST 3")):INDIRECT(ADDRESS($AF185+"1",IF(AA185="",17,AA185+"5"),1,1,"EST 3")))/SUM(INDIRECT(ADDRESS($AF185,6,1,1,"EST 3")):INDIRECT(ADDRESS($AF185,IF(AA185="",17,AA185+"5"),1,1,"EST 3")))-1)</f>
        <v>-</v>
      </c>
      <c r="AH185" s="1" t="str">
        <f ca="1">IF($I185&lt;AH$5,"-",SUM(INDIRECT(ADDRESS($AF185+"1",22,1,1,"EST 3")):INDIRECT(ADDRESS($AF185+"1",IF(AB185="",33,AB185+"21"),1,1,"EST 3")))/SUM(INDIRECT(ADDRESS($AF185,22,1,1,"EST 3")):INDIRECT(ADDRESS($AF185,IF(AB185="",33,AB185+"21"),1,1,"EST 3")))-1)</f>
        <v>-</v>
      </c>
      <c r="AI185" s="1" t="str">
        <f ca="1">IF($I185&lt;AI$5,"-",SUM(INDIRECT(ADDRESS($AF185+"1",38,1,1,"EST 3")):INDIRECT(ADDRESS($AF185+"1",IF(AC185="",49,AC185+"37"),1,1,"EST 3")))/SUM(INDIRECT(ADDRESS($AF185,38,1,1,"EST 3")):INDIRECT(ADDRESS($AF185,IF(AC185="",49,AC185+"37"),1,1,"EST 3")))-1)</f>
        <v>-</v>
      </c>
      <c r="AJ185" s="1" t="str">
        <f ca="1">IF($I185&lt;AJ$5,"-",SUM(INDIRECT(ADDRESS($AF185+"1",54,1,1,"EST 3")):INDIRECT(ADDRESS($AF185+"1",IF(AD185="",65,AD185+"53"),1,1,"EST 3")))/SUM(INDIRECT(ADDRESS($AF185,54,1,1,"EST 3")):INDIRECT(ADDRESS($AF185,IF(AD185="",65,AD185+"53"),1,1,"EST 3")))-1)</f>
        <v>-</v>
      </c>
      <c r="AK185" s="1" t="str">
        <f ca="1">IF($I185&lt;AK$5,"-",SUM(INDIRECT(ADDRESS($AF185+"1",70,1,1,"EST 3")):INDIRECT(ADDRESS($AF185+"1",IF(AE185="",81,AE185+"69"),1,1,"EST 3")))/SUM(INDIRECT(ADDRESS($AF185,70,1,1,"EST 3")):INDIRECT(ADDRESS($AF185,IF(AE185="",81,AE185+"69"),1,1,"EST 3")))-1)</f>
        <v>-</v>
      </c>
    </row>
    <row r="186" spans="3:37" ht="30" customHeight="1" thickTop="1" thickBot="1">
      <c r="C186" s="321"/>
      <c r="D186" s="322"/>
      <c r="E186" s="316"/>
      <c r="F186" s="316"/>
      <c r="G186" s="317" t="str">
        <f>IF(F186=0,"",VLOOKUP(F186,Funcionários!$C$6:$D$81,2,FALSE))</f>
        <v/>
      </c>
      <c r="H186" s="318"/>
      <c r="I186" s="319"/>
      <c r="J186" s="85" t="str">
        <f t="shared" si="29"/>
        <v/>
      </c>
      <c r="K186" s="88"/>
      <c r="L186" s="1" t="str">
        <f t="shared" si="30"/>
        <v/>
      </c>
      <c r="R186" s="1" t="str">
        <f t="shared" si="31"/>
        <v/>
      </c>
      <c r="S186" s="1" t="str">
        <f t="shared" si="32"/>
        <v/>
      </c>
      <c r="W186" s="1" t="e">
        <f t="shared" ca="1" si="33"/>
        <v>#VALUE!</v>
      </c>
      <c r="X186" s="1" t="e">
        <f t="shared" ca="1" si="34"/>
        <v>#VALUE!</v>
      </c>
      <c r="Y186" s="1" t="e">
        <f t="shared" ca="1" si="35"/>
        <v>#VALUE!</v>
      </c>
      <c r="AA186" s="1" t="str">
        <f t="shared" ref="AA186:AE195" si="41">IF($I186=AA$5,$R186,"")</f>
        <v/>
      </c>
      <c r="AB186" s="1" t="str">
        <f t="shared" si="41"/>
        <v/>
      </c>
      <c r="AC186" s="1" t="str">
        <f t="shared" si="41"/>
        <v/>
      </c>
      <c r="AD186" s="1" t="str">
        <f t="shared" si="41"/>
        <v/>
      </c>
      <c r="AE186" s="1" t="str">
        <f t="shared" si="41"/>
        <v/>
      </c>
      <c r="AF186" s="1" t="e">
        <f>VLOOKUP(C186,'Est3'!$C$12:$S$26,18,FALSE)</f>
        <v>#N/A</v>
      </c>
      <c r="AG186" s="1" t="str">
        <f ca="1">IF($I186&lt;AG$5,"-",SUM(INDIRECT(ADDRESS($AF186+"1",6,1,1,"EST 3")):INDIRECT(ADDRESS($AF186+"1",IF(AA186="",17,AA186+"5"),1,1,"EST 3")))/SUM(INDIRECT(ADDRESS($AF186,6,1,1,"EST 3")):INDIRECT(ADDRESS($AF186,IF(AA186="",17,AA186+"5"),1,1,"EST 3")))-1)</f>
        <v>-</v>
      </c>
      <c r="AH186" s="1" t="str">
        <f ca="1">IF($I186&lt;AH$5,"-",SUM(INDIRECT(ADDRESS($AF186+"1",22,1,1,"EST 3")):INDIRECT(ADDRESS($AF186+"1",IF(AB186="",33,AB186+"21"),1,1,"EST 3")))/SUM(INDIRECT(ADDRESS($AF186,22,1,1,"EST 3")):INDIRECT(ADDRESS($AF186,IF(AB186="",33,AB186+"21"),1,1,"EST 3")))-1)</f>
        <v>-</v>
      </c>
      <c r="AI186" s="1" t="str">
        <f ca="1">IF($I186&lt;AI$5,"-",SUM(INDIRECT(ADDRESS($AF186+"1",38,1,1,"EST 3")):INDIRECT(ADDRESS($AF186+"1",IF(AC186="",49,AC186+"37"),1,1,"EST 3")))/SUM(INDIRECT(ADDRESS($AF186,38,1,1,"EST 3")):INDIRECT(ADDRESS($AF186,IF(AC186="",49,AC186+"37"),1,1,"EST 3")))-1)</f>
        <v>-</v>
      </c>
      <c r="AJ186" s="1" t="str">
        <f ca="1">IF($I186&lt;AJ$5,"-",SUM(INDIRECT(ADDRESS($AF186+"1",54,1,1,"EST 3")):INDIRECT(ADDRESS($AF186+"1",IF(AD186="",65,AD186+"53"),1,1,"EST 3")))/SUM(INDIRECT(ADDRESS($AF186,54,1,1,"EST 3")):INDIRECT(ADDRESS($AF186,IF(AD186="",65,AD186+"53"),1,1,"EST 3")))-1)</f>
        <v>-</v>
      </c>
      <c r="AK186" s="1" t="str">
        <f ca="1">IF($I186&lt;AK$5,"-",SUM(INDIRECT(ADDRESS($AF186+"1",70,1,1,"EST 3")):INDIRECT(ADDRESS($AF186+"1",IF(AE186="",81,AE186+"69"),1,1,"EST 3")))/SUM(INDIRECT(ADDRESS($AF186,70,1,1,"EST 3")):INDIRECT(ADDRESS($AF186,IF(AE186="",81,AE186+"69"),1,1,"EST 3")))-1)</f>
        <v>-</v>
      </c>
    </row>
    <row r="187" spans="3:37" ht="30" customHeight="1" thickTop="1" thickBot="1">
      <c r="C187" s="321"/>
      <c r="D187" s="322"/>
      <c r="E187" s="316"/>
      <c r="F187" s="316"/>
      <c r="G187" s="317" t="str">
        <f>IF(F187=0,"",VLOOKUP(F187,Funcionários!$C$6:$D$81,2,FALSE))</f>
        <v/>
      </c>
      <c r="H187" s="318"/>
      <c r="I187" s="319"/>
      <c r="J187" s="85" t="str">
        <f t="shared" si="29"/>
        <v/>
      </c>
      <c r="K187" s="88"/>
      <c r="L187" s="1" t="str">
        <f t="shared" si="30"/>
        <v/>
      </c>
      <c r="R187" s="1" t="str">
        <f t="shared" si="31"/>
        <v/>
      </c>
      <c r="S187" s="1" t="str">
        <f t="shared" si="32"/>
        <v/>
      </c>
      <c r="W187" s="1" t="e">
        <f t="shared" ca="1" si="33"/>
        <v>#VALUE!</v>
      </c>
      <c r="X187" s="1" t="e">
        <f t="shared" ca="1" si="34"/>
        <v>#VALUE!</v>
      </c>
      <c r="Y187" s="1" t="e">
        <f t="shared" ca="1" si="35"/>
        <v>#VALUE!</v>
      </c>
      <c r="AA187" s="1" t="str">
        <f t="shared" si="41"/>
        <v/>
      </c>
      <c r="AB187" s="1" t="str">
        <f t="shared" si="41"/>
        <v/>
      </c>
      <c r="AC187" s="1" t="str">
        <f t="shared" si="41"/>
        <v/>
      </c>
      <c r="AD187" s="1" t="str">
        <f t="shared" si="41"/>
        <v/>
      </c>
      <c r="AE187" s="1" t="str">
        <f t="shared" si="41"/>
        <v/>
      </c>
      <c r="AF187" s="1" t="e">
        <f>VLOOKUP(C187,'Est3'!$C$12:$S$26,18,FALSE)</f>
        <v>#N/A</v>
      </c>
      <c r="AG187" s="1" t="str">
        <f ca="1">IF($I187&lt;AG$5,"-",SUM(INDIRECT(ADDRESS($AF187+"1",6,1,1,"EST 3")):INDIRECT(ADDRESS($AF187+"1",IF(AA187="",17,AA187+"5"),1,1,"EST 3")))/SUM(INDIRECT(ADDRESS($AF187,6,1,1,"EST 3")):INDIRECT(ADDRESS($AF187,IF(AA187="",17,AA187+"5"),1,1,"EST 3")))-1)</f>
        <v>-</v>
      </c>
      <c r="AH187" s="1" t="str">
        <f ca="1">IF($I187&lt;AH$5,"-",SUM(INDIRECT(ADDRESS($AF187+"1",22,1,1,"EST 3")):INDIRECT(ADDRESS($AF187+"1",IF(AB187="",33,AB187+"21"),1,1,"EST 3")))/SUM(INDIRECT(ADDRESS($AF187,22,1,1,"EST 3")):INDIRECT(ADDRESS($AF187,IF(AB187="",33,AB187+"21"),1,1,"EST 3")))-1)</f>
        <v>-</v>
      </c>
      <c r="AI187" s="1" t="str">
        <f ca="1">IF($I187&lt;AI$5,"-",SUM(INDIRECT(ADDRESS($AF187+"1",38,1,1,"EST 3")):INDIRECT(ADDRESS($AF187+"1",IF(AC187="",49,AC187+"37"),1,1,"EST 3")))/SUM(INDIRECT(ADDRESS($AF187,38,1,1,"EST 3")):INDIRECT(ADDRESS($AF187,IF(AC187="",49,AC187+"37"),1,1,"EST 3")))-1)</f>
        <v>-</v>
      </c>
      <c r="AJ187" s="1" t="str">
        <f ca="1">IF($I187&lt;AJ$5,"-",SUM(INDIRECT(ADDRESS($AF187+"1",54,1,1,"EST 3")):INDIRECT(ADDRESS($AF187+"1",IF(AD187="",65,AD187+"53"),1,1,"EST 3")))/SUM(INDIRECT(ADDRESS($AF187,54,1,1,"EST 3")):INDIRECT(ADDRESS($AF187,IF(AD187="",65,AD187+"53"),1,1,"EST 3")))-1)</f>
        <v>-</v>
      </c>
      <c r="AK187" s="1" t="str">
        <f ca="1">IF($I187&lt;AK$5,"-",SUM(INDIRECT(ADDRESS($AF187+"1",70,1,1,"EST 3")):INDIRECT(ADDRESS($AF187+"1",IF(AE187="",81,AE187+"69"),1,1,"EST 3")))/SUM(INDIRECT(ADDRESS($AF187,70,1,1,"EST 3")):INDIRECT(ADDRESS($AF187,IF(AE187="",81,AE187+"69"),1,1,"EST 3")))-1)</f>
        <v>-</v>
      </c>
    </row>
    <row r="188" spans="3:37" ht="30" customHeight="1" thickTop="1" thickBot="1">
      <c r="C188" s="321"/>
      <c r="D188" s="322"/>
      <c r="E188" s="316"/>
      <c r="F188" s="316"/>
      <c r="G188" s="317" t="str">
        <f>IF(F188=0,"",VLOOKUP(F188,Funcionários!$C$6:$D$81,2,FALSE))</f>
        <v/>
      </c>
      <c r="H188" s="318"/>
      <c r="I188" s="319"/>
      <c r="J188" s="85" t="str">
        <f t="shared" si="29"/>
        <v/>
      </c>
      <c r="K188" s="88"/>
      <c r="L188" s="1" t="str">
        <f t="shared" si="30"/>
        <v/>
      </c>
      <c r="R188" s="1" t="str">
        <f t="shared" si="31"/>
        <v/>
      </c>
      <c r="S188" s="1" t="str">
        <f t="shared" si="32"/>
        <v/>
      </c>
      <c r="W188" s="1" t="e">
        <f t="shared" ca="1" si="33"/>
        <v>#VALUE!</v>
      </c>
      <c r="X188" s="1" t="e">
        <f t="shared" ca="1" si="34"/>
        <v>#VALUE!</v>
      </c>
      <c r="Y188" s="1" t="e">
        <f t="shared" ca="1" si="35"/>
        <v>#VALUE!</v>
      </c>
      <c r="AA188" s="1" t="str">
        <f t="shared" si="41"/>
        <v/>
      </c>
      <c r="AB188" s="1" t="str">
        <f t="shared" si="41"/>
        <v/>
      </c>
      <c r="AC188" s="1" t="str">
        <f t="shared" si="41"/>
        <v/>
      </c>
      <c r="AD188" s="1" t="str">
        <f t="shared" si="41"/>
        <v/>
      </c>
      <c r="AE188" s="1" t="str">
        <f t="shared" si="41"/>
        <v/>
      </c>
      <c r="AF188" s="1" t="e">
        <f>VLOOKUP(C188,'Est3'!$C$12:$S$26,18,FALSE)</f>
        <v>#N/A</v>
      </c>
      <c r="AG188" s="1" t="str">
        <f ca="1">IF($I188&lt;AG$5,"-",SUM(INDIRECT(ADDRESS($AF188+"1",6,1,1,"EST 3")):INDIRECT(ADDRESS($AF188+"1",IF(AA188="",17,AA188+"5"),1,1,"EST 3")))/SUM(INDIRECT(ADDRESS($AF188,6,1,1,"EST 3")):INDIRECT(ADDRESS($AF188,IF(AA188="",17,AA188+"5"),1,1,"EST 3")))-1)</f>
        <v>-</v>
      </c>
      <c r="AH188" s="1" t="str">
        <f ca="1">IF($I188&lt;AH$5,"-",SUM(INDIRECT(ADDRESS($AF188+"1",22,1,1,"EST 3")):INDIRECT(ADDRESS($AF188+"1",IF(AB188="",33,AB188+"21"),1,1,"EST 3")))/SUM(INDIRECT(ADDRESS($AF188,22,1,1,"EST 3")):INDIRECT(ADDRESS($AF188,IF(AB188="",33,AB188+"21"),1,1,"EST 3")))-1)</f>
        <v>-</v>
      </c>
      <c r="AI188" s="1" t="str">
        <f ca="1">IF($I188&lt;AI$5,"-",SUM(INDIRECT(ADDRESS($AF188+"1",38,1,1,"EST 3")):INDIRECT(ADDRESS($AF188+"1",IF(AC188="",49,AC188+"37"),1,1,"EST 3")))/SUM(INDIRECT(ADDRESS($AF188,38,1,1,"EST 3")):INDIRECT(ADDRESS($AF188,IF(AC188="",49,AC188+"37"),1,1,"EST 3")))-1)</f>
        <v>-</v>
      </c>
      <c r="AJ188" s="1" t="str">
        <f ca="1">IF($I188&lt;AJ$5,"-",SUM(INDIRECT(ADDRESS($AF188+"1",54,1,1,"EST 3")):INDIRECT(ADDRESS($AF188+"1",IF(AD188="",65,AD188+"53"),1,1,"EST 3")))/SUM(INDIRECT(ADDRESS($AF188,54,1,1,"EST 3")):INDIRECT(ADDRESS($AF188,IF(AD188="",65,AD188+"53"),1,1,"EST 3")))-1)</f>
        <v>-</v>
      </c>
      <c r="AK188" s="1" t="str">
        <f ca="1">IF($I188&lt;AK$5,"-",SUM(INDIRECT(ADDRESS($AF188+"1",70,1,1,"EST 3")):INDIRECT(ADDRESS($AF188+"1",IF(AE188="",81,AE188+"69"),1,1,"EST 3")))/SUM(INDIRECT(ADDRESS($AF188,70,1,1,"EST 3")):INDIRECT(ADDRESS($AF188,IF(AE188="",81,AE188+"69"),1,1,"EST 3")))-1)</f>
        <v>-</v>
      </c>
    </row>
    <row r="189" spans="3:37" ht="30" customHeight="1" thickTop="1" thickBot="1">
      <c r="C189" s="321"/>
      <c r="D189" s="322"/>
      <c r="E189" s="316"/>
      <c r="F189" s="316"/>
      <c r="G189" s="317" t="str">
        <f>IF(F189=0,"",VLOOKUP(F189,Funcionários!$C$6:$D$81,2,FALSE))</f>
        <v/>
      </c>
      <c r="H189" s="318"/>
      <c r="I189" s="319"/>
      <c r="J189" s="85" t="str">
        <f t="shared" si="29"/>
        <v/>
      </c>
      <c r="K189" s="88"/>
      <c r="L189" s="1" t="str">
        <f t="shared" si="30"/>
        <v/>
      </c>
      <c r="R189" s="1" t="str">
        <f t="shared" si="31"/>
        <v/>
      </c>
      <c r="S189" s="1" t="str">
        <f t="shared" si="32"/>
        <v/>
      </c>
      <c r="W189" s="1" t="e">
        <f t="shared" ca="1" si="33"/>
        <v>#VALUE!</v>
      </c>
      <c r="X189" s="1" t="e">
        <f t="shared" ca="1" si="34"/>
        <v>#VALUE!</v>
      </c>
      <c r="Y189" s="1" t="e">
        <f t="shared" ca="1" si="35"/>
        <v>#VALUE!</v>
      </c>
      <c r="AA189" s="1" t="str">
        <f t="shared" si="41"/>
        <v/>
      </c>
      <c r="AB189" s="1" t="str">
        <f t="shared" si="41"/>
        <v/>
      </c>
      <c r="AC189" s="1" t="str">
        <f t="shared" si="41"/>
        <v/>
      </c>
      <c r="AD189" s="1" t="str">
        <f t="shared" si="41"/>
        <v/>
      </c>
      <c r="AE189" s="1" t="str">
        <f t="shared" si="41"/>
        <v/>
      </c>
      <c r="AF189" s="1" t="e">
        <f>VLOOKUP(C189,'Est3'!$C$12:$S$26,18,FALSE)</f>
        <v>#N/A</v>
      </c>
      <c r="AG189" s="1" t="str">
        <f ca="1">IF($I189&lt;AG$5,"-",SUM(INDIRECT(ADDRESS($AF189+"1",6,1,1,"EST 3")):INDIRECT(ADDRESS($AF189+"1",IF(AA189="",17,AA189+"5"),1,1,"EST 3")))/SUM(INDIRECT(ADDRESS($AF189,6,1,1,"EST 3")):INDIRECT(ADDRESS($AF189,IF(AA189="",17,AA189+"5"),1,1,"EST 3")))-1)</f>
        <v>-</v>
      </c>
      <c r="AH189" s="1" t="str">
        <f ca="1">IF($I189&lt;AH$5,"-",SUM(INDIRECT(ADDRESS($AF189+"1",22,1,1,"EST 3")):INDIRECT(ADDRESS($AF189+"1",IF(AB189="",33,AB189+"21"),1,1,"EST 3")))/SUM(INDIRECT(ADDRESS($AF189,22,1,1,"EST 3")):INDIRECT(ADDRESS($AF189,IF(AB189="",33,AB189+"21"),1,1,"EST 3")))-1)</f>
        <v>-</v>
      </c>
      <c r="AI189" s="1" t="str">
        <f ca="1">IF($I189&lt;AI$5,"-",SUM(INDIRECT(ADDRESS($AF189+"1",38,1,1,"EST 3")):INDIRECT(ADDRESS($AF189+"1",IF(AC189="",49,AC189+"37"),1,1,"EST 3")))/SUM(INDIRECT(ADDRESS($AF189,38,1,1,"EST 3")):INDIRECT(ADDRESS($AF189,IF(AC189="",49,AC189+"37"),1,1,"EST 3")))-1)</f>
        <v>-</v>
      </c>
      <c r="AJ189" s="1" t="str">
        <f ca="1">IF($I189&lt;AJ$5,"-",SUM(INDIRECT(ADDRESS($AF189+"1",54,1,1,"EST 3")):INDIRECT(ADDRESS($AF189+"1",IF(AD189="",65,AD189+"53"),1,1,"EST 3")))/SUM(INDIRECT(ADDRESS($AF189,54,1,1,"EST 3")):INDIRECT(ADDRESS($AF189,IF(AD189="",65,AD189+"53"),1,1,"EST 3")))-1)</f>
        <v>-</v>
      </c>
      <c r="AK189" s="1" t="str">
        <f ca="1">IF($I189&lt;AK$5,"-",SUM(INDIRECT(ADDRESS($AF189+"1",70,1,1,"EST 3")):INDIRECT(ADDRESS($AF189+"1",IF(AE189="",81,AE189+"69"),1,1,"EST 3")))/SUM(INDIRECT(ADDRESS($AF189,70,1,1,"EST 3")):INDIRECT(ADDRESS($AF189,IF(AE189="",81,AE189+"69"),1,1,"EST 3")))-1)</f>
        <v>-</v>
      </c>
    </row>
    <row r="190" spans="3:37" ht="30" customHeight="1" thickTop="1" thickBot="1">
      <c r="C190" s="321"/>
      <c r="D190" s="322"/>
      <c r="E190" s="316"/>
      <c r="F190" s="316"/>
      <c r="G190" s="317" t="str">
        <f>IF(F190=0,"",VLOOKUP(F190,Funcionários!$C$6:$D$81,2,FALSE))</f>
        <v/>
      </c>
      <c r="H190" s="318"/>
      <c r="I190" s="319"/>
      <c r="J190" s="85" t="str">
        <f t="shared" si="29"/>
        <v/>
      </c>
      <c r="K190" s="88"/>
      <c r="L190" s="1" t="str">
        <f t="shared" si="30"/>
        <v/>
      </c>
      <c r="R190" s="1" t="str">
        <f t="shared" si="31"/>
        <v/>
      </c>
      <c r="S190" s="1" t="str">
        <f t="shared" si="32"/>
        <v/>
      </c>
      <c r="W190" s="1" t="e">
        <f t="shared" ca="1" si="33"/>
        <v>#VALUE!</v>
      </c>
      <c r="X190" s="1" t="e">
        <f t="shared" ca="1" si="34"/>
        <v>#VALUE!</v>
      </c>
      <c r="Y190" s="1" t="e">
        <f t="shared" ca="1" si="35"/>
        <v>#VALUE!</v>
      </c>
      <c r="AA190" s="1" t="str">
        <f t="shared" si="41"/>
        <v/>
      </c>
      <c r="AB190" s="1" t="str">
        <f t="shared" si="41"/>
        <v/>
      </c>
      <c r="AC190" s="1" t="str">
        <f t="shared" si="41"/>
        <v/>
      </c>
      <c r="AD190" s="1" t="str">
        <f t="shared" si="41"/>
        <v/>
      </c>
      <c r="AE190" s="1" t="str">
        <f t="shared" si="41"/>
        <v/>
      </c>
      <c r="AF190" s="1" t="e">
        <f>VLOOKUP(C190,'Est3'!$C$12:$S$26,18,FALSE)</f>
        <v>#N/A</v>
      </c>
      <c r="AG190" s="1" t="str">
        <f ca="1">IF($I190&lt;AG$5,"-",SUM(INDIRECT(ADDRESS($AF190+"1",6,1,1,"EST 3")):INDIRECT(ADDRESS($AF190+"1",IF(AA190="",17,AA190+"5"),1,1,"EST 3")))/SUM(INDIRECT(ADDRESS($AF190,6,1,1,"EST 3")):INDIRECT(ADDRESS($AF190,IF(AA190="",17,AA190+"5"),1,1,"EST 3")))-1)</f>
        <v>-</v>
      </c>
      <c r="AH190" s="1" t="str">
        <f ca="1">IF($I190&lt;AH$5,"-",SUM(INDIRECT(ADDRESS($AF190+"1",22,1,1,"EST 3")):INDIRECT(ADDRESS($AF190+"1",IF(AB190="",33,AB190+"21"),1,1,"EST 3")))/SUM(INDIRECT(ADDRESS($AF190,22,1,1,"EST 3")):INDIRECT(ADDRESS($AF190,IF(AB190="",33,AB190+"21"),1,1,"EST 3")))-1)</f>
        <v>-</v>
      </c>
      <c r="AI190" s="1" t="str">
        <f ca="1">IF($I190&lt;AI$5,"-",SUM(INDIRECT(ADDRESS($AF190+"1",38,1,1,"EST 3")):INDIRECT(ADDRESS($AF190+"1",IF(AC190="",49,AC190+"37"),1,1,"EST 3")))/SUM(INDIRECT(ADDRESS($AF190,38,1,1,"EST 3")):INDIRECT(ADDRESS($AF190,IF(AC190="",49,AC190+"37"),1,1,"EST 3")))-1)</f>
        <v>-</v>
      </c>
      <c r="AJ190" s="1" t="str">
        <f ca="1">IF($I190&lt;AJ$5,"-",SUM(INDIRECT(ADDRESS($AF190+"1",54,1,1,"EST 3")):INDIRECT(ADDRESS($AF190+"1",IF(AD190="",65,AD190+"53"),1,1,"EST 3")))/SUM(INDIRECT(ADDRESS($AF190,54,1,1,"EST 3")):INDIRECT(ADDRESS($AF190,IF(AD190="",65,AD190+"53"),1,1,"EST 3")))-1)</f>
        <v>-</v>
      </c>
      <c r="AK190" s="1" t="str">
        <f ca="1">IF($I190&lt;AK$5,"-",SUM(INDIRECT(ADDRESS($AF190+"1",70,1,1,"EST 3")):INDIRECT(ADDRESS($AF190+"1",IF(AE190="",81,AE190+"69"),1,1,"EST 3")))/SUM(INDIRECT(ADDRESS($AF190,70,1,1,"EST 3")):INDIRECT(ADDRESS($AF190,IF(AE190="",81,AE190+"69"),1,1,"EST 3")))-1)</f>
        <v>-</v>
      </c>
    </row>
    <row r="191" spans="3:37" ht="30" customHeight="1" thickTop="1" thickBot="1">
      <c r="C191" s="321"/>
      <c r="D191" s="322"/>
      <c r="E191" s="316"/>
      <c r="F191" s="316"/>
      <c r="G191" s="317" t="str">
        <f>IF(F191=0,"",VLOOKUP(F191,Funcionários!$C$6:$D$81,2,FALSE))</f>
        <v/>
      </c>
      <c r="H191" s="318"/>
      <c r="I191" s="319"/>
      <c r="J191" s="85" t="str">
        <f t="shared" si="29"/>
        <v/>
      </c>
      <c r="K191" s="88"/>
      <c r="L191" s="1" t="str">
        <f t="shared" si="30"/>
        <v/>
      </c>
      <c r="R191" s="1" t="str">
        <f t="shared" si="31"/>
        <v/>
      </c>
      <c r="S191" s="1" t="str">
        <f t="shared" si="32"/>
        <v/>
      </c>
      <c r="W191" s="1" t="e">
        <f t="shared" ca="1" si="33"/>
        <v>#VALUE!</v>
      </c>
      <c r="X191" s="1" t="e">
        <f t="shared" ca="1" si="34"/>
        <v>#VALUE!</v>
      </c>
      <c r="Y191" s="1" t="e">
        <f t="shared" ca="1" si="35"/>
        <v>#VALUE!</v>
      </c>
      <c r="AA191" s="1" t="str">
        <f t="shared" si="41"/>
        <v/>
      </c>
      <c r="AB191" s="1" t="str">
        <f t="shared" si="41"/>
        <v/>
      </c>
      <c r="AC191" s="1" t="str">
        <f t="shared" si="41"/>
        <v/>
      </c>
      <c r="AD191" s="1" t="str">
        <f t="shared" si="41"/>
        <v/>
      </c>
      <c r="AE191" s="1" t="str">
        <f t="shared" si="41"/>
        <v/>
      </c>
      <c r="AF191" s="1" t="e">
        <f>VLOOKUP(C191,'Est3'!$C$12:$S$26,18,FALSE)</f>
        <v>#N/A</v>
      </c>
      <c r="AG191" s="1" t="str">
        <f ca="1">IF($I191&lt;AG$5,"-",SUM(INDIRECT(ADDRESS($AF191+"1",6,1,1,"EST 3")):INDIRECT(ADDRESS($AF191+"1",IF(AA191="",17,AA191+"5"),1,1,"EST 3")))/SUM(INDIRECT(ADDRESS($AF191,6,1,1,"EST 3")):INDIRECT(ADDRESS($AF191,IF(AA191="",17,AA191+"5"),1,1,"EST 3")))-1)</f>
        <v>-</v>
      </c>
      <c r="AH191" s="1" t="str">
        <f ca="1">IF($I191&lt;AH$5,"-",SUM(INDIRECT(ADDRESS($AF191+"1",22,1,1,"EST 3")):INDIRECT(ADDRESS($AF191+"1",IF(AB191="",33,AB191+"21"),1,1,"EST 3")))/SUM(INDIRECT(ADDRESS($AF191,22,1,1,"EST 3")):INDIRECT(ADDRESS($AF191,IF(AB191="",33,AB191+"21"),1,1,"EST 3")))-1)</f>
        <v>-</v>
      </c>
      <c r="AI191" s="1" t="str">
        <f ca="1">IF($I191&lt;AI$5,"-",SUM(INDIRECT(ADDRESS($AF191+"1",38,1,1,"EST 3")):INDIRECT(ADDRESS($AF191+"1",IF(AC191="",49,AC191+"37"),1,1,"EST 3")))/SUM(INDIRECT(ADDRESS($AF191,38,1,1,"EST 3")):INDIRECT(ADDRESS($AF191,IF(AC191="",49,AC191+"37"),1,1,"EST 3")))-1)</f>
        <v>-</v>
      </c>
      <c r="AJ191" s="1" t="str">
        <f ca="1">IF($I191&lt;AJ$5,"-",SUM(INDIRECT(ADDRESS($AF191+"1",54,1,1,"EST 3")):INDIRECT(ADDRESS($AF191+"1",IF(AD191="",65,AD191+"53"),1,1,"EST 3")))/SUM(INDIRECT(ADDRESS($AF191,54,1,1,"EST 3")):INDIRECT(ADDRESS($AF191,IF(AD191="",65,AD191+"53"),1,1,"EST 3")))-1)</f>
        <v>-</v>
      </c>
      <c r="AK191" s="1" t="str">
        <f ca="1">IF($I191&lt;AK$5,"-",SUM(INDIRECT(ADDRESS($AF191+"1",70,1,1,"EST 3")):INDIRECT(ADDRESS($AF191+"1",IF(AE191="",81,AE191+"69"),1,1,"EST 3")))/SUM(INDIRECT(ADDRESS($AF191,70,1,1,"EST 3")):INDIRECT(ADDRESS($AF191,IF(AE191="",81,AE191+"69"),1,1,"EST 3")))-1)</f>
        <v>-</v>
      </c>
    </row>
    <row r="192" spans="3:37" ht="30" customHeight="1" thickTop="1" thickBot="1">
      <c r="C192" s="321"/>
      <c r="D192" s="322"/>
      <c r="E192" s="316"/>
      <c r="F192" s="316"/>
      <c r="G192" s="317" t="str">
        <f>IF(F192=0,"",VLOOKUP(F192,Funcionários!$C$6:$D$81,2,FALSE))</f>
        <v/>
      </c>
      <c r="H192" s="318"/>
      <c r="I192" s="319"/>
      <c r="J192" s="85" t="str">
        <f t="shared" si="29"/>
        <v/>
      </c>
      <c r="K192" s="88"/>
      <c r="L192" s="1" t="str">
        <f t="shared" si="30"/>
        <v/>
      </c>
      <c r="R192" s="1" t="str">
        <f t="shared" si="31"/>
        <v/>
      </c>
      <c r="S192" s="1" t="str">
        <f t="shared" si="32"/>
        <v/>
      </c>
      <c r="W192" s="1" t="e">
        <f t="shared" ca="1" si="33"/>
        <v>#VALUE!</v>
      </c>
      <c r="X192" s="1" t="e">
        <f t="shared" ca="1" si="34"/>
        <v>#VALUE!</v>
      </c>
      <c r="Y192" s="1" t="e">
        <f t="shared" ca="1" si="35"/>
        <v>#VALUE!</v>
      </c>
      <c r="AA192" s="1" t="str">
        <f t="shared" si="41"/>
        <v/>
      </c>
      <c r="AB192" s="1" t="str">
        <f t="shared" si="41"/>
        <v/>
      </c>
      <c r="AC192" s="1" t="str">
        <f t="shared" si="41"/>
        <v/>
      </c>
      <c r="AD192" s="1" t="str">
        <f t="shared" si="41"/>
        <v/>
      </c>
      <c r="AE192" s="1" t="str">
        <f t="shared" si="41"/>
        <v/>
      </c>
      <c r="AF192" s="1" t="e">
        <f>VLOOKUP(C192,'Est3'!$C$12:$S$26,18,FALSE)</f>
        <v>#N/A</v>
      </c>
      <c r="AG192" s="1" t="str">
        <f ca="1">IF($I192&lt;AG$5,"-",SUM(INDIRECT(ADDRESS($AF192+"1",6,1,1,"EST 3")):INDIRECT(ADDRESS($AF192+"1",IF(AA192="",17,AA192+"5"),1,1,"EST 3")))/SUM(INDIRECT(ADDRESS($AF192,6,1,1,"EST 3")):INDIRECT(ADDRESS($AF192,IF(AA192="",17,AA192+"5"),1,1,"EST 3")))-1)</f>
        <v>-</v>
      </c>
      <c r="AH192" s="1" t="str">
        <f ca="1">IF($I192&lt;AH$5,"-",SUM(INDIRECT(ADDRESS($AF192+"1",22,1,1,"EST 3")):INDIRECT(ADDRESS($AF192+"1",IF(AB192="",33,AB192+"21"),1,1,"EST 3")))/SUM(INDIRECT(ADDRESS($AF192,22,1,1,"EST 3")):INDIRECT(ADDRESS($AF192,IF(AB192="",33,AB192+"21"),1,1,"EST 3")))-1)</f>
        <v>-</v>
      </c>
      <c r="AI192" s="1" t="str">
        <f ca="1">IF($I192&lt;AI$5,"-",SUM(INDIRECT(ADDRESS($AF192+"1",38,1,1,"EST 3")):INDIRECT(ADDRESS($AF192+"1",IF(AC192="",49,AC192+"37"),1,1,"EST 3")))/SUM(INDIRECT(ADDRESS($AF192,38,1,1,"EST 3")):INDIRECT(ADDRESS($AF192,IF(AC192="",49,AC192+"37"),1,1,"EST 3")))-1)</f>
        <v>-</v>
      </c>
      <c r="AJ192" s="1" t="str">
        <f ca="1">IF($I192&lt;AJ$5,"-",SUM(INDIRECT(ADDRESS($AF192+"1",54,1,1,"EST 3")):INDIRECT(ADDRESS($AF192+"1",IF(AD192="",65,AD192+"53"),1,1,"EST 3")))/SUM(INDIRECT(ADDRESS($AF192,54,1,1,"EST 3")):INDIRECT(ADDRESS($AF192,IF(AD192="",65,AD192+"53"),1,1,"EST 3")))-1)</f>
        <v>-</v>
      </c>
      <c r="AK192" s="1" t="str">
        <f ca="1">IF($I192&lt;AK$5,"-",SUM(INDIRECT(ADDRESS($AF192+"1",70,1,1,"EST 3")):INDIRECT(ADDRESS($AF192+"1",IF(AE192="",81,AE192+"69"),1,1,"EST 3")))/SUM(INDIRECT(ADDRESS($AF192,70,1,1,"EST 3")):INDIRECT(ADDRESS($AF192,IF(AE192="",81,AE192+"69"),1,1,"EST 3")))-1)</f>
        <v>-</v>
      </c>
    </row>
    <row r="193" spans="3:37" ht="30" customHeight="1" thickTop="1" thickBot="1">
      <c r="C193" s="321"/>
      <c r="D193" s="322"/>
      <c r="E193" s="316"/>
      <c r="F193" s="316"/>
      <c r="G193" s="317" t="str">
        <f>IF(F193=0,"",VLOOKUP(F193,Funcionários!$C$6:$D$81,2,FALSE))</f>
        <v/>
      </c>
      <c r="H193" s="318"/>
      <c r="I193" s="319"/>
      <c r="J193" s="85" t="str">
        <f t="shared" si="29"/>
        <v/>
      </c>
      <c r="K193" s="88"/>
      <c r="L193" s="1" t="str">
        <f t="shared" si="30"/>
        <v/>
      </c>
      <c r="R193" s="1" t="str">
        <f t="shared" si="31"/>
        <v/>
      </c>
      <c r="S193" s="1" t="str">
        <f t="shared" si="32"/>
        <v/>
      </c>
      <c r="W193" s="1" t="e">
        <f t="shared" ca="1" si="33"/>
        <v>#VALUE!</v>
      </c>
      <c r="X193" s="1" t="e">
        <f t="shared" ca="1" si="34"/>
        <v>#VALUE!</v>
      </c>
      <c r="Y193" s="1" t="e">
        <f t="shared" ca="1" si="35"/>
        <v>#VALUE!</v>
      </c>
      <c r="AA193" s="1" t="str">
        <f t="shared" si="41"/>
        <v/>
      </c>
      <c r="AB193" s="1" t="str">
        <f t="shared" si="41"/>
        <v/>
      </c>
      <c r="AC193" s="1" t="str">
        <f t="shared" si="41"/>
        <v/>
      </c>
      <c r="AD193" s="1" t="str">
        <f t="shared" si="41"/>
        <v/>
      </c>
      <c r="AE193" s="1" t="str">
        <f t="shared" si="41"/>
        <v/>
      </c>
      <c r="AF193" s="1" t="e">
        <f>VLOOKUP(C193,'Est3'!$C$12:$S$26,18,FALSE)</f>
        <v>#N/A</v>
      </c>
      <c r="AG193" s="1" t="str">
        <f ca="1">IF($I193&lt;AG$5,"-",SUM(INDIRECT(ADDRESS($AF193+"1",6,1,1,"EST 3")):INDIRECT(ADDRESS($AF193+"1",IF(AA193="",17,AA193+"5"),1,1,"EST 3")))/SUM(INDIRECT(ADDRESS($AF193,6,1,1,"EST 3")):INDIRECT(ADDRESS($AF193,IF(AA193="",17,AA193+"5"),1,1,"EST 3")))-1)</f>
        <v>-</v>
      </c>
      <c r="AH193" s="1" t="str">
        <f ca="1">IF($I193&lt;AH$5,"-",SUM(INDIRECT(ADDRESS($AF193+"1",22,1,1,"EST 3")):INDIRECT(ADDRESS($AF193+"1",IF(AB193="",33,AB193+"21"),1,1,"EST 3")))/SUM(INDIRECT(ADDRESS($AF193,22,1,1,"EST 3")):INDIRECT(ADDRESS($AF193,IF(AB193="",33,AB193+"21"),1,1,"EST 3")))-1)</f>
        <v>-</v>
      </c>
      <c r="AI193" s="1" t="str">
        <f ca="1">IF($I193&lt;AI$5,"-",SUM(INDIRECT(ADDRESS($AF193+"1",38,1,1,"EST 3")):INDIRECT(ADDRESS($AF193+"1",IF(AC193="",49,AC193+"37"),1,1,"EST 3")))/SUM(INDIRECT(ADDRESS($AF193,38,1,1,"EST 3")):INDIRECT(ADDRESS($AF193,IF(AC193="",49,AC193+"37"),1,1,"EST 3")))-1)</f>
        <v>-</v>
      </c>
      <c r="AJ193" s="1" t="str">
        <f ca="1">IF($I193&lt;AJ$5,"-",SUM(INDIRECT(ADDRESS($AF193+"1",54,1,1,"EST 3")):INDIRECT(ADDRESS($AF193+"1",IF(AD193="",65,AD193+"53"),1,1,"EST 3")))/SUM(INDIRECT(ADDRESS($AF193,54,1,1,"EST 3")):INDIRECT(ADDRESS($AF193,IF(AD193="",65,AD193+"53"),1,1,"EST 3")))-1)</f>
        <v>-</v>
      </c>
      <c r="AK193" s="1" t="str">
        <f ca="1">IF($I193&lt;AK$5,"-",SUM(INDIRECT(ADDRESS($AF193+"1",70,1,1,"EST 3")):INDIRECT(ADDRESS($AF193+"1",IF(AE193="",81,AE193+"69"),1,1,"EST 3")))/SUM(INDIRECT(ADDRESS($AF193,70,1,1,"EST 3")):INDIRECT(ADDRESS($AF193,IF(AE193="",81,AE193+"69"),1,1,"EST 3")))-1)</f>
        <v>-</v>
      </c>
    </row>
    <row r="194" spans="3:37" ht="30" customHeight="1" thickTop="1" thickBot="1">
      <c r="C194" s="321"/>
      <c r="D194" s="322"/>
      <c r="E194" s="316"/>
      <c r="F194" s="316"/>
      <c r="G194" s="317" t="str">
        <f>IF(F194=0,"",VLOOKUP(F194,Funcionários!$C$6:$D$81,2,FALSE))</f>
        <v/>
      </c>
      <c r="H194" s="318"/>
      <c r="I194" s="319"/>
      <c r="J194" s="85" t="str">
        <f t="shared" si="29"/>
        <v/>
      </c>
      <c r="K194" s="88"/>
      <c r="L194" s="1" t="str">
        <f t="shared" si="30"/>
        <v/>
      </c>
      <c r="R194" s="1" t="str">
        <f t="shared" si="31"/>
        <v/>
      </c>
      <c r="S194" s="1" t="str">
        <f t="shared" si="32"/>
        <v/>
      </c>
      <c r="W194" s="1" t="e">
        <f t="shared" ca="1" si="33"/>
        <v>#VALUE!</v>
      </c>
      <c r="X194" s="1" t="e">
        <f t="shared" ca="1" si="34"/>
        <v>#VALUE!</v>
      </c>
      <c r="Y194" s="1" t="e">
        <f t="shared" ca="1" si="35"/>
        <v>#VALUE!</v>
      </c>
      <c r="AA194" s="1" t="str">
        <f t="shared" si="41"/>
        <v/>
      </c>
      <c r="AB194" s="1" t="str">
        <f t="shared" si="41"/>
        <v/>
      </c>
      <c r="AC194" s="1" t="str">
        <f t="shared" si="41"/>
        <v/>
      </c>
      <c r="AD194" s="1" t="str">
        <f t="shared" si="41"/>
        <v/>
      </c>
      <c r="AE194" s="1" t="str">
        <f t="shared" si="41"/>
        <v/>
      </c>
      <c r="AF194" s="1" t="e">
        <f>VLOOKUP(C194,'Est3'!$C$12:$S$26,18,FALSE)</f>
        <v>#N/A</v>
      </c>
      <c r="AG194" s="1" t="str">
        <f ca="1">IF($I194&lt;AG$5,"-",SUM(INDIRECT(ADDRESS($AF194+"1",6,1,1,"EST 3")):INDIRECT(ADDRESS($AF194+"1",IF(AA194="",17,AA194+"5"),1,1,"EST 3")))/SUM(INDIRECT(ADDRESS($AF194,6,1,1,"EST 3")):INDIRECT(ADDRESS($AF194,IF(AA194="",17,AA194+"5"),1,1,"EST 3")))-1)</f>
        <v>-</v>
      </c>
      <c r="AH194" s="1" t="str">
        <f ca="1">IF($I194&lt;AH$5,"-",SUM(INDIRECT(ADDRESS($AF194+"1",22,1,1,"EST 3")):INDIRECT(ADDRESS($AF194+"1",IF(AB194="",33,AB194+"21"),1,1,"EST 3")))/SUM(INDIRECT(ADDRESS($AF194,22,1,1,"EST 3")):INDIRECT(ADDRESS($AF194,IF(AB194="",33,AB194+"21"),1,1,"EST 3")))-1)</f>
        <v>-</v>
      </c>
      <c r="AI194" s="1" t="str">
        <f ca="1">IF($I194&lt;AI$5,"-",SUM(INDIRECT(ADDRESS($AF194+"1",38,1,1,"EST 3")):INDIRECT(ADDRESS($AF194+"1",IF(AC194="",49,AC194+"37"),1,1,"EST 3")))/SUM(INDIRECT(ADDRESS($AF194,38,1,1,"EST 3")):INDIRECT(ADDRESS($AF194,IF(AC194="",49,AC194+"37"),1,1,"EST 3")))-1)</f>
        <v>-</v>
      </c>
      <c r="AJ194" s="1" t="str">
        <f ca="1">IF($I194&lt;AJ$5,"-",SUM(INDIRECT(ADDRESS($AF194+"1",54,1,1,"EST 3")):INDIRECT(ADDRESS($AF194+"1",IF(AD194="",65,AD194+"53"),1,1,"EST 3")))/SUM(INDIRECT(ADDRESS($AF194,54,1,1,"EST 3")):INDIRECT(ADDRESS($AF194,IF(AD194="",65,AD194+"53"),1,1,"EST 3")))-1)</f>
        <v>-</v>
      </c>
      <c r="AK194" s="1" t="str">
        <f ca="1">IF($I194&lt;AK$5,"-",SUM(INDIRECT(ADDRESS($AF194+"1",70,1,1,"EST 3")):INDIRECT(ADDRESS($AF194+"1",IF(AE194="",81,AE194+"69"),1,1,"EST 3")))/SUM(INDIRECT(ADDRESS($AF194,70,1,1,"EST 3")):INDIRECT(ADDRESS($AF194,IF(AE194="",81,AE194+"69"),1,1,"EST 3")))-1)</f>
        <v>-</v>
      </c>
    </row>
    <row r="195" spans="3:37" ht="30" customHeight="1" thickTop="1" thickBot="1">
      <c r="C195" s="321"/>
      <c r="D195" s="322"/>
      <c r="E195" s="316"/>
      <c r="F195" s="316"/>
      <c r="G195" s="317" t="str">
        <f>IF(F195=0,"",VLOOKUP(F195,Funcionários!$C$6:$D$81,2,FALSE))</f>
        <v/>
      </c>
      <c r="H195" s="318"/>
      <c r="I195" s="319"/>
      <c r="J195" s="85" t="str">
        <f t="shared" si="29"/>
        <v/>
      </c>
      <c r="K195" s="88"/>
      <c r="L195" s="1" t="str">
        <f t="shared" si="30"/>
        <v/>
      </c>
      <c r="R195" s="1" t="str">
        <f t="shared" si="31"/>
        <v/>
      </c>
      <c r="S195" s="1" t="str">
        <f t="shared" si="32"/>
        <v/>
      </c>
      <c r="W195" s="1" t="e">
        <f t="shared" ca="1" si="33"/>
        <v>#VALUE!</v>
      </c>
      <c r="X195" s="1" t="e">
        <f t="shared" ca="1" si="34"/>
        <v>#VALUE!</v>
      </c>
      <c r="Y195" s="1" t="e">
        <f t="shared" ca="1" si="35"/>
        <v>#VALUE!</v>
      </c>
      <c r="AA195" s="1" t="str">
        <f t="shared" si="41"/>
        <v/>
      </c>
      <c r="AB195" s="1" t="str">
        <f t="shared" si="41"/>
        <v/>
      </c>
      <c r="AC195" s="1" t="str">
        <f t="shared" si="41"/>
        <v/>
      </c>
      <c r="AD195" s="1" t="str">
        <f t="shared" si="41"/>
        <v/>
      </c>
      <c r="AE195" s="1" t="str">
        <f t="shared" si="41"/>
        <v/>
      </c>
      <c r="AF195" s="1" t="e">
        <f>VLOOKUP(C195,'Est3'!$C$12:$S$26,18,FALSE)</f>
        <v>#N/A</v>
      </c>
      <c r="AG195" s="1" t="str">
        <f ca="1">IF($I195&lt;AG$5,"-",SUM(INDIRECT(ADDRESS($AF195+"1",6,1,1,"EST 3")):INDIRECT(ADDRESS($AF195+"1",IF(AA195="",17,AA195+"5"),1,1,"EST 3")))/SUM(INDIRECT(ADDRESS($AF195,6,1,1,"EST 3")):INDIRECT(ADDRESS($AF195,IF(AA195="",17,AA195+"5"),1,1,"EST 3")))-1)</f>
        <v>-</v>
      </c>
      <c r="AH195" s="1" t="str">
        <f ca="1">IF($I195&lt;AH$5,"-",SUM(INDIRECT(ADDRESS($AF195+"1",22,1,1,"EST 3")):INDIRECT(ADDRESS($AF195+"1",IF(AB195="",33,AB195+"21"),1,1,"EST 3")))/SUM(INDIRECT(ADDRESS($AF195,22,1,1,"EST 3")):INDIRECT(ADDRESS($AF195,IF(AB195="",33,AB195+"21"),1,1,"EST 3")))-1)</f>
        <v>-</v>
      </c>
      <c r="AI195" s="1" t="str">
        <f ca="1">IF($I195&lt;AI$5,"-",SUM(INDIRECT(ADDRESS($AF195+"1",38,1,1,"EST 3")):INDIRECT(ADDRESS($AF195+"1",IF(AC195="",49,AC195+"37"),1,1,"EST 3")))/SUM(INDIRECT(ADDRESS($AF195,38,1,1,"EST 3")):INDIRECT(ADDRESS($AF195,IF(AC195="",49,AC195+"37"),1,1,"EST 3")))-1)</f>
        <v>-</v>
      </c>
      <c r="AJ195" s="1" t="str">
        <f ca="1">IF($I195&lt;AJ$5,"-",SUM(INDIRECT(ADDRESS($AF195+"1",54,1,1,"EST 3")):INDIRECT(ADDRESS($AF195+"1",IF(AD195="",65,AD195+"53"),1,1,"EST 3")))/SUM(INDIRECT(ADDRESS($AF195,54,1,1,"EST 3")):INDIRECT(ADDRESS($AF195,IF(AD195="",65,AD195+"53"),1,1,"EST 3")))-1)</f>
        <v>-</v>
      </c>
      <c r="AK195" s="1" t="str">
        <f ca="1">IF($I195&lt;AK$5,"-",SUM(INDIRECT(ADDRESS($AF195+"1",70,1,1,"EST 3")):INDIRECT(ADDRESS($AF195+"1",IF(AE195="",81,AE195+"69"),1,1,"EST 3")))/SUM(INDIRECT(ADDRESS($AF195,70,1,1,"EST 3")):INDIRECT(ADDRESS($AF195,IF(AE195="",81,AE195+"69"),1,1,"EST 3")))-1)</f>
        <v>-</v>
      </c>
    </row>
    <row r="196" spans="3:37" ht="30" customHeight="1" thickTop="1" thickBot="1">
      <c r="C196" s="321"/>
      <c r="D196" s="322"/>
      <c r="E196" s="316"/>
      <c r="F196" s="316"/>
      <c r="G196" s="317" t="str">
        <f>IF(F196=0,"",VLOOKUP(F196,Funcionários!$C$6:$D$81,2,FALSE))</f>
        <v/>
      </c>
      <c r="H196" s="318"/>
      <c r="I196" s="319"/>
      <c r="J196" s="85" t="str">
        <f t="shared" si="29"/>
        <v/>
      </c>
      <c r="K196" s="88"/>
      <c r="L196" s="1" t="str">
        <f t="shared" si="30"/>
        <v/>
      </c>
      <c r="R196" s="1" t="str">
        <f t="shared" si="31"/>
        <v/>
      </c>
      <c r="S196" s="1" t="str">
        <f t="shared" si="32"/>
        <v/>
      </c>
      <c r="W196" s="1" t="e">
        <f t="shared" ca="1" si="33"/>
        <v>#VALUE!</v>
      </c>
      <c r="X196" s="1" t="e">
        <f t="shared" ca="1" si="34"/>
        <v>#VALUE!</v>
      </c>
      <c r="Y196" s="1" t="e">
        <f t="shared" ca="1" si="35"/>
        <v>#VALUE!</v>
      </c>
      <c r="AA196" s="1" t="str">
        <f t="shared" ref="AA196:AE205" si="42">IF($I196=AA$5,$R196,"")</f>
        <v/>
      </c>
      <c r="AB196" s="1" t="str">
        <f t="shared" si="42"/>
        <v/>
      </c>
      <c r="AC196" s="1" t="str">
        <f t="shared" si="42"/>
        <v/>
      </c>
      <c r="AD196" s="1" t="str">
        <f t="shared" si="42"/>
        <v/>
      </c>
      <c r="AE196" s="1" t="str">
        <f t="shared" si="42"/>
        <v/>
      </c>
      <c r="AF196" s="1" t="e">
        <f>VLOOKUP(C196,'Est3'!$C$12:$S$26,18,FALSE)</f>
        <v>#N/A</v>
      </c>
      <c r="AG196" s="1" t="str">
        <f ca="1">IF($I196&lt;AG$5,"-",SUM(INDIRECT(ADDRESS($AF196+"1",6,1,1,"EST 3")):INDIRECT(ADDRESS($AF196+"1",IF(AA196="",17,AA196+"5"),1,1,"EST 3")))/SUM(INDIRECT(ADDRESS($AF196,6,1,1,"EST 3")):INDIRECT(ADDRESS($AF196,IF(AA196="",17,AA196+"5"),1,1,"EST 3")))-1)</f>
        <v>-</v>
      </c>
      <c r="AH196" s="1" t="str">
        <f ca="1">IF($I196&lt;AH$5,"-",SUM(INDIRECT(ADDRESS($AF196+"1",22,1,1,"EST 3")):INDIRECT(ADDRESS($AF196+"1",IF(AB196="",33,AB196+"21"),1,1,"EST 3")))/SUM(INDIRECT(ADDRESS($AF196,22,1,1,"EST 3")):INDIRECT(ADDRESS($AF196,IF(AB196="",33,AB196+"21"),1,1,"EST 3")))-1)</f>
        <v>-</v>
      </c>
      <c r="AI196" s="1" t="str">
        <f ca="1">IF($I196&lt;AI$5,"-",SUM(INDIRECT(ADDRESS($AF196+"1",38,1,1,"EST 3")):INDIRECT(ADDRESS($AF196+"1",IF(AC196="",49,AC196+"37"),1,1,"EST 3")))/SUM(INDIRECT(ADDRESS($AF196,38,1,1,"EST 3")):INDIRECT(ADDRESS($AF196,IF(AC196="",49,AC196+"37"),1,1,"EST 3")))-1)</f>
        <v>-</v>
      </c>
      <c r="AJ196" s="1" t="str">
        <f ca="1">IF($I196&lt;AJ$5,"-",SUM(INDIRECT(ADDRESS($AF196+"1",54,1,1,"EST 3")):INDIRECT(ADDRESS($AF196+"1",IF(AD196="",65,AD196+"53"),1,1,"EST 3")))/SUM(INDIRECT(ADDRESS($AF196,54,1,1,"EST 3")):INDIRECT(ADDRESS($AF196,IF(AD196="",65,AD196+"53"),1,1,"EST 3")))-1)</f>
        <v>-</v>
      </c>
      <c r="AK196" s="1" t="str">
        <f ca="1">IF($I196&lt;AK$5,"-",SUM(INDIRECT(ADDRESS($AF196+"1",70,1,1,"EST 3")):INDIRECT(ADDRESS($AF196+"1",IF(AE196="",81,AE196+"69"),1,1,"EST 3")))/SUM(INDIRECT(ADDRESS($AF196,70,1,1,"EST 3")):INDIRECT(ADDRESS($AF196,IF(AE196="",81,AE196+"69"),1,1,"EST 3")))-1)</f>
        <v>-</v>
      </c>
    </row>
    <row r="197" spans="3:37" ht="30" customHeight="1" thickTop="1" thickBot="1">
      <c r="C197" s="321"/>
      <c r="D197" s="322"/>
      <c r="E197" s="316"/>
      <c r="F197" s="316"/>
      <c r="G197" s="317" t="str">
        <f>IF(F197=0,"",VLOOKUP(F197,Funcionários!$C$6:$D$81,2,FALSE))</f>
        <v/>
      </c>
      <c r="H197" s="318"/>
      <c r="I197" s="319"/>
      <c r="J197" s="85" t="str">
        <f t="shared" si="29"/>
        <v/>
      </c>
      <c r="K197" s="88"/>
      <c r="L197" s="1" t="str">
        <f t="shared" si="30"/>
        <v/>
      </c>
      <c r="R197" s="1" t="str">
        <f t="shared" si="31"/>
        <v/>
      </c>
      <c r="S197" s="1" t="str">
        <f t="shared" si="32"/>
        <v/>
      </c>
      <c r="W197" s="1" t="e">
        <f t="shared" ca="1" si="33"/>
        <v>#VALUE!</v>
      </c>
      <c r="X197" s="1" t="e">
        <f t="shared" ca="1" si="34"/>
        <v>#VALUE!</v>
      </c>
      <c r="Y197" s="1" t="e">
        <f t="shared" ca="1" si="35"/>
        <v>#VALUE!</v>
      </c>
      <c r="AA197" s="1" t="str">
        <f t="shared" si="42"/>
        <v/>
      </c>
      <c r="AB197" s="1" t="str">
        <f t="shared" si="42"/>
        <v/>
      </c>
      <c r="AC197" s="1" t="str">
        <f t="shared" si="42"/>
        <v/>
      </c>
      <c r="AD197" s="1" t="str">
        <f t="shared" si="42"/>
        <v/>
      </c>
      <c r="AE197" s="1" t="str">
        <f t="shared" si="42"/>
        <v/>
      </c>
      <c r="AF197" s="1" t="e">
        <f>VLOOKUP(C197,'Est3'!$C$12:$S$26,18,FALSE)</f>
        <v>#N/A</v>
      </c>
      <c r="AG197" s="1" t="str">
        <f ca="1">IF($I197&lt;AG$5,"-",SUM(INDIRECT(ADDRESS($AF197+"1",6,1,1,"EST 3")):INDIRECT(ADDRESS($AF197+"1",IF(AA197="",17,AA197+"5"),1,1,"EST 3")))/SUM(INDIRECT(ADDRESS($AF197,6,1,1,"EST 3")):INDIRECT(ADDRESS($AF197,IF(AA197="",17,AA197+"5"),1,1,"EST 3")))-1)</f>
        <v>-</v>
      </c>
      <c r="AH197" s="1" t="str">
        <f ca="1">IF($I197&lt;AH$5,"-",SUM(INDIRECT(ADDRESS($AF197+"1",22,1,1,"EST 3")):INDIRECT(ADDRESS($AF197+"1",IF(AB197="",33,AB197+"21"),1,1,"EST 3")))/SUM(INDIRECT(ADDRESS($AF197,22,1,1,"EST 3")):INDIRECT(ADDRESS($AF197,IF(AB197="",33,AB197+"21"),1,1,"EST 3")))-1)</f>
        <v>-</v>
      </c>
      <c r="AI197" s="1" t="str">
        <f ca="1">IF($I197&lt;AI$5,"-",SUM(INDIRECT(ADDRESS($AF197+"1",38,1,1,"EST 3")):INDIRECT(ADDRESS($AF197+"1",IF(AC197="",49,AC197+"37"),1,1,"EST 3")))/SUM(INDIRECT(ADDRESS($AF197,38,1,1,"EST 3")):INDIRECT(ADDRESS($AF197,IF(AC197="",49,AC197+"37"),1,1,"EST 3")))-1)</f>
        <v>-</v>
      </c>
      <c r="AJ197" s="1" t="str">
        <f ca="1">IF($I197&lt;AJ$5,"-",SUM(INDIRECT(ADDRESS($AF197+"1",54,1,1,"EST 3")):INDIRECT(ADDRESS($AF197+"1",IF(AD197="",65,AD197+"53"),1,1,"EST 3")))/SUM(INDIRECT(ADDRESS($AF197,54,1,1,"EST 3")):INDIRECT(ADDRESS($AF197,IF(AD197="",65,AD197+"53"),1,1,"EST 3")))-1)</f>
        <v>-</v>
      </c>
      <c r="AK197" s="1" t="str">
        <f ca="1">IF($I197&lt;AK$5,"-",SUM(INDIRECT(ADDRESS($AF197+"1",70,1,1,"EST 3")):INDIRECT(ADDRESS($AF197+"1",IF(AE197="",81,AE197+"69"),1,1,"EST 3")))/SUM(INDIRECT(ADDRESS($AF197,70,1,1,"EST 3")):INDIRECT(ADDRESS($AF197,IF(AE197="",81,AE197+"69"),1,1,"EST 3")))-1)</f>
        <v>-</v>
      </c>
    </row>
    <row r="198" spans="3:37" ht="30" customHeight="1" thickTop="1" thickBot="1">
      <c r="C198" s="321"/>
      <c r="D198" s="322"/>
      <c r="E198" s="316"/>
      <c r="F198" s="316"/>
      <c r="G198" s="317" t="str">
        <f>IF(F198=0,"",VLOOKUP(F198,Funcionários!$C$6:$D$81,2,FALSE))</f>
        <v/>
      </c>
      <c r="H198" s="318"/>
      <c r="I198" s="319"/>
      <c r="J198" s="85" t="str">
        <f t="shared" si="29"/>
        <v/>
      </c>
      <c r="K198" s="88"/>
      <c r="L198" s="1" t="str">
        <f t="shared" si="30"/>
        <v/>
      </c>
      <c r="R198" s="1" t="str">
        <f t="shared" si="31"/>
        <v/>
      </c>
      <c r="S198" s="1" t="str">
        <f t="shared" si="32"/>
        <v/>
      </c>
      <c r="W198" s="1" t="e">
        <f t="shared" ca="1" si="33"/>
        <v>#VALUE!</v>
      </c>
      <c r="X198" s="1" t="e">
        <f t="shared" ca="1" si="34"/>
        <v>#VALUE!</v>
      </c>
      <c r="Y198" s="1" t="e">
        <f t="shared" ca="1" si="35"/>
        <v>#VALUE!</v>
      </c>
      <c r="AA198" s="1" t="str">
        <f t="shared" si="42"/>
        <v/>
      </c>
      <c r="AB198" s="1" t="str">
        <f t="shared" si="42"/>
        <v/>
      </c>
      <c r="AC198" s="1" t="str">
        <f t="shared" si="42"/>
        <v/>
      </c>
      <c r="AD198" s="1" t="str">
        <f t="shared" si="42"/>
        <v/>
      </c>
      <c r="AE198" s="1" t="str">
        <f t="shared" si="42"/>
        <v/>
      </c>
      <c r="AF198" s="1" t="e">
        <f>VLOOKUP(C198,'Est3'!$C$12:$S$26,18,FALSE)</f>
        <v>#N/A</v>
      </c>
      <c r="AG198" s="1" t="str">
        <f ca="1">IF($I198&lt;AG$5,"-",SUM(INDIRECT(ADDRESS($AF198+"1",6,1,1,"EST 3")):INDIRECT(ADDRESS($AF198+"1",IF(AA198="",17,AA198+"5"),1,1,"EST 3")))/SUM(INDIRECT(ADDRESS($AF198,6,1,1,"EST 3")):INDIRECT(ADDRESS($AF198,IF(AA198="",17,AA198+"5"),1,1,"EST 3")))-1)</f>
        <v>-</v>
      </c>
      <c r="AH198" s="1" t="str">
        <f ca="1">IF($I198&lt;AH$5,"-",SUM(INDIRECT(ADDRESS($AF198+"1",22,1,1,"EST 3")):INDIRECT(ADDRESS($AF198+"1",IF(AB198="",33,AB198+"21"),1,1,"EST 3")))/SUM(INDIRECT(ADDRESS($AF198,22,1,1,"EST 3")):INDIRECT(ADDRESS($AF198,IF(AB198="",33,AB198+"21"),1,1,"EST 3")))-1)</f>
        <v>-</v>
      </c>
      <c r="AI198" s="1" t="str">
        <f ca="1">IF($I198&lt;AI$5,"-",SUM(INDIRECT(ADDRESS($AF198+"1",38,1,1,"EST 3")):INDIRECT(ADDRESS($AF198+"1",IF(AC198="",49,AC198+"37"),1,1,"EST 3")))/SUM(INDIRECT(ADDRESS($AF198,38,1,1,"EST 3")):INDIRECT(ADDRESS($AF198,IF(AC198="",49,AC198+"37"),1,1,"EST 3")))-1)</f>
        <v>-</v>
      </c>
      <c r="AJ198" s="1" t="str">
        <f ca="1">IF($I198&lt;AJ$5,"-",SUM(INDIRECT(ADDRESS($AF198+"1",54,1,1,"EST 3")):INDIRECT(ADDRESS($AF198+"1",IF(AD198="",65,AD198+"53"),1,1,"EST 3")))/SUM(INDIRECT(ADDRESS($AF198,54,1,1,"EST 3")):INDIRECT(ADDRESS($AF198,IF(AD198="",65,AD198+"53"),1,1,"EST 3")))-1)</f>
        <v>-</v>
      </c>
      <c r="AK198" s="1" t="str">
        <f ca="1">IF($I198&lt;AK$5,"-",SUM(INDIRECT(ADDRESS($AF198+"1",70,1,1,"EST 3")):INDIRECT(ADDRESS($AF198+"1",IF(AE198="",81,AE198+"69"),1,1,"EST 3")))/SUM(INDIRECT(ADDRESS($AF198,70,1,1,"EST 3")):INDIRECT(ADDRESS($AF198,IF(AE198="",81,AE198+"69"),1,1,"EST 3")))-1)</f>
        <v>-</v>
      </c>
    </row>
    <row r="199" spans="3:37" ht="30" customHeight="1" thickTop="1" thickBot="1">
      <c r="C199" s="321"/>
      <c r="D199" s="322"/>
      <c r="E199" s="316"/>
      <c r="F199" s="316"/>
      <c r="G199" s="317" t="str">
        <f>IF(F199=0,"",VLOOKUP(F199,Funcionários!$C$6:$D$81,2,FALSE))</f>
        <v/>
      </c>
      <c r="H199" s="318"/>
      <c r="I199" s="319"/>
      <c r="J199" s="85" t="str">
        <f t="shared" ref="J199:J255" si="43">IF(ISERROR(IF(K199=1,"Terminado",IF(S199="","",IF(W199=0,"Vence este mes",IF(W199&gt;=3,"Falta "&amp;W199&amp;" meses",IF(W199=2,"Falta 2 meses",IF(W199=1,"Falta 1 mes",IF(W199=-1,ABS(W199)&amp;" mes de retraso",ABS(W199)&amp;" meses de retraso")))))))),"",IF(K199=1,"Terminado",IF(S199="","",IF(W199=0,"Vence esse mes",IF(W199&gt;=3,"Falta "&amp;W199&amp;" meses",IF(W199=2,"Falta 2 meses",IF(W199=1,"Falta 1 mes",IF(W199=-1,ABS(W199)&amp;" mes de retraso",ABS(W199)&amp;" meses de retraso"))))))))</f>
        <v/>
      </c>
      <c r="K199" s="88"/>
      <c r="L199" s="1" t="str">
        <f t="shared" ref="L199:L255" si="44">IF(J199="Terminado","Terminado",IF(RIGHT(J199,7)="Retraso","Retraso",IF(OR(LEFT(J199,5)="Vence",LEFT(J199,5)="Falta"),"En Progreso","")))</f>
        <v/>
      </c>
      <c r="R199" s="1" t="str">
        <f t="shared" ref="R199:R255" si="45">IF(ISERROR(VLOOKUP(H199,$O$6:$P$17,2,FALSE)),"",VLOOKUP(H199,$O$6:$P$17,2,FALSE))</f>
        <v/>
      </c>
      <c r="S199" s="1" t="str">
        <f t="shared" ref="S199:S255" si="46">IF(R199="","","1/"&amp;R199&amp;"/"&amp;I199)</f>
        <v/>
      </c>
      <c r="W199" s="1" t="e">
        <f t="shared" ref="W199:W255" ca="1" si="47">IF(X199&lt;&gt;0,-X199,Y199)</f>
        <v>#VALUE!</v>
      </c>
      <c r="X199" s="1" t="e">
        <f t="shared" ref="X199:X255" ca="1" si="48">IF(I199&gt;$V$6,0,((YEAR(NOW())-YEAR(S199))*12+MONTH(NOW())-MONTH(S199)))</f>
        <v>#VALUE!</v>
      </c>
      <c r="Y199" s="1" t="e">
        <f t="shared" ref="Y199:Y255" ca="1" si="49">IF(X199&gt;0,"",((YEAR(S199)-YEAR($T$6))*12+MONTH(S199)-MONTH($T$6)))</f>
        <v>#VALUE!</v>
      </c>
      <c r="AA199" s="1" t="str">
        <f t="shared" si="42"/>
        <v/>
      </c>
      <c r="AB199" s="1" t="str">
        <f t="shared" si="42"/>
        <v/>
      </c>
      <c r="AC199" s="1" t="str">
        <f t="shared" si="42"/>
        <v/>
      </c>
      <c r="AD199" s="1" t="str">
        <f t="shared" si="42"/>
        <v/>
      </c>
      <c r="AE199" s="1" t="str">
        <f t="shared" si="42"/>
        <v/>
      </c>
      <c r="AF199" s="1" t="e">
        <f>VLOOKUP(C199,'Est3'!$C$12:$S$26,18,FALSE)</f>
        <v>#N/A</v>
      </c>
      <c r="AG199" s="1" t="str">
        <f ca="1">IF($I199&lt;AG$5,"-",SUM(INDIRECT(ADDRESS($AF199+"1",6,1,1,"EST 3")):INDIRECT(ADDRESS($AF199+"1",IF(AA199="",17,AA199+"5"),1,1,"EST 3")))/SUM(INDIRECT(ADDRESS($AF199,6,1,1,"EST 3")):INDIRECT(ADDRESS($AF199,IF(AA199="",17,AA199+"5"),1,1,"EST 3")))-1)</f>
        <v>-</v>
      </c>
      <c r="AH199" s="1" t="str">
        <f ca="1">IF($I199&lt;AH$5,"-",SUM(INDIRECT(ADDRESS($AF199+"1",22,1,1,"EST 3")):INDIRECT(ADDRESS($AF199+"1",IF(AB199="",33,AB199+"21"),1,1,"EST 3")))/SUM(INDIRECT(ADDRESS($AF199,22,1,1,"EST 3")):INDIRECT(ADDRESS($AF199,IF(AB199="",33,AB199+"21"),1,1,"EST 3")))-1)</f>
        <v>-</v>
      </c>
      <c r="AI199" s="1" t="str">
        <f ca="1">IF($I199&lt;AI$5,"-",SUM(INDIRECT(ADDRESS($AF199+"1",38,1,1,"EST 3")):INDIRECT(ADDRESS($AF199+"1",IF(AC199="",49,AC199+"37"),1,1,"EST 3")))/SUM(INDIRECT(ADDRESS($AF199,38,1,1,"EST 3")):INDIRECT(ADDRESS($AF199,IF(AC199="",49,AC199+"37"),1,1,"EST 3")))-1)</f>
        <v>-</v>
      </c>
      <c r="AJ199" s="1" t="str">
        <f ca="1">IF($I199&lt;AJ$5,"-",SUM(INDIRECT(ADDRESS($AF199+"1",54,1,1,"EST 3")):INDIRECT(ADDRESS($AF199+"1",IF(AD199="",65,AD199+"53"),1,1,"EST 3")))/SUM(INDIRECT(ADDRESS($AF199,54,1,1,"EST 3")):INDIRECT(ADDRESS($AF199,IF(AD199="",65,AD199+"53"),1,1,"EST 3")))-1)</f>
        <v>-</v>
      </c>
      <c r="AK199" s="1" t="str">
        <f ca="1">IF($I199&lt;AK$5,"-",SUM(INDIRECT(ADDRESS($AF199+"1",70,1,1,"EST 3")):INDIRECT(ADDRESS($AF199+"1",IF(AE199="",81,AE199+"69"),1,1,"EST 3")))/SUM(INDIRECT(ADDRESS($AF199,70,1,1,"EST 3")):INDIRECT(ADDRESS($AF199,IF(AE199="",81,AE199+"69"),1,1,"EST 3")))-1)</f>
        <v>-</v>
      </c>
    </row>
    <row r="200" spans="3:37" ht="30" customHeight="1" thickTop="1" thickBot="1">
      <c r="C200" s="321"/>
      <c r="D200" s="322"/>
      <c r="E200" s="316"/>
      <c r="F200" s="316"/>
      <c r="G200" s="317" t="str">
        <f>IF(F200=0,"",VLOOKUP(F200,Funcionários!$C$6:$D$81,2,FALSE))</f>
        <v/>
      </c>
      <c r="H200" s="318"/>
      <c r="I200" s="319"/>
      <c r="J200" s="85" t="str">
        <f t="shared" si="43"/>
        <v/>
      </c>
      <c r="K200" s="88"/>
      <c r="L200" s="1" t="str">
        <f t="shared" si="44"/>
        <v/>
      </c>
      <c r="R200" s="1" t="str">
        <f t="shared" si="45"/>
        <v/>
      </c>
      <c r="S200" s="1" t="str">
        <f t="shared" si="46"/>
        <v/>
      </c>
      <c r="W200" s="1" t="e">
        <f t="shared" ca="1" si="47"/>
        <v>#VALUE!</v>
      </c>
      <c r="X200" s="1" t="e">
        <f t="shared" ca="1" si="48"/>
        <v>#VALUE!</v>
      </c>
      <c r="Y200" s="1" t="e">
        <f t="shared" ca="1" si="49"/>
        <v>#VALUE!</v>
      </c>
      <c r="AA200" s="1" t="str">
        <f t="shared" si="42"/>
        <v/>
      </c>
      <c r="AB200" s="1" t="str">
        <f t="shared" si="42"/>
        <v/>
      </c>
      <c r="AC200" s="1" t="str">
        <f t="shared" si="42"/>
        <v/>
      </c>
      <c r="AD200" s="1" t="str">
        <f t="shared" si="42"/>
        <v/>
      </c>
      <c r="AE200" s="1" t="str">
        <f t="shared" si="42"/>
        <v/>
      </c>
      <c r="AF200" s="1" t="e">
        <f>VLOOKUP(C200,'Est3'!$C$12:$S$26,18,FALSE)</f>
        <v>#N/A</v>
      </c>
      <c r="AG200" s="1" t="str">
        <f ca="1">IF($I200&lt;AG$5,"-",SUM(INDIRECT(ADDRESS($AF200+"1",6,1,1,"EST 3")):INDIRECT(ADDRESS($AF200+"1",IF(AA200="",17,AA200+"5"),1,1,"EST 3")))/SUM(INDIRECT(ADDRESS($AF200,6,1,1,"EST 3")):INDIRECT(ADDRESS($AF200,IF(AA200="",17,AA200+"5"),1,1,"EST 3")))-1)</f>
        <v>-</v>
      </c>
      <c r="AH200" s="1" t="str">
        <f ca="1">IF($I200&lt;AH$5,"-",SUM(INDIRECT(ADDRESS($AF200+"1",22,1,1,"EST 3")):INDIRECT(ADDRESS($AF200+"1",IF(AB200="",33,AB200+"21"),1,1,"EST 3")))/SUM(INDIRECT(ADDRESS($AF200,22,1,1,"EST 3")):INDIRECT(ADDRESS($AF200,IF(AB200="",33,AB200+"21"),1,1,"EST 3")))-1)</f>
        <v>-</v>
      </c>
      <c r="AI200" s="1" t="str">
        <f ca="1">IF($I200&lt;AI$5,"-",SUM(INDIRECT(ADDRESS($AF200+"1",38,1,1,"EST 3")):INDIRECT(ADDRESS($AF200+"1",IF(AC200="",49,AC200+"37"),1,1,"EST 3")))/SUM(INDIRECT(ADDRESS($AF200,38,1,1,"EST 3")):INDIRECT(ADDRESS($AF200,IF(AC200="",49,AC200+"37"),1,1,"EST 3")))-1)</f>
        <v>-</v>
      </c>
      <c r="AJ200" s="1" t="str">
        <f ca="1">IF($I200&lt;AJ$5,"-",SUM(INDIRECT(ADDRESS($AF200+"1",54,1,1,"EST 3")):INDIRECT(ADDRESS($AF200+"1",IF(AD200="",65,AD200+"53"),1,1,"EST 3")))/SUM(INDIRECT(ADDRESS($AF200,54,1,1,"EST 3")):INDIRECT(ADDRESS($AF200,IF(AD200="",65,AD200+"53"),1,1,"EST 3")))-1)</f>
        <v>-</v>
      </c>
      <c r="AK200" s="1" t="str">
        <f ca="1">IF($I200&lt;AK$5,"-",SUM(INDIRECT(ADDRESS($AF200+"1",70,1,1,"EST 3")):INDIRECT(ADDRESS($AF200+"1",IF(AE200="",81,AE200+"69"),1,1,"EST 3")))/SUM(INDIRECT(ADDRESS($AF200,70,1,1,"EST 3")):INDIRECT(ADDRESS($AF200,IF(AE200="",81,AE200+"69"),1,1,"EST 3")))-1)</f>
        <v>-</v>
      </c>
    </row>
    <row r="201" spans="3:37" ht="30" customHeight="1" thickTop="1" thickBot="1">
      <c r="C201" s="321"/>
      <c r="D201" s="322"/>
      <c r="E201" s="316"/>
      <c r="F201" s="316"/>
      <c r="G201" s="317" t="str">
        <f>IF(F201=0,"",VLOOKUP(F201,Funcionários!$C$6:$D$81,2,FALSE))</f>
        <v/>
      </c>
      <c r="H201" s="318"/>
      <c r="I201" s="319"/>
      <c r="J201" s="85" t="str">
        <f t="shared" si="43"/>
        <v/>
      </c>
      <c r="K201" s="88"/>
      <c r="L201" s="1" t="str">
        <f t="shared" si="44"/>
        <v/>
      </c>
      <c r="R201" s="1" t="str">
        <f t="shared" si="45"/>
        <v/>
      </c>
      <c r="S201" s="1" t="str">
        <f t="shared" si="46"/>
        <v/>
      </c>
      <c r="W201" s="1" t="e">
        <f t="shared" ca="1" si="47"/>
        <v>#VALUE!</v>
      </c>
      <c r="X201" s="1" t="e">
        <f t="shared" ca="1" si="48"/>
        <v>#VALUE!</v>
      </c>
      <c r="Y201" s="1" t="e">
        <f t="shared" ca="1" si="49"/>
        <v>#VALUE!</v>
      </c>
      <c r="AA201" s="1" t="str">
        <f t="shared" si="42"/>
        <v/>
      </c>
      <c r="AB201" s="1" t="str">
        <f t="shared" si="42"/>
        <v/>
      </c>
      <c r="AC201" s="1" t="str">
        <f t="shared" si="42"/>
        <v/>
      </c>
      <c r="AD201" s="1" t="str">
        <f t="shared" si="42"/>
        <v/>
      </c>
      <c r="AE201" s="1" t="str">
        <f t="shared" si="42"/>
        <v/>
      </c>
      <c r="AF201" s="1" t="e">
        <f>VLOOKUP(C201,'Est3'!$C$12:$S$26,18,FALSE)</f>
        <v>#N/A</v>
      </c>
      <c r="AG201" s="1" t="str">
        <f ca="1">IF($I201&lt;AG$5,"-",SUM(INDIRECT(ADDRESS($AF201+"1",6,1,1,"EST 3")):INDIRECT(ADDRESS($AF201+"1",IF(AA201="",17,AA201+"5"),1,1,"EST 3")))/SUM(INDIRECT(ADDRESS($AF201,6,1,1,"EST 3")):INDIRECT(ADDRESS($AF201,IF(AA201="",17,AA201+"5"),1,1,"EST 3")))-1)</f>
        <v>-</v>
      </c>
      <c r="AH201" s="1" t="str">
        <f ca="1">IF($I201&lt;AH$5,"-",SUM(INDIRECT(ADDRESS($AF201+"1",22,1,1,"EST 3")):INDIRECT(ADDRESS($AF201+"1",IF(AB201="",33,AB201+"21"),1,1,"EST 3")))/SUM(INDIRECT(ADDRESS($AF201,22,1,1,"EST 3")):INDIRECT(ADDRESS($AF201,IF(AB201="",33,AB201+"21"),1,1,"EST 3")))-1)</f>
        <v>-</v>
      </c>
      <c r="AI201" s="1" t="str">
        <f ca="1">IF($I201&lt;AI$5,"-",SUM(INDIRECT(ADDRESS($AF201+"1",38,1,1,"EST 3")):INDIRECT(ADDRESS($AF201+"1",IF(AC201="",49,AC201+"37"),1,1,"EST 3")))/SUM(INDIRECT(ADDRESS($AF201,38,1,1,"EST 3")):INDIRECT(ADDRESS($AF201,IF(AC201="",49,AC201+"37"),1,1,"EST 3")))-1)</f>
        <v>-</v>
      </c>
      <c r="AJ201" s="1" t="str">
        <f ca="1">IF($I201&lt;AJ$5,"-",SUM(INDIRECT(ADDRESS($AF201+"1",54,1,1,"EST 3")):INDIRECT(ADDRESS($AF201+"1",IF(AD201="",65,AD201+"53"),1,1,"EST 3")))/SUM(INDIRECT(ADDRESS($AF201,54,1,1,"EST 3")):INDIRECT(ADDRESS($AF201,IF(AD201="",65,AD201+"53"),1,1,"EST 3")))-1)</f>
        <v>-</v>
      </c>
      <c r="AK201" s="1" t="str">
        <f ca="1">IF($I201&lt;AK$5,"-",SUM(INDIRECT(ADDRESS($AF201+"1",70,1,1,"EST 3")):INDIRECT(ADDRESS($AF201+"1",IF(AE201="",81,AE201+"69"),1,1,"EST 3")))/SUM(INDIRECT(ADDRESS($AF201,70,1,1,"EST 3")):INDIRECT(ADDRESS($AF201,IF(AE201="",81,AE201+"69"),1,1,"EST 3")))-1)</f>
        <v>-</v>
      </c>
    </row>
    <row r="202" spans="3:37" ht="30" customHeight="1" thickTop="1" thickBot="1">
      <c r="C202" s="321"/>
      <c r="D202" s="322"/>
      <c r="E202" s="316"/>
      <c r="F202" s="316"/>
      <c r="G202" s="317" t="str">
        <f>IF(F202=0,"",VLOOKUP(F202,Funcionários!$C$6:$D$81,2,FALSE))</f>
        <v/>
      </c>
      <c r="H202" s="318"/>
      <c r="I202" s="319"/>
      <c r="J202" s="85" t="str">
        <f t="shared" si="43"/>
        <v/>
      </c>
      <c r="K202" s="88"/>
      <c r="L202" s="1" t="str">
        <f t="shared" si="44"/>
        <v/>
      </c>
      <c r="R202" s="1" t="str">
        <f t="shared" si="45"/>
        <v/>
      </c>
      <c r="S202" s="1" t="str">
        <f t="shared" si="46"/>
        <v/>
      </c>
      <c r="W202" s="1" t="e">
        <f t="shared" ca="1" si="47"/>
        <v>#VALUE!</v>
      </c>
      <c r="X202" s="1" t="e">
        <f t="shared" ca="1" si="48"/>
        <v>#VALUE!</v>
      </c>
      <c r="Y202" s="1" t="e">
        <f t="shared" ca="1" si="49"/>
        <v>#VALUE!</v>
      </c>
      <c r="AA202" s="1" t="str">
        <f t="shared" si="42"/>
        <v/>
      </c>
      <c r="AB202" s="1" t="str">
        <f t="shared" si="42"/>
        <v/>
      </c>
      <c r="AC202" s="1" t="str">
        <f t="shared" si="42"/>
        <v/>
      </c>
      <c r="AD202" s="1" t="str">
        <f t="shared" si="42"/>
        <v/>
      </c>
      <c r="AE202" s="1" t="str">
        <f t="shared" si="42"/>
        <v/>
      </c>
      <c r="AF202" s="1" t="e">
        <f>VLOOKUP(C202,'Est3'!$C$12:$S$26,18,FALSE)</f>
        <v>#N/A</v>
      </c>
      <c r="AG202" s="1" t="str">
        <f ca="1">IF($I202&lt;AG$5,"-",SUM(INDIRECT(ADDRESS($AF202+"1",6,1,1,"EST 3")):INDIRECT(ADDRESS($AF202+"1",IF(AA202="",17,AA202+"5"),1,1,"EST 3")))/SUM(INDIRECT(ADDRESS($AF202,6,1,1,"EST 3")):INDIRECT(ADDRESS($AF202,IF(AA202="",17,AA202+"5"),1,1,"EST 3")))-1)</f>
        <v>-</v>
      </c>
      <c r="AH202" s="1" t="str">
        <f ca="1">IF($I202&lt;AH$5,"-",SUM(INDIRECT(ADDRESS($AF202+"1",22,1,1,"EST 3")):INDIRECT(ADDRESS($AF202+"1",IF(AB202="",33,AB202+"21"),1,1,"EST 3")))/SUM(INDIRECT(ADDRESS($AF202,22,1,1,"EST 3")):INDIRECT(ADDRESS($AF202,IF(AB202="",33,AB202+"21"),1,1,"EST 3")))-1)</f>
        <v>-</v>
      </c>
      <c r="AI202" s="1" t="str">
        <f ca="1">IF($I202&lt;AI$5,"-",SUM(INDIRECT(ADDRESS($AF202+"1",38,1,1,"EST 3")):INDIRECT(ADDRESS($AF202+"1",IF(AC202="",49,AC202+"37"),1,1,"EST 3")))/SUM(INDIRECT(ADDRESS($AF202,38,1,1,"EST 3")):INDIRECT(ADDRESS($AF202,IF(AC202="",49,AC202+"37"),1,1,"EST 3")))-1)</f>
        <v>-</v>
      </c>
      <c r="AJ202" s="1" t="str">
        <f ca="1">IF($I202&lt;AJ$5,"-",SUM(INDIRECT(ADDRESS($AF202+"1",54,1,1,"EST 3")):INDIRECT(ADDRESS($AF202+"1",IF(AD202="",65,AD202+"53"),1,1,"EST 3")))/SUM(INDIRECT(ADDRESS($AF202,54,1,1,"EST 3")):INDIRECT(ADDRESS($AF202,IF(AD202="",65,AD202+"53"),1,1,"EST 3")))-1)</f>
        <v>-</v>
      </c>
      <c r="AK202" s="1" t="str">
        <f ca="1">IF($I202&lt;AK$5,"-",SUM(INDIRECT(ADDRESS($AF202+"1",70,1,1,"EST 3")):INDIRECT(ADDRESS($AF202+"1",IF(AE202="",81,AE202+"69"),1,1,"EST 3")))/SUM(INDIRECT(ADDRESS($AF202,70,1,1,"EST 3")):INDIRECT(ADDRESS($AF202,IF(AE202="",81,AE202+"69"),1,1,"EST 3")))-1)</f>
        <v>-</v>
      </c>
    </row>
    <row r="203" spans="3:37" ht="30" customHeight="1" thickTop="1" thickBot="1">
      <c r="C203" s="321"/>
      <c r="D203" s="322"/>
      <c r="E203" s="316"/>
      <c r="F203" s="316"/>
      <c r="G203" s="317" t="str">
        <f>IF(F203=0,"",VLOOKUP(F203,Funcionários!$C$6:$D$81,2,FALSE))</f>
        <v/>
      </c>
      <c r="H203" s="318"/>
      <c r="I203" s="319"/>
      <c r="J203" s="85" t="str">
        <f t="shared" si="43"/>
        <v/>
      </c>
      <c r="K203" s="88"/>
      <c r="L203" s="1" t="str">
        <f t="shared" si="44"/>
        <v/>
      </c>
      <c r="R203" s="1" t="str">
        <f t="shared" si="45"/>
        <v/>
      </c>
      <c r="S203" s="1" t="str">
        <f t="shared" si="46"/>
        <v/>
      </c>
      <c r="W203" s="1" t="e">
        <f t="shared" ca="1" si="47"/>
        <v>#VALUE!</v>
      </c>
      <c r="X203" s="1" t="e">
        <f t="shared" ca="1" si="48"/>
        <v>#VALUE!</v>
      </c>
      <c r="Y203" s="1" t="e">
        <f t="shared" ca="1" si="49"/>
        <v>#VALUE!</v>
      </c>
      <c r="AA203" s="1" t="str">
        <f t="shared" si="42"/>
        <v/>
      </c>
      <c r="AB203" s="1" t="str">
        <f t="shared" si="42"/>
        <v/>
      </c>
      <c r="AC203" s="1" t="str">
        <f t="shared" si="42"/>
        <v/>
      </c>
      <c r="AD203" s="1" t="str">
        <f t="shared" si="42"/>
        <v/>
      </c>
      <c r="AE203" s="1" t="str">
        <f t="shared" si="42"/>
        <v/>
      </c>
      <c r="AF203" s="1" t="e">
        <f>VLOOKUP(C203,'Est3'!$C$12:$S$26,18,FALSE)</f>
        <v>#N/A</v>
      </c>
      <c r="AG203" s="1" t="str">
        <f ca="1">IF($I203&lt;AG$5,"-",SUM(INDIRECT(ADDRESS($AF203+"1",6,1,1,"EST 3")):INDIRECT(ADDRESS($AF203+"1",IF(AA203="",17,AA203+"5"),1,1,"EST 3")))/SUM(INDIRECT(ADDRESS($AF203,6,1,1,"EST 3")):INDIRECT(ADDRESS($AF203,IF(AA203="",17,AA203+"5"),1,1,"EST 3")))-1)</f>
        <v>-</v>
      </c>
      <c r="AH203" s="1" t="str">
        <f ca="1">IF($I203&lt;AH$5,"-",SUM(INDIRECT(ADDRESS($AF203+"1",22,1,1,"EST 3")):INDIRECT(ADDRESS($AF203+"1",IF(AB203="",33,AB203+"21"),1,1,"EST 3")))/SUM(INDIRECT(ADDRESS($AF203,22,1,1,"EST 3")):INDIRECT(ADDRESS($AF203,IF(AB203="",33,AB203+"21"),1,1,"EST 3")))-1)</f>
        <v>-</v>
      </c>
      <c r="AI203" s="1" t="str">
        <f ca="1">IF($I203&lt;AI$5,"-",SUM(INDIRECT(ADDRESS($AF203+"1",38,1,1,"EST 3")):INDIRECT(ADDRESS($AF203+"1",IF(AC203="",49,AC203+"37"),1,1,"EST 3")))/SUM(INDIRECT(ADDRESS($AF203,38,1,1,"EST 3")):INDIRECT(ADDRESS($AF203,IF(AC203="",49,AC203+"37"),1,1,"EST 3")))-1)</f>
        <v>-</v>
      </c>
      <c r="AJ203" s="1" t="str">
        <f ca="1">IF($I203&lt;AJ$5,"-",SUM(INDIRECT(ADDRESS($AF203+"1",54,1,1,"EST 3")):INDIRECT(ADDRESS($AF203+"1",IF(AD203="",65,AD203+"53"),1,1,"EST 3")))/SUM(INDIRECT(ADDRESS($AF203,54,1,1,"EST 3")):INDIRECT(ADDRESS($AF203,IF(AD203="",65,AD203+"53"),1,1,"EST 3")))-1)</f>
        <v>-</v>
      </c>
      <c r="AK203" s="1" t="str">
        <f ca="1">IF($I203&lt;AK$5,"-",SUM(INDIRECT(ADDRESS($AF203+"1",70,1,1,"EST 3")):INDIRECT(ADDRESS($AF203+"1",IF(AE203="",81,AE203+"69"),1,1,"EST 3")))/SUM(INDIRECT(ADDRESS($AF203,70,1,1,"EST 3")):INDIRECT(ADDRESS($AF203,IF(AE203="",81,AE203+"69"),1,1,"EST 3")))-1)</f>
        <v>-</v>
      </c>
    </row>
    <row r="204" spans="3:37" ht="30" customHeight="1" thickTop="1" thickBot="1">
      <c r="C204" s="321"/>
      <c r="D204" s="322"/>
      <c r="E204" s="316"/>
      <c r="F204" s="316"/>
      <c r="G204" s="317" t="str">
        <f>IF(F204=0,"",VLOOKUP(F204,Funcionários!$C$6:$D$81,2,FALSE))</f>
        <v/>
      </c>
      <c r="H204" s="318"/>
      <c r="I204" s="319"/>
      <c r="J204" s="85" t="str">
        <f t="shared" si="43"/>
        <v/>
      </c>
      <c r="K204" s="88"/>
      <c r="L204" s="1" t="str">
        <f t="shared" si="44"/>
        <v/>
      </c>
      <c r="R204" s="1" t="str">
        <f t="shared" si="45"/>
        <v/>
      </c>
      <c r="S204" s="1" t="str">
        <f t="shared" si="46"/>
        <v/>
      </c>
      <c r="W204" s="1" t="e">
        <f t="shared" ca="1" si="47"/>
        <v>#VALUE!</v>
      </c>
      <c r="X204" s="1" t="e">
        <f t="shared" ca="1" si="48"/>
        <v>#VALUE!</v>
      </c>
      <c r="Y204" s="1" t="e">
        <f t="shared" ca="1" si="49"/>
        <v>#VALUE!</v>
      </c>
      <c r="AA204" s="1" t="str">
        <f t="shared" si="42"/>
        <v/>
      </c>
      <c r="AB204" s="1" t="str">
        <f t="shared" si="42"/>
        <v/>
      </c>
      <c r="AC204" s="1" t="str">
        <f t="shared" si="42"/>
        <v/>
      </c>
      <c r="AD204" s="1" t="str">
        <f t="shared" si="42"/>
        <v/>
      </c>
      <c r="AE204" s="1" t="str">
        <f t="shared" si="42"/>
        <v/>
      </c>
      <c r="AF204" s="1" t="e">
        <f>VLOOKUP(C204,'Est3'!$C$12:$S$26,18,FALSE)</f>
        <v>#N/A</v>
      </c>
      <c r="AG204" s="1" t="str">
        <f ca="1">IF($I204&lt;AG$5,"-",SUM(INDIRECT(ADDRESS($AF204+"1",6,1,1,"EST 3")):INDIRECT(ADDRESS($AF204+"1",IF(AA204="",17,AA204+"5"),1,1,"EST 3")))/SUM(INDIRECT(ADDRESS($AF204,6,1,1,"EST 3")):INDIRECT(ADDRESS($AF204,IF(AA204="",17,AA204+"5"),1,1,"EST 3")))-1)</f>
        <v>-</v>
      </c>
      <c r="AH204" s="1" t="str">
        <f ca="1">IF($I204&lt;AH$5,"-",SUM(INDIRECT(ADDRESS($AF204+"1",22,1,1,"EST 3")):INDIRECT(ADDRESS($AF204+"1",IF(AB204="",33,AB204+"21"),1,1,"EST 3")))/SUM(INDIRECT(ADDRESS($AF204,22,1,1,"EST 3")):INDIRECT(ADDRESS($AF204,IF(AB204="",33,AB204+"21"),1,1,"EST 3")))-1)</f>
        <v>-</v>
      </c>
      <c r="AI204" s="1" t="str">
        <f ca="1">IF($I204&lt;AI$5,"-",SUM(INDIRECT(ADDRESS($AF204+"1",38,1,1,"EST 3")):INDIRECT(ADDRESS($AF204+"1",IF(AC204="",49,AC204+"37"),1,1,"EST 3")))/SUM(INDIRECT(ADDRESS($AF204,38,1,1,"EST 3")):INDIRECT(ADDRESS($AF204,IF(AC204="",49,AC204+"37"),1,1,"EST 3")))-1)</f>
        <v>-</v>
      </c>
      <c r="AJ204" s="1" t="str">
        <f ca="1">IF($I204&lt;AJ$5,"-",SUM(INDIRECT(ADDRESS($AF204+"1",54,1,1,"EST 3")):INDIRECT(ADDRESS($AF204+"1",IF(AD204="",65,AD204+"53"),1,1,"EST 3")))/SUM(INDIRECT(ADDRESS($AF204,54,1,1,"EST 3")):INDIRECT(ADDRESS($AF204,IF(AD204="",65,AD204+"53"),1,1,"EST 3")))-1)</f>
        <v>-</v>
      </c>
      <c r="AK204" s="1" t="str">
        <f ca="1">IF($I204&lt;AK$5,"-",SUM(INDIRECT(ADDRESS($AF204+"1",70,1,1,"EST 3")):INDIRECT(ADDRESS($AF204+"1",IF(AE204="",81,AE204+"69"),1,1,"EST 3")))/SUM(INDIRECT(ADDRESS($AF204,70,1,1,"EST 3")):INDIRECT(ADDRESS($AF204,IF(AE204="",81,AE204+"69"),1,1,"EST 3")))-1)</f>
        <v>-</v>
      </c>
    </row>
    <row r="205" spans="3:37" ht="30" customHeight="1" thickTop="1" thickBot="1">
      <c r="C205" s="321"/>
      <c r="D205" s="322"/>
      <c r="E205" s="316"/>
      <c r="F205" s="316"/>
      <c r="G205" s="317" t="str">
        <f>IF(F205=0,"",VLOOKUP(F205,Funcionários!$C$6:$D$81,2,FALSE))</f>
        <v/>
      </c>
      <c r="H205" s="318"/>
      <c r="I205" s="319"/>
      <c r="J205" s="85" t="str">
        <f t="shared" si="43"/>
        <v/>
      </c>
      <c r="K205" s="88"/>
      <c r="L205" s="1" t="str">
        <f t="shared" si="44"/>
        <v/>
      </c>
      <c r="R205" s="1" t="str">
        <f t="shared" si="45"/>
        <v/>
      </c>
      <c r="S205" s="1" t="str">
        <f t="shared" si="46"/>
        <v/>
      </c>
      <c r="W205" s="1" t="e">
        <f t="shared" ca="1" si="47"/>
        <v>#VALUE!</v>
      </c>
      <c r="X205" s="1" t="e">
        <f t="shared" ca="1" si="48"/>
        <v>#VALUE!</v>
      </c>
      <c r="Y205" s="1" t="e">
        <f t="shared" ca="1" si="49"/>
        <v>#VALUE!</v>
      </c>
      <c r="AA205" s="1" t="str">
        <f t="shared" si="42"/>
        <v/>
      </c>
      <c r="AB205" s="1" t="str">
        <f t="shared" si="42"/>
        <v/>
      </c>
      <c r="AC205" s="1" t="str">
        <f t="shared" si="42"/>
        <v/>
      </c>
      <c r="AD205" s="1" t="str">
        <f t="shared" si="42"/>
        <v/>
      </c>
      <c r="AE205" s="1" t="str">
        <f t="shared" si="42"/>
        <v/>
      </c>
      <c r="AF205" s="1" t="e">
        <f>VLOOKUP(C205,'Est3'!$C$12:$S$26,18,FALSE)</f>
        <v>#N/A</v>
      </c>
      <c r="AG205" s="1" t="str">
        <f ca="1">IF($I205&lt;AG$5,"-",SUM(INDIRECT(ADDRESS($AF205+"1",6,1,1,"EST 3")):INDIRECT(ADDRESS($AF205+"1",IF(AA205="",17,AA205+"5"),1,1,"EST 3")))/SUM(INDIRECT(ADDRESS($AF205,6,1,1,"EST 3")):INDIRECT(ADDRESS($AF205,IF(AA205="",17,AA205+"5"),1,1,"EST 3")))-1)</f>
        <v>-</v>
      </c>
      <c r="AH205" s="1" t="str">
        <f ca="1">IF($I205&lt;AH$5,"-",SUM(INDIRECT(ADDRESS($AF205+"1",22,1,1,"EST 3")):INDIRECT(ADDRESS($AF205+"1",IF(AB205="",33,AB205+"21"),1,1,"EST 3")))/SUM(INDIRECT(ADDRESS($AF205,22,1,1,"EST 3")):INDIRECT(ADDRESS($AF205,IF(AB205="",33,AB205+"21"),1,1,"EST 3")))-1)</f>
        <v>-</v>
      </c>
      <c r="AI205" s="1" t="str">
        <f ca="1">IF($I205&lt;AI$5,"-",SUM(INDIRECT(ADDRESS($AF205+"1",38,1,1,"EST 3")):INDIRECT(ADDRESS($AF205+"1",IF(AC205="",49,AC205+"37"),1,1,"EST 3")))/SUM(INDIRECT(ADDRESS($AF205,38,1,1,"EST 3")):INDIRECT(ADDRESS($AF205,IF(AC205="",49,AC205+"37"),1,1,"EST 3")))-1)</f>
        <v>-</v>
      </c>
      <c r="AJ205" s="1" t="str">
        <f ca="1">IF($I205&lt;AJ$5,"-",SUM(INDIRECT(ADDRESS($AF205+"1",54,1,1,"EST 3")):INDIRECT(ADDRESS($AF205+"1",IF(AD205="",65,AD205+"53"),1,1,"EST 3")))/SUM(INDIRECT(ADDRESS($AF205,54,1,1,"EST 3")):INDIRECT(ADDRESS($AF205,IF(AD205="",65,AD205+"53"),1,1,"EST 3")))-1)</f>
        <v>-</v>
      </c>
      <c r="AK205" s="1" t="str">
        <f ca="1">IF($I205&lt;AK$5,"-",SUM(INDIRECT(ADDRESS($AF205+"1",70,1,1,"EST 3")):INDIRECT(ADDRESS($AF205+"1",IF(AE205="",81,AE205+"69"),1,1,"EST 3")))/SUM(INDIRECT(ADDRESS($AF205,70,1,1,"EST 3")):INDIRECT(ADDRESS($AF205,IF(AE205="",81,AE205+"69"),1,1,"EST 3")))-1)</f>
        <v>-</v>
      </c>
    </row>
    <row r="206" spans="3:37" ht="30" customHeight="1" thickTop="1" thickBot="1">
      <c r="C206" s="321"/>
      <c r="D206" s="322"/>
      <c r="E206" s="316"/>
      <c r="F206" s="316"/>
      <c r="G206" s="317" t="str">
        <f>IF(F206=0,"",VLOOKUP(F206,Funcionários!$C$6:$D$81,2,FALSE))</f>
        <v/>
      </c>
      <c r="H206" s="318"/>
      <c r="I206" s="319"/>
      <c r="J206" s="85" t="str">
        <f t="shared" si="43"/>
        <v/>
      </c>
      <c r="K206" s="88"/>
      <c r="L206" s="1" t="str">
        <f t="shared" si="44"/>
        <v/>
      </c>
      <c r="R206" s="1" t="str">
        <f t="shared" si="45"/>
        <v/>
      </c>
      <c r="S206" s="1" t="str">
        <f t="shared" si="46"/>
        <v/>
      </c>
      <c r="W206" s="1" t="e">
        <f t="shared" ca="1" si="47"/>
        <v>#VALUE!</v>
      </c>
      <c r="X206" s="1" t="e">
        <f t="shared" ca="1" si="48"/>
        <v>#VALUE!</v>
      </c>
      <c r="Y206" s="1" t="e">
        <f t="shared" ca="1" si="49"/>
        <v>#VALUE!</v>
      </c>
      <c r="AA206" s="1" t="str">
        <f t="shared" ref="AA206:AE215" si="50">IF($I206=AA$5,$R206,"")</f>
        <v/>
      </c>
      <c r="AB206" s="1" t="str">
        <f t="shared" si="50"/>
        <v/>
      </c>
      <c r="AC206" s="1" t="str">
        <f t="shared" si="50"/>
        <v/>
      </c>
      <c r="AD206" s="1" t="str">
        <f t="shared" si="50"/>
        <v/>
      </c>
      <c r="AE206" s="1" t="str">
        <f t="shared" si="50"/>
        <v/>
      </c>
      <c r="AF206" s="1" t="e">
        <f>VLOOKUP(C206,'Est3'!$C$12:$S$26,18,FALSE)</f>
        <v>#N/A</v>
      </c>
      <c r="AG206" s="1" t="str">
        <f ca="1">IF($I206&lt;AG$5,"-",SUM(INDIRECT(ADDRESS($AF206+"1",6,1,1,"EST 3")):INDIRECT(ADDRESS($AF206+"1",IF(AA206="",17,AA206+"5"),1,1,"EST 3")))/SUM(INDIRECT(ADDRESS($AF206,6,1,1,"EST 3")):INDIRECT(ADDRESS($AF206,IF(AA206="",17,AA206+"5"),1,1,"EST 3")))-1)</f>
        <v>-</v>
      </c>
      <c r="AH206" s="1" t="str">
        <f ca="1">IF($I206&lt;AH$5,"-",SUM(INDIRECT(ADDRESS($AF206+"1",22,1,1,"EST 3")):INDIRECT(ADDRESS($AF206+"1",IF(AB206="",33,AB206+"21"),1,1,"EST 3")))/SUM(INDIRECT(ADDRESS($AF206,22,1,1,"EST 3")):INDIRECT(ADDRESS($AF206,IF(AB206="",33,AB206+"21"),1,1,"EST 3")))-1)</f>
        <v>-</v>
      </c>
      <c r="AI206" s="1" t="str">
        <f ca="1">IF($I206&lt;AI$5,"-",SUM(INDIRECT(ADDRESS($AF206+"1",38,1,1,"EST 3")):INDIRECT(ADDRESS($AF206+"1",IF(AC206="",49,AC206+"37"),1,1,"EST 3")))/SUM(INDIRECT(ADDRESS($AF206,38,1,1,"EST 3")):INDIRECT(ADDRESS($AF206,IF(AC206="",49,AC206+"37"),1,1,"EST 3")))-1)</f>
        <v>-</v>
      </c>
      <c r="AJ206" s="1" t="str">
        <f ca="1">IF($I206&lt;AJ$5,"-",SUM(INDIRECT(ADDRESS($AF206+"1",54,1,1,"EST 3")):INDIRECT(ADDRESS($AF206+"1",IF(AD206="",65,AD206+"53"),1,1,"EST 3")))/SUM(INDIRECT(ADDRESS($AF206,54,1,1,"EST 3")):INDIRECT(ADDRESS($AF206,IF(AD206="",65,AD206+"53"),1,1,"EST 3")))-1)</f>
        <v>-</v>
      </c>
      <c r="AK206" s="1" t="str">
        <f ca="1">IF($I206&lt;AK$5,"-",SUM(INDIRECT(ADDRESS($AF206+"1",70,1,1,"EST 3")):INDIRECT(ADDRESS($AF206+"1",IF(AE206="",81,AE206+"69"),1,1,"EST 3")))/SUM(INDIRECT(ADDRESS($AF206,70,1,1,"EST 3")):INDIRECT(ADDRESS($AF206,IF(AE206="",81,AE206+"69"),1,1,"EST 3")))-1)</f>
        <v>-</v>
      </c>
    </row>
    <row r="207" spans="3:37" ht="30" customHeight="1" thickTop="1" thickBot="1">
      <c r="C207" s="321"/>
      <c r="D207" s="322"/>
      <c r="E207" s="316"/>
      <c r="F207" s="316"/>
      <c r="G207" s="317" t="str">
        <f>IF(F207=0,"",VLOOKUP(F207,Funcionários!$C$6:$D$81,2,FALSE))</f>
        <v/>
      </c>
      <c r="H207" s="318"/>
      <c r="I207" s="319"/>
      <c r="J207" s="85" t="str">
        <f t="shared" si="43"/>
        <v/>
      </c>
      <c r="K207" s="88"/>
      <c r="L207" s="1" t="str">
        <f t="shared" si="44"/>
        <v/>
      </c>
      <c r="R207" s="1" t="str">
        <f t="shared" si="45"/>
        <v/>
      </c>
      <c r="S207" s="1" t="str">
        <f t="shared" si="46"/>
        <v/>
      </c>
      <c r="W207" s="1" t="e">
        <f t="shared" ca="1" si="47"/>
        <v>#VALUE!</v>
      </c>
      <c r="X207" s="1" t="e">
        <f t="shared" ca="1" si="48"/>
        <v>#VALUE!</v>
      </c>
      <c r="Y207" s="1" t="e">
        <f t="shared" ca="1" si="49"/>
        <v>#VALUE!</v>
      </c>
      <c r="AA207" s="1" t="str">
        <f t="shared" si="50"/>
        <v/>
      </c>
      <c r="AB207" s="1" t="str">
        <f t="shared" si="50"/>
        <v/>
      </c>
      <c r="AC207" s="1" t="str">
        <f t="shared" si="50"/>
        <v/>
      </c>
      <c r="AD207" s="1" t="str">
        <f t="shared" si="50"/>
        <v/>
      </c>
      <c r="AE207" s="1" t="str">
        <f t="shared" si="50"/>
        <v/>
      </c>
      <c r="AF207" s="1" t="e">
        <f>VLOOKUP(C207,'Est3'!$C$12:$S$26,18,FALSE)</f>
        <v>#N/A</v>
      </c>
      <c r="AG207" s="1" t="str">
        <f ca="1">IF($I207&lt;AG$5,"-",SUM(INDIRECT(ADDRESS($AF207+"1",6,1,1,"EST 3")):INDIRECT(ADDRESS($AF207+"1",IF(AA207="",17,AA207+"5"),1,1,"EST 3")))/SUM(INDIRECT(ADDRESS($AF207,6,1,1,"EST 3")):INDIRECT(ADDRESS($AF207,IF(AA207="",17,AA207+"5"),1,1,"EST 3")))-1)</f>
        <v>-</v>
      </c>
      <c r="AH207" s="1" t="str">
        <f ca="1">IF($I207&lt;AH$5,"-",SUM(INDIRECT(ADDRESS($AF207+"1",22,1,1,"EST 3")):INDIRECT(ADDRESS($AF207+"1",IF(AB207="",33,AB207+"21"),1,1,"EST 3")))/SUM(INDIRECT(ADDRESS($AF207,22,1,1,"EST 3")):INDIRECT(ADDRESS($AF207,IF(AB207="",33,AB207+"21"),1,1,"EST 3")))-1)</f>
        <v>-</v>
      </c>
      <c r="AI207" s="1" t="str">
        <f ca="1">IF($I207&lt;AI$5,"-",SUM(INDIRECT(ADDRESS($AF207+"1",38,1,1,"EST 3")):INDIRECT(ADDRESS($AF207+"1",IF(AC207="",49,AC207+"37"),1,1,"EST 3")))/SUM(INDIRECT(ADDRESS($AF207,38,1,1,"EST 3")):INDIRECT(ADDRESS($AF207,IF(AC207="",49,AC207+"37"),1,1,"EST 3")))-1)</f>
        <v>-</v>
      </c>
      <c r="AJ207" s="1" t="str">
        <f ca="1">IF($I207&lt;AJ$5,"-",SUM(INDIRECT(ADDRESS($AF207+"1",54,1,1,"EST 3")):INDIRECT(ADDRESS($AF207+"1",IF(AD207="",65,AD207+"53"),1,1,"EST 3")))/SUM(INDIRECT(ADDRESS($AF207,54,1,1,"EST 3")):INDIRECT(ADDRESS($AF207,IF(AD207="",65,AD207+"53"),1,1,"EST 3")))-1)</f>
        <v>-</v>
      </c>
      <c r="AK207" s="1" t="str">
        <f ca="1">IF($I207&lt;AK$5,"-",SUM(INDIRECT(ADDRESS($AF207+"1",70,1,1,"EST 3")):INDIRECT(ADDRESS($AF207+"1",IF(AE207="",81,AE207+"69"),1,1,"EST 3")))/SUM(INDIRECT(ADDRESS($AF207,70,1,1,"EST 3")):INDIRECT(ADDRESS($AF207,IF(AE207="",81,AE207+"69"),1,1,"EST 3")))-1)</f>
        <v>-</v>
      </c>
    </row>
    <row r="208" spans="3:37" ht="30" customHeight="1" thickTop="1" thickBot="1">
      <c r="C208" s="321"/>
      <c r="D208" s="322"/>
      <c r="E208" s="316"/>
      <c r="F208" s="316"/>
      <c r="G208" s="317" t="str">
        <f>IF(F208=0,"",VLOOKUP(F208,Funcionários!$C$6:$D$81,2,FALSE))</f>
        <v/>
      </c>
      <c r="H208" s="318"/>
      <c r="I208" s="319"/>
      <c r="J208" s="85" t="str">
        <f t="shared" si="43"/>
        <v/>
      </c>
      <c r="K208" s="88"/>
      <c r="L208" s="1" t="str">
        <f t="shared" si="44"/>
        <v/>
      </c>
      <c r="R208" s="1" t="str">
        <f t="shared" si="45"/>
        <v/>
      </c>
      <c r="S208" s="1" t="str">
        <f t="shared" si="46"/>
        <v/>
      </c>
      <c r="W208" s="1" t="e">
        <f t="shared" ca="1" si="47"/>
        <v>#VALUE!</v>
      </c>
      <c r="X208" s="1" t="e">
        <f t="shared" ca="1" si="48"/>
        <v>#VALUE!</v>
      </c>
      <c r="Y208" s="1" t="e">
        <f t="shared" ca="1" si="49"/>
        <v>#VALUE!</v>
      </c>
      <c r="AA208" s="1" t="str">
        <f t="shared" si="50"/>
        <v/>
      </c>
      <c r="AB208" s="1" t="str">
        <f t="shared" si="50"/>
        <v/>
      </c>
      <c r="AC208" s="1" t="str">
        <f t="shared" si="50"/>
        <v/>
      </c>
      <c r="AD208" s="1" t="str">
        <f t="shared" si="50"/>
        <v/>
      </c>
      <c r="AE208" s="1" t="str">
        <f t="shared" si="50"/>
        <v/>
      </c>
      <c r="AF208" s="1" t="e">
        <f>VLOOKUP(C208,'Est3'!$C$12:$S$26,18,FALSE)</f>
        <v>#N/A</v>
      </c>
      <c r="AG208" s="1" t="str">
        <f ca="1">IF($I208&lt;AG$5,"-",SUM(INDIRECT(ADDRESS($AF208+"1",6,1,1,"EST 3")):INDIRECT(ADDRESS($AF208+"1",IF(AA208="",17,AA208+"5"),1,1,"EST 3")))/SUM(INDIRECT(ADDRESS($AF208,6,1,1,"EST 3")):INDIRECT(ADDRESS($AF208,IF(AA208="",17,AA208+"5"),1,1,"EST 3")))-1)</f>
        <v>-</v>
      </c>
      <c r="AH208" s="1" t="str">
        <f ca="1">IF($I208&lt;AH$5,"-",SUM(INDIRECT(ADDRESS($AF208+"1",22,1,1,"EST 3")):INDIRECT(ADDRESS($AF208+"1",IF(AB208="",33,AB208+"21"),1,1,"EST 3")))/SUM(INDIRECT(ADDRESS($AF208,22,1,1,"EST 3")):INDIRECT(ADDRESS($AF208,IF(AB208="",33,AB208+"21"),1,1,"EST 3")))-1)</f>
        <v>-</v>
      </c>
      <c r="AI208" s="1" t="str">
        <f ca="1">IF($I208&lt;AI$5,"-",SUM(INDIRECT(ADDRESS($AF208+"1",38,1,1,"EST 3")):INDIRECT(ADDRESS($AF208+"1",IF(AC208="",49,AC208+"37"),1,1,"EST 3")))/SUM(INDIRECT(ADDRESS($AF208,38,1,1,"EST 3")):INDIRECT(ADDRESS($AF208,IF(AC208="",49,AC208+"37"),1,1,"EST 3")))-1)</f>
        <v>-</v>
      </c>
      <c r="AJ208" s="1" t="str">
        <f ca="1">IF($I208&lt;AJ$5,"-",SUM(INDIRECT(ADDRESS($AF208+"1",54,1,1,"EST 3")):INDIRECT(ADDRESS($AF208+"1",IF(AD208="",65,AD208+"53"),1,1,"EST 3")))/SUM(INDIRECT(ADDRESS($AF208,54,1,1,"EST 3")):INDIRECT(ADDRESS($AF208,IF(AD208="",65,AD208+"53"),1,1,"EST 3")))-1)</f>
        <v>-</v>
      </c>
      <c r="AK208" s="1" t="str">
        <f ca="1">IF($I208&lt;AK$5,"-",SUM(INDIRECT(ADDRESS($AF208+"1",70,1,1,"EST 3")):INDIRECT(ADDRESS($AF208+"1",IF(AE208="",81,AE208+"69"),1,1,"EST 3")))/SUM(INDIRECT(ADDRESS($AF208,70,1,1,"EST 3")):INDIRECT(ADDRESS($AF208,IF(AE208="",81,AE208+"69"),1,1,"EST 3")))-1)</f>
        <v>-</v>
      </c>
    </row>
    <row r="209" spans="3:37" ht="30" customHeight="1" thickTop="1" thickBot="1">
      <c r="C209" s="321"/>
      <c r="D209" s="322"/>
      <c r="E209" s="316"/>
      <c r="F209" s="316"/>
      <c r="G209" s="317" t="str">
        <f>IF(F209=0,"",VLOOKUP(F209,Funcionários!$C$6:$D$81,2,FALSE))</f>
        <v/>
      </c>
      <c r="H209" s="318"/>
      <c r="I209" s="319"/>
      <c r="J209" s="85" t="str">
        <f t="shared" si="43"/>
        <v/>
      </c>
      <c r="K209" s="88"/>
      <c r="L209" s="1" t="str">
        <f t="shared" si="44"/>
        <v/>
      </c>
      <c r="R209" s="1" t="str">
        <f t="shared" si="45"/>
        <v/>
      </c>
      <c r="S209" s="1" t="str">
        <f t="shared" si="46"/>
        <v/>
      </c>
      <c r="W209" s="1" t="e">
        <f t="shared" ca="1" si="47"/>
        <v>#VALUE!</v>
      </c>
      <c r="X209" s="1" t="e">
        <f t="shared" ca="1" si="48"/>
        <v>#VALUE!</v>
      </c>
      <c r="Y209" s="1" t="e">
        <f t="shared" ca="1" si="49"/>
        <v>#VALUE!</v>
      </c>
      <c r="AA209" s="1" t="str">
        <f t="shared" si="50"/>
        <v/>
      </c>
      <c r="AB209" s="1" t="str">
        <f t="shared" si="50"/>
        <v/>
      </c>
      <c r="AC209" s="1" t="str">
        <f t="shared" si="50"/>
        <v/>
      </c>
      <c r="AD209" s="1" t="str">
        <f t="shared" si="50"/>
        <v/>
      </c>
      <c r="AE209" s="1" t="str">
        <f t="shared" si="50"/>
        <v/>
      </c>
      <c r="AF209" s="1" t="e">
        <f>VLOOKUP(C209,'Est3'!$C$12:$S$26,18,FALSE)</f>
        <v>#N/A</v>
      </c>
      <c r="AG209" s="1" t="str">
        <f ca="1">IF($I209&lt;AG$5,"-",SUM(INDIRECT(ADDRESS($AF209+"1",6,1,1,"EST 3")):INDIRECT(ADDRESS($AF209+"1",IF(AA209="",17,AA209+"5"),1,1,"EST 3")))/SUM(INDIRECT(ADDRESS($AF209,6,1,1,"EST 3")):INDIRECT(ADDRESS($AF209,IF(AA209="",17,AA209+"5"),1,1,"EST 3")))-1)</f>
        <v>-</v>
      </c>
      <c r="AH209" s="1" t="str">
        <f ca="1">IF($I209&lt;AH$5,"-",SUM(INDIRECT(ADDRESS($AF209+"1",22,1,1,"EST 3")):INDIRECT(ADDRESS($AF209+"1",IF(AB209="",33,AB209+"21"),1,1,"EST 3")))/SUM(INDIRECT(ADDRESS($AF209,22,1,1,"EST 3")):INDIRECT(ADDRESS($AF209,IF(AB209="",33,AB209+"21"),1,1,"EST 3")))-1)</f>
        <v>-</v>
      </c>
      <c r="AI209" s="1" t="str">
        <f ca="1">IF($I209&lt;AI$5,"-",SUM(INDIRECT(ADDRESS($AF209+"1",38,1,1,"EST 3")):INDIRECT(ADDRESS($AF209+"1",IF(AC209="",49,AC209+"37"),1,1,"EST 3")))/SUM(INDIRECT(ADDRESS($AF209,38,1,1,"EST 3")):INDIRECT(ADDRESS($AF209,IF(AC209="",49,AC209+"37"),1,1,"EST 3")))-1)</f>
        <v>-</v>
      </c>
      <c r="AJ209" s="1" t="str">
        <f ca="1">IF($I209&lt;AJ$5,"-",SUM(INDIRECT(ADDRESS($AF209+"1",54,1,1,"EST 3")):INDIRECT(ADDRESS($AF209+"1",IF(AD209="",65,AD209+"53"),1,1,"EST 3")))/SUM(INDIRECT(ADDRESS($AF209,54,1,1,"EST 3")):INDIRECT(ADDRESS($AF209,IF(AD209="",65,AD209+"53"),1,1,"EST 3")))-1)</f>
        <v>-</v>
      </c>
      <c r="AK209" s="1" t="str">
        <f ca="1">IF($I209&lt;AK$5,"-",SUM(INDIRECT(ADDRESS($AF209+"1",70,1,1,"EST 3")):INDIRECT(ADDRESS($AF209+"1",IF(AE209="",81,AE209+"69"),1,1,"EST 3")))/SUM(INDIRECT(ADDRESS($AF209,70,1,1,"EST 3")):INDIRECT(ADDRESS($AF209,IF(AE209="",81,AE209+"69"),1,1,"EST 3")))-1)</f>
        <v>-</v>
      </c>
    </row>
    <row r="210" spans="3:37" ht="30" customHeight="1" thickTop="1" thickBot="1">
      <c r="C210" s="321"/>
      <c r="D210" s="322"/>
      <c r="E210" s="316"/>
      <c r="F210" s="316"/>
      <c r="G210" s="317" t="str">
        <f>IF(F210=0,"",VLOOKUP(F210,Funcionários!$C$6:$D$81,2,FALSE))</f>
        <v/>
      </c>
      <c r="H210" s="318"/>
      <c r="I210" s="319"/>
      <c r="J210" s="85" t="str">
        <f t="shared" si="43"/>
        <v/>
      </c>
      <c r="K210" s="88"/>
      <c r="L210" s="1" t="str">
        <f t="shared" si="44"/>
        <v/>
      </c>
      <c r="R210" s="1" t="str">
        <f t="shared" si="45"/>
        <v/>
      </c>
      <c r="S210" s="1" t="str">
        <f t="shared" si="46"/>
        <v/>
      </c>
      <c r="W210" s="1" t="e">
        <f t="shared" ca="1" si="47"/>
        <v>#VALUE!</v>
      </c>
      <c r="X210" s="1" t="e">
        <f t="shared" ca="1" si="48"/>
        <v>#VALUE!</v>
      </c>
      <c r="Y210" s="1" t="e">
        <f t="shared" ca="1" si="49"/>
        <v>#VALUE!</v>
      </c>
      <c r="AA210" s="1" t="str">
        <f t="shared" si="50"/>
        <v/>
      </c>
      <c r="AB210" s="1" t="str">
        <f t="shared" si="50"/>
        <v/>
      </c>
      <c r="AC210" s="1" t="str">
        <f t="shared" si="50"/>
        <v/>
      </c>
      <c r="AD210" s="1" t="str">
        <f t="shared" si="50"/>
        <v/>
      </c>
      <c r="AE210" s="1" t="str">
        <f t="shared" si="50"/>
        <v/>
      </c>
      <c r="AF210" s="1" t="e">
        <f>VLOOKUP(C210,'Est3'!$C$12:$S$26,18,FALSE)</f>
        <v>#N/A</v>
      </c>
      <c r="AG210" s="1" t="str">
        <f ca="1">IF($I210&lt;AG$5,"-",SUM(INDIRECT(ADDRESS($AF210+"1",6,1,1,"EST 3")):INDIRECT(ADDRESS($AF210+"1",IF(AA210="",17,AA210+"5"),1,1,"EST 3")))/SUM(INDIRECT(ADDRESS($AF210,6,1,1,"EST 3")):INDIRECT(ADDRESS($AF210,IF(AA210="",17,AA210+"5"),1,1,"EST 3")))-1)</f>
        <v>-</v>
      </c>
      <c r="AH210" s="1" t="str">
        <f ca="1">IF($I210&lt;AH$5,"-",SUM(INDIRECT(ADDRESS($AF210+"1",22,1,1,"EST 3")):INDIRECT(ADDRESS($AF210+"1",IF(AB210="",33,AB210+"21"),1,1,"EST 3")))/SUM(INDIRECT(ADDRESS($AF210,22,1,1,"EST 3")):INDIRECT(ADDRESS($AF210,IF(AB210="",33,AB210+"21"),1,1,"EST 3")))-1)</f>
        <v>-</v>
      </c>
      <c r="AI210" s="1" t="str">
        <f ca="1">IF($I210&lt;AI$5,"-",SUM(INDIRECT(ADDRESS($AF210+"1",38,1,1,"EST 3")):INDIRECT(ADDRESS($AF210+"1",IF(AC210="",49,AC210+"37"),1,1,"EST 3")))/SUM(INDIRECT(ADDRESS($AF210,38,1,1,"EST 3")):INDIRECT(ADDRESS($AF210,IF(AC210="",49,AC210+"37"),1,1,"EST 3")))-1)</f>
        <v>-</v>
      </c>
      <c r="AJ210" s="1" t="str">
        <f ca="1">IF($I210&lt;AJ$5,"-",SUM(INDIRECT(ADDRESS($AF210+"1",54,1,1,"EST 3")):INDIRECT(ADDRESS($AF210+"1",IF(AD210="",65,AD210+"53"),1,1,"EST 3")))/SUM(INDIRECT(ADDRESS($AF210,54,1,1,"EST 3")):INDIRECT(ADDRESS($AF210,IF(AD210="",65,AD210+"53"),1,1,"EST 3")))-1)</f>
        <v>-</v>
      </c>
      <c r="AK210" s="1" t="str">
        <f ca="1">IF($I210&lt;AK$5,"-",SUM(INDIRECT(ADDRESS($AF210+"1",70,1,1,"EST 3")):INDIRECT(ADDRESS($AF210+"1",IF(AE210="",81,AE210+"69"),1,1,"EST 3")))/SUM(INDIRECT(ADDRESS($AF210,70,1,1,"EST 3")):INDIRECT(ADDRESS($AF210,IF(AE210="",81,AE210+"69"),1,1,"EST 3")))-1)</f>
        <v>-</v>
      </c>
    </row>
    <row r="211" spans="3:37" ht="30" customHeight="1" thickTop="1" thickBot="1">
      <c r="C211" s="321"/>
      <c r="D211" s="322"/>
      <c r="E211" s="316"/>
      <c r="F211" s="316"/>
      <c r="G211" s="317" t="str">
        <f>IF(F211=0,"",VLOOKUP(F211,Funcionários!$C$6:$D$81,2,FALSE))</f>
        <v/>
      </c>
      <c r="H211" s="318"/>
      <c r="I211" s="319"/>
      <c r="J211" s="85" t="str">
        <f t="shared" si="43"/>
        <v/>
      </c>
      <c r="K211" s="88"/>
      <c r="L211" s="1" t="str">
        <f t="shared" si="44"/>
        <v/>
      </c>
      <c r="R211" s="1" t="str">
        <f t="shared" si="45"/>
        <v/>
      </c>
      <c r="S211" s="1" t="str">
        <f t="shared" si="46"/>
        <v/>
      </c>
      <c r="W211" s="1" t="e">
        <f t="shared" ca="1" si="47"/>
        <v>#VALUE!</v>
      </c>
      <c r="X211" s="1" t="e">
        <f t="shared" ca="1" si="48"/>
        <v>#VALUE!</v>
      </c>
      <c r="Y211" s="1" t="e">
        <f t="shared" ca="1" si="49"/>
        <v>#VALUE!</v>
      </c>
      <c r="AA211" s="1" t="str">
        <f t="shared" si="50"/>
        <v/>
      </c>
      <c r="AB211" s="1" t="str">
        <f t="shared" si="50"/>
        <v/>
      </c>
      <c r="AC211" s="1" t="str">
        <f t="shared" si="50"/>
        <v/>
      </c>
      <c r="AD211" s="1" t="str">
        <f t="shared" si="50"/>
        <v/>
      </c>
      <c r="AE211" s="1" t="str">
        <f t="shared" si="50"/>
        <v/>
      </c>
      <c r="AF211" s="1" t="e">
        <f>VLOOKUP(C211,'Est3'!$C$12:$S$26,18,FALSE)</f>
        <v>#N/A</v>
      </c>
      <c r="AG211" s="1" t="str">
        <f ca="1">IF($I211&lt;AG$5,"-",SUM(INDIRECT(ADDRESS($AF211+"1",6,1,1,"EST 3")):INDIRECT(ADDRESS($AF211+"1",IF(AA211="",17,AA211+"5"),1,1,"EST 3")))/SUM(INDIRECT(ADDRESS($AF211,6,1,1,"EST 3")):INDIRECT(ADDRESS($AF211,IF(AA211="",17,AA211+"5"),1,1,"EST 3")))-1)</f>
        <v>-</v>
      </c>
      <c r="AH211" s="1" t="str">
        <f ca="1">IF($I211&lt;AH$5,"-",SUM(INDIRECT(ADDRESS($AF211+"1",22,1,1,"EST 3")):INDIRECT(ADDRESS($AF211+"1",IF(AB211="",33,AB211+"21"),1,1,"EST 3")))/SUM(INDIRECT(ADDRESS($AF211,22,1,1,"EST 3")):INDIRECT(ADDRESS($AF211,IF(AB211="",33,AB211+"21"),1,1,"EST 3")))-1)</f>
        <v>-</v>
      </c>
      <c r="AI211" s="1" t="str">
        <f ca="1">IF($I211&lt;AI$5,"-",SUM(INDIRECT(ADDRESS($AF211+"1",38,1,1,"EST 3")):INDIRECT(ADDRESS($AF211+"1",IF(AC211="",49,AC211+"37"),1,1,"EST 3")))/SUM(INDIRECT(ADDRESS($AF211,38,1,1,"EST 3")):INDIRECT(ADDRESS($AF211,IF(AC211="",49,AC211+"37"),1,1,"EST 3")))-1)</f>
        <v>-</v>
      </c>
      <c r="AJ211" s="1" t="str">
        <f ca="1">IF($I211&lt;AJ$5,"-",SUM(INDIRECT(ADDRESS($AF211+"1",54,1,1,"EST 3")):INDIRECT(ADDRESS($AF211+"1",IF(AD211="",65,AD211+"53"),1,1,"EST 3")))/SUM(INDIRECT(ADDRESS($AF211,54,1,1,"EST 3")):INDIRECT(ADDRESS($AF211,IF(AD211="",65,AD211+"53"),1,1,"EST 3")))-1)</f>
        <v>-</v>
      </c>
      <c r="AK211" s="1" t="str">
        <f ca="1">IF($I211&lt;AK$5,"-",SUM(INDIRECT(ADDRESS($AF211+"1",70,1,1,"EST 3")):INDIRECT(ADDRESS($AF211+"1",IF(AE211="",81,AE211+"69"),1,1,"EST 3")))/SUM(INDIRECT(ADDRESS($AF211,70,1,1,"EST 3")):INDIRECT(ADDRESS($AF211,IF(AE211="",81,AE211+"69"),1,1,"EST 3")))-1)</f>
        <v>-</v>
      </c>
    </row>
    <row r="212" spans="3:37" ht="30" customHeight="1" thickTop="1" thickBot="1">
      <c r="C212" s="321"/>
      <c r="D212" s="322"/>
      <c r="E212" s="316"/>
      <c r="F212" s="316"/>
      <c r="G212" s="317" t="str">
        <f>IF(F212=0,"",VLOOKUP(F212,Funcionários!$C$6:$D$81,2,FALSE))</f>
        <v/>
      </c>
      <c r="H212" s="318"/>
      <c r="I212" s="319"/>
      <c r="J212" s="85" t="str">
        <f t="shared" si="43"/>
        <v/>
      </c>
      <c r="K212" s="88"/>
      <c r="L212" s="1" t="str">
        <f t="shared" si="44"/>
        <v/>
      </c>
      <c r="R212" s="1" t="str">
        <f t="shared" si="45"/>
        <v/>
      </c>
      <c r="S212" s="1" t="str">
        <f t="shared" si="46"/>
        <v/>
      </c>
      <c r="W212" s="1" t="e">
        <f t="shared" ca="1" si="47"/>
        <v>#VALUE!</v>
      </c>
      <c r="X212" s="1" t="e">
        <f t="shared" ca="1" si="48"/>
        <v>#VALUE!</v>
      </c>
      <c r="Y212" s="1" t="e">
        <f t="shared" ca="1" si="49"/>
        <v>#VALUE!</v>
      </c>
      <c r="AA212" s="1" t="str">
        <f t="shared" si="50"/>
        <v/>
      </c>
      <c r="AB212" s="1" t="str">
        <f t="shared" si="50"/>
        <v/>
      </c>
      <c r="AC212" s="1" t="str">
        <f t="shared" si="50"/>
        <v/>
      </c>
      <c r="AD212" s="1" t="str">
        <f t="shared" si="50"/>
        <v/>
      </c>
      <c r="AE212" s="1" t="str">
        <f t="shared" si="50"/>
        <v/>
      </c>
      <c r="AF212" s="1" t="e">
        <f>VLOOKUP(C212,'Est3'!$C$12:$S$26,18,FALSE)</f>
        <v>#N/A</v>
      </c>
      <c r="AG212" s="1" t="str">
        <f ca="1">IF($I212&lt;AG$5,"-",SUM(INDIRECT(ADDRESS($AF212+"1",6,1,1,"EST 3")):INDIRECT(ADDRESS($AF212+"1",IF(AA212="",17,AA212+"5"),1,1,"EST 3")))/SUM(INDIRECT(ADDRESS($AF212,6,1,1,"EST 3")):INDIRECT(ADDRESS($AF212,IF(AA212="",17,AA212+"5"),1,1,"EST 3")))-1)</f>
        <v>-</v>
      </c>
      <c r="AH212" s="1" t="str">
        <f ca="1">IF($I212&lt;AH$5,"-",SUM(INDIRECT(ADDRESS($AF212+"1",22,1,1,"EST 3")):INDIRECT(ADDRESS($AF212+"1",IF(AB212="",33,AB212+"21"),1,1,"EST 3")))/SUM(INDIRECT(ADDRESS($AF212,22,1,1,"EST 3")):INDIRECT(ADDRESS($AF212,IF(AB212="",33,AB212+"21"),1,1,"EST 3")))-1)</f>
        <v>-</v>
      </c>
      <c r="AI212" s="1" t="str">
        <f ca="1">IF($I212&lt;AI$5,"-",SUM(INDIRECT(ADDRESS($AF212+"1",38,1,1,"EST 3")):INDIRECT(ADDRESS($AF212+"1",IF(AC212="",49,AC212+"37"),1,1,"EST 3")))/SUM(INDIRECT(ADDRESS($AF212,38,1,1,"EST 3")):INDIRECT(ADDRESS($AF212,IF(AC212="",49,AC212+"37"),1,1,"EST 3")))-1)</f>
        <v>-</v>
      </c>
      <c r="AJ212" s="1" t="str">
        <f ca="1">IF($I212&lt;AJ$5,"-",SUM(INDIRECT(ADDRESS($AF212+"1",54,1,1,"EST 3")):INDIRECT(ADDRESS($AF212+"1",IF(AD212="",65,AD212+"53"),1,1,"EST 3")))/SUM(INDIRECT(ADDRESS($AF212,54,1,1,"EST 3")):INDIRECT(ADDRESS($AF212,IF(AD212="",65,AD212+"53"),1,1,"EST 3")))-1)</f>
        <v>-</v>
      </c>
      <c r="AK212" s="1" t="str">
        <f ca="1">IF($I212&lt;AK$5,"-",SUM(INDIRECT(ADDRESS($AF212+"1",70,1,1,"EST 3")):INDIRECT(ADDRESS($AF212+"1",IF(AE212="",81,AE212+"69"),1,1,"EST 3")))/SUM(INDIRECT(ADDRESS($AF212,70,1,1,"EST 3")):INDIRECT(ADDRESS($AF212,IF(AE212="",81,AE212+"69"),1,1,"EST 3")))-1)</f>
        <v>-</v>
      </c>
    </row>
    <row r="213" spans="3:37" ht="30" customHeight="1" thickTop="1" thickBot="1">
      <c r="C213" s="321"/>
      <c r="D213" s="322"/>
      <c r="E213" s="316"/>
      <c r="F213" s="316"/>
      <c r="G213" s="317" t="str">
        <f>IF(F213=0,"",VLOOKUP(F213,Funcionários!$C$6:$D$81,2,FALSE))</f>
        <v/>
      </c>
      <c r="H213" s="318"/>
      <c r="I213" s="319"/>
      <c r="J213" s="85" t="str">
        <f t="shared" si="43"/>
        <v/>
      </c>
      <c r="K213" s="88"/>
      <c r="L213" s="1" t="str">
        <f t="shared" si="44"/>
        <v/>
      </c>
      <c r="R213" s="1" t="str">
        <f t="shared" si="45"/>
        <v/>
      </c>
      <c r="S213" s="1" t="str">
        <f t="shared" si="46"/>
        <v/>
      </c>
      <c r="W213" s="1" t="e">
        <f t="shared" ca="1" si="47"/>
        <v>#VALUE!</v>
      </c>
      <c r="X213" s="1" t="e">
        <f t="shared" ca="1" si="48"/>
        <v>#VALUE!</v>
      </c>
      <c r="Y213" s="1" t="e">
        <f t="shared" ca="1" si="49"/>
        <v>#VALUE!</v>
      </c>
      <c r="AA213" s="1" t="str">
        <f t="shared" si="50"/>
        <v/>
      </c>
      <c r="AB213" s="1" t="str">
        <f t="shared" si="50"/>
        <v/>
      </c>
      <c r="AC213" s="1" t="str">
        <f t="shared" si="50"/>
        <v/>
      </c>
      <c r="AD213" s="1" t="str">
        <f t="shared" si="50"/>
        <v/>
      </c>
      <c r="AE213" s="1" t="str">
        <f t="shared" si="50"/>
        <v/>
      </c>
      <c r="AF213" s="1" t="e">
        <f>VLOOKUP(C213,'Est3'!$C$12:$S$26,18,FALSE)</f>
        <v>#N/A</v>
      </c>
      <c r="AG213" s="1" t="str">
        <f ca="1">IF($I213&lt;AG$5,"-",SUM(INDIRECT(ADDRESS($AF213+"1",6,1,1,"EST 3")):INDIRECT(ADDRESS($AF213+"1",IF(AA213="",17,AA213+"5"),1,1,"EST 3")))/SUM(INDIRECT(ADDRESS($AF213,6,1,1,"EST 3")):INDIRECT(ADDRESS($AF213,IF(AA213="",17,AA213+"5"),1,1,"EST 3")))-1)</f>
        <v>-</v>
      </c>
      <c r="AH213" s="1" t="str">
        <f ca="1">IF($I213&lt;AH$5,"-",SUM(INDIRECT(ADDRESS($AF213+"1",22,1,1,"EST 3")):INDIRECT(ADDRESS($AF213+"1",IF(AB213="",33,AB213+"21"),1,1,"EST 3")))/SUM(INDIRECT(ADDRESS($AF213,22,1,1,"EST 3")):INDIRECT(ADDRESS($AF213,IF(AB213="",33,AB213+"21"),1,1,"EST 3")))-1)</f>
        <v>-</v>
      </c>
      <c r="AI213" s="1" t="str">
        <f ca="1">IF($I213&lt;AI$5,"-",SUM(INDIRECT(ADDRESS($AF213+"1",38,1,1,"EST 3")):INDIRECT(ADDRESS($AF213+"1",IF(AC213="",49,AC213+"37"),1,1,"EST 3")))/SUM(INDIRECT(ADDRESS($AF213,38,1,1,"EST 3")):INDIRECT(ADDRESS($AF213,IF(AC213="",49,AC213+"37"),1,1,"EST 3")))-1)</f>
        <v>-</v>
      </c>
      <c r="AJ213" s="1" t="str">
        <f ca="1">IF($I213&lt;AJ$5,"-",SUM(INDIRECT(ADDRESS($AF213+"1",54,1,1,"EST 3")):INDIRECT(ADDRESS($AF213+"1",IF(AD213="",65,AD213+"53"),1,1,"EST 3")))/SUM(INDIRECT(ADDRESS($AF213,54,1,1,"EST 3")):INDIRECT(ADDRESS($AF213,IF(AD213="",65,AD213+"53"),1,1,"EST 3")))-1)</f>
        <v>-</v>
      </c>
      <c r="AK213" s="1" t="str">
        <f ca="1">IF($I213&lt;AK$5,"-",SUM(INDIRECT(ADDRESS($AF213+"1",70,1,1,"EST 3")):INDIRECT(ADDRESS($AF213+"1",IF(AE213="",81,AE213+"69"),1,1,"EST 3")))/SUM(INDIRECT(ADDRESS($AF213,70,1,1,"EST 3")):INDIRECT(ADDRESS($AF213,IF(AE213="",81,AE213+"69"),1,1,"EST 3")))-1)</f>
        <v>-</v>
      </c>
    </row>
    <row r="214" spans="3:37" ht="30" customHeight="1" thickTop="1" thickBot="1">
      <c r="C214" s="321"/>
      <c r="D214" s="322"/>
      <c r="E214" s="316"/>
      <c r="F214" s="316"/>
      <c r="G214" s="317" t="str">
        <f>IF(F214=0,"",VLOOKUP(F214,Funcionários!$C$6:$D$81,2,FALSE))</f>
        <v/>
      </c>
      <c r="H214" s="318"/>
      <c r="I214" s="319"/>
      <c r="J214" s="85" t="str">
        <f t="shared" si="43"/>
        <v/>
      </c>
      <c r="K214" s="88"/>
      <c r="L214" s="1" t="str">
        <f t="shared" si="44"/>
        <v/>
      </c>
      <c r="R214" s="1" t="str">
        <f t="shared" si="45"/>
        <v/>
      </c>
      <c r="S214" s="1" t="str">
        <f t="shared" si="46"/>
        <v/>
      </c>
      <c r="W214" s="1" t="e">
        <f t="shared" ca="1" si="47"/>
        <v>#VALUE!</v>
      </c>
      <c r="X214" s="1" t="e">
        <f t="shared" ca="1" si="48"/>
        <v>#VALUE!</v>
      </c>
      <c r="Y214" s="1" t="e">
        <f t="shared" ca="1" si="49"/>
        <v>#VALUE!</v>
      </c>
      <c r="AA214" s="1" t="str">
        <f t="shared" si="50"/>
        <v/>
      </c>
      <c r="AB214" s="1" t="str">
        <f t="shared" si="50"/>
        <v/>
      </c>
      <c r="AC214" s="1" t="str">
        <f t="shared" si="50"/>
        <v/>
      </c>
      <c r="AD214" s="1" t="str">
        <f t="shared" si="50"/>
        <v/>
      </c>
      <c r="AE214" s="1" t="str">
        <f t="shared" si="50"/>
        <v/>
      </c>
      <c r="AF214" s="1" t="e">
        <f>VLOOKUP(C214,'Est3'!$C$12:$S$26,18,FALSE)</f>
        <v>#N/A</v>
      </c>
      <c r="AG214" s="1" t="str">
        <f ca="1">IF($I214&lt;AG$5,"-",SUM(INDIRECT(ADDRESS($AF214+"1",6,1,1,"EST 3")):INDIRECT(ADDRESS($AF214+"1",IF(AA214="",17,AA214+"5"),1,1,"EST 3")))/SUM(INDIRECT(ADDRESS($AF214,6,1,1,"EST 3")):INDIRECT(ADDRESS($AF214,IF(AA214="",17,AA214+"5"),1,1,"EST 3")))-1)</f>
        <v>-</v>
      </c>
      <c r="AH214" s="1" t="str">
        <f ca="1">IF($I214&lt;AH$5,"-",SUM(INDIRECT(ADDRESS($AF214+"1",22,1,1,"EST 3")):INDIRECT(ADDRESS($AF214+"1",IF(AB214="",33,AB214+"21"),1,1,"EST 3")))/SUM(INDIRECT(ADDRESS($AF214,22,1,1,"EST 3")):INDIRECT(ADDRESS($AF214,IF(AB214="",33,AB214+"21"),1,1,"EST 3")))-1)</f>
        <v>-</v>
      </c>
      <c r="AI214" s="1" t="str">
        <f ca="1">IF($I214&lt;AI$5,"-",SUM(INDIRECT(ADDRESS($AF214+"1",38,1,1,"EST 3")):INDIRECT(ADDRESS($AF214+"1",IF(AC214="",49,AC214+"37"),1,1,"EST 3")))/SUM(INDIRECT(ADDRESS($AF214,38,1,1,"EST 3")):INDIRECT(ADDRESS($AF214,IF(AC214="",49,AC214+"37"),1,1,"EST 3")))-1)</f>
        <v>-</v>
      </c>
      <c r="AJ214" s="1" t="str">
        <f ca="1">IF($I214&lt;AJ$5,"-",SUM(INDIRECT(ADDRESS($AF214+"1",54,1,1,"EST 3")):INDIRECT(ADDRESS($AF214+"1",IF(AD214="",65,AD214+"53"),1,1,"EST 3")))/SUM(INDIRECT(ADDRESS($AF214,54,1,1,"EST 3")):INDIRECT(ADDRESS($AF214,IF(AD214="",65,AD214+"53"),1,1,"EST 3")))-1)</f>
        <v>-</v>
      </c>
      <c r="AK214" s="1" t="str">
        <f ca="1">IF($I214&lt;AK$5,"-",SUM(INDIRECT(ADDRESS($AF214+"1",70,1,1,"EST 3")):INDIRECT(ADDRESS($AF214+"1",IF(AE214="",81,AE214+"69"),1,1,"EST 3")))/SUM(INDIRECT(ADDRESS($AF214,70,1,1,"EST 3")):INDIRECT(ADDRESS($AF214,IF(AE214="",81,AE214+"69"),1,1,"EST 3")))-1)</f>
        <v>-</v>
      </c>
    </row>
    <row r="215" spans="3:37" ht="30" customHeight="1" thickTop="1" thickBot="1">
      <c r="C215" s="321"/>
      <c r="D215" s="322"/>
      <c r="E215" s="316"/>
      <c r="F215" s="316"/>
      <c r="G215" s="317" t="str">
        <f>IF(F215=0,"",VLOOKUP(F215,Funcionários!$C$6:$D$81,2,FALSE))</f>
        <v/>
      </c>
      <c r="H215" s="318"/>
      <c r="I215" s="319"/>
      <c r="J215" s="85" t="str">
        <f t="shared" si="43"/>
        <v/>
      </c>
      <c r="K215" s="88"/>
      <c r="L215" s="1" t="str">
        <f t="shared" si="44"/>
        <v/>
      </c>
      <c r="R215" s="1" t="str">
        <f t="shared" si="45"/>
        <v/>
      </c>
      <c r="S215" s="1" t="str">
        <f t="shared" si="46"/>
        <v/>
      </c>
      <c r="W215" s="1" t="e">
        <f t="shared" ca="1" si="47"/>
        <v>#VALUE!</v>
      </c>
      <c r="X215" s="1" t="e">
        <f t="shared" ca="1" si="48"/>
        <v>#VALUE!</v>
      </c>
      <c r="Y215" s="1" t="e">
        <f t="shared" ca="1" si="49"/>
        <v>#VALUE!</v>
      </c>
      <c r="AA215" s="1" t="str">
        <f t="shared" si="50"/>
        <v/>
      </c>
      <c r="AB215" s="1" t="str">
        <f t="shared" si="50"/>
        <v/>
      </c>
      <c r="AC215" s="1" t="str">
        <f t="shared" si="50"/>
        <v/>
      </c>
      <c r="AD215" s="1" t="str">
        <f t="shared" si="50"/>
        <v/>
      </c>
      <c r="AE215" s="1" t="str">
        <f t="shared" si="50"/>
        <v/>
      </c>
      <c r="AF215" s="1" t="e">
        <f>VLOOKUP(C215,'Est3'!$C$12:$S$26,18,FALSE)</f>
        <v>#N/A</v>
      </c>
      <c r="AG215" s="1" t="str">
        <f ca="1">IF($I215&lt;AG$5,"-",SUM(INDIRECT(ADDRESS($AF215+"1",6,1,1,"EST 3")):INDIRECT(ADDRESS($AF215+"1",IF(AA215="",17,AA215+"5"),1,1,"EST 3")))/SUM(INDIRECT(ADDRESS($AF215,6,1,1,"EST 3")):INDIRECT(ADDRESS($AF215,IF(AA215="",17,AA215+"5"),1,1,"EST 3")))-1)</f>
        <v>-</v>
      </c>
      <c r="AH215" s="1" t="str">
        <f ca="1">IF($I215&lt;AH$5,"-",SUM(INDIRECT(ADDRESS($AF215+"1",22,1,1,"EST 3")):INDIRECT(ADDRESS($AF215+"1",IF(AB215="",33,AB215+"21"),1,1,"EST 3")))/SUM(INDIRECT(ADDRESS($AF215,22,1,1,"EST 3")):INDIRECT(ADDRESS($AF215,IF(AB215="",33,AB215+"21"),1,1,"EST 3")))-1)</f>
        <v>-</v>
      </c>
      <c r="AI215" s="1" t="str">
        <f ca="1">IF($I215&lt;AI$5,"-",SUM(INDIRECT(ADDRESS($AF215+"1",38,1,1,"EST 3")):INDIRECT(ADDRESS($AF215+"1",IF(AC215="",49,AC215+"37"),1,1,"EST 3")))/SUM(INDIRECT(ADDRESS($AF215,38,1,1,"EST 3")):INDIRECT(ADDRESS($AF215,IF(AC215="",49,AC215+"37"),1,1,"EST 3")))-1)</f>
        <v>-</v>
      </c>
      <c r="AJ215" s="1" t="str">
        <f ca="1">IF($I215&lt;AJ$5,"-",SUM(INDIRECT(ADDRESS($AF215+"1",54,1,1,"EST 3")):INDIRECT(ADDRESS($AF215+"1",IF(AD215="",65,AD215+"53"),1,1,"EST 3")))/SUM(INDIRECT(ADDRESS($AF215,54,1,1,"EST 3")):INDIRECT(ADDRESS($AF215,IF(AD215="",65,AD215+"53"),1,1,"EST 3")))-1)</f>
        <v>-</v>
      </c>
      <c r="AK215" s="1" t="str">
        <f ca="1">IF($I215&lt;AK$5,"-",SUM(INDIRECT(ADDRESS($AF215+"1",70,1,1,"EST 3")):INDIRECT(ADDRESS($AF215+"1",IF(AE215="",81,AE215+"69"),1,1,"EST 3")))/SUM(INDIRECT(ADDRESS($AF215,70,1,1,"EST 3")):INDIRECT(ADDRESS($AF215,IF(AE215="",81,AE215+"69"),1,1,"EST 3")))-1)</f>
        <v>-</v>
      </c>
    </row>
    <row r="216" spans="3:37" ht="30" customHeight="1" thickTop="1" thickBot="1">
      <c r="C216" s="321"/>
      <c r="D216" s="322"/>
      <c r="E216" s="316"/>
      <c r="F216" s="316"/>
      <c r="G216" s="317" t="str">
        <f>IF(F216=0,"",VLOOKUP(F216,Funcionários!$C$6:$D$81,2,FALSE))</f>
        <v/>
      </c>
      <c r="H216" s="318"/>
      <c r="I216" s="319"/>
      <c r="J216" s="85" t="str">
        <f t="shared" si="43"/>
        <v/>
      </c>
      <c r="K216" s="88"/>
      <c r="L216" s="1" t="str">
        <f t="shared" si="44"/>
        <v/>
      </c>
      <c r="R216" s="1" t="str">
        <f t="shared" si="45"/>
        <v/>
      </c>
      <c r="S216" s="1" t="str">
        <f t="shared" si="46"/>
        <v/>
      </c>
      <c r="W216" s="1" t="e">
        <f t="shared" ca="1" si="47"/>
        <v>#VALUE!</v>
      </c>
      <c r="X216" s="1" t="e">
        <f t="shared" ca="1" si="48"/>
        <v>#VALUE!</v>
      </c>
      <c r="Y216" s="1" t="e">
        <f t="shared" ca="1" si="49"/>
        <v>#VALUE!</v>
      </c>
      <c r="AA216" s="1" t="str">
        <f t="shared" ref="AA216:AE225" si="51">IF($I216=AA$5,$R216,"")</f>
        <v/>
      </c>
      <c r="AB216" s="1" t="str">
        <f t="shared" si="51"/>
        <v/>
      </c>
      <c r="AC216" s="1" t="str">
        <f t="shared" si="51"/>
        <v/>
      </c>
      <c r="AD216" s="1" t="str">
        <f t="shared" si="51"/>
        <v/>
      </c>
      <c r="AE216" s="1" t="str">
        <f t="shared" si="51"/>
        <v/>
      </c>
      <c r="AF216" s="1" t="e">
        <f>VLOOKUP(C216,'Est3'!$C$12:$S$26,18,FALSE)</f>
        <v>#N/A</v>
      </c>
      <c r="AG216" s="1" t="str">
        <f ca="1">IF($I216&lt;AG$5,"-",SUM(INDIRECT(ADDRESS($AF216+"1",6,1,1,"EST 3")):INDIRECT(ADDRESS($AF216+"1",IF(AA216="",17,AA216+"5"),1,1,"EST 3")))/SUM(INDIRECT(ADDRESS($AF216,6,1,1,"EST 3")):INDIRECT(ADDRESS($AF216,IF(AA216="",17,AA216+"5"),1,1,"EST 3")))-1)</f>
        <v>-</v>
      </c>
      <c r="AH216" s="1" t="str">
        <f ca="1">IF($I216&lt;AH$5,"-",SUM(INDIRECT(ADDRESS($AF216+"1",22,1,1,"EST 3")):INDIRECT(ADDRESS($AF216+"1",IF(AB216="",33,AB216+"21"),1,1,"EST 3")))/SUM(INDIRECT(ADDRESS($AF216,22,1,1,"EST 3")):INDIRECT(ADDRESS($AF216,IF(AB216="",33,AB216+"21"),1,1,"EST 3")))-1)</f>
        <v>-</v>
      </c>
      <c r="AI216" s="1" t="str">
        <f ca="1">IF($I216&lt;AI$5,"-",SUM(INDIRECT(ADDRESS($AF216+"1",38,1,1,"EST 3")):INDIRECT(ADDRESS($AF216+"1",IF(AC216="",49,AC216+"37"),1,1,"EST 3")))/SUM(INDIRECT(ADDRESS($AF216,38,1,1,"EST 3")):INDIRECT(ADDRESS($AF216,IF(AC216="",49,AC216+"37"),1,1,"EST 3")))-1)</f>
        <v>-</v>
      </c>
      <c r="AJ216" s="1" t="str">
        <f ca="1">IF($I216&lt;AJ$5,"-",SUM(INDIRECT(ADDRESS($AF216+"1",54,1,1,"EST 3")):INDIRECT(ADDRESS($AF216+"1",IF(AD216="",65,AD216+"53"),1,1,"EST 3")))/SUM(INDIRECT(ADDRESS($AF216,54,1,1,"EST 3")):INDIRECT(ADDRESS($AF216,IF(AD216="",65,AD216+"53"),1,1,"EST 3")))-1)</f>
        <v>-</v>
      </c>
      <c r="AK216" s="1" t="str">
        <f ca="1">IF($I216&lt;AK$5,"-",SUM(INDIRECT(ADDRESS($AF216+"1",70,1,1,"EST 3")):INDIRECT(ADDRESS($AF216+"1",IF(AE216="",81,AE216+"69"),1,1,"EST 3")))/SUM(INDIRECT(ADDRESS($AF216,70,1,1,"EST 3")):INDIRECT(ADDRESS($AF216,IF(AE216="",81,AE216+"69"),1,1,"EST 3")))-1)</f>
        <v>-</v>
      </c>
    </row>
    <row r="217" spans="3:37" ht="30" customHeight="1" thickTop="1" thickBot="1">
      <c r="C217" s="321"/>
      <c r="D217" s="322"/>
      <c r="E217" s="316"/>
      <c r="F217" s="316"/>
      <c r="G217" s="317" t="str">
        <f>IF(F217=0,"",VLOOKUP(F217,Funcionários!$C$6:$D$81,2,FALSE))</f>
        <v/>
      </c>
      <c r="H217" s="318"/>
      <c r="I217" s="319"/>
      <c r="J217" s="85" t="str">
        <f t="shared" si="43"/>
        <v/>
      </c>
      <c r="K217" s="88"/>
      <c r="L217" s="1" t="str">
        <f t="shared" si="44"/>
        <v/>
      </c>
      <c r="R217" s="1" t="str">
        <f t="shared" si="45"/>
        <v/>
      </c>
      <c r="S217" s="1" t="str">
        <f t="shared" si="46"/>
        <v/>
      </c>
      <c r="W217" s="1" t="e">
        <f t="shared" ca="1" si="47"/>
        <v>#VALUE!</v>
      </c>
      <c r="X217" s="1" t="e">
        <f t="shared" ca="1" si="48"/>
        <v>#VALUE!</v>
      </c>
      <c r="Y217" s="1" t="e">
        <f t="shared" ca="1" si="49"/>
        <v>#VALUE!</v>
      </c>
      <c r="AA217" s="1" t="str">
        <f t="shared" si="51"/>
        <v/>
      </c>
      <c r="AB217" s="1" t="str">
        <f t="shared" si="51"/>
        <v/>
      </c>
      <c r="AC217" s="1" t="str">
        <f t="shared" si="51"/>
        <v/>
      </c>
      <c r="AD217" s="1" t="str">
        <f t="shared" si="51"/>
        <v/>
      </c>
      <c r="AE217" s="1" t="str">
        <f t="shared" si="51"/>
        <v/>
      </c>
      <c r="AF217" s="1" t="e">
        <f>VLOOKUP(C217,'Est3'!$C$12:$S$26,18,FALSE)</f>
        <v>#N/A</v>
      </c>
      <c r="AG217" s="1" t="str">
        <f ca="1">IF($I217&lt;AG$5,"-",SUM(INDIRECT(ADDRESS($AF217+"1",6,1,1,"EST 3")):INDIRECT(ADDRESS($AF217+"1",IF(AA217="",17,AA217+"5"),1,1,"EST 3")))/SUM(INDIRECT(ADDRESS($AF217,6,1,1,"EST 3")):INDIRECT(ADDRESS($AF217,IF(AA217="",17,AA217+"5"),1,1,"EST 3")))-1)</f>
        <v>-</v>
      </c>
      <c r="AH217" s="1" t="str">
        <f ca="1">IF($I217&lt;AH$5,"-",SUM(INDIRECT(ADDRESS($AF217+"1",22,1,1,"EST 3")):INDIRECT(ADDRESS($AF217+"1",IF(AB217="",33,AB217+"21"),1,1,"EST 3")))/SUM(INDIRECT(ADDRESS($AF217,22,1,1,"EST 3")):INDIRECT(ADDRESS($AF217,IF(AB217="",33,AB217+"21"),1,1,"EST 3")))-1)</f>
        <v>-</v>
      </c>
      <c r="AI217" s="1" t="str">
        <f ca="1">IF($I217&lt;AI$5,"-",SUM(INDIRECT(ADDRESS($AF217+"1",38,1,1,"EST 3")):INDIRECT(ADDRESS($AF217+"1",IF(AC217="",49,AC217+"37"),1,1,"EST 3")))/SUM(INDIRECT(ADDRESS($AF217,38,1,1,"EST 3")):INDIRECT(ADDRESS($AF217,IF(AC217="",49,AC217+"37"),1,1,"EST 3")))-1)</f>
        <v>-</v>
      </c>
      <c r="AJ217" s="1" t="str">
        <f ca="1">IF($I217&lt;AJ$5,"-",SUM(INDIRECT(ADDRESS($AF217+"1",54,1,1,"EST 3")):INDIRECT(ADDRESS($AF217+"1",IF(AD217="",65,AD217+"53"),1,1,"EST 3")))/SUM(INDIRECT(ADDRESS($AF217,54,1,1,"EST 3")):INDIRECT(ADDRESS($AF217,IF(AD217="",65,AD217+"53"),1,1,"EST 3")))-1)</f>
        <v>-</v>
      </c>
      <c r="AK217" s="1" t="str">
        <f ca="1">IF($I217&lt;AK$5,"-",SUM(INDIRECT(ADDRESS($AF217+"1",70,1,1,"EST 3")):INDIRECT(ADDRESS($AF217+"1",IF(AE217="",81,AE217+"69"),1,1,"EST 3")))/SUM(INDIRECT(ADDRESS($AF217,70,1,1,"EST 3")):INDIRECT(ADDRESS($AF217,IF(AE217="",81,AE217+"69"),1,1,"EST 3")))-1)</f>
        <v>-</v>
      </c>
    </row>
    <row r="218" spans="3:37" ht="30" customHeight="1" thickTop="1" thickBot="1">
      <c r="C218" s="321"/>
      <c r="D218" s="322"/>
      <c r="E218" s="316"/>
      <c r="F218" s="316"/>
      <c r="G218" s="317" t="str">
        <f>IF(F218=0,"",VLOOKUP(F218,Funcionários!$C$6:$D$81,2,FALSE))</f>
        <v/>
      </c>
      <c r="H218" s="318"/>
      <c r="I218" s="319"/>
      <c r="J218" s="85" t="str">
        <f t="shared" si="43"/>
        <v/>
      </c>
      <c r="K218" s="88"/>
      <c r="L218" s="1" t="str">
        <f t="shared" si="44"/>
        <v/>
      </c>
      <c r="R218" s="1" t="str">
        <f t="shared" si="45"/>
        <v/>
      </c>
      <c r="S218" s="1" t="str">
        <f t="shared" si="46"/>
        <v/>
      </c>
      <c r="W218" s="1" t="e">
        <f t="shared" ca="1" si="47"/>
        <v>#VALUE!</v>
      </c>
      <c r="X218" s="1" t="e">
        <f t="shared" ca="1" si="48"/>
        <v>#VALUE!</v>
      </c>
      <c r="Y218" s="1" t="e">
        <f t="shared" ca="1" si="49"/>
        <v>#VALUE!</v>
      </c>
      <c r="AA218" s="1" t="str">
        <f t="shared" si="51"/>
        <v/>
      </c>
      <c r="AB218" s="1" t="str">
        <f t="shared" si="51"/>
        <v/>
      </c>
      <c r="AC218" s="1" t="str">
        <f t="shared" si="51"/>
        <v/>
      </c>
      <c r="AD218" s="1" t="str">
        <f t="shared" si="51"/>
        <v/>
      </c>
      <c r="AE218" s="1" t="str">
        <f t="shared" si="51"/>
        <v/>
      </c>
      <c r="AF218" s="1" t="e">
        <f>VLOOKUP(C218,'Est3'!$C$12:$S$26,18,FALSE)</f>
        <v>#N/A</v>
      </c>
      <c r="AG218" s="1" t="str">
        <f ca="1">IF($I218&lt;AG$5,"-",SUM(INDIRECT(ADDRESS($AF218+"1",6,1,1,"EST 3")):INDIRECT(ADDRESS($AF218+"1",IF(AA218="",17,AA218+"5"),1,1,"EST 3")))/SUM(INDIRECT(ADDRESS($AF218,6,1,1,"EST 3")):INDIRECT(ADDRESS($AF218,IF(AA218="",17,AA218+"5"),1,1,"EST 3")))-1)</f>
        <v>-</v>
      </c>
      <c r="AH218" s="1" t="str">
        <f ca="1">IF($I218&lt;AH$5,"-",SUM(INDIRECT(ADDRESS($AF218+"1",22,1,1,"EST 3")):INDIRECT(ADDRESS($AF218+"1",IF(AB218="",33,AB218+"21"),1,1,"EST 3")))/SUM(INDIRECT(ADDRESS($AF218,22,1,1,"EST 3")):INDIRECT(ADDRESS($AF218,IF(AB218="",33,AB218+"21"),1,1,"EST 3")))-1)</f>
        <v>-</v>
      </c>
      <c r="AI218" s="1" t="str">
        <f ca="1">IF($I218&lt;AI$5,"-",SUM(INDIRECT(ADDRESS($AF218+"1",38,1,1,"EST 3")):INDIRECT(ADDRESS($AF218+"1",IF(AC218="",49,AC218+"37"),1,1,"EST 3")))/SUM(INDIRECT(ADDRESS($AF218,38,1,1,"EST 3")):INDIRECT(ADDRESS($AF218,IF(AC218="",49,AC218+"37"),1,1,"EST 3")))-1)</f>
        <v>-</v>
      </c>
      <c r="AJ218" s="1" t="str">
        <f ca="1">IF($I218&lt;AJ$5,"-",SUM(INDIRECT(ADDRESS($AF218+"1",54,1,1,"EST 3")):INDIRECT(ADDRESS($AF218+"1",IF(AD218="",65,AD218+"53"),1,1,"EST 3")))/SUM(INDIRECT(ADDRESS($AF218,54,1,1,"EST 3")):INDIRECT(ADDRESS($AF218,IF(AD218="",65,AD218+"53"),1,1,"EST 3")))-1)</f>
        <v>-</v>
      </c>
      <c r="AK218" s="1" t="str">
        <f ca="1">IF($I218&lt;AK$5,"-",SUM(INDIRECT(ADDRESS($AF218+"1",70,1,1,"EST 3")):INDIRECT(ADDRESS($AF218+"1",IF(AE218="",81,AE218+"69"),1,1,"EST 3")))/SUM(INDIRECT(ADDRESS($AF218,70,1,1,"EST 3")):INDIRECT(ADDRESS($AF218,IF(AE218="",81,AE218+"69"),1,1,"EST 3")))-1)</f>
        <v>-</v>
      </c>
    </row>
    <row r="219" spans="3:37" ht="30" customHeight="1" thickTop="1" thickBot="1">
      <c r="C219" s="321"/>
      <c r="D219" s="322"/>
      <c r="E219" s="316"/>
      <c r="F219" s="316"/>
      <c r="G219" s="317" t="str">
        <f>IF(F219=0,"",VLOOKUP(F219,Funcionários!$C$6:$D$81,2,FALSE))</f>
        <v/>
      </c>
      <c r="H219" s="318"/>
      <c r="I219" s="319"/>
      <c r="J219" s="85" t="str">
        <f t="shared" si="43"/>
        <v/>
      </c>
      <c r="K219" s="88"/>
      <c r="L219" s="1" t="str">
        <f t="shared" si="44"/>
        <v/>
      </c>
      <c r="R219" s="1" t="str">
        <f t="shared" si="45"/>
        <v/>
      </c>
      <c r="S219" s="1" t="str">
        <f t="shared" si="46"/>
        <v/>
      </c>
      <c r="W219" s="1" t="e">
        <f t="shared" ca="1" si="47"/>
        <v>#VALUE!</v>
      </c>
      <c r="X219" s="1" t="e">
        <f t="shared" ca="1" si="48"/>
        <v>#VALUE!</v>
      </c>
      <c r="Y219" s="1" t="e">
        <f t="shared" ca="1" si="49"/>
        <v>#VALUE!</v>
      </c>
      <c r="AA219" s="1" t="str">
        <f t="shared" si="51"/>
        <v/>
      </c>
      <c r="AB219" s="1" t="str">
        <f t="shared" si="51"/>
        <v/>
      </c>
      <c r="AC219" s="1" t="str">
        <f t="shared" si="51"/>
        <v/>
      </c>
      <c r="AD219" s="1" t="str">
        <f t="shared" si="51"/>
        <v/>
      </c>
      <c r="AE219" s="1" t="str">
        <f t="shared" si="51"/>
        <v/>
      </c>
      <c r="AF219" s="1" t="e">
        <f>VLOOKUP(C219,'Est3'!$C$12:$S$26,18,FALSE)</f>
        <v>#N/A</v>
      </c>
      <c r="AG219" s="1" t="str">
        <f ca="1">IF($I219&lt;AG$5,"-",SUM(INDIRECT(ADDRESS($AF219+"1",6,1,1,"EST 3")):INDIRECT(ADDRESS($AF219+"1",IF(AA219="",17,AA219+"5"),1,1,"EST 3")))/SUM(INDIRECT(ADDRESS($AF219,6,1,1,"EST 3")):INDIRECT(ADDRESS($AF219,IF(AA219="",17,AA219+"5"),1,1,"EST 3")))-1)</f>
        <v>-</v>
      </c>
      <c r="AH219" s="1" t="str">
        <f ca="1">IF($I219&lt;AH$5,"-",SUM(INDIRECT(ADDRESS($AF219+"1",22,1,1,"EST 3")):INDIRECT(ADDRESS($AF219+"1",IF(AB219="",33,AB219+"21"),1,1,"EST 3")))/SUM(INDIRECT(ADDRESS($AF219,22,1,1,"EST 3")):INDIRECT(ADDRESS($AF219,IF(AB219="",33,AB219+"21"),1,1,"EST 3")))-1)</f>
        <v>-</v>
      </c>
      <c r="AI219" s="1" t="str">
        <f ca="1">IF($I219&lt;AI$5,"-",SUM(INDIRECT(ADDRESS($AF219+"1",38,1,1,"EST 3")):INDIRECT(ADDRESS($AF219+"1",IF(AC219="",49,AC219+"37"),1,1,"EST 3")))/SUM(INDIRECT(ADDRESS($AF219,38,1,1,"EST 3")):INDIRECT(ADDRESS($AF219,IF(AC219="",49,AC219+"37"),1,1,"EST 3")))-1)</f>
        <v>-</v>
      </c>
      <c r="AJ219" s="1" t="str">
        <f ca="1">IF($I219&lt;AJ$5,"-",SUM(INDIRECT(ADDRESS($AF219+"1",54,1,1,"EST 3")):INDIRECT(ADDRESS($AF219+"1",IF(AD219="",65,AD219+"53"),1,1,"EST 3")))/SUM(INDIRECT(ADDRESS($AF219,54,1,1,"EST 3")):INDIRECT(ADDRESS($AF219,IF(AD219="",65,AD219+"53"),1,1,"EST 3")))-1)</f>
        <v>-</v>
      </c>
      <c r="AK219" s="1" t="str">
        <f ca="1">IF($I219&lt;AK$5,"-",SUM(INDIRECT(ADDRESS($AF219+"1",70,1,1,"EST 3")):INDIRECT(ADDRESS($AF219+"1",IF(AE219="",81,AE219+"69"),1,1,"EST 3")))/SUM(INDIRECT(ADDRESS($AF219,70,1,1,"EST 3")):INDIRECT(ADDRESS($AF219,IF(AE219="",81,AE219+"69"),1,1,"EST 3")))-1)</f>
        <v>-</v>
      </c>
    </row>
    <row r="220" spans="3:37" ht="30" customHeight="1" thickTop="1" thickBot="1">
      <c r="C220" s="321"/>
      <c r="D220" s="322"/>
      <c r="E220" s="316"/>
      <c r="F220" s="316"/>
      <c r="G220" s="317" t="str">
        <f>IF(F220=0,"",VLOOKUP(F220,Funcionários!$C$6:$D$81,2,FALSE))</f>
        <v/>
      </c>
      <c r="H220" s="318"/>
      <c r="I220" s="319"/>
      <c r="J220" s="85" t="str">
        <f t="shared" si="43"/>
        <v/>
      </c>
      <c r="K220" s="88"/>
      <c r="L220" s="1" t="str">
        <f t="shared" si="44"/>
        <v/>
      </c>
      <c r="R220" s="1" t="str">
        <f t="shared" si="45"/>
        <v/>
      </c>
      <c r="S220" s="1" t="str">
        <f t="shared" si="46"/>
        <v/>
      </c>
      <c r="W220" s="1" t="e">
        <f t="shared" ca="1" si="47"/>
        <v>#VALUE!</v>
      </c>
      <c r="X220" s="1" t="e">
        <f t="shared" ca="1" si="48"/>
        <v>#VALUE!</v>
      </c>
      <c r="Y220" s="1" t="e">
        <f t="shared" ca="1" si="49"/>
        <v>#VALUE!</v>
      </c>
      <c r="AA220" s="1" t="str">
        <f t="shared" si="51"/>
        <v/>
      </c>
      <c r="AB220" s="1" t="str">
        <f t="shared" si="51"/>
        <v/>
      </c>
      <c r="AC220" s="1" t="str">
        <f t="shared" si="51"/>
        <v/>
      </c>
      <c r="AD220" s="1" t="str">
        <f t="shared" si="51"/>
        <v/>
      </c>
      <c r="AE220" s="1" t="str">
        <f t="shared" si="51"/>
        <v/>
      </c>
      <c r="AF220" s="1" t="e">
        <f>VLOOKUP(C220,'Est3'!$C$12:$S$26,18,FALSE)</f>
        <v>#N/A</v>
      </c>
      <c r="AG220" s="1" t="str">
        <f ca="1">IF($I220&lt;AG$5,"-",SUM(INDIRECT(ADDRESS($AF220+"1",6,1,1,"EST 3")):INDIRECT(ADDRESS($AF220+"1",IF(AA220="",17,AA220+"5"),1,1,"EST 3")))/SUM(INDIRECT(ADDRESS($AF220,6,1,1,"EST 3")):INDIRECT(ADDRESS($AF220,IF(AA220="",17,AA220+"5"),1,1,"EST 3")))-1)</f>
        <v>-</v>
      </c>
      <c r="AH220" s="1" t="str">
        <f ca="1">IF($I220&lt;AH$5,"-",SUM(INDIRECT(ADDRESS($AF220+"1",22,1,1,"EST 3")):INDIRECT(ADDRESS($AF220+"1",IF(AB220="",33,AB220+"21"),1,1,"EST 3")))/SUM(INDIRECT(ADDRESS($AF220,22,1,1,"EST 3")):INDIRECT(ADDRESS($AF220,IF(AB220="",33,AB220+"21"),1,1,"EST 3")))-1)</f>
        <v>-</v>
      </c>
      <c r="AI220" s="1" t="str">
        <f ca="1">IF($I220&lt;AI$5,"-",SUM(INDIRECT(ADDRESS($AF220+"1",38,1,1,"EST 3")):INDIRECT(ADDRESS($AF220+"1",IF(AC220="",49,AC220+"37"),1,1,"EST 3")))/SUM(INDIRECT(ADDRESS($AF220,38,1,1,"EST 3")):INDIRECT(ADDRESS($AF220,IF(AC220="",49,AC220+"37"),1,1,"EST 3")))-1)</f>
        <v>-</v>
      </c>
      <c r="AJ220" s="1" t="str">
        <f ca="1">IF($I220&lt;AJ$5,"-",SUM(INDIRECT(ADDRESS($AF220+"1",54,1,1,"EST 3")):INDIRECT(ADDRESS($AF220+"1",IF(AD220="",65,AD220+"53"),1,1,"EST 3")))/SUM(INDIRECT(ADDRESS($AF220,54,1,1,"EST 3")):INDIRECT(ADDRESS($AF220,IF(AD220="",65,AD220+"53"),1,1,"EST 3")))-1)</f>
        <v>-</v>
      </c>
      <c r="AK220" s="1" t="str">
        <f ca="1">IF($I220&lt;AK$5,"-",SUM(INDIRECT(ADDRESS($AF220+"1",70,1,1,"EST 3")):INDIRECT(ADDRESS($AF220+"1",IF(AE220="",81,AE220+"69"),1,1,"EST 3")))/SUM(INDIRECT(ADDRESS($AF220,70,1,1,"EST 3")):INDIRECT(ADDRESS($AF220,IF(AE220="",81,AE220+"69"),1,1,"EST 3")))-1)</f>
        <v>-</v>
      </c>
    </row>
    <row r="221" spans="3:37" ht="30" customHeight="1" thickTop="1" thickBot="1">
      <c r="C221" s="321"/>
      <c r="D221" s="322"/>
      <c r="E221" s="316"/>
      <c r="F221" s="316"/>
      <c r="G221" s="317" t="str">
        <f>IF(F221=0,"",VLOOKUP(F221,Funcionários!$C$6:$D$81,2,FALSE))</f>
        <v/>
      </c>
      <c r="H221" s="318"/>
      <c r="I221" s="319"/>
      <c r="J221" s="85" t="str">
        <f t="shared" si="43"/>
        <v/>
      </c>
      <c r="K221" s="88"/>
      <c r="L221" s="1" t="str">
        <f t="shared" si="44"/>
        <v/>
      </c>
      <c r="R221" s="1" t="str">
        <f t="shared" si="45"/>
        <v/>
      </c>
      <c r="S221" s="1" t="str">
        <f t="shared" si="46"/>
        <v/>
      </c>
      <c r="W221" s="1" t="e">
        <f t="shared" ca="1" si="47"/>
        <v>#VALUE!</v>
      </c>
      <c r="X221" s="1" t="e">
        <f t="shared" ca="1" si="48"/>
        <v>#VALUE!</v>
      </c>
      <c r="Y221" s="1" t="e">
        <f t="shared" ca="1" si="49"/>
        <v>#VALUE!</v>
      </c>
      <c r="AA221" s="1" t="str">
        <f t="shared" si="51"/>
        <v/>
      </c>
      <c r="AB221" s="1" t="str">
        <f t="shared" si="51"/>
        <v/>
      </c>
      <c r="AC221" s="1" t="str">
        <f t="shared" si="51"/>
        <v/>
      </c>
      <c r="AD221" s="1" t="str">
        <f t="shared" si="51"/>
        <v/>
      </c>
      <c r="AE221" s="1" t="str">
        <f t="shared" si="51"/>
        <v/>
      </c>
      <c r="AF221" s="1" t="e">
        <f>VLOOKUP(C221,'Est3'!$C$12:$S$26,18,FALSE)</f>
        <v>#N/A</v>
      </c>
      <c r="AG221" s="1" t="str">
        <f ca="1">IF($I221&lt;AG$5,"-",SUM(INDIRECT(ADDRESS($AF221+"1",6,1,1,"EST 3")):INDIRECT(ADDRESS($AF221+"1",IF(AA221="",17,AA221+"5"),1,1,"EST 3")))/SUM(INDIRECT(ADDRESS($AF221,6,1,1,"EST 3")):INDIRECT(ADDRESS($AF221,IF(AA221="",17,AA221+"5"),1,1,"EST 3")))-1)</f>
        <v>-</v>
      </c>
      <c r="AH221" s="1" t="str">
        <f ca="1">IF($I221&lt;AH$5,"-",SUM(INDIRECT(ADDRESS($AF221+"1",22,1,1,"EST 3")):INDIRECT(ADDRESS($AF221+"1",IF(AB221="",33,AB221+"21"),1,1,"EST 3")))/SUM(INDIRECT(ADDRESS($AF221,22,1,1,"EST 3")):INDIRECT(ADDRESS($AF221,IF(AB221="",33,AB221+"21"),1,1,"EST 3")))-1)</f>
        <v>-</v>
      </c>
      <c r="AI221" s="1" t="str">
        <f ca="1">IF($I221&lt;AI$5,"-",SUM(INDIRECT(ADDRESS($AF221+"1",38,1,1,"EST 3")):INDIRECT(ADDRESS($AF221+"1",IF(AC221="",49,AC221+"37"),1,1,"EST 3")))/SUM(INDIRECT(ADDRESS($AF221,38,1,1,"EST 3")):INDIRECT(ADDRESS($AF221,IF(AC221="",49,AC221+"37"),1,1,"EST 3")))-1)</f>
        <v>-</v>
      </c>
      <c r="AJ221" s="1" t="str">
        <f ca="1">IF($I221&lt;AJ$5,"-",SUM(INDIRECT(ADDRESS($AF221+"1",54,1,1,"EST 3")):INDIRECT(ADDRESS($AF221+"1",IF(AD221="",65,AD221+"53"),1,1,"EST 3")))/SUM(INDIRECT(ADDRESS($AF221,54,1,1,"EST 3")):INDIRECT(ADDRESS($AF221,IF(AD221="",65,AD221+"53"),1,1,"EST 3")))-1)</f>
        <v>-</v>
      </c>
      <c r="AK221" s="1" t="str">
        <f ca="1">IF($I221&lt;AK$5,"-",SUM(INDIRECT(ADDRESS($AF221+"1",70,1,1,"EST 3")):INDIRECT(ADDRESS($AF221+"1",IF(AE221="",81,AE221+"69"),1,1,"EST 3")))/SUM(INDIRECT(ADDRESS($AF221,70,1,1,"EST 3")):INDIRECT(ADDRESS($AF221,IF(AE221="",81,AE221+"69"),1,1,"EST 3")))-1)</f>
        <v>-</v>
      </c>
    </row>
    <row r="222" spans="3:37" ht="30" customHeight="1" thickTop="1" thickBot="1">
      <c r="C222" s="321"/>
      <c r="D222" s="322"/>
      <c r="E222" s="316"/>
      <c r="F222" s="316"/>
      <c r="G222" s="317" t="str">
        <f>IF(F222=0,"",VLOOKUP(F222,Funcionários!$C$6:$D$81,2,FALSE))</f>
        <v/>
      </c>
      <c r="H222" s="318"/>
      <c r="I222" s="319"/>
      <c r="J222" s="85" t="str">
        <f t="shared" si="43"/>
        <v/>
      </c>
      <c r="K222" s="88"/>
      <c r="L222" s="1" t="str">
        <f t="shared" si="44"/>
        <v/>
      </c>
      <c r="R222" s="1" t="str">
        <f t="shared" si="45"/>
        <v/>
      </c>
      <c r="S222" s="1" t="str">
        <f t="shared" si="46"/>
        <v/>
      </c>
      <c r="W222" s="1" t="e">
        <f t="shared" ca="1" si="47"/>
        <v>#VALUE!</v>
      </c>
      <c r="X222" s="1" t="e">
        <f t="shared" ca="1" si="48"/>
        <v>#VALUE!</v>
      </c>
      <c r="Y222" s="1" t="e">
        <f t="shared" ca="1" si="49"/>
        <v>#VALUE!</v>
      </c>
      <c r="AA222" s="1" t="str">
        <f t="shared" si="51"/>
        <v/>
      </c>
      <c r="AB222" s="1" t="str">
        <f t="shared" si="51"/>
        <v/>
      </c>
      <c r="AC222" s="1" t="str">
        <f t="shared" si="51"/>
        <v/>
      </c>
      <c r="AD222" s="1" t="str">
        <f t="shared" si="51"/>
        <v/>
      </c>
      <c r="AE222" s="1" t="str">
        <f t="shared" si="51"/>
        <v/>
      </c>
      <c r="AF222" s="1" t="e">
        <f>VLOOKUP(C222,'Est3'!$C$12:$S$26,18,FALSE)</f>
        <v>#N/A</v>
      </c>
      <c r="AG222" s="1" t="str">
        <f ca="1">IF($I222&lt;AG$5,"-",SUM(INDIRECT(ADDRESS($AF222+"1",6,1,1,"EST 3")):INDIRECT(ADDRESS($AF222+"1",IF(AA222="",17,AA222+"5"),1,1,"EST 3")))/SUM(INDIRECT(ADDRESS($AF222,6,1,1,"EST 3")):INDIRECT(ADDRESS($AF222,IF(AA222="",17,AA222+"5"),1,1,"EST 3")))-1)</f>
        <v>-</v>
      </c>
      <c r="AH222" s="1" t="str">
        <f ca="1">IF($I222&lt;AH$5,"-",SUM(INDIRECT(ADDRESS($AF222+"1",22,1,1,"EST 3")):INDIRECT(ADDRESS($AF222+"1",IF(AB222="",33,AB222+"21"),1,1,"EST 3")))/SUM(INDIRECT(ADDRESS($AF222,22,1,1,"EST 3")):INDIRECT(ADDRESS($AF222,IF(AB222="",33,AB222+"21"),1,1,"EST 3")))-1)</f>
        <v>-</v>
      </c>
      <c r="AI222" s="1" t="str">
        <f ca="1">IF($I222&lt;AI$5,"-",SUM(INDIRECT(ADDRESS($AF222+"1",38,1,1,"EST 3")):INDIRECT(ADDRESS($AF222+"1",IF(AC222="",49,AC222+"37"),1,1,"EST 3")))/SUM(INDIRECT(ADDRESS($AF222,38,1,1,"EST 3")):INDIRECT(ADDRESS($AF222,IF(AC222="",49,AC222+"37"),1,1,"EST 3")))-1)</f>
        <v>-</v>
      </c>
      <c r="AJ222" s="1" t="str">
        <f ca="1">IF($I222&lt;AJ$5,"-",SUM(INDIRECT(ADDRESS($AF222+"1",54,1,1,"EST 3")):INDIRECT(ADDRESS($AF222+"1",IF(AD222="",65,AD222+"53"),1,1,"EST 3")))/SUM(INDIRECT(ADDRESS($AF222,54,1,1,"EST 3")):INDIRECT(ADDRESS($AF222,IF(AD222="",65,AD222+"53"),1,1,"EST 3")))-1)</f>
        <v>-</v>
      </c>
      <c r="AK222" s="1" t="str">
        <f ca="1">IF($I222&lt;AK$5,"-",SUM(INDIRECT(ADDRESS($AF222+"1",70,1,1,"EST 3")):INDIRECT(ADDRESS($AF222+"1",IF(AE222="",81,AE222+"69"),1,1,"EST 3")))/SUM(INDIRECT(ADDRESS($AF222,70,1,1,"EST 3")):INDIRECT(ADDRESS($AF222,IF(AE222="",81,AE222+"69"),1,1,"EST 3")))-1)</f>
        <v>-</v>
      </c>
    </row>
    <row r="223" spans="3:37" ht="30" customHeight="1" thickTop="1" thickBot="1">
      <c r="C223" s="321"/>
      <c r="D223" s="322"/>
      <c r="E223" s="316"/>
      <c r="F223" s="316"/>
      <c r="G223" s="317" t="str">
        <f>IF(F223=0,"",VLOOKUP(F223,Funcionários!$C$6:$D$81,2,FALSE))</f>
        <v/>
      </c>
      <c r="H223" s="318"/>
      <c r="I223" s="319"/>
      <c r="J223" s="85" t="str">
        <f t="shared" si="43"/>
        <v/>
      </c>
      <c r="K223" s="88"/>
      <c r="L223" s="1" t="str">
        <f t="shared" si="44"/>
        <v/>
      </c>
      <c r="R223" s="1" t="str">
        <f t="shared" si="45"/>
        <v/>
      </c>
      <c r="S223" s="1" t="str">
        <f t="shared" si="46"/>
        <v/>
      </c>
      <c r="W223" s="1" t="e">
        <f t="shared" ca="1" si="47"/>
        <v>#VALUE!</v>
      </c>
      <c r="X223" s="1" t="e">
        <f t="shared" ca="1" si="48"/>
        <v>#VALUE!</v>
      </c>
      <c r="Y223" s="1" t="e">
        <f t="shared" ca="1" si="49"/>
        <v>#VALUE!</v>
      </c>
      <c r="AA223" s="1" t="str">
        <f t="shared" si="51"/>
        <v/>
      </c>
      <c r="AB223" s="1" t="str">
        <f t="shared" si="51"/>
        <v/>
      </c>
      <c r="AC223" s="1" t="str">
        <f t="shared" si="51"/>
        <v/>
      </c>
      <c r="AD223" s="1" t="str">
        <f t="shared" si="51"/>
        <v/>
      </c>
      <c r="AE223" s="1" t="str">
        <f t="shared" si="51"/>
        <v/>
      </c>
      <c r="AF223" s="1" t="e">
        <f>VLOOKUP(C223,'Est3'!$C$12:$S$26,18,FALSE)</f>
        <v>#N/A</v>
      </c>
      <c r="AG223" s="1" t="str">
        <f ca="1">IF($I223&lt;AG$5,"-",SUM(INDIRECT(ADDRESS($AF223+"1",6,1,1,"EST 3")):INDIRECT(ADDRESS($AF223+"1",IF(AA223="",17,AA223+"5"),1,1,"EST 3")))/SUM(INDIRECT(ADDRESS($AF223,6,1,1,"EST 3")):INDIRECT(ADDRESS($AF223,IF(AA223="",17,AA223+"5"),1,1,"EST 3")))-1)</f>
        <v>-</v>
      </c>
      <c r="AH223" s="1" t="str">
        <f ca="1">IF($I223&lt;AH$5,"-",SUM(INDIRECT(ADDRESS($AF223+"1",22,1,1,"EST 3")):INDIRECT(ADDRESS($AF223+"1",IF(AB223="",33,AB223+"21"),1,1,"EST 3")))/SUM(INDIRECT(ADDRESS($AF223,22,1,1,"EST 3")):INDIRECT(ADDRESS($AF223,IF(AB223="",33,AB223+"21"),1,1,"EST 3")))-1)</f>
        <v>-</v>
      </c>
      <c r="AI223" s="1" t="str">
        <f ca="1">IF($I223&lt;AI$5,"-",SUM(INDIRECT(ADDRESS($AF223+"1",38,1,1,"EST 3")):INDIRECT(ADDRESS($AF223+"1",IF(AC223="",49,AC223+"37"),1,1,"EST 3")))/SUM(INDIRECT(ADDRESS($AF223,38,1,1,"EST 3")):INDIRECT(ADDRESS($AF223,IF(AC223="",49,AC223+"37"),1,1,"EST 3")))-1)</f>
        <v>-</v>
      </c>
      <c r="AJ223" s="1" t="str">
        <f ca="1">IF($I223&lt;AJ$5,"-",SUM(INDIRECT(ADDRESS($AF223+"1",54,1,1,"EST 3")):INDIRECT(ADDRESS($AF223+"1",IF(AD223="",65,AD223+"53"),1,1,"EST 3")))/SUM(INDIRECT(ADDRESS($AF223,54,1,1,"EST 3")):INDIRECT(ADDRESS($AF223,IF(AD223="",65,AD223+"53"),1,1,"EST 3")))-1)</f>
        <v>-</v>
      </c>
      <c r="AK223" s="1" t="str">
        <f ca="1">IF($I223&lt;AK$5,"-",SUM(INDIRECT(ADDRESS($AF223+"1",70,1,1,"EST 3")):INDIRECT(ADDRESS($AF223+"1",IF(AE223="",81,AE223+"69"),1,1,"EST 3")))/SUM(INDIRECT(ADDRESS($AF223,70,1,1,"EST 3")):INDIRECT(ADDRESS($AF223,IF(AE223="",81,AE223+"69"),1,1,"EST 3")))-1)</f>
        <v>-</v>
      </c>
    </row>
    <row r="224" spans="3:37" ht="30" customHeight="1" thickTop="1" thickBot="1">
      <c r="C224" s="321"/>
      <c r="D224" s="322"/>
      <c r="E224" s="316"/>
      <c r="F224" s="316"/>
      <c r="G224" s="317" t="str">
        <f>IF(F224=0,"",VLOOKUP(F224,Funcionários!$C$6:$D$81,2,FALSE))</f>
        <v/>
      </c>
      <c r="H224" s="318"/>
      <c r="I224" s="319"/>
      <c r="J224" s="85" t="str">
        <f t="shared" si="43"/>
        <v/>
      </c>
      <c r="K224" s="88"/>
      <c r="L224" s="1" t="str">
        <f t="shared" si="44"/>
        <v/>
      </c>
      <c r="R224" s="1" t="str">
        <f t="shared" si="45"/>
        <v/>
      </c>
      <c r="S224" s="1" t="str">
        <f t="shared" si="46"/>
        <v/>
      </c>
      <c r="W224" s="1" t="e">
        <f t="shared" ca="1" si="47"/>
        <v>#VALUE!</v>
      </c>
      <c r="X224" s="1" t="e">
        <f t="shared" ca="1" si="48"/>
        <v>#VALUE!</v>
      </c>
      <c r="Y224" s="1" t="e">
        <f t="shared" ca="1" si="49"/>
        <v>#VALUE!</v>
      </c>
      <c r="AA224" s="1" t="str">
        <f t="shared" si="51"/>
        <v/>
      </c>
      <c r="AB224" s="1" t="str">
        <f t="shared" si="51"/>
        <v/>
      </c>
      <c r="AC224" s="1" t="str">
        <f t="shared" si="51"/>
        <v/>
      </c>
      <c r="AD224" s="1" t="str">
        <f t="shared" si="51"/>
        <v/>
      </c>
      <c r="AE224" s="1" t="str">
        <f t="shared" si="51"/>
        <v/>
      </c>
      <c r="AF224" s="1" t="e">
        <f>VLOOKUP(C224,'Est3'!$C$12:$S$26,18,FALSE)</f>
        <v>#N/A</v>
      </c>
      <c r="AG224" s="1" t="str">
        <f ca="1">IF($I224&lt;AG$5,"-",SUM(INDIRECT(ADDRESS($AF224+"1",6,1,1,"EST 3")):INDIRECT(ADDRESS($AF224+"1",IF(AA224="",17,AA224+"5"),1,1,"EST 3")))/SUM(INDIRECT(ADDRESS($AF224,6,1,1,"EST 3")):INDIRECT(ADDRESS($AF224,IF(AA224="",17,AA224+"5"),1,1,"EST 3")))-1)</f>
        <v>-</v>
      </c>
      <c r="AH224" s="1" t="str">
        <f ca="1">IF($I224&lt;AH$5,"-",SUM(INDIRECT(ADDRESS($AF224+"1",22,1,1,"EST 3")):INDIRECT(ADDRESS($AF224+"1",IF(AB224="",33,AB224+"21"),1,1,"EST 3")))/SUM(INDIRECT(ADDRESS($AF224,22,1,1,"EST 3")):INDIRECT(ADDRESS($AF224,IF(AB224="",33,AB224+"21"),1,1,"EST 3")))-1)</f>
        <v>-</v>
      </c>
      <c r="AI224" s="1" t="str">
        <f ca="1">IF($I224&lt;AI$5,"-",SUM(INDIRECT(ADDRESS($AF224+"1",38,1,1,"EST 3")):INDIRECT(ADDRESS($AF224+"1",IF(AC224="",49,AC224+"37"),1,1,"EST 3")))/SUM(INDIRECT(ADDRESS($AF224,38,1,1,"EST 3")):INDIRECT(ADDRESS($AF224,IF(AC224="",49,AC224+"37"),1,1,"EST 3")))-1)</f>
        <v>-</v>
      </c>
      <c r="AJ224" s="1" t="str">
        <f ca="1">IF($I224&lt;AJ$5,"-",SUM(INDIRECT(ADDRESS($AF224+"1",54,1,1,"EST 3")):INDIRECT(ADDRESS($AF224+"1",IF(AD224="",65,AD224+"53"),1,1,"EST 3")))/SUM(INDIRECT(ADDRESS($AF224,54,1,1,"EST 3")):INDIRECT(ADDRESS($AF224,IF(AD224="",65,AD224+"53"),1,1,"EST 3")))-1)</f>
        <v>-</v>
      </c>
      <c r="AK224" s="1" t="str">
        <f ca="1">IF($I224&lt;AK$5,"-",SUM(INDIRECT(ADDRESS($AF224+"1",70,1,1,"EST 3")):INDIRECT(ADDRESS($AF224+"1",IF(AE224="",81,AE224+"69"),1,1,"EST 3")))/SUM(INDIRECT(ADDRESS($AF224,70,1,1,"EST 3")):INDIRECT(ADDRESS($AF224,IF(AE224="",81,AE224+"69"),1,1,"EST 3")))-1)</f>
        <v>-</v>
      </c>
    </row>
    <row r="225" spans="3:37" ht="30" customHeight="1" thickTop="1" thickBot="1">
      <c r="C225" s="321"/>
      <c r="D225" s="322"/>
      <c r="E225" s="316"/>
      <c r="F225" s="316"/>
      <c r="G225" s="317" t="str">
        <f>IF(F225=0,"",VLOOKUP(F225,Funcionários!$C$6:$D$81,2,FALSE))</f>
        <v/>
      </c>
      <c r="H225" s="318"/>
      <c r="I225" s="319"/>
      <c r="J225" s="85" t="str">
        <f t="shared" si="43"/>
        <v/>
      </c>
      <c r="K225" s="88"/>
      <c r="L225" s="1" t="str">
        <f t="shared" si="44"/>
        <v/>
      </c>
      <c r="R225" s="1" t="str">
        <f t="shared" si="45"/>
        <v/>
      </c>
      <c r="S225" s="1" t="str">
        <f t="shared" si="46"/>
        <v/>
      </c>
      <c r="W225" s="1" t="e">
        <f t="shared" ca="1" si="47"/>
        <v>#VALUE!</v>
      </c>
      <c r="X225" s="1" t="e">
        <f t="shared" ca="1" si="48"/>
        <v>#VALUE!</v>
      </c>
      <c r="Y225" s="1" t="e">
        <f t="shared" ca="1" si="49"/>
        <v>#VALUE!</v>
      </c>
      <c r="AA225" s="1" t="str">
        <f t="shared" si="51"/>
        <v/>
      </c>
      <c r="AB225" s="1" t="str">
        <f t="shared" si="51"/>
        <v/>
      </c>
      <c r="AC225" s="1" t="str">
        <f t="shared" si="51"/>
        <v/>
      </c>
      <c r="AD225" s="1" t="str">
        <f t="shared" si="51"/>
        <v/>
      </c>
      <c r="AE225" s="1" t="str">
        <f t="shared" si="51"/>
        <v/>
      </c>
      <c r="AF225" s="1" t="e">
        <f>VLOOKUP(C225,'Est3'!$C$12:$S$26,18,FALSE)</f>
        <v>#N/A</v>
      </c>
      <c r="AG225" s="1" t="str">
        <f ca="1">IF($I225&lt;AG$5,"-",SUM(INDIRECT(ADDRESS($AF225+"1",6,1,1,"EST 3")):INDIRECT(ADDRESS($AF225+"1",IF(AA225="",17,AA225+"5"),1,1,"EST 3")))/SUM(INDIRECT(ADDRESS($AF225,6,1,1,"EST 3")):INDIRECT(ADDRESS($AF225,IF(AA225="",17,AA225+"5"),1,1,"EST 3")))-1)</f>
        <v>-</v>
      </c>
      <c r="AH225" s="1" t="str">
        <f ca="1">IF($I225&lt;AH$5,"-",SUM(INDIRECT(ADDRESS($AF225+"1",22,1,1,"EST 3")):INDIRECT(ADDRESS($AF225+"1",IF(AB225="",33,AB225+"21"),1,1,"EST 3")))/SUM(INDIRECT(ADDRESS($AF225,22,1,1,"EST 3")):INDIRECT(ADDRESS($AF225,IF(AB225="",33,AB225+"21"),1,1,"EST 3")))-1)</f>
        <v>-</v>
      </c>
      <c r="AI225" s="1" t="str">
        <f ca="1">IF($I225&lt;AI$5,"-",SUM(INDIRECT(ADDRESS($AF225+"1",38,1,1,"EST 3")):INDIRECT(ADDRESS($AF225+"1",IF(AC225="",49,AC225+"37"),1,1,"EST 3")))/SUM(INDIRECT(ADDRESS($AF225,38,1,1,"EST 3")):INDIRECT(ADDRESS($AF225,IF(AC225="",49,AC225+"37"),1,1,"EST 3")))-1)</f>
        <v>-</v>
      </c>
      <c r="AJ225" s="1" t="str">
        <f ca="1">IF($I225&lt;AJ$5,"-",SUM(INDIRECT(ADDRESS($AF225+"1",54,1,1,"EST 3")):INDIRECT(ADDRESS($AF225+"1",IF(AD225="",65,AD225+"53"),1,1,"EST 3")))/SUM(INDIRECT(ADDRESS($AF225,54,1,1,"EST 3")):INDIRECT(ADDRESS($AF225,IF(AD225="",65,AD225+"53"),1,1,"EST 3")))-1)</f>
        <v>-</v>
      </c>
      <c r="AK225" s="1" t="str">
        <f ca="1">IF($I225&lt;AK$5,"-",SUM(INDIRECT(ADDRESS($AF225+"1",70,1,1,"EST 3")):INDIRECT(ADDRESS($AF225+"1",IF(AE225="",81,AE225+"69"),1,1,"EST 3")))/SUM(INDIRECT(ADDRESS($AF225,70,1,1,"EST 3")):INDIRECT(ADDRESS($AF225,IF(AE225="",81,AE225+"69"),1,1,"EST 3")))-1)</f>
        <v>-</v>
      </c>
    </row>
    <row r="226" spans="3:37" ht="30" customHeight="1" thickTop="1" thickBot="1">
      <c r="C226" s="321"/>
      <c r="D226" s="322"/>
      <c r="E226" s="316"/>
      <c r="F226" s="316"/>
      <c r="G226" s="317" t="str">
        <f>IF(F226=0,"",VLOOKUP(F226,Funcionários!$C$6:$D$81,2,FALSE))</f>
        <v/>
      </c>
      <c r="H226" s="318"/>
      <c r="I226" s="319"/>
      <c r="J226" s="85" t="str">
        <f t="shared" si="43"/>
        <v/>
      </c>
      <c r="K226" s="88"/>
      <c r="L226" s="1" t="str">
        <f t="shared" si="44"/>
        <v/>
      </c>
      <c r="R226" s="1" t="str">
        <f t="shared" si="45"/>
        <v/>
      </c>
      <c r="S226" s="1" t="str">
        <f t="shared" si="46"/>
        <v/>
      </c>
      <c r="W226" s="1" t="e">
        <f t="shared" ca="1" si="47"/>
        <v>#VALUE!</v>
      </c>
      <c r="X226" s="1" t="e">
        <f t="shared" ca="1" si="48"/>
        <v>#VALUE!</v>
      </c>
      <c r="Y226" s="1" t="e">
        <f t="shared" ca="1" si="49"/>
        <v>#VALUE!</v>
      </c>
      <c r="AA226" s="1" t="str">
        <f t="shared" ref="AA226:AE255" si="52">IF($I226=AA$5,$R226,"")</f>
        <v/>
      </c>
      <c r="AB226" s="1" t="str">
        <f t="shared" si="52"/>
        <v/>
      </c>
      <c r="AC226" s="1" t="str">
        <f t="shared" si="52"/>
        <v/>
      </c>
      <c r="AD226" s="1" t="str">
        <f t="shared" si="52"/>
        <v/>
      </c>
      <c r="AE226" s="1" t="str">
        <f t="shared" si="52"/>
        <v/>
      </c>
      <c r="AF226" s="1" t="e">
        <f>VLOOKUP(C226,'Est3'!$C$12:$S$26,18,FALSE)</f>
        <v>#N/A</v>
      </c>
      <c r="AG226" s="1" t="str">
        <f ca="1">IF($I226&lt;AG$5,"-",SUM(INDIRECT(ADDRESS($AF226+"1",6,1,1,"EST 3")):INDIRECT(ADDRESS($AF226+"1",IF(AA226="",17,AA226+"5"),1,1,"EST 3")))/SUM(INDIRECT(ADDRESS($AF226,6,1,1,"EST 3")):INDIRECT(ADDRESS($AF226,IF(AA226="",17,AA226+"5"),1,1,"EST 3")))-1)</f>
        <v>-</v>
      </c>
      <c r="AH226" s="1" t="str">
        <f ca="1">IF($I226&lt;AH$5,"-",SUM(INDIRECT(ADDRESS($AF226+"1",22,1,1,"EST 3")):INDIRECT(ADDRESS($AF226+"1",IF(AB226="",33,AB226+"21"),1,1,"EST 3")))/SUM(INDIRECT(ADDRESS($AF226,22,1,1,"EST 3")):INDIRECT(ADDRESS($AF226,IF(AB226="",33,AB226+"21"),1,1,"EST 3")))-1)</f>
        <v>-</v>
      </c>
      <c r="AI226" s="1" t="str">
        <f ca="1">IF($I226&lt;AI$5,"-",SUM(INDIRECT(ADDRESS($AF226+"1",38,1,1,"EST 3")):INDIRECT(ADDRESS($AF226+"1",IF(AC226="",49,AC226+"37"),1,1,"EST 3")))/SUM(INDIRECT(ADDRESS($AF226,38,1,1,"EST 3")):INDIRECT(ADDRESS($AF226,IF(AC226="",49,AC226+"37"),1,1,"EST 3")))-1)</f>
        <v>-</v>
      </c>
      <c r="AJ226" s="1" t="str">
        <f ca="1">IF($I226&lt;AJ$5,"-",SUM(INDIRECT(ADDRESS($AF226+"1",54,1,1,"EST 3")):INDIRECT(ADDRESS($AF226+"1",IF(AD226="",65,AD226+"53"),1,1,"EST 3")))/SUM(INDIRECT(ADDRESS($AF226,54,1,1,"EST 3")):INDIRECT(ADDRESS($AF226,IF(AD226="",65,AD226+"53"),1,1,"EST 3")))-1)</f>
        <v>-</v>
      </c>
      <c r="AK226" s="1" t="str">
        <f ca="1">IF($I226&lt;AK$5,"-",SUM(INDIRECT(ADDRESS($AF226+"1",70,1,1,"EST 3")):INDIRECT(ADDRESS($AF226+"1",IF(AE226="",81,AE226+"69"),1,1,"EST 3")))/SUM(INDIRECT(ADDRESS($AF226,70,1,1,"EST 3")):INDIRECT(ADDRESS($AF226,IF(AE226="",81,AE226+"69"),1,1,"EST 3")))-1)</f>
        <v>-</v>
      </c>
    </row>
    <row r="227" spans="3:37" ht="30" customHeight="1" thickTop="1" thickBot="1">
      <c r="C227" s="321"/>
      <c r="D227" s="322"/>
      <c r="E227" s="316"/>
      <c r="F227" s="316"/>
      <c r="G227" s="317" t="str">
        <f>IF(F227=0,"",VLOOKUP(F227,Funcionários!$C$6:$D$81,2,FALSE))</f>
        <v/>
      </c>
      <c r="H227" s="318"/>
      <c r="I227" s="319"/>
      <c r="J227" s="85" t="str">
        <f t="shared" si="43"/>
        <v/>
      </c>
      <c r="K227" s="88"/>
      <c r="L227" s="1" t="str">
        <f t="shared" si="44"/>
        <v/>
      </c>
      <c r="R227" s="1" t="str">
        <f t="shared" si="45"/>
        <v/>
      </c>
      <c r="S227" s="1" t="str">
        <f t="shared" si="46"/>
        <v/>
      </c>
      <c r="W227" s="1" t="e">
        <f t="shared" ca="1" si="47"/>
        <v>#VALUE!</v>
      </c>
      <c r="X227" s="1" t="e">
        <f t="shared" ca="1" si="48"/>
        <v>#VALUE!</v>
      </c>
      <c r="Y227" s="1" t="e">
        <f t="shared" ca="1" si="49"/>
        <v>#VALUE!</v>
      </c>
      <c r="AA227" s="1" t="str">
        <f t="shared" si="52"/>
        <v/>
      </c>
      <c r="AB227" s="1" t="str">
        <f t="shared" si="52"/>
        <v/>
      </c>
      <c r="AC227" s="1" t="str">
        <f t="shared" si="52"/>
        <v/>
      </c>
      <c r="AD227" s="1" t="str">
        <f t="shared" si="52"/>
        <v/>
      </c>
      <c r="AE227" s="1" t="str">
        <f t="shared" si="52"/>
        <v/>
      </c>
      <c r="AF227" s="1" t="e">
        <f>VLOOKUP(C227,'Est3'!$C$12:$S$26,18,FALSE)</f>
        <v>#N/A</v>
      </c>
      <c r="AG227" s="1" t="str">
        <f ca="1">IF($I227&lt;AG$5,"-",SUM(INDIRECT(ADDRESS($AF227+"1",6,1,1,"EST 3")):INDIRECT(ADDRESS($AF227+"1",IF(AA227="",17,AA227+"5"),1,1,"EST 3")))/SUM(INDIRECT(ADDRESS($AF227,6,1,1,"EST 3")):INDIRECT(ADDRESS($AF227,IF(AA227="",17,AA227+"5"),1,1,"EST 3")))-1)</f>
        <v>-</v>
      </c>
      <c r="AH227" s="1" t="str">
        <f ca="1">IF($I227&lt;AH$5,"-",SUM(INDIRECT(ADDRESS($AF227+"1",22,1,1,"EST 3")):INDIRECT(ADDRESS($AF227+"1",IF(AB227="",33,AB227+"21"),1,1,"EST 3")))/SUM(INDIRECT(ADDRESS($AF227,22,1,1,"EST 3")):INDIRECT(ADDRESS($AF227,IF(AB227="",33,AB227+"21"),1,1,"EST 3")))-1)</f>
        <v>-</v>
      </c>
      <c r="AI227" s="1" t="str">
        <f ca="1">IF($I227&lt;AI$5,"-",SUM(INDIRECT(ADDRESS($AF227+"1",38,1,1,"EST 3")):INDIRECT(ADDRESS($AF227+"1",IF(AC227="",49,AC227+"37"),1,1,"EST 3")))/SUM(INDIRECT(ADDRESS($AF227,38,1,1,"EST 3")):INDIRECT(ADDRESS($AF227,IF(AC227="",49,AC227+"37"),1,1,"EST 3")))-1)</f>
        <v>-</v>
      </c>
      <c r="AJ227" s="1" t="str">
        <f ca="1">IF($I227&lt;AJ$5,"-",SUM(INDIRECT(ADDRESS($AF227+"1",54,1,1,"EST 3")):INDIRECT(ADDRESS($AF227+"1",IF(AD227="",65,AD227+"53"),1,1,"EST 3")))/SUM(INDIRECT(ADDRESS($AF227,54,1,1,"EST 3")):INDIRECT(ADDRESS($AF227,IF(AD227="",65,AD227+"53"),1,1,"EST 3")))-1)</f>
        <v>-</v>
      </c>
      <c r="AK227" s="1" t="str">
        <f ca="1">IF($I227&lt;AK$5,"-",SUM(INDIRECT(ADDRESS($AF227+"1",70,1,1,"EST 3")):INDIRECT(ADDRESS($AF227+"1",IF(AE227="",81,AE227+"69"),1,1,"EST 3")))/SUM(INDIRECT(ADDRESS($AF227,70,1,1,"EST 3")):INDIRECT(ADDRESS($AF227,IF(AE227="",81,AE227+"69"),1,1,"EST 3")))-1)</f>
        <v>-</v>
      </c>
    </row>
    <row r="228" spans="3:37" ht="30" customHeight="1" thickTop="1" thickBot="1">
      <c r="C228" s="321"/>
      <c r="D228" s="322"/>
      <c r="E228" s="316"/>
      <c r="F228" s="316"/>
      <c r="G228" s="317" t="str">
        <f>IF(F228=0,"",VLOOKUP(F228,Funcionários!$C$6:$D$81,2,FALSE))</f>
        <v/>
      </c>
      <c r="H228" s="318"/>
      <c r="I228" s="319"/>
      <c r="J228" s="85" t="str">
        <f t="shared" si="43"/>
        <v/>
      </c>
      <c r="K228" s="88"/>
      <c r="L228" s="1" t="str">
        <f t="shared" si="44"/>
        <v/>
      </c>
      <c r="R228" s="1" t="str">
        <f t="shared" si="45"/>
        <v/>
      </c>
      <c r="S228" s="1" t="str">
        <f t="shared" si="46"/>
        <v/>
      </c>
      <c r="W228" s="1" t="e">
        <f t="shared" ca="1" si="47"/>
        <v>#VALUE!</v>
      </c>
      <c r="X228" s="1" t="e">
        <f t="shared" ca="1" si="48"/>
        <v>#VALUE!</v>
      </c>
      <c r="Y228" s="1" t="e">
        <f t="shared" ca="1" si="49"/>
        <v>#VALUE!</v>
      </c>
      <c r="AA228" s="1" t="str">
        <f t="shared" si="52"/>
        <v/>
      </c>
      <c r="AB228" s="1" t="str">
        <f t="shared" si="52"/>
        <v/>
      </c>
      <c r="AC228" s="1" t="str">
        <f t="shared" si="52"/>
        <v/>
      </c>
      <c r="AD228" s="1" t="str">
        <f t="shared" si="52"/>
        <v/>
      </c>
      <c r="AE228" s="1" t="str">
        <f t="shared" si="52"/>
        <v/>
      </c>
      <c r="AF228" s="1" t="e">
        <f>VLOOKUP(C228,'Est3'!$C$12:$S$26,18,FALSE)</f>
        <v>#N/A</v>
      </c>
      <c r="AG228" s="1" t="str">
        <f ca="1">IF($I228&lt;AG$5,"-",SUM(INDIRECT(ADDRESS($AF228+"1",6,1,1,"EST 3")):INDIRECT(ADDRESS($AF228+"1",IF(AA228="",17,AA228+"5"),1,1,"EST 3")))/SUM(INDIRECT(ADDRESS($AF228,6,1,1,"EST 3")):INDIRECT(ADDRESS($AF228,IF(AA228="",17,AA228+"5"),1,1,"EST 3")))-1)</f>
        <v>-</v>
      </c>
      <c r="AH228" s="1" t="str">
        <f ca="1">IF($I228&lt;AH$5,"-",SUM(INDIRECT(ADDRESS($AF228+"1",22,1,1,"EST 3")):INDIRECT(ADDRESS($AF228+"1",IF(AB228="",33,AB228+"21"),1,1,"EST 3")))/SUM(INDIRECT(ADDRESS($AF228,22,1,1,"EST 3")):INDIRECT(ADDRESS($AF228,IF(AB228="",33,AB228+"21"),1,1,"EST 3")))-1)</f>
        <v>-</v>
      </c>
      <c r="AI228" s="1" t="str">
        <f ca="1">IF($I228&lt;AI$5,"-",SUM(INDIRECT(ADDRESS($AF228+"1",38,1,1,"EST 3")):INDIRECT(ADDRESS($AF228+"1",IF(AC228="",49,AC228+"37"),1,1,"EST 3")))/SUM(INDIRECT(ADDRESS($AF228,38,1,1,"EST 3")):INDIRECT(ADDRESS($AF228,IF(AC228="",49,AC228+"37"),1,1,"EST 3")))-1)</f>
        <v>-</v>
      </c>
      <c r="AJ228" s="1" t="str">
        <f ca="1">IF($I228&lt;AJ$5,"-",SUM(INDIRECT(ADDRESS($AF228+"1",54,1,1,"EST 3")):INDIRECT(ADDRESS($AF228+"1",IF(AD228="",65,AD228+"53"),1,1,"EST 3")))/SUM(INDIRECT(ADDRESS($AF228,54,1,1,"EST 3")):INDIRECT(ADDRESS($AF228,IF(AD228="",65,AD228+"53"),1,1,"EST 3")))-1)</f>
        <v>-</v>
      </c>
      <c r="AK228" s="1" t="str">
        <f ca="1">IF($I228&lt;AK$5,"-",SUM(INDIRECT(ADDRESS($AF228+"1",70,1,1,"EST 3")):INDIRECT(ADDRESS($AF228+"1",IF(AE228="",81,AE228+"69"),1,1,"EST 3")))/SUM(INDIRECT(ADDRESS($AF228,70,1,1,"EST 3")):INDIRECT(ADDRESS($AF228,IF(AE228="",81,AE228+"69"),1,1,"EST 3")))-1)</f>
        <v>-</v>
      </c>
    </row>
    <row r="229" spans="3:37" ht="30" customHeight="1" thickTop="1" thickBot="1">
      <c r="C229" s="321"/>
      <c r="D229" s="322"/>
      <c r="E229" s="316"/>
      <c r="F229" s="316"/>
      <c r="G229" s="317" t="str">
        <f>IF(F229=0,"",VLOOKUP(F229,Funcionários!$C$6:$D$81,2,FALSE))</f>
        <v/>
      </c>
      <c r="H229" s="318"/>
      <c r="I229" s="319"/>
      <c r="J229" s="85" t="str">
        <f t="shared" si="43"/>
        <v/>
      </c>
      <c r="K229" s="88"/>
      <c r="L229" s="1" t="str">
        <f t="shared" si="44"/>
        <v/>
      </c>
      <c r="R229" s="1" t="str">
        <f t="shared" si="45"/>
        <v/>
      </c>
      <c r="S229" s="1" t="str">
        <f t="shared" si="46"/>
        <v/>
      </c>
      <c r="W229" s="1" t="e">
        <f t="shared" ca="1" si="47"/>
        <v>#VALUE!</v>
      </c>
      <c r="X229" s="1" t="e">
        <f t="shared" ca="1" si="48"/>
        <v>#VALUE!</v>
      </c>
      <c r="Y229" s="1" t="e">
        <f t="shared" ca="1" si="49"/>
        <v>#VALUE!</v>
      </c>
      <c r="AA229" s="1" t="str">
        <f t="shared" si="52"/>
        <v/>
      </c>
      <c r="AB229" s="1" t="str">
        <f t="shared" si="52"/>
        <v/>
      </c>
      <c r="AC229" s="1" t="str">
        <f t="shared" si="52"/>
        <v/>
      </c>
      <c r="AD229" s="1" t="str">
        <f t="shared" si="52"/>
        <v/>
      </c>
      <c r="AE229" s="1" t="str">
        <f t="shared" si="52"/>
        <v/>
      </c>
      <c r="AF229" s="1" t="e">
        <f>VLOOKUP(C229,'Est3'!$C$12:$S$26,18,FALSE)</f>
        <v>#N/A</v>
      </c>
      <c r="AG229" s="1" t="str">
        <f ca="1">IF($I229&lt;AG$5,"-",SUM(INDIRECT(ADDRESS($AF229+"1",6,1,1,"EST 3")):INDIRECT(ADDRESS($AF229+"1",IF(AA229="",17,AA229+"5"),1,1,"EST 3")))/SUM(INDIRECT(ADDRESS($AF229,6,1,1,"EST 3")):INDIRECT(ADDRESS($AF229,IF(AA229="",17,AA229+"5"),1,1,"EST 3")))-1)</f>
        <v>-</v>
      </c>
      <c r="AH229" s="1" t="str">
        <f ca="1">IF($I229&lt;AH$5,"-",SUM(INDIRECT(ADDRESS($AF229+"1",22,1,1,"EST 3")):INDIRECT(ADDRESS($AF229+"1",IF(AB229="",33,AB229+"21"),1,1,"EST 3")))/SUM(INDIRECT(ADDRESS($AF229,22,1,1,"EST 3")):INDIRECT(ADDRESS($AF229,IF(AB229="",33,AB229+"21"),1,1,"EST 3")))-1)</f>
        <v>-</v>
      </c>
      <c r="AI229" s="1" t="str">
        <f ca="1">IF($I229&lt;AI$5,"-",SUM(INDIRECT(ADDRESS($AF229+"1",38,1,1,"EST 3")):INDIRECT(ADDRESS($AF229+"1",IF(AC229="",49,AC229+"37"),1,1,"EST 3")))/SUM(INDIRECT(ADDRESS($AF229,38,1,1,"EST 3")):INDIRECT(ADDRESS($AF229,IF(AC229="",49,AC229+"37"),1,1,"EST 3")))-1)</f>
        <v>-</v>
      </c>
      <c r="AJ229" s="1" t="str">
        <f ca="1">IF($I229&lt;AJ$5,"-",SUM(INDIRECT(ADDRESS($AF229+"1",54,1,1,"EST 3")):INDIRECT(ADDRESS($AF229+"1",IF(AD229="",65,AD229+"53"),1,1,"EST 3")))/SUM(INDIRECT(ADDRESS($AF229,54,1,1,"EST 3")):INDIRECT(ADDRESS($AF229,IF(AD229="",65,AD229+"53"),1,1,"EST 3")))-1)</f>
        <v>-</v>
      </c>
      <c r="AK229" s="1" t="str">
        <f ca="1">IF($I229&lt;AK$5,"-",SUM(INDIRECT(ADDRESS($AF229+"1",70,1,1,"EST 3")):INDIRECT(ADDRESS($AF229+"1",IF(AE229="",81,AE229+"69"),1,1,"EST 3")))/SUM(INDIRECT(ADDRESS($AF229,70,1,1,"EST 3")):INDIRECT(ADDRESS($AF229,IF(AE229="",81,AE229+"69"),1,1,"EST 3")))-1)</f>
        <v>-</v>
      </c>
    </row>
    <row r="230" spans="3:37" ht="30" customHeight="1" thickTop="1" thickBot="1">
      <c r="C230" s="321"/>
      <c r="D230" s="322"/>
      <c r="E230" s="316"/>
      <c r="F230" s="316"/>
      <c r="G230" s="317" t="str">
        <f>IF(F230=0,"",VLOOKUP(F230,Funcionários!$C$6:$D$81,2,FALSE))</f>
        <v/>
      </c>
      <c r="H230" s="318"/>
      <c r="I230" s="319"/>
      <c r="J230" s="85" t="str">
        <f t="shared" si="43"/>
        <v/>
      </c>
      <c r="K230" s="88"/>
      <c r="L230" s="1" t="str">
        <f t="shared" si="44"/>
        <v/>
      </c>
      <c r="R230" s="1" t="str">
        <f t="shared" si="45"/>
        <v/>
      </c>
      <c r="S230" s="1" t="str">
        <f t="shared" si="46"/>
        <v/>
      </c>
      <c r="W230" s="1" t="e">
        <f t="shared" ca="1" si="47"/>
        <v>#VALUE!</v>
      </c>
      <c r="X230" s="1" t="e">
        <f t="shared" ca="1" si="48"/>
        <v>#VALUE!</v>
      </c>
      <c r="Y230" s="1" t="e">
        <f t="shared" ca="1" si="49"/>
        <v>#VALUE!</v>
      </c>
      <c r="AA230" s="1" t="str">
        <f t="shared" si="52"/>
        <v/>
      </c>
      <c r="AB230" s="1" t="str">
        <f t="shared" si="52"/>
        <v/>
      </c>
      <c r="AC230" s="1" t="str">
        <f t="shared" si="52"/>
        <v/>
      </c>
      <c r="AD230" s="1" t="str">
        <f t="shared" si="52"/>
        <v/>
      </c>
      <c r="AE230" s="1" t="str">
        <f t="shared" si="52"/>
        <v/>
      </c>
      <c r="AF230" s="1" t="e">
        <f>VLOOKUP(C230,'Est3'!$C$12:$S$26,18,FALSE)</f>
        <v>#N/A</v>
      </c>
      <c r="AG230" s="1" t="str">
        <f ca="1">IF($I230&lt;AG$5,"-",SUM(INDIRECT(ADDRESS($AF230+"1",6,1,1,"EST 3")):INDIRECT(ADDRESS($AF230+"1",IF(AA230="",17,AA230+"5"),1,1,"EST 3")))/SUM(INDIRECT(ADDRESS($AF230,6,1,1,"EST 3")):INDIRECT(ADDRESS($AF230,IF(AA230="",17,AA230+"5"),1,1,"EST 3")))-1)</f>
        <v>-</v>
      </c>
      <c r="AH230" s="1" t="str">
        <f ca="1">IF($I230&lt;AH$5,"-",SUM(INDIRECT(ADDRESS($AF230+"1",22,1,1,"EST 3")):INDIRECT(ADDRESS($AF230+"1",IF(AB230="",33,AB230+"21"),1,1,"EST 3")))/SUM(INDIRECT(ADDRESS($AF230,22,1,1,"EST 3")):INDIRECT(ADDRESS($AF230,IF(AB230="",33,AB230+"21"),1,1,"EST 3")))-1)</f>
        <v>-</v>
      </c>
      <c r="AI230" s="1" t="str">
        <f ca="1">IF($I230&lt;AI$5,"-",SUM(INDIRECT(ADDRESS($AF230+"1",38,1,1,"EST 3")):INDIRECT(ADDRESS($AF230+"1",IF(AC230="",49,AC230+"37"),1,1,"EST 3")))/SUM(INDIRECT(ADDRESS($AF230,38,1,1,"EST 3")):INDIRECT(ADDRESS($AF230,IF(AC230="",49,AC230+"37"),1,1,"EST 3")))-1)</f>
        <v>-</v>
      </c>
      <c r="AJ230" s="1" t="str">
        <f ca="1">IF($I230&lt;AJ$5,"-",SUM(INDIRECT(ADDRESS($AF230+"1",54,1,1,"EST 3")):INDIRECT(ADDRESS($AF230+"1",IF(AD230="",65,AD230+"53"),1,1,"EST 3")))/SUM(INDIRECT(ADDRESS($AF230,54,1,1,"EST 3")):INDIRECT(ADDRESS($AF230,IF(AD230="",65,AD230+"53"),1,1,"EST 3")))-1)</f>
        <v>-</v>
      </c>
      <c r="AK230" s="1" t="str">
        <f ca="1">IF($I230&lt;AK$5,"-",SUM(INDIRECT(ADDRESS($AF230+"1",70,1,1,"EST 3")):INDIRECT(ADDRESS($AF230+"1",IF(AE230="",81,AE230+"69"),1,1,"EST 3")))/SUM(INDIRECT(ADDRESS($AF230,70,1,1,"EST 3")):INDIRECT(ADDRESS($AF230,IF(AE230="",81,AE230+"69"),1,1,"EST 3")))-1)</f>
        <v>-</v>
      </c>
    </row>
    <row r="231" spans="3:37" ht="30" customHeight="1" thickTop="1" thickBot="1">
      <c r="C231" s="321"/>
      <c r="D231" s="322"/>
      <c r="E231" s="316"/>
      <c r="F231" s="316"/>
      <c r="G231" s="317" t="str">
        <f>IF(F231=0,"",VLOOKUP(F231,Funcionários!$C$6:$D$81,2,FALSE))</f>
        <v/>
      </c>
      <c r="H231" s="318"/>
      <c r="I231" s="319"/>
      <c r="J231" s="85" t="str">
        <f t="shared" si="43"/>
        <v/>
      </c>
      <c r="K231" s="88"/>
      <c r="L231" s="1" t="str">
        <f t="shared" si="44"/>
        <v/>
      </c>
      <c r="R231" s="1" t="str">
        <f t="shared" si="45"/>
        <v/>
      </c>
      <c r="S231" s="1" t="str">
        <f t="shared" si="46"/>
        <v/>
      </c>
      <c r="W231" s="1" t="e">
        <f t="shared" ca="1" si="47"/>
        <v>#VALUE!</v>
      </c>
      <c r="X231" s="1" t="e">
        <f t="shared" ca="1" si="48"/>
        <v>#VALUE!</v>
      </c>
      <c r="Y231" s="1" t="e">
        <f t="shared" ca="1" si="49"/>
        <v>#VALUE!</v>
      </c>
      <c r="AA231" s="1" t="str">
        <f t="shared" si="52"/>
        <v/>
      </c>
      <c r="AB231" s="1" t="str">
        <f t="shared" si="52"/>
        <v/>
      </c>
      <c r="AC231" s="1" t="str">
        <f t="shared" si="52"/>
        <v/>
      </c>
      <c r="AD231" s="1" t="str">
        <f t="shared" si="52"/>
        <v/>
      </c>
      <c r="AE231" s="1" t="str">
        <f t="shared" si="52"/>
        <v/>
      </c>
      <c r="AF231" s="1" t="e">
        <f>VLOOKUP(C231,'Est3'!$C$12:$S$26,18,FALSE)</f>
        <v>#N/A</v>
      </c>
      <c r="AG231" s="1" t="str">
        <f ca="1">IF($I231&lt;AG$5,"-",SUM(INDIRECT(ADDRESS($AF231+"1",6,1,1,"EST 3")):INDIRECT(ADDRESS($AF231+"1",IF(AA231="",17,AA231+"5"),1,1,"EST 3")))/SUM(INDIRECT(ADDRESS($AF231,6,1,1,"EST 3")):INDIRECT(ADDRESS($AF231,IF(AA231="",17,AA231+"5"),1,1,"EST 3")))-1)</f>
        <v>-</v>
      </c>
      <c r="AH231" s="1" t="str">
        <f ca="1">IF($I231&lt;AH$5,"-",SUM(INDIRECT(ADDRESS($AF231+"1",22,1,1,"EST 3")):INDIRECT(ADDRESS($AF231+"1",IF(AB231="",33,AB231+"21"),1,1,"EST 3")))/SUM(INDIRECT(ADDRESS($AF231,22,1,1,"EST 3")):INDIRECT(ADDRESS($AF231,IF(AB231="",33,AB231+"21"),1,1,"EST 3")))-1)</f>
        <v>-</v>
      </c>
      <c r="AI231" s="1" t="str">
        <f ca="1">IF($I231&lt;AI$5,"-",SUM(INDIRECT(ADDRESS($AF231+"1",38,1,1,"EST 3")):INDIRECT(ADDRESS($AF231+"1",IF(AC231="",49,AC231+"37"),1,1,"EST 3")))/SUM(INDIRECT(ADDRESS($AF231,38,1,1,"EST 3")):INDIRECT(ADDRESS($AF231,IF(AC231="",49,AC231+"37"),1,1,"EST 3")))-1)</f>
        <v>-</v>
      </c>
      <c r="AJ231" s="1" t="str">
        <f ca="1">IF($I231&lt;AJ$5,"-",SUM(INDIRECT(ADDRESS($AF231+"1",54,1,1,"EST 3")):INDIRECT(ADDRESS($AF231+"1",IF(AD231="",65,AD231+"53"),1,1,"EST 3")))/SUM(INDIRECT(ADDRESS($AF231,54,1,1,"EST 3")):INDIRECT(ADDRESS($AF231,IF(AD231="",65,AD231+"53"),1,1,"EST 3")))-1)</f>
        <v>-</v>
      </c>
      <c r="AK231" s="1" t="str">
        <f ca="1">IF($I231&lt;AK$5,"-",SUM(INDIRECT(ADDRESS($AF231+"1",70,1,1,"EST 3")):INDIRECT(ADDRESS($AF231+"1",IF(AE231="",81,AE231+"69"),1,1,"EST 3")))/SUM(INDIRECT(ADDRESS($AF231,70,1,1,"EST 3")):INDIRECT(ADDRESS($AF231,IF(AE231="",81,AE231+"69"),1,1,"EST 3")))-1)</f>
        <v>-</v>
      </c>
    </row>
    <row r="232" spans="3:37" ht="30" customHeight="1" thickTop="1" thickBot="1">
      <c r="C232" s="321"/>
      <c r="D232" s="322"/>
      <c r="E232" s="316"/>
      <c r="F232" s="316"/>
      <c r="G232" s="317" t="str">
        <f>IF(F232=0,"",VLOOKUP(F232,Funcionários!$C$6:$D$81,2,FALSE))</f>
        <v/>
      </c>
      <c r="H232" s="318"/>
      <c r="I232" s="319"/>
      <c r="J232" s="85" t="str">
        <f t="shared" si="43"/>
        <v/>
      </c>
      <c r="K232" s="88"/>
      <c r="L232" s="1" t="str">
        <f t="shared" si="44"/>
        <v/>
      </c>
      <c r="R232" s="1" t="str">
        <f t="shared" si="45"/>
        <v/>
      </c>
      <c r="S232" s="1" t="str">
        <f t="shared" si="46"/>
        <v/>
      </c>
      <c r="W232" s="1" t="e">
        <f t="shared" ca="1" si="47"/>
        <v>#VALUE!</v>
      </c>
      <c r="X232" s="1" t="e">
        <f t="shared" ca="1" si="48"/>
        <v>#VALUE!</v>
      </c>
      <c r="Y232" s="1" t="e">
        <f t="shared" ca="1" si="49"/>
        <v>#VALUE!</v>
      </c>
      <c r="AA232" s="1" t="str">
        <f t="shared" si="52"/>
        <v/>
      </c>
      <c r="AB232" s="1" t="str">
        <f t="shared" si="52"/>
        <v/>
      </c>
      <c r="AC232" s="1" t="str">
        <f t="shared" si="52"/>
        <v/>
      </c>
      <c r="AD232" s="1" t="str">
        <f t="shared" si="52"/>
        <v/>
      </c>
      <c r="AE232" s="1" t="str">
        <f t="shared" si="52"/>
        <v/>
      </c>
      <c r="AF232" s="1" t="e">
        <f>VLOOKUP(C232,'Est3'!$C$12:$S$26,18,FALSE)</f>
        <v>#N/A</v>
      </c>
      <c r="AG232" s="1" t="str">
        <f ca="1">IF($I232&lt;AG$5,"-",SUM(INDIRECT(ADDRESS($AF232+"1",6,1,1,"EST 3")):INDIRECT(ADDRESS($AF232+"1",IF(AA232="",17,AA232+"5"),1,1,"EST 3")))/SUM(INDIRECT(ADDRESS($AF232,6,1,1,"EST 3")):INDIRECT(ADDRESS($AF232,IF(AA232="",17,AA232+"5"),1,1,"EST 3")))-1)</f>
        <v>-</v>
      </c>
      <c r="AH232" s="1" t="str">
        <f ca="1">IF($I232&lt;AH$5,"-",SUM(INDIRECT(ADDRESS($AF232+"1",22,1,1,"EST 3")):INDIRECT(ADDRESS($AF232+"1",IF(AB232="",33,AB232+"21"),1,1,"EST 3")))/SUM(INDIRECT(ADDRESS($AF232,22,1,1,"EST 3")):INDIRECT(ADDRESS($AF232,IF(AB232="",33,AB232+"21"),1,1,"EST 3")))-1)</f>
        <v>-</v>
      </c>
      <c r="AI232" s="1" t="str">
        <f ca="1">IF($I232&lt;AI$5,"-",SUM(INDIRECT(ADDRESS($AF232+"1",38,1,1,"EST 3")):INDIRECT(ADDRESS($AF232+"1",IF(AC232="",49,AC232+"37"),1,1,"EST 3")))/SUM(INDIRECT(ADDRESS($AF232,38,1,1,"EST 3")):INDIRECT(ADDRESS($AF232,IF(AC232="",49,AC232+"37"),1,1,"EST 3")))-1)</f>
        <v>-</v>
      </c>
      <c r="AJ232" s="1" t="str">
        <f ca="1">IF($I232&lt;AJ$5,"-",SUM(INDIRECT(ADDRESS($AF232+"1",54,1,1,"EST 3")):INDIRECT(ADDRESS($AF232+"1",IF(AD232="",65,AD232+"53"),1,1,"EST 3")))/SUM(INDIRECT(ADDRESS($AF232,54,1,1,"EST 3")):INDIRECT(ADDRESS($AF232,IF(AD232="",65,AD232+"53"),1,1,"EST 3")))-1)</f>
        <v>-</v>
      </c>
      <c r="AK232" s="1" t="str">
        <f ca="1">IF($I232&lt;AK$5,"-",SUM(INDIRECT(ADDRESS($AF232+"1",70,1,1,"EST 3")):INDIRECT(ADDRESS($AF232+"1",IF(AE232="",81,AE232+"69"),1,1,"EST 3")))/SUM(INDIRECT(ADDRESS($AF232,70,1,1,"EST 3")):INDIRECT(ADDRESS($AF232,IF(AE232="",81,AE232+"69"),1,1,"EST 3")))-1)</f>
        <v>-</v>
      </c>
    </row>
    <row r="233" spans="3:37" ht="30" customHeight="1" thickTop="1" thickBot="1">
      <c r="C233" s="321"/>
      <c r="D233" s="322"/>
      <c r="E233" s="316"/>
      <c r="F233" s="316"/>
      <c r="G233" s="317" t="str">
        <f>IF(F233=0,"",VLOOKUP(F233,Funcionários!$C$6:$D$81,2,FALSE))</f>
        <v/>
      </c>
      <c r="H233" s="318"/>
      <c r="I233" s="319"/>
      <c r="J233" s="85" t="str">
        <f t="shared" si="43"/>
        <v/>
      </c>
      <c r="K233" s="88"/>
      <c r="L233" s="1" t="str">
        <f t="shared" si="44"/>
        <v/>
      </c>
      <c r="R233" s="1" t="str">
        <f t="shared" si="45"/>
        <v/>
      </c>
      <c r="S233" s="1" t="str">
        <f t="shared" si="46"/>
        <v/>
      </c>
      <c r="W233" s="1" t="e">
        <f t="shared" ca="1" si="47"/>
        <v>#VALUE!</v>
      </c>
      <c r="X233" s="1" t="e">
        <f t="shared" ca="1" si="48"/>
        <v>#VALUE!</v>
      </c>
      <c r="Y233" s="1" t="e">
        <f t="shared" ca="1" si="49"/>
        <v>#VALUE!</v>
      </c>
      <c r="AA233" s="1" t="str">
        <f t="shared" si="52"/>
        <v/>
      </c>
      <c r="AB233" s="1" t="str">
        <f t="shared" si="52"/>
        <v/>
      </c>
      <c r="AC233" s="1" t="str">
        <f t="shared" si="52"/>
        <v/>
      </c>
      <c r="AD233" s="1" t="str">
        <f t="shared" si="52"/>
        <v/>
      </c>
      <c r="AE233" s="1" t="str">
        <f t="shared" si="52"/>
        <v/>
      </c>
      <c r="AF233" s="1" t="e">
        <f>VLOOKUP(C233,'Est3'!$C$12:$S$26,18,FALSE)</f>
        <v>#N/A</v>
      </c>
      <c r="AG233" s="1" t="str">
        <f ca="1">IF($I233&lt;AG$5,"-",SUM(INDIRECT(ADDRESS($AF233+"1",6,1,1,"EST 3")):INDIRECT(ADDRESS($AF233+"1",IF(AA233="",17,AA233+"5"),1,1,"EST 3")))/SUM(INDIRECT(ADDRESS($AF233,6,1,1,"EST 3")):INDIRECT(ADDRESS($AF233,IF(AA233="",17,AA233+"5"),1,1,"EST 3")))-1)</f>
        <v>-</v>
      </c>
      <c r="AH233" s="1" t="str">
        <f ca="1">IF($I233&lt;AH$5,"-",SUM(INDIRECT(ADDRESS($AF233+"1",22,1,1,"EST 3")):INDIRECT(ADDRESS($AF233+"1",IF(AB233="",33,AB233+"21"),1,1,"EST 3")))/SUM(INDIRECT(ADDRESS($AF233,22,1,1,"EST 3")):INDIRECT(ADDRESS($AF233,IF(AB233="",33,AB233+"21"),1,1,"EST 3")))-1)</f>
        <v>-</v>
      </c>
      <c r="AI233" s="1" t="str">
        <f ca="1">IF($I233&lt;AI$5,"-",SUM(INDIRECT(ADDRESS($AF233+"1",38,1,1,"EST 3")):INDIRECT(ADDRESS($AF233+"1",IF(AC233="",49,AC233+"37"),1,1,"EST 3")))/SUM(INDIRECT(ADDRESS($AF233,38,1,1,"EST 3")):INDIRECT(ADDRESS($AF233,IF(AC233="",49,AC233+"37"),1,1,"EST 3")))-1)</f>
        <v>-</v>
      </c>
      <c r="AJ233" s="1" t="str">
        <f ca="1">IF($I233&lt;AJ$5,"-",SUM(INDIRECT(ADDRESS($AF233+"1",54,1,1,"EST 3")):INDIRECT(ADDRESS($AF233+"1",IF(AD233="",65,AD233+"53"),1,1,"EST 3")))/SUM(INDIRECT(ADDRESS($AF233,54,1,1,"EST 3")):INDIRECT(ADDRESS($AF233,IF(AD233="",65,AD233+"53"),1,1,"EST 3")))-1)</f>
        <v>-</v>
      </c>
      <c r="AK233" s="1" t="str">
        <f ca="1">IF($I233&lt;AK$5,"-",SUM(INDIRECT(ADDRESS($AF233+"1",70,1,1,"EST 3")):INDIRECT(ADDRESS($AF233+"1",IF(AE233="",81,AE233+"69"),1,1,"EST 3")))/SUM(INDIRECT(ADDRESS($AF233,70,1,1,"EST 3")):INDIRECT(ADDRESS($AF233,IF(AE233="",81,AE233+"69"),1,1,"EST 3")))-1)</f>
        <v>-</v>
      </c>
    </row>
    <row r="234" spans="3:37" ht="30" customHeight="1" thickTop="1" thickBot="1">
      <c r="C234" s="321"/>
      <c r="D234" s="322"/>
      <c r="E234" s="316"/>
      <c r="F234" s="316"/>
      <c r="G234" s="317" t="str">
        <f>IF(F234=0,"",VLOOKUP(F234,Funcionários!$C$6:$D$81,2,FALSE))</f>
        <v/>
      </c>
      <c r="H234" s="318"/>
      <c r="I234" s="319"/>
      <c r="J234" s="85" t="str">
        <f t="shared" si="43"/>
        <v/>
      </c>
      <c r="K234" s="88"/>
      <c r="L234" s="1" t="str">
        <f t="shared" si="44"/>
        <v/>
      </c>
      <c r="R234" s="1" t="str">
        <f t="shared" si="45"/>
        <v/>
      </c>
      <c r="S234" s="1" t="str">
        <f t="shared" si="46"/>
        <v/>
      </c>
      <c r="W234" s="1" t="e">
        <f t="shared" ca="1" si="47"/>
        <v>#VALUE!</v>
      </c>
      <c r="X234" s="1" t="e">
        <f t="shared" ca="1" si="48"/>
        <v>#VALUE!</v>
      </c>
      <c r="Y234" s="1" t="e">
        <f t="shared" ca="1" si="49"/>
        <v>#VALUE!</v>
      </c>
      <c r="AA234" s="1" t="str">
        <f t="shared" si="52"/>
        <v/>
      </c>
      <c r="AB234" s="1" t="str">
        <f t="shared" si="52"/>
        <v/>
      </c>
      <c r="AC234" s="1" t="str">
        <f t="shared" si="52"/>
        <v/>
      </c>
      <c r="AD234" s="1" t="str">
        <f t="shared" si="52"/>
        <v/>
      </c>
      <c r="AE234" s="1" t="str">
        <f t="shared" si="52"/>
        <v/>
      </c>
      <c r="AF234" s="1" t="e">
        <f>VLOOKUP(C234,'Est3'!$C$12:$S$26,18,FALSE)</f>
        <v>#N/A</v>
      </c>
      <c r="AG234" s="1" t="str">
        <f ca="1">IF($I234&lt;AG$5,"-",SUM(INDIRECT(ADDRESS($AF234+"1",6,1,1,"EST 3")):INDIRECT(ADDRESS($AF234+"1",IF(AA234="",17,AA234+"5"),1,1,"EST 3")))/SUM(INDIRECT(ADDRESS($AF234,6,1,1,"EST 3")):INDIRECT(ADDRESS($AF234,IF(AA234="",17,AA234+"5"),1,1,"EST 3")))-1)</f>
        <v>-</v>
      </c>
      <c r="AH234" s="1" t="str">
        <f ca="1">IF($I234&lt;AH$5,"-",SUM(INDIRECT(ADDRESS($AF234+"1",22,1,1,"EST 3")):INDIRECT(ADDRESS($AF234+"1",IF(AB234="",33,AB234+"21"),1,1,"EST 3")))/SUM(INDIRECT(ADDRESS($AF234,22,1,1,"EST 3")):INDIRECT(ADDRESS($AF234,IF(AB234="",33,AB234+"21"),1,1,"EST 3")))-1)</f>
        <v>-</v>
      </c>
      <c r="AI234" s="1" t="str">
        <f ca="1">IF($I234&lt;AI$5,"-",SUM(INDIRECT(ADDRESS($AF234+"1",38,1,1,"EST 3")):INDIRECT(ADDRESS($AF234+"1",IF(AC234="",49,AC234+"37"),1,1,"EST 3")))/SUM(INDIRECT(ADDRESS($AF234,38,1,1,"EST 3")):INDIRECT(ADDRESS($AF234,IF(AC234="",49,AC234+"37"),1,1,"EST 3")))-1)</f>
        <v>-</v>
      </c>
      <c r="AJ234" s="1" t="str">
        <f ca="1">IF($I234&lt;AJ$5,"-",SUM(INDIRECT(ADDRESS($AF234+"1",54,1,1,"EST 3")):INDIRECT(ADDRESS($AF234+"1",IF(AD234="",65,AD234+"53"),1,1,"EST 3")))/SUM(INDIRECT(ADDRESS($AF234,54,1,1,"EST 3")):INDIRECT(ADDRESS($AF234,IF(AD234="",65,AD234+"53"),1,1,"EST 3")))-1)</f>
        <v>-</v>
      </c>
      <c r="AK234" s="1" t="str">
        <f ca="1">IF($I234&lt;AK$5,"-",SUM(INDIRECT(ADDRESS($AF234+"1",70,1,1,"EST 3")):INDIRECT(ADDRESS($AF234+"1",IF(AE234="",81,AE234+"69"),1,1,"EST 3")))/SUM(INDIRECT(ADDRESS($AF234,70,1,1,"EST 3")):INDIRECT(ADDRESS($AF234,IF(AE234="",81,AE234+"69"),1,1,"EST 3")))-1)</f>
        <v>-</v>
      </c>
    </row>
    <row r="235" spans="3:37" ht="30" customHeight="1" thickTop="1" thickBot="1">
      <c r="C235" s="321"/>
      <c r="D235" s="322"/>
      <c r="E235" s="316"/>
      <c r="F235" s="316"/>
      <c r="G235" s="317" t="str">
        <f>IF(F235=0,"",VLOOKUP(F235,Funcionários!$C$6:$D$81,2,FALSE))</f>
        <v/>
      </c>
      <c r="H235" s="318"/>
      <c r="I235" s="319"/>
      <c r="J235" s="85" t="str">
        <f t="shared" si="43"/>
        <v/>
      </c>
      <c r="K235" s="88"/>
      <c r="L235" s="1" t="str">
        <f t="shared" si="44"/>
        <v/>
      </c>
      <c r="R235" s="1" t="str">
        <f t="shared" si="45"/>
        <v/>
      </c>
      <c r="S235" s="1" t="str">
        <f t="shared" si="46"/>
        <v/>
      </c>
      <c r="W235" s="1" t="e">
        <f t="shared" ca="1" si="47"/>
        <v>#VALUE!</v>
      </c>
      <c r="X235" s="1" t="e">
        <f t="shared" ca="1" si="48"/>
        <v>#VALUE!</v>
      </c>
      <c r="Y235" s="1" t="e">
        <f t="shared" ca="1" si="49"/>
        <v>#VALUE!</v>
      </c>
      <c r="AA235" s="1" t="str">
        <f t="shared" si="52"/>
        <v/>
      </c>
      <c r="AB235" s="1" t="str">
        <f t="shared" si="52"/>
        <v/>
      </c>
      <c r="AC235" s="1" t="str">
        <f t="shared" si="52"/>
        <v/>
      </c>
      <c r="AD235" s="1" t="str">
        <f t="shared" si="52"/>
        <v/>
      </c>
      <c r="AE235" s="1" t="str">
        <f t="shared" si="52"/>
        <v/>
      </c>
      <c r="AF235" s="1" t="e">
        <f>VLOOKUP(C235,'Est3'!$C$12:$S$26,18,FALSE)</f>
        <v>#N/A</v>
      </c>
      <c r="AG235" s="1" t="str">
        <f ca="1">IF($I235&lt;AG$5,"-",SUM(INDIRECT(ADDRESS($AF235+"1",6,1,1,"EST 3")):INDIRECT(ADDRESS($AF235+"1",IF(AA235="",17,AA235+"5"),1,1,"EST 3")))/SUM(INDIRECT(ADDRESS($AF235,6,1,1,"EST 3")):INDIRECT(ADDRESS($AF235,IF(AA235="",17,AA235+"5"),1,1,"EST 3")))-1)</f>
        <v>-</v>
      </c>
      <c r="AH235" s="1" t="str">
        <f ca="1">IF($I235&lt;AH$5,"-",SUM(INDIRECT(ADDRESS($AF235+"1",22,1,1,"EST 3")):INDIRECT(ADDRESS($AF235+"1",IF(AB235="",33,AB235+"21"),1,1,"EST 3")))/SUM(INDIRECT(ADDRESS($AF235,22,1,1,"EST 3")):INDIRECT(ADDRESS($AF235,IF(AB235="",33,AB235+"21"),1,1,"EST 3")))-1)</f>
        <v>-</v>
      </c>
      <c r="AI235" s="1" t="str">
        <f ca="1">IF($I235&lt;AI$5,"-",SUM(INDIRECT(ADDRESS($AF235+"1",38,1,1,"EST 3")):INDIRECT(ADDRESS($AF235+"1",IF(AC235="",49,AC235+"37"),1,1,"EST 3")))/SUM(INDIRECT(ADDRESS($AF235,38,1,1,"EST 3")):INDIRECT(ADDRESS($AF235,IF(AC235="",49,AC235+"37"),1,1,"EST 3")))-1)</f>
        <v>-</v>
      </c>
      <c r="AJ235" s="1" t="str">
        <f ca="1">IF($I235&lt;AJ$5,"-",SUM(INDIRECT(ADDRESS($AF235+"1",54,1,1,"EST 3")):INDIRECT(ADDRESS($AF235+"1",IF(AD235="",65,AD235+"53"),1,1,"EST 3")))/SUM(INDIRECT(ADDRESS($AF235,54,1,1,"EST 3")):INDIRECT(ADDRESS($AF235,IF(AD235="",65,AD235+"53"),1,1,"EST 3")))-1)</f>
        <v>-</v>
      </c>
      <c r="AK235" s="1" t="str">
        <f ca="1">IF($I235&lt;AK$5,"-",SUM(INDIRECT(ADDRESS($AF235+"1",70,1,1,"EST 3")):INDIRECT(ADDRESS($AF235+"1",IF(AE235="",81,AE235+"69"),1,1,"EST 3")))/SUM(INDIRECT(ADDRESS($AF235,70,1,1,"EST 3")):INDIRECT(ADDRESS($AF235,IF(AE235="",81,AE235+"69"),1,1,"EST 3")))-1)</f>
        <v>-</v>
      </c>
    </row>
    <row r="236" spans="3:37" ht="30" customHeight="1" thickTop="1" thickBot="1">
      <c r="C236" s="321"/>
      <c r="D236" s="322"/>
      <c r="E236" s="316"/>
      <c r="F236" s="316"/>
      <c r="G236" s="317" t="str">
        <f>IF(F236=0,"",VLOOKUP(F236,Funcionários!$C$6:$D$81,2,FALSE))</f>
        <v/>
      </c>
      <c r="H236" s="318"/>
      <c r="I236" s="319"/>
      <c r="J236" s="85" t="str">
        <f t="shared" si="43"/>
        <v/>
      </c>
      <c r="K236" s="88"/>
      <c r="L236" s="1" t="str">
        <f t="shared" si="44"/>
        <v/>
      </c>
      <c r="R236" s="1" t="str">
        <f t="shared" si="45"/>
        <v/>
      </c>
      <c r="S236" s="1" t="str">
        <f t="shared" si="46"/>
        <v/>
      </c>
      <c r="W236" s="1" t="e">
        <f t="shared" ca="1" si="47"/>
        <v>#VALUE!</v>
      </c>
      <c r="X236" s="1" t="e">
        <f t="shared" ca="1" si="48"/>
        <v>#VALUE!</v>
      </c>
      <c r="Y236" s="1" t="e">
        <f t="shared" ca="1" si="49"/>
        <v>#VALUE!</v>
      </c>
      <c r="AA236" s="1" t="str">
        <f t="shared" si="52"/>
        <v/>
      </c>
      <c r="AB236" s="1" t="str">
        <f t="shared" si="52"/>
        <v/>
      </c>
      <c r="AC236" s="1" t="str">
        <f t="shared" si="52"/>
        <v/>
      </c>
      <c r="AD236" s="1" t="str">
        <f t="shared" si="52"/>
        <v/>
      </c>
      <c r="AE236" s="1" t="str">
        <f t="shared" si="52"/>
        <v/>
      </c>
      <c r="AF236" s="1" t="e">
        <f>VLOOKUP(C236,'Est3'!$C$12:$S$26,18,FALSE)</f>
        <v>#N/A</v>
      </c>
      <c r="AG236" s="1" t="str">
        <f ca="1">IF($I236&lt;AG$5,"-",SUM(INDIRECT(ADDRESS($AF236+"1",6,1,1,"EST 3")):INDIRECT(ADDRESS($AF236+"1",IF(AA236="",17,AA236+"5"),1,1,"EST 3")))/SUM(INDIRECT(ADDRESS($AF236,6,1,1,"EST 3")):INDIRECT(ADDRESS($AF236,IF(AA236="",17,AA236+"5"),1,1,"EST 3")))-1)</f>
        <v>-</v>
      </c>
      <c r="AH236" s="1" t="str">
        <f ca="1">IF($I236&lt;AH$5,"-",SUM(INDIRECT(ADDRESS($AF236+"1",22,1,1,"EST 3")):INDIRECT(ADDRESS($AF236+"1",IF(AB236="",33,AB236+"21"),1,1,"EST 3")))/SUM(INDIRECT(ADDRESS($AF236,22,1,1,"EST 3")):INDIRECT(ADDRESS($AF236,IF(AB236="",33,AB236+"21"),1,1,"EST 3")))-1)</f>
        <v>-</v>
      </c>
      <c r="AI236" s="1" t="str">
        <f ca="1">IF($I236&lt;AI$5,"-",SUM(INDIRECT(ADDRESS($AF236+"1",38,1,1,"EST 3")):INDIRECT(ADDRESS($AF236+"1",IF(AC236="",49,AC236+"37"),1,1,"EST 3")))/SUM(INDIRECT(ADDRESS($AF236,38,1,1,"EST 3")):INDIRECT(ADDRESS($AF236,IF(AC236="",49,AC236+"37"),1,1,"EST 3")))-1)</f>
        <v>-</v>
      </c>
      <c r="AJ236" s="1" t="str">
        <f ca="1">IF($I236&lt;AJ$5,"-",SUM(INDIRECT(ADDRESS($AF236+"1",54,1,1,"EST 3")):INDIRECT(ADDRESS($AF236+"1",IF(AD236="",65,AD236+"53"),1,1,"EST 3")))/SUM(INDIRECT(ADDRESS($AF236,54,1,1,"EST 3")):INDIRECT(ADDRESS($AF236,IF(AD236="",65,AD236+"53"),1,1,"EST 3")))-1)</f>
        <v>-</v>
      </c>
      <c r="AK236" s="1" t="str">
        <f ca="1">IF($I236&lt;AK$5,"-",SUM(INDIRECT(ADDRESS($AF236+"1",70,1,1,"EST 3")):INDIRECT(ADDRESS($AF236+"1",IF(AE236="",81,AE236+"69"),1,1,"EST 3")))/SUM(INDIRECT(ADDRESS($AF236,70,1,1,"EST 3")):INDIRECT(ADDRESS($AF236,IF(AE236="",81,AE236+"69"),1,1,"EST 3")))-1)</f>
        <v>-</v>
      </c>
    </row>
    <row r="237" spans="3:37" ht="30" customHeight="1" thickTop="1" thickBot="1">
      <c r="C237" s="321"/>
      <c r="D237" s="322"/>
      <c r="E237" s="316"/>
      <c r="F237" s="316"/>
      <c r="G237" s="317" t="str">
        <f>IF(F237=0,"",VLOOKUP(F237,Funcionários!$C$6:$D$81,2,FALSE))</f>
        <v/>
      </c>
      <c r="H237" s="318"/>
      <c r="I237" s="319"/>
      <c r="J237" s="85" t="str">
        <f t="shared" si="43"/>
        <v/>
      </c>
      <c r="K237" s="88"/>
      <c r="L237" s="1" t="str">
        <f t="shared" si="44"/>
        <v/>
      </c>
      <c r="R237" s="1" t="str">
        <f t="shared" si="45"/>
        <v/>
      </c>
      <c r="S237" s="1" t="str">
        <f t="shared" si="46"/>
        <v/>
      </c>
      <c r="W237" s="1" t="e">
        <f t="shared" ca="1" si="47"/>
        <v>#VALUE!</v>
      </c>
      <c r="X237" s="1" t="e">
        <f t="shared" ca="1" si="48"/>
        <v>#VALUE!</v>
      </c>
      <c r="Y237" s="1" t="e">
        <f t="shared" ca="1" si="49"/>
        <v>#VALUE!</v>
      </c>
      <c r="AA237" s="1" t="str">
        <f t="shared" si="52"/>
        <v/>
      </c>
      <c r="AB237" s="1" t="str">
        <f t="shared" si="52"/>
        <v/>
      </c>
      <c r="AC237" s="1" t="str">
        <f t="shared" si="52"/>
        <v/>
      </c>
      <c r="AD237" s="1" t="str">
        <f t="shared" si="52"/>
        <v/>
      </c>
      <c r="AE237" s="1" t="str">
        <f t="shared" si="52"/>
        <v/>
      </c>
      <c r="AF237" s="1" t="e">
        <f>VLOOKUP(C237,'Est3'!$C$12:$S$26,18,FALSE)</f>
        <v>#N/A</v>
      </c>
      <c r="AG237" s="1" t="str">
        <f ca="1">IF($I237&lt;AG$5,"-",SUM(INDIRECT(ADDRESS($AF237+"1",6,1,1,"EST 3")):INDIRECT(ADDRESS($AF237+"1",IF(AA237="",17,AA237+"5"),1,1,"EST 3")))/SUM(INDIRECT(ADDRESS($AF237,6,1,1,"EST 3")):INDIRECT(ADDRESS($AF237,IF(AA237="",17,AA237+"5"),1,1,"EST 3")))-1)</f>
        <v>-</v>
      </c>
      <c r="AH237" s="1" t="str">
        <f ca="1">IF($I237&lt;AH$5,"-",SUM(INDIRECT(ADDRESS($AF237+"1",22,1,1,"EST 3")):INDIRECT(ADDRESS($AF237+"1",IF(AB237="",33,AB237+"21"),1,1,"EST 3")))/SUM(INDIRECT(ADDRESS($AF237,22,1,1,"EST 3")):INDIRECT(ADDRESS($AF237,IF(AB237="",33,AB237+"21"),1,1,"EST 3")))-1)</f>
        <v>-</v>
      </c>
      <c r="AI237" s="1" t="str">
        <f ca="1">IF($I237&lt;AI$5,"-",SUM(INDIRECT(ADDRESS($AF237+"1",38,1,1,"EST 3")):INDIRECT(ADDRESS($AF237+"1",IF(AC237="",49,AC237+"37"),1,1,"EST 3")))/SUM(INDIRECT(ADDRESS($AF237,38,1,1,"EST 3")):INDIRECT(ADDRESS($AF237,IF(AC237="",49,AC237+"37"),1,1,"EST 3")))-1)</f>
        <v>-</v>
      </c>
      <c r="AJ237" s="1" t="str">
        <f ca="1">IF($I237&lt;AJ$5,"-",SUM(INDIRECT(ADDRESS($AF237+"1",54,1,1,"EST 3")):INDIRECT(ADDRESS($AF237+"1",IF(AD237="",65,AD237+"53"),1,1,"EST 3")))/SUM(INDIRECT(ADDRESS($AF237,54,1,1,"EST 3")):INDIRECT(ADDRESS($AF237,IF(AD237="",65,AD237+"53"),1,1,"EST 3")))-1)</f>
        <v>-</v>
      </c>
      <c r="AK237" s="1" t="str">
        <f ca="1">IF($I237&lt;AK$5,"-",SUM(INDIRECT(ADDRESS($AF237+"1",70,1,1,"EST 3")):INDIRECT(ADDRESS($AF237+"1",IF(AE237="",81,AE237+"69"),1,1,"EST 3")))/SUM(INDIRECT(ADDRESS($AF237,70,1,1,"EST 3")):INDIRECT(ADDRESS($AF237,IF(AE237="",81,AE237+"69"),1,1,"EST 3")))-1)</f>
        <v>-</v>
      </c>
    </row>
    <row r="238" spans="3:37" ht="30" customHeight="1" thickTop="1" thickBot="1">
      <c r="C238" s="321"/>
      <c r="D238" s="322"/>
      <c r="E238" s="316"/>
      <c r="F238" s="316"/>
      <c r="G238" s="317" t="str">
        <f>IF(F238=0,"",VLOOKUP(F238,Funcionários!$C$6:$D$81,2,FALSE))</f>
        <v/>
      </c>
      <c r="H238" s="318"/>
      <c r="I238" s="319"/>
      <c r="J238" s="85" t="str">
        <f t="shared" si="43"/>
        <v/>
      </c>
      <c r="K238" s="88"/>
      <c r="L238" s="1" t="str">
        <f t="shared" si="44"/>
        <v/>
      </c>
      <c r="R238" s="1" t="str">
        <f t="shared" si="45"/>
        <v/>
      </c>
      <c r="S238" s="1" t="str">
        <f t="shared" si="46"/>
        <v/>
      </c>
      <c r="W238" s="1" t="e">
        <f t="shared" ca="1" si="47"/>
        <v>#VALUE!</v>
      </c>
      <c r="X238" s="1" t="e">
        <f t="shared" ca="1" si="48"/>
        <v>#VALUE!</v>
      </c>
      <c r="Y238" s="1" t="e">
        <f t="shared" ca="1" si="49"/>
        <v>#VALUE!</v>
      </c>
      <c r="AA238" s="1" t="str">
        <f t="shared" si="52"/>
        <v/>
      </c>
      <c r="AB238" s="1" t="str">
        <f t="shared" si="52"/>
        <v/>
      </c>
      <c r="AC238" s="1" t="str">
        <f t="shared" si="52"/>
        <v/>
      </c>
      <c r="AD238" s="1" t="str">
        <f t="shared" si="52"/>
        <v/>
      </c>
      <c r="AE238" s="1" t="str">
        <f t="shared" si="52"/>
        <v/>
      </c>
      <c r="AF238" s="1" t="e">
        <f>VLOOKUP(C238,'Est3'!$C$12:$S$26,18,FALSE)</f>
        <v>#N/A</v>
      </c>
      <c r="AG238" s="1" t="str">
        <f ca="1">IF($I238&lt;AG$5,"-",SUM(INDIRECT(ADDRESS($AF238+"1",6,1,1,"EST 3")):INDIRECT(ADDRESS($AF238+"1",IF(AA238="",17,AA238+"5"),1,1,"EST 3")))/SUM(INDIRECT(ADDRESS($AF238,6,1,1,"EST 3")):INDIRECT(ADDRESS($AF238,IF(AA238="",17,AA238+"5"),1,1,"EST 3")))-1)</f>
        <v>-</v>
      </c>
      <c r="AH238" s="1" t="str">
        <f ca="1">IF($I238&lt;AH$5,"-",SUM(INDIRECT(ADDRESS($AF238+"1",22,1,1,"EST 3")):INDIRECT(ADDRESS($AF238+"1",IF(AB238="",33,AB238+"21"),1,1,"EST 3")))/SUM(INDIRECT(ADDRESS($AF238,22,1,1,"EST 3")):INDIRECT(ADDRESS($AF238,IF(AB238="",33,AB238+"21"),1,1,"EST 3")))-1)</f>
        <v>-</v>
      </c>
      <c r="AI238" s="1" t="str">
        <f ca="1">IF($I238&lt;AI$5,"-",SUM(INDIRECT(ADDRESS($AF238+"1",38,1,1,"EST 3")):INDIRECT(ADDRESS($AF238+"1",IF(AC238="",49,AC238+"37"),1,1,"EST 3")))/SUM(INDIRECT(ADDRESS($AF238,38,1,1,"EST 3")):INDIRECT(ADDRESS($AF238,IF(AC238="",49,AC238+"37"),1,1,"EST 3")))-1)</f>
        <v>-</v>
      </c>
      <c r="AJ238" s="1" t="str">
        <f ca="1">IF($I238&lt;AJ$5,"-",SUM(INDIRECT(ADDRESS($AF238+"1",54,1,1,"EST 3")):INDIRECT(ADDRESS($AF238+"1",IF(AD238="",65,AD238+"53"),1,1,"EST 3")))/SUM(INDIRECT(ADDRESS($AF238,54,1,1,"EST 3")):INDIRECT(ADDRESS($AF238,IF(AD238="",65,AD238+"53"),1,1,"EST 3")))-1)</f>
        <v>-</v>
      </c>
      <c r="AK238" s="1" t="str">
        <f ca="1">IF($I238&lt;AK$5,"-",SUM(INDIRECT(ADDRESS($AF238+"1",70,1,1,"EST 3")):INDIRECT(ADDRESS($AF238+"1",IF(AE238="",81,AE238+"69"),1,1,"EST 3")))/SUM(INDIRECT(ADDRESS($AF238,70,1,1,"EST 3")):INDIRECT(ADDRESS($AF238,IF(AE238="",81,AE238+"69"),1,1,"EST 3")))-1)</f>
        <v>-</v>
      </c>
    </row>
    <row r="239" spans="3:37" ht="30" customHeight="1" thickTop="1" thickBot="1">
      <c r="C239" s="321"/>
      <c r="D239" s="322"/>
      <c r="E239" s="316"/>
      <c r="F239" s="316"/>
      <c r="G239" s="317" t="str">
        <f>IF(F239=0,"",VLOOKUP(F239,Funcionários!$C$6:$D$81,2,FALSE))</f>
        <v/>
      </c>
      <c r="H239" s="318"/>
      <c r="I239" s="319"/>
      <c r="J239" s="85" t="str">
        <f t="shared" si="43"/>
        <v/>
      </c>
      <c r="K239" s="88"/>
      <c r="L239" s="1" t="str">
        <f t="shared" si="44"/>
        <v/>
      </c>
      <c r="R239" s="1" t="str">
        <f t="shared" si="45"/>
        <v/>
      </c>
      <c r="S239" s="1" t="str">
        <f t="shared" si="46"/>
        <v/>
      </c>
      <c r="W239" s="1" t="e">
        <f t="shared" ca="1" si="47"/>
        <v>#VALUE!</v>
      </c>
      <c r="X239" s="1" t="e">
        <f t="shared" ca="1" si="48"/>
        <v>#VALUE!</v>
      </c>
      <c r="Y239" s="1" t="e">
        <f t="shared" ca="1" si="49"/>
        <v>#VALUE!</v>
      </c>
      <c r="AA239" s="1" t="str">
        <f t="shared" si="52"/>
        <v/>
      </c>
      <c r="AB239" s="1" t="str">
        <f t="shared" si="52"/>
        <v/>
      </c>
      <c r="AC239" s="1" t="str">
        <f t="shared" si="52"/>
        <v/>
      </c>
      <c r="AD239" s="1" t="str">
        <f t="shared" si="52"/>
        <v/>
      </c>
      <c r="AE239" s="1" t="str">
        <f t="shared" si="52"/>
        <v/>
      </c>
      <c r="AF239" s="1" t="e">
        <f>VLOOKUP(C239,'Est3'!$C$12:$S$26,18,FALSE)</f>
        <v>#N/A</v>
      </c>
      <c r="AG239" s="1" t="str">
        <f ca="1">IF($I239&lt;AG$5,"-",SUM(INDIRECT(ADDRESS($AF239+"1",6,1,1,"EST 3")):INDIRECT(ADDRESS($AF239+"1",IF(AA239="",17,AA239+"5"),1,1,"EST 3")))/SUM(INDIRECT(ADDRESS($AF239,6,1,1,"EST 3")):INDIRECT(ADDRESS($AF239,IF(AA239="",17,AA239+"5"),1,1,"EST 3")))-1)</f>
        <v>-</v>
      </c>
      <c r="AH239" s="1" t="str">
        <f ca="1">IF($I239&lt;AH$5,"-",SUM(INDIRECT(ADDRESS($AF239+"1",22,1,1,"EST 3")):INDIRECT(ADDRESS($AF239+"1",IF(AB239="",33,AB239+"21"),1,1,"EST 3")))/SUM(INDIRECT(ADDRESS($AF239,22,1,1,"EST 3")):INDIRECT(ADDRESS($AF239,IF(AB239="",33,AB239+"21"),1,1,"EST 3")))-1)</f>
        <v>-</v>
      </c>
      <c r="AI239" s="1" t="str">
        <f ca="1">IF($I239&lt;AI$5,"-",SUM(INDIRECT(ADDRESS($AF239+"1",38,1,1,"EST 3")):INDIRECT(ADDRESS($AF239+"1",IF(AC239="",49,AC239+"37"),1,1,"EST 3")))/SUM(INDIRECT(ADDRESS($AF239,38,1,1,"EST 3")):INDIRECT(ADDRESS($AF239,IF(AC239="",49,AC239+"37"),1,1,"EST 3")))-1)</f>
        <v>-</v>
      </c>
      <c r="AJ239" s="1" t="str">
        <f ca="1">IF($I239&lt;AJ$5,"-",SUM(INDIRECT(ADDRESS($AF239+"1",54,1,1,"EST 3")):INDIRECT(ADDRESS($AF239+"1",IF(AD239="",65,AD239+"53"),1,1,"EST 3")))/SUM(INDIRECT(ADDRESS($AF239,54,1,1,"EST 3")):INDIRECT(ADDRESS($AF239,IF(AD239="",65,AD239+"53"),1,1,"EST 3")))-1)</f>
        <v>-</v>
      </c>
      <c r="AK239" s="1" t="str">
        <f ca="1">IF($I239&lt;AK$5,"-",SUM(INDIRECT(ADDRESS($AF239+"1",70,1,1,"EST 3")):INDIRECT(ADDRESS($AF239+"1",IF(AE239="",81,AE239+"69"),1,1,"EST 3")))/SUM(INDIRECT(ADDRESS($AF239,70,1,1,"EST 3")):INDIRECT(ADDRESS($AF239,IF(AE239="",81,AE239+"69"),1,1,"EST 3")))-1)</f>
        <v>-</v>
      </c>
    </row>
    <row r="240" spans="3:37" ht="30" customHeight="1" thickTop="1" thickBot="1">
      <c r="C240" s="321"/>
      <c r="D240" s="322"/>
      <c r="E240" s="316"/>
      <c r="F240" s="316"/>
      <c r="G240" s="317" t="str">
        <f>IF(F240=0,"",VLOOKUP(F240,Funcionários!$C$6:$D$81,2,FALSE))</f>
        <v/>
      </c>
      <c r="H240" s="318"/>
      <c r="I240" s="319"/>
      <c r="J240" s="85" t="str">
        <f t="shared" si="43"/>
        <v/>
      </c>
      <c r="K240" s="88"/>
      <c r="L240" s="1" t="str">
        <f t="shared" si="44"/>
        <v/>
      </c>
      <c r="R240" s="1" t="str">
        <f t="shared" si="45"/>
        <v/>
      </c>
      <c r="S240" s="1" t="str">
        <f t="shared" si="46"/>
        <v/>
      </c>
      <c r="W240" s="1" t="e">
        <f t="shared" ca="1" si="47"/>
        <v>#VALUE!</v>
      </c>
      <c r="X240" s="1" t="e">
        <f t="shared" ca="1" si="48"/>
        <v>#VALUE!</v>
      </c>
      <c r="Y240" s="1" t="e">
        <f t="shared" ca="1" si="49"/>
        <v>#VALUE!</v>
      </c>
      <c r="AA240" s="1" t="str">
        <f t="shared" si="52"/>
        <v/>
      </c>
      <c r="AB240" s="1" t="str">
        <f t="shared" si="52"/>
        <v/>
      </c>
      <c r="AC240" s="1" t="str">
        <f t="shared" si="52"/>
        <v/>
      </c>
      <c r="AD240" s="1" t="str">
        <f t="shared" si="52"/>
        <v/>
      </c>
      <c r="AE240" s="1" t="str">
        <f t="shared" si="52"/>
        <v/>
      </c>
      <c r="AF240" s="1" t="e">
        <f>VLOOKUP(C240,'Est3'!$C$12:$S$26,18,FALSE)</f>
        <v>#N/A</v>
      </c>
      <c r="AG240" s="1" t="str">
        <f ca="1">IF($I240&lt;AG$5,"-",SUM(INDIRECT(ADDRESS($AF240+"1",6,1,1,"EST 3")):INDIRECT(ADDRESS($AF240+"1",IF(AA240="",17,AA240+"5"),1,1,"EST 3")))/SUM(INDIRECT(ADDRESS($AF240,6,1,1,"EST 3")):INDIRECT(ADDRESS($AF240,IF(AA240="",17,AA240+"5"),1,1,"EST 3")))-1)</f>
        <v>-</v>
      </c>
      <c r="AH240" s="1" t="str">
        <f ca="1">IF($I240&lt;AH$5,"-",SUM(INDIRECT(ADDRESS($AF240+"1",22,1,1,"EST 3")):INDIRECT(ADDRESS($AF240+"1",IF(AB240="",33,AB240+"21"),1,1,"EST 3")))/SUM(INDIRECT(ADDRESS($AF240,22,1,1,"EST 3")):INDIRECT(ADDRESS($AF240,IF(AB240="",33,AB240+"21"),1,1,"EST 3")))-1)</f>
        <v>-</v>
      </c>
      <c r="AI240" s="1" t="str">
        <f ca="1">IF($I240&lt;AI$5,"-",SUM(INDIRECT(ADDRESS($AF240+"1",38,1,1,"EST 3")):INDIRECT(ADDRESS($AF240+"1",IF(AC240="",49,AC240+"37"),1,1,"EST 3")))/SUM(INDIRECT(ADDRESS($AF240,38,1,1,"EST 3")):INDIRECT(ADDRESS($AF240,IF(AC240="",49,AC240+"37"),1,1,"EST 3")))-1)</f>
        <v>-</v>
      </c>
      <c r="AJ240" s="1" t="str">
        <f ca="1">IF($I240&lt;AJ$5,"-",SUM(INDIRECT(ADDRESS($AF240+"1",54,1,1,"EST 3")):INDIRECT(ADDRESS($AF240+"1",IF(AD240="",65,AD240+"53"),1,1,"EST 3")))/SUM(INDIRECT(ADDRESS($AF240,54,1,1,"EST 3")):INDIRECT(ADDRESS($AF240,IF(AD240="",65,AD240+"53"),1,1,"EST 3")))-1)</f>
        <v>-</v>
      </c>
      <c r="AK240" s="1" t="str">
        <f ca="1">IF($I240&lt;AK$5,"-",SUM(INDIRECT(ADDRESS($AF240+"1",70,1,1,"EST 3")):INDIRECT(ADDRESS($AF240+"1",IF(AE240="",81,AE240+"69"),1,1,"EST 3")))/SUM(INDIRECT(ADDRESS($AF240,70,1,1,"EST 3")):INDIRECT(ADDRESS($AF240,IF(AE240="",81,AE240+"69"),1,1,"EST 3")))-1)</f>
        <v>-</v>
      </c>
    </row>
    <row r="241" spans="1:37" ht="30" customHeight="1" thickTop="1" thickBot="1">
      <c r="C241" s="321"/>
      <c r="D241" s="322"/>
      <c r="E241" s="316"/>
      <c r="F241" s="316"/>
      <c r="G241" s="317" t="str">
        <f>IF(F241=0,"",VLOOKUP(F241,Funcionários!$C$6:$D$81,2,FALSE))</f>
        <v/>
      </c>
      <c r="H241" s="318"/>
      <c r="I241" s="319"/>
      <c r="J241" s="85" t="str">
        <f t="shared" si="43"/>
        <v/>
      </c>
      <c r="K241" s="88"/>
      <c r="L241" s="1" t="str">
        <f t="shared" si="44"/>
        <v/>
      </c>
      <c r="R241" s="1" t="str">
        <f t="shared" si="45"/>
        <v/>
      </c>
      <c r="S241" s="1" t="str">
        <f t="shared" si="46"/>
        <v/>
      </c>
      <c r="W241" s="1" t="e">
        <f t="shared" ca="1" si="47"/>
        <v>#VALUE!</v>
      </c>
      <c r="X241" s="1" t="e">
        <f t="shared" ca="1" si="48"/>
        <v>#VALUE!</v>
      </c>
      <c r="Y241" s="1" t="e">
        <f t="shared" ca="1" si="49"/>
        <v>#VALUE!</v>
      </c>
      <c r="AA241" s="1" t="str">
        <f t="shared" si="52"/>
        <v/>
      </c>
      <c r="AB241" s="1" t="str">
        <f t="shared" si="52"/>
        <v/>
      </c>
      <c r="AC241" s="1" t="str">
        <f t="shared" si="52"/>
        <v/>
      </c>
      <c r="AD241" s="1" t="str">
        <f t="shared" si="52"/>
        <v/>
      </c>
      <c r="AE241" s="1" t="str">
        <f t="shared" si="52"/>
        <v/>
      </c>
      <c r="AF241" s="1" t="e">
        <f>VLOOKUP(C241,'Est3'!$C$12:$S$26,18,FALSE)</f>
        <v>#N/A</v>
      </c>
      <c r="AG241" s="1" t="str">
        <f ca="1">IF($I241&lt;AG$5,"-",SUM(INDIRECT(ADDRESS($AF241+"1",6,1,1,"EST 3")):INDIRECT(ADDRESS($AF241+"1",IF(AA241="",17,AA241+"5"),1,1,"EST 3")))/SUM(INDIRECT(ADDRESS($AF241,6,1,1,"EST 3")):INDIRECT(ADDRESS($AF241,IF(AA241="",17,AA241+"5"),1,1,"EST 3")))-1)</f>
        <v>-</v>
      </c>
      <c r="AH241" s="1" t="str">
        <f ca="1">IF($I241&lt;AH$5,"-",SUM(INDIRECT(ADDRESS($AF241+"1",22,1,1,"EST 3")):INDIRECT(ADDRESS($AF241+"1",IF(AB241="",33,AB241+"21"),1,1,"EST 3")))/SUM(INDIRECT(ADDRESS($AF241,22,1,1,"EST 3")):INDIRECT(ADDRESS($AF241,IF(AB241="",33,AB241+"21"),1,1,"EST 3")))-1)</f>
        <v>-</v>
      </c>
      <c r="AI241" s="1" t="str">
        <f ca="1">IF($I241&lt;AI$5,"-",SUM(INDIRECT(ADDRESS($AF241+"1",38,1,1,"EST 3")):INDIRECT(ADDRESS($AF241+"1",IF(AC241="",49,AC241+"37"),1,1,"EST 3")))/SUM(INDIRECT(ADDRESS($AF241,38,1,1,"EST 3")):INDIRECT(ADDRESS($AF241,IF(AC241="",49,AC241+"37"),1,1,"EST 3")))-1)</f>
        <v>-</v>
      </c>
      <c r="AJ241" s="1" t="str">
        <f ca="1">IF($I241&lt;AJ$5,"-",SUM(INDIRECT(ADDRESS($AF241+"1",54,1,1,"EST 3")):INDIRECT(ADDRESS($AF241+"1",IF(AD241="",65,AD241+"53"),1,1,"EST 3")))/SUM(INDIRECT(ADDRESS($AF241,54,1,1,"EST 3")):INDIRECT(ADDRESS($AF241,IF(AD241="",65,AD241+"53"),1,1,"EST 3")))-1)</f>
        <v>-</v>
      </c>
      <c r="AK241" s="1" t="str">
        <f ca="1">IF($I241&lt;AK$5,"-",SUM(INDIRECT(ADDRESS($AF241+"1",70,1,1,"EST 3")):INDIRECT(ADDRESS($AF241+"1",IF(AE241="",81,AE241+"69"),1,1,"EST 3")))/SUM(INDIRECT(ADDRESS($AF241,70,1,1,"EST 3")):INDIRECT(ADDRESS($AF241,IF(AE241="",81,AE241+"69"),1,1,"EST 3")))-1)</f>
        <v>-</v>
      </c>
    </row>
    <row r="242" spans="1:37" ht="30" customHeight="1" thickTop="1" thickBot="1">
      <c r="C242" s="321"/>
      <c r="D242" s="322"/>
      <c r="E242" s="316"/>
      <c r="F242" s="316"/>
      <c r="G242" s="317" t="str">
        <f>IF(F242=0,"",VLOOKUP(F242,Funcionários!$C$6:$D$81,2,FALSE))</f>
        <v/>
      </c>
      <c r="H242" s="318"/>
      <c r="I242" s="319"/>
      <c r="J242" s="85" t="str">
        <f t="shared" si="43"/>
        <v/>
      </c>
      <c r="K242" s="88"/>
      <c r="L242" s="1" t="str">
        <f t="shared" si="44"/>
        <v/>
      </c>
      <c r="R242" s="1" t="str">
        <f t="shared" si="45"/>
        <v/>
      </c>
      <c r="S242" s="1" t="str">
        <f t="shared" si="46"/>
        <v/>
      </c>
      <c r="W242" s="1" t="e">
        <f t="shared" ca="1" si="47"/>
        <v>#VALUE!</v>
      </c>
      <c r="X242" s="1" t="e">
        <f t="shared" ca="1" si="48"/>
        <v>#VALUE!</v>
      </c>
      <c r="Y242" s="1" t="e">
        <f t="shared" ca="1" si="49"/>
        <v>#VALUE!</v>
      </c>
      <c r="AA242" s="1" t="str">
        <f t="shared" si="52"/>
        <v/>
      </c>
      <c r="AB242" s="1" t="str">
        <f t="shared" si="52"/>
        <v/>
      </c>
      <c r="AC242" s="1" t="str">
        <f t="shared" si="52"/>
        <v/>
      </c>
      <c r="AD242" s="1" t="str">
        <f t="shared" si="52"/>
        <v/>
      </c>
      <c r="AE242" s="1" t="str">
        <f t="shared" si="52"/>
        <v/>
      </c>
      <c r="AF242" s="1" t="e">
        <f>VLOOKUP(C242,'Est3'!$C$12:$S$26,18,FALSE)</f>
        <v>#N/A</v>
      </c>
      <c r="AG242" s="1" t="str">
        <f ca="1">IF($I242&lt;AG$5,"-",SUM(INDIRECT(ADDRESS($AF242+"1",6,1,1,"EST 3")):INDIRECT(ADDRESS($AF242+"1",IF(AA242="",17,AA242+"5"),1,1,"EST 3")))/SUM(INDIRECT(ADDRESS($AF242,6,1,1,"EST 3")):INDIRECT(ADDRESS($AF242,IF(AA242="",17,AA242+"5"),1,1,"EST 3")))-1)</f>
        <v>-</v>
      </c>
      <c r="AH242" s="1" t="str">
        <f ca="1">IF($I242&lt;AH$5,"-",SUM(INDIRECT(ADDRESS($AF242+"1",22,1,1,"EST 3")):INDIRECT(ADDRESS($AF242+"1",IF(AB242="",33,AB242+"21"),1,1,"EST 3")))/SUM(INDIRECT(ADDRESS($AF242,22,1,1,"EST 3")):INDIRECT(ADDRESS($AF242,IF(AB242="",33,AB242+"21"),1,1,"EST 3")))-1)</f>
        <v>-</v>
      </c>
      <c r="AI242" s="1" t="str">
        <f ca="1">IF($I242&lt;AI$5,"-",SUM(INDIRECT(ADDRESS($AF242+"1",38,1,1,"EST 3")):INDIRECT(ADDRESS($AF242+"1",IF(AC242="",49,AC242+"37"),1,1,"EST 3")))/SUM(INDIRECT(ADDRESS($AF242,38,1,1,"EST 3")):INDIRECT(ADDRESS($AF242,IF(AC242="",49,AC242+"37"),1,1,"EST 3")))-1)</f>
        <v>-</v>
      </c>
      <c r="AJ242" s="1" t="str">
        <f ca="1">IF($I242&lt;AJ$5,"-",SUM(INDIRECT(ADDRESS($AF242+"1",54,1,1,"EST 3")):INDIRECT(ADDRESS($AF242+"1",IF(AD242="",65,AD242+"53"),1,1,"EST 3")))/SUM(INDIRECT(ADDRESS($AF242,54,1,1,"EST 3")):INDIRECT(ADDRESS($AF242,IF(AD242="",65,AD242+"53"),1,1,"EST 3")))-1)</f>
        <v>-</v>
      </c>
      <c r="AK242" s="1" t="str">
        <f ca="1">IF($I242&lt;AK$5,"-",SUM(INDIRECT(ADDRESS($AF242+"1",70,1,1,"EST 3")):INDIRECT(ADDRESS($AF242+"1",IF(AE242="",81,AE242+"69"),1,1,"EST 3")))/SUM(INDIRECT(ADDRESS($AF242,70,1,1,"EST 3")):INDIRECT(ADDRESS($AF242,IF(AE242="",81,AE242+"69"),1,1,"EST 3")))-1)</f>
        <v>-</v>
      </c>
    </row>
    <row r="243" spans="1:37" ht="30" customHeight="1" thickTop="1" thickBot="1">
      <c r="C243" s="321"/>
      <c r="D243" s="322"/>
      <c r="E243" s="316"/>
      <c r="F243" s="316"/>
      <c r="G243" s="317" t="str">
        <f>IF(F243=0,"",VLOOKUP(F243,Funcionários!$C$6:$D$81,2,FALSE))</f>
        <v/>
      </c>
      <c r="H243" s="318"/>
      <c r="I243" s="319"/>
      <c r="J243" s="85" t="str">
        <f t="shared" si="43"/>
        <v/>
      </c>
      <c r="K243" s="88"/>
      <c r="L243" s="1" t="str">
        <f t="shared" si="44"/>
        <v/>
      </c>
      <c r="R243" s="1" t="str">
        <f t="shared" si="45"/>
        <v/>
      </c>
      <c r="S243" s="1" t="str">
        <f t="shared" si="46"/>
        <v/>
      </c>
      <c r="W243" s="1" t="e">
        <f t="shared" ca="1" si="47"/>
        <v>#VALUE!</v>
      </c>
      <c r="X243" s="1" t="e">
        <f t="shared" ca="1" si="48"/>
        <v>#VALUE!</v>
      </c>
      <c r="Y243" s="1" t="e">
        <f t="shared" ca="1" si="49"/>
        <v>#VALUE!</v>
      </c>
      <c r="AA243" s="1" t="str">
        <f t="shared" si="52"/>
        <v/>
      </c>
      <c r="AB243" s="1" t="str">
        <f t="shared" si="52"/>
        <v/>
      </c>
      <c r="AC243" s="1" t="str">
        <f t="shared" si="52"/>
        <v/>
      </c>
      <c r="AD243" s="1" t="str">
        <f t="shared" si="52"/>
        <v/>
      </c>
      <c r="AE243" s="1" t="str">
        <f t="shared" si="52"/>
        <v/>
      </c>
      <c r="AF243" s="1" t="e">
        <f>VLOOKUP(C243,'Est3'!$C$12:$S$26,18,FALSE)</f>
        <v>#N/A</v>
      </c>
      <c r="AG243" s="1" t="str">
        <f ca="1">IF($I243&lt;AG$5,"-",SUM(INDIRECT(ADDRESS($AF243+"1",6,1,1,"EST 3")):INDIRECT(ADDRESS($AF243+"1",IF(AA243="",17,AA243+"5"),1,1,"EST 3")))/SUM(INDIRECT(ADDRESS($AF243,6,1,1,"EST 3")):INDIRECT(ADDRESS($AF243,IF(AA243="",17,AA243+"5"),1,1,"EST 3")))-1)</f>
        <v>-</v>
      </c>
      <c r="AH243" s="1" t="str">
        <f ca="1">IF($I243&lt;AH$5,"-",SUM(INDIRECT(ADDRESS($AF243+"1",22,1,1,"EST 3")):INDIRECT(ADDRESS($AF243+"1",IF(AB243="",33,AB243+"21"),1,1,"EST 3")))/SUM(INDIRECT(ADDRESS($AF243,22,1,1,"EST 3")):INDIRECT(ADDRESS($AF243,IF(AB243="",33,AB243+"21"),1,1,"EST 3")))-1)</f>
        <v>-</v>
      </c>
      <c r="AI243" s="1" t="str">
        <f ca="1">IF($I243&lt;AI$5,"-",SUM(INDIRECT(ADDRESS($AF243+"1",38,1,1,"EST 3")):INDIRECT(ADDRESS($AF243+"1",IF(AC243="",49,AC243+"37"),1,1,"EST 3")))/SUM(INDIRECT(ADDRESS($AF243,38,1,1,"EST 3")):INDIRECT(ADDRESS($AF243,IF(AC243="",49,AC243+"37"),1,1,"EST 3")))-1)</f>
        <v>-</v>
      </c>
      <c r="AJ243" s="1" t="str">
        <f ca="1">IF($I243&lt;AJ$5,"-",SUM(INDIRECT(ADDRESS($AF243+"1",54,1,1,"EST 3")):INDIRECT(ADDRESS($AF243+"1",IF(AD243="",65,AD243+"53"),1,1,"EST 3")))/SUM(INDIRECT(ADDRESS($AF243,54,1,1,"EST 3")):INDIRECT(ADDRESS($AF243,IF(AD243="",65,AD243+"53"),1,1,"EST 3")))-1)</f>
        <v>-</v>
      </c>
      <c r="AK243" s="1" t="str">
        <f ca="1">IF($I243&lt;AK$5,"-",SUM(INDIRECT(ADDRESS($AF243+"1",70,1,1,"EST 3")):INDIRECT(ADDRESS($AF243+"1",IF(AE243="",81,AE243+"69"),1,1,"EST 3")))/SUM(INDIRECT(ADDRESS($AF243,70,1,1,"EST 3")):INDIRECT(ADDRESS($AF243,IF(AE243="",81,AE243+"69"),1,1,"EST 3")))-1)</f>
        <v>-</v>
      </c>
    </row>
    <row r="244" spans="1:37" ht="30" customHeight="1" thickTop="1" thickBot="1">
      <c r="C244" s="321"/>
      <c r="D244" s="322"/>
      <c r="E244" s="316"/>
      <c r="F244" s="316"/>
      <c r="G244" s="317" t="str">
        <f>IF(F244=0,"",VLOOKUP(F244,Funcionários!$C$6:$D$81,2,FALSE))</f>
        <v/>
      </c>
      <c r="H244" s="318"/>
      <c r="I244" s="319"/>
      <c r="J244" s="85" t="str">
        <f t="shared" si="43"/>
        <v/>
      </c>
      <c r="K244" s="88"/>
      <c r="L244" s="1" t="str">
        <f t="shared" si="44"/>
        <v/>
      </c>
      <c r="R244" s="1" t="str">
        <f t="shared" si="45"/>
        <v/>
      </c>
      <c r="S244" s="1" t="str">
        <f t="shared" si="46"/>
        <v/>
      </c>
      <c r="W244" s="1" t="e">
        <f t="shared" ca="1" si="47"/>
        <v>#VALUE!</v>
      </c>
      <c r="X244" s="1" t="e">
        <f t="shared" ca="1" si="48"/>
        <v>#VALUE!</v>
      </c>
      <c r="Y244" s="1" t="e">
        <f t="shared" ca="1" si="49"/>
        <v>#VALUE!</v>
      </c>
      <c r="AA244" s="1" t="str">
        <f t="shared" si="52"/>
        <v/>
      </c>
      <c r="AB244" s="1" t="str">
        <f t="shared" si="52"/>
        <v/>
      </c>
      <c r="AC244" s="1" t="str">
        <f t="shared" si="52"/>
        <v/>
      </c>
      <c r="AD244" s="1" t="str">
        <f t="shared" si="52"/>
        <v/>
      </c>
      <c r="AE244" s="1" t="str">
        <f t="shared" si="52"/>
        <v/>
      </c>
      <c r="AF244" s="1" t="e">
        <f>VLOOKUP(C244,'Est3'!$C$12:$S$26,18,FALSE)</f>
        <v>#N/A</v>
      </c>
      <c r="AG244" s="1" t="str">
        <f ca="1">IF($I244&lt;AG$5,"-",SUM(INDIRECT(ADDRESS($AF244+"1",6,1,1,"EST 3")):INDIRECT(ADDRESS($AF244+"1",IF(AA244="",17,AA244+"5"),1,1,"EST 3")))/SUM(INDIRECT(ADDRESS($AF244,6,1,1,"EST 3")):INDIRECT(ADDRESS($AF244,IF(AA244="",17,AA244+"5"),1,1,"EST 3")))-1)</f>
        <v>-</v>
      </c>
      <c r="AH244" s="1" t="str">
        <f ca="1">IF($I244&lt;AH$5,"-",SUM(INDIRECT(ADDRESS($AF244+"1",22,1,1,"EST 3")):INDIRECT(ADDRESS($AF244+"1",IF(AB244="",33,AB244+"21"),1,1,"EST 3")))/SUM(INDIRECT(ADDRESS($AF244,22,1,1,"EST 3")):INDIRECT(ADDRESS($AF244,IF(AB244="",33,AB244+"21"),1,1,"EST 3")))-1)</f>
        <v>-</v>
      </c>
      <c r="AI244" s="1" t="str">
        <f ca="1">IF($I244&lt;AI$5,"-",SUM(INDIRECT(ADDRESS($AF244+"1",38,1,1,"EST 3")):INDIRECT(ADDRESS($AF244+"1",IF(AC244="",49,AC244+"37"),1,1,"EST 3")))/SUM(INDIRECT(ADDRESS($AF244,38,1,1,"EST 3")):INDIRECT(ADDRESS($AF244,IF(AC244="",49,AC244+"37"),1,1,"EST 3")))-1)</f>
        <v>-</v>
      </c>
      <c r="AJ244" s="1" t="str">
        <f ca="1">IF($I244&lt;AJ$5,"-",SUM(INDIRECT(ADDRESS($AF244+"1",54,1,1,"EST 3")):INDIRECT(ADDRESS($AF244+"1",IF(AD244="",65,AD244+"53"),1,1,"EST 3")))/SUM(INDIRECT(ADDRESS($AF244,54,1,1,"EST 3")):INDIRECT(ADDRESS($AF244,IF(AD244="",65,AD244+"53"),1,1,"EST 3")))-1)</f>
        <v>-</v>
      </c>
      <c r="AK244" s="1" t="str">
        <f ca="1">IF($I244&lt;AK$5,"-",SUM(INDIRECT(ADDRESS($AF244+"1",70,1,1,"EST 3")):INDIRECT(ADDRESS($AF244+"1",IF(AE244="",81,AE244+"69"),1,1,"EST 3")))/SUM(INDIRECT(ADDRESS($AF244,70,1,1,"EST 3")):INDIRECT(ADDRESS($AF244,IF(AE244="",81,AE244+"69"),1,1,"EST 3")))-1)</f>
        <v>-</v>
      </c>
    </row>
    <row r="245" spans="1:37" ht="30" customHeight="1" thickTop="1" thickBot="1">
      <c r="C245" s="321"/>
      <c r="D245" s="322"/>
      <c r="E245" s="316"/>
      <c r="F245" s="316"/>
      <c r="G245" s="317" t="str">
        <f>IF(F245=0,"",VLOOKUP(F245,Funcionários!$C$6:$D$81,2,FALSE))</f>
        <v/>
      </c>
      <c r="H245" s="318"/>
      <c r="I245" s="319"/>
      <c r="J245" s="85" t="str">
        <f t="shared" si="43"/>
        <v/>
      </c>
      <c r="K245" s="88"/>
      <c r="L245" s="1" t="str">
        <f t="shared" si="44"/>
        <v/>
      </c>
      <c r="R245" s="1" t="str">
        <f t="shared" si="45"/>
        <v/>
      </c>
      <c r="S245" s="1" t="str">
        <f t="shared" si="46"/>
        <v/>
      </c>
      <c r="W245" s="1" t="e">
        <f t="shared" ca="1" si="47"/>
        <v>#VALUE!</v>
      </c>
      <c r="X245" s="1" t="e">
        <f t="shared" ca="1" si="48"/>
        <v>#VALUE!</v>
      </c>
      <c r="Y245" s="1" t="e">
        <f t="shared" ca="1" si="49"/>
        <v>#VALUE!</v>
      </c>
      <c r="AA245" s="1" t="str">
        <f t="shared" si="52"/>
        <v/>
      </c>
      <c r="AB245" s="1" t="str">
        <f t="shared" si="52"/>
        <v/>
      </c>
      <c r="AC245" s="1" t="str">
        <f t="shared" si="52"/>
        <v/>
      </c>
      <c r="AD245" s="1" t="str">
        <f t="shared" si="52"/>
        <v/>
      </c>
      <c r="AE245" s="1" t="str">
        <f t="shared" si="52"/>
        <v/>
      </c>
      <c r="AF245" s="1" t="e">
        <f>VLOOKUP(C245,'Est3'!$C$12:$S$26,18,FALSE)</f>
        <v>#N/A</v>
      </c>
      <c r="AG245" s="1" t="str">
        <f ca="1">IF($I245&lt;AG$5,"-",SUM(INDIRECT(ADDRESS($AF245+"1",6,1,1,"EST 3")):INDIRECT(ADDRESS($AF245+"1",IF(AA245="",17,AA245+"5"),1,1,"EST 3")))/SUM(INDIRECT(ADDRESS($AF245,6,1,1,"EST 3")):INDIRECT(ADDRESS($AF245,IF(AA245="",17,AA245+"5"),1,1,"EST 3")))-1)</f>
        <v>-</v>
      </c>
      <c r="AH245" s="1" t="str">
        <f ca="1">IF($I245&lt;AH$5,"-",SUM(INDIRECT(ADDRESS($AF245+"1",22,1,1,"EST 3")):INDIRECT(ADDRESS($AF245+"1",IF(AB245="",33,AB245+"21"),1,1,"EST 3")))/SUM(INDIRECT(ADDRESS($AF245,22,1,1,"EST 3")):INDIRECT(ADDRESS($AF245,IF(AB245="",33,AB245+"21"),1,1,"EST 3")))-1)</f>
        <v>-</v>
      </c>
      <c r="AI245" s="1" t="str">
        <f ca="1">IF($I245&lt;AI$5,"-",SUM(INDIRECT(ADDRESS($AF245+"1",38,1,1,"EST 3")):INDIRECT(ADDRESS($AF245+"1",IF(AC245="",49,AC245+"37"),1,1,"EST 3")))/SUM(INDIRECT(ADDRESS($AF245,38,1,1,"EST 3")):INDIRECT(ADDRESS($AF245,IF(AC245="",49,AC245+"37"),1,1,"EST 3")))-1)</f>
        <v>-</v>
      </c>
      <c r="AJ245" s="1" t="str">
        <f ca="1">IF($I245&lt;AJ$5,"-",SUM(INDIRECT(ADDRESS($AF245+"1",54,1,1,"EST 3")):INDIRECT(ADDRESS($AF245+"1",IF(AD245="",65,AD245+"53"),1,1,"EST 3")))/SUM(INDIRECT(ADDRESS($AF245,54,1,1,"EST 3")):INDIRECT(ADDRESS($AF245,IF(AD245="",65,AD245+"53"),1,1,"EST 3")))-1)</f>
        <v>-</v>
      </c>
      <c r="AK245" s="1" t="str">
        <f ca="1">IF($I245&lt;AK$5,"-",SUM(INDIRECT(ADDRESS($AF245+"1",70,1,1,"EST 3")):INDIRECT(ADDRESS($AF245+"1",IF(AE245="",81,AE245+"69"),1,1,"EST 3")))/SUM(INDIRECT(ADDRESS($AF245,70,1,1,"EST 3")):INDIRECT(ADDRESS($AF245,IF(AE245="",81,AE245+"69"),1,1,"EST 3")))-1)</f>
        <v>-</v>
      </c>
    </row>
    <row r="246" spans="1:37" ht="30" customHeight="1" thickTop="1" thickBot="1">
      <c r="C246" s="321"/>
      <c r="D246" s="322"/>
      <c r="E246" s="316"/>
      <c r="F246" s="316"/>
      <c r="G246" s="317" t="str">
        <f>IF(F246=0,"",VLOOKUP(F246,Funcionários!$C$6:$D$81,2,FALSE))</f>
        <v/>
      </c>
      <c r="H246" s="318"/>
      <c r="I246" s="319"/>
      <c r="J246" s="85" t="str">
        <f t="shared" si="43"/>
        <v/>
      </c>
      <c r="K246" s="88"/>
      <c r="L246" s="1" t="str">
        <f t="shared" si="44"/>
        <v/>
      </c>
      <c r="R246" s="1" t="str">
        <f t="shared" si="45"/>
        <v/>
      </c>
      <c r="S246" s="1" t="str">
        <f t="shared" si="46"/>
        <v/>
      </c>
      <c r="W246" s="1" t="e">
        <f t="shared" ca="1" si="47"/>
        <v>#VALUE!</v>
      </c>
      <c r="X246" s="1" t="e">
        <f t="shared" ca="1" si="48"/>
        <v>#VALUE!</v>
      </c>
      <c r="Y246" s="1" t="e">
        <f t="shared" ca="1" si="49"/>
        <v>#VALUE!</v>
      </c>
      <c r="AA246" s="1" t="str">
        <f t="shared" si="52"/>
        <v/>
      </c>
      <c r="AB246" s="1" t="str">
        <f t="shared" si="52"/>
        <v/>
      </c>
      <c r="AC246" s="1" t="str">
        <f t="shared" si="52"/>
        <v/>
      </c>
      <c r="AD246" s="1" t="str">
        <f t="shared" si="52"/>
        <v/>
      </c>
      <c r="AE246" s="1" t="str">
        <f t="shared" si="52"/>
        <v/>
      </c>
      <c r="AF246" s="1" t="e">
        <f>VLOOKUP(C246,'Est3'!$C$12:$S$26,18,FALSE)</f>
        <v>#N/A</v>
      </c>
      <c r="AG246" s="1" t="str">
        <f ca="1">IF($I246&lt;AG$5,"-",SUM(INDIRECT(ADDRESS($AF246+"1",6,1,1,"EST 3")):INDIRECT(ADDRESS($AF246+"1",IF(AA246="",17,AA246+"5"),1,1,"EST 3")))/SUM(INDIRECT(ADDRESS($AF246,6,1,1,"EST 3")):INDIRECT(ADDRESS($AF246,IF(AA246="",17,AA246+"5"),1,1,"EST 3")))-1)</f>
        <v>-</v>
      </c>
      <c r="AH246" s="1" t="str">
        <f ca="1">IF($I246&lt;AH$5,"-",SUM(INDIRECT(ADDRESS($AF246+"1",22,1,1,"EST 3")):INDIRECT(ADDRESS($AF246+"1",IF(AB246="",33,AB246+"21"),1,1,"EST 3")))/SUM(INDIRECT(ADDRESS($AF246,22,1,1,"EST 3")):INDIRECT(ADDRESS($AF246,IF(AB246="",33,AB246+"21"),1,1,"EST 3")))-1)</f>
        <v>-</v>
      </c>
      <c r="AI246" s="1" t="str">
        <f ca="1">IF($I246&lt;AI$5,"-",SUM(INDIRECT(ADDRESS($AF246+"1",38,1,1,"EST 3")):INDIRECT(ADDRESS($AF246+"1",IF(AC246="",49,AC246+"37"),1,1,"EST 3")))/SUM(INDIRECT(ADDRESS($AF246,38,1,1,"EST 3")):INDIRECT(ADDRESS($AF246,IF(AC246="",49,AC246+"37"),1,1,"EST 3")))-1)</f>
        <v>-</v>
      </c>
      <c r="AJ246" s="1" t="str">
        <f ca="1">IF($I246&lt;AJ$5,"-",SUM(INDIRECT(ADDRESS($AF246+"1",54,1,1,"EST 3")):INDIRECT(ADDRESS($AF246+"1",IF(AD246="",65,AD246+"53"),1,1,"EST 3")))/SUM(INDIRECT(ADDRESS($AF246,54,1,1,"EST 3")):INDIRECT(ADDRESS($AF246,IF(AD246="",65,AD246+"53"),1,1,"EST 3")))-1)</f>
        <v>-</v>
      </c>
      <c r="AK246" s="1" t="str">
        <f ca="1">IF($I246&lt;AK$5,"-",SUM(INDIRECT(ADDRESS($AF246+"1",70,1,1,"EST 3")):INDIRECT(ADDRESS($AF246+"1",IF(AE246="",81,AE246+"69"),1,1,"EST 3")))/SUM(INDIRECT(ADDRESS($AF246,70,1,1,"EST 3")):INDIRECT(ADDRESS($AF246,IF(AE246="",81,AE246+"69"),1,1,"EST 3")))-1)</f>
        <v>-</v>
      </c>
    </row>
    <row r="247" spans="1:37" ht="30" customHeight="1" thickTop="1" thickBot="1">
      <c r="C247" s="321"/>
      <c r="D247" s="322"/>
      <c r="E247" s="316"/>
      <c r="F247" s="316"/>
      <c r="G247" s="317" t="str">
        <f>IF(F247=0,"",VLOOKUP(F247,Funcionários!$C$6:$D$81,2,FALSE))</f>
        <v/>
      </c>
      <c r="H247" s="318"/>
      <c r="I247" s="319"/>
      <c r="J247" s="85" t="str">
        <f t="shared" si="43"/>
        <v/>
      </c>
      <c r="K247" s="88"/>
      <c r="L247" s="1" t="str">
        <f t="shared" si="44"/>
        <v/>
      </c>
      <c r="R247" s="1" t="str">
        <f t="shared" si="45"/>
        <v/>
      </c>
      <c r="S247" s="1" t="str">
        <f t="shared" si="46"/>
        <v/>
      </c>
      <c r="W247" s="1" t="e">
        <f t="shared" ca="1" si="47"/>
        <v>#VALUE!</v>
      </c>
      <c r="X247" s="1" t="e">
        <f t="shared" ca="1" si="48"/>
        <v>#VALUE!</v>
      </c>
      <c r="Y247" s="1" t="e">
        <f t="shared" ca="1" si="49"/>
        <v>#VALUE!</v>
      </c>
      <c r="AA247" s="1" t="str">
        <f t="shared" si="52"/>
        <v/>
      </c>
      <c r="AB247" s="1" t="str">
        <f t="shared" si="52"/>
        <v/>
      </c>
      <c r="AC247" s="1" t="str">
        <f t="shared" si="52"/>
        <v/>
      </c>
      <c r="AD247" s="1" t="str">
        <f t="shared" si="52"/>
        <v/>
      </c>
      <c r="AE247" s="1" t="str">
        <f t="shared" si="52"/>
        <v/>
      </c>
      <c r="AF247" s="1" t="e">
        <f>VLOOKUP(C247,'Est3'!$C$12:$S$26,18,FALSE)</f>
        <v>#N/A</v>
      </c>
      <c r="AG247" s="1" t="str">
        <f ca="1">IF($I247&lt;AG$5,"-",SUM(INDIRECT(ADDRESS($AF247+"1",6,1,1,"EST 3")):INDIRECT(ADDRESS($AF247+"1",IF(AA247="",17,AA247+"5"),1,1,"EST 3")))/SUM(INDIRECT(ADDRESS($AF247,6,1,1,"EST 3")):INDIRECT(ADDRESS($AF247,IF(AA247="",17,AA247+"5"),1,1,"EST 3")))-1)</f>
        <v>-</v>
      </c>
      <c r="AH247" s="1" t="str">
        <f ca="1">IF($I247&lt;AH$5,"-",SUM(INDIRECT(ADDRESS($AF247+"1",22,1,1,"EST 3")):INDIRECT(ADDRESS($AF247+"1",IF(AB247="",33,AB247+"21"),1,1,"EST 3")))/SUM(INDIRECT(ADDRESS($AF247,22,1,1,"EST 3")):INDIRECT(ADDRESS($AF247,IF(AB247="",33,AB247+"21"),1,1,"EST 3")))-1)</f>
        <v>-</v>
      </c>
      <c r="AI247" s="1" t="str">
        <f ca="1">IF($I247&lt;AI$5,"-",SUM(INDIRECT(ADDRESS($AF247+"1",38,1,1,"EST 3")):INDIRECT(ADDRESS($AF247+"1",IF(AC247="",49,AC247+"37"),1,1,"EST 3")))/SUM(INDIRECT(ADDRESS($AF247,38,1,1,"EST 3")):INDIRECT(ADDRESS($AF247,IF(AC247="",49,AC247+"37"),1,1,"EST 3")))-1)</f>
        <v>-</v>
      </c>
      <c r="AJ247" s="1" t="str">
        <f ca="1">IF($I247&lt;AJ$5,"-",SUM(INDIRECT(ADDRESS($AF247+"1",54,1,1,"EST 3")):INDIRECT(ADDRESS($AF247+"1",IF(AD247="",65,AD247+"53"),1,1,"EST 3")))/SUM(INDIRECT(ADDRESS($AF247,54,1,1,"EST 3")):INDIRECT(ADDRESS($AF247,IF(AD247="",65,AD247+"53"),1,1,"EST 3")))-1)</f>
        <v>-</v>
      </c>
      <c r="AK247" s="1" t="str">
        <f ca="1">IF($I247&lt;AK$5,"-",SUM(INDIRECT(ADDRESS($AF247+"1",70,1,1,"EST 3")):INDIRECT(ADDRESS($AF247+"1",IF(AE247="",81,AE247+"69"),1,1,"EST 3")))/SUM(INDIRECT(ADDRESS($AF247,70,1,1,"EST 3")):INDIRECT(ADDRESS($AF247,IF(AE247="",81,AE247+"69"),1,1,"EST 3")))-1)</f>
        <v>-</v>
      </c>
    </row>
    <row r="248" spans="1:37" ht="30" customHeight="1" thickTop="1" thickBot="1">
      <c r="C248" s="321"/>
      <c r="D248" s="322"/>
      <c r="E248" s="316"/>
      <c r="F248" s="316"/>
      <c r="G248" s="317" t="str">
        <f>IF(F248=0,"",VLOOKUP(F248,Funcionários!$C$6:$D$81,2,FALSE))</f>
        <v/>
      </c>
      <c r="H248" s="318"/>
      <c r="I248" s="319"/>
      <c r="J248" s="85" t="str">
        <f t="shared" si="43"/>
        <v/>
      </c>
      <c r="K248" s="88"/>
      <c r="L248" s="1" t="str">
        <f t="shared" si="44"/>
        <v/>
      </c>
      <c r="R248" s="1" t="str">
        <f t="shared" si="45"/>
        <v/>
      </c>
      <c r="S248" s="1" t="str">
        <f t="shared" si="46"/>
        <v/>
      </c>
      <c r="W248" s="1" t="e">
        <f t="shared" ca="1" si="47"/>
        <v>#VALUE!</v>
      </c>
      <c r="X248" s="1" t="e">
        <f t="shared" ca="1" si="48"/>
        <v>#VALUE!</v>
      </c>
      <c r="Y248" s="1" t="e">
        <f t="shared" ca="1" si="49"/>
        <v>#VALUE!</v>
      </c>
      <c r="AA248" s="1" t="str">
        <f t="shared" si="52"/>
        <v/>
      </c>
      <c r="AB248" s="1" t="str">
        <f t="shared" si="52"/>
        <v/>
      </c>
      <c r="AC248" s="1" t="str">
        <f t="shared" si="52"/>
        <v/>
      </c>
      <c r="AD248" s="1" t="str">
        <f t="shared" si="52"/>
        <v/>
      </c>
      <c r="AE248" s="1" t="str">
        <f t="shared" si="52"/>
        <v/>
      </c>
      <c r="AF248" s="1" t="e">
        <f>VLOOKUP(C248,'Est3'!$C$12:$S$26,18,FALSE)</f>
        <v>#N/A</v>
      </c>
      <c r="AG248" s="1" t="str">
        <f ca="1">IF($I248&lt;AG$5,"-",SUM(INDIRECT(ADDRESS($AF248+"1",6,1,1,"EST 3")):INDIRECT(ADDRESS($AF248+"1",IF(AA248="",17,AA248+"5"),1,1,"EST 3")))/SUM(INDIRECT(ADDRESS($AF248,6,1,1,"EST 3")):INDIRECT(ADDRESS($AF248,IF(AA248="",17,AA248+"5"),1,1,"EST 3")))-1)</f>
        <v>-</v>
      </c>
      <c r="AH248" s="1" t="str">
        <f ca="1">IF($I248&lt;AH$5,"-",SUM(INDIRECT(ADDRESS($AF248+"1",22,1,1,"EST 3")):INDIRECT(ADDRESS($AF248+"1",IF(AB248="",33,AB248+"21"),1,1,"EST 3")))/SUM(INDIRECT(ADDRESS($AF248,22,1,1,"EST 3")):INDIRECT(ADDRESS($AF248,IF(AB248="",33,AB248+"21"),1,1,"EST 3")))-1)</f>
        <v>-</v>
      </c>
      <c r="AI248" s="1" t="str">
        <f ca="1">IF($I248&lt;AI$5,"-",SUM(INDIRECT(ADDRESS($AF248+"1",38,1,1,"EST 3")):INDIRECT(ADDRESS($AF248+"1",IF(AC248="",49,AC248+"37"),1,1,"EST 3")))/SUM(INDIRECT(ADDRESS($AF248,38,1,1,"EST 3")):INDIRECT(ADDRESS($AF248,IF(AC248="",49,AC248+"37"),1,1,"EST 3")))-1)</f>
        <v>-</v>
      </c>
      <c r="AJ248" s="1" t="str">
        <f ca="1">IF($I248&lt;AJ$5,"-",SUM(INDIRECT(ADDRESS($AF248+"1",54,1,1,"EST 3")):INDIRECT(ADDRESS($AF248+"1",IF(AD248="",65,AD248+"53"),1,1,"EST 3")))/SUM(INDIRECT(ADDRESS($AF248,54,1,1,"EST 3")):INDIRECT(ADDRESS($AF248,IF(AD248="",65,AD248+"53"),1,1,"EST 3")))-1)</f>
        <v>-</v>
      </c>
      <c r="AK248" s="1" t="str">
        <f ca="1">IF($I248&lt;AK$5,"-",SUM(INDIRECT(ADDRESS($AF248+"1",70,1,1,"EST 3")):INDIRECT(ADDRESS($AF248+"1",IF(AE248="",81,AE248+"69"),1,1,"EST 3")))/SUM(INDIRECT(ADDRESS($AF248,70,1,1,"EST 3")):INDIRECT(ADDRESS($AF248,IF(AE248="",81,AE248+"69"),1,1,"EST 3")))-1)</f>
        <v>-</v>
      </c>
    </row>
    <row r="249" spans="1:37" ht="30" customHeight="1" thickTop="1" thickBot="1">
      <c r="C249" s="321"/>
      <c r="D249" s="322"/>
      <c r="E249" s="316"/>
      <c r="F249" s="316"/>
      <c r="G249" s="317" t="str">
        <f>IF(F249=0,"",VLOOKUP(F249,Funcionários!$C$6:$D$81,2,FALSE))</f>
        <v/>
      </c>
      <c r="H249" s="318"/>
      <c r="I249" s="319"/>
      <c r="J249" s="85" t="str">
        <f t="shared" si="43"/>
        <v/>
      </c>
      <c r="K249" s="88"/>
      <c r="L249" s="1" t="str">
        <f t="shared" si="44"/>
        <v/>
      </c>
      <c r="R249" s="1" t="str">
        <f t="shared" si="45"/>
        <v/>
      </c>
      <c r="S249" s="1" t="str">
        <f t="shared" si="46"/>
        <v/>
      </c>
      <c r="W249" s="1" t="e">
        <f t="shared" ca="1" si="47"/>
        <v>#VALUE!</v>
      </c>
      <c r="X249" s="1" t="e">
        <f t="shared" ca="1" si="48"/>
        <v>#VALUE!</v>
      </c>
      <c r="Y249" s="1" t="e">
        <f t="shared" ca="1" si="49"/>
        <v>#VALUE!</v>
      </c>
      <c r="AA249" s="1" t="str">
        <f t="shared" si="52"/>
        <v/>
      </c>
      <c r="AB249" s="1" t="str">
        <f t="shared" si="52"/>
        <v/>
      </c>
      <c r="AC249" s="1" t="str">
        <f t="shared" si="52"/>
        <v/>
      </c>
      <c r="AD249" s="1" t="str">
        <f t="shared" si="52"/>
        <v/>
      </c>
      <c r="AE249" s="1" t="str">
        <f t="shared" si="52"/>
        <v/>
      </c>
      <c r="AF249" s="1" t="e">
        <f>VLOOKUP(C249,'Est3'!$C$12:$S$26,18,FALSE)</f>
        <v>#N/A</v>
      </c>
      <c r="AG249" s="1" t="str">
        <f ca="1">IF($I249&lt;AG$5,"-",SUM(INDIRECT(ADDRESS($AF249+"1",6,1,1,"EST 3")):INDIRECT(ADDRESS($AF249+"1",IF(AA249="",17,AA249+"5"),1,1,"EST 3")))/SUM(INDIRECT(ADDRESS($AF249,6,1,1,"EST 3")):INDIRECT(ADDRESS($AF249,IF(AA249="",17,AA249+"5"),1,1,"EST 3")))-1)</f>
        <v>-</v>
      </c>
      <c r="AH249" s="1" t="str">
        <f ca="1">IF($I249&lt;AH$5,"-",SUM(INDIRECT(ADDRESS($AF249+"1",22,1,1,"EST 3")):INDIRECT(ADDRESS($AF249+"1",IF(AB249="",33,AB249+"21"),1,1,"EST 3")))/SUM(INDIRECT(ADDRESS($AF249,22,1,1,"EST 3")):INDIRECT(ADDRESS($AF249,IF(AB249="",33,AB249+"21"),1,1,"EST 3")))-1)</f>
        <v>-</v>
      </c>
      <c r="AI249" s="1" t="str">
        <f ca="1">IF($I249&lt;AI$5,"-",SUM(INDIRECT(ADDRESS($AF249+"1",38,1,1,"EST 3")):INDIRECT(ADDRESS($AF249+"1",IF(AC249="",49,AC249+"37"),1,1,"EST 3")))/SUM(INDIRECT(ADDRESS($AF249,38,1,1,"EST 3")):INDIRECT(ADDRESS($AF249,IF(AC249="",49,AC249+"37"),1,1,"EST 3")))-1)</f>
        <v>-</v>
      </c>
      <c r="AJ249" s="1" t="str">
        <f ca="1">IF($I249&lt;AJ$5,"-",SUM(INDIRECT(ADDRESS($AF249+"1",54,1,1,"EST 3")):INDIRECT(ADDRESS($AF249+"1",IF(AD249="",65,AD249+"53"),1,1,"EST 3")))/SUM(INDIRECT(ADDRESS($AF249,54,1,1,"EST 3")):INDIRECT(ADDRESS($AF249,IF(AD249="",65,AD249+"53"),1,1,"EST 3")))-1)</f>
        <v>-</v>
      </c>
      <c r="AK249" s="1" t="str">
        <f ca="1">IF($I249&lt;AK$5,"-",SUM(INDIRECT(ADDRESS($AF249+"1",70,1,1,"EST 3")):INDIRECT(ADDRESS($AF249+"1",IF(AE249="",81,AE249+"69"),1,1,"EST 3")))/SUM(INDIRECT(ADDRESS($AF249,70,1,1,"EST 3")):INDIRECT(ADDRESS($AF249,IF(AE249="",81,AE249+"69"),1,1,"EST 3")))-1)</f>
        <v>-</v>
      </c>
    </row>
    <row r="250" spans="1:37" ht="30" customHeight="1" thickTop="1" thickBot="1">
      <c r="C250" s="321"/>
      <c r="D250" s="322"/>
      <c r="E250" s="316"/>
      <c r="F250" s="316"/>
      <c r="G250" s="317" t="str">
        <f>IF(F250=0,"",VLOOKUP(F250,Funcionários!$C$6:$D$81,2,FALSE))</f>
        <v/>
      </c>
      <c r="H250" s="318"/>
      <c r="I250" s="319"/>
      <c r="J250" s="85" t="str">
        <f t="shared" si="43"/>
        <v/>
      </c>
      <c r="K250" s="88"/>
      <c r="L250" s="1" t="str">
        <f t="shared" si="44"/>
        <v/>
      </c>
      <c r="R250" s="1" t="str">
        <f t="shared" si="45"/>
        <v/>
      </c>
      <c r="S250" s="1" t="str">
        <f t="shared" si="46"/>
        <v/>
      </c>
      <c r="W250" s="1" t="e">
        <f t="shared" ca="1" si="47"/>
        <v>#VALUE!</v>
      </c>
      <c r="X250" s="1" t="e">
        <f t="shared" ca="1" si="48"/>
        <v>#VALUE!</v>
      </c>
      <c r="Y250" s="1" t="e">
        <f t="shared" ca="1" si="49"/>
        <v>#VALUE!</v>
      </c>
      <c r="AA250" s="1" t="str">
        <f t="shared" si="52"/>
        <v/>
      </c>
      <c r="AB250" s="1" t="str">
        <f t="shared" si="52"/>
        <v/>
      </c>
      <c r="AC250" s="1" t="str">
        <f t="shared" si="52"/>
        <v/>
      </c>
      <c r="AD250" s="1" t="str">
        <f t="shared" si="52"/>
        <v/>
      </c>
      <c r="AE250" s="1" t="str">
        <f t="shared" si="52"/>
        <v/>
      </c>
      <c r="AF250" s="1" t="e">
        <f>VLOOKUP(C250,'Est3'!$C$12:$S$26,18,FALSE)</f>
        <v>#N/A</v>
      </c>
      <c r="AG250" s="1" t="str">
        <f ca="1">IF($I250&lt;AG$5,"-",SUM(INDIRECT(ADDRESS($AF250+"1",6,1,1,"EST 3")):INDIRECT(ADDRESS($AF250+"1",IF(AA250="",17,AA250+"5"),1,1,"EST 3")))/SUM(INDIRECT(ADDRESS($AF250,6,1,1,"EST 3")):INDIRECT(ADDRESS($AF250,IF(AA250="",17,AA250+"5"),1,1,"EST 3")))-1)</f>
        <v>-</v>
      </c>
      <c r="AH250" s="1" t="str">
        <f ca="1">IF($I250&lt;AH$5,"-",SUM(INDIRECT(ADDRESS($AF250+"1",22,1,1,"EST 3")):INDIRECT(ADDRESS($AF250+"1",IF(AB250="",33,AB250+"21"),1,1,"EST 3")))/SUM(INDIRECT(ADDRESS($AF250,22,1,1,"EST 3")):INDIRECT(ADDRESS($AF250,IF(AB250="",33,AB250+"21"),1,1,"EST 3")))-1)</f>
        <v>-</v>
      </c>
      <c r="AI250" s="1" t="str">
        <f ca="1">IF($I250&lt;AI$5,"-",SUM(INDIRECT(ADDRESS($AF250+"1",38,1,1,"EST 3")):INDIRECT(ADDRESS($AF250+"1",IF(AC250="",49,AC250+"37"),1,1,"EST 3")))/SUM(INDIRECT(ADDRESS($AF250,38,1,1,"EST 3")):INDIRECT(ADDRESS($AF250,IF(AC250="",49,AC250+"37"),1,1,"EST 3")))-1)</f>
        <v>-</v>
      </c>
      <c r="AJ250" s="1" t="str">
        <f ca="1">IF($I250&lt;AJ$5,"-",SUM(INDIRECT(ADDRESS($AF250+"1",54,1,1,"EST 3")):INDIRECT(ADDRESS($AF250+"1",IF(AD250="",65,AD250+"53"),1,1,"EST 3")))/SUM(INDIRECT(ADDRESS($AF250,54,1,1,"EST 3")):INDIRECT(ADDRESS($AF250,IF(AD250="",65,AD250+"53"),1,1,"EST 3")))-1)</f>
        <v>-</v>
      </c>
      <c r="AK250" s="1" t="str">
        <f ca="1">IF($I250&lt;AK$5,"-",SUM(INDIRECT(ADDRESS($AF250+"1",70,1,1,"EST 3")):INDIRECT(ADDRESS($AF250+"1",IF(AE250="",81,AE250+"69"),1,1,"EST 3")))/SUM(INDIRECT(ADDRESS($AF250,70,1,1,"EST 3")):INDIRECT(ADDRESS($AF250,IF(AE250="",81,AE250+"69"),1,1,"EST 3")))-1)</f>
        <v>-</v>
      </c>
    </row>
    <row r="251" spans="1:37" ht="30" customHeight="1" thickTop="1" thickBot="1">
      <c r="C251" s="321"/>
      <c r="D251" s="322"/>
      <c r="E251" s="316"/>
      <c r="F251" s="316"/>
      <c r="G251" s="317" t="str">
        <f>IF(F251=0,"",VLOOKUP(F251,Funcionários!$C$6:$D$81,2,FALSE))</f>
        <v/>
      </c>
      <c r="H251" s="318"/>
      <c r="I251" s="319"/>
      <c r="J251" s="85" t="str">
        <f t="shared" si="43"/>
        <v/>
      </c>
      <c r="K251" s="88"/>
      <c r="L251" s="1" t="str">
        <f t="shared" si="44"/>
        <v/>
      </c>
      <c r="R251" s="1" t="str">
        <f t="shared" si="45"/>
        <v/>
      </c>
      <c r="S251" s="1" t="str">
        <f t="shared" si="46"/>
        <v/>
      </c>
      <c r="W251" s="1" t="e">
        <f t="shared" ca="1" si="47"/>
        <v>#VALUE!</v>
      </c>
      <c r="X251" s="1" t="e">
        <f t="shared" ca="1" si="48"/>
        <v>#VALUE!</v>
      </c>
      <c r="Y251" s="1" t="e">
        <f t="shared" ca="1" si="49"/>
        <v>#VALUE!</v>
      </c>
      <c r="AA251" s="1" t="str">
        <f t="shared" si="52"/>
        <v/>
      </c>
      <c r="AB251" s="1" t="str">
        <f t="shared" si="52"/>
        <v/>
      </c>
      <c r="AC251" s="1" t="str">
        <f t="shared" si="52"/>
        <v/>
      </c>
      <c r="AD251" s="1" t="str">
        <f t="shared" si="52"/>
        <v/>
      </c>
      <c r="AE251" s="1" t="str">
        <f t="shared" si="52"/>
        <v/>
      </c>
      <c r="AF251" s="1" t="e">
        <f>VLOOKUP(C251,'Est3'!$C$12:$S$26,18,FALSE)</f>
        <v>#N/A</v>
      </c>
      <c r="AG251" s="1" t="str">
        <f ca="1">IF($I251&lt;AG$5,"-",SUM(INDIRECT(ADDRESS($AF251+"1",6,1,1,"EST 3")):INDIRECT(ADDRESS($AF251+"1",IF(AA251="",17,AA251+"5"),1,1,"EST 3")))/SUM(INDIRECT(ADDRESS($AF251,6,1,1,"EST 3")):INDIRECT(ADDRESS($AF251,IF(AA251="",17,AA251+"5"),1,1,"EST 3")))-1)</f>
        <v>-</v>
      </c>
      <c r="AH251" s="1" t="str">
        <f ca="1">IF($I251&lt;AH$5,"-",SUM(INDIRECT(ADDRESS($AF251+"1",22,1,1,"EST 3")):INDIRECT(ADDRESS($AF251+"1",IF(AB251="",33,AB251+"21"),1,1,"EST 3")))/SUM(INDIRECT(ADDRESS($AF251,22,1,1,"EST 3")):INDIRECT(ADDRESS($AF251,IF(AB251="",33,AB251+"21"),1,1,"EST 3")))-1)</f>
        <v>-</v>
      </c>
      <c r="AI251" s="1" t="str">
        <f ca="1">IF($I251&lt;AI$5,"-",SUM(INDIRECT(ADDRESS($AF251+"1",38,1,1,"EST 3")):INDIRECT(ADDRESS($AF251+"1",IF(AC251="",49,AC251+"37"),1,1,"EST 3")))/SUM(INDIRECT(ADDRESS($AF251,38,1,1,"EST 3")):INDIRECT(ADDRESS($AF251,IF(AC251="",49,AC251+"37"),1,1,"EST 3")))-1)</f>
        <v>-</v>
      </c>
      <c r="AJ251" s="1" t="str">
        <f ca="1">IF($I251&lt;AJ$5,"-",SUM(INDIRECT(ADDRESS($AF251+"1",54,1,1,"EST 3")):INDIRECT(ADDRESS($AF251+"1",IF(AD251="",65,AD251+"53"),1,1,"EST 3")))/SUM(INDIRECT(ADDRESS($AF251,54,1,1,"EST 3")):INDIRECT(ADDRESS($AF251,IF(AD251="",65,AD251+"53"),1,1,"EST 3")))-1)</f>
        <v>-</v>
      </c>
      <c r="AK251" s="1" t="str">
        <f ca="1">IF($I251&lt;AK$5,"-",SUM(INDIRECT(ADDRESS($AF251+"1",70,1,1,"EST 3")):INDIRECT(ADDRESS($AF251+"1",IF(AE251="",81,AE251+"69"),1,1,"EST 3")))/SUM(INDIRECT(ADDRESS($AF251,70,1,1,"EST 3")):INDIRECT(ADDRESS($AF251,IF(AE251="",81,AE251+"69"),1,1,"EST 3")))-1)</f>
        <v>-</v>
      </c>
    </row>
    <row r="252" spans="1:37" ht="30" customHeight="1" thickTop="1" thickBot="1">
      <c r="C252" s="321"/>
      <c r="D252" s="322"/>
      <c r="E252" s="316"/>
      <c r="F252" s="316"/>
      <c r="G252" s="317" t="str">
        <f>IF(F252=0,"",VLOOKUP(F252,Funcionários!$C$6:$D$81,2,FALSE))</f>
        <v/>
      </c>
      <c r="H252" s="318"/>
      <c r="I252" s="319"/>
      <c r="J252" s="85" t="str">
        <f t="shared" si="43"/>
        <v/>
      </c>
      <c r="K252" s="88"/>
      <c r="L252" s="1" t="str">
        <f t="shared" si="44"/>
        <v/>
      </c>
      <c r="R252" s="1" t="str">
        <f t="shared" si="45"/>
        <v/>
      </c>
      <c r="S252" s="1" t="str">
        <f t="shared" si="46"/>
        <v/>
      </c>
      <c r="W252" s="1" t="e">
        <f t="shared" ca="1" si="47"/>
        <v>#VALUE!</v>
      </c>
      <c r="X252" s="1" t="e">
        <f t="shared" ca="1" si="48"/>
        <v>#VALUE!</v>
      </c>
      <c r="Y252" s="1" t="e">
        <f t="shared" ca="1" si="49"/>
        <v>#VALUE!</v>
      </c>
      <c r="AA252" s="1" t="str">
        <f t="shared" si="52"/>
        <v/>
      </c>
      <c r="AB252" s="1" t="str">
        <f t="shared" si="52"/>
        <v/>
      </c>
      <c r="AC252" s="1" t="str">
        <f t="shared" si="52"/>
        <v/>
      </c>
      <c r="AD252" s="1" t="str">
        <f t="shared" si="52"/>
        <v/>
      </c>
      <c r="AE252" s="1" t="str">
        <f t="shared" si="52"/>
        <v/>
      </c>
      <c r="AF252" s="1" t="e">
        <f>VLOOKUP(C252,'Est3'!$C$12:$S$26,18,FALSE)</f>
        <v>#N/A</v>
      </c>
      <c r="AG252" s="1" t="str">
        <f ca="1">IF($I252&lt;AG$5,"-",SUM(INDIRECT(ADDRESS($AF252+"1",6,1,1,"EST 3")):INDIRECT(ADDRESS($AF252+"1",IF(AA252="",17,AA252+"5"),1,1,"EST 3")))/SUM(INDIRECT(ADDRESS($AF252,6,1,1,"EST 3")):INDIRECT(ADDRESS($AF252,IF(AA252="",17,AA252+"5"),1,1,"EST 3")))-1)</f>
        <v>-</v>
      </c>
      <c r="AH252" s="1" t="str">
        <f ca="1">IF($I252&lt;AH$5,"-",SUM(INDIRECT(ADDRESS($AF252+"1",22,1,1,"EST 3")):INDIRECT(ADDRESS($AF252+"1",IF(AB252="",33,AB252+"21"),1,1,"EST 3")))/SUM(INDIRECT(ADDRESS($AF252,22,1,1,"EST 3")):INDIRECT(ADDRESS($AF252,IF(AB252="",33,AB252+"21"),1,1,"EST 3")))-1)</f>
        <v>-</v>
      </c>
      <c r="AI252" s="1" t="str">
        <f ca="1">IF($I252&lt;AI$5,"-",SUM(INDIRECT(ADDRESS($AF252+"1",38,1,1,"EST 3")):INDIRECT(ADDRESS($AF252+"1",IF(AC252="",49,AC252+"37"),1,1,"EST 3")))/SUM(INDIRECT(ADDRESS($AF252,38,1,1,"EST 3")):INDIRECT(ADDRESS($AF252,IF(AC252="",49,AC252+"37"),1,1,"EST 3")))-1)</f>
        <v>-</v>
      </c>
      <c r="AJ252" s="1" t="str">
        <f ca="1">IF($I252&lt;AJ$5,"-",SUM(INDIRECT(ADDRESS($AF252+"1",54,1,1,"EST 3")):INDIRECT(ADDRESS($AF252+"1",IF(AD252="",65,AD252+"53"),1,1,"EST 3")))/SUM(INDIRECT(ADDRESS($AF252,54,1,1,"EST 3")):INDIRECT(ADDRESS($AF252,IF(AD252="",65,AD252+"53"),1,1,"EST 3")))-1)</f>
        <v>-</v>
      </c>
      <c r="AK252" s="1" t="str">
        <f ca="1">IF($I252&lt;AK$5,"-",SUM(INDIRECT(ADDRESS($AF252+"1",70,1,1,"EST 3")):INDIRECT(ADDRESS($AF252+"1",IF(AE252="",81,AE252+"69"),1,1,"EST 3")))/SUM(INDIRECT(ADDRESS($AF252,70,1,1,"EST 3")):INDIRECT(ADDRESS($AF252,IF(AE252="",81,AE252+"69"),1,1,"EST 3")))-1)</f>
        <v>-</v>
      </c>
    </row>
    <row r="253" spans="1:37" ht="30" customHeight="1" thickTop="1" thickBot="1">
      <c r="C253" s="321"/>
      <c r="D253" s="322"/>
      <c r="E253" s="316"/>
      <c r="F253" s="316"/>
      <c r="G253" s="317" t="str">
        <f>IF(F253=0,"",VLOOKUP(F253,Funcionários!$C$6:$D$81,2,FALSE))</f>
        <v/>
      </c>
      <c r="H253" s="318"/>
      <c r="I253" s="319"/>
      <c r="J253" s="85" t="str">
        <f t="shared" si="43"/>
        <v/>
      </c>
      <c r="K253" s="88"/>
      <c r="L253" s="1" t="str">
        <f t="shared" si="44"/>
        <v/>
      </c>
      <c r="R253" s="1" t="str">
        <f t="shared" si="45"/>
        <v/>
      </c>
      <c r="S253" s="1" t="str">
        <f t="shared" si="46"/>
        <v/>
      </c>
      <c r="W253" s="1" t="e">
        <f t="shared" ca="1" si="47"/>
        <v>#VALUE!</v>
      </c>
      <c r="X253" s="1" t="e">
        <f t="shared" ca="1" si="48"/>
        <v>#VALUE!</v>
      </c>
      <c r="Y253" s="1" t="e">
        <f t="shared" ca="1" si="49"/>
        <v>#VALUE!</v>
      </c>
      <c r="AA253" s="1" t="str">
        <f t="shared" si="52"/>
        <v/>
      </c>
      <c r="AB253" s="1" t="str">
        <f t="shared" si="52"/>
        <v/>
      </c>
      <c r="AC253" s="1" t="str">
        <f t="shared" si="52"/>
        <v/>
      </c>
      <c r="AD253" s="1" t="str">
        <f t="shared" si="52"/>
        <v/>
      </c>
      <c r="AE253" s="1" t="str">
        <f t="shared" si="52"/>
        <v/>
      </c>
      <c r="AF253" s="1" t="e">
        <f>VLOOKUP(C253,'Est3'!$C$12:$S$26,18,FALSE)</f>
        <v>#N/A</v>
      </c>
      <c r="AG253" s="1" t="str">
        <f ca="1">IF($I253&lt;AG$5,"-",SUM(INDIRECT(ADDRESS($AF253+"1",6,1,1,"EST 3")):INDIRECT(ADDRESS($AF253+"1",IF(AA253="",17,AA253+"5"),1,1,"EST 3")))/SUM(INDIRECT(ADDRESS($AF253,6,1,1,"EST 3")):INDIRECT(ADDRESS($AF253,IF(AA253="",17,AA253+"5"),1,1,"EST 3")))-1)</f>
        <v>-</v>
      </c>
      <c r="AH253" s="1" t="str">
        <f ca="1">IF($I253&lt;AH$5,"-",SUM(INDIRECT(ADDRESS($AF253+"1",22,1,1,"EST 3")):INDIRECT(ADDRESS($AF253+"1",IF(AB253="",33,AB253+"21"),1,1,"EST 3")))/SUM(INDIRECT(ADDRESS($AF253,22,1,1,"EST 3")):INDIRECT(ADDRESS($AF253,IF(AB253="",33,AB253+"21"),1,1,"EST 3")))-1)</f>
        <v>-</v>
      </c>
      <c r="AI253" s="1" t="str">
        <f ca="1">IF($I253&lt;AI$5,"-",SUM(INDIRECT(ADDRESS($AF253+"1",38,1,1,"EST 3")):INDIRECT(ADDRESS($AF253+"1",IF(AC253="",49,AC253+"37"),1,1,"EST 3")))/SUM(INDIRECT(ADDRESS($AF253,38,1,1,"EST 3")):INDIRECT(ADDRESS($AF253,IF(AC253="",49,AC253+"37"),1,1,"EST 3")))-1)</f>
        <v>-</v>
      </c>
      <c r="AJ253" s="1" t="str">
        <f ca="1">IF($I253&lt;AJ$5,"-",SUM(INDIRECT(ADDRESS($AF253+"1",54,1,1,"EST 3")):INDIRECT(ADDRESS($AF253+"1",IF(AD253="",65,AD253+"53"),1,1,"EST 3")))/SUM(INDIRECT(ADDRESS($AF253,54,1,1,"EST 3")):INDIRECT(ADDRESS($AF253,IF(AD253="",65,AD253+"53"),1,1,"EST 3")))-1)</f>
        <v>-</v>
      </c>
      <c r="AK253" s="1" t="str">
        <f ca="1">IF($I253&lt;AK$5,"-",SUM(INDIRECT(ADDRESS($AF253+"1",70,1,1,"EST 3")):INDIRECT(ADDRESS($AF253+"1",IF(AE253="",81,AE253+"69"),1,1,"EST 3")))/SUM(INDIRECT(ADDRESS($AF253,70,1,1,"EST 3")):INDIRECT(ADDRESS($AF253,IF(AE253="",81,AE253+"69"),1,1,"EST 3")))-1)</f>
        <v>-</v>
      </c>
    </row>
    <row r="254" spans="1:37" ht="30" customHeight="1" thickTop="1" thickBot="1">
      <c r="C254" s="321"/>
      <c r="D254" s="322"/>
      <c r="E254" s="316"/>
      <c r="F254" s="316"/>
      <c r="G254" s="317" t="str">
        <f>IF(F254=0,"",VLOOKUP(F254,Funcionários!$C$6:$D$81,2,FALSE))</f>
        <v/>
      </c>
      <c r="H254" s="318"/>
      <c r="I254" s="319"/>
      <c r="J254" s="85" t="str">
        <f t="shared" si="43"/>
        <v/>
      </c>
      <c r="K254" s="88"/>
      <c r="L254" s="1" t="str">
        <f t="shared" si="44"/>
        <v/>
      </c>
      <c r="R254" s="1" t="str">
        <f t="shared" si="45"/>
        <v/>
      </c>
      <c r="S254" s="1" t="str">
        <f t="shared" si="46"/>
        <v/>
      </c>
      <c r="W254" s="1" t="e">
        <f t="shared" ca="1" si="47"/>
        <v>#VALUE!</v>
      </c>
      <c r="X254" s="1" t="e">
        <f t="shared" ca="1" si="48"/>
        <v>#VALUE!</v>
      </c>
      <c r="Y254" s="1" t="e">
        <f t="shared" ca="1" si="49"/>
        <v>#VALUE!</v>
      </c>
      <c r="AA254" s="1" t="str">
        <f t="shared" si="52"/>
        <v/>
      </c>
      <c r="AB254" s="1" t="str">
        <f t="shared" si="52"/>
        <v/>
      </c>
      <c r="AC254" s="1" t="str">
        <f t="shared" si="52"/>
        <v/>
      </c>
      <c r="AD254" s="1" t="str">
        <f t="shared" si="52"/>
        <v/>
      </c>
      <c r="AE254" s="1" t="str">
        <f t="shared" si="52"/>
        <v/>
      </c>
      <c r="AF254" s="1" t="e">
        <f>VLOOKUP(C254,'Est3'!$C$12:$S$26,18,FALSE)</f>
        <v>#N/A</v>
      </c>
      <c r="AG254" s="1" t="str">
        <f ca="1">IF($I254&lt;AG$5,"-",SUM(INDIRECT(ADDRESS($AF254+"1",6,1,1,"EST 3")):INDIRECT(ADDRESS($AF254+"1",IF(AA254="",17,AA254+"5"),1,1,"EST 3")))/SUM(INDIRECT(ADDRESS($AF254,6,1,1,"EST 3")):INDIRECT(ADDRESS($AF254,IF(AA254="",17,AA254+"5"),1,1,"EST 3")))-1)</f>
        <v>-</v>
      </c>
      <c r="AH254" s="1" t="str">
        <f ca="1">IF($I254&lt;AH$5,"-",SUM(INDIRECT(ADDRESS($AF254+"1",22,1,1,"EST 3")):INDIRECT(ADDRESS($AF254+"1",IF(AB254="",33,AB254+"21"),1,1,"EST 3")))/SUM(INDIRECT(ADDRESS($AF254,22,1,1,"EST 3")):INDIRECT(ADDRESS($AF254,IF(AB254="",33,AB254+"21"),1,1,"EST 3")))-1)</f>
        <v>-</v>
      </c>
      <c r="AI254" s="1" t="str">
        <f ca="1">IF($I254&lt;AI$5,"-",SUM(INDIRECT(ADDRESS($AF254+"1",38,1,1,"EST 3")):INDIRECT(ADDRESS($AF254+"1",IF(AC254="",49,AC254+"37"),1,1,"EST 3")))/SUM(INDIRECT(ADDRESS($AF254,38,1,1,"EST 3")):INDIRECT(ADDRESS($AF254,IF(AC254="",49,AC254+"37"),1,1,"EST 3")))-1)</f>
        <v>-</v>
      </c>
      <c r="AJ254" s="1" t="str">
        <f ca="1">IF($I254&lt;AJ$5,"-",SUM(INDIRECT(ADDRESS($AF254+"1",54,1,1,"EST 3")):INDIRECT(ADDRESS($AF254+"1",IF(AD254="",65,AD254+"53"),1,1,"EST 3")))/SUM(INDIRECT(ADDRESS($AF254,54,1,1,"EST 3")):INDIRECT(ADDRESS($AF254,IF(AD254="",65,AD254+"53"),1,1,"EST 3")))-1)</f>
        <v>-</v>
      </c>
      <c r="AK254" s="1" t="str">
        <f ca="1">IF($I254&lt;AK$5,"-",SUM(INDIRECT(ADDRESS($AF254+"1",70,1,1,"EST 3")):INDIRECT(ADDRESS($AF254+"1",IF(AE254="",81,AE254+"69"),1,1,"EST 3")))/SUM(INDIRECT(ADDRESS($AF254,70,1,1,"EST 3")):INDIRECT(ADDRESS($AF254,IF(AE254="",81,AE254+"69"),1,1,"EST 3")))-1)</f>
        <v>-</v>
      </c>
    </row>
    <row r="255" spans="1:37" ht="30" customHeight="1" thickTop="1" thickBot="1">
      <c r="C255" s="355"/>
      <c r="D255" s="356"/>
      <c r="E255" s="316"/>
      <c r="F255" s="316"/>
      <c r="G255" s="317" t="str">
        <f>IF(F255=0,"",VLOOKUP(F255,Funcionários!$C$6:$D$81,2,FALSE))</f>
        <v/>
      </c>
      <c r="H255" s="318"/>
      <c r="I255" s="319"/>
      <c r="J255" s="85" t="str">
        <f t="shared" si="43"/>
        <v/>
      </c>
      <c r="K255" s="88"/>
      <c r="L255" s="1" t="str">
        <f t="shared" si="44"/>
        <v/>
      </c>
      <c r="R255" s="1" t="str">
        <f t="shared" si="45"/>
        <v/>
      </c>
      <c r="S255" s="1" t="str">
        <f t="shared" si="46"/>
        <v/>
      </c>
      <c r="W255" s="1" t="e">
        <f t="shared" ca="1" si="47"/>
        <v>#VALUE!</v>
      </c>
      <c r="X255" s="1" t="e">
        <f t="shared" ca="1" si="48"/>
        <v>#VALUE!</v>
      </c>
      <c r="Y255" s="1" t="e">
        <f t="shared" ca="1" si="49"/>
        <v>#VALUE!</v>
      </c>
      <c r="AA255" s="1" t="str">
        <f t="shared" si="52"/>
        <v/>
      </c>
      <c r="AB255" s="1" t="str">
        <f t="shared" si="52"/>
        <v/>
      </c>
      <c r="AC255" s="1" t="str">
        <f t="shared" si="52"/>
        <v/>
      </c>
      <c r="AD255" s="1" t="str">
        <f t="shared" si="52"/>
        <v/>
      </c>
      <c r="AE255" s="1" t="str">
        <f t="shared" si="52"/>
        <v/>
      </c>
      <c r="AF255" s="1" t="e">
        <f>VLOOKUP(C255,'Est3'!$C$12:$S$26,18,FALSE)</f>
        <v>#N/A</v>
      </c>
      <c r="AG255" s="1" t="str">
        <f ca="1">IF($I255&lt;AG$5,"-",SUM(INDIRECT(ADDRESS($AF255+"1",6,1,1,"EST 3")):INDIRECT(ADDRESS($AF255+"1",IF(AA255="",17,AA255+"5"),1,1,"EST 3")))/SUM(INDIRECT(ADDRESS($AF255,6,1,1,"EST 3")):INDIRECT(ADDRESS($AF255,IF(AA255="",17,AA255+"5"),1,1,"EST 3")))-1)</f>
        <v>-</v>
      </c>
      <c r="AH255" s="1" t="str">
        <f ca="1">IF($I255&lt;AH$5,"-",SUM(INDIRECT(ADDRESS($AF255+"1",22,1,1,"EST 3")):INDIRECT(ADDRESS($AF255+"1",IF(AB255="",33,AB255+"21"),1,1,"EST 3")))/SUM(INDIRECT(ADDRESS($AF255,22,1,1,"EST 3")):INDIRECT(ADDRESS($AF255,IF(AB255="",33,AB255+"21"),1,1,"EST 3")))-1)</f>
        <v>-</v>
      </c>
      <c r="AI255" s="1" t="str">
        <f ca="1">IF($I255&lt;AI$5,"-",SUM(INDIRECT(ADDRESS($AF255+"1",38,1,1,"EST 3")):INDIRECT(ADDRESS($AF255+"1",IF(AC255="",49,AC255+"37"),1,1,"EST 3")))/SUM(INDIRECT(ADDRESS($AF255,38,1,1,"EST 3")):INDIRECT(ADDRESS($AF255,IF(AC255="",49,AC255+"37"),1,1,"EST 3")))-1)</f>
        <v>-</v>
      </c>
      <c r="AJ255" s="1" t="str">
        <f ca="1">IF($I255&lt;AJ$5,"-",SUM(INDIRECT(ADDRESS($AF255+"1",54,1,1,"EST 3")):INDIRECT(ADDRESS($AF255+"1",IF(AD255="",65,AD255+"53"),1,1,"EST 3")))/SUM(INDIRECT(ADDRESS($AF255,54,1,1,"EST 3")):INDIRECT(ADDRESS($AF255,IF(AD255="",65,AD255+"53"),1,1,"EST 3")))-1)</f>
        <v>-</v>
      </c>
      <c r="AK255" s="1" t="str">
        <f ca="1">IF($I255&lt;AK$5,"-",SUM(INDIRECT(ADDRESS($AF255+"1",70,1,1,"EST 3")):INDIRECT(ADDRESS($AF255+"1",IF(AE255="",81,AE255+"69"),1,1,"EST 3")))/SUM(INDIRECT(ADDRESS($AF255,70,1,1,"EST 3")):INDIRECT(ADDRESS($AF255,IF(AE255="",81,AE255+"69"),1,1,"EST 3")))-1)</f>
        <v>-</v>
      </c>
    </row>
    <row r="256" spans="1:37" ht="30" customHeight="1" thickTop="1">
      <c r="A256" s="1"/>
      <c r="B256" s="1"/>
      <c r="C256" s="323"/>
      <c r="D256" s="323"/>
      <c r="E256" s="323"/>
      <c r="F256" s="323"/>
      <c r="G256" s="323"/>
      <c r="H256" s="323"/>
      <c r="I256" s="323"/>
      <c r="J256" s="153"/>
      <c r="K256" s="1"/>
      <c r="AF256" s="1" t="e">
        <f>VLOOKUP(C256,'Est3'!$C$12:$S$26,18,FALSE)</f>
        <v>#N/A</v>
      </c>
      <c r="AG256" s="1" t="str">
        <f ca="1">IF($I256&lt;AG$5,"-",SUM(INDIRECT(ADDRESS($AF256+"1",6,1,1,"EST 3")):INDIRECT(ADDRESS($AF256+"1",IF(AA256="",17,AA256+"5"),1,1,"EST 3")))/SUM(INDIRECT(ADDRESS($AF256,6,1,1,"EST 3")):INDIRECT(ADDRESS($AF256,IF(AA256="",17,AA256+"5"),1,1,"EST 3")))-1)</f>
        <v>-</v>
      </c>
      <c r="AH256" s="1" t="str">
        <f ca="1">IF($I256&lt;AH$5,"-",SUM(INDIRECT(ADDRESS($AF256+"1",22,1,1,"EST 3")):INDIRECT(ADDRESS($AF256+"1",IF(AB256="",33,AB256+"21"),1,1,"EST 3")))/SUM(INDIRECT(ADDRESS($AF256,22,1,1,"EST 3")):INDIRECT(ADDRESS($AF256,IF(AB256="",33,AB256+"21"),1,1,"EST 3")))-1)</f>
        <v>-</v>
      </c>
      <c r="AI256" s="1" t="str">
        <f ca="1">IF($I256&lt;AI$5,"-",SUM(INDIRECT(ADDRESS($AF256+"1",38,1,1,"EST 3")):INDIRECT(ADDRESS($AF256+"1",IF(AC256="",49,AC256+"37"),1,1,"EST 3")))/SUM(INDIRECT(ADDRESS($AF256,38,1,1,"EST 3")):INDIRECT(ADDRESS($AF256,IF(AC256="",49,AC256+"37"),1,1,"EST 3")))-1)</f>
        <v>-</v>
      </c>
      <c r="AJ256" s="1" t="str">
        <f ca="1">IF($I256&lt;AJ$5,"-",SUM(INDIRECT(ADDRESS($AF256+"1",54,1,1,"EST 3")):INDIRECT(ADDRESS($AF256+"1",IF(AD256="",65,AD256+"53"),1,1,"EST 3")))/SUM(INDIRECT(ADDRESS($AF256,54,1,1,"EST 3")):INDIRECT(ADDRESS($AF256,IF(AD256="",65,AD256+"53"),1,1,"EST 3")))-1)</f>
        <v>-</v>
      </c>
      <c r="AK256" s="1" t="str">
        <f ca="1">IF($I256&lt;AK$5,"-",SUM(INDIRECT(ADDRESS($AF256+"1",70,1,1,"EST 3")):INDIRECT(ADDRESS($AF256+"1",IF(AE256="",81,AE256+"69"),1,1,"EST 3")))/SUM(INDIRECT(ADDRESS($AF256,70,1,1,"EST 3")):INDIRECT(ADDRESS($AF256,IF(AE256="",81,AE256+"69"),1,1,"EST 3")))-1)</f>
        <v>-</v>
      </c>
    </row>
    <row r="257" spans="1:11" ht="30" customHeight="1">
      <c r="A257" s="1"/>
      <c r="B257" s="1"/>
      <c r="C257" s="323" t="str">
        <f>'Est3'!C91</f>
        <v>Aumentar: Capacidad de producción</v>
      </c>
      <c r="D257" s="323" t="str">
        <f>'Est1'!$D91</f>
        <v>PERSPECTIVA FINANCIERA</v>
      </c>
      <c r="E257" s="323"/>
      <c r="F257" s="323"/>
      <c r="G257" s="323"/>
      <c r="H257" s="323"/>
      <c r="I257" s="323">
        <f>Id.O!D9</f>
        <v>2019</v>
      </c>
      <c r="J257" s="153"/>
      <c r="K257" s="1"/>
    </row>
    <row r="258" spans="1:11" ht="30" customHeight="1">
      <c r="A258" s="1"/>
      <c r="B258" s="1"/>
      <c r="C258" s="323" t="str">
        <f>'Est3'!C92</f>
        <v>Disminuir: Dedicado a la producción</v>
      </c>
      <c r="D258" s="323" t="str">
        <f>'Est1'!$D92</f>
        <v>PERSPECTIVA DE LOS CLIENTES</v>
      </c>
      <c r="E258" s="323"/>
      <c r="F258" s="323"/>
      <c r="G258" s="323"/>
      <c r="H258" s="323"/>
      <c r="I258" s="323" t="str">
        <f>IF(OR(Id.O!$K$9="5 anos",Id.O!$K$9="3 anos"),'PA4'!I257+1,"")</f>
        <v/>
      </c>
      <c r="J258" s="153"/>
      <c r="K258" s="1"/>
    </row>
    <row r="259" spans="1:11" ht="30" customHeight="1">
      <c r="A259" s="1"/>
      <c r="B259" s="1"/>
      <c r="C259" s="323" t="str">
        <f>'Est3'!C93</f>
        <v>Aumentar: en el valor de las acciones</v>
      </c>
      <c r="D259" s="323" t="str">
        <f>'Est1'!$D93</f>
        <v>PERSPECTIVA DE LOS PROCESOS INTERNOS</v>
      </c>
      <c r="E259" s="323"/>
      <c r="F259" s="323"/>
      <c r="G259" s="323"/>
      <c r="H259" s="323"/>
      <c r="I259" s="323" t="str">
        <f>IF(OR(Id.O!$K$9="5 anos",Id.O!$K$9="3 anos"),'PA4'!I258+1,"")</f>
        <v/>
      </c>
      <c r="J259" s="153"/>
      <c r="K259" s="1"/>
    </row>
    <row r="260" spans="1:11" ht="30" customHeight="1">
      <c r="A260" s="1"/>
      <c r="B260" s="1"/>
      <c r="C260" s="323" t="str">
        <f>'Est3'!C94</f>
        <v>Aumentar: valores</v>
      </c>
      <c r="D260" s="323" t="str">
        <f>'Est1'!$D94</f>
        <v>PERSPECTIVA DE APRENDIZAJE</v>
      </c>
      <c r="E260" s="323"/>
      <c r="F260" s="323"/>
      <c r="G260" s="323"/>
      <c r="H260" s="323"/>
      <c r="I260" s="323" t="str">
        <f>IF(Id.O!$K$9="3 anos","",IF(Id.O!$K$9="5 anos",I259+1,""))</f>
        <v/>
      </c>
      <c r="J260" s="153"/>
      <c r="K260" s="1"/>
    </row>
    <row r="261" spans="1:11" ht="30" customHeight="1">
      <c r="A261" s="1"/>
      <c r="B261" s="1"/>
      <c r="C261" s="323" t="str">
        <f>'Est3'!C95</f>
        <v xml:space="preserve">: </v>
      </c>
      <c r="D261" s="323">
        <f>'Est1'!$D95</f>
        <v>0</v>
      </c>
      <c r="E261" s="323"/>
      <c r="F261" s="323"/>
      <c r="G261" s="323"/>
      <c r="H261" s="323"/>
      <c r="I261" s="323" t="str">
        <f>IF(Id.O!$K$9="3 anos","",IF(Id.O!$K$9="5 anos",I260+1,""))</f>
        <v/>
      </c>
      <c r="J261" s="153"/>
      <c r="K261" s="1"/>
    </row>
    <row r="262" spans="1:11" ht="30" customHeight="1">
      <c r="A262" s="1"/>
      <c r="B262" s="1"/>
      <c r="C262" s="323" t="str">
        <f>'Est3'!C96</f>
        <v xml:space="preserve">: </v>
      </c>
      <c r="D262" s="323">
        <f>'Est1'!$D96</f>
        <v>0</v>
      </c>
      <c r="E262" s="323"/>
      <c r="F262" s="323"/>
      <c r="G262" s="323"/>
      <c r="H262" s="323"/>
      <c r="I262" s="323"/>
      <c r="J262" s="153"/>
      <c r="K262" s="1"/>
    </row>
    <row r="263" spans="1:11" ht="30" customHeight="1">
      <c r="A263" s="1"/>
      <c r="B263" s="1"/>
      <c r="C263" s="323" t="str">
        <f>'Est3'!C97</f>
        <v xml:space="preserve">: </v>
      </c>
      <c r="D263" s="323"/>
      <c r="E263" s="323"/>
      <c r="F263" s="323"/>
      <c r="G263" s="323"/>
      <c r="H263" s="323"/>
      <c r="I263" s="323"/>
      <c r="J263" s="153"/>
      <c r="K263" s="1"/>
    </row>
    <row r="264" spans="1:11" ht="30" customHeight="1">
      <c r="A264" s="1"/>
      <c r="B264" s="1"/>
      <c r="C264" s="323" t="str">
        <f>'Est3'!C98</f>
        <v xml:space="preserve">: </v>
      </c>
      <c r="D264" s="323"/>
      <c r="E264" s="323"/>
      <c r="F264" s="323"/>
      <c r="G264" s="323"/>
      <c r="H264" s="323"/>
      <c r="I264" s="323"/>
      <c r="J264" s="153"/>
      <c r="K264" s="1"/>
    </row>
    <row r="265" spans="1:11" ht="30" customHeight="1">
      <c r="A265" s="1"/>
      <c r="B265" s="1"/>
      <c r="C265" s="323"/>
      <c r="D265" s="323"/>
      <c r="E265" s="323"/>
      <c r="F265" s="323"/>
      <c r="G265" s="323"/>
      <c r="H265" s="323"/>
      <c r="I265" s="323"/>
      <c r="J265" s="153"/>
      <c r="K265" s="1"/>
    </row>
    <row r="266" spans="1:11" ht="30" customHeight="1">
      <c r="A266" s="1"/>
      <c r="B266" s="1"/>
      <c r="C266" s="323"/>
      <c r="D266" s="323"/>
      <c r="E266" s="323"/>
      <c r="F266" s="323"/>
      <c r="G266" s="323"/>
      <c r="H266" s="323"/>
      <c r="I266" s="323"/>
      <c r="J266" s="153"/>
      <c r="K266" s="1"/>
    </row>
    <row r="267" spans="1:11" ht="30" customHeight="1">
      <c r="A267" s="1"/>
      <c r="B267" s="1"/>
      <c r="C267" s="323"/>
      <c r="D267" s="323"/>
      <c r="E267" s="323"/>
      <c r="F267" s="323"/>
      <c r="G267" s="323"/>
      <c r="H267" s="323"/>
      <c r="I267" s="323"/>
      <c r="J267" s="153"/>
      <c r="K267" s="1"/>
    </row>
    <row r="268" spans="1:11" ht="30" customHeight="1">
      <c r="A268" s="1"/>
      <c r="B268" s="1"/>
      <c r="C268" s="323"/>
      <c r="D268" s="323"/>
      <c r="E268" s="323"/>
      <c r="F268" s="323"/>
      <c r="G268" s="323"/>
      <c r="H268" s="323"/>
      <c r="I268" s="323"/>
      <c r="J268" s="153"/>
      <c r="K268" s="1"/>
    </row>
    <row r="269" spans="1:11" ht="30" hidden="1" customHeight="1">
      <c r="A269" s="1"/>
      <c r="B269" s="1"/>
      <c r="C269" s="323"/>
      <c r="D269" s="323"/>
      <c r="E269" s="323"/>
      <c r="F269" s="323"/>
      <c r="G269" s="323"/>
      <c r="H269" s="323"/>
      <c r="I269" s="323"/>
      <c r="J269" s="153"/>
      <c r="K269" s="1"/>
    </row>
    <row r="270" spans="1:11" ht="30" hidden="1" customHeight="1">
      <c r="A270" s="1"/>
      <c r="B270" s="1"/>
      <c r="C270" s="323"/>
      <c r="D270" s="323"/>
      <c r="E270" s="323"/>
      <c r="F270" s="323"/>
      <c r="G270" s="323"/>
      <c r="H270" s="323"/>
      <c r="I270" s="323"/>
      <c r="J270" s="153"/>
      <c r="K270" s="1"/>
    </row>
    <row r="271" spans="1:11" ht="30" hidden="1" customHeight="1">
      <c r="A271" s="1"/>
      <c r="B271" s="1"/>
      <c r="C271" s="323"/>
      <c r="D271" s="323"/>
      <c r="E271" s="323"/>
      <c r="F271" s="323"/>
      <c r="G271" s="323"/>
      <c r="H271" s="323"/>
      <c r="I271" s="323"/>
      <c r="J271" s="153"/>
      <c r="K271" s="1"/>
    </row>
    <row r="272" spans="1:11" ht="30" hidden="1" customHeight="1">
      <c r="A272" s="1"/>
      <c r="B272" s="1"/>
      <c r="C272" s="323"/>
      <c r="D272" s="323"/>
      <c r="E272" s="323"/>
      <c r="F272" s="323"/>
      <c r="G272" s="323"/>
      <c r="H272" s="323"/>
      <c r="I272" s="323"/>
      <c r="J272" s="153"/>
      <c r="K272" s="1"/>
    </row>
    <row r="273" spans="1:11" ht="30" hidden="1" customHeight="1">
      <c r="A273" s="1"/>
      <c r="B273" s="1"/>
      <c r="C273" s="323"/>
      <c r="D273" s="323"/>
      <c r="E273" s="323"/>
      <c r="F273" s="323"/>
      <c r="G273" s="323"/>
      <c r="H273" s="323"/>
      <c r="I273" s="323"/>
      <c r="J273" s="153"/>
      <c r="K273" s="1"/>
    </row>
    <row r="274" spans="1:11" ht="30" hidden="1" customHeight="1">
      <c r="A274" s="1"/>
      <c r="B274" s="1"/>
      <c r="C274" s="323"/>
      <c r="D274" s="323"/>
      <c r="E274" s="323"/>
      <c r="F274" s="323"/>
      <c r="G274" s="323"/>
      <c r="H274" s="323"/>
      <c r="I274" s="323"/>
      <c r="J274" s="153"/>
      <c r="K274" s="1"/>
    </row>
    <row r="275" spans="1:11" ht="30" hidden="1" customHeight="1">
      <c r="A275" s="1"/>
      <c r="B275" s="1"/>
      <c r="C275" s="323"/>
      <c r="D275" s="323"/>
      <c r="E275" s="323"/>
      <c r="F275" s="323"/>
      <c r="G275" s="323"/>
      <c r="H275" s="323"/>
      <c r="I275" s="323"/>
      <c r="J275" s="153"/>
      <c r="K275" s="1"/>
    </row>
    <row r="276" spans="1:11" ht="30" hidden="1" customHeight="1">
      <c r="A276" s="1"/>
      <c r="B276" s="1"/>
      <c r="C276" s="323"/>
      <c r="D276" s="323"/>
      <c r="E276" s="323"/>
      <c r="F276" s="323"/>
      <c r="G276" s="323"/>
      <c r="H276" s="323"/>
      <c r="I276" s="323"/>
      <c r="J276" s="153"/>
      <c r="K276" s="1"/>
    </row>
    <row r="277" spans="1:11" ht="30" hidden="1" customHeight="1">
      <c r="A277" s="1"/>
      <c r="B277" s="1"/>
      <c r="C277" s="323"/>
      <c r="D277" s="323"/>
      <c r="E277" s="323"/>
      <c r="F277" s="323"/>
      <c r="G277" s="323"/>
      <c r="H277" s="323"/>
      <c r="I277" s="323"/>
      <c r="J277" s="153"/>
      <c r="K277" s="1"/>
    </row>
    <row r="278" spans="1:11" ht="30" hidden="1" customHeight="1">
      <c r="A278" s="1"/>
      <c r="B278" s="1"/>
      <c r="C278" s="323"/>
      <c r="D278" s="323"/>
      <c r="E278" s="323"/>
      <c r="F278" s="323"/>
      <c r="G278" s="323"/>
      <c r="H278" s="323"/>
      <c r="I278" s="323"/>
      <c r="J278" s="153"/>
      <c r="K278" s="1"/>
    </row>
    <row r="279" spans="1:11" ht="30" hidden="1" customHeight="1">
      <c r="A279" s="1"/>
      <c r="B279" s="1"/>
      <c r="C279" s="323"/>
      <c r="D279" s="323"/>
      <c r="E279" s="323"/>
      <c r="F279" s="323"/>
      <c r="G279" s="323"/>
      <c r="H279" s="323"/>
      <c r="I279" s="323"/>
      <c r="J279" s="153"/>
      <c r="K279" s="1"/>
    </row>
    <row r="280" spans="1:11" ht="30" hidden="1" customHeight="1">
      <c r="A280" s="1"/>
      <c r="B280" s="1"/>
      <c r="C280" s="323"/>
      <c r="D280" s="323"/>
      <c r="E280" s="323"/>
      <c r="F280" s="323"/>
      <c r="G280" s="323"/>
      <c r="H280" s="323"/>
      <c r="I280" s="323"/>
      <c r="J280" s="153"/>
      <c r="K280" s="1"/>
    </row>
    <row r="281" spans="1:11" ht="30" hidden="1" customHeight="1">
      <c r="A281" s="1"/>
      <c r="B281" s="1"/>
      <c r="C281" s="323"/>
      <c r="D281" s="323"/>
      <c r="E281" s="323"/>
      <c r="F281" s="323"/>
      <c r="G281" s="323"/>
      <c r="H281" s="323"/>
      <c r="I281" s="323"/>
      <c r="J281" s="153"/>
      <c r="K281" s="1"/>
    </row>
    <row r="282" spans="1:11" ht="30" hidden="1" customHeight="1">
      <c r="A282" s="1"/>
      <c r="B282" s="1"/>
      <c r="C282" s="323"/>
      <c r="D282" s="323"/>
      <c r="E282" s="323"/>
      <c r="F282" s="323"/>
      <c r="G282" s="323"/>
      <c r="H282" s="323"/>
      <c r="I282" s="323"/>
      <c r="J282" s="153"/>
      <c r="K282" s="1"/>
    </row>
    <row r="283" spans="1:11" ht="30" hidden="1" customHeight="1">
      <c r="A283" s="1"/>
      <c r="B283" s="1"/>
      <c r="C283" s="323"/>
      <c r="D283" s="323"/>
      <c r="E283" s="323"/>
      <c r="F283" s="323"/>
      <c r="G283" s="323"/>
      <c r="H283" s="323"/>
      <c r="I283" s="323"/>
      <c r="J283" s="153"/>
      <c r="K283" s="1"/>
    </row>
    <row r="284" spans="1:11" ht="30" hidden="1" customHeight="1">
      <c r="A284" s="1"/>
      <c r="B284" s="1"/>
      <c r="C284" s="323"/>
      <c r="D284" s="323"/>
      <c r="E284" s="323"/>
      <c r="F284" s="323"/>
      <c r="G284" s="323"/>
      <c r="H284" s="323"/>
      <c r="I284" s="323"/>
      <c r="J284" s="153"/>
      <c r="K284" s="1"/>
    </row>
    <row r="285" spans="1:11" ht="30" hidden="1" customHeight="1">
      <c r="A285" s="1"/>
      <c r="B285" s="1"/>
      <c r="C285" s="323"/>
      <c r="D285" s="323"/>
      <c r="E285" s="323"/>
      <c r="F285" s="323"/>
      <c r="G285" s="323"/>
      <c r="H285" s="323"/>
      <c r="I285" s="323"/>
      <c r="J285" s="153"/>
      <c r="K285" s="1"/>
    </row>
    <row r="286" spans="1:11" ht="30" hidden="1" customHeight="1">
      <c r="A286" s="1"/>
      <c r="B286" s="1"/>
      <c r="C286" s="323"/>
      <c r="D286" s="323"/>
      <c r="E286" s="323"/>
      <c r="F286" s="323"/>
      <c r="G286" s="323"/>
      <c r="H286" s="323"/>
      <c r="I286" s="323"/>
      <c r="J286" s="153"/>
      <c r="K286" s="1"/>
    </row>
    <row r="287" spans="1:11" ht="30" hidden="1" customHeight="1">
      <c r="A287" s="1"/>
      <c r="B287" s="1"/>
      <c r="C287" s="323"/>
      <c r="D287" s="323"/>
      <c r="E287" s="323"/>
      <c r="F287" s="323"/>
      <c r="G287" s="323"/>
      <c r="H287" s="323"/>
      <c r="I287" s="323"/>
      <c r="J287" s="153"/>
      <c r="K287" s="1"/>
    </row>
    <row r="288" spans="1:11" ht="30" hidden="1" customHeight="1">
      <c r="A288" s="1"/>
      <c r="B288" s="1"/>
      <c r="C288" s="323"/>
      <c r="D288" s="323"/>
      <c r="E288" s="323"/>
      <c r="F288" s="323"/>
      <c r="G288" s="323"/>
      <c r="H288" s="323"/>
      <c r="I288" s="323"/>
      <c r="J288" s="153"/>
      <c r="K288" s="1"/>
    </row>
    <row r="289" spans="1:11" ht="30" hidden="1" customHeight="1">
      <c r="A289" s="1"/>
      <c r="B289" s="1"/>
      <c r="C289" s="323"/>
      <c r="D289" s="323"/>
      <c r="E289" s="323"/>
      <c r="F289" s="323"/>
      <c r="G289" s="323"/>
      <c r="H289" s="323"/>
      <c r="I289" s="323"/>
      <c r="J289" s="153"/>
      <c r="K289" s="1"/>
    </row>
    <row r="290" spans="1:11" ht="30" hidden="1" customHeight="1">
      <c r="A290" s="1"/>
      <c r="B290" s="1"/>
      <c r="C290" s="323"/>
      <c r="D290" s="323"/>
      <c r="E290" s="323"/>
      <c r="F290" s="323"/>
      <c r="G290" s="323"/>
      <c r="H290" s="323"/>
      <c r="I290" s="323"/>
      <c r="J290" s="153"/>
      <c r="K290" s="1"/>
    </row>
    <row r="291" spans="1:11" ht="30" hidden="1" customHeight="1">
      <c r="A291" s="1"/>
      <c r="B291" s="1"/>
      <c r="C291" s="323"/>
      <c r="D291" s="323"/>
      <c r="E291" s="323"/>
      <c r="F291" s="323"/>
      <c r="G291" s="323"/>
      <c r="H291" s="323"/>
      <c r="I291" s="323"/>
      <c r="J291" s="153"/>
      <c r="K291" s="1"/>
    </row>
    <row r="292" spans="1:11" ht="30" hidden="1" customHeight="1">
      <c r="A292" s="1"/>
      <c r="B292" s="1"/>
      <c r="C292" s="323"/>
      <c r="D292" s="323"/>
      <c r="E292" s="323"/>
      <c r="F292" s="323"/>
      <c r="G292" s="323"/>
      <c r="H292" s="323"/>
      <c r="I292" s="323"/>
      <c r="J292" s="153"/>
      <c r="K292" s="1"/>
    </row>
    <row r="293" spans="1:11" ht="30" hidden="1" customHeight="1">
      <c r="A293" s="1"/>
      <c r="B293" s="1"/>
      <c r="C293" s="323"/>
      <c r="D293" s="323"/>
      <c r="E293" s="323"/>
      <c r="F293" s="323"/>
      <c r="G293" s="323"/>
      <c r="H293" s="323"/>
      <c r="I293" s="323"/>
      <c r="J293" s="153"/>
      <c r="K293" s="1"/>
    </row>
    <row r="294" spans="1:11" ht="30" hidden="1" customHeight="1">
      <c r="A294" s="1"/>
      <c r="B294" s="1"/>
      <c r="C294" s="323"/>
      <c r="D294" s="323"/>
      <c r="E294" s="323"/>
      <c r="F294" s="323"/>
      <c r="G294" s="323"/>
      <c r="H294" s="323"/>
      <c r="I294" s="323"/>
      <c r="J294" s="153"/>
      <c r="K294" s="1"/>
    </row>
    <row r="295" spans="1:11" ht="30" hidden="1" customHeight="1">
      <c r="A295" s="1"/>
      <c r="B295" s="1"/>
      <c r="C295" s="323"/>
      <c r="D295" s="323"/>
      <c r="E295" s="323"/>
      <c r="F295" s="323"/>
      <c r="G295" s="323"/>
      <c r="H295" s="323"/>
      <c r="I295" s="323"/>
      <c r="J295" s="153"/>
      <c r="K295" s="1"/>
    </row>
    <row r="296" spans="1:11" ht="30" hidden="1" customHeight="1">
      <c r="A296" s="1"/>
      <c r="B296" s="1"/>
      <c r="C296" s="323"/>
      <c r="D296" s="323"/>
      <c r="E296" s="323"/>
      <c r="F296" s="323"/>
      <c r="G296" s="323"/>
      <c r="H296" s="323"/>
      <c r="I296" s="323"/>
      <c r="J296" s="153"/>
      <c r="K296" s="1"/>
    </row>
    <row r="297" spans="1:11" ht="30" hidden="1" customHeight="1">
      <c r="A297" s="1"/>
      <c r="B297" s="1"/>
      <c r="C297" s="323"/>
      <c r="D297" s="323"/>
      <c r="E297" s="323"/>
      <c r="F297" s="323"/>
      <c r="G297" s="323"/>
      <c r="H297" s="323"/>
      <c r="I297" s="323"/>
      <c r="J297" s="153"/>
      <c r="K297" s="1"/>
    </row>
    <row r="298" spans="1:11" ht="30" hidden="1" customHeight="1">
      <c r="A298" s="1"/>
      <c r="B298" s="1"/>
      <c r="C298" s="323"/>
      <c r="D298" s="323"/>
      <c r="E298" s="323"/>
      <c r="F298" s="323"/>
      <c r="G298" s="323"/>
      <c r="H298" s="323"/>
      <c r="I298" s="323"/>
      <c r="J298" s="153"/>
      <c r="K298" s="1"/>
    </row>
    <row r="299" spans="1:11" ht="30" hidden="1" customHeight="1">
      <c r="A299" s="1"/>
      <c r="B299" s="1"/>
      <c r="C299" s="323"/>
      <c r="D299" s="323"/>
      <c r="E299" s="323"/>
      <c r="F299" s="323"/>
      <c r="G299" s="323"/>
      <c r="H299" s="323"/>
      <c r="I299" s="323"/>
      <c r="J299" s="153"/>
      <c r="K299" s="1"/>
    </row>
    <row r="300" spans="1:11" ht="30" hidden="1" customHeight="1">
      <c r="A300" s="1"/>
      <c r="B300" s="1"/>
      <c r="C300" s="323"/>
      <c r="D300" s="323"/>
      <c r="E300" s="323"/>
      <c r="F300" s="323"/>
      <c r="G300" s="323"/>
      <c r="H300" s="323"/>
      <c r="I300" s="323"/>
      <c r="J300" s="153"/>
      <c r="K300" s="1"/>
    </row>
    <row r="301" spans="1:11" s="1" customFormat="1" ht="30" hidden="1" customHeight="1">
      <c r="J301" s="153"/>
    </row>
    <row r="302" spans="1:11" s="1" customFormat="1" ht="30" hidden="1" customHeight="1">
      <c r="J302" s="153"/>
    </row>
    <row r="303" spans="1:11" s="1" customFormat="1" ht="30" hidden="1" customHeight="1">
      <c r="J303" s="153"/>
    </row>
    <row r="304" spans="1:11" s="1" customFormat="1" ht="30" hidden="1" customHeight="1">
      <c r="J304" s="153"/>
    </row>
    <row r="305" spans="10:10" s="1" customFormat="1" ht="30" hidden="1" customHeight="1">
      <c r="J305" s="153"/>
    </row>
    <row r="306" spans="10:10" s="1" customFormat="1" ht="30" hidden="1" customHeight="1">
      <c r="J306" s="153"/>
    </row>
    <row r="307" spans="10:10" s="1" customFormat="1" ht="30" hidden="1" customHeight="1">
      <c r="J307" s="153"/>
    </row>
    <row r="308" spans="10:10" s="1" customFormat="1" ht="30" hidden="1" customHeight="1">
      <c r="J308" s="153"/>
    </row>
    <row r="309" spans="10:10" s="1" customFormat="1" ht="30" hidden="1" customHeight="1">
      <c r="J309" s="153"/>
    </row>
    <row r="310" spans="10:10" s="1" customFormat="1" ht="30" hidden="1" customHeight="1">
      <c r="J310" s="153"/>
    </row>
    <row r="311" spans="10:10" s="1" customFormat="1" ht="30" hidden="1" customHeight="1">
      <c r="J311" s="153"/>
    </row>
    <row r="312" spans="10:10" s="1" customFormat="1" ht="30" hidden="1" customHeight="1">
      <c r="J312" s="153"/>
    </row>
    <row r="313" spans="10:10" s="1" customFormat="1" ht="30" hidden="1" customHeight="1">
      <c r="J313" s="153"/>
    </row>
    <row r="314" spans="10:10" s="1" customFormat="1" ht="30" hidden="1" customHeight="1">
      <c r="J314" s="153"/>
    </row>
    <row r="315" spans="10:10" s="1" customFormat="1" ht="30" hidden="1" customHeight="1">
      <c r="J315" s="153"/>
    </row>
    <row r="316" spans="10:10" s="1" customFormat="1" ht="30" hidden="1" customHeight="1">
      <c r="J316" s="153"/>
    </row>
    <row r="317" spans="10:10" s="1" customFormat="1" ht="30" hidden="1" customHeight="1">
      <c r="J317" s="153"/>
    </row>
    <row r="318" spans="10:10" s="1" customFormat="1" ht="30" hidden="1" customHeight="1">
      <c r="J318" s="153"/>
    </row>
    <row r="319" spans="10:10" s="1" customFormat="1" ht="30" hidden="1" customHeight="1">
      <c r="J319" s="153"/>
    </row>
    <row r="320" spans="10:10" s="1" customFormat="1" ht="30" hidden="1" customHeight="1">
      <c r="J320" s="153"/>
    </row>
    <row r="321" spans="10:10" s="1" customFormat="1" ht="30" hidden="1" customHeight="1">
      <c r="J321" s="153"/>
    </row>
    <row r="322" spans="10:10" s="1" customFormat="1" ht="30" hidden="1" customHeight="1">
      <c r="J322" s="153"/>
    </row>
    <row r="323" spans="10:10" s="1" customFormat="1" ht="30" hidden="1" customHeight="1">
      <c r="J323" s="153"/>
    </row>
    <row r="324" spans="10:10" s="1" customFormat="1" ht="30" hidden="1" customHeight="1">
      <c r="J324" s="153"/>
    </row>
    <row r="325" spans="10:10" s="1" customFormat="1" ht="30" hidden="1" customHeight="1">
      <c r="J325" s="153"/>
    </row>
    <row r="326" spans="10:10" s="1" customFormat="1" ht="30" hidden="1" customHeight="1">
      <c r="J326" s="153"/>
    </row>
    <row r="327" spans="10:10" s="1" customFormat="1" ht="30" hidden="1" customHeight="1">
      <c r="J327" s="153"/>
    </row>
    <row r="328" spans="10:10" s="1" customFormat="1" ht="30" hidden="1" customHeight="1">
      <c r="J328" s="153"/>
    </row>
    <row r="329" spans="10:10" s="1" customFormat="1" ht="0" hidden="1" customHeight="1">
      <c r="J329" s="153"/>
    </row>
    <row r="330" spans="10:10" s="1" customFormat="1" ht="0" hidden="1" customHeight="1">
      <c r="J330" s="153"/>
    </row>
    <row r="331" spans="10:10" s="1" customFormat="1" ht="0" hidden="1" customHeight="1">
      <c r="J331" s="153"/>
    </row>
    <row r="332" spans="10:10" s="1" customFormat="1" ht="0" hidden="1" customHeight="1">
      <c r="J332" s="153"/>
    </row>
    <row r="333" spans="10:10" s="1" customFormat="1" ht="0" hidden="1" customHeight="1">
      <c r="J333" s="153"/>
    </row>
    <row r="334" spans="10:10" s="1" customFormat="1" ht="0" hidden="1" customHeight="1">
      <c r="J334" s="153"/>
    </row>
    <row r="335" spans="10:10" s="1" customFormat="1" ht="0" hidden="1" customHeight="1">
      <c r="J335" s="153"/>
    </row>
    <row r="336" spans="10:10" s="1" customFormat="1" ht="0" hidden="1" customHeight="1">
      <c r="J336" s="153"/>
    </row>
    <row r="337" spans="10:10" s="1" customFormat="1" ht="0" hidden="1" customHeight="1">
      <c r="J337" s="153"/>
    </row>
    <row r="338" spans="10:10" s="1" customFormat="1" ht="0" hidden="1" customHeight="1">
      <c r="J338" s="153"/>
    </row>
    <row r="339" spans="10:10" s="1" customFormat="1" ht="0" hidden="1" customHeight="1">
      <c r="J339" s="153"/>
    </row>
    <row r="340" spans="10:10" s="1" customFormat="1" ht="0" hidden="1" customHeight="1">
      <c r="J340" s="153"/>
    </row>
    <row r="341" spans="10:10" s="1" customFormat="1" ht="0" hidden="1" customHeight="1">
      <c r="J341" s="153"/>
    </row>
    <row r="342" spans="10:10" s="1" customFormat="1" ht="0" hidden="1" customHeight="1">
      <c r="J342" s="153"/>
    </row>
    <row r="343" spans="10:10" s="1" customFormat="1" ht="0" hidden="1" customHeight="1">
      <c r="J343" s="153"/>
    </row>
    <row r="344" spans="10:10" s="1" customFormat="1" ht="0" hidden="1" customHeight="1">
      <c r="J344" s="153"/>
    </row>
    <row r="345" spans="10:10" s="1" customFormat="1" ht="0" hidden="1" customHeight="1">
      <c r="J345" s="153"/>
    </row>
    <row r="346" spans="10:10" s="1" customFormat="1" ht="0" hidden="1" customHeight="1">
      <c r="J346" s="153"/>
    </row>
    <row r="347" spans="10:10" s="1" customFormat="1" ht="0" hidden="1" customHeight="1">
      <c r="J347" s="153"/>
    </row>
    <row r="348" spans="10:10" s="1" customFormat="1" ht="0" hidden="1" customHeight="1">
      <c r="J348" s="153"/>
    </row>
    <row r="349" spans="10:10" s="1" customFormat="1" ht="0" hidden="1" customHeight="1">
      <c r="J349" s="153"/>
    </row>
    <row r="350" spans="10:10" s="1" customFormat="1" ht="0" hidden="1" customHeight="1">
      <c r="J350" s="153"/>
    </row>
    <row r="351" spans="10:10" s="1" customFormat="1" ht="0" hidden="1" customHeight="1">
      <c r="J351" s="153"/>
    </row>
    <row r="352" spans="10:10" s="1" customFormat="1" ht="0" hidden="1" customHeight="1">
      <c r="J352" s="153"/>
    </row>
    <row r="353" spans="10:10" s="1" customFormat="1" ht="0" hidden="1" customHeight="1">
      <c r="J353" s="153"/>
    </row>
    <row r="354" spans="10:10" s="1" customFormat="1" ht="0" hidden="1" customHeight="1">
      <c r="J354" s="153"/>
    </row>
    <row r="355" spans="10:10" s="1" customFormat="1" ht="0" hidden="1" customHeight="1">
      <c r="J355" s="153"/>
    </row>
    <row r="356" spans="10:10" s="1" customFormat="1" ht="0" hidden="1" customHeight="1">
      <c r="J356" s="153"/>
    </row>
    <row r="357" spans="10:10" s="1" customFormat="1" ht="0" hidden="1" customHeight="1">
      <c r="J357" s="153"/>
    </row>
    <row r="358" spans="10:10" s="1" customFormat="1" ht="0" hidden="1" customHeight="1">
      <c r="J358" s="153"/>
    </row>
    <row r="359" spans="10:10" s="1" customFormat="1" ht="0" hidden="1" customHeight="1">
      <c r="J359" s="153"/>
    </row>
    <row r="360" spans="10:10" s="1" customFormat="1" ht="0" hidden="1" customHeight="1">
      <c r="J360" s="153"/>
    </row>
    <row r="361" spans="10:10" s="1" customFormat="1" ht="0" hidden="1" customHeight="1">
      <c r="J361" s="153"/>
    </row>
    <row r="362" spans="10:10" s="1" customFormat="1" ht="0" hidden="1" customHeight="1">
      <c r="J362" s="153"/>
    </row>
    <row r="363" spans="10:10" s="1" customFormat="1" ht="0" hidden="1" customHeight="1">
      <c r="J363" s="153"/>
    </row>
    <row r="364" spans="10:10" s="1" customFormat="1" ht="0" hidden="1" customHeight="1">
      <c r="J364" s="153"/>
    </row>
    <row r="365" spans="10:10" s="1" customFormat="1" ht="0" hidden="1" customHeight="1">
      <c r="J365" s="153"/>
    </row>
    <row r="366" spans="10:10" s="1" customFormat="1" ht="0" hidden="1" customHeight="1">
      <c r="J366" s="153"/>
    </row>
    <row r="367" spans="10:10" s="1" customFormat="1" ht="0" hidden="1" customHeight="1">
      <c r="J367" s="153"/>
    </row>
    <row r="368" spans="10:10" s="1" customFormat="1" ht="0" hidden="1" customHeight="1">
      <c r="J368" s="153"/>
    </row>
    <row r="369" spans="10:10" s="1" customFormat="1" ht="0" hidden="1" customHeight="1">
      <c r="J369" s="153"/>
    </row>
    <row r="370" spans="10:10" s="1" customFormat="1" ht="0" hidden="1" customHeight="1">
      <c r="J370" s="153"/>
    </row>
    <row r="371" spans="10:10" s="1" customFormat="1" ht="0" hidden="1" customHeight="1">
      <c r="J371" s="153"/>
    </row>
    <row r="372" spans="10:10" s="1" customFormat="1" ht="0" hidden="1" customHeight="1">
      <c r="J372" s="153"/>
    </row>
    <row r="373" spans="10:10" s="1" customFormat="1" ht="0" hidden="1" customHeight="1">
      <c r="J373" s="153"/>
    </row>
    <row r="374" spans="10:10" s="1" customFormat="1" ht="0" hidden="1" customHeight="1">
      <c r="J374" s="153"/>
    </row>
    <row r="375" spans="10:10" s="1" customFormat="1" ht="0" hidden="1" customHeight="1">
      <c r="J375" s="153"/>
    </row>
    <row r="376" spans="10:10" s="1" customFormat="1" ht="0" hidden="1" customHeight="1">
      <c r="J376" s="153"/>
    </row>
    <row r="377" spans="10:10" s="1" customFormat="1" ht="0" hidden="1" customHeight="1">
      <c r="J377" s="153"/>
    </row>
    <row r="378" spans="10:10" s="1" customFormat="1" ht="0" hidden="1" customHeight="1">
      <c r="J378" s="153"/>
    </row>
    <row r="379" spans="10:10" s="1" customFormat="1" ht="0" hidden="1" customHeight="1">
      <c r="J379" s="153"/>
    </row>
    <row r="380" spans="10:10" s="1" customFormat="1" ht="0" hidden="1" customHeight="1">
      <c r="J380" s="153"/>
    </row>
    <row r="381" spans="10:10" s="1" customFormat="1" ht="0" hidden="1" customHeight="1">
      <c r="J381" s="153"/>
    </row>
    <row r="382" spans="10:10" s="1" customFormat="1" ht="0" hidden="1" customHeight="1">
      <c r="J382" s="153"/>
    </row>
    <row r="383" spans="10:10" s="1" customFormat="1" ht="0" hidden="1" customHeight="1">
      <c r="J383" s="153"/>
    </row>
    <row r="384" spans="10:10" s="1" customFormat="1" ht="0" hidden="1" customHeight="1">
      <c r="J384" s="153"/>
    </row>
    <row r="385" spans="10:10" s="1" customFormat="1" ht="0" hidden="1" customHeight="1">
      <c r="J385" s="153"/>
    </row>
    <row r="386" spans="10:10" s="1" customFormat="1" ht="0" hidden="1" customHeight="1">
      <c r="J386" s="153"/>
    </row>
    <row r="387" spans="10:10" s="1" customFormat="1" ht="0" hidden="1" customHeight="1">
      <c r="J387" s="153"/>
    </row>
    <row r="388" spans="10:10" s="1" customFormat="1" ht="0" hidden="1" customHeight="1">
      <c r="J388" s="153"/>
    </row>
    <row r="389" spans="10:10" s="1" customFormat="1" ht="0" hidden="1" customHeight="1">
      <c r="J389" s="153"/>
    </row>
    <row r="390" spans="10:10" s="1" customFormat="1" ht="0" hidden="1" customHeight="1">
      <c r="J390" s="153"/>
    </row>
    <row r="391" spans="10:10" s="1" customFormat="1" ht="0" hidden="1" customHeight="1">
      <c r="J391" s="153"/>
    </row>
    <row r="392" spans="10:10" s="1" customFormat="1" ht="0" hidden="1" customHeight="1">
      <c r="J392" s="153"/>
    </row>
    <row r="393" spans="10:10" s="1" customFormat="1" ht="0" hidden="1" customHeight="1">
      <c r="J393" s="153"/>
    </row>
    <row r="394" spans="10:10" s="1" customFormat="1" ht="0" hidden="1" customHeight="1">
      <c r="J394" s="153"/>
    </row>
    <row r="395" spans="10:10" s="1" customFormat="1" ht="0" hidden="1" customHeight="1">
      <c r="J395" s="153"/>
    </row>
    <row r="396" spans="10:10" s="1" customFormat="1" ht="0" hidden="1" customHeight="1">
      <c r="J396" s="153"/>
    </row>
    <row r="397" spans="10:10" s="1" customFormat="1" ht="0" hidden="1" customHeight="1">
      <c r="J397" s="153"/>
    </row>
    <row r="398" spans="10:10" s="1" customFormat="1" ht="0" hidden="1" customHeight="1">
      <c r="J398" s="153"/>
    </row>
    <row r="399" spans="10:10" s="1" customFormat="1" ht="0" hidden="1" customHeight="1">
      <c r="J399" s="153"/>
    </row>
    <row r="400" spans="10:10" s="1" customFormat="1" ht="0" hidden="1" customHeight="1">
      <c r="J400" s="153"/>
    </row>
    <row r="401" spans="10:10" s="1" customFormat="1" ht="0" hidden="1" customHeight="1">
      <c r="J401" s="153"/>
    </row>
    <row r="402" spans="10:10" s="1" customFormat="1" ht="0" hidden="1" customHeight="1">
      <c r="J402" s="153"/>
    </row>
    <row r="403" spans="10:10" s="1" customFormat="1" ht="0" hidden="1" customHeight="1">
      <c r="J403" s="153"/>
    </row>
    <row r="404" spans="10:10" s="1" customFormat="1" ht="0" hidden="1" customHeight="1">
      <c r="J404" s="153"/>
    </row>
    <row r="405" spans="10:10" s="1" customFormat="1" ht="0" hidden="1" customHeight="1">
      <c r="J405" s="153"/>
    </row>
    <row r="406" spans="10:10" s="1" customFormat="1" ht="0" hidden="1" customHeight="1">
      <c r="J406" s="153"/>
    </row>
    <row r="407" spans="10:10" s="1" customFormat="1" ht="0" hidden="1" customHeight="1">
      <c r="J407" s="153"/>
    </row>
    <row r="408" spans="10:10" s="1" customFormat="1" ht="0" hidden="1" customHeight="1">
      <c r="J408" s="153"/>
    </row>
    <row r="409" spans="10:10" s="1" customFormat="1" ht="0" hidden="1" customHeight="1">
      <c r="J409" s="153"/>
    </row>
    <row r="410" spans="10:10" s="1" customFormat="1" ht="0" hidden="1" customHeight="1">
      <c r="J410" s="153"/>
    </row>
    <row r="411" spans="10:10" s="1" customFormat="1" ht="0" hidden="1" customHeight="1">
      <c r="J411" s="153"/>
    </row>
    <row r="412" spans="10:10" s="1" customFormat="1" ht="0" hidden="1" customHeight="1">
      <c r="J412" s="153"/>
    </row>
    <row r="413" spans="10:10" s="1" customFormat="1" ht="0" hidden="1" customHeight="1">
      <c r="J413" s="153"/>
    </row>
    <row r="414" spans="10:10" s="1" customFormat="1" ht="0" hidden="1" customHeight="1">
      <c r="J414" s="153"/>
    </row>
    <row r="415" spans="10:10" s="1" customFormat="1" ht="0" hidden="1" customHeight="1">
      <c r="J415" s="153"/>
    </row>
    <row r="416" spans="10:10" s="1" customFormat="1" ht="0" hidden="1" customHeight="1">
      <c r="J416" s="153"/>
    </row>
    <row r="417" spans="10:10" s="1" customFormat="1" ht="0" hidden="1" customHeight="1">
      <c r="J417" s="153"/>
    </row>
    <row r="418" spans="10:10" s="1" customFormat="1" ht="0" hidden="1" customHeight="1">
      <c r="J418" s="153"/>
    </row>
    <row r="419" spans="10:10" s="1" customFormat="1" ht="0" hidden="1" customHeight="1">
      <c r="J419" s="153"/>
    </row>
    <row r="420" spans="10:10" s="1" customFormat="1" ht="0" hidden="1" customHeight="1">
      <c r="J420" s="153"/>
    </row>
    <row r="421" spans="10:10" s="1" customFormat="1" ht="0" hidden="1" customHeight="1">
      <c r="J421" s="153"/>
    </row>
    <row r="422" spans="10:10" s="1" customFormat="1" ht="0" hidden="1" customHeight="1">
      <c r="J422" s="153"/>
    </row>
    <row r="423" spans="10:10" s="1" customFormat="1" ht="0" hidden="1" customHeight="1">
      <c r="J423" s="153"/>
    </row>
    <row r="424" spans="10:10" s="1" customFormat="1" ht="0" hidden="1" customHeight="1">
      <c r="J424" s="153"/>
    </row>
    <row r="425" spans="10:10" s="1" customFormat="1" ht="0" hidden="1" customHeight="1">
      <c r="J425" s="153"/>
    </row>
    <row r="426" spans="10:10" s="1" customFormat="1" ht="0" hidden="1" customHeight="1">
      <c r="J426" s="153"/>
    </row>
    <row r="427" spans="10:10" s="1" customFormat="1" ht="0" hidden="1" customHeight="1">
      <c r="J427" s="153"/>
    </row>
    <row r="428" spans="10:10" s="1" customFormat="1" ht="0" hidden="1" customHeight="1">
      <c r="J428" s="153"/>
    </row>
    <row r="429" spans="10:10" s="1" customFormat="1" ht="0" hidden="1" customHeight="1">
      <c r="J429" s="153"/>
    </row>
    <row r="430" spans="10:10" s="1" customFormat="1" ht="0" hidden="1" customHeight="1">
      <c r="J430" s="153"/>
    </row>
    <row r="431" spans="10:10" s="1" customFormat="1" ht="0" hidden="1" customHeight="1">
      <c r="J431" s="153"/>
    </row>
    <row r="432" spans="10:10" s="1" customFormat="1" ht="0" hidden="1" customHeight="1">
      <c r="J432" s="153"/>
    </row>
    <row r="433" spans="10:10" s="1" customFormat="1" ht="0" hidden="1" customHeight="1">
      <c r="J433" s="153"/>
    </row>
    <row r="434" spans="10:10" s="1" customFormat="1" ht="0" hidden="1" customHeight="1">
      <c r="J434" s="153"/>
    </row>
    <row r="435" spans="10:10" s="1" customFormat="1" ht="0" hidden="1" customHeight="1">
      <c r="J435" s="153"/>
    </row>
    <row r="436" spans="10:10" s="1" customFormat="1" ht="0" hidden="1" customHeight="1">
      <c r="J436" s="153"/>
    </row>
    <row r="437" spans="10:10" s="1" customFormat="1" ht="0" hidden="1" customHeight="1">
      <c r="J437" s="153"/>
    </row>
    <row r="438" spans="10:10" s="1" customFormat="1" ht="0" hidden="1" customHeight="1">
      <c r="J438" s="153"/>
    </row>
    <row r="439" spans="10:10" s="1" customFormat="1" ht="0" hidden="1" customHeight="1">
      <c r="J439" s="153"/>
    </row>
    <row r="440" spans="10:10" s="1" customFormat="1" ht="0" hidden="1" customHeight="1">
      <c r="J440" s="153"/>
    </row>
    <row r="441" spans="10:10" s="1" customFormat="1" ht="0" hidden="1" customHeight="1">
      <c r="J441" s="153"/>
    </row>
    <row r="442" spans="10:10" s="1" customFormat="1" ht="0" hidden="1" customHeight="1">
      <c r="J442" s="153"/>
    </row>
    <row r="443" spans="10:10" s="1" customFormat="1" ht="0" hidden="1" customHeight="1">
      <c r="J443" s="153"/>
    </row>
    <row r="444" spans="10:10" s="1" customFormat="1" ht="0" hidden="1" customHeight="1">
      <c r="J444" s="153"/>
    </row>
    <row r="445" spans="10:10" s="1" customFormat="1" ht="0" hidden="1" customHeight="1">
      <c r="J445" s="153"/>
    </row>
    <row r="446" spans="10:10" s="1" customFormat="1" ht="0" hidden="1" customHeight="1">
      <c r="J446" s="153"/>
    </row>
    <row r="447" spans="10:10" s="1" customFormat="1" ht="0" hidden="1" customHeight="1">
      <c r="J447" s="153"/>
    </row>
    <row r="448" spans="10:10" s="1" customFormat="1" ht="0" hidden="1" customHeight="1">
      <c r="J448" s="153"/>
    </row>
    <row r="449" spans="10:10" s="1" customFormat="1" ht="0" hidden="1" customHeight="1">
      <c r="J449" s="153"/>
    </row>
    <row r="450" spans="10:10" s="1" customFormat="1" ht="0" hidden="1" customHeight="1">
      <c r="J450" s="153"/>
    </row>
    <row r="451" spans="10:10" s="1" customFormat="1" ht="0" hidden="1" customHeight="1">
      <c r="J451" s="153"/>
    </row>
    <row r="452" spans="10:10" s="1" customFormat="1" ht="0" hidden="1" customHeight="1">
      <c r="J452" s="153"/>
    </row>
    <row r="453" spans="10:10" s="1" customFormat="1" ht="0" hidden="1" customHeight="1">
      <c r="J453" s="153"/>
    </row>
    <row r="454" spans="10:10" s="1" customFormat="1" ht="0" hidden="1" customHeight="1">
      <c r="J454" s="153"/>
    </row>
    <row r="455" spans="10:10" s="1" customFormat="1" ht="0" hidden="1" customHeight="1">
      <c r="J455" s="153"/>
    </row>
    <row r="456" spans="10:10" s="1" customFormat="1" ht="0" hidden="1" customHeight="1">
      <c r="J456" s="153"/>
    </row>
    <row r="457" spans="10:10" s="1" customFormat="1" ht="0" hidden="1" customHeight="1">
      <c r="J457" s="153"/>
    </row>
    <row r="458" spans="10:10" s="1" customFormat="1" ht="0" hidden="1" customHeight="1">
      <c r="J458" s="153"/>
    </row>
    <row r="459" spans="10:10" s="1" customFormat="1" ht="0" hidden="1" customHeight="1">
      <c r="J459" s="153"/>
    </row>
    <row r="460" spans="10:10" s="1" customFormat="1" ht="0" hidden="1" customHeight="1">
      <c r="J460" s="153"/>
    </row>
    <row r="461" spans="10:10" s="1" customFormat="1" ht="0" hidden="1" customHeight="1">
      <c r="J461" s="153"/>
    </row>
    <row r="462" spans="10:10" s="1" customFormat="1" ht="0" hidden="1" customHeight="1">
      <c r="J462" s="153"/>
    </row>
    <row r="463" spans="10:10" s="1" customFormat="1" ht="0" hidden="1" customHeight="1">
      <c r="J463" s="153"/>
    </row>
    <row r="464" spans="10:10" s="1" customFormat="1" ht="0" hidden="1" customHeight="1">
      <c r="J464" s="153"/>
    </row>
    <row r="465" spans="10:10" s="1" customFormat="1" ht="0" hidden="1" customHeight="1">
      <c r="J465" s="153"/>
    </row>
    <row r="466" spans="10:10" s="1" customFormat="1" ht="0" hidden="1" customHeight="1">
      <c r="J466" s="153"/>
    </row>
    <row r="467" spans="10:10" s="1" customFormat="1" ht="0" hidden="1" customHeight="1">
      <c r="J467" s="153"/>
    </row>
    <row r="468" spans="10:10" s="1" customFormat="1" ht="0" hidden="1" customHeight="1">
      <c r="J468" s="153"/>
    </row>
    <row r="469" spans="10:10" s="1" customFormat="1" ht="0" hidden="1" customHeight="1">
      <c r="J469" s="153"/>
    </row>
    <row r="470" spans="10:10" s="1" customFormat="1" ht="0" hidden="1" customHeight="1">
      <c r="J470" s="153"/>
    </row>
    <row r="471" spans="10:10" s="1" customFormat="1" ht="0" hidden="1" customHeight="1">
      <c r="J471" s="153"/>
    </row>
    <row r="472" spans="10:10" s="1" customFormat="1" ht="0" hidden="1" customHeight="1">
      <c r="J472" s="153"/>
    </row>
    <row r="473" spans="10:10" s="1" customFormat="1" ht="0" hidden="1" customHeight="1">
      <c r="J473" s="153"/>
    </row>
    <row r="474" spans="10:10" s="1" customFormat="1" ht="0" hidden="1" customHeight="1">
      <c r="J474" s="153"/>
    </row>
    <row r="475" spans="10:10" s="1" customFormat="1" ht="0" hidden="1" customHeight="1">
      <c r="J475" s="153"/>
    </row>
    <row r="476" spans="10:10" s="1" customFormat="1" ht="0" hidden="1" customHeight="1">
      <c r="J476" s="153"/>
    </row>
    <row r="477" spans="10:10" s="1" customFormat="1" ht="0" hidden="1" customHeight="1">
      <c r="J477" s="153"/>
    </row>
    <row r="478" spans="10:10" s="1" customFormat="1" ht="0" hidden="1" customHeight="1">
      <c r="J478" s="153"/>
    </row>
    <row r="479" spans="10:10" s="1" customFormat="1" ht="0" hidden="1" customHeight="1">
      <c r="J479" s="153"/>
    </row>
    <row r="480" spans="10:10" s="1" customFormat="1" ht="0" hidden="1" customHeight="1">
      <c r="J480" s="153"/>
    </row>
    <row r="481" spans="10:10" s="1" customFormat="1" ht="0" hidden="1" customHeight="1">
      <c r="J481" s="153"/>
    </row>
    <row r="482" spans="10:10" s="1" customFormat="1" ht="0" hidden="1" customHeight="1">
      <c r="J482" s="153"/>
    </row>
    <row r="483" spans="10:10" s="1" customFormat="1" ht="0" hidden="1" customHeight="1">
      <c r="J483" s="153"/>
    </row>
    <row r="484" spans="10:10" s="1" customFormat="1" ht="0" hidden="1" customHeight="1">
      <c r="J484" s="153"/>
    </row>
    <row r="485" spans="10:10" s="1" customFormat="1" ht="0" hidden="1" customHeight="1">
      <c r="J485" s="153"/>
    </row>
    <row r="486" spans="10:10" s="1" customFormat="1" ht="0" hidden="1" customHeight="1">
      <c r="J486" s="153"/>
    </row>
    <row r="487" spans="10:10" s="1" customFormat="1" ht="0" hidden="1" customHeight="1">
      <c r="J487" s="153"/>
    </row>
    <row r="488" spans="10:10" s="1" customFormat="1" ht="0" hidden="1" customHeight="1">
      <c r="J488" s="153"/>
    </row>
    <row r="489" spans="10:10" s="1" customFormat="1" ht="0" hidden="1" customHeight="1">
      <c r="J489" s="153"/>
    </row>
    <row r="490" spans="10:10" s="1" customFormat="1" ht="0" hidden="1" customHeight="1">
      <c r="J490" s="153"/>
    </row>
    <row r="491" spans="10:10" s="1" customFormat="1" ht="0" hidden="1" customHeight="1">
      <c r="J491" s="153"/>
    </row>
    <row r="492" spans="10:10" s="1" customFormat="1" ht="0" hidden="1" customHeight="1">
      <c r="J492" s="153"/>
    </row>
    <row r="493" spans="10:10" s="1" customFormat="1" ht="0" hidden="1" customHeight="1">
      <c r="J493" s="153"/>
    </row>
    <row r="494" spans="10:10" s="1" customFormat="1" ht="0" hidden="1" customHeight="1">
      <c r="J494" s="153"/>
    </row>
    <row r="495" spans="10:10" s="1" customFormat="1" ht="0" hidden="1" customHeight="1">
      <c r="J495" s="153"/>
    </row>
    <row r="496" spans="10:10" s="1" customFormat="1" ht="0" hidden="1" customHeight="1">
      <c r="J496" s="153"/>
    </row>
    <row r="497" spans="10:10" s="1" customFormat="1" ht="0" hidden="1" customHeight="1">
      <c r="J497" s="153"/>
    </row>
    <row r="498" spans="10:10" s="1" customFormat="1" ht="0" hidden="1" customHeight="1">
      <c r="J498" s="153"/>
    </row>
    <row r="499" spans="10:10" s="1" customFormat="1" ht="0" hidden="1" customHeight="1">
      <c r="J499" s="153"/>
    </row>
    <row r="500" spans="10:10" s="1" customFormat="1" ht="0" hidden="1" customHeight="1">
      <c r="J500" s="153"/>
    </row>
    <row r="501" spans="10:10" s="1" customFormat="1" ht="0" hidden="1" customHeight="1">
      <c r="J501" s="153"/>
    </row>
    <row r="502" spans="10:10" s="1" customFormat="1" ht="0" hidden="1" customHeight="1">
      <c r="J502" s="153"/>
    </row>
    <row r="503" spans="10:10" s="1" customFormat="1" ht="0" hidden="1" customHeight="1">
      <c r="J503" s="153"/>
    </row>
    <row r="504" spans="10:10" s="1" customFormat="1" ht="0" hidden="1" customHeight="1">
      <c r="J504" s="153"/>
    </row>
    <row r="505" spans="10:10" s="1" customFormat="1" ht="0" hidden="1" customHeight="1">
      <c r="J505" s="153"/>
    </row>
    <row r="506" spans="10:10" s="1" customFormat="1" ht="0" hidden="1" customHeight="1">
      <c r="J506" s="153"/>
    </row>
    <row r="507" spans="10:10" s="1" customFormat="1" ht="0" hidden="1" customHeight="1">
      <c r="J507" s="153"/>
    </row>
    <row r="508" spans="10:10" s="1" customFormat="1" ht="0" hidden="1" customHeight="1">
      <c r="J508" s="153"/>
    </row>
    <row r="509" spans="10:10" s="1" customFormat="1" ht="0" hidden="1" customHeight="1">
      <c r="J509" s="153"/>
    </row>
    <row r="510" spans="10:10" s="1" customFormat="1" ht="0" hidden="1" customHeight="1">
      <c r="J510" s="153"/>
    </row>
    <row r="511" spans="10:10" s="1" customFormat="1" ht="0" hidden="1" customHeight="1">
      <c r="J511" s="153"/>
    </row>
    <row r="512" spans="10:10" s="1" customFormat="1" ht="0" hidden="1" customHeight="1">
      <c r="J512" s="153"/>
    </row>
    <row r="513" spans="10:10" s="1" customFormat="1" ht="0" hidden="1" customHeight="1">
      <c r="J513" s="153"/>
    </row>
    <row r="514" spans="10:10" s="1" customFormat="1" ht="0" hidden="1" customHeight="1">
      <c r="J514" s="153"/>
    </row>
    <row r="515" spans="10:10" s="1" customFormat="1" ht="0" hidden="1" customHeight="1">
      <c r="J515" s="153"/>
    </row>
    <row r="516" spans="10:10" s="1" customFormat="1" ht="0" hidden="1" customHeight="1">
      <c r="J516" s="153"/>
    </row>
    <row r="517" spans="10:10" s="1" customFormat="1" ht="0" hidden="1" customHeight="1">
      <c r="J517" s="153"/>
    </row>
    <row r="518" spans="10:10" s="1" customFormat="1" ht="0" hidden="1" customHeight="1">
      <c r="J518" s="153"/>
    </row>
    <row r="519" spans="10:10" s="1" customFormat="1" ht="0" hidden="1" customHeight="1">
      <c r="J519" s="153"/>
    </row>
    <row r="520" spans="10:10" s="1" customFormat="1" ht="0" hidden="1" customHeight="1">
      <c r="J520" s="153"/>
    </row>
    <row r="521" spans="10:10" s="1" customFormat="1" ht="0" hidden="1" customHeight="1">
      <c r="J521" s="153"/>
    </row>
    <row r="522" spans="10:10" s="1" customFormat="1" ht="0" hidden="1" customHeight="1">
      <c r="J522" s="153"/>
    </row>
    <row r="523" spans="10:10" s="1" customFormat="1" ht="0" hidden="1" customHeight="1">
      <c r="J523" s="153"/>
    </row>
    <row r="524" spans="10:10" s="1" customFormat="1" ht="0" hidden="1" customHeight="1">
      <c r="J524" s="153"/>
    </row>
    <row r="525" spans="10:10" s="1" customFormat="1" ht="0" hidden="1" customHeight="1">
      <c r="J525" s="153"/>
    </row>
    <row r="526" spans="10:10" s="1" customFormat="1" ht="0" hidden="1" customHeight="1">
      <c r="J526" s="153"/>
    </row>
    <row r="527" spans="10:10" s="1" customFormat="1" ht="0" hidden="1" customHeight="1">
      <c r="J527" s="153"/>
    </row>
    <row r="528" spans="10:10" s="1" customFormat="1" ht="0" hidden="1" customHeight="1">
      <c r="J528" s="153"/>
    </row>
    <row r="529" spans="10:10" s="1" customFormat="1" ht="0" hidden="1" customHeight="1">
      <c r="J529" s="153"/>
    </row>
    <row r="530" spans="10:10" s="1" customFormat="1" ht="0" hidden="1" customHeight="1">
      <c r="J530" s="153"/>
    </row>
    <row r="531" spans="10:10" s="1" customFormat="1" ht="0" hidden="1" customHeight="1">
      <c r="J531" s="153"/>
    </row>
    <row r="532" spans="10:10" s="1" customFormat="1" ht="0" hidden="1" customHeight="1">
      <c r="J532" s="153"/>
    </row>
    <row r="533" spans="10:10" s="1" customFormat="1" ht="0" hidden="1" customHeight="1">
      <c r="J533" s="153"/>
    </row>
    <row r="534" spans="10:10" s="1" customFormat="1" ht="0" hidden="1" customHeight="1">
      <c r="J534" s="153"/>
    </row>
    <row r="535" spans="10:10" s="1" customFormat="1" ht="0" hidden="1" customHeight="1">
      <c r="J535" s="153"/>
    </row>
    <row r="536" spans="10:10" s="1" customFormat="1" ht="0" hidden="1" customHeight="1">
      <c r="J536" s="153"/>
    </row>
    <row r="537" spans="10:10" s="1" customFormat="1" ht="0" hidden="1" customHeight="1">
      <c r="J537" s="153"/>
    </row>
    <row r="538" spans="10:10" s="1" customFormat="1" ht="0" hidden="1" customHeight="1">
      <c r="J538" s="153"/>
    </row>
    <row r="539" spans="10:10" s="1" customFormat="1" ht="0" hidden="1" customHeight="1">
      <c r="J539" s="153"/>
    </row>
    <row r="540" spans="10:10" s="1" customFormat="1" ht="0" hidden="1" customHeight="1">
      <c r="J540" s="153"/>
    </row>
    <row r="541" spans="10:10" s="1" customFormat="1" ht="0" hidden="1" customHeight="1">
      <c r="J541" s="153"/>
    </row>
    <row r="542" spans="10:10" s="1" customFormat="1" ht="0" hidden="1" customHeight="1">
      <c r="J542" s="153"/>
    </row>
    <row r="543" spans="10:10" s="1" customFormat="1" ht="0" hidden="1" customHeight="1">
      <c r="J543" s="153"/>
    </row>
    <row r="544" spans="10:10" s="1" customFormat="1" ht="0" hidden="1" customHeight="1">
      <c r="J544" s="153"/>
    </row>
    <row r="545" spans="10:10" s="1" customFormat="1" ht="0" hidden="1" customHeight="1">
      <c r="J545" s="153"/>
    </row>
    <row r="546" spans="10:10" s="1" customFormat="1" ht="0" hidden="1" customHeight="1">
      <c r="J546" s="153"/>
    </row>
    <row r="547" spans="10:10" s="1" customFormat="1" ht="0" hidden="1" customHeight="1">
      <c r="J547" s="153"/>
    </row>
    <row r="548" spans="10:10" s="1" customFormat="1" ht="0" hidden="1" customHeight="1">
      <c r="J548" s="153"/>
    </row>
    <row r="549" spans="10:10" s="1" customFormat="1" ht="0" hidden="1" customHeight="1">
      <c r="J549" s="153"/>
    </row>
    <row r="550" spans="10:10" s="1" customFormat="1" ht="0" hidden="1" customHeight="1">
      <c r="J550" s="153"/>
    </row>
    <row r="551" spans="10:10" s="1" customFormat="1" ht="0" hidden="1" customHeight="1">
      <c r="J551" s="153"/>
    </row>
    <row r="552" spans="10:10" s="1" customFormat="1" ht="0" hidden="1" customHeight="1">
      <c r="J552" s="153"/>
    </row>
    <row r="553" spans="10:10" s="1" customFormat="1" ht="0" hidden="1" customHeight="1">
      <c r="J553" s="153"/>
    </row>
    <row r="554" spans="10:10" s="1" customFormat="1" ht="0" hidden="1" customHeight="1">
      <c r="J554" s="153"/>
    </row>
    <row r="555" spans="10:10" s="1" customFormat="1" ht="0" hidden="1" customHeight="1">
      <c r="J555" s="153"/>
    </row>
    <row r="556" spans="10:10" s="1" customFormat="1" ht="0" hidden="1" customHeight="1">
      <c r="J556" s="153"/>
    </row>
    <row r="557" spans="10:10" s="1" customFormat="1" ht="0" hidden="1" customHeight="1">
      <c r="J557" s="153"/>
    </row>
    <row r="558" spans="10:10" s="1" customFormat="1" ht="0" hidden="1" customHeight="1">
      <c r="J558" s="153"/>
    </row>
    <row r="559" spans="10:10" s="1" customFormat="1" ht="0" hidden="1" customHeight="1">
      <c r="J559" s="153"/>
    </row>
    <row r="560" spans="10:10" s="1" customFormat="1" ht="0" hidden="1" customHeight="1">
      <c r="J560" s="153"/>
    </row>
    <row r="561" spans="10:10" s="1" customFormat="1" ht="0" hidden="1" customHeight="1">
      <c r="J561" s="153"/>
    </row>
    <row r="562" spans="10:10" s="1" customFormat="1" ht="0" hidden="1" customHeight="1">
      <c r="J562" s="153"/>
    </row>
    <row r="563" spans="10:10" s="1" customFormat="1" ht="0" hidden="1" customHeight="1">
      <c r="J563" s="153"/>
    </row>
    <row r="564" spans="10:10" s="1" customFormat="1" ht="0" hidden="1" customHeight="1">
      <c r="J564" s="153"/>
    </row>
    <row r="565" spans="10:10" s="1" customFormat="1" ht="0" hidden="1" customHeight="1">
      <c r="J565" s="153"/>
    </row>
    <row r="566" spans="10:10" s="1" customFormat="1" ht="0" hidden="1" customHeight="1">
      <c r="J566" s="153"/>
    </row>
    <row r="567" spans="10:10" s="1" customFormat="1" ht="0" hidden="1" customHeight="1">
      <c r="J567" s="153"/>
    </row>
    <row r="568" spans="10:10" s="1" customFormat="1" ht="0" hidden="1" customHeight="1">
      <c r="J568" s="153"/>
    </row>
    <row r="569" spans="10:10" s="1" customFormat="1" ht="0" hidden="1" customHeight="1">
      <c r="J569" s="153"/>
    </row>
    <row r="570" spans="10:10" s="1" customFormat="1" ht="0" hidden="1" customHeight="1">
      <c r="J570" s="153"/>
    </row>
    <row r="571" spans="10:10" s="1" customFormat="1" ht="0" hidden="1" customHeight="1">
      <c r="J571" s="153"/>
    </row>
    <row r="572" spans="10:10" s="1" customFormat="1" ht="0" hidden="1" customHeight="1">
      <c r="J572" s="153"/>
    </row>
    <row r="573" spans="10:10" s="1" customFormat="1" ht="0" hidden="1" customHeight="1">
      <c r="J573" s="153"/>
    </row>
    <row r="574" spans="10:10" s="1" customFormat="1" ht="0" hidden="1" customHeight="1">
      <c r="J574" s="153"/>
    </row>
    <row r="575" spans="10:10" s="1" customFormat="1" ht="0" hidden="1" customHeight="1">
      <c r="J575" s="153"/>
    </row>
    <row r="576" spans="10:10" s="1" customFormat="1" ht="0" hidden="1" customHeight="1">
      <c r="J576" s="153"/>
    </row>
    <row r="577" spans="10:10" s="1" customFormat="1" ht="0" hidden="1" customHeight="1">
      <c r="J577" s="153"/>
    </row>
    <row r="578" spans="10:10" s="1" customFormat="1" ht="0" hidden="1" customHeight="1">
      <c r="J578" s="153"/>
    </row>
    <row r="579" spans="10:10" s="1" customFormat="1" ht="0" hidden="1" customHeight="1">
      <c r="J579" s="153"/>
    </row>
    <row r="580" spans="10:10" s="1" customFormat="1" ht="0" hidden="1" customHeight="1">
      <c r="J580" s="153"/>
    </row>
    <row r="581" spans="10:10" s="1" customFormat="1" ht="0" hidden="1" customHeight="1">
      <c r="J581" s="153"/>
    </row>
    <row r="582" spans="10:10" s="1" customFormat="1" ht="0" hidden="1" customHeight="1">
      <c r="J582" s="153"/>
    </row>
    <row r="583" spans="10:10" s="1" customFormat="1" ht="0" hidden="1" customHeight="1">
      <c r="J583" s="153"/>
    </row>
  </sheetData>
  <sheetProtection algorithmName="SHA-512" hashValue="LpYpxCG7BM5gk8IdowmmpePiKz8iEoM093KFFW+wgyu1yTxJdk3tniSOllPk3heydFIbycaY1GUfWiPlxKVTRA==" saltValue="gHZLKAU0zT2eb0ZoQOgiPA==" spinCount="100000" sheet="1" objects="1" scenarios="1" formatCells="0" formatColumns="0" formatRows="0" selectLockedCells="1"/>
  <autoFilter ref="C5:K5" xr:uid="{00000000-0009-0000-0000-00000C000000}">
    <filterColumn colId="0" showButton="0"/>
  </autoFilter>
  <mergeCells count="19">
    <mergeCell ref="C21:D21"/>
    <mergeCell ref="C22:D22"/>
    <mergeCell ref="C255:D255"/>
    <mergeCell ref="C15:D15"/>
    <mergeCell ref="C16:D16"/>
    <mergeCell ref="C17:D17"/>
    <mergeCell ref="C18:D18"/>
    <mergeCell ref="C19:D19"/>
    <mergeCell ref="C20:D20"/>
    <mergeCell ref="C14:D14"/>
    <mergeCell ref="C5:D5"/>
    <mergeCell ref="C6:D6"/>
    <mergeCell ref="C7:D7"/>
    <mergeCell ref="C8:D8"/>
    <mergeCell ref="C9:D9"/>
    <mergeCell ref="C10:D10"/>
    <mergeCell ref="C11:D11"/>
    <mergeCell ref="C12:D12"/>
    <mergeCell ref="C13:D13"/>
  </mergeCells>
  <conditionalFormatting sqref="J6:J255">
    <cfRule type="expression" dxfId="82" priority="1">
      <formula>K6=1</formula>
    </cfRule>
    <cfRule type="expression" dxfId="81" priority="2">
      <formula>W6&gt;2</formula>
    </cfRule>
    <cfRule type="expression" dxfId="80" priority="3">
      <formula>OR(W6&gt;0,W6=0)</formula>
    </cfRule>
    <cfRule type="expression" dxfId="79" priority="4">
      <formula>W6&lt;0</formula>
    </cfRule>
  </conditionalFormatting>
  <dataValidations count="4">
    <dataValidation type="list" allowBlank="1" showInputMessage="1" showErrorMessage="1" sqref="I6:I255" xr:uid="{00000000-0002-0000-0C00-000001000000}">
      <formula1>$I$257:$I$261</formula1>
    </dataValidation>
    <dataValidation type="list" allowBlank="1" showInputMessage="1" showErrorMessage="1" sqref="C6:D255" xr:uid="{00000000-0002-0000-0C00-000002000000}">
      <formula1>$C$257:$C$264</formula1>
    </dataValidation>
    <dataValidation type="list" allowBlank="1" showInputMessage="1" showErrorMessage="1" sqref="F6:F255" xr:uid="{00000000-0002-0000-0C00-000003000000}">
      <formula1>OFFSET($M$6,,,40-COUNTBLANK($M$6:$M$45))</formula1>
    </dataValidation>
    <dataValidation type="list" allowBlank="1" showInputMessage="1" showErrorMessage="1" sqref="H6:H255" xr:uid="{F1820495-BCAE-4A0B-88D1-4D5EB9F470DD}">
      <formula1>"Enero,Febrero,Marzo,Abril,Mayo,Junio,Julio,Agosto,Septiembre,Octobre,Noviembre,Diciembre"</formula1>
    </dataValidation>
  </dataValidations>
  <printOptions horizontalCentered="1"/>
  <pageMargins left="0.23622047244094491" right="0.23622047244094491" top="0.74803149606299213" bottom="0.74803149606299213" header="0.31496062992125984" footer="0.31496062992125984"/>
  <pageSetup paperSize="9" scale="65" orientation="portrait"/>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2"/>
  <dimension ref="A1:AQ583"/>
  <sheetViews>
    <sheetView showGridLines="0" zoomScale="90" zoomScaleNormal="90" zoomScalePageLayoutView="90" workbookViewId="0">
      <pane ySplit="5" topLeftCell="A6" activePane="bottomLeft" state="frozen"/>
      <selection activeCell="C3" sqref="C3"/>
      <selection pane="bottomLeft" activeCell="E6" sqref="E6"/>
    </sheetView>
  </sheetViews>
  <sheetFormatPr defaultColWidth="0" defaultRowHeight="0" customHeight="1" zeroHeight="1"/>
  <cols>
    <col min="1" max="1" width="2.44140625" customWidth="1"/>
    <col min="2" max="2" width="1.44140625" customWidth="1"/>
    <col min="3" max="3" width="19" customWidth="1"/>
    <col min="4" max="4" width="21.109375" customWidth="1"/>
    <col min="5" max="5" width="39.6640625" customWidth="1"/>
    <col min="6" max="7" width="25.109375" customWidth="1"/>
    <col min="8" max="8" width="11.88671875" customWidth="1"/>
    <col min="9" max="9" width="10.44140625" customWidth="1"/>
    <col min="10" max="10" width="21.88671875" style="93" customWidth="1"/>
    <col min="11" max="11" width="10.33203125" customWidth="1"/>
    <col min="12" max="17" width="9.109375" style="1" customWidth="1"/>
    <col min="18" max="19" width="9.33203125" style="1" customWidth="1"/>
    <col min="20" max="20" width="17.109375" style="1" bestFit="1" customWidth="1"/>
    <col min="21" max="22" width="9.109375" style="1" customWidth="1"/>
    <col min="23" max="23" width="13.109375" style="1" bestFit="1" customWidth="1"/>
    <col min="24" max="25" width="10" style="1" customWidth="1"/>
    <col min="26" max="40" width="9.109375" style="1" customWidth="1"/>
    <col min="41" max="43" width="0" style="1" hidden="1" customWidth="1"/>
    <col min="44" max="16384" width="9.109375" style="1" hidden="1"/>
  </cols>
  <sheetData>
    <row r="1" spans="1:37" s="135" customFormat="1" ht="39" customHeight="1">
      <c r="A1" s="29"/>
      <c r="B1" s="275"/>
      <c r="C1" s="29"/>
      <c r="D1" s="29"/>
      <c r="E1" s="31"/>
      <c r="F1" s="29"/>
      <c r="G1" s="29"/>
      <c r="H1" s="29"/>
      <c r="I1" s="29"/>
      <c r="J1" s="91"/>
      <c r="K1" s="29"/>
    </row>
    <row r="2" spans="1:37" s="136" customFormat="1" ht="30" customHeight="1">
      <c r="A2" s="30"/>
      <c r="B2" s="30"/>
      <c r="C2" s="81"/>
      <c r="D2" s="82"/>
      <c r="E2" s="82"/>
      <c r="F2" s="82"/>
      <c r="G2" s="82"/>
      <c r="H2" s="82"/>
      <c r="I2" s="82"/>
      <c r="J2" s="92"/>
      <c r="K2" s="30"/>
    </row>
    <row r="3" spans="1:37" s="289" customFormat="1" ht="45" customHeight="1">
      <c r="A3" s="287"/>
      <c r="B3" s="287"/>
      <c r="C3" s="291" t="s">
        <v>311</v>
      </c>
      <c r="D3" s="292"/>
      <c r="E3" s="292"/>
      <c r="F3" s="292"/>
      <c r="G3" s="292"/>
      <c r="H3" s="292"/>
      <c r="I3" s="292"/>
      <c r="J3" s="298"/>
      <c r="K3" s="287"/>
    </row>
    <row r="4" spans="1:37" ht="15" customHeight="1" thickBot="1">
      <c r="C4" s="83"/>
      <c r="D4" s="84"/>
      <c r="E4" s="84"/>
      <c r="F4" s="84"/>
      <c r="G4" s="84"/>
      <c r="H4" s="84"/>
      <c r="I4" s="84"/>
    </row>
    <row r="5" spans="1:37" ht="36.75" customHeight="1" thickTop="1" thickBot="1">
      <c r="C5" s="347" t="s">
        <v>60</v>
      </c>
      <c r="D5" s="348"/>
      <c r="E5" s="90" t="s">
        <v>3</v>
      </c>
      <c r="F5" s="90" t="s">
        <v>81</v>
      </c>
      <c r="G5" s="90" t="s">
        <v>16</v>
      </c>
      <c r="H5" s="90" t="s">
        <v>17</v>
      </c>
      <c r="I5" s="90" t="s">
        <v>18</v>
      </c>
      <c r="J5" s="90" t="s">
        <v>19</v>
      </c>
      <c r="K5" s="90" t="s">
        <v>59</v>
      </c>
      <c r="R5" s="1" t="s">
        <v>32</v>
      </c>
      <c r="S5" s="1" t="s">
        <v>36</v>
      </c>
      <c r="T5" s="1" t="s">
        <v>33</v>
      </c>
      <c r="U5" s="1" t="s">
        <v>34</v>
      </c>
      <c r="V5" s="1" t="s">
        <v>35</v>
      </c>
      <c r="X5" s="1" t="s">
        <v>37</v>
      </c>
      <c r="Y5" s="1" t="s">
        <v>38</v>
      </c>
      <c r="AA5" s="1">
        <f>Id.O!D9</f>
        <v>2019</v>
      </c>
      <c r="AB5" s="1">
        <f>AA5+1</f>
        <v>2020</v>
      </c>
      <c r="AC5" s="1">
        <f t="shared" ref="AC5:AD5" si="0">AB5+1</f>
        <v>2021</v>
      </c>
      <c r="AD5" s="1">
        <f t="shared" si="0"/>
        <v>2022</v>
      </c>
      <c r="AE5" s="1">
        <f>AD5+1</f>
        <v>2023</v>
      </c>
      <c r="AG5" s="1">
        <f>AA5</f>
        <v>2019</v>
      </c>
      <c r="AH5" s="1">
        <f t="shared" ref="AH5:AK5" si="1">AB5</f>
        <v>2020</v>
      </c>
      <c r="AI5" s="1">
        <f t="shared" si="1"/>
        <v>2021</v>
      </c>
      <c r="AJ5" s="1">
        <f t="shared" si="1"/>
        <v>2022</v>
      </c>
      <c r="AK5" s="1">
        <f t="shared" si="1"/>
        <v>2023</v>
      </c>
    </row>
    <row r="6" spans="1:37" ht="30" customHeight="1" thickTop="1" thickBot="1">
      <c r="C6" s="361"/>
      <c r="D6" s="362"/>
      <c r="E6" s="41"/>
      <c r="F6" s="41"/>
      <c r="G6" s="85" t="str">
        <f>IF(F6=0,"",VLOOKUP(F6,Funcionários!$C$6:$D$81,2,FALSE))</f>
        <v/>
      </c>
      <c r="H6" s="86"/>
      <c r="I6" s="87"/>
      <c r="J6" s="85" t="str">
        <f>IF(ISERROR(IF(K6=1,"Terminado",IF(S6="","",IF(W6=0,"Vence este mes",IF(W6&gt;=3,"Falta "&amp;W6&amp;" meses",IF(W6=2,"Falta 2 meses",IF(W6=1,"Falta 1 mes",IF(W6=-1,ABS(W6)&amp;" mes de retraso",ABS(W6)&amp;" meses de retraso")))))))),"",IF(K6=1,"Terminado",IF(S6="","",IF(W6=0,"Vence esse mes",IF(W6&gt;=3,"Falta "&amp;W6&amp;" meses",IF(W6=2,"Falta 2 meses",IF(W6=1,"Falta 1 mes",IF(W6=-1,ABS(W6)&amp;" mes de retraso",ABS(W6)&amp;" meses de retraso"))))))))</f>
        <v/>
      </c>
      <c r="K6" s="88"/>
      <c r="L6" s="1" t="str">
        <f>IF(J6="Terminado","Terminado",IF(RIGHT(J6,7)="Retraso","Retraso",IF(OR(LEFT(J6,5)="Vence",LEFT(J6,5)="Falta"),"En Progreso","")))</f>
        <v/>
      </c>
      <c r="M6" s="1" t="str">
        <f>IF(Funcionários!C6=0,"",Funcionários!C6)</f>
        <v>Rafael</v>
      </c>
      <c r="O6" s="1" t="s">
        <v>23</v>
      </c>
      <c r="P6" s="1">
        <v>1</v>
      </c>
      <c r="R6" s="1" t="str">
        <f>IF(ISERROR(VLOOKUP(H6,$O$6:$P$17,2,FALSE)),"",VLOOKUP(H6,$O$6:$P$17,2,FALSE))</f>
        <v/>
      </c>
      <c r="S6" s="1" t="str">
        <f>IF(R6="","","1/"&amp;R6&amp;"/"&amp;I6)</f>
        <v/>
      </c>
      <c r="T6" s="152">
        <f ca="1">NOW()</f>
        <v>45723.706949768515</v>
      </c>
      <c r="U6" s="1">
        <f ca="1">MONTH($T$6)</f>
        <v>3</v>
      </c>
      <c r="V6" s="1">
        <f ca="1">YEAR($T$6)</f>
        <v>2025</v>
      </c>
      <c r="W6" s="1" t="e">
        <f ca="1">IF(X6&lt;&gt;0,-X6,Y6)</f>
        <v>#VALUE!</v>
      </c>
      <c r="X6" s="1" t="e">
        <f ca="1">IF(I6&gt;$V$6,0,((YEAR(NOW())-YEAR(S6))*12+MONTH(NOW())-MONTH(S6)))</f>
        <v>#VALUE!</v>
      </c>
      <c r="Y6" s="1" t="e">
        <f ca="1">IF(X6&gt;0,"",((YEAR(S6)-YEAR($T$6))*12+MONTH(S6)-MONTH($T$6)))</f>
        <v>#VALUE!</v>
      </c>
      <c r="AA6" s="1" t="str">
        <f t="shared" ref="AA6:AE15" si="2">IF($I6=AA$5,$R6,"")</f>
        <v/>
      </c>
      <c r="AB6" s="1" t="str">
        <f t="shared" si="2"/>
        <v/>
      </c>
      <c r="AC6" s="1" t="str">
        <f t="shared" si="2"/>
        <v/>
      </c>
      <c r="AD6" s="1" t="str">
        <f t="shared" si="2"/>
        <v/>
      </c>
      <c r="AE6" s="1" t="str">
        <f t="shared" si="2"/>
        <v/>
      </c>
      <c r="AF6" s="1" t="e">
        <f>VLOOKUP(C6,'Est4'!$C$12:$S$26,18,FALSE)</f>
        <v>#N/A</v>
      </c>
      <c r="AG6" s="1" t="str">
        <f ca="1">IF($I6&lt;AG$5,"-",SUM(INDIRECT(ADDRESS($AF6+"1",6,1,1,"EST 4")):INDIRECT(ADDRESS($AF6+"1",IF(AA6="",17,AA6+"5"),1,1,"EST 4")))/SUM(INDIRECT(ADDRESS($AF6,6,1,1,"EST 4")):INDIRECT(ADDRESS($AF6,IF(AA6="",17,AA6+"5"),1,1,"EST 4")))-1)</f>
        <v>-</v>
      </c>
      <c r="AH6" s="1" t="str">
        <f ca="1">IF($I6&lt;AH$5,"-",SUM(INDIRECT(ADDRESS($AF6+"1",22,1,1,"EST 4")):INDIRECT(ADDRESS($AF6+"1",IF(AB6="",33,AB6+"21"),1,1,"EST 4")))/SUM(INDIRECT(ADDRESS($AF6,22,1,1,"EST 4")):INDIRECT(ADDRESS($AF6,IF(AB6="",33,AB6+"21"),1,1,"EST 4")))-1)</f>
        <v>-</v>
      </c>
      <c r="AI6" s="1" t="str">
        <f ca="1">IF($I6&lt;AI$5,"-",SUM(INDIRECT(ADDRESS($AF6+"1",38,1,1,"EST 4")):INDIRECT(ADDRESS($AF6+"1",IF(AC6="",49,AC6+"37"),1,1,"EST 4")))/SUM(INDIRECT(ADDRESS($AF6,38,1,1,"EST 4")):INDIRECT(ADDRESS($AF6,IF(AC6="",49,AC6+"37"),1,1,"EST 4")))-1)</f>
        <v>-</v>
      </c>
      <c r="AJ6" s="1" t="str">
        <f ca="1">IF($I6&lt;AJ$5,"-",SUM(INDIRECT(ADDRESS($AF6+"1",54,1,1,"EST 4")):INDIRECT(ADDRESS($AF6+"1",IF(AD6="",65,AD6+"53"),1,1,"EST 4")))/SUM(INDIRECT(ADDRESS($AF6,54,1,1,"EST 4")):INDIRECT(ADDRESS($AF6,IF(AD6="",65,AD6+"53"),1,1,"EST 4")))-1)</f>
        <v>-</v>
      </c>
      <c r="AK6" s="1" t="str">
        <f ca="1">IF($I6&lt;AK$5,"-",SUM(INDIRECT(ADDRESS($AF6+"1",70,1,1,"EST 4")):INDIRECT(ADDRESS($AF6+"1",IF(AE6="",81,AE6+"69"),1,1,"EST 4")))/SUM(INDIRECT(ADDRESS($AF6,70,1,1,"EST 4")):INDIRECT(ADDRESS($AF6,IF(AE6="",81,AE6+"69"),1,1,"EST 4")))-1)</f>
        <v>-</v>
      </c>
    </row>
    <row r="7" spans="1:37" ht="30" customHeight="1" thickTop="1" thickBot="1">
      <c r="C7" s="351"/>
      <c r="D7" s="352"/>
      <c r="E7" s="41"/>
      <c r="F7" s="41"/>
      <c r="G7" s="85" t="str">
        <f>IF(F7=0,"",VLOOKUP(F7,Funcionários!$C$6:$D$81,2,FALSE))</f>
        <v/>
      </c>
      <c r="H7" s="86"/>
      <c r="I7" s="89"/>
      <c r="J7" s="85" t="str">
        <f t="shared" ref="J7:J70" si="3">IF(ISERROR(IF(K7=1,"Terminado",IF(S7="","",IF(W7=0,"Vence este mes",IF(W7&gt;=3,"Falta "&amp;W7&amp;" meses",IF(W7=2,"Falta 2 meses",IF(W7=1,"Falta 1 mes",IF(W7=-1,ABS(W7)&amp;" mes de retraso",ABS(W7)&amp;" meses de retraso")))))))),"",IF(K7=1,"Terminado",IF(S7="","",IF(W7=0,"Vence esse mes",IF(W7&gt;=3,"Falta "&amp;W7&amp;" meses",IF(W7=2,"Falta 2 meses",IF(W7=1,"Falta 1 mes",IF(W7=-1,ABS(W7)&amp;" mes de retraso",ABS(W7)&amp;" meses de retraso"))))))))</f>
        <v/>
      </c>
      <c r="K7" s="88"/>
      <c r="L7" s="1" t="str">
        <f t="shared" ref="L7:L70" si="4">IF(J7="Terminado","Terminado",IF(RIGHT(J7,7)="Retraso","Retraso",IF(OR(LEFT(J7,5)="Vence",LEFT(J7,5)="Falta"),"En Progreso","")))</f>
        <v/>
      </c>
      <c r="M7" s="1" t="str">
        <f>IF(Funcionários!C7=0,"",Funcionários!C7)</f>
        <v>Filippo</v>
      </c>
      <c r="O7" s="1" t="s">
        <v>20</v>
      </c>
      <c r="P7" s="1">
        <v>2</v>
      </c>
      <c r="R7" s="1" t="str">
        <f t="shared" ref="R7:R70" si="5">IF(ISERROR(VLOOKUP(H7,$O$6:$P$17,2,FALSE)),"",VLOOKUP(H7,$O$6:$P$17,2,FALSE))</f>
        <v/>
      </c>
      <c r="S7" s="1" t="str">
        <f t="shared" ref="S7:S70" si="6">IF(R7="","","1/"&amp;R7&amp;"/"&amp;I7)</f>
        <v/>
      </c>
      <c r="W7" s="1" t="e">
        <f t="shared" ref="W7:W70" ca="1" si="7">IF(X7&lt;&gt;0,-X7,Y7)</f>
        <v>#VALUE!</v>
      </c>
      <c r="X7" s="1" t="e">
        <f t="shared" ref="X7:X70" ca="1" si="8">IF(I7&gt;$V$6,0,((YEAR(NOW())-YEAR(S7))*12+MONTH(NOW())-MONTH(S7)))</f>
        <v>#VALUE!</v>
      </c>
      <c r="Y7" s="1" t="e">
        <f t="shared" ref="Y7:Y70" ca="1" si="9">IF(X7&gt;0,"",((YEAR(S7)-YEAR($T$6))*12+MONTH(S7)-MONTH($T$6)))</f>
        <v>#VALUE!</v>
      </c>
      <c r="AA7" s="1" t="str">
        <f t="shared" si="2"/>
        <v/>
      </c>
      <c r="AB7" s="1" t="str">
        <f t="shared" si="2"/>
        <v/>
      </c>
      <c r="AC7" s="1" t="str">
        <f t="shared" si="2"/>
        <v/>
      </c>
      <c r="AD7" s="1" t="str">
        <f t="shared" si="2"/>
        <v/>
      </c>
      <c r="AE7" s="1" t="str">
        <f t="shared" si="2"/>
        <v/>
      </c>
      <c r="AF7" s="1" t="e">
        <f>VLOOKUP(C7,'Est4'!$C$12:$S$26,18,FALSE)</f>
        <v>#N/A</v>
      </c>
      <c r="AG7" s="1" t="str">
        <f ca="1">IF($I7&lt;AG$5,"-",SUM(INDIRECT(ADDRESS($AF7+"1",6,1,1,"EST 4")):INDIRECT(ADDRESS($AF7+"1",IF(AA7="",17,AA7+"5"),1,1,"EST 4")))/SUM(INDIRECT(ADDRESS($AF7,6,1,1,"EST 4")):INDIRECT(ADDRESS($AF7,IF(AA7="",17,AA7+"5"),1,1,"EST 4")))-1)</f>
        <v>-</v>
      </c>
      <c r="AH7" s="1" t="str">
        <f ca="1">IF($I7&lt;AH$5,"-",SUM(INDIRECT(ADDRESS($AF7+"1",22,1,1,"EST 4")):INDIRECT(ADDRESS($AF7+"1",IF(AB7="",33,AB7+"21"),1,1,"EST 4")))/SUM(INDIRECT(ADDRESS($AF7,22,1,1,"EST 4")):INDIRECT(ADDRESS($AF7,IF(AB7="",33,AB7+"21"),1,1,"EST 4")))-1)</f>
        <v>-</v>
      </c>
      <c r="AI7" s="1" t="str">
        <f ca="1">IF($I7&lt;AI$5,"-",SUM(INDIRECT(ADDRESS($AF7+"1",38,1,1,"EST 4")):INDIRECT(ADDRESS($AF7+"1",IF(AC7="",49,AC7+"37"),1,1,"EST 4")))/SUM(INDIRECT(ADDRESS($AF7,38,1,1,"EST 4")):INDIRECT(ADDRESS($AF7,IF(AC7="",49,AC7+"37"),1,1,"EST 4")))-1)</f>
        <v>-</v>
      </c>
      <c r="AJ7" s="1" t="str">
        <f ca="1">IF($I7&lt;AJ$5,"-",SUM(INDIRECT(ADDRESS($AF7+"1",54,1,1,"EST 4")):INDIRECT(ADDRESS($AF7+"1",IF(AD7="",65,AD7+"53"),1,1,"EST 4")))/SUM(INDIRECT(ADDRESS($AF7,54,1,1,"EST 4")):INDIRECT(ADDRESS($AF7,IF(AD7="",65,AD7+"53"),1,1,"EST 4")))-1)</f>
        <v>-</v>
      </c>
      <c r="AK7" s="1" t="str">
        <f ca="1">IF($I7&lt;AK$5,"-",SUM(INDIRECT(ADDRESS($AF7+"1",70,1,1,"EST 4")):INDIRECT(ADDRESS($AF7+"1",IF(AE7="",81,AE7+"69"),1,1,"EST 4")))/SUM(INDIRECT(ADDRESS($AF7,70,1,1,"EST 4")):INDIRECT(ADDRESS($AF7,IF(AE7="",81,AE7+"69"),1,1,"EST 4")))-1)</f>
        <v>-</v>
      </c>
    </row>
    <row r="8" spans="1:37" ht="30" customHeight="1" thickTop="1" thickBot="1">
      <c r="C8" s="359"/>
      <c r="D8" s="360"/>
      <c r="E8" s="41"/>
      <c r="F8" s="41"/>
      <c r="G8" s="85" t="str">
        <f>IF(F8=0,"",VLOOKUP(F8,Funcionários!$C$6:$D$81,2,FALSE))</f>
        <v/>
      </c>
      <c r="H8" s="86"/>
      <c r="I8" s="89"/>
      <c r="J8" s="85" t="str">
        <f t="shared" si="3"/>
        <v/>
      </c>
      <c r="K8" s="88"/>
      <c r="L8" s="1" t="str">
        <f t="shared" si="4"/>
        <v/>
      </c>
      <c r="M8" s="1" t="str">
        <f>IF(Funcionários!C8=0,"",Funcionários!C8)</f>
        <v>Leandro</v>
      </c>
      <c r="O8" s="1" t="s">
        <v>24</v>
      </c>
      <c r="P8" s="1">
        <v>3</v>
      </c>
      <c r="R8" s="1" t="str">
        <f t="shared" si="5"/>
        <v/>
      </c>
      <c r="S8" s="1" t="str">
        <f t="shared" si="6"/>
        <v/>
      </c>
      <c r="W8" s="1" t="e">
        <f t="shared" ca="1" si="7"/>
        <v>#VALUE!</v>
      </c>
      <c r="X8" s="1" t="e">
        <f t="shared" ca="1" si="8"/>
        <v>#VALUE!</v>
      </c>
      <c r="Y8" s="1" t="e">
        <f t="shared" ca="1" si="9"/>
        <v>#VALUE!</v>
      </c>
      <c r="AA8" s="1" t="str">
        <f t="shared" si="2"/>
        <v/>
      </c>
      <c r="AB8" s="1" t="str">
        <f t="shared" si="2"/>
        <v/>
      </c>
      <c r="AC8" s="1" t="str">
        <f t="shared" si="2"/>
        <v/>
      </c>
      <c r="AD8" s="1" t="str">
        <f t="shared" si="2"/>
        <v/>
      </c>
      <c r="AE8" s="1" t="str">
        <f t="shared" si="2"/>
        <v/>
      </c>
      <c r="AF8" s="1" t="e">
        <f>VLOOKUP(C8,'Est4'!$C$12:$S$26,18,FALSE)</f>
        <v>#N/A</v>
      </c>
      <c r="AG8" s="1" t="str">
        <f ca="1">IF($I8&lt;AG$5,"-",SUM(INDIRECT(ADDRESS($AF8+"1",6,1,1,"EST 4")):INDIRECT(ADDRESS($AF8+"1",IF(AA8="",17,AA8+"5"),1,1,"EST 4")))/SUM(INDIRECT(ADDRESS($AF8,6,1,1,"EST 4")):INDIRECT(ADDRESS($AF8,IF(AA8="",17,AA8+"5"),1,1,"EST 4")))-1)</f>
        <v>-</v>
      </c>
      <c r="AH8" s="1" t="str">
        <f ca="1">IF($I8&lt;AH$5,"-",SUM(INDIRECT(ADDRESS($AF8+"1",22,1,1,"EST 4")):INDIRECT(ADDRESS($AF8+"1",IF(AB8="",33,AB8+"21"),1,1,"EST 4")))/SUM(INDIRECT(ADDRESS($AF8,22,1,1,"EST 4")):INDIRECT(ADDRESS($AF8,IF(AB8="",33,AB8+"21"),1,1,"EST 4")))-1)</f>
        <v>-</v>
      </c>
      <c r="AI8" s="1" t="str">
        <f ca="1">IF($I8&lt;AI$5,"-",SUM(INDIRECT(ADDRESS($AF8+"1",38,1,1,"EST 4")):INDIRECT(ADDRESS($AF8+"1",IF(AC8="",49,AC8+"37"),1,1,"EST 4")))/SUM(INDIRECT(ADDRESS($AF8,38,1,1,"EST 4")):INDIRECT(ADDRESS($AF8,IF(AC8="",49,AC8+"37"),1,1,"EST 4")))-1)</f>
        <v>-</v>
      </c>
      <c r="AJ8" s="1" t="str">
        <f ca="1">IF($I8&lt;AJ$5,"-",SUM(INDIRECT(ADDRESS($AF8+"1",54,1,1,"EST 4")):INDIRECT(ADDRESS($AF8+"1",IF(AD8="",65,AD8+"53"),1,1,"EST 4")))/SUM(INDIRECT(ADDRESS($AF8,54,1,1,"EST 4")):INDIRECT(ADDRESS($AF8,IF(AD8="",65,AD8+"53"),1,1,"EST 4")))-1)</f>
        <v>-</v>
      </c>
      <c r="AK8" s="1" t="str">
        <f ca="1">IF($I8&lt;AK$5,"-",SUM(INDIRECT(ADDRESS($AF8+"1",70,1,1,"EST 4")):INDIRECT(ADDRESS($AF8+"1",IF(AE8="",81,AE8+"69"),1,1,"EST 4")))/SUM(INDIRECT(ADDRESS($AF8,70,1,1,"EST 4")):INDIRECT(ADDRESS($AF8,IF(AE8="",81,AE8+"69"),1,1,"EST 4")))-1)</f>
        <v>-</v>
      </c>
    </row>
    <row r="9" spans="1:37" ht="30" customHeight="1" thickTop="1" thickBot="1">
      <c r="C9" s="345"/>
      <c r="D9" s="346"/>
      <c r="E9" s="316"/>
      <c r="F9" s="316"/>
      <c r="G9" s="317" t="str">
        <f>IF(F9=0,"",VLOOKUP(F9,Funcionários!$C$6:$D$81,2,FALSE))</f>
        <v/>
      </c>
      <c r="H9" s="318"/>
      <c r="I9" s="319"/>
      <c r="J9" s="85" t="str">
        <f t="shared" si="3"/>
        <v/>
      </c>
      <c r="K9" s="88"/>
      <c r="L9" s="1" t="str">
        <f t="shared" si="4"/>
        <v/>
      </c>
      <c r="M9" s="1" t="str">
        <f>IF(Funcionários!C9=0,"",Funcionários!C9)</f>
        <v>Thiago</v>
      </c>
      <c r="O9" s="1" t="s">
        <v>25</v>
      </c>
      <c r="P9" s="1">
        <v>4</v>
      </c>
      <c r="R9" s="1" t="str">
        <f t="shared" si="5"/>
        <v/>
      </c>
      <c r="S9" s="1" t="str">
        <f t="shared" si="6"/>
        <v/>
      </c>
      <c r="W9" s="1" t="e">
        <f t="shared" ca="1" si="7"/>
        <v>#VALUE!</v>
      </c>
      <c r="X9" s="1" t="e">
        <f t="shared" ca="1" si="8"/>
        <v>#VALUE!</v>
      </c>
      <c r="Y9" s="1" t="e">
        <f t="shared" ca="1" si="9"/>
        <v>#VALUE!</v>
      </c>
      <c r="AA9" s="1" t="str">
        <f t="shared" si="2"/>
        <v/>
      </c>
      <c r="AB9" s="1" t="str">
        <f t="shared" si="2"/>
        <v/>
      </c>
      <c r="AC9" s="1" t="str">
        <f t="shared" si="2"/>
        <v/>
      </c>
      <c r="AD9" s="1" t="str">
        <f t="shared" si="2"/>
        <v/>
      </c>
      <c r="AE9" s="1" t="str">
        <f t="shared" si="2"/>
        <v/>
      </c>
      <c r="AF9" s="1" t="e">
        <f>VLOOKUP(C9,'Est4'!$C$12:$S$26,18,FALSE)</f>
        <v>#N/A</v>
      </c>
      <c r="AG9" s="1" t="str">
        <f ca="1">IF($I9&lt;AG$5,"-",SUM(INDIRECT(ADDRESS($AF9+"1",6,1,1,"EST 4")):INDIRECT(ADDRESS($AF9+"1",IF(AA9="",17,AA9+"5"),1,1,"EST 4")))/SUM(INDIRECT(ADDRESS($AF9,6,1,1,"EST 4")):INDIRECT(ADDRESS($AF9,IF(AA9="",17,AA9+"5"),1,1,"EST 4")))-1)</f>
        <v>-</v>
      </c>
      <c r="AH9" s="1" t="str">
        <f ca="1">IF($I9&lt;AH$5,"-",SUM(INDIRECT(ADDRESS($AF9+"1",22,1,1,"EST 4")):INDIRECT(ADDRESS($AF9+"1",IF(AB9="",33,AB9+"21"),1,1,"EST 4")))/SUM(INDIRECT(ADDRESS($AF9,22,1,1,"EST 4")):INDIRECT(ADDRESS($AF9,IF(AB9="",33,AB9+"21"),1,1,"EST 4")))-1)</f>
        <v>-</v>
      </c>
      <c r="AI9" s="1" t="str">
        <f ca="1">IF($I9&lt;AI$5,"-",SUM(INDIRECT(ADDRESS($AF9+"1",38,1,1,"EST 4")):INDIRECT(ADDRESS($AF9+"1",IF(AC9="",49,AC9+"37"),1,1,"EST 4")))/SUM(INDIRECT(ADDRESS($AF9,38,1,1,"EST 4")):INDIRECT(ADDRESS($AF9,IF(AC9="",49,AC9+"37"),1,1,"EST 4")))-1)</f>
        <v>-</v>
      </c>
      <c r="AJ9" s="1" t="str">
        <f ca="1">IF($I9&lt;AJ$5,"-",SUM(INDIRECT(ADDRESS($AF9+"1",54,1,1,"EST 4")):INDIRECT(ADDRESS($AF9+"1",IF(AD9="",65,AD9+"53"),1,1,"EST 4")))/SUM(INDIRECT(ADDRESS($AF9,54,1,1,"EST 4")):INDIRECT(ADDRESS($AF9,IF(AD9="",65,AD9+"53"),1,1,"EST 4")))-1)</f>
        <v>-</v>
      </c>
      <c r="AK9" s="1" t="str">
        <f ca="1">IF($I9&lt;AK$5,"-",SUM(INDIRECT(ADDRESS($AF9+"1",70,1,1,"EST 4")):INDIRECT(ADDRESS($AF9+"1",IF(AE9="",81,AE9+"69"),1,1,"EST 4")))/SUM(INDIRECT(ADDRESS($AF9,70,1,1,"EST 4")):INDIRECT(ADDRESS($AF9,IF(AE9="",81,AE9+"69"),1,1,"EST 4")))-1)</f>
        <v>-</v>
      </c>
    </row>
    <row r="10" spans="1:37" ht="30" customHeight="1" thickTop="1" thickBot="1">
      <c r="C10" s="353"/>
      <c r="D10" s="354"/>
      <c r="E10" s="316"/>
      <c r="F10" s="316"/>
      <c r="G10" s="317" t="str">
        <f>IF(F10=0,"",VLOOKUP(F10,Funcionários!$C$6:$D$81,2,FALSE))</f>
        <v/>
      </c>
      <c r="H10" s="318"/>
      <c r="I10" s="319"/>
      <c r="J10" s="85" t="str">
        <f t="shared" si="3"/>
        <v/>
      </c>
      <c r="K10" s="88"/>
      <c r="L10" s="1" t="str">
        <f t="shared" si="4"/>
        <v/>
      </c>
      <c r="M10" s="1" t="str">
        <f>IF(Funcionários!C10=0,"",Funcionários!C10)</f>
        <v>Daniel</v>
      </c>
      <c r="O10" s="1" t="s">
        <v>26</v>
      </c>
      <c r="P10" s="1">
        <v>5</v>
      </c>
      <c r="R10" s="1" t="str">
        <f t="shared" si="5"/>
        <v/>
      </c>
      <c r="S10" s="1" t="str">
        <f t="shared" si="6"/>
        <v/>
      </c>
      <c r="W10" s="1" t="e">
        <f t="shared" ca="1" si="7"/>
        <v>#VALUE!</v>
      </c>
      <c r="X10" s="1" t="e">
        <f t="shared" ca="1" si="8"/>
        <v>#VALUE!</v>
      </c>
      <c r="Y10" s="1" t="e">
        <f t="shared" ca="1" si="9"/>
        <v>#VALUE!</v>
      </c>
      <c r="AA10" s="1" t="str">
        <f t="shared" si="2"/>
        <v/>
      </c>
      <c r="AB10" s="1" t="str">
        <f t="shared" si="2"/>
        <v/>
      </c>
      <c r="AC10" s="1" t="str">
        <f t="shared" si="2"/>
        <v/>
      </c>
      <c r="AD10" s="1" t="str">
        <f t="shared" si="2"/>
        <v/>
      </c>
      <c r="AE10" s="1" t="str">
        <f t="shared" si="2"/>
        <v/>
      </c>
      <c r="AF10" s="1" t="e">
        <f>VLOOKUP(C10,'Est4'!$C$12:$S$26,18,FALSE)</f>
        <v>#N/A</v>
      </c>
      <c r="AG10" s="1" t="str">
        <f ca="1">IF($I10&lt;AG$5,"-",SUM(INDIRECT(ADDRESS($AF10+"1",6,1,1,"EST 4")):INDIRECT(ADDRESS($AF10+"1",IF(AA10="",17,AA10+"5"),1,1,"EST 4")))/SUM(INDIRECT(ADDRESS($AF10,6,1,1,"EST 4")):INDIRECT(ADDRESS($AF10,IF(AA10="",17,AA10+"5"),1,1,"EST 4")))-1)</f>
        <v>-</v>
      </c>
      <c r="AH10" s="1" t="str">
        <f ca="1">IF($I10&lt;AH$5,"-",SUM(INDIRECT(ADDRESS($AF10+"1",22,1,1,"EST 4")):INDIRECT(ADDRESS($AF10+"1",IF(AB10="",33,AB10+"21"),1,1,"EST 4")))/SUM(INDIRECT(ADDRESS($AF10,22,1,1,"EST 4")):INDIRECT(ADDRESS($AF10,IF(AB10="",33,AB10+"21"),1,1,"EST 4")))-1)</f>
        <v>-</v>
      </c>
      <c r="AI10" s="1" t="str">
        <f ca="1">IF($I10&lt;AI$5,"-",SUM(INDIRECT(ADDRESS($AF10+"1",38,1,1,"EST 4")):INDIRECT(ADDRESS($AF10+"1",IF(AC10="",49,AC10+"37"),1,1,"EST 4")))/SUM(INDIRECT(ADDRESS($AF10,38,1,1,"EST 4")):INDIRECT(ADDRESS($AF10,IF(AC10="",49,AC10+"37"),1,1,"EST 4")))-1)</f>
        <v>-</v>
      </c>
      <c r="AJ10" s="1" t="str">
        <f ca="1">IF($I10&lt;AJ$5,"-",SUM(INDIRECT(ADDRESS($AF10+"1",54,1,1,"EST 4")):INDIRECT(ADDRESS($AF10+"1",IF(AD10="",65,AD10+"53"),1,1,"EST 4")))/SUM(INDIRECT(ADDRESS($AF10,54,1,1,"EST 4")):INDIRECT(ADDRESS($AF10,IF(AD10="",65,AD10+"53"),1,1,"EST 4")))-1)</f>
        <v>-</v>
      </c>
      <c r="AK10" s="1" t="str">
        <f ca="1">IF($I10&lt;AK$5,"-",SUM(INDIRECT(ADDRESS($AF10+"1",70,1,1,"EST 4")):INDIRECT(ADDRESS($AF10+"1",IF(AE10="",81,AE10+"69"),1,1,"EST 4")))/SUM(INDIRECT(ADDRESS($AF10,70,1,1,"EST 4")):INDIRECT(ADDRESS($AF10,IF(AE10="",81,AE10+"69"),1,1,"EST 4")))-1)</f>
        <v>-</v>
      </c>
    </row>
    <row r="11" spans="1:37" ht="30" customHeight="1" thickTop="1" thickBot="1">
      <c r="C11" s="345"/>
      <c r="D11" s="346"/>
      <c r="E11" s="316"/>
      <c r="F11" s="316"/>
      <c r="G11" s="317" t="str">
        <f>IF(F11=0,"",VLOOKUP(F11,Funcionários!$C$6:$D$81,2,FALSE))</f>
        <v/>
      </c>
      <c r="H11" s="318"/>
      <c r="I11" s="319"/>
      <c r="J11" s="85" t="str">
        <f t="shared" si="3"/>
        <v/>
      </c>
      <c r="K11" s="88"/>
      <c r="L11" s="1" t="str">
        <f t="shared" si="4"/>
        <v/>
      </c>
      <c r="M11" s="1" t="str">
        <f>IF(Funcionários!C11=0,"",Funcionários!C11)</f>
        <v>Diogo</v>
      </c>
      <c r="O11" s="1" t="s">
        <v>21</v>
      </c>
      <c r="P11" s="1">
        <v>6</v>
      </c>
      <c r="R11" s="1" t="str">
        <f t="shared" si="5"/>
        <v/>
      </c>
      <c r="S11" s="1" t="str">
        <f t="shared" si="6"/>
        <v/>
      </c>
      <c r="W11" s="1" t="e">
        <f t="shared" ca="1" si="7"/>
        <v>#VALUE!</v>
      </c>
      <c r="X11" s="1" t="e">
        <f t="shared" ca="1" si="8"/>
        <v>#VALUE!</v>
      </c>
      <c r="Y11" s="1" t="e">
        <f t="shared" ca="1" si="9"/>
        <v>#VALUE!</v>
      </c>
      <c r="AA11" s="1" t="str">
        <f t="shared" si="2"/>
        <v/>
      </c>
      <c r="AB11" s="1" t="str">
        <f t="shared" si="2"/>
        <v/>
      </c>
      <c r="AC11" s="1" t="str">
        <f t="shared" si="2"/>
        <v/>
      </c>
      <c r="AD11" s="1" t="str">
        <f t="shared" si="2"/>
        <v/>
      </c>
      <c r="AE11" s="1" t="str">
        <f t="shared" si="2"/>
        <v/>
      </c>
      <c r="AF11" s="1" t="e">
        <f>VLOOKUP(C11,'Est4'!$C$12:$S$26,18,FALSE)</f>
        <v>#N/A</v>
      </c>
      <c r="AG11" s="1" t="str">
        <f ca="1">IF($I11&lt;AG$5,"-",SUM(INDIRECT(ADDRESS($AF11+"1",6,1,1,"EST 4")):INDIRECT(ADDRESS($AF11+"1",IF(AA11="",17,AA11+"5"),1,1,"EST 4")))/SUM(INDIRECT(ADDRESS($AF11,6,1,1,"EST 4")):INDIRECT(ADDRESS($AF11,IF(AA11="",17,AA11+"5"),1,1,"EST 4")))-1)</f>
        <v>-</v>
      </c>
      <c r="AH11" s="1" t="str">
        <f ca="1">IF($I11&lt;AH$5,"-",SUM(INDIRECT(ADDRESS($AF11+"1",22,1,1,"EST 4")):INDIRECT(ADDRESS($AF11+"1",IF(AB11="",33,AB11+"21"),1,1,"EST 4")))/SUM(INDIRECT(ADDRESS($AF11,22,1,1,"EST 4")):INDIRECT(ADDRESS($AF11,IF(AB11="",33,AB11+"21"),1,1,"EST 4")))-1)</f>
        <v>-</v>
      </c>
      <c r="AI11" s="1" t="str">
        <f ca="1">IF($I11&lt;AI$5,"-",SUM(INDIRECT(ADDRESS($AF11+"1",38,1,1,"EST 4")):INDIRECT(ADDRESS($AF11+"1",IF(AC11="",49,AC11+"37"),1,1,"EST 4")))/SUM(INDIRECT(ADDRESS($AF11,38,1,1,"EST 4")):INDIRECT(ADDRESS($AF11,IF(AC11="",49,AC11+"37"),1,1,"EST 4")))-1)</f>
        <v>-</v>
      </c>
      <c r="AJ11" s="1" t="str">
        <f ca="1">IF($I11&lt;AJ$5,"-",SUM(INDIRECT(ADDRESS($AF11+"1",54,1,1,"EST 4")):INDIRECT(ADDRESS($AF11+"1",IF(AD11="",65,AD11+"53"),1,1,"EST 4")))/SUM(INDIRECT(ADDRESS($AF11,54,1,1,"EST 4")):INDIRECT(ADDRESS($AF11,IF(AD11="",65,AD11+"53"),1,1,"EST 4")))-1)</f>
        <v>-</v>
      </c>
      <c r="AK11" s="1" t="str">
        <f ca="1">IF($I11&lt;AK$5,"-",SUM(INDIRECT(ADDRESS($AF11+"1",70,1,1,"EST 4")):INDIRECT(ADDRESS($AF11+"1",IF(AE11="",81,AE11+"69"),1,1,"EST 4")))/SUM(INDIRECT(ADDRESS($AF11,70,1,1,"EST 4")):INDIRECT(ADDRESS($AF11,IF(AE11="",81,AE11+"69"),1,1,"EST 4")))-1)</f>
        <v>-</v>
      </c>
    </row>
    <row r="12" spans="1:37" ht="30" customHeight="1" thickTop="1" thickBot="1">
      <c r="C12" s="353"/>
      <c r="D12" s="354"/>
      <c r="E12" s="316"/>
      <c r="F12" s="316"/>
      <c r="G12" s="317" t="str">
        <f>IF(F12=0,"",VLOOKUP(F12,Funcionários!$C$6:$D$81,2,FALSE))</f>
        <v/>
      </c>
      <c r="H12" s="318"/>
      <c r="I12" s="319"/>
      <c r="J12" s="85" t="str">
        <f t="shared" si="3"/>
        <v/>
      </c>
      <c r="K12" s="88"/>
      <c r="L12" s="1" t="str">
        <f t="shared" si="4"/>
        <v/>
      </c>
      <c r="M12" s="1" t="str">
        <f>IF(Funcionários!C12=0,"",Funcionários!C12)</f>
        <v/>
      </c>
      <c r="O12" s="1" t="s">
        <v>27</v>
      </c>
      <c r="P12" s="1">
        <v>7</v>
      </c>
      <c r="R12" s="1" t="str">
        <f t="shared" si="5"/>
        <v/>
      </c>
      <c r="S12" s="1" t="str">
        <f t="shared" si="6"/>
        <v/>
      </c>
      <c r="W12" s="1" t="e">
        <f t="shared" ca="1" si="7"/>
        <v>#VALUE!</v>
      </c>
      <c r="X12" s="1" t="e">
        <f t="shared" ca="1" si="8"/>
        <v>#VALUE!</v>
      </c>
      <c r="Y12" s="1" t="e">
        <f t="shared" ca="1" si="9"/>
        <v>#VALUE!</v>
      </c>
      <c r="AA12" s="1" t="str">
        <f t="shared" si="2"/>
        <v/>
      </c>
      <c r="AB12" s="1" t="str">
        <f t="shared" si="2"/>
        <v/>
      </c>
      <c r="AC12" s="1" t="str">
        <f t="shared" si="2"/>
        <v/>
      </c>
      <c r="AD12" s="1" t="str">
        <f t="shared" si="2"/>
        <v/>
      </c>
      <c r="AE12" s="1" t="str">
        <f t="shared" si="2"/>
        <v/>
      </c>
      <c r="AF12" s="1" t="e">
        <f>VLOOKUP(C12,'Est4'!$C$12:$S$26,18,FALSE)</f>
        <v>#N/A</v>
      </c>
      <c r="AG12" s="1" t="str">
        <f ca="1">IF($I12&lt;AG$5,"-",SUM(INDIRECT(ADDRESS($AF12+"1",6,1,1,"EST 4")):INDIRECT(ADDRESS($AF12+"1",IF(AA12="",17,AA12+"5"),1,1,"EST 4")))/SUM(INDIRECT(ADDRESS($AF12,6,1,1,"EST 4")):INDIRECT(ADDRESS($AF12,IF(AA12="",17,AA12+"5"),1,1,"EST 4")))-1)</f>
        <v>-</v>
      </c>
      <c r="AH12" s="1" t="str">
        <f ca="1">IF($I12&lt;AH$5,"-",SUM(INDIRECT(ADDRESS($AF12+"1",22,1,1,"EST 4")):INDIRECT(ADDRESS($AF12+"1",IF(AB12="",33,AB12+"21"),1,1,"EST 4")))/SUM(INDIRECT(ADDRESS($AF12,22,1,1,"EST 4")):INDIRECT(ADDRESS($AF12,IF(AB12="",33,AB12+"21"),1,1,"EST 4")))-1)</f>
        <v>-</v>
      </c>
      <c r="AI12" s="1" t="str">
        <f ca="1">IF($I12&lt;AI$5,"-",SUM(INDIRECT(ADDRESS($AF12+"1",38,1,1,"EST 4")):INDIRECT(ADDRESS($AF12+"1",IF(AC12="",49,AC12+"37"),1,1,"EST 4")))/SUM(INDIRECT(ADDRESS($AF12,38,1,1,"EST 4")):INDIRECT(ADDRESS($AF12,IF(AC12="",49,AC12+"37"),1,1,"EST 4")))-1)</f>
        <v>-</v>
      </c>
      <c r="AJ12" s="1" t="str">
        <f ca="1">IF($I12&lt;AJ$5,"-",SUM(INDIRECT(ADDRESS($AF12+"1",54,1,1,"EST 4")):INDIRECT(ADDRESS($AF12+"1",IF(AD12="",65,AD12+"53"),1,1,"EST 4")))/SUM(INDIRECT(ADDRESS($AF12,54,1,1,"EST 4")):INDIRECT(ADDRESS($AF12,IF(AD12="",65,AD12+"53"),1,1,"EST 4")))-1)</f>
        <v>-</v>
      </c>
      <c r="AK12" s="1" t="str">
        <f ca="1">IF($I12&lt;AK$5,"-",SUM(INDIRECT(ADDRESS($AF12+"1",70,1,1,"EST 4")):INDIRECT(ADDRESS($AF12+"1",IF(AE12="",81,AE12+"69"),1,1,"EST 4")))/SUM(INDIRECT(ADDRESS($AF12,70,1,1,"EST 4")):INDIRECT(ADDRESS($AF12,IF(AE12="",81,AE12+"69"),1,1,"EST 4")))-1)</f>
        <v>-</v>
      </c>
    </row>
    <row r="13" spans="1:37" ht="30" customHeight="1" thickTop="1" thickBot="1">
      <c r="C13" s="345"/>
      <c r="D13" s="346"/>
      <c r="E13" s="316"/>
      <c r="F13" s="316"/>
      <c r="G13" s="317" t="str">
        <f>IF(F13=0,"",VLOOKUP(F13,Funcionários!$C$6:$D$81,2,FALSE))</f>
        <v/>
      </c>
      <c r="H13" s="318"/>
      <c r="I13" s="320"/>
      <c r="J13" s="85" t="str">
        <f t="shared" si="3"/>
        <v/>
      </c>
      <c r="K13" s="88"/>
      <c r="L13" s="1" t="str">
        <f t="shared" si="4"/>
        <v/>
      </c>
      <c r="M13" s="1" t="str">
        <f>IF(Funcionários!C13=0,"",Funcionários!C13)</f>
        <v/>
      </c>
      <c r="O13" s="1" t="s">
        <v>22</v>
      </c>
      <c r="P13" s="1">
        <v>8</v>
      </c>
      <c r="R13" s="1" t="str">
        <f t="shared" si="5"/>
        <v/>
      </c>
      <c r="S13" s="1" t="str">
        <f t="shared" si="6"/>
        <v/>
      </c>
      <c r="W13" s="1" t="e">
        <f t="shared" ca="1" si="7"/>
        <v>#VALUE!</v>
      </c>
      <c r="X13" s="1" t="e">
        <f t="shared" ca="1" si="8"/>
        <v>#VALUE!</v>
      </c>
      <c r="Y13" s="1" t="e">
        <f t="shared" ca="1" si="9"/>
        <v>#VALUE!</v>
      </c>
      <c r="AA13" s="1" t="str">
        <f t="shared" si="2"/>
        <v/>
      </c>
      <c r="AB13" s="1" t="str">
        <f t="shared" si="2"/>
        <v/>
      </c>
      <c r="AC13" s="1" t="str">
        <f t="shared" si="2"/>
        <v/>
      </c>
      <c r="AD13" s="1" t="str">
        <f t="shared" si="2"/>
        <v/>
      </c>
      <c r="AE13" s="1" t="str">
        <f t="shared" si="2"/>
        <v/>
      </c>
      <c r="AF13" s="1" t="e">
        <f>VLOOKUP(C13,'Est4'!$C$12:$S$26,18,FALSE)</f>
        <v>#N/A</v>
      </c>
      <c r="AG13" s="1" t="str">
        <f ca="1">IF($I13&lt;AG$5,"-",SUM(INDIRECT(ADDRESS($AF13+"1",6,1,1,"EST 4")):INDIRECT(ADDRESS($AF13+"1",IF(AA13="",17,AA13+"5"),1,1,"EST 4")))/SUM(INDIRECT(ADDRESS($AF13,6,1,1,"EST 4")):INDIRECT(ADDRESS($AF13,IF(AA13="",17,AA13+"5"),1,1,"EST 4")))-1)</f>
        <v>-</v>
      </c>
      <c r="AH13" s="1" t="str">
        <f ca="1">IF($I13&lt;AH$5,"-",SUM(INDIRECT(ADDRESS($AF13+"1",22,1,1,"EST 4")):INDIRECT(ADDRESS($AF13+"1",IF(AB13="",33,AB13+"21"),1,1,"EST 4")))/SUM(INDIRECT(ADDRESS($AF13,22,1,1,"EST 4")):INDIRECT(ADDRESS($AF13,IF(AB13="",33,AB13+"21"),1,1,"EST 4")))-1)</f>
        <v>-</v>
      </c>
      <c r="AI13" s="1" t="str">
        <f ca="1">IF($I13&lt;AI$5,"-",SUM(INDIRECT(ADDRESS($AF13+"1",38,1,1,"EST 4")):INDIRECT(ADDRESS($AF13+"1",IF(AC13="",49,AC13+"37"),1,1,"EST 4")))/SUM(INDIRECT(ADDRESS($AF13,38,1,1,"EST 4")):INDIRECT(ADDRESS($AF13,IF(AC13="",49,AC13+"37"),1,1,"EST 4")))-1)</f>
        <v>-</v>
      </c>
      <c r="AJ13" s="1" t="str">
        <f ca="1">IF($I13&lt;AJ$5,"-",SUM(INDIRECT(ADDRESS($AF13+"1",54,1,1,"EST 4")):INDIRECT(ADDRESS($AF13+"1",IF(AD13="",65,AD13+"53"),1,1,"EST 4")))/SUM(INDIRECT(ADDRESS($AF13,54,1,1,"EST 4")):INDIRECT(ADDRESS($AF13,IF(AD13="",65,AD13+"53"),1,1,"EST 4")))-1)</f>
        <v>-</v>
      </c>
      <c r="AK13" s="1" t="str">
        <f ca="1">IF($I13&lt;AK$5,"-",SUM(INDIRECT(ADDRESS($AF13+"1",70,1,1,"EST 4")):INDIRECT(ADDRESS($AF13+"1",IF(AE13="",81,AE13+"69"),1,1,"EST 4")))/SUM(INDIRECT(ADDRESS($AF13,70,1,1,"EST 4")):INDIRECT(ADDRESS($AF13,IF(AE13="",81,AE13+"69"),1,1,"EST 4")))-1)</f>
        <v>-</v>
      </c>
    </row>
    <row r="14" spans="1:37" ht="30" customHeight="1" thickTop="1" thickBot="1">
      <c r="C14" s="353"/>
      <c r="D14" s="354"/>
      <c r="E14" s="316"/>
      <c r="F14" s="316"/>
      <c r="G14" s="317" t="str">
        <f>IF(F14=0,"",VLOOKUP(F14,Funcionários!$C$6:$D$81,2,FALSE))</f>
        <v/>
      </c>
      <c r="H14" s="318"/>
      <c r="I14" s="319"/>
      <c r="J14" s="85" t="str">
        <f t="shared" si="3"/>
        <v/>
      </c>
      <c r="K14" s="88"/>
      <c r="L14" s="1" t="str">
        <f t="shared" si="4"/>
        <v/>
      </c>
      <c r="M14" s="1" t="str">
        <f>IF(Funcionários!C14=0,"",Funcionários!C14)</f>
        <v/>
      </c>
      <c r="O14" s="1" t="s">
        <v>28</v>
      </c>
      <c r="P14" s="1">
        <v>9</v>
      </c>
      <c r="R14" s="1" t="str">
        <f t="shared" si="5"/>
        <v/>
      </c>
      <c r="S14" s="1" t="str">
        <f t="shared" si="6"/>
        <v/>
      </c>
      <c r="W14" s="1" t="e">
        <f t="shared" ca="1" si="7"/>
        <v>#VALUE!</v>
      </c>
      <c r="X14" s="1" t="e">
        <f t="shared" ca="1" si="8"/>
        <v>#VALUE!</v>
      </c>
      <c r="Y14" s="1" t="e">
        <f t="shared" ca="1" si="9"/>
        <v>#VALUE!</v>
      </c>
      <c r="AA14" s="1" t="str">
        <f t="shared" si="2"/>
        <v/>
      </c>
      <c r="AB14" s="1" t="str">
        <f t="shared" si="2"/>
        <v/>
      </c>
      <c r="AC14" s="1" t="str">
        <f t="shared" si="2"/>
        <v/>
      </c>
      <c r="AD14" s="1" t="str">
        <f t="shared" si="2"/>
        <v/>
      </c>
      <c r="AE14" s="1" t="str">
        <f t="shared" si="2"/>
        <v/>
      </c>
      <c r="AF14" s="1" t="e">
        <f>VLOOKUP(C14,'Est4'!$C$12:$S$26,18,FALSE)</f>
        <v>#N/A</v>
      </c>
      <c r="AG14" s="1" t="str">
        <f ca="1">IF($I14&lt;AG$5,"-",SUM(INDIRECT(ADDRESS($AF14+"1",6,1,1,"EST 4")):INDIRECT(ADDRESS($AF14+"1",IF(AA14="",17,AA14+"5"),1,1,"EST 4")))/SUM(INDIRECT(ADDRESS($AF14,6,1,1,"EST 4")):INDIRECT(ADDRESS($AF14,IF(AA14="",17,AA14+"5"),1,1,"EST 4")))-1)</f>
        <v>-</v>
      </c>
      <c r="AH14" s="1" t="str">
        <f ca="1">IF($I14&lt;AH$5,"-",SUM(INDIRECT(ADDRESS($AF14+"1",22,1,1,"EST 4")):INDIRECT(ADDRESS($AF14+"1",IF(AB14="",33,AB14+"21"),1,1,"EST 4")))/SUM(INDIRECT(ADDRESS($AF14,22,1,1,"EST 4")):INDIRECT(ADDRESS($AF14,IF(AB14="",33,AB14+"21"),1,1,"EST 4")))-1)</f>
        <v>-</v>
      </c>
      <c r="AI14" s="1" t="str">
        <f ca="1">IF($I14&lt;AI$5,"-",SUM(INDIRECT(ADDRESS($AF14+"1",38,1,1,"EST 4")):INDIRECT(ADDRESS($AF14+"1",IF(AC14="",49,AC14+"37"),1,1,"EST 4")))/SUM(INDIRECT(ADDRESS($AF14,38,1,1,"EST 4")):INDIRECT(ADDRESS($AF14,IF(AC14="",49,AC14+"37"),1,1,"EST 4")))-1)</f>
        <v>-</v>
      </c>
      <c r="AJ14" s="1" t="str">
        <f ca="1">IF($I14&lt;AJ$5,"-",SUM(INDIRECT(ADDRESS($AF14+"1",54,1,1,"EST 4")):INDIRECT(ADDRESS($AF14+"1",IF(AD14="",65,AD14+"53"),1,1,"EST 4")))/SUM(INDIRECT(ADDRESS($AF14,54,1,1,"EST 4")):INDIRECT(ADDRESS($AF14,IF(AD14="",65,AD14+"53"),1,1,"EST 4")))-1)</f>
        <v>-</v>
      </c>
      <c r="AK14" s="1" t="str">
        <f ca="1">IF($I14&lt;AK$5,"-",SUM(INDIRECT(ADDRESS($AF14+"1",70,1,1,"EST 4")):INDIRECT(ADDRESS($AF14+"1",IF(AE14="",81,AE14+"69"),1,1,"EST 4")))/SUM(INDIRECT(ADDRESS($AF14,70,1,1,"EST 4")):INDIRECT(ADDRESS($AF14,IF(AE14="",81,AE14+"69"),1,1,"EST 4")))-1)</f>
        <v>-</v>
      </c>
    </row>
    <row r="15" spans="1:37" ht="30" customHeight="1" thickTop="1" thickBot="1">
      <c r="C15" s="345"/>
      <c r="D15" s="346"/>
      <c r="E15" s="316"/>
      <c r="F15" s="316"/>
      <c r="G15" s="317" t="str">
        <f>IF(F15=0,"",VLOOKUP(F15,Funcionários!$C$6:$D$81,2,FALSE))</f>
        <v/>
      </c>
      <c r="H15" s="318"/>
      <c r="I15" s="319"/>
      <c r="J15" s="85" t="str">
        <f t="shared" si="3"/>
        <v/>
      </c>
      <c r="K15" s="88"/>
      <c r="L15" s="1" t="str">
        <f t="shared" si="4"/>
        <v/>
      </c>
      <c r="M15" s="1" t="str">
        <f>IF(Funcionários!C15=0,"",Funcionários!C15)</f>
        <v/>
      </c>
      <c r="O15" s="1" t="s">
        <v>29</v>
      </c>
      <c r="P15" s="1">
        <v>10</v>
      </c>
      <c r="R15" s="1" t="str">
        <f t="shared" si="5"/>
        <v/>
      </c>
      <c r="S15" s="1" t="str">
        <f t="shared" si="6"/>
        <v/>
      </c>
      <c r="W15" s="1" t="e">
        <f t="shared" ca="1" si="7"/>
        <v>#VALUE!</v>
      </c>
      <c r="X15" s="1" t="e">
        <f t="shared" ca="1" si="8"/>
        <v>#VALUE!</v>
      </c>
      <c r="Y15" s="1" t="e">
        <f t="shared" ca="1" si="9"/>
        <v>#VALUE!</v>
      </c>
      <c r="AA15" s="1" t="str">
        <f t="shared" si="2"/>
        <v/>
      </c>
      <c r="AB15" s="1" t="str">
        <f t="shared" si="2"/>
        <v/>
      </c>
      <c r="AC15" s="1" t="str">
        <f t="shared" si="2"/>
        <v/>
      </c>
      <c r="AD15" s="1" t="str">
        <f t="shared" si="2"/>
        <v/>
      </c>
      <c r="AE15" s="1" t="str">
        <f t="shared" si="2"/>
        <v/>
      </c>
      <c r="AF15" s="1" t="e">
        <f>VLOOKUP(C15,'Est4'!$C$12:$S$26,18,FALSE)</f>
        <v>#N/A</v>
      </c>
      <c r="AG15" s="1" t="str">
        <f ca="1">IF($I15&lt;AG$5,"-",SUM(INDIRECT(ADDRESS($AF15+"1",6,1,1,"EST 4")):INDIRECT(ADDRESS($AF15+"1",IF(AA15="",17,AA15+"5"),1,1,"EST 4")))/SUM(INDIRECT(ADDRESS($AF15,6,1,1,"EST 4")):INDIRECT(ADDRESS($AF15,IF(AA15="",17,AA15+"5"),1,1,"EST 4")))-1)</f>
        <v>-</v>
      </c>
      <c r="AH15" s="1" t="str">
        <f ca="1">IF($I15&lt;AH$5,"-",SUM(INDIRECT(ADDRESS($AF15+"1",22,1,1,"EST 4")):INDIRECT(ADDRESS($AF15+"1",IF(AB15="",33,AB15+"21"),1,1,"EST 4")))/SUM(INDIRECT(ADDRESS($AF15,22,1,1,"EST 4")):INDIRECT(ADDRESS($AF15,IF(AB15="",33,AB15+"21"),1,1,"EST 4")))-1)</f>
        <v>-</v>
      </c>
      <c r="AI15" s="1" t="str">
        <f ca="1">IF($I15&lt;AI$5,"-",SUM(INDIRECT(ADDRESS($AF15+"1",38,1,1,"EST 4")):INDIRECT(ADDRESS($AF15+"1",IF(AC15="",49,AC15+"37"),1,1,"EST 4")))/SUM(INDIRECT(ADDRESS($AF15,38,1,1,"EST 4")):INDIRECT(ADDRESS($AF15,IF(AC15="",49,AC15+"37"),1,1,"EST 4")))-1)</f>
        <v>-</v>
      </c>
      <c r="AJ15" s="1" t="str">
        <f ca="1">IF($I15&lt;AJ$5,"-",SUM(INDIRECT(ADDRESS($AF15+"1",54,1,1,"EST 4")):INDIRECT(ADDRESS($AF15+"1",IF(AD15="",65,AD15+"53"),1,1,"EST 4")))/SUM(INDIRECT(ADDRESS($AF15,54,1,1,"EST 4")):INDIRECT(ADDRESS($AF15,IF(AD15="",65,AD15+"53"),1,1,"EST 4")))-1)</f>
        <v>-</v>
      </c>
      <c r="AK15" s="1" t="str">
        <f ca="1">IF($I15&lt;AK$5,"-",SUM(INDIRECT(ADDRESS($AF15+"1",70,1,1,"EST 4")):INDIRECT(ADDRESS($AF15+"1",IF(AE15="",81,AE15+"69"),1,1,"EST 4")))/SUM(INDIRECT(ADDRESS($AF15,70,1,1,"EST 4")):INDIRECT(ADDRESS($AF15,IF(AE15="",81,AE15+"69"),1,1,"EST 4")))-1)</f>
        <v>-</v>
      </c>
    </row>
    <row r="16" spans="1:37" ht="30" customHeight="1" thickTop="1" thickBot="1">
      <c r="C16" s="353"/>
      <c r="D16" s="354"/>
      <c r="E16" s="316"/>
      <c r="F16" s="316"/>
      <c r="G16" s="317" t="str">
        <f>IF(F16=0,"",VLOOKUP(F16,Funcionários!$C$6:$D$81,2,FALSE))</f>
        <v/>
      </c>
      <c r="H16" s="318"/>
      <c r="I16" s="319"/>
      <c r="J16" s="85" t="str">
        <f t="shared" si="3"/>
        <v/>
      </c>
      <c r="K16" s="88"/>
      <c r="L16" s="1" t="str">
        <f t="shared" si="4"/>
        <v/>
      </c>
      <c r="M16" s="1" t="str">
        <f>IF(Funcionários!C16=0,"",Funcionários!C16)</f>
        <v/>
      </c>
      <c r="O16" s="1" t="s">
        <v>30</v>
      </c>
      <c r="P16" s="1">
        <v>11</v>
      </c>
      <c r="R16" s="1" t="str">
        <f t="shared" si="5"/>
        <v/>
      </c>
      <c r="S16" s="1" t="str">
        <f t="shared" si="6"/>
        <v/>
      </c>
      <c r="W16" s="1" t="e">
        <f t="shared" ca="1" si="7"/>
        <v>#VALUE!</v>
      </c>
      <c r="X16" s="1" t="e">
        <f t="shared" ca="1" si="8"/>
        <v>#VALUE!</v>
      </c>
      <c r="Y16" s="1" t="e">
        <f t="shared" ca="1" si="9"/>
        <v>#VALUE!</v>
      </c>
      <c r="AA16" s="1" t="str">
        <f t="shared" ref="AA16:AE25" si="10">IF($I16=AA$5,$R16,"")</f>
        <v/>
      </c>
      <c r="AB16" s="1" t="str">
        <f t="shared" si="10"/>
        <v/>
      </c>
      <c r="AC16" s="1" t="str">
        <f t="shared" si="10"/>
        <v/>
      </c>
      <c r="AD16" s="1" t="str">
        <f t="shared" si="10"/>
        <v/>
      </c>
      <c r="AE16" s="1" t="str">
        <f t="shared" si="10"/>
        <v/>
      </c>
      <c r="AF16" s="1" t="e">
        <f>VLOOKUP(C16,'Est4'!$C$12:$S$26,18,FALSE)</f>
        <v>#N/A</v>
      </c>
      <c r="AG16" s="1" t="str">
        <f ca="1">IF($I16&lt;AG$5,"-",SUM(INDIRECT(ADDRESS($AF16+"1",6,1,1,"EST 4")):INDIRECT(ADDRESS($AF16+"1",IF(AA16="",17,AA16+"5"),1,1,"EST 4")))/SUM(INDIRECT(ADDRESS($AF16,6,1,1,"EST 4")):INDIRECT(ADDRESS($AF16,IF(AA16="",17,AA16+"5"),1,1,"EST 4")))-1)</f>
        <v>-</v>
      </c>
      <c r="AH16" s="1" t="str">
        <f ca="1">IF($I16&lt;AH$5,"-",SUM(INDIRECT(ADDRESS($AF16+"1",22,1,1,"EST 4")):INDIRECT(ADDRESS($AF16+"1",IF(AB16="",33,AB16+"21"),1,1,"EST 4")))/SUM(INDIRECT(ADDRESS($AF16,22,1,1,"EST 4")):INDIRECT(ADDRESS($AF16,IF(AB16="",33,AB16+"21"),1,1,"EST 4")))-1)</f>
        <v>-</v>
      </c>
      <c r="AI16" s="1" t="str">
        <f ca="1">IF($I16&lt;AI$5,"-",SUM(INDIRECT(ADDRESS($AF16+"1",38,1,1,"EST 4")):INDIRECT(ADDRESS($AF16+"1",IF(AC16="",49,AC16+"37"),1,1,"EST 4")))/SUM(INDIRECT(ADDRESS($AF16,38,1,1,"EST 4")):INDIRECT(ADDRESS($AF16,IF(AC16="",49,AC16+"37"),1,1,"EST 4")))-1)</f>
        <v>-</v>
      </c>
      <c r="AJ16" s="1" t="str">
        <f ca="1">IF($I16&lt;AJ$5,"-",SUM(INDIRECT(ADDRESS($AF16+"1",54,1,1,"EST 4")):INDIRECT(ADDRESS($AF16+"1",IF(AD16="",65,AD16+"53"),1,1,"EST 4")))/SUM(INDIRECT(ADDRESS($AF16,54,1,1,"EST 4")):INDIRECT(ADDRESS($AF16,IF(AD16="",65,AD16+"53"),1,1,"EST 4")))-1)</f>
        <v>-</v>
      </c>
      <c r="AK16" s="1" t="str">
        <f ca="1">IF($I16&lt;AK$5,"-",SUM(INDIRECT(ADDRESS($AF16+"1",70,1,1,"EST 4")):INDIRECT(ADDRESS($AF16+"1",IF(AE16="",81,AE16+"69"),1,1,"EST 4")))/SUM(INDIRECT(ADDRESS($AF16,70,1,1,"EST 4")):INDIRECT(ADDRESS($AF16,IF(AE16="",81,AE16+"69"),1,1,"EST 4")))-1)</f>
        <v>-</v>
      </c>
    </row>
    <row r="17" spans="3:37" ht="30" customHeight="1" thickTop="1" thickBot="1">
      <c r="C17" s="345"/>
      <c r="D17" s="346"/>
      <c r="E17" s="316"/>
      <c r="F17" s="316"/>
      <c r="G17" s="317" t="str">
        <f>IF(F17=0,"",VLOOKUP(F17,Funcionários!$C$6:$D$81,2,FALSE))</f>
        <v/>
      </c>
      <c r="H17" s="318"/>
      <c r="I17" s="319"/>
      <c r="J17" s="85" t="str">
        <f t="shared" si="3"/>
        <v/>
      </c>
      <c r="K17" s="88"/>
      <c r="L17" s="1" t="str">
        <f t="shared" si="4"/>
        <v/>
      </c>
      <c r="M17" s="1" t="str">
        <f>IF(Funcionários!C17=0,"",Funcionários!C17)</f>
        <v/>
      </c>
      <c r="O17" s="1" t="s">
        <v>31</v>
      </c>
      <c r="P17" s="1">
        <v>12</v>
      </c>
      <c r="R17" s="1" t="str">
        <f t="shared" si="5"/>
        <v/>
      </c>
      <c r="S17" s="1" t="str">
        <f t="shared" si="6"/>
        <v/>
      </c>
      <c r="W17" s="1" t="e">
        <f t="shared" ca="1" si="7"/>
        <v>#VALUE!</v>
      </c>
      <c r="X17" s="1" t="e">
        <f t="shared" ca="1" si="8"/>
        <v>#VALUE!</v>
      </c>
      <c r="Y17" s="1" t="e">
        <f t="shared" ca="1" si="9"/>
        <v>#VALUE!</v>
      </c>
      <c r="AA17" s="1" t="str">
        <f t="shared" si="10"/>
        <v/>
      </c>
      <c r="AB17" s="1" t="str">
        <f t="shared" si="10"/>
        <v/>
      </c>
      <c r="AC17" s="1" t="str">
        <f t="shared" si="10"/>
        <v/>
      </c>
      <c r="AD17" s="1" t="str">
        <f t="shared" si="10"/>
        <v/>
      </c>
      <c r="AE17" s="1" t="str">
        <f t="shared" si="10"/>
        <v/>
      </c>
      <c r="AF17" s="1" t="e">
        <f>VLOOKUP(C17,'Est4'!$C$12:$S$26,18,FALSE)</f>
        <v>#N/A</v>
      </c>
      <c r="AG17" s="1" t="str">
        <f ca="1">IF($I17&lt;AG$5,"-",SUM(INDIRECT(ADDRESS($AF17+"1",6,1,1,"EST 4")):INDIRECT(ADDRESS($AF17+"1",IF(AA17="",17,AA17+"5"),1,1,"EST 4")))/SUM(INDIRECT(ADDRESS($AF17,6,1,1,"EST 4")):INDIRECT(ADDRESS($AF17,IF(AA17="",17,AA17+"5"),1,1,"EST 4")))-1)</f>
        <v>-</v>
      </c>
      <c r="AH17" s="1" t="str">
        <f ca="1">IF($I17&lt;AH$5,"-",SUM(INDIRECT(ADDRESS($AF17+"1",22,1,1,"EST 4")):INDIRECT(ADDRESS($AF17+"1",IF(AB17="",33,AB17+"21"),1,1,"EST 4")))/SUM(INDIRECT(ADDRESS($AF17,22,1,1,"EST 4")):INDIRECT(ADDRESS($AF17,IF(AB17="",33,AB17+"21"),1,1,"EST 4")))-1)</f>
        <v>-</v>
      </c>
      <c r="AI17" s="1" t="str">
        <f ca="1">IF($I17&lt;AI$5,"-",SUM(INDIRECT(ADDRESS($AF17+"1",38,1,1,"EST 4")):INDIRECT(ADDRESS($AF17+"1",IF(AC17="",49,AC17+"37"),1,1,"EST 4")))/SUM(INDIRECT(ADDRESS($AF17,38,1,1,"EST 4")):INDIRECT(ADDRESS($AF17,IF(AC17="",49,AC17+"37"),1,1,"EST 4")))-1)</f>
        <v>-</v>
      </c>
      <c r="AJ17" s="1" t="str">
        <f ca="1">IF($I17&lt;AJ$5,"-",SUM(INDIRECT(ADDRESS($AF17+"1",54,1,1,"EST 4")):INDIRECT(ADDRESS($AF17+"1",IF(AD17="",65,AD17+"53"),1,1,"EST 4")))/SUM(INDIRECT(ADDRESS($AF17,54,1,1,"EST 4")):INDIRECT(ADDRESS($AF17,IF(AD17="",65,AD17+"53"),1,1,"EST 4")))-1)</f>
        <v>-</v>
      </c>
      <c r="AK17" s="1" t="str">
        <f ca="1">IF($I17&lt;AK$5,"-",SUM(INDIRECT(ADDRESS($AF17+"1",70,1,1,"EST 4")):INDIRECT(ADDRESS($AF17+"1",IF(AE17="",81,AE17+"69"),1,1,"EST 4")))/SUM(INDIRECT(ADDRESS($AF17,70,1,1,"EST 4")):INDIRECT(ADDRESS($AF17,IF(AE17="",81,AE17+"69"),1,1,"EST 4")))-1)</f>
        <v>-</v>
      </c>
    </row>
    <row r="18" spans="3:37" ht="30" customHeight="1" thickTop="1" thickBot="1">
      <c r="C18" s="353"/>
      <c r="D18" s="354"/>
      <c r="E18" s="316"/>
      <c r="F18" s="316"/>
      <c r="G18" s="317" t="str">
        <f>IF(F18=0,"",VLOOKUP(F18,Funcionários!$C$6:$D$81,2,FALSE))</f>
        <v/>
      </c>
      <c r="H18" s="318"/>
      <c r="I18" s="319"/>
      <c r="J18" s="85" t="str">
        <f t="shared" si="3"/>
        <v/>
      </c>
      <c r="K18" s="88"/>
      <c r="L18" s="1" t="str">
        <f t="shared" si="4"/>
        <v/>
      </c>
      <c r="M18" s="1" t="str">
        <f>IF(Funcionários!C18=0,"",Funcionários!C18)</f>
        <v/>
      </c>
      <c r="R18" s="1" t="str">
        <f t="shared" si="5"/>
        <v/>
      </c>
      <c r="S18" s="1" t="str">
        <f t="shared" si="6"/>
        <v/>
      </c>
      <c r="W18" s="1" t="e">
        <f t="shared" ca="1" si="7"/>
        <v>#VALUE!</v>
      </c>
      <c r="X18" s="1" t="e">
        <f t="shared" ca="1" si="8"/>
        <v>#VALUE!</v>
      </c>
      <c r="Y18" s="1" t="e">
        <f t="shared" ca="1" si="9"/>
        <v>#VALUE!</v>
      </c>
      <c r="AA18" s="1" t="str">
        <f t="shared" si="10"/>
        <v/>
      </c>
      <c r="AB18" s="1" t="str">
        <f t="shared" si="10"/>
        <v/>
      </c>
      <c r="AC18" s="1" t="str">
        <f t="shared" si="10"/>
        <v/>
      </c>
      <c r="AD18" s="1" t="str">
        <f t="shared" si="10"/>
        <v/>
      </c>
      <c r="AE18" s="1" t="str">
        <f t="shared" si="10"/>
        <v/>
      </c>
      <c r="AF18" s="1" t="e">
        <f>VLOOKUP(C18,'Est4'!$C$12:$S$26,18,FALSE)</f>
        <v>#N/A</v>
      </c>
      <c r="AG18" s="1" t="str">
        <f ca="1">IF($I18&lt;AG$5,"-",SUM(INDIRECT(ADDRESS($AF18+"1",6,1,1,"EST 4")):INDIRECT(ADDRESS($AF18+"1",IF(AA18="",17,AA18+"5"),1,1,"EST 4")))/SUM(INDIRECT(ADDRESS($AF18,6,1,1,"EST 4")):INDIRECT(ADDRESS($AF18,IF(AA18="",17,AA18+"5"),1,1,"EST 4")))-1)</f>
        <v>-</v>
      </c>
      <c r="AH18" s="1" t="str">
        <f ca="1">IF($I18&lt;AH$5,"-",SUM(INDIRECT(ADDRESS($AF18+"1",22,1,1,"EST 4")):INDIRECT(ADDRESS($AF18+"1",IF(AB18="",33,AB18+"21"),1,1,"EST 4")))/SUM(INDIRECT(ADDRESS($AF18,22,1,1,"EST 4")):INDIRECT(ADDRESS($AF18,IF(AB18="",33,AB18+"21"),1,1,"EST 4")))-1)</f>
        <v>-</v>
      </c>
      <c r="AI18" s="1" t="str">
        <f ca="1">IF($I18&lt;AI$5,"-",SUM(INDIRECT(ADDRESS($AF18+"1",38,1,1,"EST 4")):INDIRECT(ADDRESS($AF18+"1",IF(AC18="",49,AC18+"37"),1,1,"EST 4")))/SUM(INDIRECT(ADDRESS($AF18,38,1,1,"EST 4")):INDIRECT(ADDRESS($AF18,IF(AC18="",49,AC18+"37"),1,1,"EST 4")))-1)</f>
        <v>-</v>
      </c>
      <c r="AJ18" s="1" t="str">
        <f ca="1">IF($I18&lt;AJ$5,"-",SUM(INDIRECT(ADDRESS($AF18+"1",54,1,1,"EST 4")):INDIRECT(ADDRESS($AF18+"1",IF(AD18="",65,AD18+"53"),1,1,"EST 4")))/SUM(INDIRECT(ADDRESS($AF18,54,1,1,"EST 4")):INDIRECT(ADDRESS($AF18,IF(AD18="",65,AD18+"53"),1,1,"EST 4")))-1)</f>
        <v>-</v>
      </c>
      <c r="AK18" s="1" t="str">
        <f ca="1">IF($I18&lt;AK$5,"-",SUM(INDIRECT(ADDRESS($AF18+"1",70,1,1,"EST 4")):INDIRECT(ADDRESS($AF18+"1",IF(AE18="",81,AE18+"69"),1,1,"EST 4")))/SUM(INDIRECT(ADDRESS($AF18,70,1,1,"EST 4")):INDIRECT(ADDRESS($AF18,IF(AE18="",81,AE18+"69"),1,1,"EST 4")))-1)</f>
        <v>-</v>
      </c>
    </row>
    <row r="19" spans="3:37" ht="30" customHeight="1" thickTop="1" thickBot="1">
      <c r="C19" s="345"/>
      <c r="D19" s="346"/>
      <c r="E19" s="316"/>
      <c r="F19" s="316"/>
      <c r="G19" s="317" t="str">
        <f>IF(F19=0,"",VLOOKUP(F19,Funcionários!$C$6:$D$81,2,FALSE))</f>
        <v/>
      </c>
      <c r="H19" s="318"/>
      <c r="I19" s="319"/>
      <c r="J19" s="85" t="str">
        <f t="shared" si="3"/>
        <v/>
      </c>
      <c r="K19" s="88"/>
      <c r="L19" s="1" t="str">
        <f t="shared" si="4"/>
        <v/>
      </c>
      <c r="M19" s="1" t="str">
        <f>IF(Funcionários!C19=0,"",Funcionários!C19)</f>
        <v/>
      </c>
      <c r="R19" s="1" t="str">
        <f t="shared" si="5"/>
        <v/>
      </c>
      <c r="S19" s="1" t="str">
        <f t="shared" si="6"/>
        <v/>
      </c>
      <c r="W19" s="1" t="e">
        <f t="shared" ca="1" si="7"/>
        <v>#VALUE!</v>
      </c>
      <c r="X19" s="1" t="e">
        <f t="shared" ca="1" si="8"/>
        <v>#VALUE!</v>
      </c>
      <c r="Y19" s="1" t="e">
        <f t="shared" ca="1" si="9"/>
        <v>#VALUE!</v>
      </c>
      <c r="AA19" s="1" t="str">
        <f t="shared" si="10"/>
        <v/>
      </c>
      <c r="AB19" s="1" t="str">
        <f t="shared" si="10"/>
        <v/>
      </c>
      <c r="AC19" s="1" t="str">
        <f t="shared" si="10"/>
        <v/>
      </c>
      <c r="AD19" s="1" t="str">
        <f t="shared" si="10"/>
        <v/>
      </c>
      <c r="AE19" s="1" t="str">
        <f t="shared" si="10"/>
        <v/>
      </c>
      <c r="AF19" s="1" t="e">
        <f>VLOOKUP(C19,'Est4'!$C$12:$S$26,18,FALSE)</f>
        <v>#N/A</v>
      </c>
      <c r="AG19" s="1" t="str">
        <f ca="1">IF($I19&lt;AG$5,"-",SUM(INDIRECT(ADDRESS($AF19+"1",6,1,1,"EST 4")):INDIRECT(ADDRESS($AF19+"1",IF(AA19="",17,AA19+"5"),1,1,"EST 4")))/SUM(INDIRECT(ADDRESS($AF19,6,1,1,"EST 4")):INDIRECT(ADDRESS($AF19,IF(AA19="",17,AA19+"5"),1,1,"EST 4")))-1)</f>
        <v>-</v>
      </c>
      <c r="AH19" s="1" t="str">
        <f ca="1">IF($I19&lt;AH$5,"-",SUM(INDIRECT(ADDRESS($AF19+"1",22,1,1,"EST 4")):INDIRECT(ADDRESS($AF19+"1",IF(AB19="",33,AB19+"21"),1,1,"EST 4")))/SUM(INDIRECT(ADDRESS($AF19,22,1,1,"EST 4")):INDIRECT(ADDRESS($AF19,IF(AB19="",33,AB19+"21"),1,1,"EST 4")))-1)</f>
        <v>-</v>
      </c>
      <c r="AI19" s="1" t="str">
        <f ca="1">IF($I19&lt;AI$5,"-",SUM(INDIRECT(ADDRESS($AF19+"1",38,1,1,"EST 4")):INDIRECT(ADDRESS($AF19+"1",IF(AC19="",49,AC19+"37"),1,1,"EST 4")))/SUM(INDIRECT(ADDRESS($AF19,38,1,1,"EST 4")):INDIRECT(ADDRESS($AF19,IF(AC19="",49,AC19+"37"),1,1,"EST 4")))-1)</f>
        <v>-</v>
      </c>
      <c r="AJ19" s="1" t="str">
        <f ca="1">IF($I19&lt;AJ$5,"-",SUM(INDIRECT(ADDRESS($AF19+"1",54,1,1,"EST 4")):INDIRECT(ADDRESS($AF19+"1",IF(AD19="",65,AD19+"53"),1,1,"EST 4")))/SUM(INDIRECT(ADDRESS($AF19,54,1,1,"EST 4")):INDIRECT(ADDRESS($AF19,IF(AD19="",65,AD19+"53"),1,1,"EST 4")))-1)</f>
        <v>-</v>
      </c>
      <c r="AK19" s="1" t="str">
        <f ca="1">IF($I19&lt;AK$5,"-",SUM(INDIRECT(ADDRESS($AF19+"1",70,1,1,"EST 4")):INDIRECT(ADDRESS($AF19+"1",IF(AE19="",81,AE19+"69"),1,1,"EST 4")))/SUM(INDIRECT(ADDRESS($AF19,70,1,1,"EST 4")):INDIRECT(ADDRESS($AF19,IF(AE19="",81,AE19+"69"),1,1,"EST 4")))-1)</f>
        <v>-</v>
      </c>
    </row>
    <row r="20" spans="3:37" ht="30" customHeight="1" thickTop="1" thickBot="1">
      <c r="C20" s="353"/>
      <c r="D20" s="354"/>
      <c r="E20" s="316"/>
      <c r="F20" s="316"/>
      <c r="G20" s="317" t="str">
        <f>IF(F20=0,"",VLOOKUP(F20,Funcionários!$C$6:$D$81,2,FALSE))</f>
        <v/>
      </c>
      <c r="H20" s="318"/>
      <c r="I20" s="319"/>
      <c r="J20" s="85" t="str">
        <f t="shared" si="3"/>
        <v/>
      </c>
      <c r="K20" s="88"/>
      <c r="L20" s="1" t="str">
        <f t="shared" si="4"/>
        <v/>
      </c>
      <c r="M20" s="1" t="str">
        <f>IF(Funcionários!C20=0,"",Funcionários!C20)</f>
        <v/>
      </c>
      <c r="R20" s="1" t="str">
        <f t="shared" si="5"/>
        <v/>
      </c>
      <c r="S20" s="1" t="str">
        <f t="shared" si="6"/>
        <v/>
      </c>
      <c r="W20" s="1" t="e">
        <f t="shared" ca="1" si="7"/>
        <v>#VALUE!</v>
      </c>
      <c r="X20" s="1" t="e">
        <f t="shared" ca="1" si="8"/>
        <v>#VALUE!</v>
      </c>
      <c r="Y20" s="1" t="e">
        <f t="shared" ca="1" si="9"/>
        <v>#VALUE!</v>
      </c>
      <c r="AA20" s="1" t="str">
        <f t="shared" si="10"/>
        <v/>
      </c>
      <c r="AB20" s="1" t="str">
        <f t="shared" si="10"/>
        <v/>
      </c>
      <c r="AC20" s="1" t="str">
        <f t="shared" si="10"/>
        <v/>
      </c>
      <c r="AD20" s="1" t="str">
        <f t="shared" si="10"/>
        <v/>
      </c>
      <c r="AE20" s="1" t="str">
        <f t="shared" si="10"/>
        <v/>
      </c>
      <c r="AF20" s="1" t="e">
        <f>VLOOKUP(C20,'Est4'!$C$12:$S$26,18,FALSE)</f>
        <v>#N/A</v>
      </c>
      <c r="AG20" s="1" t="str">
        <f ca="1">IF($I20&lt;AG$5,"-",SUM(INDIRECT(ADDRESS($AF20+"1",6,1,1,"EST 4")):INDIRECT(ADDRESS($AF20+"1",IF(AA20="",17,AA20+"5"),1,1,"EST 4")))/SUM(INDIRECT(ADDRESS($AF20,6,1,1,"EST 4")):INDIRECT(ADDRESS($AF20,IF(AA20="",17,AA20+"5"),1,1,"EST 4")))-1)</f>
        <v>-</v>
      </c>
      <c r="AH20" s="1" t="str">
        <f ca="1">IF($I20&lt;AH$5,"-",SUM(INDIRECT(ADDRESS($AF20+"1",22,1,1,"EST 4")):INDIRECT(ADDRESS($AF20+"1",IF(AB20="",33,AB20+"21"),1,1,"EST 4")))/SUM(INDIRECT(ADDRESS($AF20,22,1,1,"EST 4")):INDIRECT(ADDRESS($AF20,IF(AB20="",33,AB20+"21"),1,1,"EST 4")))-1)</f>
        <v>-</v>
      </c>
      <c r="AI20" s="1" t="str">
        <f ca="1">IF($I20&lt;AI$5,"-",SUM(INDIRECT(ADDRESS($AF20+"1",38,1,1,"EST 4")):INDIRECT(ADDRESS($AF20+"1",IF(AC20="",49,AC20+"37"),1,1,"EST 4")))/SUM(INDIRECT(ADDRESS($AF20,38,1,1,"EST 4")):INDIRECT(ADDRESS($AF20,IF(AC20="",49,AC20+"37"),1,1,"EST 4")))-1)</f>
        <v>-</v>
      </c>
      <c r="AJ20" s="1" t="str">
        <f ca="1">IF($I20&lt;AJ$5,"-",SUM(INDIRECT(ADDRESS($AF20+"1",54,1,1,"EST 4")):INDIRECT(ADDRESS($AF20+"1",IF(AD20="",65,AD20+"53"),1,1,"EST 4")))/SUM(INDIRECT(ADDRESS($AF20,54,1,1,"EST 4")):INDIRECT(ADDRESS($AF20,IF(AD20="",65,AD20+"53"),1,1,"EST 4")))-1)</f>
        <v>-</v>
      </c>
      <c r="AK20" s="1" t="str">
        <f ca="1">IF($I20&lt;AK$5,"-",SUM(INDIRECT(ADDRESS($AF20+"1",70,1,1,"EST 4")):INDIRECT(ADDRESS($AF20+"1",IF(AE20="",81,AE20+"69"),1,1,"EST 4")))/SUM(INDIRECT(ADDRESS($AF20,70,1,1,"EST 4")):INDIRECT(ADDRESS($AF20,IF(AE20="",81,AE20+"69"),1,1,"EST 4")))-1)</f>
        <v>-</v>
      </c>
    </row>
    <row r="21" spans="3:37" ht="30" customHeight="1" thickTop="1" thickBot="1">
      <c r="C21" s="345"/>
      <c r="D21" s="346"/>
      <c r="E21" s="316"/>
      <c r="F21" s="316"/>
      <c r="G21" s="317" t="str">
        <f>IF(F21=0,"",VLOOKUP(F21,Funcionários!$C$6:$D$81,2,FALSE))</f>
        <v/>
      </c>
      <c r="H21" s="318"/>
      <c r="I21" s="319"/>
      <c r="J21" s="85" t="str">
        <f t="shared" si="3"/>
        <v/>
      </c>
      <c r="K21" s="88"/>
      <c r="L21" s="1" t="str">
        <f t="shared" si="4"/>
        <v/>
      </c>
      <c r="M21" s="1" t="str">
        <f>IF(Funcionários!C21=0,"",Funcionários!C21)</f>
        <v/>
      </c>
      <c r="R21" s="1" t="str">
        <f t="shared" si="5"/>
        <v/>
      </c>
      <c r="S21" s="1" t="str">
        <f t="shared" si="6"/>
        <v/>
      </c>
      <c r="W21" s="1" t="e">
        <f t="shared" ca="1" si="7"/>
        <v>#VALUE!</v>
      </c>
      <c r="X21" s="1" t="e">
        <f t="shared" ca="1" si="8"/>
        <v>#VALUE!</v>
      </c>
      <c r="Y21" s="1" t="e">
        <f t="shared" ca="1" si="9"/>
        <v>#VALUE!</v>
      </c>
      <c r="AA21" s="1" t="str">
        <f t="shared" si="10"/>
        <v/>
      </c>
      <c r="AB21" s="1" t="str">
        <f t="shared" si="10"/>
        <v/>
      </c>
      <c r="AC21" s="1" t="str">
        <f t="shared" si="10"/>
        <v/>
      </c>
      <c r="AD21" s="1" t="str">
        <f t="shared" si="10"/>
        <v/>
      </c>
      <c r="AE21" s="1" t="str">
        <f t="shared" si="10"/>
        <v/>
      </c>
      <c r="AF21" s="1" t="e">
        <f>VLOOKUP(C21,'Est4'!$C$12:$S$26,18,FALSE)</f>
        <v>#N/A</v>
      </c>
      <c r="AG21" s="1" t="str">
        <f ca="1">IF($I21&lt;AG$5,"-",SUM(INDIRECT(ADDRESS($AF21+"1",6,1,1,"EST 4")):INDIRECT(ADDRESS($AF21+"1",IF(AA21="",17,AA21+"5"),1,1,"EST 4")))/SUM(INDIRECT(ADDRESS($AF21,6,1,1,"EST 4")):INDIRECT(ADDRESS($AF21,IF(AA21="",17,AA21+"5"),1,1,"EST 4")))-1)</f>
        <v>-</v>
      </c>
      <c r="AH21" s="1" t="str">
        <f ca="1">IF($I21&lt;AH$5,"-",SUM(INDIRECT(ADDRESS($AF21+"1",22,1,1,"EST 4")):INDIRECT(ADDRESS($AF21+"1",IF(AB21="",33,AB21+"21"),1,1,"EST 4")))/SUM(INDIRECT(ADDRESS($AF21,22,1,1,"EST 4")):INDIRECT(ADDRESS($AF21,IF(AB21="",33,AB21+"21"),1,1,"EST 4")))-1)</f>
        <v>-</v>
      </c>
      <c r="AI21" s="1" t="str">
        <f ca="1">IF($I21&lt;AI$5,"-",SUM(INDIRECT(ADDRESS($AF21+"1",38,1,1,"EST 4")):INDIRECT(ADDRESS($AF21+"1",IF(AC21="",49,AC21+"37"),1,1,"EST 4")))/SUM(INDIRECT(ADDRESS($AF21,38,1,1,"EST 4")):INDIRECT(ADDRESS($AF21,IF(AC21="",49,AC21+"37"),1,1,"EST 4")))-1)</f>
        <v>-</v>
      </c>
      <c r="AJ21" s="1" t="str">
        <f ca="1">IF($I21&lt;AJ$5,"-",SUM(INDIRECT(ADDRESS($AF21+"1",54,1,1,"EST 4")):INDIRECT(ADDRESS($AF21+"1",IF(AD21="",65,AD21+"53"),1,1,"EST 4")))/SUM(INDIRECT(ADDRESS($AF21,54,1,1,"EST 4")):INDIRECT(ADDRESS($AF21,IF(AD21="",65,AD21+"53"),1,1,"EST 4")))-1)</f>
        <v>-</v>
      </c>
      <c r="AK21" s="1" t="str">
        <f ca="1">IF($I21&lt;AK$5,"-",SUM(INDIRECT(ADDRESS($AF21+"1",70,1,1,"EST 4")):INDIRECT(ADDRESS($AF21+"1",IF(AE21="",81,AE21+"69"),1,1,"EST 4")))/SUM(INDIRECT(ADDRESS($AF21,70,1,1,"EST 4")):INDIRECT(ADDRESS($AF21,IF(AE21="",81,AE21+"69"),1,1,"EST 4")))-1)</f>
        <v>-</v>
      </c>
    </row>
    <row r="22" spans="3:37" ht="30" customHeight="1" thickTop="1" thickBot="1">
      <c r="C22" s="345"/>
      <c r="D22" s="346"/>
      <c r="E22" s="316"/>
      <c r="F22" s="316"/>
      <c r="G22" s="317" t="str">
        <f>IF(F22=0,"",VLOOKUP(F22,Funcionários!$C$6:$D$81,2,FALSE))</f>
        <v/>
      </c>
      <c r="H22" s="318"/>
      <c r="I22" s="319"/>
      <c r="J22" s="85" t="str">
        <f t="shared" si="3"/>
        <v/>
      </c>
      <c r="K22" s="88"/>
      <c r="L22" s="1" t="str">
        <f t="shared" si="4"/>
        <v/>
      </c>
      <c r="M22" s="1" t="str">
        <f>IF(Funcionários!C22=0,"",Funcionários!C22)</f>
        <v/>
      </c>
      <c r="R22" s="1" t="str">
        <f t="shared" si="5"/>
        <v/>
      </c>
      <c r="S22" s="1" t="str">
        <f t="shared" si="6"/>
        <v/>
      </c>
      <c r="W22" s="1" t="e">
        <f t="shared" ca="1" si="7"/>
        <v>#VALUE!</v>
      </c>
      <c r="X22" s="1" t="e">
        <f t="shared" ca="1" si="8"/>
        <v>#VALUE!</v>
      </c>
      <c r="Y22" s="1" t="e">
        <f t="shared" ca="1" si="9"/>
        <v>#VALUE!</v>
      </c>
      <c r="AA22" s="1" t="str">
        <f t="shared" si="10"/>
        <v/>
      </c>
      <c r="AB22" s="1" t="str">
        <f t="shared" si="10"/>
        <v/>
      </c>
      <c r="AC22" s="1" t="str">
        <f t="shared" si="10"/>
        <v/>
      </c>
      <c r="AD22" s="1" t="str">
        <f t="shared" si="10"/>
        <v/>
      </c>
      <c r="AE22" s="1" t="str">
        <f t="shared" si="10"/>
        <v/>
      </c>
      <c r="AF22" s="1" t="e">
        <f>VLOOKUP(C22,'Est4'!$C$12:$S$26,18,FALSE)</f>
        <v>#N/A</v>
      </c>
      <c r="AG22" s="1" t="str">
        <f ca="1">IF($I22&lt;AG$5,"-",SUM(INDIRECT(ADDRESS($AF22+"1",6,1,1,"EST 4")):INDIRECT(ADDRESS($AF22+"1",IF(AA22="",17,AA22+"5"),1,1,"EST 4")))/SUM(INDIRECT(ADDRESS($AF22,6,1,1,"EST 4")):INDIRECT(ADDRESS($AF22,IF(AA22="",17,AA22+"5"),1,1,"EST 4")))-1)</f>
        <v>-</v>
      </c>
      <c r="AH22" s="1" t="str">
        <f ca="1">IF($I22&lt;AH$5,"-",SUM(INDIRECT(ADDRESS($AF22+"1",22,1,1,"EST 4")):INDIRECT(ADDRESS($AF22+"1",IF(AB22="",33,AB22+"21"),1,1,"EST 4")))/SUM(INDIRECT(ADDRESS($AF22,22,1,1,"EST 4")):INDIRECT(ADDRESS($AF22,IF(AB22="",33,AB22+"21"),1,1,"EST 4")))-1)</f>
        <v>-</v>
      </c>
      <c r="AI22" s="1" t="str">
        <f ca="1">IF($I22&lt;AI$5,"-",SUM(INDIRECT(ADDRESS($AF22+"1",38,1,1,"EST 4")):INDIRECT(ADDRESS($AF22+"1",IF(AC22="",49,AC22+"37"),1,1,"EST 4")))/SUM(INDIRECT(ADDRESS($AF22,38,1,1,"EST 4")):INDIRECT(ADDRESS($AF22,IF(AC22="",49,AC22+"37"),1,1,"EST 4")))-1)</f>
        <v>-</v>
      </c>
      <c r="AJ22" s="1" t="str">
        <f ca="1">IF($I22&lt;AJ$5,"-",SUM(INDIRECT(ADDRESS($AF22+"1",54,1,1,"EST 4")):INDIRECT(ADDRESS($AF22+"1",IF(AD22="",65,AD22+"53"),1,1,"EST 4")))/SUM(INDIRECT(ADDRESS($AF22,54,1,1,"EST 4")):INDIRECT(ADDRESS($AF22,IF(AD22="",65,AD22+"53"),1,1,"EST 4")))-1)</f>
        <v>-</v>
      </c>
      <c r="AK22" s="1" t="str">
        <f ca="1">IF($I22&lt;AK$5,"-",SUM(INDIRECT(ADDRESS($AF22+"1",70,1,1,"EST 4")):INDIRECT(ADDRESS($AF22+"1",IF(AE22="",81,AE22+"69"),1,1,"EST 4")))/SUM(INDIRECT(ADDRESS($AF22,70,1,1,"EST 4")):INDIRECT(ADDRESS($AF22,IF(AE22="",81,AE22+"69"),1,1,"EST 4")))-1)</f>
        <v>-</v>
      </c>
    </row>
    <row r="23" spans="3:37" ht="30" customHeight="1" thickTop="1" thickBot="1">
      <c r="C23" s="321"/>
      <c r="D23" s="322"/>
      <c r="E23" s="316"/>
      <c r="F23" s="316"/>
      <c r="G23" s="317" t="str">
        <f>IF(F23=0,"",VLOOKUP(F23,Funcionários!$C$6:$D$81,2,FALSE))</f>
        <v/>
      </c>
      <c r="H23" s="318"/>
      <c r="I23" s="319"/>
      <c r="J23" s="85" t="str">
        <f t="shared" si="3"/>
        <v/>
      </c>
      <c r="K23" s="88"/>
      <c r="L23" s="1" t="str">
        <f t="shared" si="4"/>
        <v/>
      </c>
      <c r="M23" s="1" t="str">
        <f>IF(Funcionários!C23=0,"",Funcionários!C23)</f>
        <v/>
      </c>
      <c r="R23" s="1" t="str">
        <f t="shared" si="5"/>
        <v/>
      </c>
      <c r="S23" s="1" t="str">
        <f t="shared" si="6"/>
        <v/>
      </c>
      <c r="W23" s="1" t="e">
        <f t="shared" ca="1" si="7"/>
        <v>#VALUE!</v>
      </c>
      <c r="X23" s="1" t="e">
        <f t="shared" ca="1" si="8"/>
        <v>#VALUE!</v>
      </c>
      <c r="Y23" s="1" t="e">
        <f t="shared" ca="1" si="9"/>
        <v>#VALUE!</v>
      </c>
      <c r="AA23" s="1" t="str">
        <f t="shared" si="10"/>
        <v/>
      </c>
      <c r="AB23" s="1" t="str">
        <f t="shared" si="10"/>
        <v/>
      </c>
      <c r="AC23" s="1" t="str">
        <f t="shared" si="10"/>
        <v/>
      </c>
      <c r="AD23" s="1" t="str">
        <f t="shared" si="10"/>
        <v/>
      </c>
      <c r="AE23" s="1" t="str">
        <f t="shared" si="10"/>
        <v/>
      </c>
      <c r="AF23" s="1" t="e">
        <f>VLOOKUP(C23,'Est4'!$C$12:$S$26,18,FALSE)</f>
        <v>#N/A</v>
      </c>
      <c r="AG23" s="1" t="str">
        <f ca="1">IF($I23&lt;AG$5,"-",SUM(INDIRECT(ADDRESS($AF23+"1",6,1,1,"EST 4")):INDIRECT(ADDRESS($AF23+"1",IF(AA23="",17,AA23+"5"),1,1,"EST 4")))/SUM(INDIRECT(ADDRESS($AF23,6,1,1,"EST 4")):INDIRECT(ADDRESS($AF23,IF(AA23="",17,AA23+"5"),1,1,"EST 4")))-1)</f>
        <v>-</v>
      </c>
      <c r="AH23" s="1" t="str">
        <f ca="1">IF($I23&lt;AH$5,"-",SUM(INDIRECT(ADDRESS($AF23+"1",22,1,1,"EST 4")):INDIRECT(ADDRESS($AF23+"1",IF(AB23="",33,AB23+"21"),1,1,"EST 4")))/SUM(INDIRECT(ADDRESS($AF23,22,1,1,"EST 4")):INDIRECT(ADDRESS($AF23,IF(AB23="",33,AB23+"21"),1,1,"EST 4")))-1)</f>
        <v>-</v>
      </c>
      <c r="AI23" s="1" t="str">
        <f ca="1">IF($I23&lt;AI$5,"-",SUM(INDIRECT(ADDRESS($AF23+"1",38,1,1,"EST 4")):INDIRECT(ADDRESS($AF23+"1",IF(AC23="",49,AC23+"37"),1,1,"EST 4")))/SUM(INDIRECT(ADDRESS($AF23,38,1,1,"EST 4")):INDIRECT(ADDRESS($AF23,IF(AC23="",49,AC23+"37"),1,1,"EST 4")))-1)</f>
        <v>-</v>
      </c>
      <c r="AJ23" s="1" t="str">
        <f ca="1">IF($I23&lt;AJ$5,"-",SUM(INDIRECT(ADDRESS($AF23+"1",54,1,1,"EST 4")):INDIRECT(ADDRESS($AF23+"1",IF(AD23="",65,AD23+"53"),1,1,"EST 4")))/SUM(INDIRECT(ADDRESS($AF23,54,1,1,"EST 4")):INDIRECT(ADDRESS($AF23,IF(AD23="",65,AD23+"53"),1,1,"EST 4")))-1)</f>
        <v>-</v>
      </c>
      <c r="AK23" s="1" t="str">
        <f ca="1">IF($I23&lt;AK$5,"-",SUM(INDIRECT(ADDRESS($AF23+"1",70,1,1,"EST 4")):INDIRECT(ADDRESS($AF23+"1",IF(AE23="",81,AE23+"69"),1,1,"EST 4")))/SUM(INDIRECT(ADDRESS($AF23,70,1,1,"EST 4")):INDIRECT(ADDRESS($AF23,IF(AE23="",81,AE23+"69"),1,1,"EST 4")))-1)</f>
        <v>-</v>
      </c>
    </row>
    <row r="24" spans="3:37" ht="30" customHeight="1" thickTop="1" thickBot="1">
      <c r="C24" s="321"/>
      <c r="D24" s="322"/>
      <c r="E24" s="316"/>
      <c r="F24" s="316"/>
      <c r="G24" s="317" t="str">
        <f>IF(F24=0,"",VLOOKUP(F24,Funcionários!$C$6:$D$81,2,FALSE))</f>
        <v/>
      </c>
      <c r="H24" s="318"/>
      <c r="I24" s="319"/>
      <c r="J24" s="85" t="str">
        <f t="shared" si="3"/>
        <v/>
      </c>
      <c r="K24" s="88"/>
      <c r="L24" s="1" t="str">
        <f t="shared" si="4"/>
        <v/>
      </c>
      <c r="M24" s="1" t="str">
        <f>IF(Funcionários!C24=0,"",Funcionários!C24)</f>
        <v/>
      </c>
      <c r="R24" s="1" t="str">
        <f t="shared" si="5"/>
        <v/>
      </c>
      <c r="S24" s="1" t="str">
        <f t="shared" si="6"/>
        <v/>
      </c>
      <c r="W24" s="1" t="e">
        <f t="shared" ca="1" si="7"/>
        <v>#VALUE!</v>
      </c>
      <c r="X24" s="1" t="e">
        <f t="shared" ca="1" si="8"/>
        <v>#VALUE!</v>
      </c>
      <c r="Y24" s="1" t="e">
        <f t="shared" ca="1" si="9"/>
        <v>#VALUE!</v>
      </c>
      <c r="AA24" s="1" t="str">
        <f t="shared" si="10"/>
        <v/>
      </c>
      <c r="AB24" s="1" t="str">
        <f t="shared" si="10"/>
        <v/>
      </c>
      <c r="AC24" s="1" t="str">
        <f t="shared" si="10"/>
        <v/>
      </c>
      <c r="AD24" s="1" t="str">
        <f t="shared" si="10"/>
        <v/>
      </c>
      <c r="AE24" s="1" t="str">
        <f t="shared" si="10"/>
        <v/>
      </c>
      <c r="AF24" s="1" t="e">
        <f>VLOOKUP(C24,'Est4'!$C$12:$S$26,18,FALSE)</f>
        <v>#N/A</v>
      </c>
      <c r="AG24" s="1" t="str">
        <f ca="1">IF($I24&lt;AG$5,"-",SUM(INDIRECT(ADDRESS($AF24+"1",6,1,1,"EST 4")):INDIRECT(ADDRESS($AF24+"1",IF(AA24="",17,AA24+"5"),1,1,"EST 4")))/SUM(INDIRECT(ADDRESS($AF24,6,1,1,"EST 4")):INDIRECT(ADDRESS($AF24,IF(AA24="",17,AA24+"5"),1,1,"EST 4")))-1)</f>
        <v>-</v>
      </c>
      <c r="AH24" s="1" t="str">
        <f ca="1">IF($I24&lt;AH$5,"-",SUM(INDIRECT(ADDRESS($AF24+"1",22,1,1,"EST 4")):INDIRECT(ADDRESS($AF24+"1",IF(AB24="",33,AB24+"21"),1,1,"EST 4")))/SUM(INDIRECT(ADDRESS($AF24,22,1,1,"EST 4")):INDIRECT(ADDRESS($AF24,IF(AB24="",33,AB24+"21"),1,1,"EST 4")))-1)</f>
        <v>-</v>
      </c>
      <c r="AI24" s="1" t="str">
        <f ca="1">IF($I24&lt;AI$5,"-",SUM(INDIRECT(ADDRESS($AF24+"1",38,1,1,"EST 4")):INDIRECT(ADDRESS($AF24+"1",IF(AC24="",49,AC24+"37"),1,1,"EST 4")))/SUM(INDIRECT(ADDRESS($AF24,38,1,1,"EST 4")):INDIRECT(ADDRESS($AF24,IF(AC24="",49,AC24+"37"),1,1,"EST 4")))-1)</f>
        <v>-</v>
      </c>
      <c r="AJ24" s="1" t="str">
        <f ca="1">IF($I24&lt;AJ$5,"-",SUM(INDIRECT(ADDRESS($AF24+"1",54,1,1,"EST 4")):INDIRECT(ADDRESS($AF24+"1",IF(AD24="",65,AD24+"53"),1,1,"EST 4")))/SUM(INDIRECT(ADDRESS($AF24,54,1,1,"EST 4")):INDIRECT(ADDRESS($AF24,IF(AD24="",65,AD24+"53"),1,1,"EST 4")))-1)</f>
        <v>-</v>
      </c>
      <c r="AK24" s="1" t="str">
        <f ca="1">IF($I24&lt;AK$5,"-",SUM(INDIRECT(ADDRESS($AF24+"1",70,1,1,"EST 4")):INDIRECT(ADDRESS($AF24+"1",IF(AE24="",81,AE24+"69"),1,1,"EST 4")))/SUM(INDIRECT(ADDRESS($AF24,70,1,1,"EST 4")):INDIRECT(ADDRESS($AF24,IF(AE24="",81,AE24+"69"),1,1,"EST 4")))-1)</f>
        <v>-</v>
      </c>
    </row>
    <row r="25" spans="3:37" ht="30" customHeight="1" thickTop="1" thickBot="1">
      <c r="C25" s="321"/>
      <c r="D25" s="322"/>
      <c r="E25" s="316"/>
      <c r="F25" s="316"/>
      <c r="G25" s="317" t="str">
        <f>IF(F25=0,"",VLOOKUP(F25,Funcionários!$C$6:$D$81,2,FALSE))</f>
        <v/>
      </c>
      <c r="H25" s="318"/>
      <c r="I25" s="319"/>
      <c r="J25" s="85" t="str">
        <f t="shared" si="3"/>
        <v/>
      </c>
      <c r="K25" s="88"/>
      <c r="L25" s="1" t="str">
        <f t="shared" si="4"/>
        <v/>
      </c>
      <c r="M25" s="1" t="str">
        <f>IF(Funcionários!C25=0,"",Funcionários!C25)</f>
        <v/>
      </c>
      <c r="R25" s="1" t="str">
        <f t="shared" si="5"/>
        <v/>
      </c>
      <c r="S25" s="1" t="str">
        <f t="shared" si="6"/>
        <v/>
      </c>
      <c r="W25" s="1" t="e">
        <f t="shared" ca="1" si="7"/>
        <v>#VALUE!</v>
      </c>
      <c r="X25" s="1" t="e">
        <f t="shared" ca="1" si="8"/>
        <v>#VALUE!</v>
      </c>
      <c r="Y25" s="1" t="e">
        <f t="shared" ca="1" si="9"/>
        <v>#VALUE!</v>
      </c>
      <c r="AA25" s="1" t="str">
        <f t="shared" si="10"/>
        <v/>
      </c>
      <c r="AB25" s="1" t="str">
        <f t="shared" si="10"/>
        <v/>
      </c>
      <c r="AC25" s="1" t="str">
        <f t="shared" si="10"/>
        <v/>
      </c>
      <c r="AD25" s="1" t="str">
        <f t="shared" si="10"/>
        <v/>
      </c>
      <c r="AE25" s="1" t="str">
        <f t="shared" si="10"/>
        <v/>
      </c>
      <c r="AF25" s="1" t="e">
        <f>VLOOKUP(C25,'Est4'!$C$12:$S$26,18,FALSE)</f>
        <v>#N/A</v>
      </c>
      <c r="AG25" s="1" t="str">
        <f ca="1">IF($I25&lt;AG$5,"-",SUM(INDIRECT(ADDRESS($AF25+"1",6,1,1,"EST 4")):INDIRECT(ADDRESS($AF25+"1",IF(AA25="",17,AA25+"5"),1,1,"EST 4")))/SUM(INDIRECT(ADDRESS($AF25,6,1,1,"EST 4")):INDIRECT(ADDRESS($AF25,IF(AA25="",17,AA25+"5"),1,1,"EST 4")))-1)</f>
        <v>-</v>
      </c>
      <c r="AH25" s="1" t="str">
        <f ca="1">IF($I25&lt;AH$5,"-",SUM(INDIRECT(ADDRESS($AF25+"1",22,1,1,"EST 4")):INDIRECT(ADDRESS($AF25+"1",IF(AB25="",33,AB25+"21"),1,1,"EST 4")))/SUM(INDIRECT(ADDRESS($AF25,22,1,1,"EST 4")):INDIRECT(ADDRESS($AF25,IF(AB25="",33,AB25+"21"),1,1,"EST 4")))-1)</f>
        <v>-</v>
      </c>
      <c r="AI25" s="1" t="str">
        <f ca="1">IF($I25&lt;AI$5,"-",SUM(INDIRECT(ADDRESS($AF25+"1",38,1,1,"EST 4")):INDIRECT(ADDRESS($AF25+"1",IF(AC25="",49,AC25+"37"),1,1,"EST 4")))/SUM(INDIRECT(ADDRESS($AF25,38,1,1,"EST 4")):INDIRECT(ADDRESS($AF25,IF(AC25="",49,AC25+"37"),1,1,"EST 4")))-1)</f>
        <v>-</v>
      </c>
      <c r="AJ25" s="1" t="str">
        <f ca="1">IF($I25&lt;AJ$5,"-",SUM(INDIRECT(ADDRESS($AF25+"1",54,1,1,"EST 4")):INDIRECT(ADDRESS($AF25+"1",IF(AD25="",65,AD25+"53"),1,1,"EST 4")))/SUM(INDIRECT(ADDRESS($AF25,54,1,1,"EST 4")):INDIRECT(ADDRESS($AF25,IF(AD25="",65,AD25+"53"),1,1,"EST 4")))-1)</f>
        <v>-</v>
      </c>
      <c r="AK25" s="1" t="str">
        <f ca="1">IF($I25&lt;AK$5,"-",SUM(INDIRECT(ADDRESS($AF25+"1",70,1,1,"EST 4")):INDIRECT(ADDRESS($AF25+"1",IF(AE25="",81,AE25+"69"),1,1,"EST 4")))/SUM(INDIRECT(ADDRESS($AF25,70,1,1,"EST 4")):INDIRECT(ADDRESS($AF25,IF(AE25="",81,AE25+"69"),1,1,"EST 4")))-1)</f>
        <v>-</v>
      </c>
    </row>
    <row r="26" spans="3:37" ht="30" customHeight="1" thickTop="1" thickBot="1">
      <c r="C26" s="321"/>
      <c r="D26" s="322"/>
      <c r="E26" s="316"/>
      <c r="F26" s="316"/>
      <c r="G26" s="317" t="str">
        <f>IF(F26=0,"",VLOOKUP(F26,Funcionários!$C$6:$D$81,2,FALSE))</f>
        <v/>
      </c>
      <c r="H26" s="318"/>
      <c r="I26" s="319"/>
      <c r="J26" s="85" t="str">
        <f t="shared" si="3"/>
        <v/>
      </c>
      <c r="K26" s="88"/>
      <c r="L26" s="1" t="str">
        <f t="shared" si="4"/>
        <v/>
      </c>
      <c r="M26" s="1" t="str">
        <f>IF(Funcionários!C26=0,"",Funcionários!C26)</f>
        <v/>
      </c>
      <c r="R26" s="1" t="str">
        <f t="shared" si="5"/>
        <v/>
      </c>
      <c r="S26" s="1" t="str">
        <f t="shared" si="6"/>
        <v/>
      </c>
      <c r="W26" s="1" t="e">
        <f t="shared" ca="1" si="7"/>
        <v>#VALUE!</v>
      </c>
      <c r="X26" s="1" t="e">
        <f t="shared" ca="1" si="8"/>
        <v>#VALUE!</v>
      </c>
      <c r="Y26" s="1" t="e">
        <f t="shared" ca="1" si="9"/>
        <v>#VALUE!</v>
      </c>
      <c r="AA26" s="1" t="str">
        <f t="shared" ref="AA26:AE35" si="11">IF($I26=AA$5,$R26,"")</f>
        <v/>
      </c>
      <c r="AB26" s="1" t="str">
        <f t="shared" si="11"/>
        <v/>
      </c>
      <c r="AC26" s="1" t="str">
        <f t="shared" si="11"/>
        <v/>
      </c>
      <c r="AD26" s="1" t="str">
        <f t="shared" si="11"/>
        <v/>
      </c>
      <c r="AE26" s="1" t="str">
        <f t="shared" si="11"/>
        <v/>
      </c>
      <c r="AF26" s="1" t="e">
        <f>VLOOKUP(C26,'Est4'!$C$12:$S$26,18,FALSE)</f>
        <v>#N/A</v>
      </c>
      <c r="AG26" s="1" t="str">
        <f ca="1">IF($I26&lt;AG$5,"-",SUM(INDIRECT(ADDRESS($AF26+"1",6,1,1,"EST 4")):INDIRECT(ADDRESS($AF26+"1",IF(AA26="",17,AA26+"5"),1,1,"EST 4")))/SUM(INDIRECT(ADDRESS($AF26,6,1,1,"EST 4")):INDIRECT(ADDRESS($AF26,IF(AA26="",17,AA26+"5"),1,1,"EST 4")))-1)</f>
        <v>-</v>
      </c>
      <c r="AH26" s="1" t="str">
        <f ca="1">IF($I26&lt;AH$5,"-",SUM(INDIRECT(ADDRESS($AF26+"1",22,1,1,"EST 4")):INDIRECT(ADDRESS($AF26+"1",IF(AB26="",33,AB26+"21"),1,1,"EST 4")))/SUM(INDIRECT(ADDRESS($AF26,22,1,1,"EST 4")):INDIRECT(ADDRESS($AF26,IF(AB26="",33,AB26+"21"),1,1,"EST 4")))-1)</f>
        <v>-</v>
      </c>
      <c r="AI26" s="1" t="str">
        <f ca="1">IF($I26&lt;AI$5,"-",SUM(INDIRECT(ADDRESS($AF26+"1",38,1,1,"EST 4")):INDIRECT(ADDRESS($AF26+"1",IF(AC26="",49,AC26+"37"),1,1,"EST 4")))/SUM(INDIRECT(ADDRESS($AF26,38,1,1,"EST 4")):INDIRECT(ADDRESS($AF26,IF(AC26="",49,AC26+"37"),1,1,"EST 4")))-1)</f>
        <v>-</v>
      </c>
      <c r="AJ26" s="1" t="str">
        <f ca="1">IF($I26&lt;AJ$5,"-",SUM(INDIRECT(ADDRESS($AF26+"1",54,1,1,"EST 4")):INDIRECT(ADDRESS($AF26+"1",IF(AD26="",65,AD26+"53"),1,1,"EST 4")))/SUM(INDIRECT(ADDRESS($AF26,54,1,1,"EST 4")):INDIRECT(ADDRESS($AF26,IF(AD26="",65,AD26+"53"),1,1,"EST 4")))-1)</f>
        <v>-</v>
      </c>
      <c r="AK26" s="1" t="str">
        <f ca="1">IF($I26&lt;AK$5,"-",SUM(INDIRECT(ADDRESS($AF26+"1",70,1,1,"EST 4")):INDIRECT(ADDRESS($AF26+"1",IF(AE26="",81,AE26+"69"),1,1,"EST 4")))/SUM(INDIRECT(ADDRESS($AF26,70,1,1,"EST 4")):INDIRECT(ADDRESS($AF26,IF(AE26="",81,AE26+"69"),1,1,"EST 4")))-1)</f>
        <v>-</v>
      </c>
    </row>
    <row r="27" spans="3:37" ht="30" customHeight="1" thickTop="1" thickBot="1">
      <c r="C27" s="321"/>
      <c r="D27" s="322"/>
      <c r="E27" s="316"/>
      <c r="F27" s="316"/>
      <c r="G27" s="317" t="str">
        <f>IF(F27=0,"",VLOOKUP(F27,Funcionários!$C$6:$D$81,2,FALSE))</f>
        <v/>
      </c>
      <c r="H27" s="318"/>
      <c r="I27" s="319"/>
      <c r="J27" s="85" t="str">
        <f t="shared" si="3"/>
        <v/>
      </c>
      <c r="K27" s="88"/>
      <c r="L27" s="1" t="str">
        <f t="shared" si="4"/>
        <v/>
      </c>
      <c r="M27" s="1" t="str">
        <f>IF(Funcionários!C27=0,"",Funcionários!C27)</f>
        <v/>
      </c>
      <c r="R27" s="1" t="str">
        <f t="shared" si="5"/>
        <v/>
      </c>
      <c r="S27" s="1" t="str">
        <f t="shared" si="6"/>
        <v/>
      </c>
      <c r="W27" s="1" t="e">
        <f t="shared" ca="1" si="7"/>
        <v>#VALUE!</v>
      </c>
      <c r="X27" s="1" t="e">
        <f t="shared" ca="1" si="8"/>
        <v>#VALUE!</v>
      </c>
      <c r="Y27" s="1" t="e">
        <f t="shared" ca="1" si="9"/>
        <v>#VALUE!</v>
      </c>
      <c r="AA27" s="1" t="str">
        <f t="shared" si="11"/>
        <v/>
      </c>
      <c r="AB27" s="1" t="str">
        <f t="shared" si="11"/>
        <v/>
      </c>
      <c r="AC27" s="1" t="str">
        <f t="shared" si="11"/>
        <v/>
      </c>
      <c r="AD27" s="1" t="str">
        <f t="shared" si="11"/>
        <v/>
      </c>
      <c r="AE27" s="1" t="str">
        <f t="shared" si="11"/>
        <v/>
      </c>
      <c r="AF27" s="1" t="e">
        <f>VLOOKUP(C27,'Est4'!$C$12:$S$26,18,FALSE)</f>
        <v>#N/A</v>
      </c>
      <c r="AG27" s="1" t="str">
        <f ca="1">IF($I27&lt;AG$5,"-",SUM(INDIRECT(ADDRESS($AF27+"1",6,1,1,"EST 4")):INDIRECT(ADDRESS($AF27+"1",IF(AA27="",17,AA27+"5"),1,1,"EST 4")))/SUM(INDIRECT(ADDRESS($AF27,6,1,1,"EST 4")):INDIRECT(ADDRESS($AF27,IF(AA27="",17,AA27+"5"),1,1,"EST 4")))-1)</f>
        <v>-</v>
      </c>
      <c r="AH27" s="1" t="str">
        <f ca="1">IF($I27&lt;AH$5,"-",SUM(INDIRECT(ADDRESS($AF27+"1",22,1,1,"EST 4")):INDIRECT(ADDRESS($AF27+"1",IF(AB27="",33,AB27+"21"),1,1,"EST 4")))/SUM(INDIRECT(ADDRESS($AF27,22,1,1,"EST 4")):INDIRECT(ADDRESS($AF27,IF(AB27="",33,AB27+"21"),1,1,"EST 4")))-1)</f>
        <v>-</v>
      </c>
      <c r="AI27" s="1" t="str">
        <f ca="1">IF($I27&lt;AI$5,"-",SUM(INDIRECT(ADDRESS($AF27+"1",38,1,1,"EST 4")):INDIRECT(ADDRESS($AF27+"1",IF(AC27="",49,AC27+"37"),1,1,"EST 4")))/SUM(INDIRECT(ADDRESS($AF27,38,1,1,"EST 4")):INDIRECT(ADDRESS($AF27,IF(AC27="",49,AC27+"37"),1,1,"EST 4")))-1)</f>
        <v>-</v>
      </c>
      <c r="AJ27" s="1" t="str">
        <f ca="1">IF($I27&lt;AJ$5,"-",SUM(INDIRECT(ADDRESS($AF27+"1",54,1,1,"EST 4")):INDIRECT(ADDRESS($AF27+"1",IF(AD27="",65,AD27+"53"),1,1,"EST 4")))/SUM(INDIRECT(ADDRESS($AF27,54,1,1,"EST 4")):INDIRECT(ADDRESS($AF27,IF(AD27="",65,AD27+"53"),1,1,"EST 4")))-1)</f>
        <v>-</v>
      </c>
      <c r="AK27" s="1" t="str">
        <f ca="1">IF($I27&lt;AK$5,"-",SUM(INDIRECT(ADDRESS($AF27+"1",70,1,1,"EST 4")):INDIRECT(ADDRESS($AF27+"1",IF(AE27="",81,AE27+"69"),1,1,"EST 4")))/SUM(INDIRECT(ADDRESS($AF27,70,1,1,"EST 4")):INDIRECT(ADDRESS($AF27,IF(AE27="",81,AE27+"69"),1,1,"EST 4")))-1)</f>
        <v>-</v>
      </c>
    </row>
    <row r="28" spans="3:37" ht="30" customHeight="1" thickTop="1" thickBot="1">
      <c r="C28" s="321"/>
      <c r="D28" s="322"/>
      <c r="E28" s="316"/>
      <c r="F28" s="316"/>
      <c r="G28" s="317" t="str">
        <f>IF(F28=0,"",VLOOKUP(F28,Funcionários!$C$6:$D$81,2,FALSE))</f>
        <v/>
      </c>
      <c r="H28" s="318"/>
      <c r="I28" s="319"/>
      <c r="J28" s="85" t="str">
        <f t="shared" si="3"/>
        <v/>
      </c>
      <c r="K28" s="88"/>
      <c r="L28" s="1" t="str">
        <f t="shared" si="4"/>
        <v/>
      </c>
      <c r="M28" s="1" t="str">
        <f>IF(Funcionários!C28=0,"",Funcionários!C28)</f>
        <v/>
      </c>
      <c r="R28" s="1" t="str">
        <f t="shared" si="5"/>
        <v/>
      </c>
      <c r="S28" s="1" t="str">
        <f t="shared" si="6"/>
        <v/>
      </c>
      <c r="W28" s="1" t="e">
        <f t="shared" ca="1" si="7"/>
        <v>#VALUE!</v>
      </c>
      <c r="X28" s="1" t="e">
        <f t="shared" ca="1" si="8"/>
        <v>#VALUE!</v>
      </c>
      <c r="Y28" s="1" t="e">
        <f t="shared" ca="1" si="9"/>
        <v>#VALUE!</v>
      </c>
      <c r="AA28" s="1" t="str">
        <f t="shared" si="11"/>
        <v/>
      </c>
      <c r="AB28" s="1" t="str">
        <f t="shared" si="11"/>
        <v/>
      </c>
      <c r="AC28" s="1" t="str">
        <f t="shared" si="11"/>
        <v/>
      </c>
      <c r="AD28" s="1" t="str">
        <f t="shared" si="11"/>
        <v/>
      </c>
      <c r="AE28" s="1" t="str">
        <f t="shared" si="11"/>
        <v/>
      </c>
      <c r="AF28" s="1" t="e">
        <f>VLOOKUP(C28,'Est4'!$C$12:$S$26,18,FALSE)</f>
        <v>#N/A</v>
      </c>
      <c r="AG28" s="1" t="str">
        <f ca="1">IF($I28&lt;AG$5,"-",SUM(INDIRECT(ADDRESS($AF28+"1",6,1,1,"EST 4")):INDIRECT(ADDRESS($AF28+"1",IF(AA28="",17,AA28+"5"),1,1,"EST 4")))/SUM(INDIRECT(ADDRESS($AF28,6,1,1,"EST 4")):INDIRECT(ADDRESS($AF28,IF(AA28="",17,AA28+"5"),1,1,"EST 4")))-1)</f>
        <v>-</v>
      </c>
      <c r="AH28" s="1" t="str">
        <f ca="1">IF($I28&lt;AH$5,"-",SUM(INDIRECT(ADDRESS($AF28+"1",22,1,1,"EST 4")):INDIRECT(ADDRESS($AF28+"1",IF(AB28="",33,AB28+"21"),1,1,"EST 4")))/SUM(INDIRECT(ADDRESS($AF28,22,1,1,"EST 4")):INDIRECT(ADDRESS($AF28,IF(AB28="",33,AB28+"21"),1,1,"EST 4")))-1)</f>
        <v>-</v>
      </c>
      <c r="AI28" s="1" t="str">
        <f ca="1">IF($I28&lt;AI$5,"-",SUM(INDIRECT(ADDRESS($AF28+"1",38,1,1,"EST 4")):INDIRECT(ADDRESS($AF28+"1",IF(AC28="",49,AC28+"37"),1,1,"EST 4")))/SUM(INDIRECT(ADDRESS($AF28,38,1,1,"EST 4")):INDIRECT(ADDRESS($AF28,IF(AC28="",49,AC28+"37"),1,1,"EST 4")))-1)</f>
        <v>-</v>
      </c>
      <c r="AJ28" s="1" t="str">
        <f ca="1">IF($I28&lt;AJ$5,"-",SUM(INDIRECT(ADDRESS($AF28+"1",54,1,1,"EST 4")):INDIRECT(ADDRESS($AF28+"1",IF(AD28="",65,AD28+"53"),1,1,"EST 4")))/SUM(INDIRECT(ADDRESS($AF28,54,1,1,"EST 4")):INDIRECT(ADDRESS($AF28,IF(AD28="",65,AD28+"53"),1,1,"EST 4")))-1)</f>
        <v>-</v>
      </c>
      <c r="AK28" s="1" t="str">
        <f ca="1">IF($I28&lt;AK$5,"-",SUM(INDIRECT(ADDRESS($AF28+"1",70,1,1,"EST 4")):INDIRECT(ADDRESS($AF28+"1",IF(AE28="",81,AE28+"69"),1,1,"EST 4")))/SUM(INDIRECT(ADDRESS($AF28,70,1,1,"EST 4")):INDIRECT(ADDRESS($AF28,IF(AE28="",81,AE28+"69"),1,1,"EST 4")))-1)</f>
        <v>-</v>
      </c>
    </row>
    <row r="29" spans="3:37" ht="30" customHeight="1" thickTop="1" thickBot="1">
      <c r="C29" s="321"/>
      <c r="D29" s="322"/>
      <c r="E29" s="316"/>
      <c r="F29" s="316"/>
      <c r="G29" s="317" t="str">
        <f>IF(F29=0,"",VLOOKUP(F29,Funcionários!$C$6:$D$81,2,FALSE))</f>
        <v/>
      </c>
      <c r="H29" s="318"/>
      <c r="I29" s="319"/>
      <c r="J29" s="85" t="str">
        <f t="shared" si="3"/>
        <v/>
      </c>
      <c r="K29" s="88"/>
      <c r="L29" s="1" t="str">
        <f t="shared" si="4"/>
        <v/>
      </c>
      <c r="M29" s="1" t="str">
        <f>IF(Funcionários!C29=0,"",Funcionários!C29)</f>
        <v/>
      </c>
      <c r="R29" s="1" t="str">
        <f t="shared" si="5"/>
        <v/>
      </c>
      <c r="S29" s="1" t="str">
        <f t="shared" si="6"/>
        <v/>
      </c>
      <c r="W29" s="1" t="e">
        <f t="shared" ca="1" si="7"/>
        <v>#VALUE!</v>
      </c>
      <c r="X29" s="1" t="e">
        <f t="shared" ca="1" si="8"/>
        <v>#VALUE!</v>
      </c>
      <c r="Y29" s="1" t="e">
        <f t="shared" ca="1" si="9"/>
        <v>#VALUE!</v>
      </c>
      <c r="AA29" s="1" t="str">
        <f t="shared" si="11"/>
        <v/>
      </c>
      <c r="AB29" s="1" t="str">
        <f t="shared" si="11"/>
        <v/>
      </c>
      <c r="AC29" s="1" t="str">
        <f t="shared" si="11"/>
        <v/>
      </c>
      <c r="AD29" s="1" t="str">
        <f t="shared" si="11"/>
        <v/>
      </c>
      <c r="AE29" s="1" t="str">
        <f t="shared" si="11"/>
        <v/>
      </c>
      <c r="AF29" s="1" t="e">
        <f>VLOOKUP(C29,'Est4'!$C$12:$S$26,18,FALSE)</f>
        <v>#N/A</v>
      </c>
      <c r="AG29" s="1" t="str">
        <f ca="1">IF($I29&lt;AG$5,"-",SUM(INDIRECT(ADDRESS($AF29+"1",6,1,1,"EST 4")):INDIRECT(ADDRESS($AF29+"1",IF(AA29="",17,AA29+"5"),1,1,"EST 4")))/SUM(INDIRECT(ADDRESS($AF29,6,1,1,"EST 4")):INDIRECT(ADDRESS($AF29,IF(AA29="",17,AA29+"5"),1,1,"EST 4")))-1)</f>
        <v>-</v>
      </c>
      <c r="AH29" s="1" t="str">
        <f ca="1">IF($I29&lt;AH$5,"-",SUM(INDIRECT(ADDRESS($AF29+"1",22,1,1,"EST 4")):INDIRECT(ADDRESS($AF29+"1",IF(AB29="",33,AB29+"21"),1,1,"EST 4")))/SUM(INDIRECT(ADDRESS($AF29,22,1,1,"EST 4")):INDIRECT(ADDRESS($AF29,IF(AB29="",33,AB29+"21"),1,1,"EST 4")))-1)</f>
        <v>-</v>
      </c>
      <c r="AI29" s="1" t="str">
        <f ca="1">IF($I29&lt;AI$5,"-",SUM(INDIRECT(ADDRESS($AF29+"1",38,1,1,"EST 4")):INDIRECT(ADDRESS($AF29+"1",IF(AC29="",49,AC29+"37"),1,1,"EST 4")))/SUM(INDIRECT(ADDRESS($AF29,38,1,1,"EST 4")):INDIRECT(ADDRESS($AF29,IF(AC29="",49,AC29+"37"),1,1,"EST 4")))-1)</f>
        <v>-</v>
      </c>
      <c r="AJ29" s="1" t="str">
        <f ca="1">IF($I29&lt;AJ$5,"-",SUM(INDIRECT(ADDRESS($AF29+"1",54,1,1,"EST 4")):INDIRECT(ADDRESS($AF29+"1",IF(AD29="",65,AD29+"53"),1,1,"EST 4")))/SUM(INDIRECT(ADDRESS($AF29,54,1,1,"EST 4")):INDIRECT(ADDRESS($AF29,IF(AD29="",65,AD29+"53"),1,1,"EST 4")))-1)</f>
        <v>-</v>
      </c>
      <c r="AK29" s="1" t="str">
        <f ca="1">IF($I29&lt;AK$5,"-",SUM(INDIRECT(ADDRESS($AF29+"1",70,1,1,"EST 4")):INDIRECT(ADDRESS($AF29+"1",IF(AE29="",81,AE29+"69"),1,1,"EST 4")))/SUM(INDIRECT(ADDRESS($AF29,70,1,1,"EST 4")):INDIRECT(ADDRESS($AF29,IF(AE29="",81,AE29+"69"),1,1,"EST 4")))-1)</f>
        <v>-</v>
      </c>
    </row>
    <row r="30" spans="3:37" ht="30" customHeight="1" thickTop="1" thickBot="1">
      <c r="C30" s="321"/>
      <c r="D30" s="322"/>
      <c r="E30" s="316"/>
      <c r="F30" s="316"/>
      <c r="G30" s="317" t="str">
        <f>IF(F30=0,"",VLOOKUP(F30,Funcionários!$C$6:$D$81,2,FALSE))</f>
        <v/>
      </c>
      <c r="H30" s="318"/>
      <c r="I30" s="319"/>
      <c r="J30" s="85" t="str">
        <f t="shared" si="3"/>
        <v/>
      </c>
      <c r="K30" s="88"/>
      <c r="L30" s="1" t="str">
        <f t="shared" si="4"/>
        <v/>
      </c>
      <c r="M30" s="1" t="str">
        <f>IF(Funcionários!C30=0,"",Funcionários!C30)</f>
        <v/>
      </c>
      <c r="R30" s="1" t="str">
        <f t="shared" si="5"/>
        <v/>
      </c>
      <c r="S30" s="1" t="str">
        <f t="shared" si="6"/>
        <v/>
      </c>
      <c r="W30" s="1" t="e">
        <f t="shared" ca="1" si="7"/>
        <v>#VALUE!</v>
      </c>
      <c r="X30" s="1" t="e">
        <f t="shared" ca="1" si="8"/>
        <v>#VALUE!</v>
      </c>
      <c r="Y30" s="1" t="e">
        <f t="shared" ca="1" si="9"/>
        <v>#VALUE!</v>
      </c>
      <c r="AA30" s="1" t="str">
        <f t="shared" si="11"/>
        <v/>
      </c>
      <c r="AB30" s="1" t="str">
        <f t="shared" si="11"/>
        <v/>
      </c>
      <c r="AC30" s="1" t="str">
        <f t="shared" si="11"/>
        <v/>
      </c>
      <c r="AD30" s="1" t="str">
        <f t="shared" si="11"/>
        <v/>
      </c>
      <c r="AE30" s="1" t="str">
        <f t="shared" si="11"/>
        <v/>
      </c>
      <c r="AF30" s="1" t="e">
        <f>VLOOKUP(C30,'Est4'!$C$12:$S$26,18,FALSE)</f>
        <v>#N/A</v>
      </c>
      <c r="AG30" s="1" t="str">
        <f ca="1">IF($I30&lt;AG$5,"-",SUM(INDIRECT(ADDRESS($AF30+"1",6,1,1,"EST 4")):INDIRECT(ADDRESS($AF30+"1",IF(AA30="",17,AA30+"5"),1,1,"EST 4")))/SUM(INDIRECT(ADDRESS($AF30,6,1,1,"EST 4")):INDIRECT(ADDRESS($AF30,IF(AA30="",17,AA30+"5"),1,1,"EST 4")))-1)</f>
        <v>-</v>
      </c>
      <c r="AH30" s="1" t="str">
        <f ca="1">IF($I30&lt;AH$5,"-",SUM(INDIRECT(ADDRESS($AF30+"1",22,1,1,"EST 4")):INDIRECT(ADDRESS($AF30+"1",IF(AB30="",33,AB30+"21"),1,1,"EST 4")))/SUM(INDIRECT(ADDRESS($AF30,22,1,1,"EST 4")):INDIRECT(ADDRESS($AF30,IF(AB30="",33,AB30+"21"),1,1,"EST 4")))-1)</f>
        <v>-</v>
      </c>
      <c r="AI30" s="1" t="str">
        <f ca="1">IF($I30&lt;AI$5,"-",SUM(INDIRECT(ADDRESS($AF30+"1",38,1,1,"EST 4")):INDIRECT(ADDRESS($AF30+"1",IF(AC30="",49,AC30+"37"),1,1,"EST 4")))/SUM(INDIRECT(ADDRESS($AF30,38,1,1,"EST 4")):INDIRECT(ADDRESS($AF30,IF(AC30="",49,AC30+"37"),1,1,"EST 4")))-1)</f>
        <v>-</v>
      </c>
      <c r="AJ30" s="1" t="str">
        <f ca="1">IF($I30&lt;AJ$5,"-",SUM(INDIRECT(ADDRESS($AF30+"1",54,1,1,"EST 4")):INDIRECT(ADDRESS($AF30+"1",IF(AD30="",65,AD30+"53"),1,1,"EST 4")))/SUM(INDIRECT(ADDRESS($AF30,54,1,1,"EST 4")):INDIRECT(ADDRESS($AF30,IF(AD30="",65,AD30+"53"),1,1,"EST 4")))-1)</f>
        <v>-</v>
      </c>
      <c r="AK30" s="1" t="str">
        <f ca="1">IF($I30&lt;AK$5,"-",SUM(INDIRECT(ADDRESS($AF30+"1",70,1,1,"EST 4")):INDIRECT(ADDRESS($AF30+"1",IF(AE30="",81,AE30+"69"),1,1,"EST 4")))/SUM(INDIRECT(ADDRESS($AF30,70,1,1,"EST 4")):INDIRECT(ADDRESS($AF30,IF(AE30="",81,AE30+"69"),1,1,"EST 4")))-1)</f>
        <v>-</v>
      </c>
    </row>
    <row r="31" spans="3:37" ht="30" customHeight="1" thickTop="1" thickBot="1">
      <c r="C31" s="321"/>
      <c r="D31" s="322"/>
      <c r="E31" s="316"/>
      <c r="F31" s="316"/>
      <c r="G31" s="317" t="str">
        <f>IF(F31=0,"",VLOOKUP(F31,Funcionários!$C$6:$D$81,2,FALSE))</f>
        <v/>
      </c>
      <c r="H31" s="318"/>
      <c r="I31" s="319"/>
      <c r="J31" s="85" t="str">
        <f t="shared" si="3"/>
        <v/>
      </c>
      <c r="K31" s="88"/>
      <c r="L31" s="1" t="str">
        <f t="shared" si="4"/>
        <v/>
      </c>
      <c r="M31" s="1" t="str">
        <f>IF(Funcionários!C31=0,"",Funcionários!C31)</f>
        <v/>
      </c>
      <c r="R31" s="1" t="str">
        <f t="shared" si="5"/>
        <v/>
      </c>
      <c r="S31" s="1" t="str">
        <f t="shared" si="6"/>
        <v/>
      </c>
      <c r="W31" s="1" t="e">
        <f t="shared" ca="1" si="7"/>
        <v>#VALUE!</v>
      </c>
      <c r="X31" s="1" t="e">
        <f t="shared" ca="1" si="8"/>
        <v>#VALUE!</v>
      </c>
      <c r="Y31" s="1" t="e">
        <f t="shared" ca="1" si="9"/>
        <v>#VALUE!</v>
      </c>
      <c r="AA31" s="1" t="str">
        <f t="shared" si="11"/>
        <v/>
      </c>
      <c r="AB31" s="1" t="str">
        <f t="shared" si="11"/>
        <v/>
      </c>
      <c r="AC31" s="1" t="str">
        <f t="shared" si="11"/>
        <v/>
      </c>
      <c r="AD31" s="1" t="str">
        <f t="shared" si="11"/>
        <v/>
      </c>
      <c r="AE31" s="1" t="str">
        <f t="shared" si="11"/>
        <v/>
      </c>
      <c r="AF31" s="1" t="e">
        <f>VLOOKUP(C31,'Est4'!$C$12:$S$26,18,FALSE)</f>
        <v>#N/A</v>
      </c>
      <c r="AG31" s="1" t="str">
        <f ca="1">IF($I31&lt;AG$5,"-",SUM(INDIRECT(ADDRESS($AF31+"1",6,1,1,"EST 4")):INDIRECT(ADDRESS($AF31+"1",IF(AA31="",17,AA31+"5"),1,1,"EST 4")))/SUM(INDIRECT(ADDRESS($AF31,6,1,1,"EST 4")):INDIRECT(ADDRESS($AF31,IF(AA31="",17,AA31+"5"),1,1,"EST 4")))-1)</f>
        <v>-</v>
      </c>
      <c r="AH31" s="1" t="str">
        <f ca="1">IF($I31&lt;AH$5,"-",SUM(INDIRECT(ADDRESS($AF31+"1",22,1,1,"EST 4")):INDIRECT(ADDRESS($AF31+"1",IF(AB31="",33,AB31+"21"),1,1,"EST 4")))/SUM(INDIRECT(ADDRESS($AF31,22,1,1,"EST 4")):INDIRECT(ADDRESS($AF31,IF(AB31="",33,AB31+"21"),1,1,"EST 4")))-1)</f>
        <v>-</v>
      </c>
      <c r="AI31" s="1" t="str">
        <f ca="1">IF($I31&lt;AI$5,"-",SUM(INDIRECT(ADDRESS($AF31+"1",38,1,1,"EST 4")):INDIRECT(ADDRESS($AF31+"1",IF(AC31="",49,AC31+"37"),1,1,"EST 4")))/SUM(INDIRECT(ADDRESS($AF31,38,1,1,"EST 4")):INDIRECT(ADDRESS($AF31,IF(AC31="",49,AC31+"37"),1,1,"EST 4")))-1)</f>
        <v>-</v>
      </c>
      <c r="AJ31" s="1" t="str">
        <f ca="1">IF($I31&lt;AJ$5,"-",SUM(INDIRECT(ADDRESS($AF31+"1",54,1,1,"EST 4")):INDIRECT(ADDRESS($AF31+"1",IF(AD31="",65,AD31+"53"),1,1,"EST 4")))/SUM(INDIRECT(ADDRESS($AF31,54,1,1,"EST 4")):INDIRECT(ADDRESS($AF31,IF(AD31="",65,AD31+"53"),1,1,"EST 4")))-1)</f>
        <v>-</v>
      </c>
      <c r="AK31" s="1" t="str">
        <f ca="1">IF($I31&lt;AK$5,"-",SUM(INDIRECT(ADDRESS($AF31+"1",70,1,1,"EST 4")):INDIRECT(ADDRESS($AF31+"1",IF(AE31="",81,AE31+"69"),1,1,"EST 4")))/SUM(INDIRECT(ADDRESS($AF31,70,1,1,"EST 4")):INDIRECT(ADDRESS($AF31,IF(AE31="",81,AE31+"69"),1,1,"EST 4")))-1)</f>
        <v>-</v>
      </c>
    </row>
    <row r="32" spans="3:37" ht="30" customHeight="1" thickTop="1" thickBot="1">
      <c r="C32" s="321"/>
      <c r="D32" s="322"/>
      <c r="E32" s="316"/>
      <c r="F32" s="316"/>
      <c r="G32" s="317" t="str">
        <f>IF(F32=0,"",VLOOKUP(F32,Funcionários!$C$6:$D$81,2,FALSE))</f>
        <v/>
      </c>
      <c r="H32" s="318"/>
      <c r="I32" s="319"/>
      <c r="J32" s="85" t="str">
        <f t="shared" si="3"/>
        <v/>
      </c>
      <c r="K32" s="88"/>
      <c r="L32" s="1" t="str">
        <f t="shared" si="4"/>
        <v/>
      </c>
      <c r="M32" s="1" t="str">
        <f>IF(Funcionários!C32=0,"",Funcionários!C32)</f>
        <v/>
      </c>
      <c r="R32" s="1" t="str">
        <f t="shared" si="5"/>
        <v/>
      </c>
      <c r="S32" s="1" t="str">
        <f t="shared" si="6"/>
        <v/>
      </c>
      <c r="W32" s="1" t="e">
        <f t="shared" ca="1" si="7"/>
        <v>#VALUE!</v>
      </c>
      <c r="X32" s="1" t="e">
        <f t="shared" ca="1" si="8"/>
        <v>#VALUE!</v>
      </c>
      <c r="Y32" s="1" t="e">
        <f t="shared" ca="1" si="9"/>
        <v>#VALUE!</v>
      </c>
      <c r="AA32" s="1" t="str">
        <f t="shared" si="11"/>
        <v/>
      </c>
      <c r="AB32" s="1" t="str">
        <f t="shared" si="11"/>
        <v/>
      </c>
      <c r="AC32" s="1" t="str">
        <f t="shared" si="11"/>
        <v/>
      </c>
      <c r="AD32" s="1" t="str">
        <f t="shared" si="11"/>
        <v/>
      </c>
      <c r="AE32" s="1" t="str">
        <f t="shared" si="11"/>
        <v/>
      </c>
      <c r="AF32" s="1" t="e">
        <f>VLOOKUP(C32,'Est4'!$C$12:$S$26,18,FALSE)</f>
        <v>#N/A</v>
      </c>
      <c r="AG32" s="1" t="str">
        <f ca="1">IF($I32&lt;AG$5,"-",SUM(INDIRECT(ADDRESS($AF32+"1",6,1,1,"EST 4")):INDIRECT(ADDRESS($AF32+"1",IF(AA32="",17,AA32+"5"),1,1,"EST 4")))/SUM(INDIRECT(ADDRESS($AF32,6,1,1,"EST 4")):INDIRECT(ADDRESS($AF32,IF(AA32="",17,AA32+"5"),1,1,"EST 4")))-1)</f>
        <v>-</v>
      </c>
      <c r="AH32" s="1" t="str">
        <f ca="1">IF($I32&lt;AH$5,"-",SUM(INDIRECT(ADDRESS($AF32+"1",22,1,1,"EST 4")):INDIRECT(ADDRESS($AF32+"1",IF(AB32="",33,AB32+"21"),1,1,"EST 4")))/SUM(INDIRECT(ADDRESS($AF32,22,1,1,"EST 4")):INDIRECT(ADDRESS($AF32,IF(AB32="",33,AB32+"21"),1,1,"EST 4")))-1)</f>
        <v>-</v>
      </c>
      <c r="AI32" s="1" t="str">
        <f ca="1">IF($I32&lt;AI$5,"-",SUM(INDIRECT(ADDRESS($AF32+"1",38,1,1,"EST 4")):INDIRECT(ADDRESS($AF32+"1",IF(AC32="",49,AC32+"37"),1,1,"EST 4")))/SUM(INDIRECT(ADDRESS($AF32,38,1,1,"EST 4")):INDIRECT(ADDRESS($AF32,IF(AC32="",49,AC32+"37"),1,1,"EST 4")))-1)</f>
        <v>-</v>
      </c>
      <c r="AJ32" s="1" t="str">
        <f ca="1">IF($I32&lt;AJ$5,"-",SUM(INDIRECT(ADDRESS($AF32+"1",54,1,1,"EST 4")):INDIRECT(ADDRESS($AF32+"1",IF(AD32="",65,AD32+"53"),1,1,"EST 4")))/SUM(INDIRECT(ADDRESS($AF32,54,1,1,"EST 4")):INDIRECT(ADDRESS($AF32,IF(AD32="",65,AD32+"53"),1,1,"EST 4")))-1)</f>
        <v>-</v>
      </c>
      <c r="AK32" s="1" t="str">
        <f ca="1">IF($I32&lt;AK$5,"-",SUM(INDIRECT(ADDRESS($AF32+"1",70,1,1,"EST 4")):INDIRECT(ADDRESS($AF32+"1",IF(AE32="",81,AE32+"69"),1,1,"EST 4")))/SUM(INDIRECT(ADDRESS($AF32,70,1,1,"EST 4")):INDIRECT(ADDRESS($AF32,IF(AE32="",81,AE32+"69"),1,1,"EST 4")))-1)</f>
        <v>-</v>
      </c>
    </row>
    <row r="33" spans="3:37" ht="30" customHeight="1" thickTop="1" thickBot="1">
      <c r="C33" s="321"/>
      <c r="D33" s="322"/>
      <c r="E33" s="316"/>
      <c r="F33" s="316"/>
      <c r="G33" s="317" t="str">
        <f>IF(F33=0,"",VLOOKUP(F33,Funcionários!$C$6:$D$81,2,FALSE))</f>
        <v/>
      </c>
      <c r="H33" s="318"/>
      <c r="I33" s="319"/>
      <c r="J33" s="85" t="str">
        <f t="shared" si="3"/>
        <v/>
      </c>
      <c r="K33" s="88"/>
      <c r="L33" s="1" t="str">
        <f t="shared" si="4"/>
        <v/>
      </c>
      <c r="M33" s="1" t="str">
        <f>IF(Funcionários!C33=0,"",Funcionários!C33)</f>
        <v/>
      </c>
      <c r="R33" s="1" t="str">
        <f t="shared" si="5"/>
        <v/>
      </c>
      <c r="S33" s="1" t="str">
        <f t="shared" si="6"/>
        <v/>
      </c>
      <c r="W33" s="1" t="e">
        <f t="shared" ca="1" si="7"/>
        <v>#VALUE!</v>
      </c>
      <c r="X33" s="1" t="e">
        <f t="shared" ca="1" si="8"/>
        <v>#VALUE!</v>
      </c>
      <c r="Y33" s="1" t="e">
        <f t="shared" ca="1" si="9"/>
        <v>#VALUE!</v>
      </c>
      <c r="AA33" s="1" t="str">
        <f t="shared" si="11"/>
        <v/>
      </c>
      <c r="AB33" s="1" t="str">
        <f t="shared" si="11"/>
        <v/>
      </c>
      <c r="AC33" s="1" t="str">
        <f t="shared" si="11"/>
        <v/>
      </c>
      <c r="AD33" s="1" t="str">
        <f t="shared" si="11"/>
        <v/>
      </c>
      <c r="AE33" s="1" t="str">
        <f t="shared" si="11"/>
        <v/>
      </c>
      <c r="AF33" s="1" t="e">
        <f>VLOOKUP(C33,'Est4'!$C$12:$S$26,18,FALSE)</f>
        <v>#N/A</v>
      </c>
      <c r="AG33" s="1" t="str">
        <f ca="1">IF($I33&lt;AG$5,"-",SUM(INDIRECT(ADDRESS($AF33+"1",6,1,1,"EST 4")):INDIRECT(ADDRESS($AF33+"1",IF(AA33="",17,AA33+"5"),1,1,"EST 4")))/SUM(INDIRECT(ADDRESS($AF33,6,1,1,"EST 4")):INDIRECT(ADDRESS($AF33,IF(AA33="",17,AA33+"5"),1,1,"EST 4")))-1)</f>
        <v>-</v>
      </c>
      <c r="AH33" s="1" t="str">
        <f ca="1">IF($I33&lt;AH$5,"-",SUM(INDIRECT(ADDRESS($AF33+"1",22,1,1,"EST 4")):INDIRECT(ADDRESS($AF33+"1",IF(AB33="",33,AB33+"21"),1,1,"EST 4")))/SUM(INDIRECT(ADDRESS($AF33,22,1,1,"EST 4")):INDIRECT(ADDRESS($AF33,IF(AB33="",33,AB33+"21"),1,1,"EST 4")))-1)</f>
        <v>-</v>
      </c>
      <c r="AI33" s="1" t="str">
        <f ca="1">IF($I33&lt;AI$5,"-",SUM(INDIRECT(ADDRESS($AF33+"1",38,1,1,"EST 4")):INDIRECT(ADDRESS($AF33+"1",IF(AC33="",49,AC33+"37"),1,1,"EST 4")))/SUM(INDIRECT(ADDRESS($AF33,38,1,1,"EST 4")):INDIRECT(ADDRESS($AF33,IF(AC33="",49,AC33+"37"),1,1,"EST 4")))-1)</f>
        <v>-</v>
      </c>
      <c r="AJ33" s="1" t="str">
        <f ca="1">IF($I33&lt;AJ$5,"-",SUM(INDIRECT(ADDRESS($AF33+"1",54,1,1,"EST 4")):INDIRECT(ADDRESS($AF33+"1",IF(AD33="",65,AD33+"53"),1,1,"EST 4")))/SUM(INDIRECT(ADDRESS($AF33,54,1,1,"EST 4")):INDIRECT(ADDRESS($AF33,IF(AD33="",65,AD33+"53"),1,1,"EST 4")))-1)</f>
        <v>-</v>
      </c>
      <c r="AK33" s="1" t="str">
        <f ca="1">IF($I33&lt;AK$5,"-",SUM(INDIRECT(ADDRESS($AF33+"1",70,1,1,"EST 4")):INDIRECT(ADDRESS($AF33+"1",IF(AE33="",81,AE33+"69"),1,1,"EST 4")))/SUM(INDIRECT(ADDRESS($AF33,70,1,1,"EST 4")):INDIRECT(ADDRESS($AF33,IF(AE33="",81,AE33+"69"),1,1,"EST 4")))-1)</f>
        <v>-</v>
      </c>
    </row>
    <row r="34" spans="3:37" ht="30" customHeight="1" thickTop="1" thickBot="1">
      <c r="C34" s="321"/>
      <c r="D34" s="322"/>
      <c r="E34" s="316"/>
      <c r="F34" s="316"/>
      <c r="G34" s="317" t="str">
        <f>IF(F34=0,"",VLOOKUP(F34,Funcionários!$C$6:$D$81,2,FALSE))</f>
        <v/>
      </c>
      <c r="H34" s="318"/>
      <c r="I34" s="319"/>
      <c r="J34" s="85" t="str">
        <f t="shared" si="3"/>
        <v/>
      </c>
      <c r="K34" s="88"/>
      <c r="L34" s="1" t="str">
        <f t="shared" si="4"/>
        <v/>
      </c>
      <c r="M34" s="1" t="str">
        <f>IF(Funcionários!C34=0,"",Funcionários!C34)</f>
        <v/>
      </c>
      <c r="R34" s="1" t="str">
        <f t="shared" si="5"/>
        <v/>
      </c>
      <c r="S34" s="1" t="str">
        <f t="shared" si="6"/>
        <v/>
      </c>
      <c r="W34" s="1" t="e">
        <f t="shared" ca="1" si="7"/>
        <v>#VALUE!</v>
      </c>
      <c r="X34" s="1" t="e">
        <f t="shared" ca="1" si="8"/>
        <v>#VALUE!</v>
      </c>
      <c r="Y34" s="1" t="e">
        <f t="shared" ca="1" si="9"/>
        <v>#VALUE!</v>
      </c>
      <c r="AA34" s="1" t="str">
        <f t="shared" si="11"/>
        <v/>
      </c>
      <c r="AB34" s="1" t="str">
        <f t="shared" si="11"/>
        <v/>
      </c>
      <c r="AC34" s="1" t="str">
        <f t="shared" si="11"/>
        <v/>
      </c>
      <c r="AD34" s="1" t="str">
        <f t="shared" si="11"/>
        <v/>
      </c>
      <c r="AE34" s="1" t="str">
        <f t="shared" si="11"/>
        <v/>
      </c>
      <c r="AF34" s="1" t="e">
        <f>VLOOKUP(C34,'Est4'!$C$12:$S$26,18,FALSE)</f>
        <v>#N/A</v>
      </c>
      <c r="AG34" s="1" t="str">
        <f ca="1">IF($I34&lt;AG$5,"-",SUM(INDIRECT(ADDRESS($AF34+"1",6,1,1,"EST 4")):INDIRECT(ADDRESS($AF34+"1",IF(AA34="",17,AA34+"5"),1,1,"EST 4")))/SUM(INDIRECT(ADDRESS($AF34,6,1,1,"EST 4")):INDIRECT(ADDRESS($AF34,IF(AA34="",17,AA34+"5"),1,1,"EST 4")))-1)</f>
        <v>-</v>
      </c>
      <c r="AH34" s="1" t="str">
        <f ca="1">IF($I34&lt;AH$5,"-",SUM(INDIRECT(ADDRESS($AF34+"1",22,1,1,"EST 4")):INDIRECT(ADDRESS($AF34+"1",IF(AB34="",33,AB34+"21"),1,1,"EST 4")))/SUM(INDIRECT(ADDRESS($AF34,22,1,1,"EST 4")):INDIRECT(ADDRESS($AF34,IF(AB34="",33,AB34+"21"),1,1,"EST 4")))-1)</f>
        <v>-</v>
      </c>
      <c r="AI34" s="1" t="str">
        <f ca="1">IF($I34&lt;AI$5,"-",SUM(INDIRECT(ADDRESS($AF34+"1",38,1,1,"EST 4")):INDIRECT(ADDRESS($AF34+"1",IF(AC34="",49,AC34+"37"),1,1,"EST 4")))/SUM(INDIRECT(ADDRESS($AF34,38,1,1,"EST 4")):INDIRECT(ADDRESS($AF34,IF(AC34="",49,AC34+"37"),1,1,"EST 4")))-1)</f>
        <v>-</v>
      </c>
      <c r="AJ34" s="1" t="str">
        <f ca="1">IF($I34&lt;AJ$5,"-",SUM(INDIRECT(ADDRESS($AF34+"1",54,1,1,"EST 4")):INDIRECT(ADDRESS($AF34+"1",IF(AD34="",65,AD34+"53"),1,1,"EST 4")))/SUM(INDIRECT(ADDRESS($AF34,54,1,1,"EST 4")):INDIRECT(ADDRESS($AF34,IF(AD34="",65,AD34+"53"),1,1,"EST 4")))-1)</f>
        <v>-</v>
      </c>
      <c r="AK34" s="1" t="str">
        <f ca="1">IF($I34&lt;AK$5,"-",SUM(INDIRECT(ADDRESS($AF34+"1",70,1,1,"EST 4")):INDIRECT(ADDRESS($AF34+"1",IF(AE34="",81,AE34+"69"),1,1,"EST 4")))/SUM(INDIRECT(ADDRESS($AF34,70,1,1,"EST 4")):INDIRECT(ADDRESS($AF34,IF(AE34="",81,AE34+"69"),1,1,"EST 4")))-1)</f>
        <v>-</v>
      </c>
    </row>
    <row r="35" spans="3:37" ht="30" customHeight="1" thickTop="1" thickBot="1">
      <c r="C35" s="321"/>
      <c r="D35" s="322"/>
      <c r="E35" s="316"/>
      <c r="F35" s="316"/>
      <c r="G35" s="317" t="str">
        <f>IF(F35=0,"",VLOOKUP(F35,Funcionários!$C$6:$D$81,2,FALSE))</f>
        <v/>
      </c>
      <c r="H35" s="318"/>
      <c r="I35" s="319"/>
      <c r="J35" s="85" t="str">
        <f t="shared" si="3"/>
        <v/>
      </c>
      <c r="K35" s="88"/>
      <c r="L35" s="1" t="str">
        <f t="shared" si="4"/>
        <v/>
      </c>
      <c r="M35" s="1" t="str">
        <f>IF(Funcionários!C35=0,"",Funcionários!C35)</f>
        <v/>
      </c>
      <c r="R35" s="1" t="str">
        <f t="shared" si="5"/>
        <v/>
      </c>
      <c r="S35" s="1" t="str">
        <f t="shared" si="6"/>
        <v/>
      </c>
      <c r="W35" s="1" t="e">
        <f t="shared" ca="1" si="7"/>
        <v>#VALUE!</v>
      </c>
      <c r="X35" s="1" t="e">
        <f t="shared" ca="1" si="8"/>
        <v>#VALUE!</v>
      </c>
      <c r="Y35" s="1" t="e">
        <f t="shared" ca="1" si="9"/>
        <v>#VALUE!</v>
      </c>
      <c r="AA35" s="1" t="str">
        <f t="shared" si="11"/>
        <v/>
      </c>
      <c r="AB35" s="1" t="str">
        <f t="shared" si="11"/>
        <v/>
      </c>
      <c r="AC35" s="1" t="str">
        <f t="shared" si="11"/>
        <v/>
      </c>
      <c r="AD35" s="1" t="str">
        <f t="shared" si="11"/>
        <v/>
      </c>
      <c r="AE35" s="1" t="str">
        <f t="shared" si="11"/>
        <v/>
      </c>
      <c r="AF35" s="1" t="e">
        <f>VLOOKUP(C35,'Est4'!$C$12:$S$26,18,FALSE)</f>
        <v>#N/A</v>
      </c>
      <c r="AG35" s="1" t="str">
        <f ca="1">IF($I35&lt;AG$5,"-",SUM(INDIRECT(ADDRESS($AF35+"1",6,1,1,"EST 4")):INDIRECT(ADDRESS($AF35+"1",IF(AA35="",17,AA35+"5"),1,1,"EST 4")))/SUM(INDIRECT(ADDRESS($AF35,6,1,1,"EST 4")):INDIRECT(ADDRESS($AF35,IF(AA35="",17,AA35+"5"),1,1,"EST 4")))-1)</f>
        <v>-</v>
      </c>
      <c r="AH35" s="1" t="str">
        <f ca="1">IF($I35&lt;AH$5,"-",SUM(INDIRECT(ADDRESS($AF35+"1",22,1,1,"EST 4")):INDIRECT(ADDRESS($AF35+"1",IF(AB35="",33,AB35+"21"),1,1,"EST 4")))/SUM(INDIRECT(ADDRESS($AF35,22,1,1,"EST 4")):INDIRECT(ADDRESS($AF35,IF(AB35="",33,AB35+"21"),1,1,"EST 4")))-1)</f>
        <v>-</v>
      </c>
      <c r="AI35" s="1" t="str">
        <f ca="1">IF($I35&lt;AI$5,"-",SUM(INDIRECT(ADDRESS($AF35+"1",38,1,1,"EST 4")):INDIRECT(ADDRESS($AF35+"1",IF(AC35="",49,AC35+"37"),1,1,"EST 4")))/SUM(INDIRECT(ADDRESS($AF35,38,1,1,"EST 4")):INDIRECT(ADDRESS($AF35,IF(AC35="",49,AC35+"37"),1,1,"EST 4")))-1)</f>
        <v>-</v>
      </c>
      <c r="AJ35" s="1" t="str">
        <f ca="1">IF($I35&lt;AJ$5,"-",SUM(INDIRECT(ADDRESS($AF35+"1",54,1,1,"EST 4")):INDIRECT(ADDRESS($AF35+"1",IF(AD35="",65,AD35+"53"),1,1,"EST 4")))/SUM(INDIRECT(ADDRESS($AF35,54,1,1,"EST 4")):INDIRECT(ADDRESS($AF35,IF(AD35="",65,AD35+"53"),1,1,"EST 4")))-1)</f>
        <v>-</v>
      </c>
      <c r="AK35" s="1" t="str">
        <f ca="1">IF($I35&lt;AK$5,"-",SUM(INDIRECT(ADDRESS($AF35+"1",70,1,1,"EST 4")):INDIRECT(ADDRESS($AF35+"1",IF(AE35="",81,AE35+"69"),1,1,"EST 4")))/SUM(INDIRECT(ADDRESS($AF35,70,1,1,"EST 4")):INDIRECT(ADDRESS($AF35,IF(AE35="",81,AE35+"69"),1,1,"EST 4")))-1)</f>
        <v>-</v>
      </c>
    </row>
    <row r="36" spans="3:37" ht="30" customHeight="1" thickTop="1" thickBot="1">
      <c r="C36" s="321"/>
      <c r="D36" s="322"/>
      <c r="E36" s="316"/>
      <c r="F36" s="316"/>
      <c r="G36" s="317" t="str">
        <f>IF(F36=0,"",VLOOKUP(F36,Funcionários!$C$6:$D$81,2,FALSE))</f>
        <v/>
      </c>
      <c r="H36" s="318"/>
      <c r="I36" s="319"/>
      <c r="J36" s="85" t="str">
        <f t="shared" si="3"/>
        <v/>
      </c>
      <c r="K36" s="88"/>
      <c r="L36" s="1" t="str">
        <f t="shared" si="4"/>
        <v/>
      </c>
      <c r="M36" s="1" t="str">
        <f>IF(Funcionários!C36=0,"",Funcionários!C36)</f>
        <v/>
      </c>
      <c r="R36" s="1" t="str">
        <f t="shared" si="5"/>
        <v/>
      </c>
      <c r="S36" s="1" t="str">
        <f t="shared" si="6"/>
        <v/>
      </c>
      <c r="W36" s="1" t="e">
        <f t="shared" ca="1" si="7"/>
        <v>#VALUE!</v>
      </c>
      <c r="X36" s="1" t="e">
        <f t="shared" ca="1" si="8"/>
        <v>#VALUE!</v>
      </c>
      <c r="Y36" s="1" t="e">
        <f t="shared" ca="1" si="9"/>
        <v>#VALUE!</v>
      </c>
      <c r="AA36" s="1" t="str">
        <f t="shared" ref="AA36:AE45" si="12">IF($I36=AA$5,$R36,"")</f>
        <v/>
      </c>
      <c r="AB36" s="1" t="str">
        <f t="shared" si="12"/>
        <v/>
      </c>
      <c r="AC36" s="1" t="str">
        <f t="shared" si="12"/>
        <v/>
      </c>
      <c r="AD36" s="1" t="str">
        <f t="shared" si="12"/>
        <v/>
      </c>
      <c r="AE36" s="1" t="str">
        <f t="shared" si="12"/>
        <v/>
      </c>
      <c r="AF36" s="1" t="e">
        <f>VLOOKUP(C36,'Est4'!$C$12:$S$26,18,FALSE)</f>
        <v>#N/A</v>
      </c>
      <c r="AG36" s="1" t="str">
        <f ca="1">IF($I36&lt;AG$5,"-",SUM(INDIRECT(ADDRESS($AF36+"1",6,1,1,"EST 4")):INDIRECT(ADDRESS($AF36+"1",IF(AA36="",17,AA36+"5"),1,1,"EST 4")))/SUM(INDIRECT(ADDRESS($AF36,6,1,1,"EST 4")):INDIRECT(ADDRESS($AF36,IF(AA36="",17,AA36+"5"),1,1,"EST 4")))-1)</f>
        <v>-</v>
      </c>
      <c r="AH36" s="1" t="str">
        <f ca="1">IF($I36&lt;AH$5,"-",SUM(INDIRECT(ADDRESS($AF36+"1",22,1,1,"EST 4")):INDIRECT(ADDRESS($AF36+"1",IF(AB36="",33,AB36+"21"),1,1,"EST 4")))/SUM(INDIRECT(ADDRESS($AF36,22,1,1,"EST 4")):INDIRECT(ADDRESS($AF36,IF(AB36="",33,AB36+"21"),1,1,"EST 4")))-1)</f>
        <v>-</v>
      </c>
      <c r="AI36" s="1" t="str">
        <f ca="1">IF($I36&lt;AI$5,"-",SUM(INDIRECT(ADDRESS($AF36+"1",38,1,1,"EST 4")):INDIRECT(ADDRESS($AF36+"1",IF(AC36="",49,AC36+"37"),1,1,"EST 4")))/SUM(INDIRECT(ADDRESS($AF36,38,1,1,"EST 4")):INDIRECT(ADDRESS($AF36,IF(AC36="",49,AC36+"37"),1,1,"EST 4")))-1)</f>
        <v>-</v>
      </c>
      <c r="AJ36" s="1" t="str">
        <f ca="1">IF($I36&lt;AJ$5,"-",SUM(INDIRECT(ADDRESS($AF36+"1",54,1,1,"EST 4")):INDIRECT(ADDRESS($AF36+"1",IF(AD36="",65,AD36+"53"),1,1,"EST 4")))/SUM(INDIRECT(ADDRESS($AF36,54,1,1,"EST 4")):INDIRECT(ADDRESS($AF36,IF(AD36="",65,AD36+"53"),1,1,"EST 4")))-1)</f>
        <v>-</v>
      </c>
      <c r="AK36" s="1" t="str">
        <f ca="1">IF($I36&lt;AK$5,"-",SUM(INDIRECT(ADDRESS($AF36+"1",70,1,1,"EST 4")):INDIRECT(ADDRESS($AF36+"1",IF(AE36="",81,AE36+"69"),1,1,"EST 4")))/SUM(INDIRECT(ADDRESS($AF36,70,1,1,"EST 4")):INDIRECT(ADDRESS($AF36,IF(AE36="",81,AE36+"69"),1,1,"EST 4")))-1)</f>
        <v>-</v>
      </c>
    </row>
    <row r="37" spans="3:37" ht="30" customHeight="1" thickTop="1" thickBot="1">
      <c r="C37" s="321"/>
      <c r="D37" s="322"/>
      <c r="E37" s="316"/>
      <c r="F37" s="316"/>
      <c r="G37" s="317" t="str">
        <f>IF(F37=0,"",VLOOKUP(F37,Funcionários!$C$6:$D$81,2,FALSE))</f>
        <v/>
      </c>
      <c r="H37" s="318"/>
      <c r="I37" s="319"/>
      <c r="J37" s="85" t="str">
        <f t="shared" si="3"/>
        <v/>
      </c>
      <c r="K37" s="88"/>
      <c r="L37" s="1" t="str">
        <f t="shared" si="4"/>
        <v/>
      </c>
      <c r="M37" s="1" t="str">
        <f>IF(Funcionários!C37=0,"",Funcionários!C37)</f>
        <v/>
      </c>
      <c r="R37" s="1" t="str">
        <f t="shared" si="5"/>
        <v/>
      </c>
      <c r="S37" s="1" t="str">
        <f t="shared" si="6"/>
        <v/>
      </c>
      <c r="W37" s="1" t="e">
        <f t="shared" ca="1" si="7"/>
        <v>#VALUE!</v>
      </c>
      <c r="X37" s="1" t="e">
        <f t="shared" ca="1" si="8"/>
        <v>#VALUE!</v>
      </c>
      <c r="Y37" s="1" t="e">
        <f t="shared" ca="1" si="9"/>
        <v>#VALUE!</v>
      </c>
      <c r="AA37" s="1" t="str">
        <f t="shared" si="12"/>
        <v/>
      </c>
      <c r="AB37" s="1" t="str">
        <f t="shared" si="12"/>
        <v/>
      </c>
      <c r="AC37" s="1" t="str">
        <f t="shared" si="12"/>
        <v/>
      </c>
      <c r="AD37" s="1" t="str">
        <f t="shared" si="12"/>
        <v/>
      </c>
      <c r="AE37" s="1" t="str">
        <f t="shared" si="12"/>
        <v/>
      </c>
      <c r="AF37" s="1" t="e">
        <f>VLOOKUP(C37,'Est4'!$C$12:$S$26,18,FALSE)</f>
        <v>#N/A</v>
      </c>
      <c r="AG37" s="1" t="str">
        <f ca="1">IF($I37&lt;AG$5,"-",SUM(INDIRECT(ADDRESS($AF37+"1",6,1,1,"EST 4")):INDIRECT(ADDRESS($AF37+"1",IF(AA37="",17,AA37+"5"),1,1,"EST 4")))/SUM(INDIRECT(ADDRESS($AF37,6,1,1,"EST 4")):INDIRECT(ADDRESS($AF37,IF(AA37="",17,AA37+"5"),1,1,"EST 4")))-1)</f>
        <v>-</v>
      </c>
      <c r="AH37" s="1" t="str">
        <f ca="1">IF($I37&lt;AH$5,"-",SUM(INDIRECT(ADDRESS($AF37+"1",22,1,1,"EST 4")):INDIRECT(ADDRESS($AF37+"1",IF(AB37="",33,AB37+"21"),1,1,"EST 4")))/SUM(INDIRECT(ADDRESS($AF37,22,1,1,"EST 4")):INDIRECT(ADDRESS($AF37,IF(AB37="",33,AB37+"21"),1,1,"EST 4")))-1)</f>
        <v>-</v>
      </c>
      <c r="AI37" s="1" t="str">
        <f ca="1">IF($I37&lt;AI$5,"-",SUM(INDIRECT(ADDRESS($AF37+"1",38,1,1,"EST 4")):INDIRECT(ADDRESS($AF37+"1",IF(AC37="",49,AC37+"37"),1,1,"EST 4")))/SUM(INDIRECT(ADDRESS($AF37,38,1,1,"EST 4")):INDIRECT(ADDRESS($AF37,IF(AC37="",49,AC37+"37"),1,1,"EST 4")))-1)</f>
        <v>-</v>
      </c>
      <c r="AJ37" s="1" t="str">
        <f ca="1">IF($I37&lt;AJ$5,"-",SUM(INDIRECT(ADDRESS($AF37+"1",54,1,1,"EST 4")):INDIRECT(ADDRESS($AF37+"1",IF(AD37="",65,AD37+"53"),1,1,"EST 4")))/SUM(INDIRECT(ADDRESS($AF37,54,1,1,"EST 4")):INDIRECT(ADDRESS($AF37,IF(AD37="",65,AD37+"53"),1,1,"EST 4")))-1)</f>
        <v>-</v>
      </c>
      <c r="AK37" s="1" t="str">
        <f ca="1">IF($I37&lt;AK$5,"-",SUM(INDIRECT(ADDRESS($AF37+"1",70,1,1,"EST 4")):INDIRECT(ADDRESS($AF37+"1",IF(AE37="",81,AE37+"69"),1,1,"EST 4")))/SUM(INDIRECT(ADDRESS($AF37,70,1,1,"EST 4")):INDIRECT(ADDRESS($AF37,IF(AE37="",81,AE37+"69"),1,1,"EST 4")))-1)</f>
        <v>-</v>
      </c>
    </row>
    <row r="38" spans="3:37" ht="30" customHeight="1" thickTop="1" thickBot="1">
      <c r="C38" s="321"/>
      <c r="D38" s="322"/>
      <c r="E38" s="316"/>
      <c r="F38" s="316"/>
      <c r="G38" s="317" t="str">
        <f>IF(F38=0,"",VLOOKUP(F38,Funcionários!$C$6:$D$81,2,FALSE))</f>
        <v/>
      </c>
      <c r="H38" s="318"/>
      <c r="I38" s="319"/>
      <c r="J38" s="85" t="str">
        <f t="shared" si="3"/>
        <v/>
      </c>
      <c r="K38" s="88"/>
      <c r="L38" s="1" t="str">
        <f t="shared" si="4"/>
        <v/>
      </c>
      <c r="M38" s="1" t="str">
        <f>IF(Funcionários!C38=0,"",Funcionários!C38)</f>
        <v/>
      </c>
      <c r="R38" s="1" t="str">
        <f t="shared" si="5"/>
        <v/>
      </c>
      <c r="S38" s="1" t="str">
        <f t="shared" si="6"/>
        <v/>
      </c>
      <c r="W38" s="1" t="e">
        <f t="shared" ca="1" si="7"/>
        <v>#VALUE!</v>
      </c>
      <c r="X38" s="1" t="e">
        <f t="shared" ca="1" si="8"/>
        <v>#VALUE!</v>
      </c>
      <c r="Y38" s="1" t="e">
        <f t="shared" ca="1" si="9"/>
        <v>#VALUE!</v>
      </c>
      <c r="AA38" s="1" t="str">
        <f t="shared" si="12"/>
        <v/>
      </c>
      <c r="AB38" s="1" t="str">
        <f t="shared" si="12"/>
        <v/>
      </c>
      <c r="AC38" s="1" t="str">
        <f t="shared" si="12"/>
        <v/>
      </c>
      <c r="AD38" s="1" t="str">
        <f t="shared" si="12"/>
        <v/>
      </c>
      <c r="AE38" s="1" t="str">
        <f t="shared" si="12"/>
        <v/>
      </c>
      <c r="AF38" s="1" t="e">
        <f>VLOOKUP(C38,'Est4'!$C$12:$S$26,18,FALSE)</f>
        <v>#N/A</v>
      </c>
      <c r="AG38" s="1" t="str">
        <f ca="1">IF($I38&lt;AG$5,"-",SUM(INDIRECT(ADDRESS($AF38+"1",6,1,1,"EST 4")):INDIRECT(ADDRESS($AF38+"1",IF(AA38="",17,AA38+"5"),1,1,"EST 4")))/SUM(INDIRECT(ADDRESS($AF38,6,1,1,"EST 4")):INDIRECT(ADDRESS($AF38,IF(AA38="",17,AA38+"5"),1,1,"EST 4")))-1)</f>
        <v>-</v>
      </c>
      <c r="AH38" s="1" t="str">
        <f ca="1">IF($I38&lt;AH$5,"-",SUM(INDIRECT(ADDRESS($AF38+"1",22,1,1,"EST 4")):INDIRECT(ADDRESS($AF38+"1",IF(AB38="",33,AB38+"21"),1,1,"EST 4")))/SUM(INDIRECT(ADDRESS($AF38,22,1,1,"EST 4")):INDIRECT(ADDRESS($AF38,IF(AB38="",33,AB38+"21"),1,1,"EST 4")))-1)</f>
        <v>-</v>
      </c>
      <c r="AI38" s="1" t="str">
        <f ca="1">IF($I38&lt;AI$5,"-",SUM(INDIRECT(ADDRESS($AF38+"1",38,1,1,"EST 4")):INDIRECT(ADDRESS($AF38+"1",IF(AC38="",49,AC38+"37"),1,1,"EST 4")))/SUM(INDIRECT(ADDRESS($AF38,38,1,1,"EST 4")):INDIRECT(ADDRESS($AF38,IF(AC38="",49,AC38+"37"),1,1,"EST 4")))-1)</f>
        <v>-</v>
      </c>
      <c r="AJ38" s="1" t="str">
        <f ca="1">IF($I38&lt;AJ$5,"-",SUM(INDIRECT(ADDRESS($AF38+"1",54,1,1,"EST 4")):INDIRECT(ADDRESS($AF38+"1",IF(AD38="",65,AD38+"53"),1,1,"EST 4")))/SUM(INDIRECT(ADDRESS($AF38,54,1,1,"EST 4")):INDIRECT(ADDRESS($AF38,IF(AD38="",65,AD38+"53"),1,1,"EST 4")))-1)</f>
        <v>-</v>
      </c>
      <c r="AK38" s="1" t="str">
        <f ca="1">IF($I38&lt;AK$5,"-",SUM(INDIRECT(ADDRESS($AF38+"1",70,1,1,"EST 4")):INDIRECT(ADDRESS($AF38+"1",IF(AE38="",81,AE38+"69"),1,1,"EST 4")))/SUM(INDIRECT(ADDRESS($AF38,70,1,1,"EST 4")):INDIRECT(ADDRESS($AF38,IF(AE38="",81,AE38+"69"),1,1,"EST 4")))-1)</f>
        <v>-</v>
      </c>
    </row>
    <row r="39" spans="3:37" ht="30" customHeight="1" thickTop="1" thickBot="1">
      <c r="C39" s="321"/>
      <c r="D39" s="322"/>
      <c r="E39" s="316"/>
      <c r="F39" s="316"/>
      <c r="G39" s="317" t="str">
        <f>IF(F39=0,"",VLOOKUP(F39,Funcionários!$C$6:$D$81,2,FALSE))</f>
        <v/>
      </c>
      <c r="H39" s="318"/>
      <c r="I39" s="319"/>
      <c r="J39" s="85" t="str">
        <f t="shared" si="3"/>
        <v/>
      </c>
      <c r="K39" s="88"/>
      <c r="L39" s="1" t="str">
        <f t="shared" si="4"/>
        <v/>
      </c>
      <c r="M39" s="1" t="str">
        <f>IF(Funcionários!C39=0,"",Funcionários!C39)</f>
        <v/>
      </c>
      <c r="R39" s="1" t="str">
        <f t="shared" si="5"/>
        <v/>
      </c>
      <c r="S39" s="1" t="str">
        <f t="shared" si="6"/>
        <v/>
      </c>
      <c r="W39" s="1" t="e">
        <f t="shared" ca="1" si="7"/>
        <v>#VALUE!</v>
      </c>
      <c r="X39" s="1" t="e">
        <f t="shared" ca="1" si="8"/>
        <v>#VALUE!</v>
      </c>
      <c r="Y39" s="1" t="e">
        <f t="shared" ca="1" si="9"/>
        <v>#VALUE!</v>
      </c>
      <c r="AA39" s="1" t="str">
        <f t="shared" si="12"/>
        <v/>
      </c>
      <c r="AB39" s="1" t="str">
        <f t="shared" si="12"/>
        <v/>
      </c>
      <c r="AC39" s="1" t="str">
        <f t="shared" si="12"/>
        <v/>
      </c>
      <c r="AD39" s="1" t="str">
        <f t="shared" si="12"/>
        <v/>
      </c>
      <c r="AE39" s="1" t="str">
        <f t="shared" si="12"/>
        <v/>
      </c>
      <c r="AF39" s="1" t="e">
        <f>VLOOKUP(C39,'Est4'!$C$12:$S$26,18,FALSE)</f>
        <v>#N/A</v>
      </c>
      <c r="AG39" s="1" t="str">
        <f ca="1">IF($I39&lt;AG$5,"-",SUM(INDIRECT(ADDRESS($AF39+"1",6,1,1,"EST 4")):INDIRECT(ADDRESS($AF39+"1",IF(AA39="",17,AA39+"5"),1,1,"EST 4")))/SUM(INDIRECT(ADDRESS($AF39,6,1,1,"EST 4")):INDIRECT(ADDRESS($AF39,IF(AA39="",17,AA39+"5"),1,1,"EST 4")))-1)</f>
        <v>-</v>
      </c>
      <c r="AH39" s="1" t="str">
        <f ca="1">IF($I39&lt;AH$5,"-",SUM(INDIRECT(ADDRESS($AF39+"1",22,1,1,"EST 4")):INDIRECT(ADDRESS($AF39+"1",IF(AB39="",33,AB39+"21"),1,1,"EST 4")))/SUM(INDIRECT(ADDRESS($AF39,22,1,1,"EST 4")):INDIRECT(ADDRESS($AF39,IF(AB39="",33,AB39+"21"),1,1,"EST 4")))-1)</f>
        <v>-</v>
      </c>
      <c r="AI39" s="1" t="str">
        <f ca="1">IF($I39&lt;AI$5,"-",SUM(INDIRECT(ADDRESS($AF39+"1",38,1,1,"EST 4")):INDIRECT(ADDRESS($AF39+"1",IF(AC39="",49,AC39+"37"),1,1,"EST 4")))/SUM(INDIRECT(ADDRESS($AF39,38,1,1,"EST 4")):INDIRECT(ADDRESS($AF39,IF(AC39="",49,AC39+"37"),1,1,"EST 4")))-1)</f>
        <v>-</v>
      </c>
      <c r="AJ39" s="1" t="str">
        <f ca="1">IF($I39&lt;AJ$5,"-",SUM(INDIRECT(ADDRESS($AF39+"1",54,1,1,"EST 4")):INDIRECT(ADDRESS($AF39+"1",IF(AD39="",65,AD39+"53"),1,1,"EST 4")))/SUM(INDIRECT(ADDRESS($AF39,54,1,1,"EST 4")):INDIRECT(ADDRESS($AF39,IF(AD39="",65,AD39+"53"),1,1,"EST 4")))-1)</f>
        <v>-</v>
      </c>
      <c r="AK39" s="1" t="str">
        <f ca="1">IF($I39&lt;AK$5,"-",SUM(INDIRECT(ADDRESS($AF39+"1",70,1,1,"EST 4")):INDIRECT(ADDRESS($AF39+"1",IF(AE39="",81,AE39+"69"),1,1,"EST 4")))/SUM(INDIRECT(ADDRESS($AF39,70,1,1,"EST 4")):INDIRECT(ADDRESS($AF39,IF(AE39="",81,AE39+"69"),1,1,"EST 4")))-1)</f>
        <v>-</v>
      </c>
    </row>
    <row r="40" spans="3:37" ht="30" customHeight="1" thickTop="1" thickBot="1">
      <c r="C40" s="321"/>
      <c r="D40" s="322"/>
      <c r="E40" s="316"/>
      <c r="F40" s="316"/>
      <c r="G40" s="317" t="str">
        <f>IF(F40=0,"",VLOOKUP(F40,Funcionários!$C$6:$D$81,2,FALSE))</f>
        <v/>
      </c>
      <c r="H40" s="318"/>
      <c r="I40" s="319"/>
      <c r="J40" s="85" t="str">
        <f t="shared" si="3"/>
        <v/>
      </c>
      <c r="K40" s="88"/>
      <c r="L40" s="1" t="str">
        <f t="shared" si="4"/>
        <v/>
      </c>
      <c r="M40" s="1" t="str">
        <f>IF(Funcionários!C40=0,"",Funcionários!C40)</f>
        <v/>
      </c>
      <c r="R40" s="1" t="str">
        <f t="shared" si="5"/>
        <v/>
      </c>
      <c r="S40" s="1" t="str">
        <f t="shared" si="6"/>
        <v/>
      </c>
      <c r="W40" s="1" t="e">
        <f t="shared" ca="1" si="7"/>
        <v>#VALUE!</v>
      </c>
      <c r="X40" s="1" t="e">
        <f t="shared" ca="1" si="8"/>
        <v>#VALUE!</v>
      </c>
      <c r="Y40" s="1" t="e">
        <f t="shared" ca="1" si="9"/>
        <v>#VALUE!</v>
      </c>
      <c r="AA40" s="1" t="str">
        <f t="shared" si="12"/>
        <v/>
      </c>
      <c r="AB40" s="1" t="str">
        <f t="shared" si="12"/>
        <v/>
      </c>
      <c r="AC40" s="1" t="str">
        <f t="shared" si="12"/>
        <v/>
      </c>
      <c r="AD40" s="1" t="str">
        <f t="shared" si="12"/>
        <v/>
      </c>
      <c r="AE40" s="1" t="str">
        <f t="shared" si="12"/>
        <v/>
      </c>
      <c r="AF40" s="1" t="e">
        <f>VLOOKUP(C40,'Est4'!$C$12:$S$26,18,FALSE)</f>
        <v>#N/A</v>
      </c>
      <c r="AG40" s="1" t="str">
        <f ca="1">IF($I40&lt;AG$5,"-",SUM(INDIRECT(ADDRESS($AF40+"1",6,1,1,"EST 4")):INDIRECT(ADDRESS($AF40+"1",IF(AA40="",17,AA40+"5"),1,1,"EST 4")))/SUM(INDIRECT(ADDRESS($AF40,6,1,1,"EST 4")):INDIRECT(ADDRESS($AF40,IF(AA40="",17,AA40+"5"),1,1,"EST 4")))-1)</f>
        <v>-</v>
      </c>
      <c r="AH40" s="1" t="str">
        <f ca="1">IF($I40&lt;AH$5,"-",SUM(INDIRECT(ADDRESS($AF40+"1",22,1,1,"EST 4")):INDIRECT(ADDRESS($AF40+"1",IF(AB40="",33,AB40+"21"),1,1,"EST 4")))/SUM(INDIRECT(ADDRESS($AF40,22,1,1,"EST 4")):INDIRECT(ADDRESS($AF40,IF(AB40="",33,AB40+"21"),1,1,"EST 4")))-1)</f>
        <v>-</v>
      </c>
      <c r="AI40" s="1" t="str">
        <f ca="1">IF($I40&lt;AI$5,"-",SUM(INDIRECT(ADDRESS($AF40+"1",38,1,1,"EST 4")):INDIRECT(ADDRESS($AF40+"1",IF(AC40="",49,AC40+"37"),1,1,"EST 4")))/SUM(INDIRECT(ADDRESS($AF40,38,1,1,"EST 4")):INDIRECT(ADDRESS($AF40,IF(AC40="",49,AC40+"37"),1,1,"EST 4")))-1)</f>
        <v>-</v>
      </c>
      <c r="AJ40" s="1" t="str">
        <f ca="1">IF($I40&lt;AJ$5,"-",SUM(INDIRECT(ADDRESS($AF40+"1",54,1,1,"EST 4")):INDIRECT(ADDRESS($AF40+"1",IF(AD40="",65,AD40+"53"),1,1,"EST 4")))/SUM(INDIRECT(ADDRESS($AF40,54,1,1,"EST 4")):INDIRECT(ADDRESS($AF40,IF(AD40="",65,AD40+"53"),1,1,"EST 4")))-1)</f>
        <v>-</v>
      </c>
      <c r="AK40" s="1" t="str">
        <f ca="1">IF($I40&lt;AK$5,"-",SUM(INDIRECT(ADDRESS($AF40+"1",70,1,1,"EST 4")):INDIRECT(ADDRESS($AF40+"1",IF(AE40="",81,AE40+"69"),1,1,"EST 4")))/SUM(INDIRECT(ADDRESS($AF40,70,1,1,"EST 4")):INDIRECT(ADDRESS($AF40,IF(AE40="",81,AE40+"69"),1,1,"EST 4")))-1)</f>
        <v>-</v>
      </c>
    </row>
    <row r="41" spans="3:37" ht="30" customHeight="1" thickTop="1" thickBot="1">
      <c r="C41" s="321"/>
      <c r="D41" s="322"/>
      <c r="E41" s="316"/>
      <c r="F41" s="316"/>
      <c r="G41" s="317" t="str">
        <f>IF(F41=0,"",VLOOKUP(F41,Funcionários!$C$6:$D$81,2,FALSE))</f>
        <v/>
      </c>
      <c r="H41" s="318"/>
      <c r="I41" s="319"/>
      <c r="J41" s="85" t="str">
        <f t="shared" si="3"/>
        <v/>
      </c>
      <c r="K41" s="88"/>
      <c r="L41" s="1" t="str">
        <f t="shared" si="4"/>
        <v/>
      </c>
      <c r="M41" s="1" t="str">
        <f>IF(Funcionários!C41=0,"",Funcionários!C41)</f>
        <v/>
      </c>
      <c r="R41" s="1" t="str">
        <f t="shared" si="5"/>
        <v/>
      </c>
      <c r="S41" s="1" t="str">
        <f t="shared" si="6"/>
        <v/>
      </c>
      <c r="W41" s="1" t="e">
        <f t="shared" ca="1" si="7"/>
        <v>#VALUE!</v>
      </c>
      <c r="X41" s="1" t="e">
        <f t="shared" ca="1" si="8"/>
        <v>#VALUE!</v>
      </c>
      <c r="Y41" s="1" t="e">
        <f t="shared" ca="1" si="9"/>
        <v>#VALUE!</v>
      </c>
      <c r="AA41" s="1" t="str">
        <f t="shared" si="12"/>
        <v/>
      </c>
      <c r="AB41" s="1" t="str">
        <f t="shared" si="12"/>
        <v/>
      </c>
      <c r="AC41" s="1" t="str">
        <f t="shared" si="12"/>
        <v/>
      </c>
      <c r="AD41" s="1" t="str">
        <f t="shared" si="12"/>
        <v/>
      </c>
      <c r="AE41" s="1" t="str">
        <f t="shared" si="12"/>
        <v/>
      </c>
      <c r="AF41" s="1" t="e">
        <f>VLOOKUP(C41,'Est4'!$C$12:$S$26,18,FALSE)</f>
        <v>#N/A</v>
      </c>
      <c r="AG41" s="1" t="str">
        <f ca="1">IF($I41&lt;AG$5,"-",SUM(INDIRECT(ADDRESS($AF41+"1",6,1,1,"EST 4")):INDIRECT(ADDRESS($AF41+"1",IF(AA41="",17,AA41+"5"),1,1,"EST 4")))/SUM(INDIRECT(ADDRESS($AF41,6,1,1,"EST 4")):INDIRECT(ADDRESS($AF41,IF(AA41="",17,AA41+"5"),1,1,"EST 4")))-1)</f>
        <v>-</v>
      </c>
      <c r="AH41" s="1" t="str">
        <f ca="1">IF($I41&lt;AH$5,"-",SUM(INDIRECT(ADDRESS($AF41+"1",22,1,1,"EST 4")):INDIRECT(ADDRESS($AF41+"1",IF(AB41="",33,AB41+"21"),1,1,"EST 4")))/SUM(INDIRECT(ADDRESS($AF41,22,1,1,"EST 4")):INDIRECT(ADDRESS($AF41,IF(AB41="",33,AB41+"21"),1,1,"EST 4")))-1)</f>
        <v>-</v>
      </c>
      <c r="AI41" s="1" t="str">
        <f ca="1">IF($I41&lt;AI$5,"-",SUM(INDIRECT(ADDRESS($AF41+"1",38,1,1,"EST 4")):INDIRECT(ADDRESS($AF41+"1",IF(AC41="",49,AC41+"37"),1,1,"EST 4")))/SUM(INDIRECT(ADDRESS($AF41,38,1,1,"EST 4")):INDIRECT(ADDRESS($AF41,IF(AC41="",49,AC41+"37"),1,1,"EST 4")))-1)</f>
        <v>-</v>
      </c>
      <c r="AJ41" s="1" t="str">
        <f ca="1">IF($I41&lt;AJ$5,"-",SUM(INDIRECT(ADDRESS($AF41+"1",54,1,1,"EST 4")):INDIRECT(ADDRESS($AF41+"1",IF(AD41="",65,AD41+"53"),1,1,"EST 4")))/SUM(INDIRECT(ADDRESS($AF41,54,1,1,"EST 4")):INDIRECT(ADDRESS($AF41,IF(AD41="",65,AD41+"53"),1,1,"EST 4")))-1)</f>
        <v>-</v>
      </c>
      <c r="AK41" s="1" t="str">
        <f ca="1">IF($I41&lt;AK$5,"-",SUM(INDIRECT(ADDRESS($AF41+"1",70,1,1,"EST 4")):INDIRECT(ADDRESS($AF41+"1",IF(AE41="",81,AE41+"69"),1,1,"EST 4")))/SUM(INDIRECT(ADDRESS($AF41,70,1,1,"EST 4")):INDIRECT(ADDRESS($AF41,IF(AE41="",81,AE41+"69"),1,1,"EST 4")))-1)</f>
        <v>-</v>
      </c>
    </row>
    <row r="42" spans="3:37" ht="30" customHeight="1" thickTop="1" thickBot="1">
      <c r="C42" s="321"/>
      <c r="D42" s="322"/>
      <c r="E42" s="316"/>
      <c r="F42" s="316"/>
      <c r="G42" s="317" t="str">
        <f>IF(F42=0,"",VLOOKUP(F42,Funcionários!$C$6:$D$81,2,FALSE))</f>
        <v/>
      </c>
      <c r="H42" s="318"/>
      <c r="I42" s="319"/>
      <c r="J42" s="85" t="str">
        <f t="shared" si="3"/>
        <v/>
      </c>
      <c r="K42" s="88"/>
      <c r="L42" s="1" t="str">
        <f t="shared" si="4"/>
        <v/>
      </c>
      <c r="M42" s="1" t="str">
        <f>IF(Funcionários!C42=0,"",Funcionários!C42)</f>
        <v/>
      </c>
      <c r="R42" s="1" t="str">
        <f t="shared" si="5"/>
        <v/>
      </c>
      <c r="S42" s="1" t="str">
        <f t="shared" si="6"/>
        <v/>
      </c>
      <c r="W42" s="1" t="e">
        <f t="shared" ca="1" si="7"/>
        <v>#VALUE!</v>
      </c>
      <c r="X42" s="1" t="e">
        <f t="shared" ca="1" si="8"/>
        <v>#VALUE!</v>
      </c>
      <c r="Y42" s="1" t="e">
        <f t="shared" ca="1" si="9"/>
        <v>#VALUE!</v>
      </c>
      <c r="AA42" s="1" t="str">
        <f t="shared" si="12"/>
        <v/>
      </c>
      <c r="AB42" s="1" t="str">
        <f t="shared" si="12"/>
        <v/>
      </c>
      <c r="AC42" s="1" t="str">
        <f t="shared" si="12"/>
        <v/>
      </c>
      <c r="AD42" s="1" t="str">
        <f t="shared" si="12"/>
        <v/>
      </c>
      <c r="AE42" s="1" t="str">
        <f t="shared" si="12"/>
        <v/>
      </c>
      <c r="AF42" s="1" t="e">
        <f>VLOOKUP(C42,'Est4'!$C$12:$S$26,18,FALSE)</f>
        <v>#N/A</v>
      </c>
      <c r="AG42" s="1" t="str">
        <f ca="1">IF($I42&lt;AG$5,"-",SUM(INDIRECT(ADDRESS($AF42+"1",6,1,1,"EST 4")):INDIRECT(ADDRESS($AF42+"1",IF(AA42="",17,AA42+"5"),1,1,"EST 4")))/SUM(INDIRECT(ADDRESS($AF42,6,1,1,"EST 4")):INDIRECT(ADDRESS($AF42,IF(AA42="",17,AA42+"5"),1,1,"EST 4")))-1)</f>
        <v>-</v>
      </c>
      <c r="AH42" s="1" t="str">
        <f ca="1">IF($I42&lt;AH$5,"-",SUM(INDIRECT(ADDRESS($AF42+"1",22,1,1,"EST 4")):INDIRECT(ADDRESS($AF42+"1",IF(AB42="",33,AB42+"21"),1,1,"EST 4")))/SUM(INDIRECT(ADDRESS($AF42,22,1,1,"EST 4")):INDIRECT(ADDRESS($AF42,IF(AB42="",33,AB42+"21"),1,1,"EST 4")))-1)</f>
        <v>-</v>
      </c>
      <c r="AI42" s="1" t="str">
        <f ca="1">IF($I42&lt;AI$5,"-",SUM(INDIRECT(ADDRESS($AF42+"1",38,1,1,"EST 4")):INDIRECT(ADDRESS($AF42+"1",IF(AC42="",49,AC42+"37"),1,1,"EST 4")))/SUM(INDIRECT(ADDRESS($AF42,38,1,1,"EST 4")):INDIRECT(ADDRESS($AF42,IF(AC42="",49,AC42+"37"),1,1,"EST 4")))-1)</f>
        <v>-</v>
      </c>
      <c r="AJ42" s="1" t="str">
        <f ca="1">IF($I42&lt;AJ$5,"-",SUM(INDIRECT(ADDRESS($AF42+"1",54,1,1,"EST 4")):INDIRECT(ADDRESS($AF42+"1",IF(AD42="",65,AD42+"53"),1,1,"EST 4")))/SUM(INDIRECT(ADDRESS($AF42,54,1,1,"EST 4")):INDIRECT(ADDRESS($AF42,IF(AD42="",65,AD42+"53"),1,1,"EST 4")))-1)</f>
        <v>-</v>
      </c>
      <c r="AK42" s="1" t="str">
        <f ca="1">IF($I42&lt;AK$5,"-",SUM(INDIRECT(ADDRESS($AF42+"1",70,1,1,"EST 4")):INDIRECT(ADDRESS($AF42+"1",IF(AE42="",81,AE42+"69"),1,1,"EST 4")))/SUM(INDIRECT(ADDRESS($AF42,70,1,1,"EST 4")):INDIRECT(ADDRESS($AF42,IF(AE42="",81,AE42+"69"),1,1,"EST 4")))-1)</f>
        <v>-</v>
      </c>
    </row>
    <row r="43" spans="3:37" ht="30" customHeight="1" thickTop="1" thickBot="1">
      <c r="C43" s="321"/>
      <c r="D43" s="322"/>
      <c r="E43" s="316"/>
      <c r="F43" s="316"/>
      <c r="G43" s="317" t="str">
        <f>IF(F43=0,"",VLOOKUP(F43,Funcionários!$C$6:$D$81,2,FALSE))</f>
        <v/>
      </c>
      <c r="H43" s="318"/>
      <c r="I43" s="319"/>
      <c r="J43" s="85" t="str">
        <f t="shared" si="3"/>
        <v/>
      </c>
      <c r="K43" s="88"/>
      <c r="L43" s="1" t="str">
        <f t="shared" si="4"/>
        <v/>
      </c>
      <c r="M43" s="1" t="str">
        <f>IF(Funcionários!C43=0,"",Funcionários!C43)</f>
        <v/>
      </c>
      <c r="R43" s="1" t="str">
        <f t="shared" si="5"/>
        <v/>
      </c>
      <c r="S43" s="1" t="str">
        <f t="shared" si="6"/>
        <v/>
      </c>
      <c r="W43" s="1" t="e">
        <f t="shared" ca="1" si="7"/>
        <v>#VALUE!</v>
      </c>
      <c r="X43" s="1" t="e">
        <f t="shared" ca="1" si="8"/>
        <v>#VALUE!</v>
      </c>
      <c r="Y43" s="1" t="e">
        <f t="shared" ca="1" si="9"/>
        <v>#VALUE!</v>
      </c>
      <c r="AA43" s="1" t="str">
        <f t="shared" si="12"/>
        <v/>
      </c>
      <c r="AB43" s="1" t="str">
        <f t="shared" si="12"/>
        <v/>
      </c>
      <c r="AC43" s="1" t="str">
        <f t="shared" si="12"/>
        <v/>
      </c>
      <c r="AD43" s="1" t="str">
        <f t="shared" si="12"/>
        <v/>
      </c>
      <c r="AE43" s="1" t="str">
        <f t="shared" si="12"/>
        <v/>
      </c>
      <c r="AF43" s="1" t="e">
        <f>VLOOKUP(C43,'Est4'!$C$12:$S$26,18,FALSE)</f>
        <v>#N/A</v>
      </c>
      <c r="AG43" s="1" t="str">
        <f ca="1">IF($I43&lt;AG$5,"-",SUM(INDIRECT(ADDRESS($AF43+"1",6,1,1,"EST 4")):INDIRECT(ADDRESS($AF43+"1",IF(AA43="",17,AA43+"5"),1,1,"EST 4")))/SUM(INDIRECT(ADDRESS($AF43,6,1,1,"EST 4")):INDIRECT(ADDRESS($AF43,IF(AA43="",17,AA43+"5"),1,1,"EST 4")))-1)</f>
        <v>-</v>
      </c>
      <c r="AH43" s="1" t="str">
        <f ca="1">IF($I43&lt;AH$5,"-",SUM(INDIRECT(ADDRESS($AF43+"1",22,1,1,"EST 4")):INDIRECT(ADDRESS($AF43+"1",IF(AB43="",33,AB43+"21"),1,1,"EST 4")))/SUM(INDIRECT(ADDRESS($AF43,22,1,1,"EST 4")):INDIRECT(ADDRESS($AF43,IF(AB43="",33,AB43+"21"),1,1,"EST 4")))-1)</f>
        <v>-</v>
      </c>
      <c r="AI43" s="1" t="str">
        <f ca="1">IF($I43&lt;AI$5,"-",SUM(INDIRECT(ADDRESS($AF43+"1",38,1,1,"EST 4")):INDIRECT(ADDRESS($AF43+"1",IF(AC43="",49,AC43+"37"),1,1,"EST 4")))/SUM(INDIRECT(ADDRESS($AF43,38,1,1,"EST 4")):INDIRECT(ADDRESS($AF43,IF(AC43="",49,AC43+"37"),1,1,"EST 4")))-1)</f>
        <v>-</v>
      </c>
      <c r="AJ43" s="1" t="str">
        <f ca="1">IF($I43&lt;AJ$5,"-",SUM(INDIRECT(ADDRESS($AF43+"1",54,1,1,"EST 4")):INDIRECT(ADDRESS($AF43+"1",IF(AD43="",65,AD43+"53"),1,1,"EST 4")))/SUM(INDIRECT(ADDRESS($AF43,54,1,1,"EST 4")):INDIRECT(ADDRESS($AF43,IF(AD43="",65,AD43+"53"),1,1,"EST 4")))-1)</f>
        <v>-</v>
      </c>
      <c r="AK43" s="1" t="str">
        <f ca="1">IF($I43&lt;AK$5,"-",SUM(INDIRECT(ADDRESS($AF43+"1",70,1,1,"EST 4")):INDIRECT(ADDRESS($AF43+"1",IF(AE43="",81,AE43+"69"),1,1,"EST 4")))/SUM(INDIRECT(ADDRESS($AF43,70,1,1,"EST 4")):INDIRECT(ADDRESS($AF43,IF(AE43="",81,AE43+"69"),1,1,"EST 4")))-1)</f>
        <v>-</v>
      </c>
    </row>
    <row r="44" spans="3:37" ht="30" customHeight="1" thickTop="1" thickBot="1">
      <c r="C44" s="321"/>
      <c r="D44" s="322"/>
      <c r="E44" s="316"/>
      <c r="F44" s="316"/>
      <c r="G44" s="317" t="str">
        <f>IF(F44=0,"",VLOOKUP(F44,Funcionários!$C$6:$D$81,2,FALSE))</f>
        <v/>
      </c>
      <c r="H44" s="318"/>
      <c r="I44" s="319"/>
      <c r="J44" s="85" t="str">
        <f t="shared" si="3"/>
        <v/>
      </c>
      <c r="K44" s="88"/>
      <c r="L44" s="1" t="str">
        <f t="shared" si="4"/>
        <v/>
      </c>
      <c r="M44" s="1" t="str">
        <f>IF(Funcionários!C44=0,"",Funcionários!C44)</f>
        <v/>
      </c>
      <c r="R44" s="1" t="str">
        <f t="shared" si="5"/>
        <v/>
      </c>
      <c r="S44" s="1" t="str">
        <f t="shared" si="6"/>
        <v/>
      </c>
      <c r="W44" s="1" t="e">
        <f t="shared" ca="1" si="7"/>
        <v>#VALUE!</v>
      </c>
      <c r="X44" s="1" t="e">
        <f t="shared" ca="1" si="8"/>
        <v>#VALUE!</v>
      </c>
      <c r="Y44" s="1" t="e">
        <f t="shared" ca="1" si="9"/>
        <v>#VALUE!</v>
      </c>
      <c r="AA44" s="1" t="str">
        <f t="shared" si="12"/>
        <v/>
      </c>
      <c r="AB44" s="1" t="str">
        <f t="shared" si="12"/>
        <v/>
      </c>
      <c r="AC44" s="1" t="str">
        <f t="shared" si="12"/>
        <v/>
      </c>
      <c r="AD44" s="1" t="str">
        <f t="shared" si="12"/>
        <v/>
      </c>
      <c r="AE44" s="1" t="str">
        <f t="shared" si="12"/>
        <v/>
      </c>
      <c r="AF44" s="1" t="e">
        <f>VLOOKUP(C44,'Est4'!$C$12:$S$26,18,FALSE)</f>
        <v>#N/A</v>
      </c>
      <c r="AG44" s="1" t="str">
        <f ca="1">IF($I44&lt;AG$5,"-",SUM(INDIRECT(ADDRESS($AF44+"1",6,1,1,"EST 4")):INDIRECT(ADDRESS($AF44+"1",IF(AA44="",17,AA44+"5"),1,1,"EST 4")))/SUM(INDIRECT(ADDRESS($AF44,6,1,1,"EST 4")):INDIRECT(ADDRESS($AF44,IF(AA44="",17,AA44+"5"),1,1,"EST 4")))-1)</f>
        <v>-</v>
      </c>
      <c r="AH44" s="1" t="str">
        <f ca="1">IF($I44&lt;AH$5,"-",SUM(INDIRECT(ADDRESS($AF44+"1",22,1,1,"EST 4")):INDIRECT(ADDRESS($AF44+"1",IF(AB44="",33,AB44+"21"),1,1,"EST 4")))/SUM(INDIRECT(ADDRESS($AF44,22,1,1,"EST 4")):INDIRECT(ADDRESS($AF44,IF(AB44="",33,AB44+"21"),1,1,"EST 4")))-1)</f>
        <v>-</v>
      </c>
      <c r="AI44" s="1" t="str">
        <f ca="1">IF($I44&lt;AI$5,"-",SUM(INDIRECT(ADDRESS($AF44+"1",38,1,1,"EST 4")):INDIRECT(ADDRESS($AF44+"1",IF(AC44="",49,AC44+"37"),1,1,"EST 4")))/SUM(INDIRECT(ADDRESS($AF44,38,1,1,"EST 4")):INDIRECT(ADDRESS($AF44,IF(AC44="",49,AC44+"37"),1,1,"EST 4")))-1)</f>
        <v>-</v>
      </c>
      <c r="AJ44" s="1" t="str">
        <f ca="1">IF($I44&lt;AJ$5,"-",SUM(INDIRECT(ADDRESS($AF44+"1",54,1,1,"EST 4")):INDIRECT(ADDRESS($AF44+"1",IF(AD44="",65,AD44+"53"),1,1,"EST 4")))/SUM(INDIRECT(ADDRESS($AF44,54,1,1,"EST 4")):INDIRECT(ADDRESS($AF44,IF(AD44="",65,AD44+"53"),1,1,"EST 4")))-1)</f>
        <v>-</v>
      </c>
      <c r="AK44" s="1" t="str">
        <f ca="1">IF($I44&lt;AK$5,"-",SUM(INDIRECT(ADDRESS($AF44+"1",70,1,1,"EST 4")):INDIRECT(ADDRESS($AF44+"1",IF(AE44="",81,AE44+"69"),1,1,"EST 4")))/SUM(INDIRECT(ADDRESS($AF44,70,1,1,"EST 4")):INDIRECT(ADDRESS($AF44,IF(AE44="",81,AE44+"69"),1,1,"EST 4")))-1)</f>
        <v>-</v>
      </c>
    </row>
    <row r="45" spans="3:37" ht="30" customHeight="1" thickTop="1" thickBot="1">
      <c r="C45" s="321"/>
      <c r="D45" s="322"/>
      <c r="E45" s="316"/>
      <c r="F45" s="316"/>
      <c r="G45" s="317" t="str">
        <f>IF(F45=0,"",VLOOKUP(F45,Funcionários!$C$6:$D$81,2,FALSE))</f>
        <v/>
      </c>
      <c r="H45" s="318"/>
      <c r="I45" s="319"/>
      <c r="J45" s="85" t="str">
        <f t="shared" si="3"/>
        <v/>
      </c>
      <c r="K45" s="88"/>
      <c r="L45" s="1" t="str">
        <f t="shared" si="4"/>
        <v/>
      </c>
      <c r="M45" s="1" t="str">
        <f>IF(Funcionários!C45=0,"",Funcionários!C45)</f>
        <v/>
      </c>
      <c r="R45" s="1" t="str">
        <f t="shared" si="5"/>
        <v/>
      </c>
      <c r="S45" s="1" t="str">
        <f t="shared" si="6"/>
        <v/>
      </c>
      <c r="W45" s="1" t="e">
        <f t="shared" ca="1" si="7"/>
        <v>#VALUE!</v>
      </c>
      <c r="X45" s="1" t="e">
        <f t="shared" ca="1" si="8"/>
        <v>#VALUE!</v>
      </c>
      <c r="Y45" s="1" t="e">
        <f t="shared" ca="1" si="9"/>
        <v>#VALUE!</v>
      </c>
      <c r="AA45" s="1" t="str">
        <f t="shared" si="12"/>
        <v/>
      </c>
      <c r="AB45" s="1" t="str">
        <f t="shared" si="12"/>
        <v/>
      </c>
      <c r="AC45" s="1" t="str">
        <f t="shared" si="12"/>
        <v/>
      </c>
      <c r="AD45" s="1" t="str">
        <f t="shared" si="12"/>
        <v/>
      </c>
      <c r="AE45" s="1" t="str">
        <f t="shared" si="12"/>
        <v/>
      </c>
      <c r="AF45" s="1" t="e">
        <f>VLOOKUP(C45,'Est4'!$C$12:$S$26,18,FALSE)</f>
        <v>#N/A</v>
      </c>
      <c r="AG45" s="1" t="str">
        <f ca="1">IF($I45&lt;AG$5,"-",SUM(INDIRECT(ADDRESS($AF45+"1",6,1,1,"EST 4")):INDIRECT(ADDRESS($AF45+"1",IF(AA45="",17,AA45+"5"),1,1,"EST 4")))/SUM(INDIRECT(ADDRESS($AF45,6,1,1,"EST 4")):INDIRECT(ADDRESS($AF45,IF(AA45="",17,AA45+"5"),1,1,"EST 4")))-1)</f>
        <v>-</v>
      </c>
      <c r="AH45" s="1" t="str">
        <f ca="1">IF($I45&lt;AH$5,"-",SUM(INDIRECT(ADDRESS($AF45+"1",22,1,1,"EST 4")):INDIRECT(ADDRESS($AF45+"1",IF(AB45="",33,AB45+"21"),1,1,"EST 4")))/SUM(INDIRECT(ADDRESS($AF45,22,1,1,"EST 4")):INDIRECT(ADDRESS($AF45,IF(AB45="",33,AB45+"21"),1,1,"EST 4")))-1)</f>
        <v>-</v>
      </c>
      <c r="AI45" s="1" t="str">
        <f ca="1">IF($I45&lt;AI$5,"-",SUM(INDIRECT(ADDRESS($AF45+"1",38,1,1,"EST 4")):INDIRECT(ADDRESS($AF45+"1",IF(AC45="",49,AC45+"37"),1,1,"EST 4")))/SUM(INDIRECT(ADDRESS($AF45,38,1,1,"EST 4")):INDIRECT(ADDRESS($AF45,IF(AC45="",49,AC45+"37"),1,1,"EST 4")))-1)</f>
        <v>-</v>
      </c>
      <c r="AJ45" s="1" t="str">
        <f ca="1">IF($I45&lt;AJ$5,"-",SUM(INDIRECT(ADDRESS($AF45+"1",54,1,1,"EST 4")):INDIRECT(ADDRESS($AF45+"1",IF(AD45="",65,AD45+"53"),1,1,"EST 4")))/SUM(INDIRECT(ADDRESS($AF45,54,1,1,"EST 4")):INDIRECT(ADDRESS($AF45,IF(AD45="",65,AD45+"53"),1,1,"EST 4")))-1)</f>
        <v>-</v>
      </c>
      <c r="AK45" s="1" t="str">
        <f ca="1">IF($I45&lt;AK$5,"-",SUM(INDIRECT(ADDRESS($AF45+"1",70,1,1,"EST 4")):INDIRECT(ADDRESS($AF45+"1",IF(AE45="",81,AE45+"69"),1,1,"EST 4")))/SUM(INDIRECT(ADDRESS($AF45,70,1,1,"EST 4")):INDIRECT(ADDRESS($AF45,IF(AE45="",81,AE45+"69"),1,1,"EST 4")))-1)</f>
        <v>-</v>
      </c>
    </row>
    <row r="46" spans="3:37" ht="30" customHeight="1" thickTop="1" thickBot="1">
      <c r="C46" s="321"/>
      <c r="D46" s="322"/>
      <c r="E46" s="316"/>
      <c r="F46" s="316"/>
      <c r="G46" s="317" t="str">
        <f>IF(F46=0,"",VLOOKUP(F46,Funcionários!$C$6:$D$81,2,FALSE))</f>
        <v/>
      </c>
      <c r="H46" s="318"/>
      <c r="I46" s="319"/>
      <c r="J46" s="85" t="str">
        <f t="shared" si="3"/>
        <v/>
      </c>
      <c r="K46" s="88"/>
      <c r="L46" s="1" t="str">
        <f t="shared" si="4"/>
        <v/>
      </c>
      <c r="M46" s="1" t="str">
        <f>IF(Funcionários!C46=0,"",Funcionários!C46)</f>
        <v/>
      </c>
      <c r="R46" s="1" t="str">
        <f t="shared" si="5"/>
        <v/>
      </c>
      <c r="S46" s="1" t="str">
        <f t="shared" si="6"/>
        <v/>
      </c>
      <c r="W46" s="1" t="e">
        <f t="shared" ca="1" si="7"/>
        <v>#VALUE!</v>
      </c>
      <c r="X46" s="1" t="e">
        <f t="shared" ca="1" si="8"/>
        <v>#VALUE!</v>
      </c>
      <c r="Y46" s="1" t="e">
        <f t="shared" ca="1" si="9"/>
        <v>#VALUE!</v>
      </c>
      <c r="AA46" s="1" t="str">
        <f t="shared" ref="AA46:AE55" si="13">IF($I46=AA$5,$R46,"")</f>
        <v/>
      </c>
      <c r="AB46" s="1" t="str">
        <f t="shared" si="13"/>
        <v/>
      </c>
      <c r="AC46" s="1" t="str">
        <f t="shared" si="13"/>
        <v/>
      </c>
      <c r="AD46" s="1" t="str">
        <f t="shared" si="13"/>
        <v/>
      </c>
      <c r="AE46" s="1" t="str">
        <f t="shared" si="13"/>
        <v/>
      </c>
      <c r="AF46" s="1" t="e">
        <f>VLOOKUP(C46,'Est4'!$C$12:$S$26,18,FALSE)</f>
        <v>#N/A</v>
      </c>
      <c r="AG46" s="1" t="str">
        <f ca="1">IF($I46&lt;AG$5,"-",SUM(INDIRECT(ADDRESS($AF46+"1",6,1,1,"EST 4")):INDIRECT(ADDRESS($AF46+"1",IF(AA46="",17,AA46+"5"),1,1,"EST 4")))/SUM(INDIRECT(ADDRESS($AF46,6,1,1,"EST 4")):INDIRECT(ADDRESS($AF46,IF(AA46="",17,AA46+"5"),1,1,"EST 4")))-1)</f>
        <v>-</v>
      </c>
      <c r="AH46" s="1" t="str">
        <f ca="1">IF($I46&lt;AH$5,"-",SUM(INDIRECT(ADDRESS($AF46+"1",22,1,1,"EST 4")):INDIRECT(ADDRESS($AF46+"1",IF(AB46="",33,AB46+"21"),1,1,"EST 4")))/SUM(INDIRECT(ADDRESS($AF46,22,1,1,"EST 4")):INDIRECT(ADDRESS($AF46,IF(AB46="",33,AB46+"21"),1,1,"EST 4")))-1)</f>
        <v>-</v>
      </c>
      <c r="AI46" s="1" t="str">
        <f ca="1">IF($I46&lt;AI$5,"-",SUM(INDIRECT(ADDRESS($AF46+"1",38,1,1,"EST 4")):INDIRECT(ADDRESS($AF46+"1",IF(AC46="",49,AC46+"37"),1,1,"EST 4")))/SUM(INDIRECT(ADDRESS($AF46,38,1,1,"EST 4")):INDIRECT(ADDRESS($AF46,IF(AC46="",49,AC46+"37"),1,1,"EST 4")))-1)</f>
        <v>-</v>
      </c>
      <c r="AJ46" s="1" t="str">
        <f ca="1">IF($I46&lt;AJ$5,"-",SUM(INDIRECT(ADDRESS($AF46+"1",54,1,1,"EST 4")):INDIRECT(ADDRESS($AF46+"1",IF(AD46="",65,AD46+"53"),1,1,"EST 4")))/SUM(INDIRECT(ADDRESS($AF46,54,1,1,"EST 4")):INDIRECT(ADDRESS($AF46,IF(AD46="",65,AD46+"53"),1,1,"EST 4")))-1)</f>
        <v>-</v>
      </c>
      <c r="AK46" s="1" t="str">
        <f ca="1">IF($I46&lt;AK$5,"-",SUM(INDIRECT(ADDRESS($AF46+"1",70,1,1,"EST 4")):INDIRECT(ADDRESS($AF46+"1",IF(AE46="",81,AE46+"69"),1,1,"EST 4")))/SUM(INDIRECT(ADDRESS($AF46,70,1,1,"EST 4")):INDIRECT(ADDRESS($AF46,IF(AE46="",81,AE46+"69"),1,1,"EST 4")))-1)</f>
        <v>-</v>
      </c>
    </row>
    <row r="47" spans="3:37" ht="30" customHeight="1" thickTop="1" thickBot="1">
      <c r="C47" s="321"/>
      <c r="D47" s="322"/>
      <c r="E47" s="316"/>
      <c r="F47" s="316"/>
      <c r="G47" s="317" t="str">
        <f>IF(F47=0,"",VLOOKUP(F47,Funcionários!$C$6:$D$81,2,FALSE))</f>
        <v/>
      </c>
      <c r="H47" s="318"/>
      <c r="I47" s="319"/>
      <c r="J47" s="85" t="str">
        <f t="shared" si="3"/>
        <v/>
      </c>
      <c r="K47" s="88"/>
      <c r="L47" s="1" t="str">
        <f t="shared" si="4"/>
        <v/>
      </c>
      <c r="M47" s="1" t="str">
        <f>IF(Funcionários!C47=0,"",Funcionários!C47)</f>
        <v/>
      </c>
      <c r="R47" s="1" t="str">
        <f t="shared" si="5"/>
        <v/>
      </c>
      <c r="S47" s="1" t="str">
        <f t="shared" si="6"/>
        <v/>
      </c>
      <c r="W47" s="1" t="e">
        <f t="shared" ca="1" si="7"/>
        <v>#VALUE!</v>
      </c>
      <c r="X47" s="1" t="e">
        <f t="shared" ca="1" si="8"/>
        <v>#VALUE!</v>
      </c>
      <c r="Y47" s="1" t="e">
        <f t="shared" ca="1" si="9"/>
        <v>#VALUE!</v>
      </c>
      <c r="AA47" s="1" t="str">
        <f t="shared" si="13"/>
        <v/>
      </c>
      <c r="AB47" s="1" t="str">
        <f t="shared" si="13"/>
        <v/>
      </c>
      <c r="AC47" s="1" t="str">
        <f t="shared" si="13"/>
        <v/>
      </c>
      <c r="AD47" s="1" t="str">
        <f t="shared" si="13"/>
        <v/>
      </c>
      <c r="AE47" s="1" t="str">
        <f t="shared" si="13"/>
        <v/>
      </c>
      <c r="AF47" s="1" t="e">
        <f>VLOOKUP(C47,'Est4'!$C$12:$S$26,18,FALSE)</f>
        <v>#N/A</v>
      </c>
      <c r="AG47" s="1" t="str">
        <f ca="1">IF($I47&lt;AG$5,"-",SUM(INDIRECT(ADDRESS($AF47+"1",6,1,1,"EST 4")):INDIRECT(ADDRESS($AF47+"1",IF(AA47="",17,AA47+"5"),1,1,"EST 4")))/SUM(INDIRECT(ADDRESS($AF47,6,1,1,"EST 4")):INDIRECT(ADDRESS($AF47,IF(AA47="",17,AA47+"5"),1,1,"EST 4")))-1)</f>
        <v>-</v>
      </c>
      <c r="AH47" s="1" t="str">
        <f ca="1">IF($I47&lt;AH$5,"-",SUM(INDIRECT(ADDRESS($AF47+"1",22,1,1,"EST 4")):INDIRECT(ADDRESS($AF47+"1",IF(AB47="",33,AB47+"21"),1,1,"EST 4")))/SUM(INDIRECT(ADDRESS($AF47,22,1,1,"EST 4")):INDIRECT(ADDRESS($AF47,IF(AB47="",33,AB47+"21"),1,1,"EST 4")))-1)</f>
        <v>-</v>
      </c>
      <c r="AI47" s="1" t="str">
        <f ca="1">IF($I47&lt;AI$5,"-",SUM(INDIRECT(ADDRESS($AF47+"1",38,1,1,"EST 4")):INDIRECT(ADDRESS($AF47+"1",IF(AC47="",49,AC47+"37"),1,1,"EST 4")))/SUM(INDIRECT(ADDRESS($AF47,38,1,1,"EST 4")):INDIRECT(ADDRESS($AF47,IF(AC47="",49,AC47+"37"),1,1,"EST 4")))-1)</f>
        <v>-</v>
      </c>
      <c r="AJ47" s="1" t="str">
        <f ca="1">IF($I47&lt;AJ$5,"-",SUM(INDIRECT(ADDRESS($AF47+"1",54,1,1,"EST 4")):INDIRECT(ADDRESS($AF47+"1",IF(AD47="",65,AD47+"53"),1,1,"EST 4")))/SUM(INDIRECT(ADDRESS($AF47,54,1,1,"EST 4")):INDIRECT(ADDRESS($AF47,IF(AD47="",65,AD47+"53"),1,1,"EST 4")))-1)</f>
        <v>-</v>
      </c>
      <c r="AK47" s="1" t="str">
        <f ca="1">IF($I47&lt;AK$5,"-",SUM(INDIRECT(ADDRESS($AF47+"1",70,1,1,"EST 4")):INDIRECT(ADDRESS($AF47+"1",IF(AE47="",81,AE47+"69"),1,1,"EST 4")))/SUM(INDIRECT(ADDRESS($AF47,70,1,1,"EST 4")):INDIRECT(ADDRESS($AF47,IF(AE47="",81,AE47+"69"),1,1,"EST 4")))-1)</f>
        <v>-</v>
      </c>
    </row>
    <row r="48" spans="3:37" ht="30" customHeight="1" thickTop="1" thickBot="1">
      <c r="C48" s="321"/>
      <c r="D48" s="322"/>
      <c r="E48" s="316"/>
      <c r="F48" s="316"/>
      <c r="G48" s="317" t="str">
        <f>IF(F48=0,"",VLOOKUP(F48,Funcionários!$C$6:$D$81,2,FALSE))</f>
        <v/>
      </c>
      <c r="H48" s="318"/>
      <c r="I48" s="319"/>
      <c r="J48" s="85" t="str">
        <f t="shared" si="3"/>
        <v/>
      </c>
      <c r="K48" s="88"/>
      <c r="L48" s="1" t="str">
        <f t="shared" si="4"/>
        <v/>
      </c>
      <c r="M48" s="1" t="str">
        <f>IF(Funcionários!C48=0,"",Funcionários!C48)</f>
        <v/>
      </c>
      <c r="R48" s="1" t="str">
        <f t="shared" si="5"/>
        <v/>
      </c>
      <c r="S48" s="1" t="str">
        <f t="shared" si="6"/>
        <v/>
      </c>
      <c r="W48" s="1" t="e">
        <f t="shared" ca="1" si="7"/>
        <v>#VALUE!</v>
      </c>
      <c r="X48" s="1" t="e">
        <f t="shared" ca="1" si="8"/>
        <v>#VALUE!</v>
      </c>
      <c r="Y48" s="1" t="e">
        <f t="shared" ca="1" si="9"/>
        <v>#VALUE!</v>
      </c>
      <c r="AA48" s="1" t="str">
        <f t="shared" si="13"/>
        <v/>
      </c>
      <c r="AB48" s="1" t="str">
        <f t="shared" si="13"/>
        <v/>
      </c>
      <c r="AC48" s="1" t="str">
        <f t="shared" si="13"/>
        <v/>
      </c>
      <c r="AD48" s="1" t="str">
        <f t="shared" si="13"/>
        <v/>
      </c>
      <c r="AE48" s="1" t="str">
        <f t="shared" si="13"/>
        <v/>
      </c>
      <c r="AF48" s="1" t="e">
        <f>VLOOKUP(C48,'Est4'!$C$12:$S$26,18,FALSE)</f>
        <v>#N/A</v>
      </c>
      <c r="AG48" s="1" t="str">
        <f ca="1">IF($I48&lt;AG$5,"-",SUM(INDIRECT(ADDRESS($AF48+"1",6,1,1,"EST 4")):INDIRECT(ADDRESS($AF48+"1",IF(AA48="",17,AA48+"5"),1,1,"EST 4")))/SUM(INDIRECT(ADDRESS($AF48,6,1,1,"EST 4")):INDIRECT(ADDRESS($AF48,IF(AA48="",17,AA48+"5"),1,1,"EST 4")))-1)</f>
        <v>-</v>
      </c>
      <c r="AH48" s="1" t="str">
        <f ca="1">IF($I48&lt;AH$5,"-",SUM(INDIRECT(ADDRESS($AF48+"1",22,1,1,"EST 4")):INDIRECT(ADDRESS($AF48+"1",IF(AB48="",33,AB48+"21"),1,1,"EST 4")))/SUM(INDIRECT(ADDRESS($AF48,22,1,1,"EST 4")):INDIRECT(ADDRESS($AF48,IF(AB48="",33,AB48+"21"),1,1,"EST 4")))-1)</f>
        <v>-</v>
      </c>
      <c r="AI48" s="1" t="str">
        <f ca="1">IF($I48&lt;AI$5,"-",SUM(INDIRECT(ADDRESS($AF48+"1",38,1,1,"EST 4")):INDIRECT(ADDRESS($AF48+"1",IF(AC48="",49,AC48+"37"),1,1,"EST 4")))/SUM(INDIRECT(ADDRESS($AF48,38,1,1,"EST 4")):INDIRECT(ADDRESS($AF48,IF(AC48="",49,AC48+"37"),1,1,"EST 4")))-1)</f>
        <v>-</v>
      </c>
      <c r="AJ48" s="1" t="str">
        <f ca="1">IF($I48&lt;AJ$5,"-",SUM(INDIRECT(ADDRESS($AF48+"1",54,1,1,"EST 4")):INDIRECT(ADDRESS($AF48+"1",IF(AD48="",65,AD48+"53"),1,1,"EST 4")))/SUM(INDIRECT(ADDRESS($AF48,54,1,1,"EST 4")):INDIRECT(ADDRESS($AF48,IF(AD48="",65,AD48+"53"),1,1,"EST 4")))-1)</f>
        <v>-</v>
      </c>
      <c r="AK48" s="1" t="str">
        <f ca="1">IF($I48&lt;AK$5,"-",SUM(INDIRECT(ADDRESS($AF48+"1",70,1,1,"EST 4")):INDIRECT(ADDRESS($AF48+"1",IF(AE48="",81,AE48+"69"),1,1,"EST 4")))/SUM(INDIRECT(ADDRESS($AF48,70,1,1,"EST 4")):INDIRECT(ADDRESS($AF48,IF(AE48="",81,AE48+"69"),1,1,"EST 4")))-1)</f>
        <v>-</v>
      </c>
    </row>
    <row r="49" spans="3:37" ht="30" customHeight="1" thickTop="1" thickBot="1">
      <c r="C49" s="321"/>
      <c r="D49" s="322"/>
      <c r="E49" s="316"/>
      <c r="F49" s="316"/>
      <c r="G49" s="317" t="str">
        <f>IF(F49=0,"",VLOOKUP(F49,Funcionários!$C$6:$D$81,2,FALSE))</f>
        <v/>
      </c>
      <c r="H49" s="318"/>
      <c r="I49" s="319"/>
      <c r="J49" s="85" t="str">
        <f t="shared" si="3"/>
        <v/>
      </c>
      <c r="K49" s="88"/>
      <c r="L49" s="1" t="str">
        <f t="shared" si="4"/>
        <v/>
      </c>
      <c r="M49" s="1" t="str">
        <f>IF(Funcionários!C49=0,"",Funcionários!C49)</f>
        <v/>
      </c>
      <c r="R49" s="1" t="str">
        <f t="shared" si="5"/>
        <v/>
      </c>
      <c r="S49" s="1" t="str">
        <f t="shared" si="6"/>
        <v/>
      </c>
      <c r="W49" s="1" t="e">
        <f t="shared" ca="1" si="7"/>
        <v>#VALUE!</v>
      </c>
      <c r="X49" s="1" t="e">
        <f t="shared" ca="1" si="8"/>
        <v>#VALUE!</v>
      </c>
      <c r="Y49" s="1" t="e">
        <f t="shared" ca="1" si="9"/>
        <v>#VALUE!</v>
      </c>
      <c r="AA49" s="1" t="str">
        <f t="shared" si="13"/>
        <v/>
      </c>
      <c r="AB49" s="1" t="str">
        <f t="shared" si="13"/>
        <v/>
      </c>
      <c r="AC49" s="1" t="str">
        <f t="shared" si="13"/>
        <v/>
      </c>
      <c r="AD49" s="1" t="str">
        <f t="shared" si="13"/>
        <v/>
      </c>
      <c r="AE49" s="1" t="str">
        <f t="shared" si="13"/>
        <v/>
      </c>
      <c r="AF49" s="1" t="e">
        <f>VLOOKUP(C49,'Est4'!$C$12:$S$26,18,FALSE)</f>
        <v>#N/A</v>
      </c>
      <c r="AG49" s="1" t="str">
        <f ca="1">IF($I49&lt;AG$5,"-",SUM(INDIRECT(ADDRESS($AF49+"1",6,1,1,"EST 4")):INDIRECT(ADDRESS($AF49+"1",IF(AA49="",17,AA49+"5"),1,1,"EST 4")))/SUM(INDIRECT(ADDRESS($AF49,6,1,1,"EST 4")):INDIRECT(ADDRESS($AF49,IF(AA49="",17,AA49+"5"),1,1,"EST 4")))-1)</f>
        <v>-</v>
      </c>
      <c r="AH49" s="1" t="str">
        <f ca="1">IF($I49&lt;AH$5,"-",SUM(INDIRECT(ADDRESS($AF49+"1",22,1,1,"EST 4")):INDIRECT(ADDRESS($AF49+"1",IF(AB49="",33,AB49+"21"),1,1,"EST 4")))/SUM(INDIRECT(ADDRESS($AF49,22,1,1,"EST 4")):INDIRECT(ADDRESS($AF49,IF(AB49="",33,AB49+"21"),1,1,"EST 4")))-1)</f>
        <v>-</v>
      </c>
      <c r="AI49" s="1" t="str">
        <f ca="1">IF($I49&lt;AI$5,"-",SUM(INDIRECT(ADDRESS($AF49+"1",38,1,1,"EST 4")):INDIRECT(ADDRESS($AF49+"1",IF(AC49="",49,AC49+"37"),1,1,"EST 4")))/SUM(INDIRECT(ADDRESS($AF49,38,1,1,"EST 4")):INDIRECT(ADDRESS($AF49,IF(AC49="",49,AC49+"37"),1,1,"EST 4")))-1)</f>
        <v>-</v>
      </c>
      <c r="AJ49" s="1" t="str">
        <f ca="1">IF($I49&lt;AJ$5,"-",SUM(INDIRECT(ADDRESS($AF49+"1",54,1,1,"EST 4")):INDIRECT(ADDRESS($AF49+"1",IF(AD49="",65,AD49+"53"),1,1,"EST 4")))/SUM(INDIRECT(ADDRESS($AF49,54,1,1,"EST 4")):INDIRECT(ADDRESS($AF49,IF(AD49="",65,AD49+"53"),1,1,"EST 4")))-1)</f>
        <v>-</v>
      </c>
      <c r="AK49" s="1" t="str">
        <f ca="1">IF($I49&lt;AK$5,"-",SUM(INDIRECT(ADDRESS($AF49+"1",70,1,1,"EST 4")):INDIRECT(ADDRESS($AF49+"1",IF(AE49="",81,AE49+"69"),1,1,"EST 4")))/SUM(INDIRECT(ADDRESS($AF49,70,1,1,"EST 4")):INDIRECT(ADDRESS($AF49,IF(AE49="",81,AE49+"69"),1,1,"EST 4")))-1)</f>
        <v>-</v>
      </c>
    </row>
    <row r="50" spans="3:37" ht="30" customHeight="1" thickTop="1" thickBot="1">
      <c r="C50" s="321"/>
      <c r="D50" s="322"/>
      <c r="E50" s="316"/>
      <c r="F50" s="316"/>
      <c r="G50" s="317" t="str">
        <f>IF(F50=0,"",VLOOKUP(F50,Funcionários!$C$6:$D$81,2,FALSE))</f>
        <v/>
      </c>
      <c r="H50" s="318"/>
      <c r="I50" s="319"/>
      <c r="J50" s="85" t="str">
        <f t="shared" si="3"/>
        <v/>
      </c>
      <c r="K50" s="88"/>
      <c r="L50" s="1" t="str">
        <f t="shared" si="4"/>
        <v/>
      </c>
      <c r="M50" s="1" t="str">
        <f>IF(Funcionários!C50=0,"",Funcionários!C50)</f>
        <v/>
      </c>
      <c r="R50" s="1" t="str">
        <f t="shared" si="5"/>
        <v/>
      </c>
      <c r="S50" s="1" t="str">
        <f t="shared" si="6"/>
        <v/>
      </c>
      <c r="W50" s="1" t="e">
        <f t="shared" ca="1" si="7"/>
        <v>#VALUE!</v>
      </c>
      <c r="X50" s="1" t="e">
        <f t="shared" ca="1" si="8"/>
        <v>#VALUE!</v>
      </c>
      <c r="Y50" s="1" t="e">
        <f t="shared" ca="1" si="9"/>
        <v>#VALUE!</v>
      </c>
      <c r="AA50" s="1" t="str">
        <f t="shared" si="13"/>
        <v/>
      </c>
      <c r="AB50" s="1" t="str">
        <f t="shared" si="13"/>
        <v/>
      </c>
      <c r="AC50" s="1" t="str">
        <f t="shared" si="13"/>
        <v/>
      </c>
      <c r="AD50" s="1" t="str">
        <f t="shared" si="13"/>
        <v/>
      </c>
      <c r="AE50" s="1" t="str">
        <f t="shared" si="13"/>
        <v/>
      </c>
      <c r="AF50" s="1" t="e">
        <f>VLOOKUP(C50,'Est4'!$C$12:$S$26,18,FALSE)</f>
        <v>#N/A</v>
      </c>
      <c r="AG50" s="1" t="str">
        <f ca="1">IF($I50&lt;AG$5,"-",SUM(INDIRECT(ADDRESS($AF50+"1",6,1,1,"EST 4")):INDIRECT(ADDRESS($AF50+"1",IF(AA50="",17,AA50+"5"),1,1,"EST 4")))/SUM(INDIRECT(ADDRESS($AF50,6,1,1,"EST 4")):INDIRECT(ADDRESS($AF50,IF(AA50="",17,AA50+"5"),1,1,"EST 4")))-1)</f>
        <v>-</v>
      </c>
      <c r="AH50" s="1" t="str">
        <f ca="1">IF($I50&lt;AH$5,"-",SUM(INDIRECT(ADDRESS($AF50+"1",22,1,1,"EST 4")):INDIRECT(ADDRESS($AF50+"1",IF(AB50="",33,AB50+"21"),1,1,"EST 4")))/SUM(INDIRECT(ADDRESS($AF50,22,1,1,"EST 4")):INDIRECT(ADDRESS($AF50,IF(AB50="",33,AB50+"21"),1,1,"EST 4")))-1)</f>
        <v>-</v>
      </c>
      <c r="AI50" s="1" t="str">
        <f ca="1">IF($I50&lt;AI$5,"-",SUM(INDIRECT(ADDRESS($AF50+"1",38,1,1,"EST 4")):INDIRECT(ADDRESS($AF50+"1",IF(AC50="",49,AC50+"37"),1,1,"EST 4")))/SUM(INDIRECT(ADDRESS($AF50,38,1,1,"EST 4")):INDIRECT(ADDRESS($AF50,IF(AC50="",49,AC50+"37"),1,1,"EST 4")))-1)</f>
        <v>-</v>
      </c>
      <c r="AJ50" s="1" t="str">
        <f ca="1">IF($I50&lt;AJ$5,"-",SUM(INDIRECT(ADDRESS($AF50+"1",54,1,1,"EST 4")):INDIRECT(ADDRESS($AF50+"1",IF(AD50="",65,AD50+"53"),1,1,"EST 4")))/SUM(INDIRECT(ADDRESS($AF50,54,1,1,"EST 4")):INDIRECT(ADDRESS($AF50,IF(AD50="",65,AD50+"53"),1,1,"EST 4")))-1)</f>
        <v>-</v>
      </c>
      <c r="AK50" s="1" t="str">
        <f ca="1">IF($I50&lt;AK$5,"-",SUM(INDIRECT(ADDRESS($AF50+"1",70,1,1,"EST 4")):INDIRECT(ADDRESS($AF50+"1",IF(AE50="",81,AE50+"69"),1,1,"EST 4")))/SUM(INDIRECT(ADDRESS($AF50,70,1,1,"EST 4")):INDIRECT(ADDRESS($AF50,IF(AE50="",81,AE50+"69"),1,1,"EST 4")))-1)</f>
        <v>-</v>
      </c>
    </row>
    <row r="51" spans="3:37" ht="30" customHeight="1" thickTop="1" thickBot="1">
      <c r="C51" s="321"/>
      <c r="D51" s="322"/>
      <c r="E51" s="316"/>
      <c r="F51" s="316"/>
      <c r="G51" s="317" t="str">
        <f>IF(F51=0,"",VLOOKUP(F51,Funcionários!$C$6:$D$81,2,FALSE))</f>
        <v/>
      </c>
      <c r="H51" s="318"/>
      <c r="I51" s="319"/>
      <c r="J51" s="85" t="str">
        <f t="shared" si="3"/>
        <v/>
      </c>
      <c r="K51" s="88"/>
      <c r="L51" s="1" t="str">
        <f t="shared" si="4"/>
        <v/>
      </c>
      <c r="M51" s="1" t="str">
        <f>IF(Funcionários!C51=0,"",Funcionários!C51)</f>
        <v/>
      </c>
      <c r="R51" s="1" t="str">
        <f t="shared" si="5"/>
        <v/>
      </c>
      <c r="S51" s="1" t="str">
        <f t="shared" si="6"/>
        <v/>
      </c>
      <c r="W51" s="1" t="e">
        <f t="shared" ca="1" si="7"/>
        <v>#VALUE!</v>
      </c>
      <c r="X51" s="1" t="e">
        <f t="shared" ca="1" si="8"/>
        <v>#VALUE!</v>
      </c>
      <c r="Y51" s="1" t="e">
        <f t="shared" ca="1" si="9"/>
        <v>#VALUE!</v>
      </c>
      <c r="AA51" s="1" t="str">
        <f t="shared" si="13"/>
        <v/>
      </c>
      <c r="AB51" s="1" t="str">
        <f t="shared" si="13"/>
        <v/>
      </c>
      <c r="AC51" s="1" t="str">
        <f t="shared" si="13"/>
        <v/>
      </c>
      <c r="AD51" s="1" t="str">
        <f t="shared" si="13"/>
        <v/>
      </c>
      <c r="AE51" s="1" t="str">
        <f t="shared" si="13"/>
        <v/>
      </c>
      <c r="AF51" s="1" t="e">
        <f>VLOOKUP(C51,'Est4'!$C$12:$S$26,18,FALSE)</f>
        <v>#N/A</v>
      </c>
      <c r="AG51" s="1" t="str">
        <f ca="1">IF($I51&lt;AG$5,"-",SUM(INDIRECT(ADDRESS($AF51+"1",6,1,1,"EST 4")):INDIRECT(ADDRESS($AF51+"1",IF(AA51="",17,AA51+"5"),1,1,"EST 4")))/SUM(INDIRECT(ADDRESS($AF51,6,1,1,"EST 4")):INDIRECT(ADDRESS($AF51,IF(AA51="",17,AA51+"5"),1,1,"EST 4")))-1)</f>
        <v>-</v>
      </c>
      <c r="AH51" s="1" t="str">
        <f ca="1">IF($I51&lt;AH$5,"-",SUM(INDIRECT(ADDRESS($AF51+"1",22,1,1,"EST 4")):INDIRECT(ADDRESS($AF51+"1",IF(AB51="",33,AB51+"21"),1,1,"EST 4")))/SUM(INDIRECT(ADDRESS($AF51,22,1,1,"EST 4")):INDIRECT(ADDRESS($AF51,IF(AB51="",33,AB51+"21"),1,1,"EST 4")))-1)</f>
        <v>-</v>
      </c>
      <c r="AI51" s="1" t="str">
        <f ca="1">IF($I51&lt;AI$5,"-",SUM(INDIRECT(ADDRESS($AF51+"1",38,1,1,"EST 4")):INDIRECT(ADDRESS($AF51+"1",IF(AC51="",49,AC51+"37"),1,1,"EST 4")))/SUM(INDIRECT(ADDRESS($AF51,38,1,1,"EST 4")):INDIRECT(ADDRESS($AF51,IF(AC51="",49,AC51+"37"),1,1,"EST 4")))-1)</f>
        <v>-</v>
      </c>
      <c r="AJ51" s="1" t="str">
        <f ca="1">IF($I51&lt;AJ$5,"-",SUM(INDIRECT(ADDRESS($AF51+"1",54,1,1,"EST 4")):INDIRECT(ADDRESS($AF51+"1",IF(AD51="",65,AD51+"53"),1,1,"EST 4")))/SUM(INDIRECT(ADDRESS($AF51,54,1,1,"EST 4")):INDIRECT(ADDRESS($AF51,IF(AD51="",65,AD51+"53"),1,1,"EST 4")))-1)</f>
        <v>-</v>
      </c>
      <c r="AK51" s="1" t="str">
        <f ca="1">IF($I51&lt;AK$5,"-",SUM(INDIRECT(ADDRESS($AF51+"1",70,1,1,"EST 4")):INDIRECT(ADDRESS($AF51+"1",IF(AE51="",81,AE51+"69"),1,1,"EST 4")))/SUM(INDIRECT(ADDRESS($AF51,70,1,1,"EST 4")):INDIRECT(ADDRESS($AF51,IF(AE51="",81,AE51+"69"),1,1,"EST 4")))-1)</f>
        <v>-</v>
      </c>
    </row>
    <row r="52" spans="3:37" ht="30" customHeight="1" thickTop="1" thickBot="1">
      <c r="C52" s="321"/>
      <c r="D52" s="322"/>
      <c r="E52" s="316"/>
      <c r="F52" s="316"/>
      <c r="G52" s="317" t="str">
        <f>IF(F52=0,"",VLOOKUP(F52,Funcionários!$C$6:$D$81,2,FALSE))</f>
        <v/>
      </c>
      <c r="H52" s="318"/>
      <c r="I52" s="319"/>
      <c r="J52" s="85" t="str">
        <f t="shared" si="3"/>
        <v/>
      </c>
      <c r="K52" s="88"/>
      <c r="L52" s="1" t="str">
        <f t="shared" si="4"/>
        <v/>
      </c>
      <c r="M52" s="1" t="str">
        <f>IF(Funcionários!C52=0,"",Funcionários!C52)</f>
        <v/>
      </c>
      <c r="R52" s="1" t="str">
        <f t="shared" si="5"/>
        <v/>
      </c>
      <c r="S52" s="1" t="str">
        <f t="shared" si="6"/>
        <v/>
      </c>
      <c r="W52" s="1" t="e">
        <f t="shared" ca="1" si="7"/>
        <v>#VALUE!</v>
      </c>
      <c r="X52" s="1" t="e">
        <f t="shared" ca="1" si="8"/>
        <v>#VALUE!</v>
      </c>
      <c r="Y52" s="1" t="e">
        <f t="shared" ca="1" si="9"/>
        <v>#VALUE!</v>
      </c>
      <c r="AA52" s="1" t="str">
        <f t="shared" si="13"/>
        <v/>
      </c>
      <c r="AB52" s="1" t="str">
        <f t="shared" si="13"/>
        <v/>
      </c>
      <c r="AC52" s="1" t="str">
        <f t="shared" si="13"/>
        <v/>
      </c>
      <c r="AD52" s="1" t="str">
        <f t="shared" si="13"/>
        <v/>
      </c>
      <c r="AE52" s="1" t="str">
        <f t="shared" si="13"/>
        <v/>
      </c>
      <c r="AF52" s="1" t="e">
        <f>VLOOKUP(C52,'Est4'!$C$12:$S$26,18,FALSE)</f>
        <v>#N/A</v>
      </c>
      <c r="AG52" s="1" t="str">
        <f ca="1">IF($I52&lt;AG$5,"-",SUM(INDIRECT(ADDRESS($AF52+"1",6,1,1,"EST 4")):INDIRECT(ADDRESS($AF52+"1",IF(AA52="",17,AA52+"5"),1,1,"EST 4")))/SUM(INDIRECT(ADDRESS($AF52,6,1,1,"EST 4")):INDIRECT(ADDRESS($AF52,IF(AA52="",17,AA52+"5"),1,1,"EST 4")))-1)</f>
        <v>-</v>
      </c>
      <c r="AH52" s="1" t="str">
        <f ca="1">IF($I52&lt;AH$5,"-",SUM(INDIRECT(ADDRESS($AF52+"1",22,1,1,"EST 4")):INDIRECT(ADDRESS($AF52+"1",IF(AB52="",33,AB52+"21"),1,1,"EST 4")))/SUM(INDIRECT(ADDRESS($AF52,22,1,1,"EST 4")):INDIRECT(ADDRESS($AF52,IF(AB52="",33,AB52+"21"),1,1,"EST 4")))-1)</f>
        <v>-</v>
      </c>
      <c r="AI52" s="1" t="str">
        <f ca="1">IF($I52&lt;AI$5,"-",SUM(INDIRECT(ADDRESS($AF52+"1",38,1,1,"EST 4")):INDIRECT(ADDRESS($AF52+"1",IF(AC52="",49,AC52+"37"),1,1,"EST 4")))/SUM(INDIRECT(ADDRESS($AF52,38,1,1,"EST 4")):INDIRECT(ADDRESS($AF52,IF(AC52="",49,AC52+"37"),1,1,"EST 4")))-1)</f>
        <v>-</v>
      </c>
      <c r="AJ52" s="1" t="str">
        <f ca="1">IF($I52&lt;AJ$5,"-",SUM(INDIRECT(ADDRESS($AF52+"1",54,1,1,"EST 4")):INDIRECT(ADDRESS($AF52+"1",IF(AD52="",65,AD52+"53"),1,1,"EST 4")))/SUM(INDIRECT(ADDRESS($AF52,54,1,1,"EST 4")):INDIRECT(ADDRESS($AF52,IF(AD52="",65,AD52+"53"),1,1,"EST 4")))-1)</f>
        <v>-</v>
      </c>
      <c r="AK52" s="1" t="str">
        <f ca="1">IF($I52&lt;AK$5,"-",SUM(INDIRECT(ADDRESS($AF52+"1",70,1,1,"EST 4")):INDIRECT(ADDRESS($AF52+"1",IF(AE52="",81,AE52+"69"),1,1,"EST 4")))/SUM(INDIRECT(ADDRESS($AF52,70,1,1,"EST 4")):INDIRECT(ADDRESS($AF52,IF(AE52="",81,AE52+"69"),1,1,"EST 4")))-1)</f>
        <v>-</v>
      </c>
    </row>
    <row r="53" spans="3:37" ht="30" customHeight="1" thickTop="1" thickBot="1">
      <c r="C53" s="321"/>
      <c r="D53" s="322"/>
      <c r="E53" s="316"/>
      <c r="F53" s="316"/>
      <c r="G53" s="317" t="str">
        <f>IF(F53=0,"",VLOOKUP(F53,Funcionários!$C$6:$D$81,2,FALSE))</f>
        <v/>
      </c>
      <c r="H53" s="318"/>
      <c r="I53" s="319"/>
      <c r="J53" s="85" t="str">
        <f t="shared" si="3"/>
        <v/>
      </c>
      <c r="K53" s="88"/>
      <c r="L53" s="1" t="str">
        <f t="shared" si="4"/>
        <v/>
      </c>
      <c r="M53" s="1" t="str">
        <f>IF(Funcionários!C53=0,"",Funcionários!C53)</f>
        <v/>
      </c>
      <c r="R53" s="1" t="str">
        <f t="shared" si="5"/>
        <v/>
      </c>
      <c r="S53" s="1" t="str">
        <f t="shared" si="6"/>
        <v/>
      </c>
      <c r="W53" s="1" t="e">
        <f t="shared" ca="1" si="7"/>
        <v>#VALUE!</v>
      </c>
      <c r="X53" s="1" t="e">
        <f t="shared" ca="1" si="8"/>
        <v>#VALUE!</v>
      </c>
      <c r="Y53" s="1" t="e">
        <f t="shared" ca="1" si="9"/>
        <v>#VALUE!</v>
      </c>
      <c r="AA53" s="1" t="str">
        <f t="shared" si="13"/>
        <v/>
      </c>
      <c r="AB53" s="1" t="str">
        <f t="shared" si="13"/>
        <v/>
      </c>
      <c r="AC53" s="1" t="str">
        <f t="shared" si="13"/>
        <v/>
      </c>
      <c r="AD53" s="1" t="str">
        <f t="shared" si="13"/>
        <v/>
      </c>
      <c r="AE53" s="1" t="str">
        <f t="shared" si="13"/>
        <v/>
      </c>
      <c r="AF53" s="1" t="e">
        <f>VLOOKUP(C53,'Est4'!$C$12:$S$26,18,FALSE)</f>
        <v>#N/A</v>
      </c>
      <c r="AG53" s="1" t="str">
        <f ca="1">IF($I53&lt;AG$5,"-",SUM(INDIRECT(ADDRESS($AF53+"1",6,1,1,"EST 4")):INDIRECT(ADDRESS($AF53+"1",IF(AA53="",17,AA53+"5"),1,1,"EST 4")))/SUM(INDIRECT(ADDRESS($AF53,6,1,1,"EST 4")):INDIRECT(ADDRESS($AF53,IF(AA53="",17,AA53+"5"),1,1,"EST 4")))-1)</f>
        <v>-</v>
      </c>
      <c r="AH53" s="1" t="str">
        <f ca="1">IF($I53&lt;AH$5,"-",SUM(INDIRECT(ADDRESS($AF53+"1",22,1,1,"EST 4")):INDIRECT(ADDRESS($AF53+"1",IF(AB53="",33,AB53+"21"),1,1,"EST 4")))/SUM(INDIRECT(ADDRESS($AF53,22,1,1,"EST 4")):INDIRECT(ADDRESS($AF53,IF(AB53="",33,AB53+"21"),1,1,"EST 4")))-1)</f>
        <v>-</v>
      </c>
      <c r="AI53" s="1" t="str">
        <f ca="1">IF($I53&lt;AI$5,"-",SUM(INDIRECT(ADDRESS($AF53+"1",38,1,1,"EST 4")):INDIRECT(ADDRESS($AF53+"1",IF(AC53="",49,AC53+"37"),1,1,"EST 4")))/SUM(INDIRECT(ADDRESS($AF53,38,1,1,"EST 4")):INDIRECT(ADDRESS($AF53,IF(AC53="",49,AC53+"37"),1,1,"EST 4")))-1)</f>
        <v>-</v>
      </c>
      <c r="AJ53" s="1" t="str">
        <f ca="1">IF($I53&lt;AJ$5,"-",SUM(INDIRECT(ADDRESS($AF53+"1",54,1,1,"EST 4")):INDIRECT(ADDRESS($AF53+"1",IF(AD53="",65,AD53+"53"),1,1,"EST 4")))/SUM(INDIRECT(ADDRESS($AF53,54,1,1,"EST 4")):INDIRECT(ADDRESS($AF53,IF(AD53="",65,AD53+"53"),1,1,"EST 4")))-1)</f>
        <v>-</v>
      </c>
      <c r="AK53" s="1" t="str">
        <f ca="1">IF($I53&lt;AK$5,"-",SUM(INDIRECT(ADDRESS($AF53+"1",70,1,1,"EST 4")):INDIRECT(ADDRESS($AF53+"1",IF(AE53="",81,AE53+"69"),1,1,"EST 4")))/SUM(INDIRECT(ADDRESS($AF53,70,1,1,"EST 4")):INDIRECT(ADDRESS($AF53,IF(AE53="",81,AE53+"69"),1,1,"EST 4")))-1)</f>
        <v>-</v>
      </c>
    </row>
    <row r="54" spans="3:37" ht="30" customHeight="1" thickTop="1" thickBot="1">
      <c r="C54" s="321"/>
      <c r="D54" s="322"/>
      <c r="E54" s="316"/>
      <c r="F54" s="316"/>
      <c r="G54" s="317" t="str">
        <f>IF(F54=0,"",VLOOKUP(F54,Funcionários!$C$6:$D$81,2,FALSE))</f>
        <v/>
      </c>
      <c r="H54" s="318"/>
      <c r="I54" s="319"/>
      <c r="J54" s="85" t="str">
        <f t="shared" si="3"/>
        <v/>
      </c>
      <c r="K54" s="88"/>
      <c r="L54" s="1" t="str">
        <f t="shared" si="4"/>
        <v/>
      </c>
      <c r="M54" s="1" t="str">
        <f>IF(Funcionários!C54=0,"",Funcionários!C54)</f>
        <v/>
      </c>
      <c r="R54" s="1" t="str">
        <f t="shared" si="5"/>
        <v/>
      </c>
      <c r="S54" s="1" t="str">
        <f t="shared" si="6"/>
        <v/>
      </c>
      <c r="W54" s="1" t="e">
        <f t="shared" ca="1" si="7"/>
        <v>#VALUE!</v>
      </c>
      <c r="X54" s="1" t="e">
        <f t="shared" ca="1" si="8"/>
        <v>#VALUE!</v>
      </c>
      <c r="Y54" s="1" t="e">
        <f t="shared" ca="1" si="9"/>
        <v>#VALUE!</v>
      </c>
      <c r="AA54" s="1" t="str">
        <f t="shared" si="13"/>
        <v/>
      </c>
      <c r="AB54" s="1" t="str">
        <f t="shared" si="13"/>
        <v/>
      </c>
      <c r="AC54" s="1" t="str">
        <f t="shared" si="13"/>
        <v/>
      </c>
      <c r="AD54" s="1" t="str">
        <f t="shared" si="13"/>
        <v/>
      </c>
      <c r="AE54" s="1" t="str">
        <f t="shared" si="13"/>
        <v/>
      </c>
      <c r="AF54" s="1" t="e">
        <f>VLOOKUP(C54,'Est4'!$C$12:$S$26,18,FALSE)</f>
        <v>#N/A</v>
      </c>
      <c r="AG54" s="1" t="str">
        <f ca="1">IF($I54&lt;AG$5,"-",SUM(INDIRECT(ADDRESS($AF54+"1",6,1,1,"EST 4")):INDIRECT(ADDRESS($AF54+"1",IF(AA54="",17,AA54+"5"),1,1,"EST 4")))/SUM(INDIRECT(ADDRESS($AF54,6,1,1,"EST 4")):INDIRECT(ADDRESS($AF54,IF(AA54="",17,AA54+"5"),1,1,"EST 4")))-1)</f>
        <v>-</v>
      </c>
      <c r="AH54" s="1" t="str">
        <f ca="1">IF($I54&lt;AH$5,"-",SUM(INDIRECT(ADDRESS($AF54+"1",22,1,1,"EST 4")):INDIRECT(ADDRESS($AF54+"1",IF(AB54="",33,AB54+"21"),1,1,"EST 4")))/SUM(INDIRECT(ADDRESS($AF54,22,1,1,"EST 4")):INDIRECT(ADDRESS($AF54,IF(AB54="",33,AB54+"21"),1,1,"EST 4")))-1)</f>
        <v>-</v>
      </c>
      <c r="AI54" s="1" t="str">
        <f ca="1">IF($I54&lt;AI$5,"-",SUM(INDIRECT(ADDRESS($AF54+"1",38,1,1,"EST 4")):INDIRECT(ADDRESS($AF54+"1",IF(AC54="",49,AC54+"37"),1,1,"EST 4")))/SUM(INDIRECT(ADDRESS($AF54,38,1,1,"EST 4")):INDIRECT(ADDRESS($AF54,IF(AC54="",49,AC54+"37"),1,1,"EST 4")))-1)</f>
        <v>-</v>
      </c>
      <c r="AJ54" s="1" t="str">
        <f ca="1">IF($I54&lt;AJ$5,"-",SUM(INDIRECT(ADDRESS($AF54+"1",54,1,1,"EST 4")):INDIRECT(ADDRESS($AF54+"1",IF(AD54="",65,AD54+"53"),1,1,"EST 4")))/SUM(INDIRECT(ADDRESS($AF54,54,1,1,"EST 4")):INDIRECT(ADDRESS($AF54,IF(AD54="",65,AD54+"53"),1,1,"EST 4")))-1)</f>
        <v>-</v>
      </c>
      <c r="AK54" s="1" t="str">
        <f ca="1">IF($I54&lt;AK$5,"-",SUM(INDIRECT(ADDRESS($AF54+"1",70,1,1,"EST 4")):INDIRECT(ADDRESS($AF54+"1",IF(AE54="",81,AE54+"69"),1,1,"EST 4")))/SUM(INDIRECT(ADDRESS($AF54,70,1,1,"EST 4")):INDIRECT(ADDRESS($AF54,IF(AE54="",81,AE54+"69"),1,1,"EST 4")))-1)</f>
        <v>-</v>
      </c>
    </row>
    <row r="55" spans="3:37" ht="30" customHeight="1" thickTop="1" thickBot="1">
      <c r="C55" s="321"/>
      <c r="D55" s="322"/>
      <c r="E55" s="316"/>
      <c r="F55" s="316"/>
      <c r="G55" s="317" t="str">
        <f>IF(F55=0,"",VLOOKUP(F55,Funcionários!$C$6:$D$81,2,FALSE))</f>
        <v/>
      </c>
      <c r="H55" s="318"/>
      <c r="I55" s="319"/>
      <c r="J55" s="85" t="str">
        <f t="shared" si="3"/>
        <v/>
      </c>
      <c r="K55" s="88"/>
      <c r="L55" s="1" t="str">
        <f t="shared" si="4"/>
        <v/>
      </c>
      <c r="M55" s="1" t="str">
        <f>IF(Funcionários!C55=0,"",Funcionários!C55)</f>
        <v/>
      </c>
      <c r="R55" s="1" t="str">
        <f t="shared" si="5"/>
        <v/>
      </c>
      <c r="S55" s="1" t="str">
        <f t="shared" si="6"/>
        <v/>
      </c>
      <c r="W55" s="1" t="e">
        <f t="shared" ca="1" si="7"/>
        <v>#VALUE!</v>
      </c>
      <c r="X55" s="1" t="e">
        <f t="shared" ca="1" si="8"/>
        <v>#VALUE!</v>
      </c>
      <c r="Y55" s="1" t="e">
        <f t="shared" ca="1" si="9"/>
        <v>#VALUE!</v>
      </c>
      <c r="AA55" s="1" t="str">
        <f t="shared" si="13"/>
        <v/>
      </c>
      <c r="AB55" s="1" t="str">
        <f t="shared" si="13"/>
        <v/>
      </c>
      <c r="AC55" s="1" t="str">
        <f t="shared" si="13"/>
        <v/>
      </c>
      <c r="AD55" s="1" t="str">
        <f t="shared" si="13"/>
        <v/>
      </c>
      <c r="AE55" s="1" t="str">
        <f t="shared" si="13"/>
        <v/>
      </c>
      <c r="AF55" s="1" t="e">
        <f>VLOOKUP(C55,'Est4'!$C$12:$S$26,18,FALSE)</f>
        <v>#N/A</v>
      </c>
      <c r="AG55" s="1" t="str">
        <f ca="1">IF($I55&lt;AG$5,"-",SUM(INDIRECT(ADDRESS($AF55+"1",6,1,1,"EST 4")):INDIRECT(ADDRESS($AF55+"1",IF(AA55="",17,AA55+"5"),1,1,"EST 4")))/SUM(INDIRECT(ADDRESS($AF55,6,1,1,"EST 4")):INDIRECT(ADDRESS($AF55,IF(AA55="",17,AA55+"5"),1,1,"EST 4")))-1)</f>
        <v>-</v>
      </c>
      <c r="AH55" s="1" t="str">
        <f ca="1">IF($I55&lt;AH$5,"-",SUM(INDIRECT(ADDRESS($AF55+"1",22,1,1,"EST 4")):INDIRECT(ADDRESS($AF55+"1",IF(AB55="",33,AB55+"21"),1,1,"EST 4")))/SUM(INDIRECT(ADDRESS($AF55,22,1,1,"EST 4")):INDIRECT(ADDRESS($AF55,IF(AB55="",33,AB55+"21"),1,1,"EST 4")))-1)</f>
        <v>-</v>
      </c>
      <c r="AI55" s="1" t="str">
        <f ca="1">IF($I55&lt;AI$5,"-",SUM(INDIRECT(ADDRESS($AF55+"1",38,1,1,"EST 4")):INDIRECT(ADDRESS($AF55+"1",IF(AC55="",49,AC55+"37"),1,1,"EST 4")))/SUM(INDIRECT(ADDRESS($AF55,38,1,1,"EST 4")):INDIRECT(ADDRESS($AF55,IF(AC55="",49,AC55+"37"),1,1,"EST 4")))-1)</f>
        <v>-</v>
      </c>
      <c r="AJ55" s="1" t="str">
        <f ca="1">IF($I55&lt;AJ$5,"-",SUM(INDIRECT(ADDRESS($AF55+"1",54,1,1,"EST 4")):INDIRECT(ADDRESS($AF55+"1",IF(AD55="",65,AD55+"53"),1,1,"EST 4")))/SUM(INDIRECT(ADDRESS($AF55,54,1,1,"EST 4")):INDIRECT(ADDRESS($AF55,IF(AD55="",65,AD55+"53"),1,1,"EST 4")))-1)</f>
        <v>-</v>
      </c>
      <c r="AK55" s="1" t="str">
        <f ca="1">IF($I55&lt;AK$5,"-",SUM(INDIRECT(ADDRESS($AF55+"1",70,1,1,"EST 4")):INDIRECT(ADDRESS($AF55+"1",IF(AE55="",81,AE55+"69"),1,1,"EST 4")))/SUM(INDIRECT(ADDRESS($AF55,70,1,1,"EST 4")):INDIRECT(ADDRESS($AF55,IF(AE55="",81,AE55+"69"),1,1,"EST 4")))-1)</f>
        <v>-</v>
      </c>
    </row>
    <row r="56" spans="3:37" ht="30" customHeight="1" thickTop="1" thickBot="1">
      <c r="C56" s="321"/>
      <c r="D56" s="322"/>
      <c r="E56" s="316"/>
      <c r="F56" s="316"/>
      <c r="G56" s="317" t="str">
        <f>IF(F56=0,"",VLOOKUP(F56,Funcionários!$C$6:$D$81,2,FALSE))</f>
        <v/>
      </c>
      <c r="H56" s="318"/>
      <c r="I56" s="319"/>
      <c r="J56" s="85" t="str">
        <f t="shared" si="3"/>
        <v/>
      </c>
      <c r="K56" s="88"/>
      <c r="L56" s="1" t="str">
        <f t="shared" si="4"/>
        <v/>
      </c>
      <c r="M56" s="1" t="str">
        <f>IF(Funcionários!C56=0,"",Funcionários!C56)</f>
        <v/>
      </c>
      <c r="R56" s="1" t="str">
        <f t="shared" si="5"/>
        <v/>
      </c>
      <c r="S56" s="1" t="str">
        <f t="shared" si="6"/>
        <v/>
      </c>
      <c r="W56" s="1" t="e">
        <f t="shared" ca="1" si="7"/>
        <v>#VALUE!</v>
      </c>
      <c r="X56" s="1" t="e">
        <f t="shared" ca="1" si="8"/>
        <v>#VALUE!</v>
      </c>
      <c r="Y56" s="1" t="e">
        <f t="shared" ca="1" si="9"/>
        <v>#VALUE!</v>
      </c>
      <c r="AA56" s="1" t="str">
        <f t="shared" ref="AA56:AE65" si="14">IF($I56=AA$5,$R56,"")</f>
        <v/>
      </c>
      <c r="AB56" s="1" t="str">
        <f t="shared" si="14"/>
        <v/>
      </c>
      <c r="AC56" s="1" t="str">
        <f t="shared" si="14"/>
        <v/>
      </c>
      <c r="AD56" s="1" t="str">
        <f t="shared" si="14"/>
        <v/>
      </c>
      <c r="AE56" s="1" t="str">
        <f t="shared" si="14"/>
        <v/>
      </c>
      <c r="AF56" s="1" t="e">
        <f>VLOOKUP(C56,'Est4'!$C$12:$S$26,18,FALSE)</f>
        <v>#N/A</v>
      </c>
      <c r="AG56" s="1" t="str">
        <f ca="1">IF($I56&lt;AG$5,"-",SUM(INDIRECT(ADDRESS($AF56+"1",6,1,1,"EST 4")):INDIRECT(ADDRESS($AF56+"1",IF(AA56="",17,AA56+"5"),1,1,"EST 4")))/SUM(INDIRECT(ADDRESS($AF56,6,1,1,"EST 4")):INDIRECT(ADDRESS($AF56,IF(AA56="",17,AA56+"5"),1,1,"EST 4")))-1)</f>
        <v>-</v>
      </c>
      <c r="AH56" s="1" t="str">
        <f ca="1">IF($I56&lt;AH$5,"-",SUM(INDIRECT(ADDRESS($AF56+"1",22,1,1,"EST 4")):INDIRECT(ADDRESS($AF56+"1",IF(AB56="",33,AB56+"21"),1,1,"EST 4")))/SUM(INDIRECT(ADDRESS($AF56,22,1,1,"EST 4")):INDIRECT(ADDRESS($AF56,IF(AB56="",33,AB56+"21"),1,1,"EST 4")))-1)</f>
        <v>-</v>
      </c>
      <c r="AI56" s="1" t="str">
        <f ca="1">IF($I56&lt;AI$5,"-",SUM(INDIRECT(ADDRESS($AF56+"1",38,1,1,"EST 4")):INDIRECT(ADDRESS($AF56+"1",IF(AC56="",49,AC56+"37"),1,1,"EST 4")))/SUM(INDIRECT(ADDRESS($AF56,38,1,1,"EST 4")):INDIRECT(ADDRESS($AF56,IF(AC56="",49,AC56+"37"),1,1,"EST 4")))-1)</f>
        <v>-</v>
      </c>
      <c r="AJ56" s="1" t="str">
        <f ca="1">IF($I56&lt;AJ$5,"-",SUM(INDIRECT(ADDRESS($AF56+"1",54,1,1,"EST 4")):INDIRECT(ADDRESS($AF56+"1",IF(AD56="",65,AD56+"53"),1,1,"EST 4")))/SUM(INDIRECT(ADDRESS($AF56,54,1,1,"EST 4")):INDIRECT(ADDRESS($AF56,IF(AD56="",65,AD56+"53"),1,1,"EST 4")))-1)</f>
        <v>-</v>
      </c>
      <c r="AK56" s="1" t="str">
        <f ca="1">IF($I56&lt;AK$5,"-",SUM(INDIRECT(ADDRESS($AF56+"1",70,1,1,"EST 4")):INDIRECT(ADDRESS($AF56+"1",IF(AE56="",81,AE56+"69"),1,1,"EST 4")))/SUM(INDIRECT(ADDRESS($AF56,70,1,1,"EST 4")):INDIRECT(ADDRESS($AF56,IF(AE56="",81,AE56+"69"),1,1,"EST 4")))-1)</f>
        <v>-</v>
      </c>
    </row>
    <row r="57" spans="3:37" ht="30" customHeight="1" thickTop="1" thickBot="1">
      <c r="C57" s="321"/>
      <c r="D57" s="322"/>
      <c r="E57" s="316"/>
      <c r="F57" s="316"/>
      <c r="G57" s="317" t="str">
        <f>IF(F57=0,"",VLOOKUP(F57,Funcionários!$C$6:$D$81,2,FALSE))</f>
        <v/>
      </c>
      <c r="H57" s="318"/>
      <c r="I57" s="319"/>
      <c r="J57" s="85" t="str">
        <f t="shared" si="3"/>
        <v/>
      </c>
      <c r="K57" s="88"/>
      <c r="L57" s="1" t="str">
        <f t="shared" si="4"/>
        <v/>
      </c>
      <c r="M57" s="1" t="str">
        <f>IF(Funcionários!C57=0,"",Funcionários!C57)</f>
        <v/>
      </c>
      <c r="R57" s="1" t="str">
        <f t="shared" si="5"/>
        <v/>
      </c>
      <c r="S57" s="1" t="str">
        <f t="shared" si="6"/>
        <v/>
      </c>
      <c r="W57" s="1" t="e">
        <f t="shared" ca="1" si="7"/>
        <v>#VALUE!</v>
      </c>
      <c r="X57" s="1" t="e">
        <f t="shared" ca="1" si="8"/>
        <v>#VALUE!</v>
      </c>
      <c r="Y57" s="1" t="e">
        <f t="shared" ca="1" si="9"/>
        <v>#VALUE!</v>
      </c>
      <c r="AA57" s="1" t="str">
        <f t="shared" si="14"/>
        <v/>
      </c>
      <c r="AB57" s="1" t="str">
        <f t="shared" si="14"/>
        <v/>
      </c>
      <c r="AC57" s="1" t="str">
        <f t="shared" si="14"/>
        <v/>
      </c>
      <c r="AD57" s="1" t="str">
        <f t="shared" si="14"/>
        <v/>
      </c>
      <c r="AE57" s="1" t="str">
        <f t="shared" si="14"/>
        <v/>
      </c>
      <c r="AF57" s="1" t="e">
        <f>VLOOKUP(C57,'Est4'!$C$12:$S$26,18,FALSE)</f>
        <v>#N/A</v>
      </c>
      <c r="AG57" s="1" t="str">
        <f ca="1">IF($I57&lt;AG$5,"-",SUM(INDIRECT(ADDRESS($AF57+"1",6,1,1,"EST 4")):INDIRECT(ADDRESS($AF57+"1",IF(AA57="",17,AA57+"5"),1,1,"EST 4")))/SUM(INDIRECT(ADDRESS($AF57,6,1,1,"EST 4")):INDIRECT(ADDRESS($AF57,IF(AA57="",17,AA57+"5"),1,1,"EST 4")))-1)</f>
        <v>-</v>
      </c>
      <c r="AH57" s="1" t="str">
        <f ca="1">IF($I57&lt;AH$5,"-",SUM(INDIRECT(ADDRESS($AF57+"1",22,1,1,"EST 4")):INDIRECT(ADDRESS($AF57+"1",IF(AB57="",33,AB57+"21"),1,1,"EST 4")))/SUM(INDIRECT(ADDRESS($AF57,22,1,1,"EST 4")):INDIRECT(ADDRESS($AF57,IF(AB57="",33,AB57+"21"),1,1,"EST 4")))-1)</f>
        <v>-</v>
      </c>
      <c r="AI57" s="1" t="str">
        <f ca="1">IF($I57&lt;AI$5,"-",SUM(INDIRECT(ADDRESS($AF57+"1",38,1,1,"EST 4")):INDIRECT(ADDRESS($AF57+"1",IF(AC57="",49,AC57+"37"),1,1,"EST 4")))/SUM(INDIRECT(ADDRESS($AF57,38,1,1,"EST 4")):INDIRECT(ADDRESS($AF57,IF(AC57="",49,AC57+"37"),1,1,"EST 4")))-1)</f>
        <v>-</v>
      </c>
      <c r="AJ57" s="1" t="str">
        <f ca="1">IF($I57&lt;AJ$5,"-",SUM(INDIRECT(ADDRESS($AF57+"1",54,1,1,"EST 4")):INDIRECT(ADDRESS($AF57+"1",IF(AD57="",65,AD57+"53"),1,1,"EST 4")))/SUM(INDIRECT(ADDRESS($AF57,54,1,1,"EST 4")):INDIRECT(ADDRESS($AF57,IF(AD57="",65,AD57+"53"),1,1,"EST 4")))-1)</f>
        <v>-</v>
      </c>
      <c r="AK57" s="1" t="str">
        <f ca="1">IF($I57&lt;AK$5,"-",SUM(INDIRECT(ADDRESS($AF57+"1",70,1,1,"EST 4")):INDIRECT(ADDRESS($AF57+"1",IF(AE57="",81,AE57+"69"),1,1,"EST 4")))/SUM(INDIRECT(ADDRESS($AF57,70,1,1,"EST 4")):INDIRECT(ADDRESS($AF57,IF(AE57="",81,AE57+"69"),1,1,"EST 4")))-1)</f>
        <v>-</v>
      </c>
    </row>
    <row r="58" spans="3:37" ht="30" customHeight="1" thickTop="1" thickBot="1">
      <c r="C58" s="321"/>
      <c r="D58" s="322"/>
      <c r="E58" s="316"/>
      <c r="F58" s="316"/>
      <c r="G58" s="317" t="str">
        <f>IF(F58=0,"",VLOOKUP(F58,Funcionários!$C$6:$D$81,2,FALSE))</f>
        <v/>
      </c>
      <c r="H58" s="318"/>
      <c r="I58" s="319"/>
      <c r="J58" s="85" t="str">
        <f t="shared" si="3"/>
        <v/>
      </c>
      <c r="K58" s="88"/>
      <c r="L58" s="1" t="str">
        <f t="shared" si="4"/>
        <v/>
      </c>
      <c r="M58" s="1" t="str">
        <f>IF(Funcionários!C58=0,"",Funcionários!C58)</f>
        <v/>
      </c>
      <c r="R58" s="1" t="str">
        <f t="shared" si="5"/>
        <v/>
      </c>
      <c r="S58" s="1" t="str">
        <f t="shared" si="6"/>
        <v/>
      </c>
      <c r="W58" s="1" t="e">
        <f t="shared" ca="1" si="7"/>
        <v>#VALUE!</v>
      </c>
      <c r="X58" s="1" t="e">
        <f t="shared" ca="1" si="8"/>
        <v>#VALUE!</v>
      </c>
      <c r="Y58" s="1" t="e">
        <f t="shared" ca="1" si="9"/>
        <v>#VALUE!</v>
      </c>
      <c r="AA58" s="1" t="str">
        <f t="shared" si="14"/>
        <v/>
      </c>
      <c r="AB58" s="1" t="str">
        <f t="shared" si="14"/>
        <v/>
      </c>
      <c r="AC58" s="1" t="str">
        <f t="shared" si="14"/>
        <v/>
      </c>
      <c r="AD58" s="1" t="str">
        <f t="shared" si="14"/>
        <v/>
      </c>
      <c r="AE58" s="1" t="str">
        <f t="shared" si="14"/>
        <v/>
      </c>
      <c r="AF58" s="1" t="e">
        <f>VLOOKUP(C58,'Est4'!$C$12:$S$26,18,FALSE)</f>
        <v>#N/A</v>
      </c>
      <c r="AG58" s="1" t="str">
        <f ca="1">IF($I58&lt;AG$5,"-",SUM(INDIRECT(ADDRESS($AF58+"1",6,1,1,"EST 4")):INDIRECT(ADDRESS($AF58+"1",IF(AA58="",17,AA58+"5"),1,1,"EST 4")))/SUM(INDIRECT(ADDRESS($AF58,6,1,1,"EST 4")):INDIRECT(ADDRESS($AF58,IF(AA58="",17,AA58+"5"),1,1,"EST 4")))-1)</f>
        <v>-</v>
      </c>
      <c r="AH58" s="1" t="str">
        <f ca="1">IF($I58&lt;AH$5,"-",SUM(INDIRECT(ADDRESS($AF58+"1",22,1,1,"EST 4")):INDIRECT(ADDRESS($AF58+"1",IF(AB58="",33,AB58+"21"),1,1,"EST 4")))/SUM(INDIRECT(ADDRESS($AF58,22,1,1,"EST 4")):INDIRECT(ADDRESS($AF58,IF(AB58="",33,AB58+"21"),1,1,"EST 4")))-1)</f>
        <v>-</v>
      </c>
      <c r="AI58" s="1" t="str">
        <f ca="1">IF($I58&lt;AI$5,"-",SUM(INDIRECT(ADDRESS($AF58+"1",38,1,1,"EST 4")):INDIRECT(ADDRESS($AF58+"1",IF(AC58="",49,AC58+"37"),1,1,"EST 4")))/SUM(INDIRECT(ADDRESS($AF58,38,1,1,"EST 4")):INDIRECT(ADDRESS($AF58,IF(AC58="",49,AC58+"37"),1,1,"EST 4")))-1)</f>
        <v>-</v>
      </c>
      <c r="AJ58" s="1" t="str">
        <f ca="1">IF($I58&lt;AJ$5,"-",SUM(INDIRECT(ADDRESS($AF58+"1",54,1,1,"EST 4")):INDIRECT(ADDRESS($AF58+"1",IF(AD58="",65,AD58+"53"),1,1,"EST 4")))/SUM(INDIRECT(ADDRESS($AF58,54,1,1,"EST 4")):INDIRECT(ADDRESS($AF58,IF(AD58="",65,AD58+"53"),1,1,"EST 4")))-1)</f>
        <v>-</v>
      </c>
      <c r="AK58" s="1" t="str">
        <f ca="1">IF($I58&lt;AK$5,"-",SUM(INDIRECT(ADDRESS($AF58+"1",70,1,1,"EST 4")):INDIRECT(ADDRESS($AF58+"1",IF(AE58="",81,AE58+"69"),1,1,"EST 4")))/SUM(INDIRECT(ADDRESS($AF58,70,1,1,"EST 4")):INDIRECT(ADDRESS($AF58,IF(AE58="",81,AE58+"69"),1,1,"EST 4")))-1)</f>
        <v>-</v>
      </c>
    </row>
    <row r="59" spans="3:37" ht="30" customHeight="1" thickTop="1" thickBot="1">
      <c r="C59" s="321"/>
      <c r="D59" s="322"/>
      <c r="E59" s="316"/>
      <c r="F59" s="316"/>
      <c r="G59" s="317" t="str">
        <f>IF(F59=0,"",VLOOKUP(F59,Funcionários!$C$6:$D$81,2,FALSE))</f>
        <v/>
      </c>
      <c r="H59" s="318"/>
      <c r="I59" s="319"/>
      <c r="J59" s="85" t="str">
        <f t="shared" si="3"/>
        <v/>
      </c>
      <c r="K59" s="88"/>
      <c r="L59" s="1" t="str">
        <f t="shared" si="4"/>
        <v/>
      </c>
      <c r="M59" s="1" t="str">
        <f>IF(Funcionários!C59=0,"",Funcionários!C59)</f>
        <v/>
      </c>
      <c r="R59" s="1" t="str">
        <f t="shared" si="5"/>
        <v/>
      </c>
      <c r="S59" s="1" t="str">
        <f t="shared" si="6"/>
        <v/>
      </c>
      <c r="W59" s="1" t="e">
        <f t="shared" ca="1" si="7"/>
        <v>#VALUE!</v>
      </c>
      <c r="X59" s="1" t="e">
        <f t="shared" ca="1" si="8"/>
        <v>#VALUE!</v>
      </c>
      <c r="Y59" s="1" t="e">
        <f t="shared" ca="1" si="9"/>
        <v>#VALUE!</v>
      </c>
      <c r="AA59" s="1" t="str">
        <f t="shared" si="14"/>
        <v/>
      </c>
      <c r="AB59" s="1" t="str">
        <f t="shared" si="14"/>
        <v/>
      </c>
      <c r="AC59" s="1" t="str">
        <f t="shared" si="14"/>
        <v/>
      </c>
      <c r="AD59" s="1" t="str">
        <f t="shared" si="14"/>
        <v/>
      </c>
      <c r="AE59" s="1" t="str">
        <f t="shared" si="14"/>
        <v/>
      </c>
      <c r="AF59" s="1" t="e">
        <f>VLOOKUP(C59,'Est4'!$C$12:$S$26,18,FALSE)</f>
        <v>#N/A</v>
      </c>
      <c r="AG59" s="1" t="str">
        <f ca="1">IF($I59&lt;AG$5,"-",SUM(INDIRECT(ADDRESS($AF59+"1",6,1,1,"EST 4")):INDIRECT(ADDRESS($AF59+"1",IF(AA59="",17,AA59+"5"),1,1,"EST 4")))/SUM(INDIRECT(ADDRESS($AF59,6,1,1,"EST 4")):INDIRECT(ADDRESS($AF59,IF(AA59="",17,AA59+"5"),1,1,"EST 4")))-1)</f>
        <v>-</v>
      </c>
      <c r="AH59" s="1" t="str">
        <f ca="1">IF($I59&lt;AH$5,"-",SUM(INDIRECT(ADDRESS($AF59+"1",22,1,1,"EST 4")):INDIRECT(ADDRESS($AF59+"1",IF(AB59="",33,AB59+"21"),1,1,"EST 4")))/SUM(INDIRECT(ADDRESS($AF59,22,1,1,"EST 4")):INDIRECT(ADDRESS($AF59,IF(AB59="",33,AB59+"21"),1,1,"EST 4")))-1)</f>
        <v>-</v>
      </c>
      <c r="AI59" s="1" t="str">
        <f ca="1">IF($I59&lt;AI$5,"-",SUM(INDIRECT(ADDRESS($AF59+"1",38,1,1,"EST 4")):INDIRECT(ADDRESS($AF59+"1",IF(AC59="",49,AC59+"37"),1,1,"EST 4")))/SUM(INDIRECT(ADDRESS($AF59,38,1,1,"EST 4")):INDIRECT(ADDRESS($AF59,IF(AC59="",49,AC59+"37"),1,1,"EST 4")))-1)</f>
        <v>-</v>
      </c>
      <c r="AJ59" s="1" t="str">
        <f ca="1">IF($I59&lt;AJ$5,"-",SUM(INDIRECT(ADDRESS($AF59+"1",54,1,1,"EST 4")):INDIRECT(ADDRESS($AF59+"1",IF(AD59="",65,AD59+"53"),1,1,"EST 4")))/SUM(INDIRECT(ADDRESS($AF59,54,1,1,"EST 4")):INDIRECT(ADDRESS($AF59,IF(AD59="",65,AD59+"53"),1,1,"EST 4")))-1)</f>
        <v>-</v>
      </c>
      <c r="AK59" s="1" t="str">
        <f ca="1">IF($I59&lt;AK$5,"-",SUM(INDIRECT(ADDRESS($AF59+"1",70,1,1,"EST 4")):INDIRECT(ADDRESS($AF59+"1",IF(AE59="",81,AE59+"69"),1,1,"EST 4")))/SUM(INDIRECT(ADDRESS($AF59,70,1,1,"EST 4")):INDIRECT(ADDRESS($AF59,IF(AE59="",81,AE59+"69"),1,1,"EST 4")))-1)</f>
        <v>-</v>
      </c>
    </row>
    <row r="60" spans="3:37" ht="30" customHeight="1" thickTop="1" thickBot="1">
      <c r="C60" s="321"/>
      <c r="D60" s="322"/>
      <c r="E60" s="316"/>
      <c r="F60" s="316"/>
      <c r="G60" s="317" t="str">
        <f>IF(F60=0,"",VLOOKUP(F60,Funcionários!$C$6:$D$81,2,FALSE))</f>
        <v/>
      </c>
      <c r="H60" s="318"/>
      <c r="I60" s="319"/>
      <c r="J60" s="85" t="str">
        <f t="shared" si="3"/>
        <v/>
      </c>
      <c r="K60" s="88"/>
      <c r="L60" s="1" t="str">
        <f t="shared" si="4"/>
        <v/>
      </c>
      <c r="M60" s="1" t="str">
        <f>IF(Funcionários!C60=0,"",Funcionários!C60)</f>
        <v/>
      </c>
      <c r="R60" s="1" t="str">
        <f t="shared" si="5"/>
        <v/>
      </c>
      <c r="S60" s="1" t="str">
        <f t="shared" si="6"/>
        <v/>
      </c>
      <c r="W60" s="1" t="e">
        <f t="shared" ca="1" si="7"/>
        <v>#VALUE!</v>
      </c>
      <c r="X60" s="1" t="e">
        <f t="shared" ca="1" si="8"/>
        <v>#VALUE!</v>
      </c>
      <c r="Y60" s="1" t="e">
        <f t="shared" ca="1" si="9"/>
        <v>#VALUE!</v>
      </c>
      <c r="AA60" s="1" t="str">
        <f t="shared" si="14"/>
        <v/>
      </c>
      <c r="AB60" s="1" t="str">
        <f t="shared" si="14"/>
        <v/>
      </c>
      <c r="AC60" s="1" t="str">
        <f t="shared" si="14"/>
        <v/>
      </c>
      <c r="AD60" s="1" t="str">
        <f t="shared" si="14"/>
        <v/>
      </c>
      <c r="AE60" s="1" t="str">
        <f t="shared" si="14"/>
        <v/>
      </c>
      <c r="AF60" s="1" t="e">
        <f>VLOOKUP(C60,'Est4'!$C$12:$S$26,18,FALSE)</f>
        <v>#N/A</v>
      </c>
      <c r="AG60" s="1" t="str">
        <f ca="1">IF($I60&lt;AG$5,"-",SUM(INDIRECT(ADDRESS($AF60+"1",6,1,1,"EST 4")):INDIRECT(ADDRESS($AF60+"1",IF(AA60="",17,AA60+"5"),1,1,"EST 4")))/SUM(INDIRECT(ADDRESS($AF60,6,1,1,"EST 4")):INDIRECT(ADDRESS($AF60,IF(AA60="",17,AA60+"5"),1,1,"EST 4")))-1)</f>
        <v>-</v>
      </c>
      <c r="AH60" s="1" t="str">
        <f ca="1">IF($I60&lt;AH$5,"-",SUM(INDIRECT(ADDRESS($AF60+"1",22,1,1,"EST 4")):INDIRECT(ADDRESS($AF60+"1",IF(AB60="",33,AB60+"21"),1,1,"EST 4")))/SUM(INDIRECT(ADDRESS($AF60,22,1,1,"EST 4")):INDIRECT(ADDRESS($AF60,IF(AB60="",33,AB60+"21"),1,1,"EST 4")))-1)</f>
        <v>-</v>
      </c>
      <c r="AI60" s="1" t="str">
        <f ca="1">IF($I60&lt;AI$5,"-",SUM(INDIRECT(ADDRESS($AF60+"1",38,1,1,"EST 4")):INDIRECT(ADDRESS($AF60+"1",IF(AC60="",49,AC60+"37"),1,1,"EST 4")))/SUM(INDIRECT(ADDRESS($AF60,38,1,1,"EST 4")):INDIRECT(ADDRESS($AF60,IF(AC60="",49,AC60+"37"),1,1,"EST 4")))-1)</f>
        <v>-</v>
      </c>
      <c r="AJ60" s="1" t="str">
        <f ca="1">IF($I60&lt;AJ$5,"-",SUM(INDIRECT(ADDRESS($AF60+"1",54,1,1,"EST 4")):INDIRECT(ADDRESS($AF60+"1",IF(AD60="",65,AD60+"53"),1,1,"EST 4")))/SUM(INDIRECT(ADDRESS($AF60,54,1,1,"EST 4")):INDIRECT(ADDRESS($AF60,IF(AD60="",65,AD60+"53"),1,1,"EST 4")))-1)</f>
        <v>-</v>
      </c>
      <c r="AK60" s="1" t="str">
        <f ca="1">IF($I60&lt;AK$5,"-",SUM(INDIRECT(ADDRESS($AF60+"1",70,1,1,"EST 4")):INDIRECT(ADDRESS($AF60+"1",IF(AE60="",81,AE60+"69"),1,1,"EST 4")))/SUM(INDIRECT(ADDRESS($AF60,70,1,1,"EST 4")):INDIRECT(ADDRESS($AF60,IF(AE60="",81,AE60+"69"),1,1,"EST 4")))-1)</f>
        <v>-</v>
      </c>
    </row>
    <row r="61" spans="3:37" ht="30" customHeight="1" thickTop="1" thickBot="1">
      <c r="C61" s="321"/>
      <c r="D61" s="322"/>
      <c r="E61" s="316"/>
      <c r="F61" s="316"/>
      <c r="G61" s="317" t="str">
        <f>IF(F61=0,"",VLOOKUP(F61,Funcionários!$C$6:$D$81,2,FALSE))</f>
        <v/>
      </c>
      <c r="H61" s="318"/>
      <c r="I61" s="319"/>
      <c r="J61" s="85" t="str">
        <f t="shared" si="3"/>
        <v/>
      </c>
      <c r="K61" s="88"/>
      <c r="L61" s="1" t="str">
        <f t="shared" si="4"/>
        <v/>
      </c>
      <c r="M61" s="1" t="str">
        <f>IF(Funcionários!C61=0,"",Funcionários!C61)</f>
        <v/>
      </c>
      <c r="R61" s="1" t="str">
        <f t="shared" si="5"/>
        <v/>
      </c>
      <c r="S61" s="1" t="str">
        <f t="shared" si="6"/>
        <v/>
      </c>
      <c r="W61" s="1" t="e">
        <f t="shared" ca="1" si="7"/>
        <v>#VALUE!</v>
      </c>
      <c r="X61" s="1" t="e">
        <f t="shared" ca="1" si="8"/>
        <v>#VALUE!</v>
      </c>
      <c r="Y61" s="1" t="e">
        <f t="shared" ca="1" si="9"/>
        <v>#VALUE!</v>
      </c>
      <c r="AA61" s="1" t="str">
        <f t="shared" si="14"/>
        <v/>
      </c>
      <c r="AB61" s="1" t="str">
        <f t="shared" si="14"/>
        <v/>
      </c>
      <c r="AC61" s="1" t="str">
        <f t="shared" si="14"/>
        <v/>
      </c>
      <c r="AD61" s="1" t="str">
        <f t="shared" si="14"/>
        <v/>
      </c>
      <c r="AE61" s="1" t="str">
        <f t="shared" si="14"/>
        <v/>
      </c>
      <c r="AF61" s="1" t="e">
        <f>VLOOKUP(C61,'Est4'!$C$12:$S$26,18,FALSE)</f>
        <v>#N/A</v>
      </c>
      <c r="AG61" s="1" t="str">
        <f ca="1">IF($I61&lt;AG$5,"-",SUM(INDIRECT(ADDRESS($AF61+"1",6,1,1,"EST 4")):INDIRECT(ADDRESS($AF61+"1",IF(AA61="",17,AA61+"5"),1,1,"EST 4")))/SUM(INDIRECT(ADDRESS($AF61,6,1,1,"EST 4")):INDIRECT(ADDRESS($AF61,IF(AA61="",17,AA61+"5"),1,1,"EST 4")))-1)</f>
        <v>-</v>
      </c>
      <c r="AH61" s="1" t="str">
        <f ca="1">IF($I61&lt;AH$5,"-",SUM(INDIRECT(ADDRESS($AF61+"1",22,1,1,"EST 4")):INDIRECT(ADDRESS($AF61+"1",IF(AB61="",33,AB61+"21"),1,1,"EST 4")))/SUM(INDIRECT(ADDRESS($AF61,22,1,1,"EST 4")):INDIRECT(ADDRESS($AF61,IF(AB61="",33,AB61+"21"),1,1,"EST 4")))-1)</f>
        <v>-</v>
      </c>
      <c r="AI61" s="1" t="str">
        <f ca="1">IF($I61&lt;AI$5,"-",SUM(INDIRECT(ADDRESS($AF61+"1",38,1,1,"EST 4")):INDIRECT(ADDRESS($AF61+"1",IF(AC61="",49,AC61+"37"),1,1,"EST 4")))/SUM(INDIRECT(ADDRESS($AF61,38,1,1,"EST 4")):INDIRECT(ADDRESS($AF61,IF(AC61="",49,AC61+"37"),1,1,"EST 4")))-1)</f>
        <v>-</v>
      </c>
      <c r="AJ61" s="1" t="str">
        <f ca="1">IF($I61&lt;AJ$5,"-",SUM(INDIRECT(ADDRESS($AF61+"1",54,1,1,"EST 4")):INDIRECT(ADDRESS($AF61+"1",IF(AD61="",65,AD61+"53"),1,1,"EST 4")))/SUM(INDIRECT(ADDRESS($AF61,54,1,1,"EST 4")):INDIRECT(ADDRESS($AF61,IF(AD61="",65,AD61+"53"),1,1,"EST 4")))-1)</f>
        <v>-</v>
      </c>
      <c r="AK61" s="1" t="str">
        <f ca="1">IF($I61&lt;AK$5,"-",SUM(INDIRECT(ADDRESS($AF61+"1",70,1,1,"EST 4")):INDIRECT(ADDRESS($AF61+"1",IF(AE61="",81,AE61+"69"),1,1,"EST 4")))/SUM(INDIRECT(ADDRESS($AF61,70,1,1,"EST 4")):INDIRECT(ADDRESS($AF61,IF(AE61="",81,AE61+"69"),1,1,"EST 4")))-1)</f>
        <v>-</v>
      </c>
    </row>
    <row r="62" spans="3:37" ht="30" customHeight="1" thickTop="1" thickBot="1">
      <c r="C62" s="321"/>
      <c r="D62" s="322"/>
      <c r="E62" s="316"/>
      <c r="F62" s="316"/>
      <c r="G62" s="317" t="str">
        <f>IF(F62=0,"",VLOOKUP(F62,Funcionários!$C$6:$D$81,2,FALSE))</f>
        <v/>
      </c>
      <c r="H62" s="318"/>
      <c r="I62" s="319"/>
      <c r="J62" s="85" t="str">
        <f t="shared" si="3"/>
        <v/>
      </c>
      <c r="K62" s="88"/>
      <c r="L62" s="1" t="str">
        <f t="shared" si="4"/>
        <v/>
      </c>
      <c r="M62" s="1" t="str">
        <f>IF(Funcionários!C62=0,"",Funcionários!C62)</f>
        <v/>
      </c>
      <c r="R62" s="1" t="str">
        <f t="shared" si="5"/>
        <v/>
      </c>
      <c r="S62" s="1" t="str">
        <f t="shared" si="6"/>
        <v/>
      </c>
      <c r="W62" s="1" t="e">
        <f t="shared" ca="1" si="7"/>
        <v>#VALUE!</v>
      </c>
      <c r="X62" s="1" t="e">
        <f t="shared" ca="1" si="8"/>
        <v>#VALUE!</v>
      </c>
      <c r="Y62" s="1" t="e">
        <f t="shared" ca="1" si="9"/>
        <v>#VALUE!</v>
      </c>
      <c r="AA62" s="1" t="str">
        <f t="shared" si="14"/>
        <v/>
      </c>
      <c r="AB62" s="1" t="str">
        <f t="shared" si="14"/>
        <v/>
      </c>
      <c r="AC62" s="1" t="str">
        <f t="shared" si="14"/>
        <v/>
      </c>
      <c r="AD62" s="1" t="str">
        <f t="shared" si="14"/>
        <v/>
      </c>
      <c r="AE62" s="1" t="str">
        <f t="shared" si="14"/>
        <v/>
      </c>
      <c r="AF62" s="1" t="e">
        <f>VLOOKUP(C62,'Est4'!$C$12:$S$26,18,FALSE)</f>
        <v>#N/A</v>
      </c>
      <c r="AG62" s="1" t="str">
        <f ca="1">IF($I62&lt;AG$5,"-",SUM(INDIRECT(ADDRESS($AF62+"1",6,1,1,"EST 4")):INDIRECT(ADDRESS($AF62+"1",IF(AA62="",17,AA62+"5"),1,1,"EST 4")))/SUM(INDIRECT(ADDRESS($AF62,6,1,1,"EST 4")):INDIRECT(ADDRESS($AF62,IF(AA62="",17,AA62+"5"),1,1,"EST 4")))-1)</f>
        <v>-</v>
      </c>
      <c r="AH62" s="1" t="str">
        <f ca="1">IF($I62&lt;AH$5,"-",SUM(INDIRECT(ADDRESS($AF62+"1",22,1,1,"EST 4")):INDIRECT(ADDRESS($AF62+"1",IF(AB62="",33,AB62+"21"),1,1,"EST 4")))/SUM(INDIRECT(ADDRESS($AF62,22,1,1,"EST 4")):INDIRECT(ADDRESS($AF62,IF(AB62="",33,AB62+"21"),1,1,"EST 4")))-1)</f>
        <v>-</v>
      </c>
      <c r="AI62" s="1" t="str">
        <f ca="1">IF($I62&lt;AI$5,"-",SUM(INDIRECT(ADDRESS($AF62+"1",38,1,1,"EST 4")):INDIRECT(ADDRESS($AF62+"1",IF(AC62="",49,AC62+"37"),1,1,"EST 4")))/SUM(INDIRECT(ADDRESS($AF62,38,1,1,"EST 4")):INDIRECT(ADDRESS($AF62,IF(AC62="",49,AC62+"37"),1,1,"EST 4")))-1)</f>
        <v>-</v>
      </c>
      <c r="AJ62" s="1" t="str">
        <f ca="1">IF($I62&lt;AJ$5,"-",SUM(INDIRECT(ADDRESS($AF62+"1",54,1,1,"EST 4")):INDIRECT(ADDRESS($AF62+"1",IF(AD62="",65,AD62+"53"),1,1,"EST 4")))/SUM(INDIRECT(ADDRESS($AF62,54,1,1,"EST 4")):INDIRECT(ADDRESS($AF62,IF(AD62="",65,AD62+"53"),1,1,"EST 4")))-1)</f>
        <v>-</v>
      </c>
      <c r="AK62" s="1" t="str">
        <f ca="1">IF($I62&lt;AK$5,"-",SUM(INDIRECT(ADDRESS($AF62+"1",70,1,1,"EST 4")):INDIRECT(ADDRESS($AF62+"1",IF(AE62="",81,AE62+"69"),1,1,"EST 4")))/SUM(INDIRECT(ADDRESS($AF62,70,1,1,"EST 4")):INDIRECT(ADDRESS($AF62,IF(AE62="",81,AE62+"69"),1,1,"EST 4")))-1)</f>
        <v>-</v>
      </c>
    </row>
    <row r="63" spans="3:37" ht="30" customHeight="1" thickTop="1" thickBot="1">
      <c r="C63" s="321"/>
      <c r="D63" s="322"/>
      <c r="E63" s="316"/>
      <c r="F63" s="316"/>
      <c r="G63" s="317" t="str">
        <f>IF(F63=0,"",VLOOKUP(F63,Funcionários!$C$6:$D$81,2,FALSE))</f>
        <v/>
      </c>
      <c r="H63" s="318"/>
      <c r="I63" s="319"/>
      <c r="J63" s="85" t="str">
        <f t="shared" si="3"/>
        <v/>
      </c>
      <c r="K63" s="88"/>
      <c r="L63" s="1" t="str">
        <f t="shared" si="4"/>
        <v/>
      </c>
      <c r="M63" s="1" t="str">
        <f>IF(Funcionários!C63=0,"",Funcionários!C63)</f>
        <v/>
      </c>
      <c r="R63" s="1" t="str">
        <f t="shared" si="5"/>
        <v/>
      </c>
      <c r="S63" s="1" t="str">
        <f t="shared" si="6"/>
        <v/>
      </c>
      <c r="W63" s="1" t="e">
        <f t="shared" ca="1" si="7"/>
        <v>#VALUE!</v>
      </c>
      <c r="X63" s="1" t="e">
        <f t="shared" ca="1" si="8"/>
        <v>#VALUE!</v>
      </c>
      <c r="Y63" s="1" t="e">
        <f t="shared" ca="1" si="9"/>
        <v>#VALUE!</v>
      </c>
      <c r="AA63" s="1" t="str">
        <f t="shared" si="14"/>
        <v/>
      </c>
      <c r="AB63" s="1" t="str">
        <f t="shared" si="14"/>
        <v/>
      </c>
      <c r="AC63" s="1" t="str">
        <f t="shared" si="14"/>
        <v/>
      </c>
      <c r="AD63" s="1" t="str">
        <f t="shared" si="14"/>
        <v/>
      </c>
      <c r="AE63" s="1" t="str">
        <f t="shared" si="14"/>
        <v/>
      </c>
      <c r="AF63" s="1" t="e">
        <f>VLOOKUP(C63,'Est4'!$C$12:$S$26,18,FALSE)</f>
        <v>#N/A</v>
      </c>
      <c r="AG63" s="1" t="str">
        <f ca="1">IF($I63&lt;AG$5,"-",SUM(INDIRECT(ADDRESS($AF63+"1",6,1,1,"EST 4")):INDIRECT(ADDRESS($AF63+"1",IF(AA63="",17,AA63+"5"),1,1,"EST 4")))/SUM(INDIRECT(ADDRESS($AF63,6,1,1,"EST 4")):INDIRECT(ADDRESS($AF63,IF(AA63="",17,AA63+"5"),1,1,"EST 4")))-1)</f>
        <v>-</v>
      </c>
      <c r="AH63" s="1" t="str">
        <f ca="1">IF($I63&lt;AH$5,"-",SUM(INDIRECT(ADDRESS($AF63+"1",22,1,1,"EST 4")):INDIRECT(ADDRESS($AF63+"1",IF(AB63="",33,AB63+"21"),1,1,"EST 4")))/SUM(INDIRECT(ADDRESS($AF63,22,1,1,"EST 4")):INDIRECT(ADDRESS($AF63,IF(AB63="",33,AB63+"21"),1,1,"EST 4")))-1)</f>
        <v>-</v>
      </c>
      <c r="AI63" s="1" t="str">
        <f ca="1">IF($I63&lt;AI$5,"-",SUM(INDIRECT(ADDRESS($AF63+"1",38,1,1,"EST 4")):INDIRECT(ADDRESS($AF63+"1",IF(AC63="",49,AC63+"37"),1,1,"EST 4")))/SUM(INDIRECT(ADDRESS($AF63,38,1,1,"EST 4")):INDIRECT(ADDRESS($AF63,IF(AC63="",49,AC63+"37"),1,1,"EST 4")))-1)</f>
        <v>-</v>
      </c>
      <c r="AJ63" s="1" t="str">
        <f ca="1">IF($I63&lt;AJ$5,"-",SUM(INDIRECT(ADDRESS($AF63+"1",54,1,1,"EST 4")):INDIRECT(ADDRESS($AF63+"1",IF(AD63="",65,AD63+"53"),1,1,"EST 4")))/SUM(INDIRECT(ADDRESS($AF63,54,1,1,"EST 4")):INDIRECT(ADDRESS($AF63,IF(AD63="",65,AD63+"53"),1,1,"EST 4")))-1)</f>
        <v>-</v>
      </c>
      <c r="AK63" s="1" t="str">
        <f ca="1">IF($I63&lt;AK$5,"-",SUM(INDIRECT(ADDRESS($AF63+"1",70,1,1,"EST 4")):INDIRECT(ADDRESS($AF63+"1",IF(AE63="",81,AE63+"69"),1,1,"EST 4")))/SUM(INDIRECT(ADDRESS($AF63,70,1,1,"EST 4")):INDIRECT(ADDRESS($AF63,IF(AE63="",81,AE63+"69"),1,1,"EST 4")))-1)</f>
        <v>-</v>
      </c>
    </row>
    <row r="64" spans="3:37" ht="30" customHeight="1" thickTop="1" thickBot="1">
      <c r="C64" s="321"/>
      <c r="D64" s="322"/>
      <c r="E64" s="316"/>
      <c r="F64" s="316"/>
      <c r="G64" s="317" t="str">
        <f>IF(F64=0,"",VLOOKUP(F64,Funcionários!$C$6:$D$81,2,FALSE))</f>
        <v/>
      </c>
      <c r="H64" s="318"/>
      <c r="I64" s="319"/>
      <c r="J64" s="85" t="str">
        <f t="shared" si="3"/>
        <v/>
      </c>
      <c r="K64" s="88"/>
      <c r="L64" s="1" t="str">
        <f t="shared" si="4"/>
        <v/>
      </c>
      <c r="M64" s="1" t="str">
        <f>IF(Funcionários!C64=0,"",Funcionários!C64)</f>
        <v/>
      </c>
      <c r="R64" s="1" t="str">
        <f t="shared" si="5"/>
        <v/>
      </c>
      <c r="S64" s="1" t="str">
        <f t="shared" si="6"/>
        <v/>
      </c>
      <c r="W64" s="1" t="e">
        <f t="shared" ca="1" si="7"/>
        <v>#VALUE!</v>
      </c>
      <c r="X64" s="1" t="e">
        <f t="shared" ca="1" si="8"/>
        <v>#VALUE!</v>
      </c>
      <c r="Y64" s="1" t="e">
        <f t="shared" ca="1" si="9"/>
        <v>#VALUE!</v>
      </c>
      <c r="AA64" s="1" t="str">
        <f t="shared" si="14"/>
        <v/>
      </c>
      <c r="AB64" s="1" t="str">
        <f t="shared" si="14"/>
        <v/>
      </c>
      <c r="AC64" s="1" t="str">
        <f t="shared" si="14"/>
        <v/>
      </c>
      <c r="AD64" s="1" t="str">
        <f t="shared" si="14"/>
        <v/>
      </c>
      <c r="AE64" s="1" t="str">
        <f t="shared" si="14"/>
        <v/>
      </c>
      <c r="AF64" s="1" t="e">
        <f>VLOOKUP(C64,'Est4'!$C$12:$S$26,18,FALSE)</f>
        <v>#N/A</v>
      </c>
      <c r="AG64" s="1" t="str">
        <f ca="1">IF($I64&lt;AG$5,"-",SUM(INDIRECT(ADDRESS($AF64+"1",6,1,1,"EST 4")):INDIRECT(ADDRESS($AF64+"1",IF(AA64="",17,AA64+"5"),1,1,"EST 4")))/SUM(INDIRECT(ADDRESS($AF64,6,1,1,"EST 4")):INDIRECT(ADDRESS($AF64,IF(AA64="",17,AA64+"5"),1,1,"EST 4")))-1)</f>
        <v>-</v>
      </c>
      <c r="AH64" s="1" t="str">
        <f ca="1">IF($I64&lt;AH$5,"-",SUM(INDIRECT(ADDRESS($AF64+"1",22,1,1,"EST 4")):INDIRECT(ADDRESS($AF64+"1",IF(AB64="",33,AB64+"21"),1,1,"EST 4")))/SUM(INDIRECT(ADDRESS($AF64,22,1,1,"EST 4")):INDIRECT(ADDRESS($AF64,IF(AB64="",33,AB64+"21"),1,1,"EST 4")))-1)</f>
        <v>-</v>
      </c>
      <c r="AI64" s="1" t="str">
        <f ca="1">IF($I64&lt;AI$5,"-",SUM(INDIRECT(ADDRESS($AF64+"1",38,1,1,"EST 4")):INDIRECT(ADDRESS($AF64+"1",IF(AC64="",49,AC64+"37"),1,1,"EST 4")))/SUM(INDIRECT(ADDRESS($AF64,38,1,1,"EST 4")):INDIRECT(ADDRESS($AF64,IF(AC64="",49,AC64+"37"),1,1,"EST 4")))-1)</f>
        <v>-</v>
      </c>
      <c r="AJ64" s="1" t="str">
        <f ca="1">IF($I64&lt;AJ$5,"-",SUM(INDIRECT(ADDRESS($AF64+"1",54,1,1,"EST 4")):INDIRECT(ADDRESS($AF64+"1",IF(AD64="",65,AD64+"53"),1,1,"EST 4")))/SUM(INDIRECT(ADDRESS($AF64,54,1,1,"EST 4")):INDIRECT(ADDRESS($AF64,IF(AD64="",65,AD64+"53"),1,1,"EST 4")))-1)</f>
        <v>-</v>
      </c>
      <c r="AK64" s="1" t="str">
        <f ca="1">IF($I64&lt;AK$5,"-",SUM(INDIRECT(ADDRESS($AF64+"1",70,1,1,"EST 4")):INDIRECT(ADDRESS($AF64+"1",IF(AE64="",81,AE64+"69"),1,1,"EST 4")))/SUM(INDIRECT(ADDRESS($AF64,70,1,1,"EST 4")):INDIRECT(ADDRESS($AF64,IF(AE64="",81,AE64+"69"),1,1,"EST 4")))-1)</f>
        <v>-</v>
      </c>
    </row>
    <row r="65" spans="3:37" ht="30" customHeight="1" thickTop="1" thickBot="1">
      <c r="C65" s="321"/>
      <c r="D65" s="322"/>
      <c r="E65" s="316"/>
      <c r="F65" s="316"/>
      <c r="G65" s="317" t="str">
        <f>IF(F65=0,"",VLOOKUP(F65,Funcionários!$C$6:$D$81,2,FALSE))</f>
        <v/>
      </c>
      <c r="H65" s="318"/>
      <c r="I65" s="319"/>
      <c r="J65" s="85" t="str">
        <f t="shared" si="3"/>
        <v/>
      </c>
      <c r="K65" s="88"/>
      <c r="L65" s="1" t="str">
        <f t="shared" si="4"/>
        <v/>
      </c>
      <c r="M65" s="1" t="str">
        <f>IF(Funcionários!C65=0,"",Funcionários!C65)</f>
        <v/>
      </c>
      <c r="R65" s="1" t="str">
        <f t="shared" si="5"/>
        <v/>
      </c>
      <c r="S65" s="1" t="str">
        <f t="shared" si="6"/>
        <v/>
      </c>
      <c r="W65" s="1" t="e">
        <f t="shared" ca="1" si="7"/>
        <v>#VALUE!</v>
      </c>
      <c r="X65" s="1" t="e">
        <f t="shared" ca="1" si="8"/>
        <v>#VALUE!</v>
      </c>
      <c r="Y65" s="1" t="e">
        <f t="shared" ca="1" si="9"/>
        <v>#VALUE!</v>
      </c>
      <c r="AA65" s="1" t="str">
        <f t="shared" si="14"/>
        <v/>
      </c>
      <c r="AB65" s="1" t="str">
        <f t="shared" si="14"/>
        <v/>
      </c>
      <c r="AC65" s="1" t="str">
        <f t="shared" si="14"/>
        <v/>
      </c>
      <c r="AD65" s="1" t="str">
        <f t="shared" si="14"/>
        <v/>
      </c>
      <c r="AE65" s="1" t="str">
        <f t="shared" si="14"/>
        <v/>
      </c>
      <c r="AF65" s="1" t="e">
        <f>VLOOKUP(C65,'Est4'!$C$12:$S$26,18,FALSE)</f>
        <v>#N/A</v>
      </c>
      <c r="AG65" s="1" t="str">
        <f ca="1">IF($I65&lt;AG$5,"-",SUM(INDIRECT(ADDRESS($AF65+"1",6,1,1,"EST 4")):INDIRECT(ADDRESS($AF65+"1",IF(AA65="",17,AA65+"5"),1,1,"EST 4")))/SUM(INDIRECT(ADDRESS($AF65,6,1,1,"EST 4")):INDIRECT(ADDRESS($AF65,IF(AA65="",17,AA65+"5"),1,1,"EST 4")))-1)</f>
        <v>-</v>
      </c>
      <c r="AH65" s="1" t="str">
        <f ca="1">IF($I65&lt;AH$5,"-",SUM(INDIRECT(ADDRESS($AF65+"1",22,1,1,"EST 4")):INDIRECT(ADDRESS($AF65+"1",IF(AB65="",33,AB65+"21"),1,1,"EST 4")))/SUM(INDIRECT(ADDRESS($AF65,22,1,1,"EST 4")):INDIRECT(ADDRESS($AF65,IF(AB65="",33,AB65+"21"),1,1,"EST 4")))-1)</f>
        <v>-</v>
      </c>
      <c r="AI65" s="1" t="str">
        <f ca="1">IF($I65&lt;AI$5,"-",SUM(INDIRECT(ADDRESS($AF65+"1",38,1,1,"EST 4")):INDIRECT(ADDRESS($AF65+"1",IF(AC65="",49,AC65+"37"),1,1,"EST 4")))/SUM(INDIRECT(ADDRESS($AF65,38,1,1,"EST 4")):INDIRECT(ADDRESS($AF65,IF(AC65="",49,AC65+"37"),1,1,"EST 4")))-1)</f>
        <v>-</v>
      </c>
      <c r="AJ65" s="1" t="str">
        <f ca="1">IF($I65&lt;AJ$5,"-",SUM(INDIRECT(ADDRESS($AF65+"1",54,1,1,"EST 4")):INDIRECT(ADDRESS($AF65+"1",IF(AD65="",65,AD65+"53"),1,1,"EST 4")))/SUM(INDIRECT(ADDRESS($AF65,54,1,1,"EST 4")):INDIRECT(ADDRESS($AF65,IF(AD65="",65,AD65+"53"),1,1,"EST 4")))-1)</f>
        <v>-</v>
      </c>
      <c r="AK65" s="1" t="str">
        <f ca="1">IF($I65&lt;AK$5,"-",SUM(INDIRECT(ADDRESS($AF65+"1",70,1,1,"EST 4")):INDIRECT(ADDRESS($AF65+"1",IF(AE65="",81,AE65+"69"),1,1,"EST 4")))/SUM(INDIRECT(ADDRESS($AF65,70,1,1,"EST 4")):INDIRECT(ADDRESS($AF65,IF(AE65="",81,AE65+"69"),1,1,"EST 4")))-1)</f>
        <v>-</v>
      </c>
    </row>
    <row r="66" spans="3:37" ht="30" customHeight="1" thickTop="1" thickBot="1">
      <c r="C66" s="321"/>
      <c r="D66" s="322"/>
      <c r="E66" s="316"/>
      <c r="F66" s="316"/>
      <c r="G66" s="317" t="str">
        <f>IF(F66=0,"",VLOOKUP(F66,Funcionários!$C$6:$D$81,2,FALSE))</f>
        <v/>
      </c>
      <c r="H66" s="318"/>
      <c r="I66" s="319"/>
      <c r="J66" s="85" t="str">
        <f t="shared" si="3"/>
        <v/>
      </c>
      <c r="K66" s="88"/>
      <c r="L66" s="1" t="str">
        <f t="shared" si="4"/>
        <v/>
      </c>
      <c r="M66" s="1" t="str">
        <f>IF(Funcionários!C66=0,"",Funcionários!C66)</f>
        <v/>
      </c>
      <c r="R66" s="1" t="str">
        <f t="shared" si="5"/>
        <v/>
      </c>
      <c r="S66" s="1" t="str">
        <f t="shared" si="6"/>
        <v/>
      </c>
      <c r="W66" s="1" t="e">
        <f t="shared" ca="1" si="7"/>
        <v>#VALUE!</v>
      </c>
      <c r="X66" s="1" t="e">
        <f t="shared" ca="1" si="8"/>
        <v>#VALUE!</v>
      </c>
      <c r="Y66" s="1" t="e">
        <f t="shared" ca="1" si="9"/>
        <v>#VALUE!</v>
      </c>
      <c r="AA66" s="1" t="str">
        <f t="shared" ref="AA66:AE75" si="15">IF($I66=AA$5,$R66,"")</f>
        <v/>
      </c>
      <c r="AB66" s="1" t="str">
        <f t="shared" si="15"/>
        <v/>
      </c>
      <c r="AC66" s="1" t="str">
        <f t="shared" si="15"/>
        <v/>
      </c>
      <c r="AD66" s="1" t="str">
        <f t="shared" si="15"/>
        <v/>
      </c>
      <c r="AE66" s="1" t="str">
        <f t="shared" si="15"/>
        <v/>
      </c>
      <c r="AF66" s="1" t="e">
        <f>VLOOKUP(C66,'Est4'!$C$12:$S$26,18,FALSE)</f>
        <v>#N/A</v>
      </c>
      <c r="AG66" s="1" t="str">
        <f ca="1">IF($I66&lt;AG$5,"-",SUM(INDIRECT(ADDRESS($AF66+"1",6,1,1,"EST 4")):INDIRECT(ADDRESS($AF66+"1",IF(AA66="",17,AA66+"5"),1,1,"EST 4")))/SUM(INDIRECT(ADDRESS($AF66,6,1,1,"EST 4")):INDIRECT(ADDRESS($AF66,IF(AA66="",17,AA66+"5"),1,1,"EST 4")))-1)</f>
        <v>-</v>
      </c>
      <c r="AH66" s="1" t="str">
        <f ca="1">IF($I66&lt;AH$5,"-",SUM(INDIRECT(ADDRESS($AF66+"1",22,1,1,"EST 4")):INDIRECT(ADDRESS($AF66+"1",IF(AB66="",33,AB66+"21"),1,1,"EST 4")))/SUM(INDIRECT(ADDRESS($AF66,22,1,1,"EST 4")):INDIRECT(ADDRESS($AF66,IF(AB66="",33,AB66+"21"),1,1,"EST 4")))-1)</f>
        <v>-</v>
      </c>
      <c r="AI66" s="1" t="str">
        <f ca="1">IF($I66&lt;AI$5,"-",SUM(INDIRECT(ADDRESS($AF66+"1",38,1,1,"EST 4")):INDIRECT(ADDRESS($AF66+"1",IF(AC66="",49,AC66+"37"),1,1,"EST 4")))/SUM(INDIRECT(ADDRESS($AF66,38,1,1,"EST 4")):INDIRECT(ADDRESS($AF66,IF(AC66="",49,AC66+"37"),1,1,"EST 4")))-1)</f>
        <v>-</v>
      </c>
      <c r="AJ66" s="1" t="str">
        <f ca="1">IF($I66&lt;AJ$5,"-",SUM(INDIRECT(ADDRESS($AF66+"1",54,1,1,"EST 4")):INDIRECT(ADDRESS($AF66+"1",IF(AD66="",65,AD66+"53"),1,1,"EST 4")))/SUM(INDIRECT(ADDRESS($AF66,54,1,1,"EST 4")):INDIRECT(ADDRESS($AF66,IF(AD66="",65,AD66+"53"),1,1,"EST 4")))-1)</f>
        <v>-</v>
      </c>
      <c r="AK66" s="1" t="str">
        <f ca="1">IF($I66&lt;AK$5,"-",SUM(INDIRECT(ADDRESS($AF66+"1",70,1,1,"EST 4")):INDIRECT(ADDRESS($AF66+"1",IF(AE66="",81,AE66+"69"),1,1,"EST 4")))/SUM(INDIRECT(ADDRESS($AF66,70,1,1,"EST 4")):INDIRECT(ADDRESS($AF66,IF(AE66="",81,AE66+"69"),1,1,"EST 4")))-1)</f>
        <v>-</v>
      </c>
    </row>
    <row r="67" spans="3:37" ht="30" customHeight="1" thickTop="1" thickBot="1">
      <c r="C67" s="321"/>
      <c r="D67" s="322"/>
      <c r="E67" s="316"/>
      <c r="F67" s="316"/>
      <c r="G67" s="317" t="str">
        <f>IF(F67=0,"",VLOOKUP(F67,Funcionários!$C$6:$D$81,2,FALSE))</f>
        <v/>
      </c>
      <c r="H67" s="318"/>
      <c r="I67" s="319"/>
      <c r="J67" s="85" t="str">
        <f t="shared" si="3"/>
        <v/>
      </c>
      <c r="K67" s="88"/>
      <c r="L67" s="1" t="str">
        <f t="shared" si="4"/>
        <v/>
      </c>
      <c r="M67" s="1" t="str">
        <f>IF(Funcionários!C67=0,"",Funcionários!C67)</f>
        <v/>
      </c>
      <c r="R67" s="1" t="str">
        <f t="shared" si="5"/>
        <v/>
      </c>
      <c r="S67" s="1" t="str">
        <f t="shared" si="6"/>
        <v/>
      </c>
      <c r="W67" s="1" t="e">
        <f t="shared" ca="1" si="7"/>
        <v>#VALUE!</v>
      </c>
      <c r="X67" s="1" t="e">
        <f t="shared" ca="1" si="8"/>
        <v>#VALUE!</v>
      </c>
      <c r="Y67" s="1" t="e">
        <f t="shared" ca="1" si="9"/>
        <v>#VALUE!</v>
      </c>
      <c r="AA67" s="1" t="str">
        <f t="shared" si="15"/>
        <v/>
      </c>
      <c r="AB67" s="1" t="str">
        <f t="shared" si="15"/>
        <v/>
      </c>
      <c r="AC67" s="1" t="str">
        <f t="shared" si="15"/>
        <v/>
      </c>
      <c r="AD67" s="1" t="str">
        <f t="shared" si="15"/>
        <v/>
      </c>
      <c r="AE67" s="1" t="str">
        <f t="shared" si="15"/>
        <v/>
      </c>
      <c r="AF67" s="1" t="e">
        <f>VLOOKUP(C67,'Est4'!$C$12:$S$26,18,FALSE)</f>
        <v>#N/A</v>
      </c>
      <c r="AG67" s="1" t="str">
        <f ca="1">IF($I67&lt;AG$5,"-",SUM(INDIRECT(ADDRESS($AF67+"1",6,1,1,"EST 4")):INDIRECT(ADDRESS($AF67+"1",IF(AA67="",17,AA67+"5"),1,1,"EST 4")))/SUM(INDIRECT(ADDRESS($AF67,6,1,1,"EST 4")):INDIRECT(ADDRESS($AF67,IF(AA67="",17,AA67+"5"),1,1,"EST 4")))-1)</f>
        <v>-</v>
      </c>
      <c r="AH67" s="1" t="str">
        <f ca="1">IF($I67&lt;AH$5,"-",SUM(INDIRECT(ADDRESS($AF67+"1",22,1,1,"EST 4")):INDIRECT(ADDRESS($AF67+"1",IF(AB67="",33,AB67+"21"),1,1,"EST 4")))/SUM(INDIRECT(ADDRESS($AF67,22,1,1,"EST 4")):INDIRECT(ADDRESS($AF67,IF(AB67="",33,AB67+"21"),1,1,"EST 4")))-1)</f>
        <v>-</v>
      </c>
      <c r="AI67" s="1" t="str">
        <f ca="1">IF($I67&lt;AI$5,"-",SUM(INDIRECT(ADDRESS($AF67+"1",38,1,1,"EST 4")):INDIRECT(ADDRESS($AF67+"1",IF(AC67="",49,AC67+"37"),1,1,"EST 4")))/SUM(INDIRECT(ADDRESS($AF67,38,1,1,"EST 4")):INDIRECT(ADDRESS($AF67,IF(AC67="",49,AC67+"37"),1,1,"EST 4")))-1)</f>
        <v>-</v>
      </c>
      <c r="AJ67" s="1" t="str">
        <f ca="1">IF($I67&lt;AJ$5,"-",SUM(INDIRECT(ADDRESS($AF67+"1",54,1,1,"EST 4")):INDIRECT(ADDRESS($AF67+"1",IF(AD67="",65,AD67+"53"),1,1,"EST 4")))/SUM(INDIRECT(ADDRESS($AF67,54,1,1,"EST 4")):INDIRECT(ADDRESS($AF67,IF(AD67="",65,AD67+"53"),1,1,"EST 4")))-1)</f>
        <v>-</v>
      </c>
      <c r="AK67" s="1" t="str">
        <f ca="1">IF($I67&lt;AK$5,"-",SUM(INDIRECT(ADDRESS($AF67+"1",70,1,1,"EST 4")):INDIRECT(ADDRESS($AF67+"1",IF(AE67="",81,AE67+"69"),1,1,"EST 4")))/SUM(INDIRECT(ADDRESS($AF67,70,1,1,"EST 4")):INDIRECT(ADDRESS($AF67,IF(AE67="",81,AE67+"69"),1,1,"EST 4")))-1)</f>
        <v>-</v>
      </c>
    </row>
    <row r="68" spans="3:37" ht="30" customHeight="1" thickTop="1" thickBot="1">
      <c r="C68" s="321"/>
      <c r="D68" s="322"/>
      <c r="E68" s="316"/>
      <c r="F68" s="316"/>
      <c r="G68" s="317" t="str">
        <f>IF(F68=0,"",VLOOKUP(F68,Funcionários!$C$6:$D$81,2,FALSE))</f>
        <v/>
      </c>
      <c r="H68" s="318"/>
      <c r="I68" s="319"/>
      <c r="J68" s="85" t="str">
        <f t="shared" si="3"/>
        <v/>
      </c>
      <c r="K68" s="88"/>
      <c r="L68" s="1" t="str">
        <f t="shared" si="4"/>
        <v/>
      </c>
      <c r="M68" s="1" t="str">
        <f>IF(Funcionários!C68=0,"",Funcionários!C68)</f>
        <v/>
      </c>
      <c r="R68" s="1" t="str">
        <f t="shared" si="5"/>
        <v/>
      </c>
      <c r="S68" s="1" t="str">
        <f t="shared" si="6"/>
        <v/>
      </c>
      <c r="W68" s="1" t="e">
        <f t="shared" ca="1" si="7"/>
        <v>#VALUE!</v>
      </c>
      <c r="X68" s="1" t="e">
        <f t="shared" ca="1" si="8"/>
        <v>#VALUE!</v>
      </c>
      <c r="Y68" s="1" t="e">
        <f t="shared" ca="1" si="9"/>
        <v>#VALUE!</v>
      </c>
      <c r="AA68" s="1" t="str">
        <f t="shared" si="15"/>
        <v/>
      </c>
      <c r="AB68" s="1" t="str">
        <f t="shared" si="15"/>
        <v/>
      </c>
      <c r="AC68" s="1" t="str">
        <f t="shared" si="15"/>
        <v/>
      </c>
      <c r="AD68" s="1" t="str">
        <f t="shared" si="15"/>
        <v/>
      </c>
      <c r="AE68" s="1" t="str">
        <f t="shared" si="15"/>
        <v/>
      </c>
      <c r="AF68" s="1" t="e">
        <f>VLOOKUP(C68,'Est4'!$C$12:$S$26,18,FALSE)</f>
        <v>#N/A</v>
      </c>
      <c r="AG68" s="1" t="str">
        <f ca="1">IF($I68&lt;AG$5,"-",SUM(INDIRECT(ADDRESS($AF68+"1",6,1,1,"EST 4")):INDIRECT(ADDRESS($AF68+"1",IF(AA68="",17,AA68+"5"),1,1,"EST 4")))/SUM(INDIRECT(ADDRESS($AF68,6,1,1,"EST 4")):INDIRECT(ADDRESS($AF68,IF(AA68="",17,AA68+"5"),1,1,"EST 4")))-1)</f>
        <v>-</v>
      </c>
      <c r="AH68" s="1" t="str">
        <f ca="1">IF($I68&lt;AH$5,"-",SUM(INDIRECT(ADDRESS($AF68+"1",22,1,1,"EST 4")):INDIRECT(ADDRESS($AF68+"1",IF(AB68="",33,AB68+"21"),1,1,"EST 4")))/SUM(INDIRECT(ADDRESS($AF68,22,1,1,"EST 4")):INDIRECT(ADDRESS($AF68,IF(AB68="",33,AB68+"21"),1,1,"EST 4")))-1)</f>
        <v>-</v>
      </c>
      <c r="AI68" s="1" t="str">
        <f ca="1">IF($I68&lt;AI$5,"-",SUM(INDIRECT(ADDRESS($AF68+"1",38,1,1,"EST 4")):INDIRECT(ADDRESS($AF68+"1",IF(AC68="",49,AC68+"37"),1,1,"EST 4")))/SUM(INDIRECT(ADDRESS($AF68,38,1,1,"EST 4")):INDIRECT(ADDRESS($AF68,IF(AC68="",49,AC68+"37"),1,1,"EST 4")))-1)</f>
        <v>-</v>
      </c>
      <c r="AJ68" s="1" t="str">
        <f ca="1">IF($I68&lt;AJ$5,"-",SUM(INDIRECT(ADDRESS($AF68+"1",54,1,1,"EST 4")):INDIRECT(ADDRESS($AF68+"1",IF(AD68="",65,AD68+"53"),1,1,"EST 4")))/SUM(INDIRECT(ADDRESS($AF68,54,1,1,"EST 4")):INDIRECT(ADDRESS($AF68,IF(AD68="",65,AD68+"53"),1,1,"EST 4")))-1)</f>
        <v>-</v>
      </c>
      <c r="AK68" s="1" t="str">
        <f ca="1">IF($I68&lt;AK$5,"-",SUM(INDIRECT(ADDRESS($AF68+"1",70,1,1,"EST 4")):INDIRECT(ADDRESS($AF68+"1",IF(AE68="",81,AE68+"69"),1,1,"EST 4")))/SUM(INDIRECT(ADDRESS($AF68,70,1,1,"EST 4")):INDIRECT(ADDRESS($AF68,IF(AE68="",81,AE68+"69"),1,1,"EST 4")))-1)</f>
        <v>-</v>
      </c>
    </row>
    <row r="69" spans="3:37" ht="30" customHeight="1" thickTop="1" thickBot="1">
      <c r="C69" s="321"/>
      <c r="D69" s="322"/>
      <c r="E69" s="316"/>
      <c r="F69" s="316"/>
      <c r="G69" s="317" t="str">
        <f>IF(F69=0,"",VLOOKUP(F69,Funcionários!$C$6:$D$81,2,FALSE))</f>
        <v/>
      </c>
      <c r="H69" s="318"/>
      <c r="I69" s="319"/>
      <c r="J69" s="85" t="str">
        <f t="shared" si="3"/>
        <v/>
      </c>
      <c r="K69" s="88"/>
      <c r="L69" s="1" t="str">
        <f t="shared" si="4"/>
        <v/>
      </c>
      <c r="M69" s="1" t="str">
        <f>IF(Funcionários!C69=0,"",Funcionários!C69)</f>
        <v/>
      </c>
      <c r="R69" s="1" t="str">
        <f t="shared" si="5"/>
        <v/>
      </c>
      <c r="S69" s="1" t="str">
        <f t="shared" si="6"/>
        <v/>
      </c>
      <c r="W69" s="1" t="e">
        <f t="shared" ca="1" si="7"/>
        <v>#VALUE!</v>
      </c>
      <c r="X69" s="1" t="e">
        <f t="shared" ca="1" si="8"/>
        <v>#VALUE!</v>
      </c>
      <c r="Y69" s="1" t="e">
        <f t="shared" ca="1" si="9"/>
        <v>#VALUE!</v>
      </c>
      <c r="AA69" s="1" t="str">
        <f t="shared" si="15"/>
        <v/>
      </c>
      <c r="AB69" s="1" t="str">
        <f t="shared" si="15"/>
        <v/>
      </c>
      <c r="AC69" s="1" t="str">
        <f t="shared" si="15"/>
        <v/>
      </c>
      <c r="AD69" s="1" t="str">
        <f t="shared" si="15"/>
        <v/>
      </c>
      <c r="AE69" s="1" t="str">
        <f t="shared" si="15"/>
        <v/>
      </c>
      <c r="AF69" s="1" t="e">
        <f>VLOOKUP(C69,'Est4'!$C$12:$S$26,18,FALSE)</f>
        <v>#N/A</v>
      </c>
      <c r="AG69" s="1" t="str">
        <f ca="1">IF($I69&lt;AG$5,"-",SUM(INDIRECT(ADDRESS($AF69+"1",6,1,1,"EST 4")):INDIRECT(ADDRESS($AF69+"1",IF(AA69="",17,AA69+"5"),1,1,"EST 4")))/SUM(INDIRECT(ADDRESS($AF69,6,1,1,"EST 4")):INDIRECT(ADDRESS($AF69,IF(AA69="",17,AA69+"5"),1,1,"EST 4")))-1)</f>
        <v>-</v>
      </c>
      <c r="AH69" s="1" t="str">
        <f ca="1">IF($I69&lt;AH$5,"-",SUM(INDIRECT(ADDRESS($AF69+"1",22,1,1,"EST 4")):INDIRECT(ADDRESS($AF69+"1",IF(AB69="",33,AB69+"21"),1,1,"EST 4")))/SUM(INDIRECT(ADDRESS($AF69,22,1,1,"EST 4")):INDIRECT(ADDRESS($AF69,IF(AB69="",33,AB69+"21"),1,1,"EST 4")))-1)</f>
        <v>-</v>
      </c>
      <c r="AI69" s="1" t="str">
        <f ca="1">IF($I69&lt;AI$5,"-",SUM(INDIRECT(ADDRESS($AF69+"1",38,1,1,"EST 4")):INDIRECT(ADDRESS($AF69+"1",IF(AC69="",49,AC69+"37"),1,1,"EST 4")))/SUM(INDIRECT(ADDRESS($AF69,38,1,1,"EST 4")):INDIRECT(ADDRESS($AF69,IF(AC69="",49,AC69+"37"),1,1,"EST 4")))-1)</f>
        <v>-</v>
      </c>
      <c r="AJ69" s="1" t="str">
        <f ca="1">IF($I69&lt;AJ$5,"-",SUM(INDIRECT(ADDRESS($AF69+"1",54,1,1,"EST 4")):INDIRECT(ADDRESS($AF69+"1",IF(AD69="",65,AD69+"53"),1,1,"EST 4")))/SUM(INDIRECT(ADDRESS($AF69,54,1,1,"EST 4")):INDIRECT(ADDRESS($AF69,IF(AD69="",65,AD69+"53"),1,1,"EST 4")))-1)</f>
        <v>-</v>
      </c>
      <c r="AK69" s="1" t="str">
        <f ca="1">IF($I69&lt;AK$5,"-",SUM(INDIRECT(ADDRESS($AF69+"1",70,1,1,"EST 4")):INDIRECT(ADDRESS($AF69+"1",IF(AE69="",81,AE69+"69"),1,1,"EST 4")))/SUM(INDIRECT(ADDRESS($AF69,70,1,1,"EST 4")):INDIRECT(ADDRESS($AF69,IF(AE69="",81,AE69+"69"),1,1,"EST 4")))-1)</f>
        <v>-</v>
      </c>
    </row>
    <row r="70" spans="3:37" ht="30" customHeight="1" thickTop="1" thickBot="1">
      <c r="C70" s="321"/>
      <c r="D70" s="322"/>
      <c r="E70" s="316"/>
      <c r="F70" s="316"/>
      <c r="G70" s="317" t="str">
        <f>IF(F70=0,"",VLOOKUP(F70,Funcionários!$C$6:$D$81,2,FALSE))</f>
        <v/>
      </c>
      <c r="H70" s="318"/>
      <c r="I70" s="319"/>
      <c r="J70" s="85" t="str">
        <f t="shared" si="3"/>
        <v/>
      </c>
      <c r="K70" s="88"/>
      <c r="L70" s="1" t="str">
        <f t="shared" si="4"/>
        <v/>
      </c>
      <c r="M70" s="1" t="str">
        <f>IF(Funcionários!C70=0,"",Funcionários!C70)</f>
        <v/>
      </c>
      <c r="R70" s="1" t="str">
        <f t="shared" si="5"/>
        <v/>
      </c>
      <c r="S70" s="1" t="str">
        <f t="shared" si="6"/>
        <v/>
      </c>
      <c r="W70" s="1" t="e">
        <f t="shared" ca="1" si="7"/>
        <v>#VALUE!</v>
      </c>
      <c r="X70" s="1" t="e">
        <f t="shared" ca="1" si="8"/>
        <v>#VALUE!</v>
      </c>
      <c r="Y70" s="1" t="e">
        <f t="shared" ca="1" si="9"/>
        <v>#VALUE!</v>
      </c>
      <c r="AA70" s="1" t="str">
        <f t="shared" si="15"/>
        <v/>
      </c>
      <c r="AB70" s="1" t="str">
        <f t="shared" si="15"/>
        <v/>
      </c>
      <c r="AC70" s="1" t="str">
        <f t="shared" si="15"/>
        <v/>
      </c>
      <c r="AD70" s="1" t="str">
        <f t="shared" si="15"/>
        <v/>
      </c>
      <c r="AE70" s="1" t="str">
        <f t="shared" si="15"/>
        <v/>
      </c>
      <c r="AF70" s="1" t="e">
        <f>VLOOKUP(C70,'Est4'!$C$12:$S$26,18,FALSE)</f>
        <v>#N/A</v>
      </c>
      <c r="AG70" s="1" t="str">
        <f ca="1">IF($I70&lt;AG$5,"-",SUM(INDIRECT(ADDRESS($AF70+"1",6,1,1,"EST 4")):INDIRECT(ADDRESS($AF70+"1",IF(AA70="",17,AA70+"5"),1,1,"EST 4")))/SUM(INDIRECT(ADDRESS($AF70,6,1,1,"EST 4")):INDIRECT(ADDRESS($AF70,IF(AA70="",17,AA70+"5"),1,1,"EST 4")))-1)</f>
        <v>-</v>
      </c>
      <c r="AH70" s="1" t="str">
        <f ca="1">IF($I70&lt;AH$5,"-",SUM(INDIRECT(ADDRESS($AF70+"1",22,1,1,"EST 4")):INDIRECT(ADDRESS($AF70+"1",IF(AB70="",33,AB70+"21"),1,1,"EST 4")))/SUM(INDIRECT(ADDRESS($AF70,22,1,1,"EST 4")):INDIRECT(ADDRESS($AF70,IF(AB70="",33,AB70+"21"),1,1,"EST 4")))-1)</f>
        <v>-</v>
      </c>
      <c r="AI70" s="1" t="str">
        <f ca="1">IF($I70&lt;AI$5,"-",SUM(INDIRECT(ADDRESS($AF70+"1",38,1,1,"EST 4")):INDIRECT(ADDRESS($AF70+"1",IF(AC70="",49,AC70+"37"),1,1,"EST 4")))/SUM(INDIRECT(ADDRESS($AF70,38,1,1,"EST 4")):INDIRECT(ADDRESS($AF70,IF(AC70="",49,AC70+"37"),1,1,"EST 4")))-1)</f>
        <v>-</v>
      </c>
      <c r="AJ70" s="1" t="str">
        <f ca="1">IF($I70&lt;AJ$5,"-",SUM(INDIRECT(ADDRESS($AF70+"1",54,1,1,"EST 4")):INDIRECT(ADDRESS($AF70+"1",IF(AD70="",65,AD70+"53"),1,1,"EST 4")))/SUM(INDIRECT(ADDRESS($AF70,54,1,1,"EST 4")):INDIRECT(ADDRESS($AF70,IF(AD70="",65,AD70+"53"),1,1,"EST 4")))-1)</f>
        <v>-</v>
      </c>
      <c r="AK70" s="1" t="str">
        <f ca="1">IF($I70&lt;AK$5,"-",SUM(INDIRECT(ADDRESS($AF70+"1",70,1,1,"EST 4")):INDIRECT(ADDRESS($AF70+"1",IF(AE70="",81,AE70+"69"),1,1,"EST 4")))/SUM(INDIRECT(ADDRESS($AF70,70,1,1,"EST 4")):INDIRECT(ADDRESS($AF70,IF(AE70="",81,AE70+"69"),1,1,"EST 4")))-1)</f>
        <v>-</v>
      </c>
    </row>
    <row r="71" spans="3:37" ht="30" customHeight="1" thickTop="1" thickBot="1">
      <c r="C71" s="321"/>
      <c r="D71" s="322"/>
      <c r="E71" s="316"/>
      <c r="F71" s="316"/>
      <c r="G71" s="317" t="str">
        <f>IF(F71=0,"",VLOOKUP(F71,Funcionários!$C$6:$D$81,2,FALSE))</f>
        <v/>
      </c>
      <c r="H71" s="318"/>
      <c r="I71" s="319"/>
      <c r="J71" s="85" t="str">
        <f t="shared" ref="J71:J134" si="16">IF(ISERROR(IF(K71=1,"Terminado",IF(S71="","",IF(W71=0,"Vence este mes",IF(W71&gt;=3,"Falta "&amp;W71&amp;" meses",IF(W71=2,"Falta 2 meses",IF(W71=1,"Falta 1 mes",IF(W71=-1,ABS(W71)&amp;" mes de retraso",ABS(W71)&amp;" meses de retraso")))))))),"",IF(K71=1,"Terminado",IF(S71="","",IF(W71=0,"Vence esse mes",IF(W71&gt;=3,"Falta "&amp;W71&amp;" meses",IF(W71=2,"Falta 2 meses",IF(W71=1,"Falta 1 mes",IF(W71=-1,ABS(W71)&amp;" mes de retraso",ABS(W71)&amp;" meses de retraso"))))))))</f>
        <v/>
      </c>
      <c r="K71" s="88"/>
      <c r="L71" s="1" t="str">
        <f t="shared" ref="L71:L134" si="17">IF(J71="Terminado","Terminado",IF(RIGHT(J71,7)="Retraso","Retraso",IF(OR(LEFT(J71,5)="Vence",LEFT(J71,5)="Falta"),"En Progreso","")))</f>
        <v/>
      </c>
      <c r="M71" s="1" t="str">
        <f>IF(Funcionários!C71=0,"",Funcionários!C71)</f>
        <v/>
      </c>
      <c r="R71" s="1" t="str">
        <f t="shared" ref="R71:R134" si="18">IF(ISERROR(VLOOKUP(H71,$O$6:$P$17,2,FALSE)),"",VLOOKUP(H71,$O$6:$P$17,2,FALSE))</f>
        <v/>
      </c>
      <c r="S71" s="1" t="str">
        <f t="shared" ref="S71:S134" si="19">IF(R71="","","1/"&amp;R71&amp;"/"&amp;I71)</f>
        <v/>
      </c>
      <c r="W71" s="1" t="e">
        <f t="shared" ref="W71:W134" ca="1" si="20">IF(X71&lt;&gt;0,-X71,Y71)</f>
        <v>#VALUE!</v>
      </c>
      <c r="X71" s="1" t="e">
        <f t="shared" ref="X71:X134" ca="1" si="21">IF(I71&gt;$V$6,0,((YEAR(NOW())-YEAR(S71))*12+MONTH(NOW())-MONTH(S71)))</f>
        <v>#VALUE!</v>
      </c>
      <c r="Y71" s="1" t="e">
        <f t="shared" ref="Y71:Y134" ca="1" si="22">IF(X71&gt;0,"",((YEAR(S71)-YEAR($T$6))*12+MONTH(S71)-MONTH($T$6)))</f>
        <v>#VALUE!</v>
      </c>
      <c r="AA71" s="1" t="str">
        <f t="shared" si="15"/>
        <v/>
      </c>
      <c r="AB71" s="1" t="str">
        <f t="shared" si="15"/>
        <v/>
      </c>
      <c r="AC71" s="1" t="str">
        <f t="shared" si="15"/>
        <v/>
      </c>
      <c r="AD71" s="1" t="str">
        <f t="shared" si="15"/>
        <v/>
      </c>
      <c r="AE71" s="1" t="str">
        <f t="shared" si="15"/>
        <v/>
      </c>
      <c r="AF71" s="1" t="e">
        <f>VLOOKUP(C71,'Est4'!$C$12:$S$26,18,FALSE)</f>
        <v>#N/A</v>
      </c>
      <c r="AG71" s="1" t="str">
        <f ca="1">IF($I71&lt;AG$5,"-",SUM(INDIRECT(ADDRESS($AF71+"1",6,1,1,"EST 4")):INDIRECT(ADDRESS($AF71+"1",IF(AA71="",17,AA71+"5"),1,1,"EST 4")))/SUM(INDIRECT(ADDRESS($AF71,6,1,1,"EST 4")):INDIRECT(ADDRESS($AF71,IF(AA71="",17,AA71+"5"),1,1,"EST 4")))-1)</f>
        <v>-</v>
      </c>
      <c r="AH71" s="1" t="str">
        <f ca="1">IF($I71&lt;AH$5,"-",SUM(INDIRECT(ADDRESS($AF71+"1",22,1,1,"EST 4")):INDIRECT(ADDRESS($AF71+"1",IF(AB71="",33,AB71+"21"),1,1,"EST 4")))/SUM(INDIRECT(ADDRESS($AF71,22,1,1,"EST 4")):INDIRECT(ADDRESS($AF71,IF(AB71="",33,AB71+"21"),1,1,"EST 4")))-1)</f>
        <v>-</v>
      </c>
      <c r="AI71" s="1" t="str">
        <f ca="1">IF($I71&lt;AI$5,"-",SUM(INDIRECT(ADDRESS($AF71+"1",38,1,1,"EST 4")):INDIRECT(ADDRESS($AF71+"1",IF(AC71="",49,AC71+"37"),1,1,"EST 4")))/SUM(INDIRECT(ADDRESS($AF71,38,1,1,"EST 4")):INDIRECT(ADDRESS($AF71,IF(AC71="",49,AC71+"37"),1,1,"EST 4")))-1)</f>
        <v>-</v>
      </c>
      <c r="AJ71" s="1" t="str">
        <f ca="1">IF($I71&lt;AJ$5,"-",SUM(INDIRECT(ADDRESS($AF71+"1",54,1,1,"EST 4")):INDIRECT(ADDRESS($AF71+"1",IF(AD71="",65,AD71+"53"),1,1,"EST 4")))/SUM(INDIRECT(ADDRESS($AF71,54,1,1,"EST 4")):INDIRECT(ADDRESS($AF71,IF(AD71="",65,AD71+"53"),1,1,"EST 4")))-1)</f>
        <v>-</v>
      </c>
      <c r="AK71" s="1" t="str">
        <f ca="1">IF($I71&lt;AK$5,"-",SUM(INDIRECT(ADDRESS($AF71+"1",70,1,1,"EST 4")):INDIRECT(ADDRESS($AF71+"1",IF(AE71="",81,AE71+"69"),1,1,"EST 4")))/SUM(INDIRECT(ADDRESS($AF71,70,1,1,"EST 4")):INDIRECT(ADDRESS($AF71,IF(AE71="",81,AE71+"69"),1,1,"EST 4")))-1)</f>
        <v>-</v>
      </c>
    </row>
    <row r="72" spans="3:37" ht="30" customHeight="1" thickTop="1" thickBot="1">
      <c r="C72" s="321"/>
      <c r="D72" s="322"/>
      <c r="E72" s="316"/>
      <c r="F72" s="316"/>
      <c r="G72" s="317" t="str">
        <f>IF(F72=0,"",VLOOKUP(F72,Funcionários!$C$6:$D$81,2,FALSE))</f>
        <v/>
      </c>
      <c r="H72" s="318"/>
      <c r="I72" s="319"/>
      <c r="J72" s="85" t="str">
        <f t="shared" si="16"/>
        <v/>
      </c>
      <c r="K72" s="88"/>
      <c r="L72" s="1" t="str">
        <f t="shared" si="17"/>
        <v/>
      </c>
      <c r="M72" s="1" t="str">
        <f>IF(Funcionários!C72=0,"",Funcionários!C72)</f>
        <v/>
      </c>
      <c r="R72" s="1" t="str">
        <f t="shared" si="18"/>
        <v/>
      </c>
      <c r="S72" s="1" t="str">
        <f t="shared" si="19"/>
        <v/>
      </c>
      <c r="W72" s="1" t="e">
        <f t="shared" ca="1" si="20"/>
        <v>#VALUE!</v>
      </c>
      <c r="X72" s="1" t="e">
        <f t="shared" ca="1" si="21"/>
        <v>#VALUE!</v>
      </c>
      <c r="Y72" s="1" t="e">
        <f t="shared" ca="1" si="22"/>
        <v>#VALUE!</v>
      </c>
      <c r="AA72" s="1" t="str">
        <f t="shared" si="15"/>
        <v/>
      </c>
      <c r="AB72" s="1" t="str">
        <f t="shared" si="15"/>
        <v/>
      </c>
      <c r="AC72" s="1" t="str">
        <f t="shared" si="15"/>
        <v/>
      </c>
      <c r="AD72" s="1" t="str">
        <f t="shared" si="15"/>
        <v/>
      </c>
      <c r="AE72" s="1" t="str">
        <f t="shared" si="15"/>
        <v/>
      </c>
      <c r="AF72" s="1" t="e">
        <f>VLOOKUP(C72,'Est4'!$C$12:$S$26,18,FALSE)</f>
        <v>#N/A</v>
      </c>
      <c r="AG72" s="1" t="str">
        <f ca="1">IF($I72&lt;AG$5,"-",SUM(INDIRECT(ADDRESS($AF72+"1",6,1,1,"EST 4")):INDIRECT(ADDRESS($AF72+"1",IF(AA72="",17,AA72+"5"),1,1,"EST 4")))/SUM(INDIRECT(ADDRESS($AF72,6,1,1,"EST 4")):INDIRECT(ADDRESS($AF72,IF(AA72="",17,AA72+"5"),1,1,"EST 4")))-1)</f>
        <v>-</v>
      </c>
      <c r="AH72" s="1" t="str">
        <f ca="1">IF($I72&lt;AH$5,"-",SUM(INDIRECT(ADDRESS($AF72+"1",22,1,1,"EST 4")):INDIRECT(ADDRESS($AF72+"1",IF(AB72="",33,AB72+"21"),1,1,"EST 4")))/SUM(INDIRECT(ADDRESS($AF72,22,1,1,"EST 4")):INDIRECT(ADDRESS($AF72,IF(AB72="",33,AB72+"21"),1,1,"EST 4")))-1)</f>
        <v>-</v>
      </c>
      <c r="AI72" s="1" t="str">
        <f ca="1">IF($I72&lt;AI$5,"-",SUM(INDIRECT(ADDRESS($AF72+"1",38,1,1,"EST 4")):INDIRECT(ADDRESS($AF72+"1",IF(AC72="",49,AC72+"37"),1,1,"EST 4")))/SUM(INDIRECT(ADDRESS($AF72,38,1,1,"EST 4")):INDIRECT(ADDRESS($AF72,IF(AC72="",49,AC72+"37"),1,1,"EST 4")))-1)</f>
        <v>-</v>
      </c>
      <c r="AJ72" s="1" t="str">
        <f ca="1">IF($I72&lt;AJ$5,"-",SUM(INDIRECT(ADDRESS($AF72+"1",54,1,1,"EST 4")):INDIRECT(ADDRESS($AF72+"1",IF(AD72="",65,AD72+"53"),1,1,"EST 4")))/SUM(INDIRECT(ADDRESS($AF72,54,1,1,"EST 4")):INDIRECT(ADDRESS($AF72,IF(AD72="",65,AD72+"53"),1,1,"EST 4")))-1)</f>
        <v>-</v>
      </c>
      <c r="AK72" s="1" t="str">
        <f ca="1">IF($I72&lt;AK$5,"-",SUM(INDIRECT(ADDRESS($AF72+"1",70,1,1,"EST 4")):INDIRECT(ADDRESS($AF72+"1",IF(AE72="",81,AE72+"69"),1,1,"EST 4")))/SUM(INDIRECT(ADDRESS($AF72,70,1,1,"EST 4")):INDIRECT(ADDRESS($AF72,IF(AE72="",81,AE72+"69"),1,1,"EST 4")))-1)</f>
        <v>-</v>
      </c>
    </row>
    <row r="73" spans="3:37" ht="30" customHeight="1" thickTop="1" thickBot="1">
      <c r="C73" s="321"/>
      <c r="D73" s="322"/>
      <c r="E73" s="316"/>
      <c r="F73" s="316"/>
      <c r="G73" s="317" t="str">
        <f>IF(F73=0,"",VLOOKUP(F73,Funcionários!$C$6:$D$81,2,FALSE))</f>
        <v/>
      </c>
      <c r="H73" s="318"/>
      <c r="I73" s="319"/>
      <c r="J73" s="85" t="str">
        <f t="shared" si="16"/>
        <v/>
      </c>
      <c r="K73" s="88"/>
      <c r="L73" s="1" t="str">
        <f t="shared" si="17"/>
        <v/>
      </c>
      <c r="M73" s="1" t="str">
        <f>IF(Funcionários!C73=0,"",Funcionários!C73)</f>
        <v/>
      </c>
      <c r="R73" s="1" t="str">
        <f t="shared" si="18"/>
        <v/>
      </c>
      <c r="S73" s="1" t="str">
        <f t="shared" si="19"/>
        <v/>
      </c>
      <c r="W73" s="1" t="e">
        <f t="shared" ca="1" si="20"/>
        <v>#VALUE!</v>
      </c>
      <c r="X73" s="1" t="e">
        <f t="shared" ca="1" si="21"/>
        <v>#VALUE!</v>
      </c>
      <c r="Y73" s="1" t="e">
        <f t="shared" ca="1" si="22"/>
        <v>#VALUE!</v>
      </c>
      <c r="AA73" s="1" t="str">
        <f t="shared" si="15"/>
        <v/>
      </c>
      <c r="AB73" s="1" t="str">
        <f t="shared" si="15"/>
        <v/>
      </c>
      <c r="AC73" s="1" t="str">
        <f t="shared" si="15"/>
        <v/>
      </c>
      <c r="AD73" s="1" t="str">
        <f t="shared" si="15"/>
        <v/>
      </c>
      <c r="AE73" s="1" t="str">
        <f t="shared" si="15"/>
        <v/>
      </c>
      <c r="AF73" s="1" t="e">
        <f>VLOOKUP(C73,'Est4'!$C$12:$S$26,18,FALSE)</f>
        <v>#N/A</v>
      </c>
      <c r="AG73" s="1" t="str">
        <f ca="1">IF($I73&lt;AG$5,"-",SUM(INDIRECT(ADDRESS($AF73+"1",6,1,1,"EST 4")):INDIRECT(ADDRESS($AF73+"1",IF(AA73="",17,AA73+"5"),1,1,"EST 4")))/SUM(INDIRECT(ADDRESS($AF73,6,1,1,"EST 4")):INDIRECT(ADDRESS($AF73,IF(AA73="",17,AA73+"5"),1,1,"EST 4")))-1)</f>
        <v>-</v>
      </c>
      <c r="AH73" s="1" t="str">
        <f ca="1">IF($I73&lt;AH$5,"-",SUM(INDIRECT(ADDRESS($AF73+"1",22,1,1,"EST 4")):INDIRECT(ADDRESS($AF73+"1",IF(AB73="",33,AB73+"21"),1,1,"EST 4")))/SUM(INDIRECT(ADDRESS($AF73,22,1,1,"EST 4")):INDIRECT(ADDRESS($AF73,IF(AB73="",33,AB73+"21"),1,1,"EST 4")))-1)</f>
        <v>-</v>
      </c>
      <c r="AI73" s="1" t="str">
        <f ca="1">IF($I73&lt;AI$5,"-",SUM(INDIRECT(ADDRESS($AF73+"1",38,1,1,"EST 4")):INDIRECT(ADDRESS($AF73+"1",IF(AC73="",49,AC73+"37"),1,1,"EST 4")))/SUM(INDIRECT(ADDRESS($AF73,38,1,1,"EST 4")):INDIRECT(ADDRESS($AF73,IF(AC73="",49,AC73+"37"),1,1,"EST 4")))-1)</f>
        <v>-</v>
      </c>
      <c r="AJ73" s="1" t="str">
        <f ca="1">IF($I73&lt;AJ$5,"-",SUM(INDIRECT(ADDRESS($AF73+"1",54,1,1,"EST 4")):INDIRECT(ADDRESS($AF73+"1",IF(AD73="",65,AD73+"53"),1,1,"EST 4")))/SUM(INDIRECT(ADDRESS($AF73,54,1,1,"EST 4")):INDIRECT(ADDRESS($AF73,IF(AD73="",65,AD73+"53"),1,1,"EST 4")))-1)</f>
        <v>-</v>
      </c>
      <c r="AK73" s="1" t="str">
        <f ca="1">IF($I73&lt;AK$5,"-",SUM(INDIRECT(ADDRESS($AF73+"1",70,1,1,"EST 4")):INDIRECT(ADDRESS($AF73+"1",IF(AE73="",81,AE73+"69"),1,1,"EST 4")))/SUM(INDIRECT(ADDRESS($AF73,70,1,1,"EST 4")):INDIRECT(ADDRESS($AF73,IF(AE73="",81,AE73+"69"),1,1,"EST 4")))-1)</f>
        <v>-</v>
      </c>
    </row>
    <row r="74" spans="3:37" ht="30" customHeight="1" thickTop="1" thickBot="1">
      <c r="C74" s="321"/>
      <c r="D74" s="322"/>
      <c r="E74" s="316"/>
      <c r="F74" s="316"/>
      <c r="G74" s="317" t="str">
        <f>IF(F74=0,"",VLOOKUP(F74,Funcionários!$C$6:$D$81,2,FALSE))</f>
        <v/>
      </c>
      <c r="H74" s="318"/>
      <c r="I74" s="319"/>
      <c r="J74" s="85" t="str">
        <f t="shared" si="16"/>
        <v/>
      </c>
      <c r="K74" s="88"/>
      <c r="L74" s="1" t="str">
        <f t="shared" si="17"/>
        <v/>
      </c>
      <c r="M74" s="1" t="str">
        <f>IF(Funcionários!C74=0,"",Funcionários!C74)</f>
        <v/>
      </c>
      <c r="R74" s="1" t="str">
        <f t="shared" si="18"/>
        <v/>
      </c>
      <c r="S74" s="1" t="str">
        <f t="shared" si="19"/>
        <v/>
      </c>
      <c r="W74" s="1" t="e">
        <f t="shared" ca="1" si="20"/>
        <v>#VALUE!</v>
      </c>
      <c r="X74" s="1" t="e">
        <f t="shared" ca="1" si="21"/>
        <v>#VALUE!</v>
      </c>
      <c r="Y74" s="1" t="e">
        <f t="shared" ca="1" si="22"/>
        <v>#VALUE!</v>
      </c>
      <c r="AA74" s="1" t="str">
        <f t="shared" si="15"/>
        <v/>
      </c>
      <c r="AB74" s="1" t="str">
        <f t="shared" si="15"/>
        <v/>
      </c>
      <c r="AC74" s="1" t="str">
        <f t="shared" si="15"/>
        <v/>
      </c>
      <c r="AD74" s="1" t="str">
        <f t="shared" si="15"/>
        <v/>
      </c>
      <c r="AE74" s="1" t="str">
        <f t="shared" si="15"/>
        <v/>
      </c>
      <c r="AF74" s="1" t="e">
        <f>VLOOKUP(C74,'Est4'!$C$12:$S$26,18,FALSE)</f>
        <v>#N/A</v>
      </c>
      <c r="AG74" s="1" t="str">
        <f ca="1">IF($I74&lt;AG$5,"-",SUM(INDIRECT(ADDRESS($AF74+"1",6,1,1,"EST 4")):INDIRECT(ADDRESS($AF74+"1",IF(AA74="",17,AA74+"5"),1,1,"EST 4")))/SUM(INDIRECT(ADDRESS($AF74,6,1,1,"EST 4")):INDIRECT(ADDRESS($AF74,IF(AA74="",17,AA74+"5"),1,1,"EST 4")))-1)</f>
        <v>-</v>
      </c>
      <c r="AH74" s="1" t="str">
        <f ca="1">IF($I74&lt;AH$5,"-",SUM(INDIRECT(ADDRESS($AF74+"1",22,1,1,"EST 4")):INDIRECT(ADDRESS($AF74+"1",IF(AB74="",33,AB74+"21"),1,1,"EST 4")))/SUM(INDIRECT(ADDRESS($AF74,22,1,1,"EST 4")):INDIRECT(ADDRESS($AF74,IF(AB74="",33,AB74+"21"),1,1,"EST 4")))-1)</f>
        <v>-</v>
      </c>
      <c r="AI74" s="1" t="str">
        <f ca="1">IF($I74&lt;AI$5,"-",SUM(INDIRECT(ADDRESS($AF74+"1",38,1,1,"EST 4")):INDIRECT(ADDRESS($AF74+"1",IF(AC74="",49,AC74+"37"),1,1,"EST 4")))/SUM(INDIRECT(ADDRESS($AF74,38,1,1,"EST 4")):INDIRECT(ADDRESS($AF74,IF(AC74="",49,AC74+"37"),1,1,"EST 4")))-1)</f>
        <v>-</v>
      </c>
      <c r="AJ74" s="1" t="str">
        <f ca="1">IF($I74&lt;AJ$5,"-",SUM(INDIRECT(ADDRESS($AF74+"1",54,1,1,"EST 4")):INDIRECT(ADDRESS($AF74+"1",IF(AD74="",65,AD74+"53"),1,1,"EST 4")))/SUM(INDIRECT(ADDRESS($AF74,54,1,1,"EST 4")):INDIRECT(ADDRESS($AF74,IF(AD74="",65,AD74+"53"),1,1,"EST 4")))-1)</f>
        <v>-</v>
      </c>
      <c r="AK74" s="1" t="str">
        <f ca="1">IF($I74&lt;AK$5,"-",SUM(INDIRECT(ADDRESS($AF74+"1",70,1,1,"EST 4")):INDIRECT(ADDRESS($AF74+"1",IF(AE74="",81,AE74+"69"),1,1,"EST 4")))/SUM(INDIRECT(ADDRESS($AF74,70,1,1,"EST 4")):INDIRECT(ADDRESS($AF74,IF(AE74="",81,AE74+"69"),1,1,"EST 4")))-1)</f>
        <v>-</v>
      </c>
    </row>
    <row r="75" spans="3:37" ht="30" customHeight="1" thickTop="1" thickBot="1">
      <c r="C75" s="321"/>
      <c r="D75" s="322"/>
      <c r="E75" s="316"/>
      <c r="F75" s="316"/>
      <c r="G75" s="317" t="str">
        <f>IF(F75=0,"",VLOOKUP(F75,Funcionários!$C$6:$D$81,2,FALSE))</f>
        <v/>
      </c>
      <c r="H75" s="318"/>
      <c r="I75" s="319"/>
      <c r="J75" s="85" t="str">
        <f t="shared" si="16"/>
        <v/>
      </c>
      <c r="K75" s="88"/>
      <c r="L75" s="1" t="str">
        <f t="shared" si="17"/>
        <v/>
      </c>
      <c r="M75" s="1" t="str">
        <f>IF(Funcionários!C75=0,"",Funcionários!C75)</f>
        <v/>
      </c>
      <c r="R75" s="1" t="str">
        <f t="shared" si="18"/>
        <v/>
      </c>
      <c r="S75" s="1" t="str">
        <f t="shared" si="19"/>
        <v/>
      </c>
      <c r="W75" s="1" t="e">
        <f t="shared" ca="1" si="20"/>
        <v>#VALUE!</v>
      </c>
      <c r="X75" s="1" t="e">
        <f t="shared" ca="1" si="21"/>
        <v>#VALUE!</v>
      </c>
      <c r="Y75" s="1" t="e">
        <f t="shared" ca="1" si="22"/>
        <v>#VALUE!</v>
      </c>
      <c r="AA75" s="1" t="str">
        <f t="shared" si="15"/>
        <v/>
      </c>
      <c r="AB75" s="1" t="str">
        <f t="shared" si="15"/>
        <v/>
      </c>
      <c r="AC75" s="1" t="str">
        <f t="shared" si="15"/>
        <v/>
      </c>
      <c r="AD75" s="1" t="str">
        <f t="shared" si="15"/>
        <v/>
      </c>
      <c r="AE75" s="1" t="str">
        <f t="shared" si="15"/>
        <v/>
      </c>
      <c r="AF75" s="1" t="e">
        <f>VLOOKUP(C75,'Est4'!$C$12:$S$26,18,FALSE)</f>
        <v>#N/A</v>
      </c>
      <c r="AG75" s="1" t="str">
        <f ca="1">IF($I75&lt;AG$5,"-",SUM(INDIRECT(ADDRESS($AF75+"1",6,1,1,"EST 4")):INDIRECT(ADDRESS($AF75+"1",IF(AA75="",17,AA75+"5"),1,1,"EST 4")))/SUM(INDIRECT(ADDRESS($AF75,6,1,1,"EST 4")):INDIRECT(ADDRESS($AF75,IF(AA75="",17,AA75+"5"),1,1,"EST 4")))-1)</f>
        <v>-</v>
      </c>
      <c r="AH75" s="1" t="str">
        <f ca="1">IF($I75&lt;AH$5,"-",SUM(INDIRECT(ADDRESS($AF75+"1",22,1,1,"EST 4")):INDIRECT(ADDRESS($AF75+"1",IF(AB75="",33,AB75+"21"),1,1,"EST 4")))/SUM(INDIRECT(ADDRESS($AF75,22,1,1,"EST 4")):INDIRECT(ADDRESS($AF75,IF(AB75="",33,AB75+"21"),1,1,"EST 4")))-1)</f>
        <v>-</v>
      </c>
      <c r="AI75" s="1" t="str">
        <f ca="1">IF($I75&lt;AI$5,"-",SUM(INDIRECT(ADDRESS($AF75+"1",38,1,1,"EST 4")):INDIRECT(ADDRESS($AF75+"1",IF(AC75="",49,AC75+"37"),1,1,"EST 4")))/SUM(INDIRECT(ADDRESS($AF75,38,1,1,"EST 4")):INDIRECT(ADDRESS($AF75,IF(AC75="",49,AC75+"37"),1,1,"EST 4")))-1)</f>
        <v>-</v>
      </c>
      <c r="AJ75" s="1" t="str">
        <f ca="1">IF($I75&lt;AJ$5,"-",SUM(INDIRECT(ADDRESS($AF75+"1",54,1,1,"EST 4")):INDIRECT(ADDRESS($AF75+"1",IF(AD75="",65,AD75+"53"),1,1,"EST 4")))/SUM(INDIRECT(ADDRESS($AF75,54,1,1,"EST 4")):INDIRECT(ADDRESS($AF75,IF(AD75="",65,AD75+"53"),1,1,"EST 4")))-1)</f>
        <v>-</v>
      </c>
      <c r="AK75" s="1" t="str">
        <f ca="1">IF($I75&lt;AK$5,"-",SUM(INDIRECT(ADDRESS($AF75+"1",70,1,1,"EST 4")):INDIRECT(ADDRESS($AF75+"1",IF(AE75="",81,AE75+"69"),1,1,"EST 4")))/SUM(INDIRECT(ADDRESS($AF75,70,1,1,"EST 4")):INDIRECT(ADDRESS($AF75,IF(AE75="",81,AE75+"69"),1,1,"EST 4")))-1)</f>
        <v>-</v>
      </c>
    </row>
    <row r="76" spans="3:37" ht="30" customHeight="1" thickTop="1" thickBot="1">
      <c r="C76" s="321"/>
      <c r="D76" s="322"/>
      <c r="E76" s="316"/>
      <c r="F76" s="316"/>
      <c r="G76" s="317" t="str">
        <f>IF(F76=0,"",VLOOKUP(F76,Funcionários!$C$6:$D$81,2,FALSE))</f>
        <v/>
      </c>
      <c r="H76" s="318"/>
      <c r="I76" s="319"/>
      <c r="J76" s="85" t="str">
        <f t="shared" si="16"/>
        <v/>
      </c>
      <c r="K76" s="88"/>
      <c r="L76" s="1" t="str">
        <f t="shared" si="17"/>
        <v/>
      </c>
      <c r="M76" s="1" t="str">
        <f>IF(Funcionários!C76=0,"",Funcionários!C76)</f>
        <v/>
      </c>
      <c r="R76" s="1" t="str">
        <f t="shared" si="18"/>
        <v/>
      </c>
      <c r="S76" s="1" t="str">
        <f t="shared" si="19"/>
        <v/>
      </c>
      <c r="W76" s="1" t="e">
        <f t="shared" ca="1" si="20"/>
        <v>#VALUE!</v>
      </c>
      <c r="X76" s="1" t="e">
        <f t="shared" ca="1" si="21"/>
        <v>#VALUE!</v>
      </c>
      <c r="Y76" s="1" t="e">
        <f t="shared" ca="1" si="22"/>
        <v>#VALUE!</v>
      </c>
      <c r="AA76" s="1" t="str">
        <f t="shared" ref="AA76:AE85" si="23">IF($I76=AA$5,$R76,"")</f>
        <v/>
      </c>
      <c r="AB76" s="1" t="str">
        <f t="shared" si="23"/>
        <v/>
      </c>
      <c r="AC76" s="1" t="str">
        <f t="shared" si="23"/>
        <v/>
      </c>
      <c r="AD76" s="1" t="str">
        <f t="shared" si="23"/>
        <v/>
      </c>
      <c r="AE76" s="1" t="str">
        <f t="shared" si="23"/>
        <v/>
      </c>
      <c r="AF76" s="1" t="e">
        <f>VLOOKUP(C76,'Est4'!$C$12:$S$26,18,FALSE)</f>
        <v>#N/A</v>
      </c>
      <c r="AG76" s="1" t="str">
        <f ca="1">IF($I76&lt;AG$5,"-",SUM(INDIRECT(ADDRESS($AF76+"1",6,1,1,"EST 4")):INDIRECT(ADDRESS($AF76+"1",IF(AA76="",17,AA76+"5"),1,1,"EST 4")))/SUM(INDIRECT(ADDRESS($AF76,6,1,1,"EST 4")):INDIRECT(ADDRESS($AF76,IF(AA76="",17,AA76+"5"),1,1,"EST 4")))-1)</f>
        <v>-</v>
      </c>
      <c r="AH76" s="1" t="str">
        <f ca="1">IF($I76&lt;AH$5,"-",SUM(INDIRECT(ADDRESS($AF76+"1",22,1,1,"EST 4")):INDIRECT(ADDRESS($AF76+"1",IF(AB76="",33,AB76+"21"),1,1,"EST 4")))/SUM(INDIRECT(ADDRESS($AF76,22,1,1,"EST 4")):INDIRECT(ADDRESS($AF76,IF(AB76="",33,AB76+"21"),1,1,"EST 4")))-1)</f>
        <v>-</v>
      </c>
      <c r="AI76" s="1" t="str">
        <f ca="1">IF($I76&lt;AI$5,"-",SUM(INDIRECT(ADDRESS($AF76+"1",38,1,1,"EST 4")):INDIRECT(ADDRESS($AF76+"1",IF(AC76="",49,AC76+"37"),1,1,"EST 4")))/SUM(INDIRECT(ADDRESS($AF76,38,1,1,"EST 4")):INDIRECT(ADDRESS($AF76,IF(AC76="",49,AC76+"37"),1,1,"EST 4")))-1)</f>
        <v>-</v>
      </c>
      <c r="AJ76" s="1" t="str">
        <f ca="1">IF($I76&lt;AJ$5,"-",SUM(INDIRECT(ADDRESS($AF76+"1",54,1,1,"EST 4")):INDIRECT(ADDRESS($AF76+"1",IF(AD76="",65,AD76+"53"),1,1,"EST 4")))/SUM(INDIRECT(ADDRESS($AF76,54,1,1,"EST 4")):INDIRECT(ADDRESS($AF76,IF(AD76="",65,AD76+"53"),1,1,"EST 4")))-1)</f>
        <v>-</v>
      </c>
      <c r="AK76" s="1" t="str">
        <f ca="1">IF($I76&lt;AK$5,"-",SUM(INDIRECT(ADDRESS($AF76+"1",70,1,1,"EST 4")):INDIRECT(ADDRESS($AF76+"1",IF(AE76="",81,AE76+"69"),1,1,"EST 4")))/SUM(INDIRECT(ADDRESS($AF76,70,1,1,"EST 4")):INDIRECT(ADDRESS($AF76,IF(AE76="",81,AE76+"69"),1,1,"EST 4")))-1)</f>
        <v>-</v>
      </c>
    </row>
    <row r="77" spans="3:37" ht="30" customHeight="1" thickTop="1" thickBot="1">
      <c r="C77" s="321"/>
      <c r="D77" s="322"/>
      <c r="E77" s="316"/>
      <c r="F77" s="316"/>
      <c r="G77" s="317" t="str">
        <f>IF(F77=0,"",VLOOKUP(F77,Funcionários!$C$6:$D$81,2,FALSE))</f>
        <v/>
      </c>
      <c r="H77" s="318"/>
      <c r="I77" s="319"/>
      <c r="J77" s="85" t="str">
        <f t="shared" si="16"/>
        <v/>
      </c>
      <c r="K77" s="88"/>
      <c r="L77" s="1" t="str">
        <f t="shared" si="17"/>
        <v/>
      </c>
      <c r="M77" s="1" t="str">
        <f>IF(Funcionários!C77=0,"",Funcionários!C77)</f>
        <v/>
      </c>
      <c r="R77" s="1" t="str">
        <f t="shared" si="18"/>
        <v/>
      </c>
      <c r="S77" s="1" t="str">
        <f t="shared" si="19"/>
        <v/>
      </c>
      <c r="W77" s="1" t="e">
        <f t="shared" ca="1" si="20"/>
        <v>#VALUE!</v>
      </c>
      <c r="X77" s="1" t="e">
        <f t="shared" ca="1" si="21"/>
        <v>#VALUE!</v>
      </c>
      <c r="Y77" s="1" t="e">
        <f t="shared" ca="1" si="22"/>
        <v>#VALUE!</v>
      </c>
      <c r="AA77" s="1" t="str">
        <f t="shared" si="23"/>
        <v/>
      </c>
      <c r="AB77" s="1" t="str">
        <f t="shared" si="23"/>
        <v/>
      </c>
      <c r="AC77" s="1" t="str">
        <f t="shared" si="23"/>
        <v/>
      </c>
      <c r="AD77" s="1" t="str">
        <f t="shared" si="23"/>
        <v/>
      </c>
      <c r="AE77" s="1" t="str">
        <f t="shared" si="23"/>
        <v/>
      </c>
      <c r="AF77" s="1" t="e">
        <f>VLOOKUP(C77,'Est4'!$C$12:$S$26,18,FALSE)</f>
        <v>#N/A</v>
      </c>
      <c r="AG77" s="1" t="str">
        <f ca="1">IF($I77&lt;AG$5,"-",SUM(INDIRECT(ADDRESS($AF77+"1",6,1,1,"EST 4")):INDIRECT(ADDRESS($AF77+"1",IF(AA77="",17,AA77+"5"),1,1,"EST 4")))/SUM(INDIRECT(ADDRESS($AF77,6,1,1,"EST 4")):INDIRECT(ADDRESS($AF77,IF(AA77="",17,AA77+"5"),1,1,"EST 4")))-1)</f>
        <v>-</v>
      </c>
      <c r="AH77" s="1" t="str">
        <f ca="1">IF($I77&lt;AH$5,"-",SUM(INDIRECT(ADDRESS($AF77+"1",22,1,1,"EST 4")):INDIRECT(ADDRESS($AF77+"1",IF(AB77="",33,AB77+"21"),1,1,"EST 4")))/SUM(INDIRECT(ADDRESS($AF77,22,1,1,"EST 4")):INDIRECT(ADDRESS($AF77,IF(AB77="",33,AB77+"21"),1,1,"EST 4")))-1)</f>
        <v>-</v>
      </c>
      <c r="AI77" s="1" t="str">
        <f ca="1">IF($I77&lt;AI$5,"-",SUM(INDIRECT(ADDRESS($AF77+"1",38,1,1,"EST 4")):INDIRECT(ADDRESS($AF77+"1",IF(AC77="",49,AC77+"37"),1,1,"EST 4")))/SUM(INDIRECT(ADDRESS($AF77,38,1,1,"EST 4")):INDIRECT(ADDRESS($AF77,IF(AC77="",49,AC77+"37"),1,1,"EST 4")))-1)</f>
        <v>-</v>
      </c>
      <c r="AJ77" s="1" t="str">
        <f ca="1">IF($I77&lt;AJ$5,"-",SUM(INDIRECT(ADDRESS($AF77+"1",54,1,1,"EST 4")):INDIRECT(ADDRESS($AF77+"1",IF(AD77="",65,AD77+"53"),1,1,"EST 4")))/SUM(INDIRECT(ADDRESS($AF77,54,1,1,"EST 4")):INDIRECT(ADDRESS($AF77,IF(AD77="",65,AD77+"53"),1,1,"EST 4")))-1)</f>
        <v>-</v>
      </c>
      <c r="AK77" s="1" t="str">
        <f ca="1">IF($I77&lt;AK$5,"-",SUM(INDIRECT(ADDRESS($AF77+"1",70,1,1,"EST 4")):INDIRECT(ADDRESS($AF77+"1",IF(AE77="",81,AE77+"69"),1,1,"EST 4")))/SUM(INDIRECT(ADDRESS($AF77,70,1,1,"EST 4")):INDIRECT(ADDRESS($AF77,IF(AE77="",81,AE77+"69"),1,1,"EST 4")))-1)</f>
        <v>-</v>
      </c>
    </row>
    <row r="78" spans="3:37" ht="30" customHeight="1" thickTop="1" thickBot="1">
      <c r="C78" s="321"/>
      <c r="D78" s="322"/>
      <c r="E78" s="316"/>
      <c r="F78" s="316"/>
      <c r="G78" s="317" t="str">
        <f>IF(F78=0,"",VLOOKUP(F78,Funcionários!$C$6:$D$81,2,FALSE))</f>
        <v/>
      </c>
      <c r="H78" s="318"/>
      <c r="I78" s="319"/>
      <c r="J78" s="85" t="str">
        <f t="shared" si="16"/>
        <v/>
      </c>
      <c r="K78" s="88"/>
      <c r="L78" s="1" t="str">
        <f t="shared" si="17"/>
        <v/>
      </c>
      <c r="M78" s="1" t="str">
        <f>IF(Funcionários!C78=0,"",Funcionários!C78)</f>
        <v/>
      </c>
      <c r="R78" s="1" t="str">
        <f t="shared" si="18"/>
        <v/>
      </c>
      <c r="S78" s="1" t="str">
        <f t="shared" si="19"/>
        <v/>
      </c>
      <c r="W78" s="1" t="e">
        <f t="shared" ca="1" si="20"/>
        <v>#VALUE!</v>
      </c>
      <c r="X78" s="1" t="e">
        <f t="shared" ca="1" si="21"/>
        <v>#VALUE!</v>
      </c>
      <c r="Y78" s="1" t="e">
        <f t="shared" ca="1" si="22"/>
        <v>#VALUE!</v>
      </c>
      <c r="AA78" s="1" t="str">
        <f t="shared" si="23"/>
        <v/>
      </c>
      <c r="AB78" s="1" t="str">
        <f t="shared" si="23"/>
        <v/>
      </c>
      <c r="AC78" s="1" t="str">
        <f t="shared" si="23"/>
        <v/>
      </c>
      <c r="AD78" s="1" t="str">
        <f t="shared" si="23"/>
        <v/>
      </c>
      <c r="AE78" s="1" t="str">
        <f t="shared" si="23"/>
        <v/>
      </c>
      <c r="AF78" s="1" t="e">
        <f>VLOOKUP(C78,'Est4'!$C$12:$S$26,18,FALSE)</f>
        <v>#N/A</v>
      </c>
      <c r="AG78" s="1" t="str">
        <f ca="1">IF($I78&lt;AG$5,"-",SUM(INDIRECT(ADDRESS($AF78+"1",6,1,1,"EST 4")):INDIRECT(ADDRESS($AF78+"1",IF(AA78="",17,AA78+"5"),1,1,"EST 4")))/SUM(INDIRECT(ADDRESS($AF78,6,1,1,"EST 4")):INDIRECT(ADDRESS($AF78,IF(AA78="",17,AA78+"5"),1,1,"EST 4")))-1)</f>
        <v>-</v>
      </c>
      <c r="AH78" s="1" t="str">
        <f ca="1">IF($I78&lt;AH$5,"-",SUM(INDIRECT(ADDRESS($AF78+"1",22,1,1,"EST 4")):INDIRECT(ADDRESS($AF78+"1",IF(AB78="",33,AB78+"21"),1,1,"EST 4")))/SUM(INDIRECT(ADDRESS($AF78,22,1,1,"EST 4")):INDIRECT(ADDRESS($AF78,IF(AB78="",33,AB78+"21"),1,1,"EST 4")))-1)</f>
        <v>-</v>
      </c>
      <c r="AI78" s="1" t="str">
        <f ca="1">IF($I78&lt;AI$5,"-",SUM(INDIRECT(ADDRESS($AF78+"1",38,1,1,"EST 4")):INDIRECT(ADDRESS($AF78+"1",IF(AC78="",49,AC78+"37"),1,1,"EST 4")))/SUM(INDIRECT(ADDRESS($AF78,38,1,1,"EST 4")):INDIRECT(ADDRESS($AF78,IF(AC78="",49,AC78+"37"),1,1,"EST 4")))-1)</f>
        <v>-</v>
      </c>
      <c r="AJ78" s="1" t="str">
        <f ca="1">IF($I78&lt;AJ$5,"-",SUM(INDIRECT(ADDRESS($AF78+"1",54,1,1,"EST 4")):INDIRECT(ADDRESS($AF78+"1",IF(AD78="",65,AD78+"53"),1,1,"EST 4")))/SUM(INDIRECT(ADDRESS($AF78,54,1,1,"EST 4")):INDIRECT(ADDRESS($AF78,IF(AD78="",65,AD78+"53"),1,1,"EST 4")))-1)</f>
        <v>-</v>
      </c>
      <c r="AK78" s="1" t="str">
        <f ca="1">IF($I78&lt;AK$5,"-",SUM(INDIRECT(ADDRESS($AF78+"1",70,1,1,"EST 4")):INDIRECT(ADDRESS($AF78+"1",IF(AE78="",81,AE78+"69"),1,1,"EST 4")))/SUM(INDIRECT(ADDRESS($AF78,70,1,1,"EST 4")):INDIRECT(ADDRESS($AF78,IF(AE78="",81,AE78+"69"),1,1,"EST 4")))-1)</f>
        <v>-</v>
      </c>
    </row>
    <row r="79" spans="3:37" ht="30" customHeight="1" thickTop="1" thickBot="1">
      <c r="C79" s="321"/>
      <c r="D79" s="322"/>
      <c r="E79" s="316"/>
      <c r="F79" s="316"/>
      <c r="G79" s="317" t="str">
        <f>IF(F79=0,"",VLOOKUP(F79,Funcionários!$C$6:$D$81,2,FALSE))</f>
        <v/>
      </c>
      <c r="H79" s="318"/>
      <c r="I79" s="319"/>
      <c r="J79" s="85" t="str">
        <f t="shared" si="16"/>
        <v/>
      </c>
      <c r="K79" s="88"/>
      <c r="L79" s="1" t="str">
        <f t="shared" si="17"/>
        <v/>
      </c>
      <c r="M79" s="1" t="str">
        <f>IF(Funcionários!C79=0,"",Funcionários!C79)</f>
        <v/>
      </c>
      <c r="R79" s="1" t="str">
        <f t="shared" si="18"/>
        <v/>
      </c>
      <c r="S79" s="1" t="str">
        <f t="shared" si="19"/>
        <v/>
      </c>
      <c r="W79" s="1" t="e">
        <f t="shared" ca="1" si="20"/>
        <v>#VALUE!</v>
      </c>
      <c r="X79" s="1" t="e">
        <f t="shared" ca="1" si="21"/>
        <v>#VALUE!</v>
      </c>
      <c r="Y79" s="1" t="e">
        <f t="shared" ca="1" si="22"/>
        <v>#VALUE!</v>
      </c>
      <c r="AA79" s="1" t="str">
        <f t="shared" si="23"/>
        <v/>
      </c>
      <c r="AB79" s="1" t="str">
        <f t="shared" si="23"/>
        <v/>
      </c>
      <c r="AC79" s="1" t="str">
        <f t="shared" si="23"/>
        <v/>
      </c>
      <c r="AD79" s="1" t="str">
        <f t="shared" si="23"/>
        <v/>
      </c>
      <c r="AE79" s="1" t="str">
        <f t="shared" si="23"/>
        <v/>
      </c>
      <c r="AF79" s="1" t="e">
        <f>VLOOKUP(C79,'Est4'!$C$12:$S$26,18,FALSE)</f>
        <v>#N/A</v>
      </c>
      <c r="AG79" s="1" t="str">
        <f ca="1">IF($I79&lt;AG$5,"-",SUM(INDIRECT(ADDRESS($AF79+"1",6,1,1,"EST 4")):INDIRECT(ADDRESS($AF79+"1",IF(AA79="",17,AA79+"5"),1,1,"EST 4")))/SUM(INDIRECT(ADDRESS($AF79,6,1,1,"EST 4")):INDIRECT(ADDRESS($AF79,IF(AA79="",17,AA79+"5"),1,1,"EST 4")))-1)</f>
        <v>-</v>
      </c>
      <c r="AH79" s="1" t="str">
        <f ca="1">IF($I79&lt;AH$5,"-",SUM(INDIRECT(ADDRESS($AF79+"1",22,1,1,"EST 4")):INDIRECT(ADDRESS($AF79+"1",IF(AB79="",33,AB79+"21"),1,1,"EST 4")))/SUM(INDIRECT(ADDRESS($AF79,22,1,1,"EST 4")):INDIRECT(ADDRESS($AF79,IF(AB79="",33,AB79+"21"),1,1,"EST 4")))-1)</f>
        <v>-</v>
      </c>
      <c r="AI79" s="1" t="str">
        <f ca="1">IF($I79&lt;AI$5,"-",SUM(INDIRECT(ADDRESS($AF79+"1",38,1,1,"EST 4")):INDIRECT(ADDRESS($AF79+"1",IF(AC79="",49,AC79+"37"),1,1,"EST 4")))/SUM(INDIRECT(ADDRESS($AF79,38,1,1,"EST 4")):INDIRECT(ADDRESS($AF79,IF(AC79="",49,AC79+"37"),1,1,"EST 4")))-1)</f>
        <v>-</v>
      </c>
      <c r="AJ79" s="1" t="str">
        <f ca="1">IF($I79&lt;AJ$5,"-",SUM(INDIRECT(ADDRESS($AF79+"1",54,1,1,"EST 4")):INDIRECT(ADDRESS($AF79+"1",IF(AD79="",65,AD79+"53"),1,1,"EST 4")))/SUM(INDIRECT(ADDRESS($AF79,54,1,1,"EST 4")):INDIRECT(ADDRESS($AF79,IF(AD79="",65,AD79+"53"),1,1,"EST 4")))-1)</f>
        <v>-</v>
      </c>
      <c r="AK79" s="1" t="str">
        <f ca="1">IF($I79&lt;AK$5,"-",SUM(INDIRECT(ADDRESS($AF79+"1",70,1,1,"EST 4")):INDIRECT(ADDRESS($AF79+"1",IF(AE79="",81,AE79+"69"),1,1,"EST 4")))/SUM(INDIRECT(ADDRESS($AF79,70,1,1,"EST 4")):INDIRECT(ADDRESS($AF79,IF(AE79="",81,AE79+"69"),1,1,"EST 4")))-1)</f>
        <v>-</v>
      </c>
    </row>
    <row r="80" spans="3:37" ht="30" customHeight="1" thickTop="1" thickBot="1">
      <c r="C80" s="321"/>
      <c r="D80" s="322"/>
      <c r="E80" s="316"/>
      <c r="F80" s="316"/>
      <c r="G80" s="317" t="str">
        <f>IF(F80=0,"",VLOOKUP(F80,Funcionários!$C$6:$D$81,2,FALSE))</f>
        <v/>
      </c>
      <c r="H80" s="318"/>
      <c r="I80" s="319"/>
      <c r="J80" s="85" t="str">
        <f t="shared" si="16"/>
        <v/>
      </c>
      <c r="K80" s="88"/>
      <c r="L80" s="1" t="str">
        <f t="shared" si="17"/>
        <v/>
      </c>
      <c r="M80" s="1" t="str">
        <f>IF(Funcionários!C80=0,"",Funcionários!C80)</f>
        <v/>
      </c>
      <c r="R80" s="1" t="str">
        <f t="shared" si="18"/>
        <v/>
      </c>
      <c r="S80" s="1" t="str">
        <f t="shared" si="19"/>
        <v/>
      </c>
      <c r="W80" s="1" t="e">
        <f t="shared" ca="1" si="20"/>
        <v>#VALUE!</v>
      </c>
      <c r="X80" s="1" t="e">
        <f t="shared" ca="1" si="21"/>
        <v>#VALUE!</v>
      </c>
      <c r="Y80" s="1" t="e">
        <f t="shared" ca="1" si="22"/>
        <v>#VALUE!</v>
      </c>
      <c r="AA80" s="1" t="str">
        <f t="shared" si="23"/>
        <v/>
      </c>
      <c r="AB80" s="1" t="str">
        <f t="shared" si="23"/>
        <v/>
      </c>
      <c r="AC80" s="1" t="str">
        <f t="shared" si="23"/>
        <v/>
      </c>
      <c r="AD80" s="1" t="str">
        <f t="shared" si="23"/>
        <v/>
      </c>
      <c r="AE80" s="1" t="str">
        <f t="shared" si="23"/>
        <v/>
      </c>
      <c r="AF80" s="1" t="e">
        <f>VLOOKUP(C80,'Est4'!$C$12:$S$26,18,FALSE)</f>
        <v>#N/A</v>
      </c>
      <c r="AG80" s="1" t="str">
        <f ca="1">IF($I80&lt;AG$5,"-",SUM(INDIRECT(ADDRESS($AF80+"1",6,1,1,"EST 4")):INDIRECT(ADDRESS($AF80+"1",IF(AA80="",17,AA80+"5"),1,1,"EST 4")))/SUM(INDIRECT(ADDRESS($AF80,6,1,1,"EST 4")):INDIRECT(ADDRESS($AF80,IF(AA80="",17,AA80+"5"),1,1,"EST 4")))-1)</f>
        <v>-</v>
      </c>
      <c r="AH80" s="1" t="str">
        <f ca="1">IF($I80&lt;AH$5,"-",SUM(INDIRECT(ADDRESS($AF80+"1",22,1,1,"EST 4")):INDIRECT(ADDRESS($AF80+"1",IF(AB80="",33,AB80+"21"),1,1,"EST 4")))/SUM(INDIRECT(ADDRESS($AF80,22,1,1,"EST 4")):INDIRECT(ADDRESS($AF80,IF(AB80="",33,AB80+"21"),1,1,"EST 4")))-1)</f>
        <v>-</v>
      </c>
      <c r="AI80" s="1" t="str">
        <f ca="1">IF($I80&lt;AI$5,"-",SUM(INDIRECT(ADDRESS($AF80+"1",38,1,1,"EST 4")):INDIRECT(ADDRESS($AF80+"1",IF(AC80="",49,AC80+"37"),1,1,"EST 4")))/SUM(INDIRECT(ADDRESS($AF80,38,1,1,"EST 4")):INDIRECT(ADDRESS($AF80,IF(AC80="",49,AC80+"37"),1,1,"EST 4")))-1)</f>
        <v>-</v>
      </c>
      <c r="AJ80" s="1" t="str">
        <f ca="1">IF($I80&lt;AJ$5,"-",SUM(INDIRECT(ADDRESS($AF80+"1",54,1,1,"EST 4")):INDIRECT(ADDRESS($AF80+"1",IF(AD80="",65,AD80+"53"),1,1,"EST 4")))/SUM(INDIRECT(ADDRESS($AF80,54,1,1,"EST 4")):INDIRECT(ADDRESS($AF80,IF(AD80="",65,AD80+"53"),1,1,"EST 4")))-1)</f>
        <v>-</v>
      </c>
      <c r="AK80" s="1" t="str">
        <f ca="1">IF($I80&lt;AK$5,"-",SUM(INDIRECT(ADDRESS($AF80+"1",70,1,1,"EST 4")):INDIRECT(ADDRESS($AF80+"1",IF(AE80="",81,AE80+"69"),1,1,"EST 4")))/SUM(INDIRECT(ADDRESS($AF80,70,1,1,"EST 4")):INDIRECT(ADDRESS($AF80,IF(AE80="",81,AE80+"69"),1,1,"EST 4")))-1)</f>
        <v>-</v>
      </c>
    </row>
    <row r="81" spans="3:37" ht="30" customHeight="1" thickTop="1" thickBot="1">
      <c r="C81" s="321"/>
      <c r="D81" s="322"/>
      <c r="E81" s="316"/>
      <c r="F81" s="316"/>
      <c r="G81" s="317" t="str">
        <f>IF(F81=0,"",VLOOKUP(F81,Funcionários!$C$6:$D$81,2,FALSE))</f>
        <v/>
      </c>
      <c r="H81" s="318"/>
      <c r="I81" s="319"/>
      <c r="J81" s="85" t="str">
        <f t="shared" si="16"/>
        <v/>
      </c>
      <c r="K81" s="88"/>
      <c r="L81" s="1" t="str">
        <f t="shared" si="17"/>
        <v/>
      </c>
      <c r="M81" s="1" t="str">
        <f>IF(Funcionários!C81=0,"",Funcionários!C81)</f>
        <v/>
      </c>
      <c r="R81" s="1" t="str">
        <f t="shared" si="18"/>
        <v/>
      </c>
      <c r="S81" s="1" t="str">
        <f t="shared" si="19"/>
        <v/>
      </c>
      <c r="W81" s="1" t="e">
        <f t="shared" ca="1" si="20"/>
        <v>#VALUE!</v>
      </c>
      <c r="X81" s="1" t="e">
        <f t="shared" ca="1" si="21"/>
        <v>#VALUE!</v>
      </c>
      <c r="Y81" s="1" t="e">
        <f t="shared" ca="1" si="22"/>
        <v>#VALUE!</v>
      </c>
      <c r="AA81" s="1" t="str">
        <f t="shared" si="23"/>
        <v/>
      </c>
      <c r="AB81" s="1" t="str">
        <f t="shared" si="23"/>
        <v/>
      </c>
      <c r="AC81" s="1" t="str">
        <f t="shared" si="23"/>
        <v/>
      </c>
      <c r="AD81" s="1" t="str">
        <f t="shared" si="23"/>
        <v/>
      </c>
      <c r="AE81" s="1" t="str">
        <f t="shared" si="23"/>
        <v/>
      </c>
      <c r="AF81" s="1" t="e">
        <f>VLOOKUP(C81,'Est4'!$C$12:$S$26,18,FALSE)</f>
        <v>#N/A</v>
      </c>
      <c r="AG81" s="1" t="str">
        <f ca="1">IF($I81&lt;AG$5,"-",SUM(INDIRECT(ADDRESS($AF81+"1",6,1,1,"EST 4")):INDIRECT(ADDRESS($AF81+"1",IF(AA81="",17,AA81+"5"),1,1,"EST 4")))/SUM(INDIRECT(ADDRESS($AF81,6,1,1,"EST 4")):INDIRECT(ADDRESS($AF81,IF(AA81="",17,AA81+"5"),1,1,"EST 4")))-1)</f>
        <v>-</v>
      </c>
      <c r="AH81" s="1" t="str">
        <f ca="1">IF($I81&lt;AH$5,"-",SUM(INDIRECT(ADDRESS($AF81+"1",22,1,1,"EST 4")):INDIRECT(ADDRESS($AF81+"1",IF(AB81="",33,AB81+"21"),1,1,"EST 4")))/SUM(INDIRECT(ADDRESS($AF81,22,1,1,"EST 4")):INDIRECT(ADDRESS($AF81,IF(AB81="",33,AB81+"21"),1,1,"EST 4")))-1)</f>
        <v>-</v>
      </c>
      <c r="AI81" s="1" t="str">
        <f ca="1">IF($I81&lt;AI$5,"-",SUM(INDIRECT(ADDRESS($AF81+"1",38,1,1,"EST 4")):INDIRECT(ADDRESS($AF81+"1",IF(AC81="",49,AC81+"37"),1,1,"EST 4")))/SUM(INDIRECT(ADDRESS($AF81,38,1,1,"EST 4")):INDIRECT(ADDRESS($AF81,IF(AC81="",49,AC81+"37"),1,1,"EST 4")))-1)</f>
        <v>-</v>
      </c>
      <c r="AJ81" s="1" t="str">
        <f ca="1">IF($I81&lt;AJ$5,"-",SUM(INDIRECT(ADDRESS($AF81+"1",54,1,1,"EST 4")):INDIRECT(ADDRESS($AF81+"1",IF(AD81="",65,AD81+"53"),1,1,"EST 4")))/SUM(INDIRECT(ADDRESS($AF81,54,1,1,"EST 4")):INDIRECT(ADDRESS($AF81,IF(AD81="",65,AD81+"53"),1,1,"EST 4")))-1)</f>
        <v>-</v>
      </c>
      <c r="AK81" s="1" t="str">
        <f ca="1">IF($I81&lt;AK$5,"-",SUM(INDIRECT(ADDRESS($AF81+"1",70,1,1,"EST 4")):INDIRECT(ADDRESS($AF81+"1",IF(AE81="",81,AE81+"69"),1,1,"EST 4")))/SUM(INDIRECT(ADDRESS($AF81,70,1,1,"EST 4")):INDIRECT(ADDRESS($AF81,IF(AE81="",81,AE81+"69"),1,1,"EST 4")))-1)</f>
        <v>-</v>
      </c>
    </row>
    <row r="82" spans="3:37" ht="30" customHeight="1" thickTop="1" thickBot="1">
      <c r="C82" s="321"/>
      <c r="D82" s="322"/>
      <c r="E82" s="316"/>
      <c r="F82" s="316"/>
      <c r="G82" s="317" t="str">
        <f>IF(F82=0,"",VLOOKUP(F82,Funcionários!$C$6:$D$81,2,FALSE))</f>
        <v/>
      </c>
      <c r="H82" s="318"/>
      <c r="I82" s="319"/>
      <c r="J82" s="85" t="str">
        <f t="shared" si="16"/>
        <v/>
      </c>
      <c r="K82" s="88"/>
      <c r="L82" s="1" t="str">
        <f t="shared" si="17"/>
        <v/>
      </c>
      <c r="R82" s="1" t="str">
        <f t="shared" si="18"/>
        <v/>
      </c>
      <c r="S82" s="1" t="str">
        <f t="shared" si="19"/>
        <v/>
      </c>
      <c r="W82" s="1" t="e">
        <f t="shared" ca="1" si="20"/>
        <v>#VALUE!</v>
      </c>
      <c r="X82" s="1" t="e">
        <f t="shared" ca="1" si="21"/>
        <v>#VALUE!</v>
      </c>
      <c r="Y82" s="1" t="e">
        <f t="shared" ca="1" si="22"/>
        <v>#VALUE!</v>
      </c>
      <c r="AA82" s="1" t="str">
        <f t="shared" si="23"/>
        <v/>
      </c>
      <c r="AB82" s="1" t="str">
        <f t="shared" si="23"/>
        <v/>
      </c>
      <c r="AC82" s="1" t="str">
        <f t="shared" si="23"/>
        <v/>
      </c>
      <c r="AD82" s="1" t="str">
        <f t="shared" si="23"/>
        <v/>
      </c>
      <c r="AE82" s="1" t="str">
        <f t="shared" si="23"/>
        <v/>
      </c>
      <c r="AF82" s="1" t="e">
        <f>VLOOKUP(C82,'Est4'!$C$12:$S$26,18,FALSE)</f>
        <v>#N/A</v>
      </c>
      <c r="AG82" s="1" t="str">
        <f ca="1">IF($I82&lt;AG$5,"-",SUM(INDIRECT(ADDRESS($AF82+"1",6,1,1,"EST 4")):INDIRECT(ADDRESS($AF82+"1",IF(AA82="",17,AA82+"5"),1,1,"EST 4")))/SUM(INDIRECT(ADDRESS($AF82,6,1,1,"EST 4")):INDIRECT(ADDRESS($AF82,IF(AA82="",17,AA82+"5"),1,1,"EST 4")))-1)</f>
        <v>-</v>
      </c>
      <c r="AH82" s="1" t="str">
        <f ca="1">IF($I82&lt;AH$5,"-",SUM(INDIRECT(ADDRESS($AF82+"1",22,1,1,"EST 4")):INDIRECT(ADDRESS($AF82+"1",IF(AB82="",33,AB82+"21"),1,1,"EST 4")))/SUM(INDIRECT(ADDRESS($AF82,22,1,1,"EST 4")):INDIRECT(ADDRESS($AF82,IF(AB82="",33,AB82+"21"),1,1,"EST 4")))-1)</f>
        <v>-</v>
      </c>
      <c r="AI82" s="1" t="str">
        <f ca="1">IF($I82&lt;AI$5,"-",SUM(INDIRECT(ADDRESS($AF82+"1",38,1,1,"EST 4")):INDIRECT(ADDRESS($AF82+"1",IF(AC82="",49,AC82+"37"),1,1,"EST 4")))/SUM(INDIRECT(ADDRESS($AF82,38,1,1,"EST 4")):INDIRECT(ADDRESS($AF82,IF(AC82="",49,AC82+"37"),1,1,"EST 4")))-1)</f>
        <v>-</v>
      </c>
      <c r="AJ82" s="1" t="str">
        <f ca="1">IF($I82&lt;AJ$5,"-",SUM(INDIRECT(ADDRESS($AF82+"1",54,1,1,"EST 4")):INDIRECT(ADDRESS($AF82+"1",IF(AD82="",65,AD82+"53"),1,1,"EST 4")))/SUM(INDIRECT(ADDRESS($AF82,54,1,1,"EST 4")):INDIRECT(ADDRESS($AF82,IF(AD82="",65,AD82+"53"),1,1,"EST 4")))-1)</f>
        <v>-</v>
      </c>
      <c r="AK82" s="1" t="str">
        <f ca="1">IF($I82&lt;AK$5,"-",SUM(INDIRECT(ADDRESS($AF82+"1",70,1,1,"EST 4")):INDIRECT(ADDRESS($AF82+"1",IF(AE82="",81,AE82+"69"),1,1,"EST 4")))/SUM(INDIRECT(ADDRESS($AF82,70,1,1,"EST 4")):INDIRECT(ADDRESS($AF82,IF(AE82="",81,AE82+"69"),1,1,"EST 4")))-1)</f>
        <v>-</v>
      </c>
    </row>
    <row r="83" spans="3:37" ht="30" customHeight="1" thickTop="1" thickBot="1">
      <c r="C83" s="321"/>
      <c r="D83" s="322"/>
      <c r="E83" s="316"/>
      <c r="F83" s="316"/>
      <c r="G83" s="317" t="str">
        <f>IF(F83=0,"",VLOOKUP(F83,Funcionários!$C$6:$D$81,2,FALSE))</f>
        <v/>
      </c>
      <c r="H83" s="318"/>
      <c r="I83" s="319"/>
      <c r="J83" s="85" t="str">
        <f t="shared" si="16"/>
        <v/>
      </c>
      <c r="K83" s="88"/>
      <c r="L83" s="1" t="str">
        <f t="shared" si="17"/>
        <v/>
      </c>
      <c r="R83" s="1" t="str">
        <f t="shared" si="18"/>
        <v/>
      </c>
      <c r="S83" s="1" t="str">
        <f t="shared" si="19"/>
        <v/>
      </c>
      <c r="W83" s="1" t="e">
        <f t="shared" ca="1" si="20"/>
        <v>#VALUE!</v>
      </c>
      <c r="X83" s="1" t="e">
        <f t="shared" ca="1" si="21"/>
        <v>#VALUE!</v>
      </c>
      <c r="Y83" s="1" t="e">
        <f t="shared" ca="1" si="22"/>
        <v>#VALUE!</v>
      </c>
      <c r="AA83" s="1" t="str">
        <f t="shared" si="23"/>
        <v/>
      </c>
      <c r="AB83" s="1" t="str">
        <f t="shared" si="23"/>
        <v/>
      </c>
      <c r="AC83" s="1" t="str">
        <f t="shared" si="23"/>
        <v/>
      </c>
      <c r="AD83" s="1" t="str">
        <f t="shared" si="23"/>
        <v/>
      </c>
      <c r="AE83" s="1" t="str">
        <f t="shared" si="23"/>
        <v/>
      </c>
      <c r="AF83" s="1" t="e">
        <f>VLOOKUP(C83,'Est4'!$C$12:$S$26,18,FALSE)</f>
        <v>#N/A</v>
      </c>
      <c r="AG83" s="1" t="str">
        <f ca="1">IF($I83&lt;AG$5,"-",SUM(INDIRECT(ADDRESS($AF83+"1",6,1,1,"EST 4")):INDIRECT(ADDRESS($AF83+"1",IF(AA83="",17,AA83+"5"),1,1,"EST 4")))/SUM(INDIRECT(ADDRESS($AF83,6,1,1,"EST 4")):INDIRECT(ADDRESS($AF83,IF(AA83="",17,AA83+"5"),1,1,"EST 4")))-1)</f>
        <v>-</v>
      </c>
      <c r="AH83" s="1" t="str">
        <f ca="1">IF($I83&lt;AH$5,"-",SUM(INDIRECT(ADDRESS($AF83+"1",22,1,1,"EST 4")):INDIRECT(ADDRESS($AF83+"1",IF(AB83="",33,AB83+"21"),1,1,"EST 4")))/SUM(INDIRECT(ADDRESS($AF83,22,1,1,"EST 4")):INDIRECT(ADDRESS($AF83,IF(AB83="",33,AB83+"21"),1,1,"EST 4")))-1)</f>
        <v>-</v>
      </c>
      <c r="AI83" s="1" t="str">
        <f ca="1">IF($I83&lt;AI$5,"-",SUM(INDIRECT(ADDRESS($AF83+"1",38,1,1,"EST 4")):INDIRECT(ADDRESS($AF83+"1",IF(AC83="",49,AC83+"37"),1,1,"EST 4")))/SUM(INDIRECT(ADDRESS($AF83,38,1,1,"EST 4")):INDIRECT(ADDRESS($AF83,IF(AC83="",49,AC83+"37"),1,1,"EST 4")))-1)</f>
        <v>-</v>
      </c>
      <c r="AJ83" s="1" t="str">
        <f ca="1">IF($I83&lt;AJ$5,"-",SUM(INDIRECT(ADDRESS($AF83+"1",54,1,1,"EST 4")):INDIRECT(ADDRESS($AF83+"1",IF(AD83="",65,AD83+"53"),1,1,"EST 4")))/SUM(INDIRECT(ADDRESS($AF83,54,1,1,"EST 4")):INDIRECT(ADDRESS($AF83,IF(AD83="",65,AD83+"53"),1,1,"EST 4")))-1)</f>
        <v>-</v>
      </c>
      <c r="AK83" s="1" t="str">
        <f ca="1">IF($I83&lt;AK$5,"-",SUM(INDIRECT(ADDRESS($AF83+"1",70,1,1,"EST 4")):INDIRECT(ADDRESS($AF83+"1",IF(AE83="",81,AE83+"69"),1,1,"EST 4")))/SUM(INDIRECT(ADDRESS($AF83,70,1,1,"EST 4")):INDIRECT(ADDRESS($AF83,IF(AE83="",81,AE83+"69"),1,1,"EST 4")))-1)</f>
        <v>-</v>
      </c>
    </row>
    <row r="84" spans="3:37" ht="30" customHeight="1" thickTop="1" thickBot="1">
      <c r="C84" s="321"/>
      <c r="D84" s="322"/>
      <c r="E84" s="316"/>
      <c r="F84" s="316"/>
      <c r="G84" s="317" t="str">
        <f>IF(F84=0,"",VLOOKUP(F84,Funcionários!$C$6:$D$81,2,FALSE))</f>
        <v/>
      </c>
      <c r="H84" s="318"/>
      <c r="I84" s="319"/>
      <c r="J84" s="85" t="str">
        <f t="shared" si="16"/>
        <v/>
      </c>
      <c r="K84" s="88"/>
      <c r="L84" s="1" t="str">
        <f t="shared" si="17"/>
        <v/>
      </c>
      <c r="R84" s="1" t="str">
        <f t="shared" si="18"/>
        <v/>
      </c>
      <c r="S84" s="1" t="str">
        <f t="shared" si="19"/>
        <v/>
      </c>
      <c r="W84" s="1" t="e">
        <f t="shared" ca="1" si="20"/>
        <v>#VALUE!</v>
      </c>
      <c r="X84" s="1" t="e">
        <f t="shared" ca="1" si="21"/>
        <v>#VALUE!</v>
      </c>
      <c r="Y84" s="1" t="e">
        <f t="shared" ca="1" si="22"/>
        <v>#VALUE!</v>
      </c>
      <c r="AA84" s="1" t="str">
        <f t="shared" si="23"/>
        <v/>
      </c>
      <c r="AB84" s="1" t="str">
        <f t="shared" si="23"/>
        <v/>
      </c>
      <c r="AC84" s="1" t="str">
        <f t="shared" si="23"/>
        <v/>
      </c>
      <c r="AD84" s="1" t="str">
        <f t="shared" si="23"/>
        <v/>
      </c>
      <c r="AE84" s="1" t="str">
        <f t="shared" si="23"/>
        <v/>
      </c>
      <c r="AF84" s="1" t="e">
        <f>VLOOKUP(C84,'Est4'!$C$12:$S$26,18,FALSE)</f>
        <v>#N/A</v>
      </c>
      <c r="AG84" s="1" t="str">
        <f ca="1">IF($I84&lt;AG$5,"-",SUM(INDIRECT(ADDRESS($AF84+"1",6,1,1,"EST 4")):INDIRECT(ADDRESS($AF84+"1",IF(AA84="",17,AA84+"5"),1,1,"EST 4")))/SUM(INDIRECT(ADDRESS($AF84,6,1,1,"EST 4")):INDIRECT(ADDRESS($AF84,IF(AA84="",17,AA84+"5"),1,1,"EST 4")))-1)</f>
        <v>-</v>
      </c>
      <c r="AH84" s="1" t="str">
        <f ca="1">IF($I84&lt;AH$5,"-",SUM(INDIRECT(ADDRESS($AF84+"1",22,1,1,"EST 4")):INDIRECT(ADDRESS($AF84+"1",IF(AB84="",33,AB84+"21"),1,1,"EST 4")))/SUM(INDIRECT(ADDRESS($AF84,22,1,1,"EST 4")):INDIRECT(ADDRESS($AF84,IF(AB84="",33,AB84+"21"),1,1,"EST 4")))-1)</f>
        <v>-</v>
      </c>
      <c r="AI84" s="1" t="str">
        <f ca="1">IF($I84&lt;AI$5,"-",SUM(INDIRECT(ADDRESS($AF84+"1",38,1,1,"EST 4")):INDIRECT(ADDRESS($AF84+"1",IF(AC84="",49,AC84+"37"),1,1,"EST 4")))/SUM(INDIRECT(ADDRESS($AF84,38,1,1,"EST 4")):INDIRECT(ADDRESS($AF84,IF(AC84="",49,AC84+"37"),1,1,"EST 4")))-1)</f>
        <v>-</v>
      </c>
      <c r="AJ84" s="1" t="str">
        <f ca="1">IF($I84&lt;AJ$5,"-",SUM(INDIRECT(ADDRESS($AF84+"1",54,1,1,"EST 4")):INDIRECT(ADDRESS($AF84+"1",IF(AD84="",65,AD84+"53"),1,1,"EST 4")))/SUM(INDIRECT(ADDRESS($AF84,54,1,1,"EST 4")):INDIRECT(ADDRESS($AF84,IF(AD84="",65,AD84+"53"),1,1,"EST 4")))-1)</f>
        <v>-</v>
      </c>
      <c r="AK84" s="1" t="str">
        <f ca="1">IF($I84&lt;AK$5,"-",SUM(INDIRECT(ADDRESS($AF84+"1",70,1,1,"EST 4")):INDIRECT(ADDRESS($AF84+"1",IF(AE84="",81,AE84+"69"),1,1,"EST 4")))/SUM(INDIRECT(ADDRESS($AF84,70,1,1,"EST 4")):INDIRECT(ADDRESS($AF84,IF(AE84="",81,AE84+"69"),1,1,"EST 4")))-1)</f>
        <v>-</v>
      </c>
    </row>
    <row r="85" spans="3:37" ht="30" customHeight="1" thickTop="1" thickBot="1">
      <c r="C85" s="321"/>
      <c r="D85" s="322"/>
      <c r="E85" s="316"/>
      <c r="F85" s="316"/>
      <c r="G85" s="317" t="str">
        <f>IF(F85=0,"",VLOOKUP(F85,Funcionários!$C$6:$D$81,2,FALSE))</f>
        <v/>
      </c>
      <c r="H85" s="318"/>
      <c r="I85" s="319"/>
      <c r="J85" s="85" t="str">
        <f t="shared" si="16"/>
        <v/>
      </c>
      <c r="K85" s="88"/>
      <c r="L85" s="1" t="str">
        <f t="shared" si="17"/>
        <v/>
      </c>
      <c r="R85" s="1" t="str">
        <f t="shared" si="18"/>
        <v/>
      </c>
      <c r="S85" s="1" t="str">
        <f t="shared" si="19"/>
        <v/>
      </c>
      <c r="W85" s="1" t="e">
        <f t="shared" ca="1" si="20"/>
        <v>#VALUE!</v>
      </c>
      <c r="X85" s="1" t="e">
        <f t="shared" ca="1" si="21"/>
        <v>#VALUE!</v>
      </c>
      <c r="Y85" s="1" t="e">
        <f t="shared" ca="1" si="22"/>
        <v>#VALUE!</v>
      </c>
      <c r="AA85" s="1" t="str">
        <f t="shared" si="23"/>
        <v/>
      </c>
      <c r="AB85" s="1" t="str">
        <f t="shared" si="23"/>
        <v/>
      </c>
      <c r="AC85" s="1" t="str">
        <f t="shared" si="23"/>
        <v/>
      </c>
      <c r="AD85" s="1" t="str">
        <f t="shared" si="23"/>
        <v/>
      </c>
      <c r="AE85" s="1" t="str">
        <f t="shared" si="23"/>
        <v/>
      </c>
      <c r="AF85" s="1" t="e">
        <f>VLOOKUP(C85,'Est4'!$C$12:$S$26,18,FALSE)</f>
        <v>#N/A</v>
      </c>
      <c r="AG85" s="1" t="str">
        <f ca="1">IF($I85&lt;AG$5,"-",SUM(INDIRECT(ADDRESS($AF85+"1",6,1,1,"EST 4")):INDIRECT(ADDRESS($AF85+"1",IF(AA85="",17,AA85+"5"),1,1,"EST 4")))/SUM(INDIRECT(ADDRESS($AF85,6,1,1,"EST 4")):INDIRECT(ADDRESS($AF85,IF(AA85="",17,AA85+"5"),1,1,"EST 4")))-1)</f>
        <v>-</v>
      </c>
      <c r="AH85" s="1" t="str">
        <f ca="1">IF($I85&lt;AH$5,"-",SUM(INDIRECT(ADDRESS($AF85+"1",22,1,1,"EST 4")):INDIRECT(ADDRESS($AF85+"1",IF(AB85="",33,AB85+"21"),1,1,"EST 4")))/SUM(INDIRECT(ADDRESS($AF85,22,1,1,"EST 4")):INDIRECT(ADDRESS($AF85,IF(AB85="",33,AB85+"21"),1,1,"EST 4")))-1)</f>
        <v>-</v>
      </c>
      <c r="AI85" s="1" t="str">
        <f ca="1">IF($I85&lt;AI$5,"-",SUM(INDIRECT(ADDRESS($AF85+"1",38,1,1,"EST 4")):INDIRECT(ADDRESS($AF85+"1",IF(AC85="",49,AC85+"37"),1,1,"EST 4")))/SUM(INDIRECT(ADDRESS($AF85,38,1,1,"EST 4")):INDIRECT(ADDRESS($AF85,IF(AC85="",49,AC85+"37"),1,1,"EST 4")))-1)</f>
        <v>-</v>
      </c>
      <c r="AJ85" s="1" t="str">
        <f ca="1">IF($I85&lt;AJ$5,"-",SUM(INDIRECT(ADDRESS($AF85+"1",54,1,1,"EST 4")):INDIRECT(ADDRESS($AF85+"1",IF(AD85="",65,AD85+"53"),1,1,"EST 4")))/SUM(INDIRECT(ADDRESS($AF85,54,1,1,"EST 4")):INDIRECT(ADDRESS($AF85,IF(AD85="",65,AD85+"53"),1,1,"EST 4")))-1)</f>
        <v>-</v>
      </c>
      <c r="AK85" s="1" t="str">
        <f ca="1">IF($I85&lt;AK$5,"-",SUM(INDIRECT(ADDRESS($AF85+"1",70,1,1,"EST 4")):INDIRECT(ADDRESS($AF85+"1",IF(AE85="",81,AE85+"69"),1,1,"EST 4")))/SUM(INDIRECT(ADDRESS($AF85,70,1,1,"EST 4")):INDIRECT(ADDRESS($AF85,IF(AE85="",81,AE85+"69"),1,1,"EST 4")))-1)</f>
        <v>-</v>
      </c>
    </row>
    <row r="86" spans="3:37" ht="30" customHeight="1" thickTop="1" thickBot="1">
      <c r="C86" s="321"/>
      <c r="D86" s="322"/>
      <c r="E86" s="316"/>
      <c r="F86" s="316"/>
      <c r="G86" s="317" t="str">
        <f>IF(F86=0,"",VLOOKUP(F86,Funcionários!$C$6:$D$81,2,FALSE))</f>
        <v/>
      </c>
      <c r="H86" s="318"/>
      <c r="I86" s="319"/>
      <c r="J86" s="85" t="str">
        <f t="shared" si="16"/>
        <v/>
      </c>
      <c r="K86" s="88"/>
      <c r="L86" s="1" t="str">
        <f t="shared" si="17"/>
        <v/>
      </c>
      <c r="R86" s="1" t="str">
        <f t="shared" si="18"/>
        <v/>
      </c>
      <c r="S86" s="1" t="str">
        <f t="shared" si="19"/>
        <v/>
      </c>
      <c r="W86" s="1" t="e">
        <f t="shared" ca="1" si="20"/>
        <v>#VALUE!</v>
      </c>
      <c r="X86" s="1" t="e">
        <f t="shared" ca="1" si="21"/>
        <v>#VALUE!</v>
      </c>
      <c r="Y86" s="1" t="e">
        <f t="shared" ca="1" si="22"/>
        <v>#VALUE!</v>
      </c>
      <c r="AA86" s="1" t="str">
        <f t="shared" ref="AA86:AE95" si="24">IF($I86=AA$5,$R86,"")</f>
        <v/>
      </c>
      <c r="AB86" s="1" t="str">
        <f t="shared" si="24"/>
        <v/>
      </c>
      <c r="AC86" s="1" t="str">
        <f t="shared" si="24"/>
        <v/>
      </c>
      <c r="AD86" s="1" t="str">
        <f t="shared" si="24"/>
        <v/>
      </c>
      <c r="AE86" s="1" t="str">
        <f t="shared" si="24"/>
        <v/>
      </c>
      <c r="AF86" s="1" t="e">
        <f>VLOOKUP(C86,'Est4'!$C$12:$S$26,18,FALSE)</f>
        <v>#N/A</v>
      </c>
      <c r="AG86" s="1" t="str">
        <f ca="1">IF($I86&lt;AG$5,"-",SUM(INDIRECT(ADDRESS($AF86+"1",6,1,1,"EST 4")):INDIRECT(ADDRESS($AF86+"1",IF(AA86="",17,AA86+"5"),1,1,"EST 4")))/SUM(INDIRECT(ADDRESS($AF86,6,1,1,"EST 4")):INDIRECT(ADDRESS($AF86,IF(AA86="",17,AA86+"5"),1,1,"EST 4")))-1)</f>
        <v>-</v>
      </c>
      <c r="AH86" s="1" t="str">
        <f ca="1">IF($I86&lt;AH$5,"-",SUM(INDIRECT(ADDRESS($AF86+"1",22,1,1,"EST 4")):INDIRECT(ADDRESS($AF86+"1",IF(AB86="",33,AB86+"21"),1,1,"EST 4")))/SUM(INDIRECT(ADDRESS($AF86,22,1,1,"EST 4")):INDIRECT(ADDRESS($AF86,IF(AB86="",33,AB86+"21"),1,1,"EST 4")))-1)</f>
        <v>-</v>
      </c>
      <c r="AI86" s="1" t="str">
        <f ca="1">IF($I86&lt;AI$5,"-",SUM(INDIRECT(ADDRESS($AF86+"1",38,1,1,"EST 4")):INDIRECT(ADDRESS($AF86+"1",IF(AC86="",49,AC86+"37"),1,1,"EST 4")))/SUM(INDIRECT(ADDRESS($AF86,38,1,1,"EST 4")):INDIRECT(ADDRESS($AF86,IF(AC86="",49,AC86+"37"),1,1,"EST 4")))-1)</f>
        <v>-</v>
      </c>
      <c r="AJ86" s="1" t="str">
        <f ca="1">IF($I86&lt;AJ$5,"-",SUM(INDIRECT(ADDRESS($AF86+"1",54,1,1,"EST 4")):INDIRECT(ADDRESS($AF86+"1",IF(AD86="",65,AD86+"53"),1,1,"EST 4")))/SUM(INDIRECT(ADDRESS($AF86,54,1,1,"EST 4")):INDIRECT(ADDRESS($AF86,IF(AD86="",65,AD86+"53"),1,1,"EST 4")))-1)</f>
        <v>-</v>
      </c>
      <c r="AK86" s="1" t="str">
        <f ca="1">IF($I86&lt;AK$5,"-",SUM(INDIRECT(ADDRESS($AF86+"1",70,1,1,"EST 4")):INDIRECT(ADDRESS($AF86+"1",IF(AE86="",81,AE86+"69"),1,1,"EST 4")))/SUM(INDIRECT(ADDRESS($AF86,70,1,1,"EST 4")):INDIRECT(ADDRESS($AF86,IF(AE86="",81,AE86+"69"),1,1,"EST 4")))-1)</f>
        <v>-</v>
      </c>
    </row>
    <row r="87" spans="3:37" ht="30" customHeight="1" thickTop="1" thickBot="1">
      <c r="C87" s="321"/>
      <c r="D87" s="322"/>
      <c r="E87" s="316"/>
      <c r="F87" s="316"/>
      <c r="G87" s="317" t="str">
        <f>IF(F87=0,"",VLOOKUP(F87,Funcionários!$C$6:$D$81,2,FALSE))</f>
        <v/>
      </c>
      <c r="H87" s="318"/>
      <c r="I87" s="319"/>
      <c r="J87" s="85" t="str">
        <f t="shared" si="16"/>
        <v/>
      </c>
      <c r="K87" s="88"/>
      <c r="L87" s="1" t="str">
        <f t="shared" si="17"/>
        <v/>
      </c>
      <c r="R87" s="1" t="str">
        <f t="shared" si="18"/>
        <v/>
      </c>
      <c r="S87" s="1" t="str">
        <f t="shared" si="19"/>
        <v/>
      </c>
      <c r="W87" s="1" t="e">
        <f t="shared" ca="1" si="20"/>
        <v>#VALUE!</v>
      </c>
      <c r="X87" s="1" t="e">
        <f t="shared" ca="1" si="21"/>
        <v>#VALUE!</v>
      </c>
      <c r="Y87" s="1" t="e">
        <f t="shared" ca="1" si="22"/>
        <v>#VALUE!</v>
      </c>
      <c r="AA87" s="1" t="str">
        <f t="shared" si="24"/>
        <v/>
      </c>
      <c r="AB87" s="1" t="str">
        <f t="shared" si="24"/>
        <v/>
      </c>
      <c r="AC87" s="1" t="str">
        <f t="shared" si="24"/>
        <v/>
      </c>
      <c r="AD87" s="1" t="str">
        <f t="shared" si="24"/>
        <v/>
      </c>
      <c r="AE87" s="1" t="str">
        <f t="shared" si="24"/>
        <v/>
      </c>
      <c r="AF87" s="1" t="e">
        <f>VLOOKUP(C87,'Est4'!$C$12:$S$26,18,FALSE)</f>
        <v>#N/A</v>
      </c>
      <c r="AG87" s="1" t="str">
        <f ca="1">IF($I87&lt;AG$5,"-",SUM(INDIRECT(ADDRESS($AF87+"1",6,1,1,"EST 4")):INDIRECT(ADDRESS($AF87+"1",IF(AA87="",17,AA87+"5"),1,1,"EST 4")))/SUM(INDIRECT(ADDRESS($AF87,6,1,1,"EST 4")):INDIRECT(ADDRESS($AF87,IF(AA87="",17,AA87+"5"),1,1,"EST 4")))-1)</f>
        <v>-</v>
      </c>
      <c r="AH87" s="1" t="str">
        <f ca="1">IF($I87&lt;AH$5,"-",SUM(INDIRECT(ADDRESS($AF87+"1",22,1,1,"EST 4")):INDIRECT(ADDRESS($AF87+"1",IF(AB87="",33,AB87+"21"),1,1,"EST 4")))/SUM(INDIRECT(ADDRESS($AF87,22,1,1,"EST 4")):INDIRECT(ADDRESS($AF87,IF(AB87="",33,AB87+"21"),1,1,"EST 4")))-1)</f>
        <v>-</v>
      </c>
      <c r="AI87" s="1" t="str">
        <f ca="1">IF($I87&lt;AI$5,"-",SUM(INDIRECT(ADDRESS($AF87+"1",38,1,1,"EST 4")):INDIRECT(ADDRESS($AF87+"1",IF(AC87="",49,AC87+"37"),1,1,"EST 4")))/SUM(INDIRECT(ADDRESS($AF87,38,1,1,"EST 4")):INDIRECT(ADDRESS($AF87,IF(AC87="",49,AC87+"37"),1,1,"EST 4")))-1)</f>
        <v>-</v>
      </c>
      <c r="AJ87" s="1" t="str">
        <f ca="1">IF($I87&lt;AJ$5,"-",SUM(INDIRECT(ADDRESS($AF87+"1",54,1,1,"EST 4")):INDIRECT(ADDRESS($AF87+"1",IF(AD87="",65,AD87+"53"),1,1,"EST 4")))/SUM(INDIRECT(ADDRESS($AF87,54,1,1,"EST 4")):INDIRECT(ADDRESS($AF87,IF(AD87="",65,AD87+"53"),1,1,"EST 4")))-1)</f>
        <v>-</v>
      </c>
      <c r="AK87" s="1" t="str">
        <f ca="1">IF($I87&lt;AK$5,"-",SUM(INDIRECT(ADDRESS($AF87+"1",70,1,1,"EST 4")):INDIRECT(ADDRESS($AF87+"1",IF(AE87="",81,AE87+"69"),1,1,"EST 4")))/SUM(INDIRECT(ADDRESS($AF87,70,1,1,"EST 4")):INDIRECT(ADDRESS($AF87,IF(AE87="",81,AE87+"69"),1,1,"EST 4")))-1)</f>
        <v>-</v>
      </c>
    </row>
    <row r="88" spans="3:37" ht="30" customHeight="1" thickTop="1" thickBot="1">
      <c r="C88" s="321"/>
      <c r="D88" s="322"/>
      <c r="E88" s="316"/>
      <c r="F88" s="316"/>
      <c r="G88" s="317" t="str">
        <f>IF(F88=0,"",VLOOKUP(F88,Funcionários!$C$6:$D$81,2,FALSE))</f>
        <v/>
      </c>
      <c r="H88" s="318"/>
      <c r="I88" s="319"/>
      <c r="J88" s="85" t="str">
        <f t="shared" si="16"/>
        <v/>
      </c>
      <c r="K88" s="88"/>
      <c r="L88" s="1" t="str">
        <f t="shared" si="17"/>
        <v/>
      </c>
      <c r="R88" s="1" t="str">
        <f t="shared" si="18"/>
        <v/>
      </c>
      <c r="S88" s="1" t="str">
        <f t="shared" si="19"/>
        <v/>
      </c>
      <c r="W88" s="1" t="e">
        <f t="shared" ca="1" si="20"/>
        <v>#VALUE!</v>
      </c>
      <c r="X88" s="1" t="e">
        <f t="shared" ca="1" si="21"/>
        <v>#VALUE!</v>
      </c>
      <c r="Y88" s="1" t="e">
        <f t="shared" ca="1" si="22"/>
        <v>#VALUE!</v>
      </c>
      <c r="AA88" s="1" t="str">
        <f t="shared" si="24"/>
        <v/>
      </c>
      <c r="AB88" s="1" t="str">
        <f t="shared" si="24"/>
        <v/>
      </c>
      <c r="AC88" s="1" t="str">
        <f t="shared" si="24"/>
        <v/>
      </c>
      <c r="AD88" s="1" t="str">
        <f t="shared" si="24"/>
        <v/>
      </c>
      <c r="AE88" s="1" t="str">
        <f t="shared" si="24"/>
        <v/>
      </c>
      <c r="AF88" s="1" t="e">
        <f>VLOOKUP(C88,'Est4'!$C$12:$S$26,18,FALSE)</f>
        <v>#N/A</v>
      </c>
      <c r="AG88" s="1" t="str">
        <f ca="1">IF($I88&lt;AG$5,"-",SUM(INDIRECT(ADDRESS($AF88+"1",6,1,1,"EST 4")):INDIRECT(ADDRESS($AF88+"1",IF(AA88="",17,AA88+"5"),1,1,"EST 4")))/SUM(INDIRECT(ADDRESS($AF88,6,1,1,"EST 4")):INDIRECT(ADDRESS($AF88,IF(AA88="",17,AA88+"5"),1,1,"EST 4")))-1)</f>
        <v>-</v>
      </c>
      <c r="AH88" s="1" t="str">
        <f ca="1">IF($I88&lt;AH$5,"-",SUM(INDIRECT(ADDRESS($AF88+"1",22,1,1,"EST 4")):INDIRECT(ADDRESS($AF88+"1",IF(AB88="",33,AB88+"21"),1,1,"EST 4")))/SUM(INDIRECT(ADDRESS($AF88,22,1,1,"EST 4")):INDIRECT(ADDRESS($AF88,IF(AB88="",33,AB88+"21"),1,1,"EST 4")))-1)</f>
        <v>-</v>
      </c>
      <c r="AI88" s="1" t="str">
        <f ca="1">IF($I88&lt;AI$5,"-",SUM(INDIRECT(ADDRESS($AF88+"1",38,1,1,"EST 4")):INDIRECT(ADDRESS($AF88+"1",IF(AC88="",49,AC88+"37"),1,1,"EST 4")))/SUM(INDIRECT(ADDRESS($AF88,38,1,1,"EST 4")):INDIRECT(ADDRESS($AF88,IF(AC88="",49,AC88+"37"),1,1,"EST 4")))-1)</f>
        <v>-</v>
      </c>
      <c r="AJ88" s="1" t="str">
        <f ca="1">IF($I88&lt;AJ$5,"-",SUM(INDIRECT(ADDRESS($AF88+"1",54,1,1,"EST 4")):INDIRECT(ADDRESS($AF88+"1",IF(AD88="",65,AD88+"53"),1,1,"EST 4")))/SUM(INDIRECT(ADDRESS($AF88,54,1,1,"EST 4")):INDIRECT(ADDRESS($AF88,IF(AD88="",65,AD88+"53"),1,1,"EST 4")))-1)</f>
        <v>-</v>
      </c>
      <c r="AK88" s="1" t="str">
        <f ca="1">IF($I88&lt;AK$5,"-",SUM(INDIRECT(ADDRESS($AF88+"1",70,1,1,"EST 4")):INDIRECT(ADDRESS($AF88+"1",IF(AE88="",81,AE88+"69"),1,1,"EST 4")))/SUM(INDIRECT(ADDRESS($AF88,70,1,1,"EST 4")):INDIRECT(ADDRESS($AF88,IF(AE88="",81,AE88+"69"),1,1,"EST 4")))-1)</f>
        <v>-</v>
      </c>
    </row>
    <row r="89" spans="3:37" ht="30" customHeight="1" thickTop="1" thickBot="1">
      <c r="C89" s="321"/>
      <c r="D89" s="322"/>
      <c r="E89" s="316"/>
      <c r="F89" s="316"/>
      <c r="G89" s="317" t="str">
        <f>IF(F89=0,"",VLOOKUP(F89,Funcionários!$C$6:$D$81,2,FALSE))</f>
        <v/>
      </c>
      <c r="H89" s="318"/>
      <c r="I89" s="319"/>
      <c r="J89" s="85" t="str">
        <f t="shared" si="16"/>
        <v/>
      </c>
      <c r="K89" s="88"/>
      <c r="L89" s="1" t="str">
        <f t="shared" si="17"/>
        <v/>
      </c>
      <c r="R89" s="1" t="str">
        <f t="shared" si="18"/>
        <v/>
      </c>
      <c r="S89" s="1" t="str">
        <f t="shared" si="19"/>
        <v/>
      </c>
      <c r="W89" s="1" t="e">
        <f t="shared" ca="1" si="20"/>
        <v>#VALUE!</v>
      </c>
      <c r="X89" s="1" t="e">
        <f t="shared" ca="1" si="21"/>
        <v>#VALUE!</v>
      </c>
      <c r="Y89" s="1" t="e">
        <f t="shared" ca="1" si="22"/>
        <v>#VALUE!</v>
      </c>
      <c r="AA89" s="1" t="str">
        <f t="shared" si="24"/>
        <v/>
      </c>
      <c r="AB89" s="1" t="str">
        <f t="shared" si="24"/>
        <v/>
      </c>
      <c r="AC89" s="1" t="str">
        <f t="shared" si="24"/>
        <v/>
      </c>
      <c r="AD89" s="1" t="str">
        <f t="shared" si="24"/>
        <v/>
      </c>
      <c r="AE89" s="1" t="str">
        <f t="shared" si="24"/>
        <v/>
      </c>
      <c r="AF89" s="1" t="e">
        <f>VLOOKUP(C89,'Est4'!$C$12:$S$26,18,FALSE)</f>
        <v>#N/A</v>
      </c>
      <c r="AG89" s="1" t="str">
        <f ca="1">IF($I89&lt;AG$5,"-",SUM(INDIRECT(ADDRESS($AF89+"1",6,1,1,"EST 4")):INDIRECT(ADDRESS($AF89+"1",IF(AA89="",17,AA89+"5"),1,1,"EST 4")))/SUM(INDIRECT(ADDRESS($AF89,6,1,1,"EST 4")):INDIRECT(ADDRESS($AF89,IF(AA89="",17,AA89+"5"),1,1,"EST 4")))-1)</f>
        <v>-</v>
      </c>
      <c r="AH89" s="1" t="str">
        <f ca="1">IF($I89&lt;AH$5,"-",SUM(INDIRECT(ADDRESS($AF89+"1",22,1,1,"EST 4")):INDIRECT(ADDRESS($AF89+"1",IF(AB89="",33,AB89+"21"),1,1,"EST 4")))/SUM(INDIRECT(ADDRESS($AF89,22,1,1,"EST 4")):INDIRECT(ADDRESS($AF89,IF(AB89="",33,AB89+"21"),1,1,"EST 4")))-1)</f>
        <v>-</v>
      </c>
      <c r="AI89" s="1" t="str">
        <f ca="1">IF($I89&lt;AI$5,"-",SUM(INDIRECT(ADDRESS($AF89+"1",38,1,1,"EST 4")):INDIRECT(ADDRESS($AF89+"1",IF(AC89="",49,AC89+"37"),1,1,"EST 4")))/SUM(INDIRECT(ADDRESS($AF89,38,1,1,"EST 4")):INDIRECT(ADDRESS($AF89,IF(AC89="",49,AC89+"37"),1,1,"EST 4")))-1)</f>
        <v>-</v>
      </c>
      <c r="AJ89" s="1" t="str">
        <f ca="1">IF($I89&lt;AJ$5,"-",SUM(INDIRECT(ADDRESS($AF89+"1",54,1,1,"EST 4")):INDIRECT(ADDRESS($AF89+"1",IF(AD89="",65,AD89+"53"),1,1,"EST 4")))/SUM(INDIRECT(ADDRESS($AF89,54,1,1,"EST 4")):INDIRECT(ADDRESS($AF89,IF(AD89="",65,AD89+"53"),1,1,"EST 4")))-1)</f>
        <v>-</v>
      </c>
      <c r="AK89" s="1" t="str">
        <f ca="1">IF($I89&lt;AK$5,"-",SUM(INDIRECT(ADDRESS($AF89+"1",70,1,1,"EST 4")):INDIRECT(ADDRESS($AF89+"1",IF(AE89="",81,AE89+"69"),1,1,"EST 4")))/SUM(INDIRECT(ADDRESS($AF89,70,1,1,"EST 4")):INDIRECT(ADDRESS($AF89,IF(AE89="",81,AE89+"69"),1,1,"EST 4")))-1)</f>
        <v>-</v>
      </c>
    </row>
    <row r="90" spans="3:37" ht="30" customHeight="1" thickTop="1" thickBot="1">
      <c r="C90" s="321"/>
      <c r="D90" s="322"/>
      <c r="E90" s="316"/>
      <c r="F90" s="316"/>
      <c r="G90" s="317" t="str">
        <f>IF(F90=0,"",VLOOKUP(F90,Funcionários!$C$6:$D$81,2,FALSE))</f>
        <v/>
      </c>
      <c r="H90" s="318"/>
      <c r="I90" s="319"/>
      <c r="J90" s="85" t="str">
        <f t="shared" si="16"/>
        <v/>
      </c>
      <c r="K90" s="88"/>
      <c r="L90" s="1" t="str">
        <f t="shared" si="17"/>
        <v/>
      </c>
      <c r="R90" s="1" t="str">
        <f t="shared" si="18"/>
        <v/>
      </c>
      <c r="S90" s="1" t="str">
        <f t="shared" si="19"/>
        <v/>
      </c>
      <c r="W90" s="1" t="e">
        <f t="shared" ca="1" si="20"/>
        <v>#VALUE!</v>
      </c>
      <c r="X90" s="1" t="e">
        <f t="shared" ca="1" si="21"/>
        <v>#VALUE!</v>
      </c>
      <c r="Y90" s="1" t="e">
        <f t="shared" ca="1" si="22"/>
        <v>#VALUE!</v>
      </c>
      <c r="AA90" s="1" t="str">
        <f t="shared" si="24"/>
        <v/>
      </c>
      <c r="AB90" s="1" t="str">
        <f t="shared" si="24"/>
        <v/>
      </c>
      <c r="AC90" s="1" t="str">
        <f t="shared" si="24"/>
        <v/>
      </c>
      <c r="AD90" s="1" t="str">
        <f t="shared" si="24"/>
        <v/>
      </c>
      <c r="AE90" s="1" t="str">
        <f t="shared" si="24"/>
        <v/>
      </c>
      <c r="AF90" s="1" t="e">
        <f>VLOOKUP(C90,'Est4'!$C$12:$S$26,18,FALSE)</f>
        <v>#N/A</v>
      </c>
      <c r="AG90" s="1" t="str">
        <f ca="1">IF($I90&lt;AG$5,"-",SUM(INDIRECT(ADDRESS($AF90+"1",6,1,1,"EST 4")):INDIRECT(ADDRESS($AF90+"1",IF(AA90="",17,AA90+"5"),1,1,"EST 4")))/SUM(INDIRECT(ADDRESS($AF90,6,1,1,"EST 4")):INDIRECT(ADDRESS($AF90,IF(AA90="",17,AA90+"5"),1,1,"EST 4")))-1)</f>
        <v>-</v>
      </c>
      <c r="AH90" s="1" t="str">
        <f ca="1">IF($I90&lt;AH$5,"-",SUM(INDIRECT(ADDRESS($AF90+"1",22,1,1,"EST 4")):INDIRECT(ADDRESS($AF90+"1",IF(AB90="",33,AB90+"21"),1,1,"EST 4")))/SUM(INDIRECT(ADDRESS($AF90,22,1,1,"EST 4")):INDIRECT(ADDRESS($AF90,IF(AB90="",33,AB90+"21"),1,1,"EST 4")))-1)</f>
        <v>-</v>
      </c>
      <c r="AI90" s="1" t="str">
        <f ca="1">IF($I90&lt;AI$5,"-",SUM(INDIRECT(ADDRESS($AF90+"1",38,1,1,"EST 4")):INDIRECT(ADDRESS($AF90+"1",IF(AC90="",49,AC90+"37"),1,1,"EST 4")))/SUM(INDIRECT(ADDRESS($AF90,38,1,1,"EST 4")):INDIRECT(ADDRESS($AF90,IF(AC90="",49,AC90+"37"),1,1,"EST 4")))-1)</f>
        <v>-</v>
      </c>
      <c r="AJ90" s="1" t="str">
        <f ca="1">IF($I90&lt;AJ$5,"-",SUM(INDIRECT(ADDRESS($AF90+"1",54,1,1,"EST 4")):INDIRECT(ADDRESS($AF90+"1",IF(AD90="",65,AD90+"53"),1,1,"EST 4")))/SUM(INDIRECT(ADDRESS($AF90,54,1,1,"EST 4")):INDIRECT(ADDRESS($AF90,IF(AD90="",65,AD90+"53"),1,1,"EST 4")))-1)</f>
        <v>-</v>
      </c>
      <c r="AK90" s="1" t="str">
        <f ca="1">IF($I90&lt;AK$5,"-",SUM(INDIRECT(ADDRESS($AF90+"1",70,1,1,"EST 4")):INDIRECT(ADDRESS($AF90+"1",IF(AE90="",81,AE90+"69"),1,1,"EST 4")))/SUM(INDIRECT(ADDRESS($AF90,70,1,1,"EST 4")):INDIRECT(ADDRESS($AF90,IF(AE90="",81,AE90+"69"),1,1,"EST 4")))-1)</f>
        <v>-</v>
      </c>
    </row>
    <row r="91" spans="3:37" ht="30" customHeight="1" thickTop="1" thickBot="1">
      <c r="C91" s="321"/>
      <c r="D91" s="322"/>
      <c r="E91" s="316"/>
      <c r="F91" s="316"/>
      <c r="G91" s="317" t="str">
        <f>IF(F91=0,"",VLOOKUP(F91,Funcionários!$C$6:$D$81,2,FALSE))</f>
        <v/>
      </c>
      <c r="H91" s="318"/>
      <c r="I91" s="319"/>
      <c r="J91" s="85" t="str">
        <f t="shared" si="16"/>
        <v/>
      </c>
      <c r="K91" s="88"/>
      <c r="L91" s="1" t="str">
        <f t="shared" si="17"/>
        <v/>
      </c>
      <c r="R91" s="1" t="str">
        <f t="shared" si="18"/>
        <v/>
      </c>
      <c r="S91" s="1" t="str">
        <f t="shared" si="19"/>
        <v/>
      </c>
      <c r="W91" s="1" t="e">
        <f t="shared" ca="1" si="20"/>
        <v>#VALUE!</v>
      </c>
      <c r="X91" s="1" t="e">
        <f t="shared" ca="1" si="21"/>
        <v>#VALUE!</v>
      </c>
      <c r="Y91" s="1" t="e">
        <f t="shared" ca="1" si="22"/>
        <v>#VALUE!</v>
      </c>
      <c r="AA91" s="1" t="str">
        <f t="shared" si="24"/>
        <v/>
      </c>
      <c r="AB91" s="1" t="str">
        <f t="shared" si="24"/>
        <v/>
      </c>
      <c r="AC91" s="1" t="str">
        <f t="shared" si="24"/>
        <v/>
      </c>
      <c r="AD91" s="1" t="str">
        <f t="shared" si="24"/>
        <v/>
      </c>
      <c r="AE91" s="1" t="str">
        <f t="shared" si="24"/>
        <v/>
      </c>
      <c r="AF91" s="1" t="e">
        <f>VLOOKUP(C91,'Est4'!$C$12:$S$26,18,FALSE)</f>
        <v>#N/A</v>
      </c>
      <c r="AG91" s="1" t="str">
        <f ca="1">IF($I91&lt;AG$5,"-",SUM(INDIRECT(ADDRESS($AF91+"1",6,1,1,"EST 4")):INDIRECT(ADDRESS($AF91+"1",IF(AA91="",17,AA91+"5"),1,1,"EST 4")))/SUM(INDIRECT(ADDRESS($AF91,6,1,1,"EST 4")):INDIRECT(ADDRESS($AF91,IF(AA91="",17,AA91+"5"),1,1,"EST 4")))-1)</f>
        <v>-</v>
      </c>
      <c r="AH91" s="1" t="str">
        <f ca="1">IF($I91&lt;AH$5,"-",SUM(INDIRECT(ADDRESS($AF91+"1",22,1,1,"EST 4")):INDIRECT(ADDRESS($AF91+"1",IF(AB91="",33,AB91+"21"),1,1,"EST 4")))/SUM(INDIRECT(ADDRESS($AF91,22,1,1,"EST 4")):INDIRECT(ADDRESS($AF91,IF(AB91="",33,AB91+"21"),1,1,"EST 4")))-1)</f>
        <v>-</v>
      </c>
      <c r="AI91" s="1" t="str">
        <f ca="1">IF($I91&lt;AI$5,"-",SUM(INDIRECT(ADDRESS($AF91+"1",38,1,1,"EST 4")):INDIRECT(ADDRESS($AF91+"1",IF(AC91="",49,AC91+"37"),1,1,"EST 4")))/SUM(INDIRECT(ADDRESS($AF91,38,1,1,"EST 4")):INDIRECT(ADDRESS($AF91,IF(AC91="",49,AC91+"37"),1,1,"EST 4")))-1)</f>
        <v>-</v>
      </c>
      <c r="AJ91" s="1" t="str">
        <f ca="1">IF($I91&lt;AJ$5,"-",SUM(INDIRECT(ADDRESS($AF91+"1",54,1,1,"EST 4")):INDIRECT(ADDRESS($AF91+"1",IF(AD91="",65,AD91+"53"),1,1,"EST 4")))/SUM(INDIRECT(ADDRESS($AF91,54,1,1,"EST 4")):INDIRECT(ADDRESS($AF91,IF(AD91="",65,AD91+"53"),1,1,"EST 4")))-1)</f>
        <v>-</v>
      </c>
      <c r="AK91" s="1" t="str">
        <f ca="1">IF($I91&lt;AK$5,"-",SUM(INDIRECT(ADDRESS($AF91+"1",70,1,1,"EST 4")):INDIRECT(ADDRESS($AF91+"1",IF(AE91="",81,AE91+"69"),1,1,"EST 4")))/SUM(INDIRECT(ADDRESS($AF91,70,1,1,"EST 4")):INDIRECT(ADDRESS($AF91,IF(AE91="",81,AE91+"69"),1,1,"EST 4")))-1)</f>
        <v>-</v>
      </c>
    </row>
    <row r="92" spans="3:37" ht="30" customHeight="1" thickTop="1" thickBot="1">
      <c r="C92" s="321"/>
      <c r="D92" s="322"/>
      <c r="E92" s="316"/>
      <c r="F92" s="316"/>
      <c r="G92" s="317" t="str">
        <f>IF(F92=0,"",VLOOKUP(F92,Funcionários!$C$6:$D$81,2,FALSE))</f>
        <v/>
      </c>
      <c r="H92" s="318"/>
      <c r="I92" s="319"/>
      <c r="J92" s="85" t="str">
        <f t="shared" si="16"/>
        <v/>
      </c>
      <c r="K92" s="88"/>
      <c r="L92" s="1" t="str">
        <f t="shared" si="17"/>
        <v/>
      </c>
      <c r="R92" s="1" t="str">
        <f t="shared" si="18"/>
        <v/>
      </c>
      <c r="S92" s="1" t="str">
        <f t="shared" si="19"/>
        <v/>
      </c>
      <c r="W92" s="1" t="e">
        <f t="shared" ca="1" si="20"/>
        <v>#VALUE!</v>
      </c>
      <c r="X92" s="1" t="e">
        <f t="shared" ca="1" si="21"/>
        <v>#VALUE!</v>
      </c>
      <c r="Y92" s="1" t="e">
        <f t="shared" ca="1" si="22"/>
        <v>#VALUE!</v>
      </c>
      <c r="AA92" s="1" t="str">
        <f t="shared" si="24"/>
        <v/>
      </c>
      <c r="AB92" s="1" t="str">
        <f t="shared" si="24"/>
        <v/>
      </c>
      <c r="AC92" s="1" t="str">
        <f t="shared" si="24"/>
        <v/>
      </c>
      <c r="AD92" s="1" t="str">
        <f t="shared" si="24"/>
        <v/>
      </c>
      <c r="AE92" s="1" t="str">
        <f t="shared" si="24"/>
        <v/>
      </c>
      <c r="AF92" s="1" t="e">
        <f>VLOOKUP(C92,'Est4'!$C$12:$S$26,18,FALSE)</f>
        <v>#N/A</v>
      </c>
      <c r="AG92" s="1" t="str">
        <f ca="1">IF($I92&lt;AG$5,"-",SUM(INDIRECT(ADDRESS($AF92+"1",6,1,1,"EST 4")):INDIRECT(ADDRESS($AF92+"1",IF(AA92="",17,AA92+"5"),1,1,"EST 4")))/SUM(INDIRECT(ADDRESS($AF92,6,1,1,"EST 4")):INDIRECT(ADDRESS($AF92,IF(AA92="",17,AA92+"5"),1,1,"EST 4")))-1)</f>
        <v>-</v>
      </c>
      <c r="AH92" s="1" t="str">
        <f ca="1">IF($I92&lt;AH$5,"-",SUM(INDIRECT(ADDRESS($AF92+"1",22,1,1,"EST 4")):INDIRECT(ADDRESS($AF92+"1",IF(AB92="",33,AB92+"21"),1,1,"EST 4")))/SUM(INDIRECT(ADDRESS($AF92,22,1,1,"EST 4")):INDIRECT(ADDRESS($AF92,IF(AB92="",33,AB92+"21"),1,1,"EST 4")))-1)</f>
        <v>-</v>
      </c>
      <c r="AI92" s="1" t="str">
        <f ca="1">IF($I92&lt;AI$5,"-",SUM(INDIRECT(ADDRESS($AF92+"1",38,1,1,"EST 4")):INDIRECT(ADDRESS($AF92+"1",IF(AC92="",49,AC92+"37"),1,1,"EST 4")))/SUM(INDIRECT(ADDRESS($AF92,38,1,1,"EST 4")):INDIRECT(ADDRESS($AF92,IF(AC92="",49,AC92+"37"),1,1,"EST 4")))-1)</f>
        <v>-</v>
      </c>
      <c r="AJ92" s="1" t="str">
        <f ca="1">IF($I92&lt;AJ$5,"-",SUM(INDIRECT(ADDRESS($AF92+"1",54,1,1,"EST 4")):INDIRECT(ADDRESS($AF92+"1",IF(AD92="",65,AD92+"53"),1,1,"EST 4")))/SUM(INDIRECT(ADDRESS($AF92,54,1,1,"EST 4")):INDIRECT(ADDRESS($AF92,IF(AD92="",65,AD92+"53"),1,1,"EST 4")))-1)</f>
        <v>-</v>
      </c>
      <c r="AK92" s="1" t="str">
        <f ca="1">IF($I92&lt;AK$5,"-",SUM(INDIRECT(ADDRESS($AF92+"1",70,1,1,"EST 4")):INDIRECT(ADDRESS($AF92+"1",IF(AE92="",81,AE92+"69"),1,1,"EST 4")))/SUM(INDIRECT(ADDRESS($AF92,70,1,1,"EST 4")):INDIRECT(ADDRESS($AF92,IF(AE92="",81,AE92+"69"),1,1,"EST 4")))-1)</f>
        <v>-</v>
      </c>
    </row>
    <row r="93" spans="3:37" ht="30" customHeight="1" thickTop="1" thickBot="1">
      <c r="C93" s="321"/>
      <c r="D93" s="322"/>
      <c r="E93" s="316"/>
      <c r="F93" s="316"/>
      <c r="G93" s="317" t="str">
        <f>IF(F93=0,"",VLOOKUP(F93,Funcionários!$C$6:$D$81,2,FALSE))</f>
        <v/>
      </c>
      <c r="H93" s="318"/>
      <c r="I93" s="319"/>
      <c r="J93" s="85" t="str">
        <f t="shared" si="16"/>
        <v/>
      </c>
      <c r="K93" s="88"/>
      <c r="L93" s="1" t="str">
        <f t="shared" si="17"/>
        <v/>
      </c>
      <c r="R93" s="1" t="str">
        <f t="shared" si="18"/>
        <v/>
      </c>
      <c r="S93" s="1" t="str">
        <f t="shared" si="19"/>
        <v/>
      </c>
      <c r="W93" s="1" t="e">
        <f t="shared" ca="1" si="20"/>
        <v>#VALUE!</v>
      </c>
      <c r="X93" s="1" t="e">
        <f t="shared" ca="1" si="21"/>
        <v>#VALUE!</v>
      </c>
      <c r="Y93" s="1" t="e">
        <f t="shared" ca="1" si="22"/>
        <v>#VALUE!</v>
      </c>
      <c r="AA93" s="1" t="str">
        <f t="shared" si="24"/>
        <v/>
      </c>
      <c r="AB93" s="1" t="str">
        <f t="shared" si="24"/>
        <v/>
      </c>
      <c r="AC93" s="1" t="str">
        <f t="shared" si="24"/>
        <v/>
      </c>
      <c r="AD93" s="1" t="str">
        <f t="shared" si="24"/>
        <v/>
      </c>
      <c r="AE93" s="1" t="str">
        <f t="shared" si="24"/>
        <v/>
      </c>
      <c r="AF93" s="1" t="e">
        <f>VLOOKUP(C93,'Est4'!$C$12:$S$26,18,FALSE)</f>
        <v>#N/A</v>
      </c>
      <c r="AG93" s="1" t="str">
        <f ca="1">IF($I93&lt;AG$5,"-",SUM(INDIRECT(ADDRESS($AF93+"1",6,1,1,"EST 4")):INDIRECT(ADDRESS($AF93+"1",IF(AA93="",17,AA93+"5"),1,1,"EST 4")))/SUM(INDIRECT(ADDRESS($AF93,6,1,1,"EST 4")):INDIRECT(ADDRESS($AF93,IF(AA93="",17,AA93+"5"),1,1,"EST 4")))-1)</f>
        <v>-</v>
      </c>
      <c r="AH93" s="1" t="str">
        <f ca="1">IF($I93&lt;AH$5,"-",SUM(INDIRECT(ADDRESS($AF93+"1",22,1,1,"EST 4")):INDIRECT(ADDRESS($AF93+"1",IF(AB93="",33,AB93+"21"),1,1,"EST 4")))/SUM(INDIRECT(ADDRESS($AF93,22,1,1,"EST 4")):INDIRECT(ADDRESS($AF93,IF(AB93="",33,AB93+"21"),1,1,"EST 4")))-1)</f>
        <v>-</v>
      </c>
      <c r="AI93" s="1" t="str">
        <f ca="1">IF($I93&lt;AI$5,"-",SUM(INDIRECT(ADDRESS($AF93+"1",38,1,1,"EST 4")):INDIRECT(ADDRESS($AF93+"1",IF(AC93="",49,AC93+"37"),1,1,"EST 4")))/SUM(INDIRECT(ADDRESS($AF93,38,1,1,"EST 4")):INDIRECT(ADDRESS($AF93,IF(AC93="",49,AC93+"37"),1,1,"EST 4")))-1)</f>
        <v>-</v>
      </c>
      <c r="AJ93" s="1" t="str">
        <f ca="1">IF($I93&lt;AJ$5,"-",SUM(INDIRECT(ADDRESS($AF93+"1",54,1,1,"EST 4")):INDIRECT(ADDRESS($AF93+"1",IF(AD93="",65,AD93+"53"),1,1,"EST 4")))/SUM(INDIRECT(ADDRESS($AF93,54,1,1,"EST 4")):INDIRECT(ADDRESS($AF93,IF(AD93="",65,AD93+"53"),1,1,"EST 4")))-1)</f>
        <v>-</v>
      </c>
      <c r="AK93" s="1" t="str">
        <f ca="1">IF($I93&lt;AK$5,"-",SUM(INDIRECT(ADDRESS($AF93+"1",70,1,1,"EST 4")):INDIRECT(ADDRESS($AF93+"1",IF(AE93="",81,AE93+"69"),1,1,"EST 4")))/SUM(INDIRECT(ADDRESS($AF93,70,1,1,"EST 4")):INDIRECT(ADDRESS($AF93,IF(AE93="",81,AE93+"69"),1,1,"EST 4")))-1)</f>
        <v>-</v>
      </c>
    </row>
    <row r="94" spans="3:37" ht="30" customHeight="1" thickTop="1" thickBot="1">
      <c r="C94" s="321"/>
      <c r="D94" s="322"/>
      <c r="E94" s="316"/>
      <c r="F94" s="316"/>
      <c r="G94" s="317" t="str">
        <f>IF(F94=0,"",VLOOKUP(F94,Funcionários!$C$6:$D$81,2,FALSE))</f>
        <v/>
      </c>
      <c r="H94" s="318"/>
      <c r="I94" s="319"/>
      <c r="J94" s="85" t="str">
        <f t="shared" si="16"/>
        <v/>
      </c>
      <c r="K94" s="88"/>
      <c r="L94" s="1" t="str">
        <f t="shared" si="17"/>
        <v/>
      </c>
      <c r="R94" s="1" t="str">
        <f t="shared" si="18"/>
        <v/>
      </c>
      <c r="S94" s="1" t="str">
        <f t="shared" si="19"/>
        <v/>
      </c>
      <c r="W94" s="1" t="e">
        <f t="shared" ca="1" si="20"/>
        <v>#VALUE!</v>
      </c>
      <c r="X94" s="1" t="e">
        <f t="shared" ca="1" si="21"/>
        <v>#VALUE!</v>
      </c>
      <c r="Y94" s="1" t="e">
        <f t="shared" ca="1" si="22"/>
        <v>#VALUE!</v>
      </c>
      <c r="AA94" s="1" t="str">
        <f t="shared" si="24"/>
        <v/>
      </c>
      <c r="AB94" s="1" t="str">
        <f t="shared" si="24"/>
        <v/>
      </c>
      <c r="AC94" s="1" t="str">
        <f t="shared" si="24"/>
        <v/>
      </c>
      <c r="AD94" s="1" t="str">
        <f t="shared" si="24"/>
        <v/>
      </c>
      <c r="AE94" s="1" t="str">
        <f t="shared" si="24"/>
        <v/>
      </c>
      <c r="AF94" s="1" t="e">
        <f>VLOOKUP(C94,'Est4'!$C$12:$S$26,18,FALSE)</f>
        <v>#N/A</v>
      </c>
      <c r="AG94" s="1" t="str">
        <f ca="1">IF($I94&lt;AG$5,"-",SUM(INDIRECT(ADDRESS($AF94+"1",6,1,1,"EST 4")):INDIRECT(ADDRESS($AF94+"1",IF(AA94="",17,AA94+"5"),1,1,"EST 4")))/SUM(INDIRECT(ADDRESS($AF94,6,1,1,"EST 4")):INDIRECT(ADDRESS($AF94,IF(AA94="",17,AA94+"5"),1,1,"EST 4")))-1)</f>
        <v>-</v>
      </c>
      <c r="AH94" s="1" t="str">
        <f ca="1">IF($I94&lt;AH$5,"-",SUM(INDIRECT(ADDRESS($AF94+"1",22,1,1,"EST 4")):INDIRECT(ADDRESS($AF94+"1",IF(AB94="",33,AB94+"21"),1,1,"EST 4")))/SUM(INDIRECT(ADDRESS($AF94,22,1,1,"EST 4")):INDIRECT(ADDRESS($AF94,IF(AB94="",33,AB94+"21"),1,1,"EST 4")))-1)</f>
        <v>-</v>
      </c>
      <c r="AI94" s="1" t="str">
        <f ca="1">IF($I94&lt;AI$5,"-",SUM(INDIRECT(ADDRESS($AF94+"1",38,1,1,"EST 4")):INDIRECT(ADDRESS($AF94+"1",IF(AC94="",49,AC94+"37"),1,1,"EST 4")))/SUM(INDIRECT(ADDRESS($AF94,38,1,1,"EST 4")):INDIRECT(ADDRESS($AF94,IF(AC94="",49,AC94+"37"),1,1,"EST 4")))-1)</f>
        <v>-</v>
      </c>
      <c r="AJ94" s="1" t="str">
        <f ca="1">IF($I94&lt;AJ$5,"-",SUM(INDIRECT(ADDRESS($AF94+"1",54,1,1,"EST 4")):INDIRECT(ADDRESS($AF94+"1",IF(AD94="",65,AD94+"53"),1,1,"EST 4")))/SUM(INDIRECT(ADDRESS($AF94,54,1,1,"EST 4")):INDIRECT(ADDRESS($AF94,IF(AD94="",65,AD94+"53"),1,1,"EST 4")))-1)</f>
        <v>-</v>
      </c>
      <c r="AK94" s="1" t="str">
        <f ca="1">IF($I94&lt;AK$5,"-",SUM(INDIRECT(ADDRESS($AF94+"1",70,1,1,"EST 4")):INDIRECT(ADDRESS($AF94+"1",IF(AE94="",81,AE94+"69"),1,1,"EST 4")))/SUM(INDIRECT(ADDRESS($AF94,70,1,1,"EST 4")):INDIRECT(ADDRESS($AF94,IF(AE94="",81,AE94+"69"),1,1,"EST 4")))-1)</f>
        <v>-</v>
      </c>
    </row>
    <row r="95" spans="3:37" ht="30" customHeight="1" thickTop="1" thickBot="1">
      <c r="C95" s="321"/>
      <c r="D95" s="322"/>
      <c r="E95" s="316"/>
      <c r="F95" s="316"/>
      <c r="G95" s="317" t="str">
        <f>IF(F95=0,"",VLOOKUP(F95,Funcionários!$C$6:$D$81,2,FALSE))</f>
        <v/>
      </c>
      <c r="H95" s="318"/>
      <c r="I95" s="319"/>
      <c r="J95" s="85" t="str">
        <f t="shared" si="16"/>
        <v/>
      </c>
      <c r="K95" s="88"/>
      <c r="L95" s="1" t="str">
        <f t="shared" si="17"/>
        <v/>
      </c>
      <c r="R95" s="1" t="str">
        <f t="shared" si="18"/>
        <v/>
      </c>
      <c r="S95" s="1" t="str">
        <f t="shared" si="19"/>
        <v/>
      </c>
      <c r="W95" s="1" t="e">
        <f t="shared" ca="1" si="20"/>
        <v>#VALUE!</v>
      </c>
      <c r="X95" s="1" t="e">
        <f t="shared" ca="1" si="21"/>
        <v>#VALUE!</v>
      </c>
      <c r="Y95" s="1" t="e">
        <f t="shared" ca="1" si="22"/>
        <v>#VALUE!</v>
      </c>
      <c r="AA95" s="1" t="str">
        <f t="shared" si="24"/>
        <v/>
      </c>
      <c r="AB95" s="1" t="str">
        <f t="shared" si="24"/>
        <v/>
      </c>
      <c r="AC95" s="1" t="str">
        <f t="shared" si="24"/>
        <v/>
      </c>
      <c r="AD95" s="1" t="str">
        <f t="shared" si="24"/>
        <v/>
      </c>
      <c r="AE95" s="1" t="str">
        <f t="shared" si="24"/>
        <v/>
      </c>
      <c r="AF95" s="1" t="e">
        <f>VLOOKUP(C95,'Est4'!$C$12:$S$26,18,FALSE)</f>
        <v>#N/A</v>
      </c>
      <c r="AG95" s="1" t="str">
        <f ca="1">IF($I95&lt;AG$5,"-",SUM(INDIRECT(ADDRESS($AF95+"1",6,1,1,"EST 4")):INDIRECT(ADDRESS($AF95+"1",IF(AA95="",17,AA95+"5"),1,1,"EST 4")))/SUM(INDIRECT(ADDRESS($AF95,6,1,1,"EST 4")):INDIRECT(ADDRESS($AF95,IF(AA95="",17,AA95+"5"),1,1,"EST 4")))-1)</f>
        <v>-</v>
      </c>
      <c r="AH95" s="1" t="str">
        <f ca="1">IF($I95&lt;AH$5,"-",SUM(INDIRECT(ADDRESS($AF95+"1",22,1,1,"EST 4")):INDIRECT(ADDRESS($AF95+"1",IF(AB95="",33,AB95+"21"),1,1,"EST 4")))/SUM(INDIRECT(ADDRESS($AF95,22,1,1,"EST 4")):INDIRECT(ADDRESS($AF95,IF(AB95="",33,AB95+"21"),1,1,"EST 4")))-1)</f>
        <v>-</v>
      </c>
      <c r="AI95" s="1" t="str">
        <f ca="1">IF($I95&lt;AI$5,"-",SUM(INDIRECT(ADDRESS($AF95+"1",38,1,1,"EST 4")):INDIRECT(ADDRESS($AF95+"1",IF(AC95="",49,AC95+"37"),1,1,"EST 4")))/SUM(INDIRECT(ADDRESS($AF95,38,1,1,"EST 4")):INDIRECT(ADDRESS($AF95,IF(AC95="",49,AC95+"37"),1,1,"EST 4")))-1)</f>
        <v>-</v>
      </c>
      <c r="AJ95" s="1" t="str">
        <f ca="1">IF($I95&lt;AJ$5,"-",SUM(INDIRECT(ADDRESS($AF95+"1",54,1,1,"EST 4")):INDIRECT(ADDRESS($AF95+"1",IF(AD95="",65,AD95+"53"),1,1,"EST 4")))/SUM(INDIRECT(ADDRESS($AF95,54,1,1,"EST 4")):INDIRECT(ADDRESS($AF95,IF(AD95="",65,AD95+"53"),1,1,"EST 4")))-1)</f>
        <v>-</v>
      </c>
      <c r="AK95" s="1" t="str">
        <f ca="1">IF($I95&lt;AK$5,"-",SUM(INDIRECT(ADDRESS($AF95+"1",70,1,1,"EST 4")):INDIRECT(ADDRESS($AF95+"1",IF(AE95="",81,AE95+"69"),1,1,"EST 4")))/SUM(INDIRECT(ADDRESS($AF95,70,1,1,"EST 4")):INDIRECT(ADDRESS($AF95,IF(AE95="",81,AE95+"69"),1,1,"EST 4")))-1)</f>
        <v>-</v>
      </c>
    </row>
    <row r="96" spans="3:37" ht="30" customHeight="1" thickTop="1" thickBot="1">
      <c r="C96" s="321"/>
      <c r="D96" s="322"/>
      <c r="E96" s="316"/>
      <c r="F96" s="316"/>
      <c r="G96" s="317" t="str">
        <f>IF(F96=0,"",VLOOKUP(F96,Funcionários!$C$6:$D$81,2,FALSE))</f>
        <v/>
      </c>
      <c r="H96" s="318"/>
      <c r="I96" s="319"/>
      <c r="J96" s="85" t="str">
        <f t="shared" si="16"/>
        <v/>
      </c>
      <c r="K96" s="88"/>
      <c r="L96" s="1" t="str">
        <f t="shared" si="17"/>
        <v/>
      </c>
      <c r="R96" s="1" t="str">
        <f t="shared" si="18"/>
        <v/>
      </c>
      <c r="S96" s="1" t="str">
        <f t="shared" si="19"/>
        <v/>
      </c>
      <c r="W96" s="1" t="e">
        <f t="shared" ca="1" si="20"/>
        <v>#VALUE!</v>
      </c>
      <c r="X96" s="1" t="e">
        <f t="shared" ca="1" si="21"/>
        <v>#VALUE!</v>
      </c>
      <c r="Y96" s="1" t="e">
        <f t="shared" ca="1" si="22"/>
        <v>#VALUE!</v>
      </c>
      <c r="AA96" s="1" t="str">
        <f t="shared" ref="AA96:AE105" si="25">IF($I96=AA$5,$R96,"")</f>
        <v/>
      </c>
      <c r="AB96" s="1" t="str">
        <f t="shared" si="25"/>
        <v/>
      </c>
      <c r="AC96" s="1" t="str">
        <f t="shared" si="25"/>
        <v/>
      </c>
      <c r="AD96" s="1" t="str">
        <f t="shared" si="25"/>
        <v/>
      </c>
      <c r="AE96" s="1" t="str">
        <f t="shared" si="25"/>
        <v/>
      </c>
      <c r="AF96" s="1" t="e">
        <f>VLOOKUP(C96,'Est4'!$C$12:$S$26,18,FALSE)</f>
        <v>#N/A</v>
      </c>
      <c r="AG96" s="1" t="str">
        <f ca="1">IF($I96&lt;AG$5,"-",SUM(INDIRECT(ADDRESS($AF96+"1",6,1,1,"EST 4")):INDIRECT(ADDRESS($AF96+"1",IF(AA96="",17,AA96+"5"),1,1,"EST 4")))/SUM(INDIRECT(ADDRESS($AF96,6,1,1,"EST 4")):INDIRECT(ADDRESS($AF96,IF(AA96="",17,AA96+"5"),1,1,"EST 4")))-1)</f>
        <v>-</v>
      </c>
      <c r="AH96" s="1" t="str">
        <f ca="1">IF($I96&lt;AH$5,"-",SUM(INDIRECT(ADDRESS($AF96+"1",22,1,1,"EST 4")):INDIRECT(ADDRESS($AF96+"1",IF(AB96="",33,AB96+"21"),1,1,"EST 4")))/SUM(INDIRECT(ADDRESS($AF96,22,1,1,"EST 4")):INDIRECT(ADDRESS($AF96,IF(AB96="",33,AB96+"21"),1,1,"EST 4")))-1)</f>
        <v>-</v>
      </c>
      <c r="AI96" s="1" t="str">
        <f ca="1">IF($I96&lt;AI$5,"-",SUM(INDIRECT(ADDRESS($AF96+"1",38,1,1,"EST 4")):INDIRECT(ADDRESS($AF96+"1",IF(AC96="",49,AC96+"37"),1,1,"EST 4")))/SUM(INDIRECT(ADDRESS($AF96,38,1,1,"EST 4")):INDIRECT(ADDRESS($AF96,IF(AC96="",49,AC96+"37"),1,1,"EST 4")))-1)</f>
        <v>-</v>
      </c>
      <c r="AJ96" s="1" t="str">
        <f ca="1">IF($I96&lt;AJ$5,"-",SUM(INDIRECT(ADDRESS($AF96+"1",54,1,1,"EST 4")):INDIRECT(ADDRESS($AF96+"1",IF(AD96="",65,AD96+"53"),1,1,"EST 4")))/SUM(INDIRECT(ADDRESS($AF96,54,1,1,"EST 4")):INDIRECT(ADDRESS($AF96,IF(AD96="",65,AD96+"53"),1,1,"EST 4")))-1)</f>
        <v>-</v>
      </c>
      <c r="AK96" s="1" t="str">
        <f ca="1">IF($I96&lt;AK$5,"-",SUM(INDIRECT(ADDRESS($AF96+"1",70,1,1,"EST 4")):INDIRECT(ADDRESS($AF96+"1",IF(AE96="",81,AE96+"69"),1,1,"EST 4")))/SUM(INDIRECT(ADDRESS($AF96,70,1,1,"EST 4")):INDIRECT(ADDRESS($AF96,IF(AE96="",81,AE96+"69"),1,1,"EST 4")))-1)</f>
        <v>-</v>
      </c>
    </row>
    <row r="97" spans="3:37" ht="30" customHeight="1" thickTop="1" thickBot="1">
      <c r="C97" s="321"/>
      <c r="D97" s="322"/>
      <c r="E97" s="316"/>
      <c r="F97" s="316"/>
      <c r="G97" s="317" t="str">
        <f>IF(F97=0,"",VLOOKUP(F97,Funcionários!$C$6:$D$81,2,FALSE))</f>
        <v/>
      </c>
      <c r="H97" s="318"/>
      <c r="I97" s="319"/>
      <c r="J97" s="85" t="str">
        <f t="shared" si="16"/>
        <v/>
      </c>
      <c r="K97" s="88"/>
      <c r="L97" s="1" t="str">
        <f t="shared" si="17"/>
        <v/>
      </c>
      <c r="R97" s="1" t="str">
        <f t="shared" si="18"/>
        <v/>
      </c>
      <c r="S97" s="1" t="str">
        <f t="shared" si="19"/>
        <v/>
      </c>
      <c r="W97" s="1" t="e">
        <f t="shared" ca="1" si="20"/>
        <v>#VALUE!</v>
      </c>
      <c r="X97" s="1" t="e">
        <f t="shared" ca="1" si="21"/>
        <v>#VALUE!</v>
      </c>
      <c r="Y97" s="1" t="e">
        <f t="shared" ca="1" si="22"/>
        <v>#VALUE!</v>
      </c>
      <c r="AA97" s="1" t="str">
        <f t="shared" si="25"/>
        <v/>
      </c>
      <c r="AB97" s="1" t="str">
        <f t="shared" si="25"/>
        <v/>
      </c>
      <c r="AC97" s="1" t="str">
        <f t="shared" si="25"/>
        <v/>
      </c>
      <c r="AD97" s="1" t="str">
        <f t="shared" si="25"/>
        <v/>
      </c>
      <c r="AE97" s="1" t="str">
        <f t="shared" si="25"/>
        <v/>
      </c>
      <c r="AF97" s="1" t="e">
        <f>VLOOKUP(C97,'Est4'!$C$12:$S$26,18,FALSE)</f>
        <v>#N/A</v>
      </c>
      <c r="AG97" s="1" t="str">
        <f ca="1">IF($I97&lt;AG$5,"-",SUM(INDIRECT(ADDRESS($AF97+"1",6,1,1,"EST 4")):INDIRECT(ADDRESS($AF97+"1",IF(AA97="",17,AA97+"5"),1,1,"EST 4")))/SUM(INDIRECT(ADDRESS($AF97,6,1,1,"EST 4")):INDIRECT(ADDRESS($AF97,IF(AA97="",17,AA97+"5"),1,1,"EST 4")))-1)</f>
        <v>-</v>
      </c>
      <c r="AH97" s="1" t="str">
        <f ca="1">IF($I97&lt;AH$5,"-",SUM(INDIRECT(ADDRESS($AF97+"1",22,1,1,"EST 4")):INDIRECT(ADDRESS($AF97+"1",IF(AB97="",33,AB97+"21"),1,1,"EST 4")))/SUM(INDIRECT(ADDRESS($AF97,22,1,1,"EST 4")):INDIRECT(ADDRESS($AF97,IF(AB97="",33,AB97+"21"),1,1,"EST 4")))-1)</f>
        <v>-</v>
      </c>
      <c r="AI97" s="1" t="str">
        <f ca="1">IF($I97&lt;AI$5,"-",SUM(INDIRECT(ADDRESS($AF97+"1",38,1,1,"EST 4")):INDIRECT(ADDRESS($AF97+"1",IF(AC97="",49,AC97+"37"),1,1,"EST 4")))/SUM(INDIRECT(ADDRESS($AF97,38,1,1,"EST 4")):INDIRECT(ADDRESS($AF97,IF(AC97="",49,AC97+"37"),1,1,"EST 4")))-1)</f>
        <v>-</v>
      </c>
      <c r="AJ97" s="1" t="str">
        <f ca="1">IF($I97&lt;AJ$5,"-",SUM(INDIRECT(ADDRESS($AF97+"1",54,1,1,"EST 4")):INDIRECT(ADDRESS($AF97+"1",IF(AD97="",65,AD97+"53"),1,1,"EST 4")))/SUM(INDIRECT(ADDRESS($AF97,54,1,1,"EST 4")):INDIRECT(ADDRESS($AF97,IF(AD97="",65,AD97+"53"),1,1,"EST 4")))-1)</f>
        <v>-</v>
      </c>
      <c r="AK97" s="1" t="str">
        <f ca="1">IF($I97&lt;AK$5,"-",SUM(INDIRECT(ADDRESS($AF97+"1",70,1,1,"EST 4")):INDIRECT(ADDRESS($AF97+"1",IF(AE97="",81,AE97+"69"),1,1,"EST 4")))/SUM(INDIRECT(ADDRESS($AF97,70,1,1,"EST 4")):INDIRECT(ADDRESS($AF97,IF(AE97="",81,AE97+"69"),1,1,"EST 4")))-1)</f>
        <v>-</v>
      </c>
    </row>
    <row r="98" spans="3:37" ht="30" customHeight="1" thickTop="1" thickBot="1">
      <c r="C98" s="321"/>
      <c r="D98" s="322"/>
      <c r="E98" s="316"/>
      <c r="F98" s="316"/>
      <c r="G98" s="317" t="str">
        <f>IF(F98=0,"",VLOOKUP(F98,Funcionários!$C$6:$D$81,2,FALSE))</f>
        <v/>
      </c>
      <c r="H98" s="318"/>
      <c r="I98" s="319"/>
      <c r="J98" s="85" t="str">
        <f t="shared" si="16"/>
        <v/>
      </c>
      <c r="K98" s="88"/>
      <c r="L98" s="1" t="str">
        <f t="shared" si="17"/>
        <v/>
      </c>
      <c r="R98" s="1" t="str">
        <f t="shared" si="18"/>
        <v/>
      </c>
      <c r="S98" s="1" t="str">
        <f t="shared" si="19"/>
        <v/>
      </c>
      <c r="W98" s="1" t="e">
        <f t="shared" ca="1" si="20"/>
        <v>#VALUE!</v>
      </c>
      <c r="X98" s="1" t="e">
        <f t="shared" ca="1" si="21"/>
        <v>#VALUE!</v>
      </c>
      <c r="Y98" s="1" t="e">
        <f t="shared" ca="1" si="22"/>
        <v>#VALUE!</v>
      </c>
      <c r="AA98" s="1" t="str">
        <f t="shared" si="25"/>
        <v/>
      </c>
      <c r="AB98" s="1" t="str">
        <f t="shared" si="25"/>
        <v/>
      </c>
      <c r="AC98" s="1" t="str">
        <f t="shared" si="25"/>
        <v/>
      </c>
      <c r="AD98" s="1" t="str">
        <f t="shared" si="25"/>
        <v/>
      </c>
      <c r="AE98" s="1" t="str">
        <f t="shared" si="25"/>
        <v/>
      </c>
      <c r="AF98" s="1" t="e">
        <f>VLOOKUP(C98,'Est4'!$C$12:$S$26,18,FALSE)</f>
        <v>#N/A</v>
      </c>
      <c r="AG98" s="1" t="str">
        <f ca="1">IF($I98&lt;AG$5,"-",SUM(INDIRECT(ADDRESS($AF98+"1",6,1,1,"EST 4")):INDIRECT(ADDRESS($AF98+"1",IF(AA98="",17,AA98+"5"),1,1,"EST 4")))/SUM(INDIRECT(ADDRESS($AF98,6,1,1,"EST 4")):INDIRECT(ADDRESS($AF98,IF(AA98="",17,AA98+"5"),1,1,"EST 4")))-1)</f>
        <v>-</v>
      </c>
      <c r="AH98" s="1" t="str">
        <f ca="1">IF($I98&lt;AH$5,"-",SUM(INDIRECT(ADDRESS($AF98+"1",22,1,1,"EST 4")):INDIRECT(ADDRESS($AF98+"1",IF(AB98="",33,AB98+"21"),1,1,"EST 4")))/SUM(INDIRECT(ADDRESS($AF98,22,1,1,"EST 4")):INDIRECT(ADDRESS($AF98,IF(AB98="",33,AB98+"21"),1,1,"EST 4")))-1)</f>
        <v>-</v>
      </c>
      <c r="AI98" s="1" t="str">
        <f ca="1">IF($I98&lt;AI$5,"-",SUM(INDIRECT(ADDRESS($AF98+"1",38,1,1,"EST 4")):INDIRECT(ADDRESS($AF98+"1",IF(AC98="",49,AC98+"37"),1,1,"EST 4")))/SUM(INDIRECT(ADDRESS($AF98,38,1,1,"EST 4")):INDIRECT(ADDRESS($AF98,IF(AC98="",49,AC98+"37"),1,1,"EST 4")))-1)</f>
        <v>-</v>
      </c>
      <c r="AJ98" s="1" t="str">
        <f ca="1">IF($I98&lt;AJ$5,"-",SUM(INDIRECT(ADDRESS($AF98+"1",54,1,1,"EST 4")):INDIRECT(ADDRESS($AF98+"1",IF(AD98="",65,AD98+"53"),1,1,"EST 4")))/SUM(INDIRECT(ADDRESS($AF98,54,1,1,"EST 4")):INDIRECT(ADDRESS($AF98,IF(AD98="",65,AD98+"53"),1,1,"EST 4")))-1)</f>
        <v>-</v>
      </c>
      <c r="AK98" s="1" t="str">
        <f ca="1">IF($I98&lt;AK$5,"-",SUM(INDIRECT(ADDRESS($AF98+"1",70,1,1,"EST 4")):INDIRECT(ADDRESS($AF98+"1",IF(AE98="",81,AE98+"69"),1,1,"EST 4")))/SUM(INDIRECT(ADDRESS($AF98,70,1,1,"EST 4")):INDIRECT(ADDRESS($AF98,IF(AE98="",81,AE98+"69"),1,1,"EST 4")))-1)</f>
        <v>-</v>
      </c>
    </row>
    <row r="99" spans="3:37" ht="30" customHeight="1" thickTop="1" thickBot="1">
      <c r="C99" s="321"/>
      <c r="D99" s="322"/>
      <c r="E99" s="316"/>
      <c r="F99" s="316"/>
      <c r="G99" s="317" t="str">
        <f>IF(F99=0,"",VLOOKUP(F99,Funcionários!$C$6:$D$81,2,FALSE))</f>
        <v/>
      </c>
      <c r="H99" s="318"/>
      <c r="I99" s="319"/>
      <c r="J99" s="85" t="str">
        <f t="shared" si="16"/>
        <v/>
      </c>
      <c r="K99" s="88"/>
      <c r="L99" s="1" t="str">
        <f t="shared" si="17"/>
        <v/>
      </c>
      <c r="R99" s="1" t="str">
        <f t="shared" si="18"/>
        <v/>
      </c>
      <c r="S99" s="1" t="str">
        <f t="shared" si="19"/>
        <v/>
      </c>
      <c r="W99" s="1" t="e">
        <f t="shared" ca="1" si="20"/>
        <v>#VALUE!</v>
      </c>
      <c r="X99" s="1" t="e">
        <f t="shared" ca="1" si="21"/>
        <v>#VALUE!</v>
      </c>
      <c r="Y99" s="1" t="e">
        <f t="shared" ca="1" si="22"/>
        <v>#VALUE!</v>
      </c>
      <c r="AA99" s="1" t="str">
        <f t="shared" si="25"/>
        <v/>
      </c>
      <c r="AB99" s="1" t="str">
        <f t="shared" si="25"/>
        <v/>
      </c>
      <c r="AC99" s="1" t="str">
        <f t="shared" si="25"/>
        <v/>
      </c>
      <c r="AD99" s="1" t="str">
        <f t="shared" si="25"/>
        <v/>
      </c>
      <c r="AE99" s="1" t="str">
        <f t="shared" si="25"/>
        <v/>
      </c>
      <c r="AF99" s="1" t="e">
        <f>VLOOKUP(C99,'Est4'!$C$12:$S$26,18,FALSE)</f>
        <v>#N/A</v>
      </c>
      <c r="AG99" s="1" t="str">
        <f ca="1">IF($I99&lt;AG$5,"-",SUM(INDIRECT(ADDRESS($AF99+"1",6,1,1,"EST 4")):INDIRECT(ADDRESS($AF99+"1",IF(AA99="",17,AA99+"5"),1,1,"EST 4")))/SUM(INDIRECT(ADDRESS($AF99,6,1,1,"EST 4")):INDIRECT(ADDRESS($AF99,IF(AA99="",17,AA99+"5"),1,1,"EST 4")))-1)</f>
        <v>-</v>
      </c>
      <c r="AH99" s="1" t="str">
        <f ca="1">IF($I99&lt;AH$5,"-",SUM(INDIRECT(ADDRESS($AF99+"1",22,1,1,"EST 4")):INDIRECT(ADDRESS($AF99+"1",IF(AB99="",33,AB99+"21"),1,1,"EST 4")))/SUM(INDIRECT(ADDRESS($AF99,22,1,1,"EST 4")):INDIRECT(ADDRESS($AF99,IF(AB99="",33,AB99+"21"),1,1,"EST 4")))-1)</f>
        <v>-</v>
      </c>
      <c r="AI99" s="1" t="str">
        <f ca="1">IF($I99&lt;AI$5,"-",SUM(INDIRECT(ADDRESS($AF99+"1",38,1,1,"EST 4")):INDIRECT(ADDRESS($AF99+"1",IF(AC99="",49,AC99+"37"),1,1,"EST 4")))/SUM(INDIRECT(ADDRESS($AF99,38,1,1,"EST 4")):INDIRECT(ADDRESS($AF99,IF(AC99="",49,AC99+"37"),1,1,"EST 4")))-1)</f>
        <v>-</v>
      </c>
      <c r="AJ99" s="1" t="str">
        <f ca="1">IF($I99&lt;AJ$5,"-",SUM(INDIRECT(ADDRESS($AF99+"1",54,1,1,"EST 4")):INDIRECT(ADDRESS($AF99+"1",IF(AD99="",65,AD99+"53"),1,1,"EST 4")))/SUM(INDIRECT(ADDRESS($AF99,54,1,1,"EST 4")):INDIRECT(ADDRESS($AF99,IF(AD99="",65,AD99+"53"),1,1,"EST 4")))-1)</f>
        <v>-</v>
      </c>
      <c r="AK99" s="1" t="str">
        <f ca="1">IF($I99&lt;AK$5,"-",SUM(INDIRECT(ADDRESS($AF99+"1",70,1,1,"EST 4")):INDIRECT(ADDRESS($AF99+"1",IF(AE99="",81,AE99+"69"),1,1,"EST 4")))/SUM(INDIRECT(ADDRESS($AF99,70,1,1,"EST 4")):INDIRECT(ADDRESS($AF99,IF(AE99="",81,AE99+"69"),1,1,"EST 4")))-1)</f>
        <v>-</v>
      </c>
    </row>
    <row r="100" spans="3:37" ht="30" customHeight="1" thickTop="1" thickBot="1">
      <c r="C100" s="321"/>
      <c r="D100" s="322"/>
      <c r="E100" s="316"/>
      <c r="F100" s="316"/>
      <c r="G100" s="317" t="str">
        <f>IF(F100=0,"",VLOOKUP(F100,Funcionários!$C$6:$D$81,2,FALSE))</f>
        <v/>
      </c>
      <c r="H100" s="318"/>
      <c r="I100" s="319"/>
      <c r="J100" s="85" t="str">
        <f t="shared" si="16"/>
        <v/>
      </c>
      <c r="K100" s="88"/>
      <c r="L100" s="1" t="str">
        <f t="shared" si="17"/>
        <v/>
      </c>
      <c r="R100" s="1" t="str">
        <f t="shared" si="18"/>
        <v/>
      </c>
      <c r="S100" s="1" t="str">
        <f t="shared" si="19"/>
        <v/>
      </c>
      <c r="W100" s="1" t="e">
        <f t="shared" ca="1" si="20"/>
        <v>#VALUE!</v>
      </c>
      <c r="X100" s="1" t="e">
        <f t="shared" ca="1" si="21"/>
        <v>#VALUE!</v>
      </c>
      <c r="Y100" s="1" t="e">
        <f t="shared" ca="1" si="22"/>
        <v>#VALUE!</v>
      </c>
      <c r="AA100" s="1" t="str">
        <f t="shared" si="25"/>
        <v/>
      </c>
      <c r="AB100" s="1" t="str">
        <f t="shared" si="25"/>
        <v/>
      </c>
      <c r="AC100" s="1" t="str">
        <f t="shared" si="25"/>
        <v/>
      </c>
      <c r="AD100" s="1" t="str">
        <f t="shared" si="25"/>
        <v/>
      </c>
      <c r="AE100" s="1" t="str">
        <f t="shared" si="25"/>
        <v/>
      </c>
      <c r="AF100" s="1" t="e">
        <f>VLOOKUP(C100,'Est4'!$C$12:$S$26,18,FALSE)</f>
        <v>#N/A</v>
      </c>
      <c r="AG100" s="1" t="str">
        <f ca="1">IF($I100&lt;AG$5,"-",SUM(INDIRECT(ADDRESS($AF100+"1",6,1,1,"EST 4")):INDIRECT(ADDRESS($AF100+"1",IF(AA100="",17,AA100+"5"),1,1,"EST 4")))/SUM(INDIRECT(ADDRESS($AF100,6,1,1,"EST 4")):INDIRECT(ADDRESS($AF100,IF(AA100="",17,AA100+"5"),1,1,"EST 4")))-1)</f>
        <v>-</v>
      </c>
      <c r="AH100" s="1" t="str">
        <f ca="1">IF($I100&lt;AH$5,"-",SUM(INDIRECT(ADDRESS($AF100+"1",22,1,1,"EST 4")):INDIRECT(ADDRESS($AF100+"1",IF(AB100="",33,AB100+"21"),1,1,"EST 4")))/SUM(INDIRECT(ADDRESS($AF100,22,1,1,"EST 4")):INDIRECT(ADDRESS($AF100,IF(AB100="",33,AB100+"21"),1,1,"EST 4")))-1)</f>
        <v>-</v>
      </c>
      <c r="AI100" s="1" t="str">
        <f ca="1">IF($I100&lt;AI$5,"-",SUM(INDIRECT(ADDRESS($AF100+"1",38,1,1,"EST 4")):INDIRECT(ADDRESS($AF100+"1",IF(AC100="",49,AC100+"37"),1,1,"EST 4")))/SUM(INDIRECT(ADDRESS($AF100,38,1,1,"EST 4")):INDIRECT(ADDRESS($AF100,IF(AC100="",49,AC100+"37"),1,1,"EST 4")))-1)</f>
        <v>-</v>
      </c>
      <c r="AJ100" s="1" t="str">
        <f ca="1">IF($I100&lt;AJ$5,"-",SUM(INDIRECT(ADDRESS($AF100+"1",54,1,1,"EST 4")):INDIRECT(ADDRESS($AF100+"1",IF(AD100="",65,AD100+"53"),1,1,"EST 4")))/SUM(INDIRECT(ADDRESS($AF100,54,1,1,"EST 4")):INDIRECT(ADDRESS($AF100,IF(AD100="",65,AD100+"53"),1,1,"EST 4")))-1)</f>
        <v>-</v>
      </c>
      <c r="AK100" s="1" t="str">
        <f ca="1">IF($I100&lt;AK$5,"-",SUM(INDIRECT(ADDRESS($AF100+"1",70,1,1,"EST 4")):INDIRECT(ADDRESS($AF100+"1",IF(AE100="",81,AE100+"69"),1,1,"EST 4")))/SUM(INDIRECT(ADDRESS($AF100,70,1,1,"EST 4")):INDIRECT(ADDRESS($AF100,IF(AE100="",81,AE100+"69"),1,1,"EST 4")))-1)</f>
        <v>-</v>
      </c>
    </row>
    <row r="101" spans="3:37" ht="30" customHeight="1" thickTop="1" thickBot="1">
      <c r="C101" s="321"/>
      <c r="D101" s="322"/>
      <c r="E101" s="316"/>
      <c r="F101" s="316"/>
      <c r="G101" s="317" t="str">
        <f>IF(F101=0,"",VLOOKUP(F101,Funcionários!$C$6:$D$81,2,FALSE))</f>
        <v/>
      </c>
      <c r="H101" s="318"/>
      <c r="I101" s="319"/>
      <c r="J101" s="85" t="str">
        <f t="shared" si="16"/>
        <v/>
      </c>
      <c r="K101" s="88"/>
      <c r="L101" s="1" t="str">
        <f t="shared" si="17"/>
        <v/>
      </c>
      <c r="R101" s="1" t="str">
        <f t="shared" si="18"/>
        <v/>
      </c>
      <c r="S101" s="1" t="str">
        <f t="shared" si="19"/>
        <v/>
      </c>
      <c r="W101" s="1" t="e">
        <f t="shared" ca="1" si="20"/>
        <v>#VALUE!</v>
      </c>
      <c r="X101" s="1" t="e">
        <f t="shared" ca="1" si="21"/>
        <v>#VALUE!</v>
      </c>
      <c r="Y101" s="1" t="e">
        <f t="shared" ca="1" si="22"/>
        <v>#VALUE!</v>
      </c>
      <c r="AA101" s="1" t="str">
        <f t="shared" si="25"/>
        <v/>
      </c>
      <c r="AB101" s="1" t="str">
        <f t="shared" si="25"/>
        <v/>
      </c>
      <c r="AC101" s="1" t="str">
        <f t="shared" si="25"/>
        <v/>
      </c>
      <c r="AD101" s="1" t="str">
        <f t="shared" si="25"/>
        <v/>
      </c>
      <c r="AE101" s="1" t="str">
        <f t="shared" si="25"/>
        <v/>
      </c>
      <c r="AF101" s="1" t="e">
        <f>VLOOKUP(C101,'Est4'!$C$12:$S$26,18,FALSE)</f>
        <v>#N/A</v>
      </c>
      <c r="AG101" s="1" t="str">
        <f ca="1">IF($I101&lt;AG$5,"-",SUM(INDIRECT(ADDRESS($AF101+"1",6,1,1,"EST 4")):INDIRECT(ADDRESS($AF101+"1",IF(AA101="",17,AA101+"5"),1,1,"EST 4")))/SUM(INDIRECT(ADDRESS($AF101,6,1,1,"EST 4")):INDIRECT(ADDRESS($AF101,IF(AA101="",17,AA101+"5"),1,1,"EST 4")))-1)</f>
        <v>-</v>
      </c>
      <c r="AH101" s="1" t="str">
        <f ca="1">IF($I101&lt;AH$5,"-",SUM(INDIRECT(ADDRESS($AF101+"1",22,1,1,"EST 4")):INDIRECT(ADDRESS($AF101+"1",IF(AB101="",33,AB101+"21"),1,1,"EST 4")))/SUM(INDIRECT(ADDRESS($AF101,22,1,1,"EST 4")):INDIRECT(ADDRESS($AF101,IF(AB101="",33,AB101+"21"),1,1,"EST 4")))-1)</f>
        <v>-</v>
      </c>
      <c r="AI101" s="1" t="str">
        <f ca="1">IF($I101&lt;AI$5,"-",SUM(INDIRECT(ADDRESS($AF101+"1",38,1,1,"EST 4")):INDIRECT(ADDRESS($AF101+"1",IF(AC101="",49,AC101+"37"),1,1,"EST 4")))/SUM(INDIRECT(ADDRESS($AF101,38,1,1,"EST 4")):INDIRECT(ADDRESS($AF101,IF(AC101="",49,AC101+"37"),1,1,"EST 4")))-1)</f>
        <v>-</v>
      </c>
      <c r="AJ101" s="1" t="str">
        <f ca="1">IF($I101&lt;AJ$5,"-",SUM(INDIRECT(ADDRESS($AF101+"1",54,1,1,"EST 4")):INDIRECT(ADDRESS($AF101+"1",IF(AD101="",65,AD101+"53"),1,1,"EST 4")))/SUM(INDIRECT(ADDRESS($AF101,54,1,1,"EST 4")):INDIRECT(ADDRESS($AF101,IF(AD101="",65,AD101+"53"),1,1,"EST 4")))-1)</f>
        <v>-</v>
      </c>
      <c r="AK101" s="1" t="str">
        <f ca="1">IF($I101&lt;AK$5,"-",SUM(INDIRECT(ADDRESS($AF101+"1",70,1,1,"EST 4")):INDIRECT(ADDRESS($AF101+"1",IF(AE101="",81,AE101+"69"),1,1,"EST 4")))/SUM(INDIRECT(ADDRESS($AF101,70,1,1,"EST 4")):INDIRECT(ADDRESS($AF101,IF(AE101="",81,AE101+"69"),1,1,"EST 4")))-1)</f>
        <v>-</v>
      </c>
    </row>
    <row r="102" spans="3:37" ht="30" customHeight="1" thickTop="1" thickBot="1">
      <c r="C102" s="321"/>
      <c r="D102" s="322"/>
      <c r="E102" s="316"/>
      <c r="F102" s="316"/>
      <c r="G102" s="317" t="str">
        <f>IF(F102=0,"",VLOOKUP(F102,Funcionários!$C$6:$D$81,2,FALSE))</f>
        <v/>
      </c>
      <c r="H102" s="318"/>
      <c r="I102" s="319"/>
      <c r="J102" s="85" t="str">
        <f t="shared" si="16"/>
        <v/>
      </c>
      <c r="K102" s="88"/>
      <c r="L102" s="1" t="str">
        <f t="shared" si="17"/>
        <v/>
      </c>
      <c r="R102" s="1" t="str">
        <f t="shared" si="18"/>
        <v/>
      </c>
      <c r="S102" s="1" t="str">
        <f t="shared" si="19"/>
        <v/>
      </c>
      <c r="W102" s="1" t="e">
        <f t="shared" ca="1" si="20"/>
        <v>#VALUE!</v>
      </c>
      <c r="X102" s="1" t="e">
        <f t="shared" ca="1" si="21"/>
        <v>#VALUE!</v>
      </c>
      <c r="Y102" s="1" t="e">
        <f t="shared" ca="1" si="22"/>
        <v>#VALUE!</v>
      </c>
      <c r="AA102" s="1" t="str">
        <f t="shared" si="25"/>
        <v/>
      </c>
      <c r="AB102" s="1" t="str">
        <f t="shared" si="25"/>
        <v/>
      </c>
      <c r="AC102" s="1" t="str">
        <f t="shared" si="25"/>
        <v/>
      </c>
      <c r="AD102" s="1" t="str">
        <f t="shared" si="25"/>
        <v/>
      </c>
      <c r="AE102" s="1" t="str">
        <f t="shared" si="25"/>
        <v/>
      </c>
      <c r="AF102" s="1" t="e">
        <f>VLOOKUP(C102,'Est4'!$C$12:$S$26,18,FALSE)</f>
        <v>#N/A</v>
      </c>
      <c r="AG102" s="1" t="str">
        <f ca="1">IF($I102&lt;AG$5,"-",SUM(INDIRECT(ADDRESS($AF102+"1",6,1,1,"EST 4")):INDIRECT(ADDRESS($AF102+"1",IF(AA102="",17,AA102+"5"),1,1,"EST 4")))/SUM(INDIRECT(ADDRESS($AF102,6,1,1,"EST 4")):INDIRECT(ADDRESS($AF102,IF(AA102="",17,AA102+"5"),1,1,"EST 4")))-1)</f>
        <v>-</v>
      </c>
      <c r="AH102" s="1" t="str">
        <f ca="1">IF($I102&lt;AH$5,"-",SUM(INDIRECT(ADDRESS($AF102+"1",22,1,1,"EST 4")):INDIRECT(ADDRESS($AF102+"1",IF(AB102="",33,AB102+"21"),1,1,"EST 4")))/SUM(INDIRECT(ADDRESS($AF102,22,1,1,"EST 4")):INDIRECT(ADDRESS($AF102,IF(AB102="",33,AB102+"21"),1,1,"EST 4")))-1)</f>
        <v>-</v>
      </c>
      <c r="AI102" s="1" t="str">
        <f ca="1">IF($I102&lt;AI$5,"-",SUM(INDIRECT(ADDRESS($AF102+"1",38,1,1,"EST 4")):INDIRECT(ADDRESS($AF102+"1",IF(AC102="",49,AC102+"37"),1,1,"EST 4")))/SUM(INDIRECT(ADDRESS($AF102,38,1,1,"EST 4")):INDIRECT(ADDRESS($AF102,IF(AC102="",49,AC102+"37"),1,1,"EST 4")))-1)</f>
        <v>-</v>
      </c>
      <c r="AJ102" s="1" t="str">
        <f ca="1">IF($I102&lt;AJ$5,"-",SUM(INDIRECT(ADDRESS($AF102+"1",54,1,1,"EST 4")):INDIRECT(ADDRESS($AF102+"1",IF(AD102="",65,AD102+"53"),1,1,"EST 4")))/SUM(INDIRECT(ADDRESS($AF102,54,1,1,"EST 4")):INDIRECT(ADDRESS($AF102,IF(AD102="",65,AD102+"53"),1,1,"EST 4")))-1)</f>
        <v>-</v>
      </c>
      <c r="AK102" s="1" t="str">
        <f ca="1">IF($I102&lt;AK$5,"-",SUM(INDIRECT(ADDRESS($AF102+"1",70,1,1,"EST 4")):INDIRECT(ADDRESS($AF102+"1",IF(AE102="",81,AE102+"69"),1,1,"EST 4")))/SUM(INDIRECT(ADDRESS($AF102,70,1,1,"EST 4")):INDIRECT(ADDRESS($AF102,IF(AE102="",81,AE102+"69"),1,1,"EST 4")))-1)</f>
        <v>-</v>
      </c>
    </row>
    <row r="103" spans="3:37" ht="30" customHeight="1" thickTop="1" thickBot="1">
      <c r="C103" s="321"/>
      <c r="D103" s="322"/>
      <c r="E103" s="316"/>
      <c r="F103" s="316"/>
      <c r="G103" s="317" t="str">
        <f>IF(F103=0,"",VLOOKUP(F103,Funcionários!$C$6:$D$81,2,FALSE))</f>
        <v/>
      </c>
      <c r="H103" s="318"/>
      <c r="I103" s="319"/>
      <c r="J103" s="85" t="str">
        <f t="shared" si="16"/>
        <v/>
      </c>
      <c r="K103" s="88"/>
      <c r="L103" s="1" t="str">
        <f t="shared" si="17"/>
        <v/>
      </c>
      <c r="R103" s="1" t="str">
        <f t="shared" si="18"/>
        <v/>
      </c>
      <c r="S103" s="1" t="str">
        <f t="shared" si="19"/>
        <v/>
      </c>
      <c r="W103" s="1" t="e">
        <f t="shared" ca="1" si="20"/>
        <v>#VALUE!</v>
      </c>
      <c r="X103" s="1" t="e">
        <f t="shared" ca="1" si="21"/>
        <v>#VALUE!</v>
      </c>
      <c r="Y103" s="1" t="e">
        <f t="shared" ca="1" si="22"/>
        <v>#VALUE!</v>
      </c>
      <c r="AA103" s="1" t="str">
        <f t="shared" si="25"/>
        <v/>
      </c>
      <c r="AB103" s="1" t="str">
        <f t="shared" si="25"/>
        <v/>
      </c>
      <c r="AC103" s="1" t="str">
        <f t="shared" si="25"/>
        <v/>
      </c>
      <c r="AD103" s="1" t="str">
        <f t="shared" si="25"/>
        <v/>
      </c>
      <c r="AE103" s="1" t="str">
        <f t="shared" si="25"/>
        <v/>
      </c>
      <c r="AF103" s="1" t="e">
        <f>VLOOKUP(C103,'Est4'!$C$12:$S$26,18,FALSE)</f>
        <v>#N/A</v>
      </c>
      <c r="AG103" s="1" t="str">
        <f ca="1">IF($I103&lt;AG$5,"-",SUM(INDIRECT(ADDRESS($AF103+"1",6,1,1,"EST 4")):INDIRECT(ADDRESS($AF103+"1",IF(AA103="",17,AA103+"5"),1,1,"EST 4")))/SUM(INDIRECT(ADDRESS($AF103,6,1,1,"EST 4")):INDIRECT(ADDRESS($AF103,IF(AA103="",17,AA103+"5"),1,1,"EST 4")))-1)</f>
        <v>-</v>
      </c>
      <c r="AH103" s="1" t="str">
        <f ca="1">IF($I103&lt;AH$5,"-",SUM(INDIRECT(ADDRESS($AF103+"1",22,1,1,"EST 4")):INDIRECT(ADDRESS($AF103+"1",IF(AB103="",33,AB103+"21"),1,1,"EST 4")))/SUM(INDIRECT(ADDRESS($AF103,22,1,1,"EST 4")):INDIRECT(ADDRESS($AF103,IF(AB103="",33,AB103+"21"),1,1,"EST 4")))-1)</f>
        <v>-</v>
      </c>
      <c r="AI103" s="1" t="str">
        <f ca="1">IF($I103&lt;AI$5,"-",SUM(INDIRECT(ADDRESS($AF103+"1",38,1,1,"EST 4")):INDIRECT(ADDRESS($AF103+"1",IF(AC103="",49,AC103+"37"),1,1,"EST 4")))/SUM(INDIRECT(ADDRESS($AF103,38,1,1,"EST 4")):INDIRECT(ADDRESS($AF103,IF(AC103="",49,AC103+"37"),1,1,"EST 4")))-1)</f>
        <v>-</v>
      </c>
      <c r="AJ103" s="1" t="str">
        <f ca="1">IF($I103&lt;AJ$5,"-",SUM(INDIRECT(ADDRESS($AF103+"1",54,1,1,"EST 4")):INDIRECT(ADDRESS($AF103+"1",IF(AD103="",65,AD103+"53"),1,1,"EST 4")))/SUM(INDIRECT(ADDRESS($AF103,54,1,1,"EST 4")):INDIRECT(ADDRESS($AF103,IF(AD103="",65,AD103+"53"),1,1,"EST 4")))-1)</f>
        <v>-</v>
      </c>
      <c r="AK103" s="1" t="str">
        <f ca="1">IF($I103&lt;AK$5,"-",SUM(INDIRECT(ADDRESS($AF103+"1",70,1,1,"EST 4")):INDIRECT(ADDRESS($AF103+"1",IF(AE103="",81,AE103+"69"),1,1,"EST 4")))/SUM(INDIRECT(ADDRESS($AF103,70,1,1,"EST 4")):INDIRECT(ADDRESS($AF103,IF(AE103="",81,AE103+"69"),1,1,"EST 4")))-1)</f>
        <v>-</v>
      </c>
    </row>
    <row r="104" spans="3:37" ht="30" customHeight="1" thickTop="1" thickBot="1">
      <c r="C104" s="321"/>
      <c r="D104" s="322"/>
      <c r="E104" s="316"/>
      <c r="F104" s="316"/>
      <c r="G104" s="317" t="str">
        <f>IF(F104=0,"",VLOOKUP(F104,Funcionários!$C$6:$D$81,2,FALSE))</f>
        <v/>
      </c>
      <c r="H104" s="318"/>
      <c r="I104" s="319"/>
      <c r="J104" s="85" t="str">
        <f t="shared" si="16"/>
        <v/>
      </c>
      <c r="K104" s="88"/>
      <c r="L104" s="1" t="str">
        <f t="shared" si="17"/>
        <v/>
      </c>
      <c r="R104" s="1" t="str">
        <f t="shared" si="18"/>
        <v/>
      </c>
      <c r="S104" s="1" t="str">
        <f t="shared" si="19"/>
        <v/>
      </c>
      <c r="W104" s="1" t="e">
        <f t="shared" ca="1" si="20"/>
        <v>#VALUE!</v>
      </c>
      <c r="X104" s="1" t="e">
        <f t="shared" ca="1" si="21"/>
        <v>#VALUE!</v>
      </c>
      <c r="Y104" s="1" t="e">
        <f t="shared" ca="1" si="22"/>
        <v>#VALUE!</v>
      </c>
      <c r="AA104" s="1" t="str">
        <f t="shared" si="25"/>
        <v/>
      </c>
      <c r="AB104" s="1" t="str">
        <f t="shared" si="25"/>
        <v/>
      </c>
      <c r="AC104" s="1" t="str">
        <f t="shared" si="25"/>
        <v/>
      </c>
      <c r="AD104" s="1" t="str">
        <f t="shared" si="25"/>
        <v/>
      </c>
      <c r="AE104" s="1" t="str">
        <f t="shared" si="25"/>
        <v/>
      </c>
      <c r="AF104" s="1" t="e">
        <f>VLOOKUP(C104,'Est4'!$C$12:$S$26,18,FALSE)</f>
        <v>#N/A</v>
      </c>
      <c r="AG104" s="1" t="str">
        <f ca="1">IF($I104&lt;AG$5,"-",SUM(INDIRECT(ADDRESS($AF104+"1",6,1,1,"EST 4")):INDIRECT(ADDRESS($AF104+"1",IF(AA104="",17,AA104+"5"),1,1,"EST 4")))/SUM(INDIRECT(ADDRESS($AF104,6,1,1,"EST 4")):INDIRECT(ADDRESS($AF104,IF(AA104="",17,AA104+"5"),1,1,"EST 4")))-1)</f>
        <v>-</v>
      </c>
      <c r="AH104" s="1" t="str">
        <f ca="1">IF($I104&lt;AH$5,"-",SUM(INDIRECT(ADDRESS($AF104+"1",22,1,1,"EST 4")):INDIRECT(ADDRESS($AF104+"1",IF(AB104="",33,AB104+"21"),1,1,"EST 4")))/SUM(INDIRECT(ADDRESS($AF104,22,1,1,"EST 4")):INDIRECT(ADDRESS($AF104,IF(AB104="",33,AB104+"21"),1,1,"EST 4")))-1)</f>
        <v>-</v>
      </c>
      <c r="AI104" s="1" t="str">
        <f ca="1">IF($I104&lt;AI$5,"-",SUM(INDIRECT(ADDRESS($AF104+"1",38,1,1,"EST 4")):INDIRECT(ADDRESS($AF104+"1",IF(AC104="",49,AC104+"37"),1,1,"EST 4")))/SUM(INDIRECT(ADDRESS($AF104,38,1,1,"EST 4")):INDIRECT(ADDRESS($AF104,IF(AC104="",49,AC104+"37"),1,1,"EST 4")))-1)</f>
        <v>-</v>
      </c>
      <c r="AJ104" s="1" t="str">
        <f ca="1">IF($I104&lt;AJ$5,"-",SUM(INDIRECT(ADDRESS($AF104+"1",54,1,1,"EST 4")):INDIRECT(ADDRESS($AF104+"1",IF(AD104="",65,AD104+"53"),1,1,"EST 4")))/SUM(INDIRECT(ADDRESS($AF104,54,1,1,"EST 4")):INDIRECT(ADDRESS($AF104,IF(AD104="",65,AD104+"53"),1,1,"EST 4")))-1)</f>
        <v>-</v>
      </c>
      <c r="AK104" s="1" t="str">
        <f ca="1">IF($I104&lt;AK$5,"-",SUM(INDIRECT(ADDRESS($AF104+"1",70,1,1,"EST 4")):INDIRECT(ADDRESS($AF104+"1",IF(AE104="",81,AE104+"69"),1,1,"EST 4")))/SUM(INDIRECT(ADDRESS($AF104,70,1,1,"EST 4")):INDIRECT(ADDRESS($AF104,IF(AE104="",81,AE104+"69"),1,1,"EST 4")))-1)</f>
        <v>-</v>
      </c>
    </row>
    <row r="105" spans="3:37" ht="30" customHeight="1" thickTop="1" thickBot="1">
      <c r="C105" s="321"/>
      <c r="D105" s="322"/>
      <c r="E105" s="316"/>
      <c r="F105" s="316"/>
      <c r="G105" s="317" t="str">
        <f>IF(F105=0,"",VLOOKUP(F105,Funcionários!$C$6:$D$81,2,FALSE))</f>
        <v/>
      </c>
      <c r="H105" s="318"/>
      <c r="I105" s="319"/>
      <c r="J105" s="85" t="str">
        <f t="shared" si="16"/>
        <v/>
      </c>
      <c r="K105" s="88"/>
      <c r="L105" s="1" t="str">
        <f t="shared" si="17"/>
        <v/>
      </c>
      <c r="R105" s="1" t="str">
        <f t="shared" si="18"/>
        <v/>
      </c>
      <c r="S105" s="1" t="str">
        <f t="shared" si="19"/>
        <v/>
      </c>
      <c r="W105" s="1" t="e">
        <f t="shared" ca="1" si="20"/>
        <v>#VALUE!</v>
      </c>
      <c r="X105" s="1" t="e">
        <f t="shared" ca="1" si="21"/>
        <v>#VALUE!</v>
      </c>
      <c r="Y105" s="1" t="e">
        <f t="shared" ca="1" si="22"/>
        <v>#VALUE!</v>
      </c>
      <c r="AA105" s="1" t="str">
        <f t="shared" si="25"/>
        <v/>
      </c>
      <c r="AB105" s="1" t="str">
        <f t="shared" si="25"/>
        <v/>
      </c>
      <c r="AC105" s="1" t="str">
        <f t="shared" si="25"/>
        <v/>
      </c>
      <c r="AD105" s="1" t="str">
        <f t="shared" si="25"/>
        <v/>
      </c>
      <c r="AE105" s="1" t="str">
        <f t="shared" si="25"/>
        <v/>
      </c>
      <c r="AF105" s="1" t="e">
        <f>VLOOKUP(C105,'Est4'!$C$12:$S$26,18,FALSE)</f>
        <v>#N/A</v>
      </c>
      <c r="AG105" s="1" t="str">
        <f ca="1">IF($I105&lt;AG$5,"-",SUM(INDIRECT(ADDRESS($AF105+"1",6,1,1,"EST 4")):INDIRECT(ADDRESS($AF105+"1",IF(AA105="",17,AA105+"5"),1,1,"EST 4")))/SUM(INDIRECT(ADDRESS($AF105,6,1,1,"EST 4")):INDIRECT(ADDRESS($AF105,IF(AA105="",17,AA105+"5"),1,1,"EST 4")))-1)</f>
        <v>-</v>
      </c>
      <c r="AH105" s="1" t="str">
        <f ca="1">IF($I105&lt;AH$5,"-",SUM(INDIRECT(ADDRESS($AF105+"1",22,1,1,"EST 4")):INDIRECT(ADDRESS($AF105+"1",IF(AB105="",33,AB105+"21"),1,1,"EST 4")))/SUM(INDIRECT(ADDRESS($AF105,22,1,1,"EST 4")):INDIRECT(ADDRESS($AF105,IF(AB105="",33,AB105+"21"),1,1,"EST 4")))-1)</f>
        <v>-</v>
      </c>
      <c r="AI105" s="1" t="str">
        <f ca="1">IF($I105&lt;AI$5,"-",SUM(INDIRECT(ADDRESS($AF105+"1",38,1,1,"EST 4")):INDIRECT(ADDRESS($AF105+"1",IF(AC105="",49,AC105+"37"),1,1,"EST 4")))/SUM(INDIRECT(ADDRESS($AF105,38,1,1,"EST 4")):INDIRECT(ADDRESS($AF105,IF(AC105="",49,AC105+"37"),1,1,"EST 4")))-1)</f>
        <v>-</v>
      </c>
      <c r="AJ105" s="1" t="str">
        <f ca="1">IF($I105&lt;AJ$5,"-",SUM(INDIRECT(ADDRESS($AF105+"1",54,1,1,"EST 4")):INDIRECT(ADDRESS($AF105+"1",IF(AD105="",65,AD105+"53"),1,1,"EST 4")))/SUM(INDIRECT(ADDRESS($AF105,54,1,1,"EST 4")):INDIRECT(ADDRESS($AF105,IF(AD105="",65,AD105+"53"),1,1,"EST 4")))-1)</f>
        <v>-</v>
      </c>
      <c r="AK105" s="1" t="str">
        <f ca="1">IF($I105&lt;AK$5,"-",SUM(INDIRECT(ADDRESS($AF105+"1",70,1,1,"EST 4")):INDIRECT(ADDRESS($AF105+"1",IF(AE105="",81,AE105+"69"),1,1,"EST 4")))/SUM(INDIRECT(ADDRESS($AF105,70,1,1,"EST 4")):INDIRECT(ADDRESS($AF105,IF(AE105="",81,AE105+"69"),1,1,"EST 4")))-1)</f>
        <v>-</v>
      </c>
    </row>
    <row r="106" spans="3:37" ht="30" customHeight="1" thickTop="1" thickBot="1">
      <c r="C106" s="321"/>
      <c r="D106" s="322"/>
      <c r="E106" s="316"/>
      <c r="F106" s="316"/>
      <c r="G106" s="317" t="str">
        <f>IF(F106=0,"",VLOOKUP(F106,Funcionários!$C$6:$D$81,2,FALSE))</f>
        <v/>
      </c>
      <c r="H106" s="318"/>
      <c r="I106" s="319"/>
      <c r="J106" s="85" t="str">
        <f t="shared" si="16"/>
        <v/>
      </c>
      <c r="K106" s="88"/>
      <c r="L106" s="1" t="str">
        <f t="shared" si="17"/>
        <v/>
      </c>
      <c r="R106" s="1" t="str">
        <f t="shared" si="18"/>
        <v/>
      </c>
      <c r="S106" s="1" t="str">
        <f t="shared" si="19"/>
        <v/>
      </c>
      <c r="W106" s="1" t="e">
        <f t="shared" ca="1" si="20"/>
        <v>#VALUE!</v>
      </c>
      <c r="X106" s="1" t="e">
        <f t="shared" ca="1" si="21"/>
        <v>#VALUE!</v>
      </c>
      <c r="Y106" s="1" t="e">
        <f t="shared" ca="1" si="22"/>
        <v>#VALUE!</v>
      </c>
      <c r="AA106" s="1" t="str">
        <f t="shared" ref="AA106:AE115" si="26">IF($I106=AA$5,$R106,"")</f>
        <v/>
      </c>
      <c r="AB106" s="1" t="str">
        <f t="shared" si="26"/>
        <v/>
      </c>
      <c r="AC106" s="1" t="str">
        <f t="shared" si="26"/>
        <v/>
      </c>
      <c r="AD106" s="1" t="str">
        <f t="shared" si="26"/>
        <v/>
      </c>
      <c r="AE106" s="1" t="str">
        <f t="shared" si="26"/>
        <v/>
      </c>
      <c r="AF106" s="1" t="e">
        <f>VLOOKUP(C106,'Est4'!$C$12:$S$26,18,FALSE)</f>
        <v>#N/A</v>
      </c>
      <c r="AG106" s="1" t="str">
        <f ca="1">IF($I106&lt;AG$5,"-",SUM(INDIRECT(ADDRESS($AF106+"1",6,1,1,"EST 4")):INDIRECT(ADDRESS($AF106+"1",IF(AA106="",17,AA106+"5"),1,1,"EST 4")))/SUM(INDIRECT(ADDRESS($AF106,6,1,1,"EST 4")):INDIRECT(ADDRESS($AF106,IF(AA106="",17,AA106+"5"),1,1,"EST 4")))-1)</f>
        <v>-</v>
      </c>
      <c r="AH106" s="1" t="str">
        <f ca="1">IF($I106&lt;AH$5,"-",SUM(INDIRECT(ADDRESS($AF106+"1",22,1,1,"EST 4")):INDIRECT(ADDRESS($AF106+"1",IF(AB106="",33,AB106+"21"),1,1,"EST 4")))/SUM(INDIRECT(ADDRESS($AF106,22,1,1,"EST 4")):INDIRECT(ADDRESS($AF106,IF(AB106="",33,AB106+"21"),1,1,"EST 4")))-1)</f>
        <v>-</v>
      </c>
      <c r="AI106" s="1" t="str">
        <f ca="1">IF($I106&lt;AI$5,"-",SUM(INDIRECT(ADDRESS($AF106+"1",38,1,1,"EST 4")):INDIRECT(ADDRESS($AF106+"1",IF(AC106="",49,AC106+"37"),1,1,"EST 4")))/SUM(INDIRECT(ADDRESS($AF106,38,1,1,"EST 4")):INDIRECT(ADDRESS($AF106,IF(AC106="",49,AC106+"37"),1,1,"EST 4")))-1)</f>
        <v>-</v>
      </c>
      <c r="AJ106" s="1" t="str">
        <f ca="1">IF($I106&lt;AJ$5,"-",SUM(INDIRECT(ADDRESS($AF106+"1",54,1,1,"EST 4")):INDIRECT(ADDRESS($AF106+"1",IF(AD106="",65,AD106+"53"),1,1,"EST 4")))/SUM(INDIRECT(ADDRESS($AF106,54,1,1,"EST 4")):INDIRECT(ADDRESS($AF106,IF(AD106="",65,AD106+"53"),1,1,"EST 4")))-1)</f>
        <v>-</v>
      </c>
      <c r="AK106" s="1" t="str">
        <f ca="1">IF($I106&lt;AK$5,"-",SUM(INDIRECT(ADDRESS($AF106+"1",70,1,1,"EST 4")):INDIRECT(ADDRESS($AF106+"1",IF(AE106="",81,AE106+"69"),1,1,"EST 4")))/SUM(INDIRECT(ADDRESS($AF106,70,1,1,"EST 4")):INDIRECT(ADDRESS($AF106,IF(AE106="",81,AE106+"69"),1,1,"EST 4")))-1)</f>
        <v>-</v>
      </c>
    </row>
    <row r="107" spans="3:37" ht="30" customHeight="1" thickTop="1" thickBot="1">
      <c r="C107" s="321"/>
      <c r="D107" s="322"/>
      <c r="E107" s="316"/>
      <c r="F107" s="316"/>
      <c r="G107" s="317" t="str">
        <f>IF(F107=0,"",VLOOKUP(F107,Funcionários!$C$6:$D$81,2,FALSE))</f>
        <v/>
      </c>
      <c r="H107" s="318"/>
      <c r="I107" s="319"/>
      <c r="J107" s="85" t="str">
        <f t="shared" si="16"/>
        <v/>
      </c>
      <c r="K107" s="88"/>
      <c r="L107" s="1" t="str">
        <f t="shared" si="17"/>
        <v/>
      </c>
      <c r="R107" s="1" t="str">
        <f t="shared" si="18"/>
        <v/>
      </c>
      <c r="S107" s="1" t="str">
        <f t="shared" si="19"/>
        <v/>
      </c>
      <c r="W107" s="1" t="e">
        <f t="shared" ca="1" si="20"/>
        <v>#VALUE!</v>
      </c>
      <c r="X107" s="1" t="e">
        <f t="shared" ca="1" si="21"/>
        <v>#VALUE!</v>
      </c>
      <c r="Y107" s="1" t="e">
        <f t="shared" ca="1" si="22"/>
        <v>#VALUE!</v>
      </c>
      <c r="AA107" s="1" t="str">
        <f t="shared" si="26"/>
        <v/>
      </c>
      <c r="AB107" s="1" t="str">
        <f t="shared" si="26"/>
        <v/>
      </c>
      <c r="AC107" s="1" t="str">
        <f t="shared" si="26"/>
        <v/>
      </c>
      <c r="AD107" s="1" t="str">
        <f t="shared" si="26"/>
        <v/>
      </c>
      <c r="AE107" s="1" t="str">
        <f t="shared" si="26"/>
        <v/>
      </c>
      <c r="AF107" s="1" t="e">
        <f>VLOOKUP(C107,'Est4'!$C$12:$S$26,18,FALSE)</f>
        <v>#N/A</v>
      </c>
      <c r="AG107" s="1" t="str">
        <f ca="1">IF($I107&lt;AG$5,"-",SUM(INDIRECT(ADDRESS($AF107+"1",6,1,1,"EST 4")):INDIRECT(ADDRESS($AF107+"1",IF(AA107="",17,AA107+"5"),1,1,"EST 4")))/SUM(INDIRECT(ADDRESS($AF107,6,1,1,"EST 4")):INDIRECT(ADDRESS($AF107,IF(AA107="",17,AA107+"5"),1,1,"EST 4")))-1)</f>
        <v>-</v>
      </c>
      <c r="AH107" s="1" t="str">
        <f ca="1">IF($I107&lt;AH$5,"-",SUM(INDIRECT(ADDRESS($AF107+"1",22,1,1,"EST 4")):INDIRECT(ADDRESS($AF107+"1",IF(AB107="",33,AB107+"21"),1,1,"EST 4")))/SUM(INDIRECT(ADDRESS($AF107,22,1,1,"EST 4")):INDIRECT(ADDRESS($AF107,IF(AB107="",33,AB107+"21"),1,1,"EST 4")))-1)</f>
        <v>-</v>
      </c>
      <c r="AI107" s="1" t="str">
        <f ca="1">IF($I107&lt;AI$5,"-",SUM(INDIRECT(ADDRESS($AF107+"1",38,1,1,"EST 4")):INDIRECT(ADDRESS($AF107+"1",IF(AC107="",49,AC107+"37"),1,1,"EST 4")))/SUM(INDIRECT(ADDRESS($AF107,38,1,1,"EST 4")):INDIRECT(ADDRESS($AF107,IF(AC107="",49,AC107+"37"),1,1,"EST 4")))-1)</f>
        <v>-</v>
      </c>
      <c r="AJ107" s="1" t="str">
        <f ca="1">IF($I107&lt;AJ$5,"-",SUM(INDIRECT(ADDRESS($AF107+"1",54,1,1,"EST 4")):INDIRECT(ADDRESS($AF107+"1",IF(AD107="",65,AD107+"53"),1,1,"EST 4")))/SUM(INDIRECT(ADDRESS($AF107,54,1,1,"EST 4")):INDIRECT(ADDRESS($AF107,IF(AD107="",65,AD107+"53"),1,1,"EST 4")))-1)</f>
        <v>-</v>
      </c>
      <c r="AK107" s="1" t="str">
        <f ca="1">IF($I107&lt;AK$5,"-",SUM(INDIRECT(ADDRESS($AF107+"1",70,1,1,"EST 4")):INDIRECT(ADDRESS($AF107+"1",IF(AE107="",81,AE107+"69"),1,1,"EST 4")))/SUM(INDIRECT(ADDRESS($AF107,70,1,1,"EST 4")):INDIRECT(ADDRESS($AF107,IF(AE107="",81,AE107+"69"),1,1,"EST 4")))-1)</f>
        <v>-</v>
      </c>
    </row>
    <row r="108" spans="3:37" ht="30" customHeight="1" thickTop="1" thickBot="1">
      <c r="C108" s="321"/>
      <c r="D108" s="322"/>
      <c r="E108" s="316"/>
      <c r="F108" s="316"/>
      <c r="G108" s="317" t="str">
        <f>IF(F108=0,"",VLOOKUP(F108,Funcionários!$C$6:$D$81,2,FALSE))</f>
        <v/>
      </c>
      <c r="H108" s="318"/>
      <c r="I108" s="319"/>
      <c r="J108" s="85" t="str">
        <f t="shared" si="16"/>
        <v/>
      </c>
      <c r="K108" s="88"/>
      <c r="L108" s="1" t="str">
        <f t="shared" si="17"/>
        <v/>
      </c>
      <c r="R108" s="1" t="str">
        <f t="shared" si="18"/>
        <v/>
      </c>
      <c r="S108" s="1" t="str">
        <f t="shared" si="19"/>
        <v/>
      </c>
      <c r="W108" s="1" t="e">
        <f t="shared" ca="1" si="20"/>
        <v>#VALUE!</v>
      </c>
      <c r="X108" s="1" t="e">
        <f t="shared" ca="1" si="21"/>
        <v>#VALUE!</v>
      </c>
      <c r="Y108" s="1" t="e">
        <f t="shared" ca="1" si="22"/>
        <v>#VALUE!</v>
      </c>
      <c r="AA108" s="1" t="str">
        <f t="shared" si="26"/>
        <v/>
      </c>
      <c r="AB108" s="1" t="str">
        <f t="shared" si="26"/>
        <v/>
      </c>
      <c r="AC108" s="1" t="str">
        <f t="shared" si="26"/>
        <v/>
      </c>
      <c r="AD108" s="1" t="str">
        <f t="shared" si="26"/>
        <v/>
      </c>
      <c r="AE108" s="1" t="str">
        <f t="shared" si="26"/>
        <v/>
      </c>
      <c r="AF108" s="1" t="e">
        <f>VLOOKUP(C108,'Est4'!$C$12:$S$26,18,FALSE)</f>
        <v>#N/A</v>
      </c>
      <c r="AG108" s="1" t="str">
        <f ca="1">IF($I108&lt;AG$5,"-",SUM(INDIRECT(ADDRESS($AF108+"1",6,1,1,"EST 4")):INDIRECT(ADDRESS($AF108+"1",IF(AA108="",17,AA108+"5"),1,1,"EST 4")))/SUM(INDIRECT(ADDRESS($AF108,6,1,1,"EST 4")):INDIRECT(ADDRESS($AF108,IF(AA108="",17,AA108+"5"),1,1,"EST 4")))-1)</f>
        <v>-</v>
      </c>
      <c r="AH108" s="1" t="str">
        <f ca="1">IF($I108&lt;AH$5,"-",SUM(INDIRECT(ADDRESS($AF108+"1",22,1,1,"EST 4")):INDIRECT(ADDRESS($AF108+"1",IF(AB108="",33,AB108+"21"),1,1,"EST 4")))/SUM(INDIRECT(ADDRESS($AF108,22,1,1,"EST 4")):INDIRECT(ADDRESS($AF108,IF(AB108="",33,AB108+"21"),1,1,"EST 4")))-1)</f>
        <v>-</v>
      </c>
      <c r="AI108" s="1" t="str">
        <f ca="1">IF($I108&lt;AI$5,"-",SUM(INDIRECT(ADDRESS($AF108+"1",38,1,1,"EST 4")):INDIRECT(ADDRESS($AF108+"1",IF(AC108="",49,AC108+"37"),1,1,"EST 4")))/SUM(INDIRECT(ADDRESS($AF108,38,1,1,"EST 4")):INDIRECT(ADDRESS($AF108,IF(AC108="",49,AC108+"37"),1,1,"EST 4")))-1)</f>
        <v>-</v>
      </c>
      <c r="AJ108" s="1" t="str">
        <f ca="1">IF($I108&lt;AJ$5,"-",SUM(INDIRECT(ADDRESS($AF108+"1",54,1,1,"EST 4")):INDIRECT(ADDRESS($AF108+"1",IF(AD108="",65,AD108+"53"),1,1,"EST 4")))/SUM(INDIRECT(ADDRESS($AF108,54,1,1,"EST 4")):INDIRECT(ADDRESS($AF108,IF(AD108="",65,AD108+"53"),1,1,"EST 4")))-1)</f>
        <v>-</v>
      </c>
      <c r="AK108" s="1" t="str">
        <f ca="1">IF($I108&lt;AK$5,"-",SUM(INDIRECT(ADDRESS($AF108+"1",70,1,1,"EST 4")):INDIRECT(ADDRESS($AF108+"1",IF(AE108="",81,AE108+"69"),1,1,"EST 4")))/SUM(INDIRECT(ADDRESS($AF108,70,1,1,"EST 4")):INDIRECT(ADDRESS($AF108,IF(AE108="",81,AE108+"69"),1,1,"EST 4")))-1)</f>
        <v>-</v>
      </c>
    </row>
    <row r="109" spans="3:37" ht="30" customHeight="1" thickTop="1" thickBot="1">
      <c r="C109" s="321"/>
      <c r="D109" s="322"/>
      <c r="E109" s="316"/>
      <c r="F109" s="316"/>
      <c r="G109" s="317" t="str">
        <f>IF(F109=0,"",VLOOKUP(F109,Funcionários!$C$6:$D$81,2,FALSE))</f>
        <v/>
      </c>
      <c r="H109" s="318"/>
      <c r="I109" s="319"/>
      <c r="J109" s="85" t="str">
        <f t="shared" si="16"/>
        <v/>
      </c>
      <c r="K109" s="88"/>
      <c r="L109" s="1" t="str">
        <f t="shared" si="17"/>
        <v/>
      </c>
      <c r="R109" s="1" t="str">
        <f t="shared" si="18"/>
        <v/>
      </c>
      <c r="S109" s="1" t="str">
        <f t="shared" si="19"/>
        <v/>
      </c>
      <c r="W109" s="1" t="e">
        <f t="shared" ca="1" si="20"/>
        <v>#VALUE!</v>
      </c>
      <c r="X109" s="1" t="e">
        <f t="shared" ca="1" si="21"/>
        <v>#VALUE!</v>
      </c>
      <c r="Y109" s="1" t="e">
        <f t="shared" ca="1" si="22"/>
        <v>#VALUE!</v>
      </c>
      <c r="AA109" s="1" t="str">
        <f t="shared" si="26"/>
        <v/>
      </c>
      <c r="AB109" s="1" t="str">
        <f t="shared" si="26"/>
        <v/>
      </c>
      <c r="AC109" s="1" t="str">
        <f t="shared" si="26"/>
        <v/>
      </c>
      <c r="AD109" s="1" t="str">
        <f t="shared" si="26"/>
        <v/>
      </c>
      <c r="AE109" s="1" t="str">
        <f t="shared" si="26"/>
        <v/>
      </c>
      <c r="AF109" s="1" t="e">
        <f>VLOOKUP(C109,'Est4'!$C$12:$S$26,18,FALSE)</f>
        <v>#N/A</v>
      </c>
      <c r="AG109" s="1" t="str">
        <f ca="1">IF($I109&lt;AG$5,"-",SUM(INDIRECT(ADDRESS($AF109+"1",6,1,1,"EST 4")):INDIRECT(ADDRESS($AF109+"1",IF(AA109="",17,AA109+"5"),1,1,"EST 4")))/SUM(INDIRECT(ADDRESS($AF109,6,1,1,"EST 4")):INDIRECT(ADDRESS($AF109,IF(AA109="",17,AA109+"5"),1,1,"EST 4")))-1)</f>
        <v>-</v>
      </c>
      <c r="AH109" s="1" t="str">
        <f ca="1">IF($I109&lt;AH$5,"-",SUM(INDIRECT(ADDRESS($AF109+"1",22,1,1,"EST 4")):INDIRECT(ADDRESS($AF109+"1",IF(AB109="",33,AB109+"21"),1,1,"EST 4")))/SUM(INDIRECT(ADDRESS($AF109,22,1,1,"EST 4")):INDIRECT(ADDRESS($AF109,IF(AB109="",33,AB109+"21"),1,1,"EST 4")))-1)</f>
        <v>-</v>
      </c>
      <c r="AI109" s="1" t="str">
        <f ca="1">IF($I109&lt;AI$5,"-",SUM(INDIRECT(ADDRESS($AF109+"1",38,1,1,"EST 4")):INDIRECT(ADDRESS($AF109+"1",IF(AC109="",49,AC109+"37"),1,1,"EST 4")))/SUM(INDIRECT(ADDRESS($AF109,38,1,1,"EST 4")):INDIRECT(ADDRESS($AF109,IF(AC109="",49,AC109+"37"),1,1,"EST 4")))-1)</f>
        <v>-</v>
      </c>
      <c r="AJ109" s="1" t="str">
        <f ca="1">IF($I109&lt;AJ$5,"-",SUM(INDIRECT(ADDRESS($AF109+"1",54,1,1,"EST 4")):INDIRECT(ADDRESS($AF109+"1",IF(AD109="",65,AD109+"53"),1,1,"EST 4")))/SUM(INDIRECT(ADDRESS($AF109,54,1,1,"EST 4")):INDIRECT(ADDRESS($AF109,IF(AD109="",65,AD109+"53"),1,1,"EST 4")))-1)</f>
        <v>-</v>
      </c>
      <c r="AK109" s="1" t="str">
        <f ca="1">IF($I109&lt;AK$5,"-",SUM(INDIRECT(ADDRESS($AF109+"1",70,1,1,"EST 4")):INDIRECT(ADDRESS($AF109+"1",IF(AE109="",81,AE109+"69"),1,1,"EST 4")))/SUM(INDIRECT(ADDRESS($AF109,70,1,1,"EST 4")):INDIRECT(ADDRESS($AF109,IF(AE109="",81,AE109+"69"),1,1,"EST 4")))-1)</f>
        <v>-</v>
      </c>
    </row>
    <row r="110" spans="3:37" ht="30" customHeight="1" thickTop="1" thickBot="1">
      <c r="C110" s="321"/>
      <c r="D110" s="322"/>
      <c r="E110" s="316"/>
      <c r="F110" s="316"/>
      <c r="G110" s="317" t="str">
        <f>IF(F110=0,"",VLOOKUP(F110,Funcionários!$C$6:$D$81,2,FALSE))</f>
        <v/>
      </c>
      <c r="H110" s="318"/>
      <c r="I110" s="319"/>
      <c r="J110" s="85" t="str">
        <f t="shared" si="16"/>
        <v/>
      </c>
      <c r="K110" s="88"/>
      <c r="L110" s="1" t="str">
        <f t="shared" si="17"/>
        <v/>
      </c>
      <c r="R110" s="1" t="str">
        <f t="shared" si="18"/>
        <v/>
      </c>
      <c r="S110" s="1" t="str">
        <f t="shared" si="19"/>
        <v/>
      </c>
      <c r="W110" s="1" t="e">
        <f t="shared" ca="1" si="20"/>
        <v>#VALUE!</v>
      </c>
      <c r="X110" s="1" t="e">
        <f t="shared" ca="1" si="21"/>
        <v>#VALUE!</v>
      </c>
      <c r="Y110" s="1" t="e">
        <f t="shared" ca="1" si="22"/>
        <v>#VALUE!</v>
      </c>
      <c r="AA110" s="1" t="str">
        <f t="shared" si="26"/>
        <v/>
      </c>
      <c r="AB110" s="1" t="str">
        <f t="shared" si="26"/>
        <v/>
      </c>
      <c r="AC110" s="1" t="str">
        <f t="shared" si="26"/>
        <v/>
      </c>
      <c r="AD110" s="1" t="str">
        <f t="shared" si="26"/>
        <v/>
      </c>
      <c r="AE110" s="1" t="str">
        <f t="shared" si="26"/>
        <v/>
      </c>
      <c r="AF110" s="1" t="e">
        <f>VLOOKUP(C110,'Est4'!$C$12:$S$26,18,FALSE)</f>
        <v>#N/A</v>
      </c>
      <c r="AG110" s="1" t="str">
        <f ca="1">IF($I110&lt;AG$5,"-",SUM(INDIRECT(ADDRESS($AF110+"1",6,1,1,"EST 4")):INDIRECT(ADDRESS($AF110+"1",IF(AA110="",17,AA110+"5"),1,1,"EST 4")))/SUM(INDIRECT(ADDRESS($AF110,6,1,1,"EST 4")):INDIRECT(ADDRESS($AF110,IF(AA110="",17,AA110+"5"),1,1,"EST 4")))-1)</f>
        <v>-</v>
      </c>
      <c r="AH110" s="1" t="str">
        <f ca="1">IF($I110&lt;AH$5,"-",SUM(INDIRECT(ADDRESS($AF110+"1",22,1,1,"EST 4")):INDIRECT(ADDRESS($AF110+"1",IF(AB110="",33,AB110+"21"),1,1,"EST 4")))/SUM(INDIRECT(ADDRESS($AF110,22,1,1,"EST 4")):INDIRECT(ADDRESS($AF110,IF(AB110="",33,AB110+"21"),1,1,"EST 4")))-1)</f>
        <v>-</v>
      </c>
      <c r="AI110" s="1" t="str">
        <f ca="1">IF($I110&lt;AI$5,"-",SUM(INDIRECT(ADDRESS($AF110+"1",38,1,1,"EST 4")):INDIRECT(ADDRESS($AF110+"1",IF(AC110="",49,AC110+"37"),1,1,"EST 4")))/SUM(INDIRECT(ADDRESS($AF110,38,1,1,"EST 4")):INDIRECT(ADDRESS($AF110,IF(AC110="",49,AC110+"37"),1,1,"EST 4")))-1)</f>
        <v>-</v>
      </c>
      <c r="AJ110" s="1" t="str">
        <f ca="1">IF($I110&lt;AJ$5,"-",SUM(INDIRECT(ADDRESS($AF110+"1",54,1,1,"EST 4")):INDIRECT(ADDRESS($AF110+"1",IF(AD110="",65,AD110+"53"),1,1,"EST 4")))/SUM(INDIRECT(ADDRESS($AF110,54,1,1,"EST 4")):INDIRECT(ADDRESS($AF110,IF(AD110="",65,AD110+"53"),1,1,"EST 4")))-1)</f>
        <v>-</v>
      </c>
      <c r="AK110" s="1" t="str">
        <f ca="1">IF($I110&lt;AK$5,"-",SUM(INDIRECT(ADDRESS($AF110+"1",70,1,1,"EST 4")):INDIRECT(ADDRESS($AF110+"1",IF(AE110="",81,AE110+"69"),1,1,"EST 4")))/SUM(INDIRECT(ADDRESS($AF110,70,1,1,"EST 4")):INDIRECT(ADDRESS($AF110,IF(AE110="",81,AE110+"69"),1,1,"EST 4")))-1)</f>
        <v>-</v>
      </c>
    </row>
    <row r="111" spans="3:37" ht="30" customHeight="1" thickTop="1" thickBot="1">
      <c r="C111" s="321"/>
      <c r="D111" s="322"/>
      <c r="E111" s="316"/>
      <c r="F111" s="316"/>
      <c r="G111" s="317" t="str">
        <f>IF(F111=0,"",VLOOKUP(F111,Funcionários!$C$6:$D$81,2,FALSE))</f>
        <v/>
      </c>
      <c r="H111" s="318"/>
      <c r="I111" s="319"/>
      <c r="J111" s="85" t="str">
        <f t="shared" si="16"/>
        <v/>
      </c>
      <c r="K111" s="88"/>
      <c r="L111" s="1" t="str">
        <f t="shared" si="17"/>
        <v/>
      </c>
      <c r="R111" s="1" t="str">
        <f t="shared" si="18"/>
        <v/>
      </c>
      <c r="S111" s="1" t="str">
        <f t="shared" si="19"/>
        <v/>
      </c>
      <c r="W111" s="1" t="e">
        <f t="shared" ca="1" si="20"/>
        <v>#VALUE!</v>
      </c>
      <c r="X111" s="1" t="e">
        <f t="shared" ca="1" si="21"/>
        <v>#VALUE!</v>
      </c>
      <c r="Y111" s="1" t="e">
        <f t="shared" ca="1" si="22"/>
        <v>#VALUE!</v>
      </c>
      <c r="AA111" s="1" t="str">
        <f t="shared" si="26"/>
        <v/>
      </c>
      <c r="AB111" s="1" t="str">
        <f t="shared" si="26"/>
        <v/>
      </c>
      <c r="AC111" s="1" t="str">
        <f t="shared" si="26"/>
        <v/>
      </c>
      <c r="AD111" s="1" t="str">
        <f t="shared" si="26"/>
        <v/>
      </c>
      <c r="AE111" s="1" t="str">
        <f t="shared" si="26"/>
        <v/>
      </c>
      <c r="AF111" s="1" t="e">
        <f>VLOOKUP(C111,'Est4'!$C$12:$S$26,18,FALSE)</f>
        <v>#N/A</v>
      </c>
      <c r="AG111" s="1" t="str">
        <f ca="1">IF($I111&lt;AG$5,"-",SUM(INDIRECT(ADDRESS($AF111+"1",6,1,1,"EST 4")):INDIRECT(ADDRESS($AF111+"1",IF(AA111="",17,AA111+"5"),1,1,"EST 4")))/SUM(INDIRECT(ADDRESS($AF111,6,1,1,"EST 4")):INDIRECT(ADDRESS($AF111,IF(AA111="",17,AA111+"5"),1,1,"EST 4")))-1)</f>
        <v>-</v>
      </c>
      <c r="AH111" s="1" t="str">
        <f ca="1">IF($I111&lt;AH$5,"-",SUM(INDIRECT(ADDRESS($AF111+"1",22,1,1,"EST 4")):INDIRECT(ADDRESS($AF111+"1",IF(AB111="",33,AB111+"21"),1,1,"EST 4")))/SUM(INDIRECT(ADDRESS($AF111,22,1,1,"EST 4")):INDIRECT(ADDRESS($AF111,IF(AB111="",33,AB111+"21"),1,1,"EST 4")))-1)</f>
        <v>-</v>
      </c>
      <c r="AI111" s="1" t="str">
        <f ca="1">IF($I111&lt;AI$5,"-",SUM(INDIRECT(ADDRESS($AF111+"1",38,1,1,"EST 4")):INDIRECT(ADDRESS($AF111+"1",IF(AC111="",49,AC111+"37"),1,1,"EST 4")))/SUM(INDIRECT(ADDRESS($AF111,38,1,1,"EST 4")):INDIRECT(ADDRESS($AF111,IF(AC111="",49,AC111+"37"),1,1,"EST 4")))-1)</f>
        <v>-</v>
      </c>
      <c r="AJ111" s="1" t="str">
        <f ca="1">IF($I111&lt;AJ$5,"-",SUM(INDIRECT(ADDRESS($AF111+"1",54,1,1,"EST 4")):INDIRECT(ADDRESS($AF111+"1",IF(AD111="",65,AD111+"53"),1,1,"EST 4")))/SUM(INDIRECT(ADDRESS($AF111,54,1,1,"EST 4")):INDIRECT(ADDRESS($AF111,IF(AD111="",65,AD111+"53"),1,1,"EST 4")))-1)</f>
        <v>-</v>
      </c>
      <c r="AK111" s="1" t="str">
        <f ca="1">IF($I111&lt;AK$5,"-",SUM(INDIRECT(ADDRESS($AF111+"1",70,1,1,"EST 4")):INDIRECT(ADDRESS($AF111+"1",IF(AE111="",81,AE111+"69"),1,1,"EST 4")))/SUM(INDIRECT(ADDRESS($AF111,70,1,1,"EST 4")):INDIRECT(ADDRESS($AF111,IF(AE111="",81,AE111+"69"),1,1,"EST 4")))-1)</f>
        <v>-</v>
      </c>
    </row>
    <row r="112" spans="3:37" ht="30" customHeight="1" thickTop="1" thickBot="1">
      <c r="C112" s="321"/>
      <c r="D112" s="322"/>
      <c r="E112" s="316"/>
      <c r="F112" s="316"/>
      <c r="G112" s="317" t="str">
        <f>IF(F112=0,"",VLOOKUP(F112,Funcionários!$C$6:$D$81,2,FALSE))</f>
        <v/>
      </c>
      <c r="H112" s="318"/>
      <c r="I112" s="319"/>
      <c r="J112" s="85" t="str">
        <f t="shared" si="16"/>
        <v/>
      </c>
      <c r="K112" s="88"/>
      <c r="L112" s="1" t="str">
        <f t="shared" si="17"/>
        <v/>
      </c>
      <c r="R112" s="1" t="str">
        <f t="shared" si="18"/>
        <v/>
      </c>
      <c r="S112" s="1" t="str">
        <f t="shared" si="19"/>
        <v/>
      </c>
      <c r="W112" s="1" t="e">
        <f t="shared" ca="1" si="20"/>
        <v>#VALUE!</v>
      </c>
      <c r="X112" s="1" t="e">
        <f t="shared" ca="1" si="21"/>
        <v>#VALUE!</v>
      </c>
      <c r="Y112" s="1" t="e">
        <f t="shared" ca="1" si="22"/>
        <v>#VALUE!</v>
      </c>
      <c r="AA112" s="1" t="str">
        <f t="shared" si="26"/>
        <v/>
      </c>
      <c r="AB112" s="1" t="str">
        <f t="shared" si="26"/>
        <v/>
      </c>
      <c r="AC112" s="1" t="str">
        <f t="shared" si="26"/>
        <v/>
      </c>
      <c r="AD112" s="1" t="str">
        <f t="shared" si="26"/>
        <v/>
      </c>
      <c r="AE112" s="1" t="str">
        <f t="shared" si="26"/>
        <v/>
      </c>
      <c r="AF112" s="1" t="e">
        <f>VLOOKUP(C112,'Est4'!$C$12:$S$26,18,FALSE)</f>
        <v>#N/A</v>
      </c>
      <c r="AG112" s="1" t="str">
        <f ca="1">IF($I112&lt;AG$5,"-",SUM(INDIRECT(ADDRESS($AF112+"1",6,1,1,"EST 4")):INDIRECT(ADDRESS($AF112+"1",IF(AA112="",17,AA112+"5"),1,1,"EST 4")))/SUM(INDIRECT(ADDRESS($AF112,6,1,1,"EST 4")):INDIRECT(ADDRESS($AF112,IF(AA112="",17,AA112+"5"),1,1,"EST 4")))-1)</f>
        <v>-</v>
      </c>
      <c r="AH112" s="1" t="str">
        <f ca="1">IF($I112&lt;AH$5,"-",SUM(INDIRECT(ADDRESS($AF112+"1",22,1,1,"EST 4")):INDIRECT(ADDRESS($AF112+"1",IF(AB112="",33,AB112+"21"),1,1,"EST 4")))/SUM(INDIRECT(ADDRESS($AF112,22,1,1,"EST 4")):INDIRECT(ADDRESS($AF112,IF(AB112="",33,AB112+"21"),1,1,"EST 4")))-1)</f>
        <v>-</v>
      </c>
      <c r="AI112" s="1" t="str">
        <f ca="1">IF($I112&lt;AI$5,"-",SUM(INDIRECT(ADDRESS($AF112+"1",38,1,1,"EST 4")):INDIRECT(ADDRESS($AF112+"1",IF(AC112="",49,AC112+"37"),1,1,"EST 4")))/SUM(INDIRECT(ADDRESS($AF112,38,1,1,"EST 4")):INDIRECT(ADDRESS($AF112,IF(AC112="",49,AC112+"37"),1,1,"EST 4")))-1)</f>
        <v>-</v>
      </c>
      <c r="AJ112" s="1" t="str">
        <f ca="1">IF($I112&lt;AJ$5,"-",SUM(INDIRECT(ADDRESS($AF112+"1",54,1,1,"EST 4")):INDIRECT(ADDRESS($AF112+"1",IF(AD112="",65,AD112+"53"),1,1,"EST 4")))/SUM(INDIRECT(ADDRESS($AF112,54,1,1,"EST 4")):INDIRECT(ADDRESS($AF112,IF(AD112="",65,AD112+"53"),1,1,"EST 4")))-1)</f>
        <v>-</v>
      </c>
      <c r="AK112" s="1" t="str">
        <f ca="1">IF($I112&lt;AK$5,"-",SUM(INDIRECT(ADDRESS($AF112+"1",70,1,1,"EST 4")):INDIRECT(ADDRESS($AF112+"1",IF(AE112="",81,AE112+"69"),1,1,"EST 4")))/SUM(INDIRECT(ADDRESS($AF112,70,1,1,"EST 4")):INDIRECT(ADDRESS($AF112,IF(AE112="",81,AE112+"69"),1,1,"EST 4")))-1)</f>
        <v>-</v>
      </c>
    </row>
    <row r="113" spans="3:37" ht="30" customHeight="1" thickTop="1" thickBot="1">
      <c r="C113" s="321"/>
      <c r="D113" s="322"/>
      <c r="E113" s="316"/>
      <c r="F113" s="316"/>
      <c r="G113" s="317" t="str">
        <f>IF(F113=0,"",VLOOKUP(F113,Funcionários!$C$6:$D$81,2,FALSE))</f>
        <v/>
      </c>
      <c r="H113" s="318"/>
      <c r="I113" s="319"/>
      <c r="J113" s="85" t="str">
        <f t="shared" si="16"/>
        <v/>
      </c>
      <c r="K113" s="88"/>
      <c r="L113" s="1" t="str">
        <f t="shared" si="17"/>
        <v/>
      </c>
      <c r="R113" s="1" t="str">
        <f t="shared" si="18"/>
        <v/>
      </c>
      <c r="S113" s="1" t="str">
        <f t="shared" si="19"/>
        <v/>
      </c>
      <c r="W113" s="1" t="e">
        <f t="shared" ca="1" si="20"/>
        <v>#VALUE!</v>
      </c>
      <c r="X113" s="1" t="e">
        <f t="shared" ca="1" si="21"/>
        <v>#VALUE!</v>
      </c>
      <c r="Y113" s="1" t="e">
        <f t="shared" ca="1" si="22"/>
        <v>#VALUE!</v>
      </c>
      <c r="AA113" s="1" t="str">
        <f t="shared" si="26"/>
        <v/>
      </c>
      <c r="AB113" s="1" t="str">
        <f t="shared" si="26"/>
        <v/>
      </c>
      <c r="AC113" s="1" t="str">
        <f t="shared" si="26"/>
        <v/>
      </c>
      <c r="AD113" s="1" t="str">
        <f t="shared" si="26"/>
        <v/>
      </c>
      <c r="AE113" s="1" t="str">
        <f t="shared" si="26"/>
        <v/>
      </c>
      <c r="AF113" s="1" t="e">
        <f>VLOOKUP(C113,'Est4'!$C$12:$S$26,18,FALSE)</f>
        <v>#N/A</v>
      </c>
      <c r="AG113" s="1" t="str">
        <f ca="1">IF($I113&lt;AG$5,"-",SUM(INDIRECT(ADDRESS($AF113+"1",6,1,1,"EST 4")):INDIRECT(ADDRESS($AF113+"1",IF(AA113="",17,AA113+"5"),1,1,"EST 4")))/SUM(INDIRECT(ADDRESS($AF113,6,1,1,"EST 4")):INDIRECT(ADDRESS($AF113,IF(AA113="",17,AA113+"5"),1,1,"EST 4")))-1)</f>
        <v>-</v>
      </c>
      <c r="AH113" s="1" t="str">
        <f ca="1">IF($I113&lt;AH$5,"-",SUM(INDIRECT(ADDRESS($AF113+"1",22,1,1,"EST 4")):INDIRECT(ADDRESS($AF113+"1",IF(AB113="",33,AB113+"21"),1,1,"EST 4")))/SUM(INDIRECT(ADDRESS($AF113,22,1,1,"EST 4")):INDIRECT(ADDRESS($AF113,IF(AB113="",33,AB113+"21"),1,1,"EST 4")))-1)</f>
        <v>-</v>
      </c>
      <c r="AI113" s="1" t="str">
        <f ca="1">IF($I113&lt;AI$5,"-",SUM(INDIRECT(ADDRESS($AF113+"1",38,1,1,"EST 4")):INDIRECT(ADDRESS($AF113+"1",IF(AC113="",49,AC113+"37"),1,1,"EST 4")))/SUM(INDIRECT(ADDRESS($AF113,38,1,1,"EST 4")):INDIRECT(ADDRESS($AF113,IF(AC113="",49,AC113+"37"),1,1,"EST 4")))-1)</f>
        <v>-</v>
      </c>
      <c r="AJ113" s="1" t="str">
        <f ca="1">IF($I113&lt;AJ$5,"-",SUM(INDIRECT(ADDRESS($AF113+"1",54,1,1,"EST 4")):INDIRECT(ADDRESS($AF113+"1",IF(AD113="",65,AD113+"53"),1,1,"EST 4")))/SUM(INDIRECT(ADDRESS($AF113,54,1,1,"EST 4")):INDIRECT(ADDRESS($AF113,IF(AD113="",65,AD113+"53"),1,1,"EST 4")))-1)</f>
        <v>-</v>
      </c>
      <c r="AK113" s="1" t="str">
        <f ca="1">IF($I113&lt;AK$5,"-",SUM(INDIRECT(ADDRESS($AF113+"1",70,1,1,"EST 4")):INDIRECT(ADDRESS($AF113+"1",IF(AE113="",81,AE113+"69"),1,1,"EST 4")))/SUM(INDIRECT(ADDRESS($AF113,70,1,1,"EST 4")):INDIRECT(ADDRESS($AF113,IF(AE113="",81,AE113+"69"),1,1,"EST 4")))-1)</f>
        <v>-</v>
      </c>
    </row>
    <row r="114" spans="3:37" ht="30" customHeight="1" thickTop="1" thickBot="1">
      <c r="C114" s="321"/>
      <c r="D114" s="322"/>
      <c r="E114" s="316"/>
      <c r="F114" s="316"/>
      <c r="G114" s="317" t="str">
        <f>IF(F114=0,"",VLOOKUP(F114,Funcionários!$C$6:$D$81,2,FALSE))</f>
        <v/>
      </c>
      <c r="H114" s="318"/>
      <c r="I114" s="319"/>
      <c r="J114" s="85" t="str">
        <f t="shared" si="16"/>
        <v/>
      </c>
      <c r="K114" s="88"/>
      <c r="L114" s="1" t="str">
        <f t="shared" si="17"/>
        <v/>
      </c>
      <c r="R114" s="1" t="str">
        <f t="shared" si="18"/>
        <v/>
      </c>
      <c r="S114" s="1" t="str">
        <f t="shared" si="19"/>
        <v/>
      </c>
      <c r="W114" s="1" t="e">
        <f t="shared" ca="1" si="20"/>
        <v>#VALUE!</v>
      </c>
      <c r="X114" s="1" t="e">
        <f t="shared" ca="1" si="21"/>
        <v>#VALUE!</v>
      </c>
      <c r="Y114" s="1" t="e">
        <f t="shared" ca="1" si="22"/>
        <v>#VALUE!</v>
      </c>
      <c r="AA114" s="1" t="str">
        <f t="shared" si="26"/>
        <v/>
      </c>
      <c r="AB114" s="1" t="str">
        <f t="shared" si="26"/>
        <v/>
      </c>
      <c r="AC114" s="1" t="str">
        <f t="shared" si="26"/>
        <v/>
      </c>
      <c r="AD114" s="1" t="str">
        <f t="shared" si="26"/>
        <v/>
      </c>
      <c r="AE114" s="1" t="str">
        <f t="shared" si="26"/>
        <v/>
      </c>
      <c r="AF114" s="1" t="e">
        <f>VLOOKUP(C114,'Est4'!$C$12:$S$26,18,FALSE)</f>
        <v>#N/A</v>
      </c>
      <c r="AG114" s="1" t="str">
        <f ca="1">IF($I114&lt;AG$5,"-",SUM(INDIRECT(ADDRESS($AF114+"1",6,1,1,"EST 4")):INDIRECT(ADDRESS($AF114+"1",IF(AA114="",17,AA114+"5"),1,1,"EST 4")))/SUM(INDIRECT(ADDRESS($AF114,6,1,1,"EST 4")):INDIRECT(ADDRESS($AF114,IF(AA114="",17,AA114+"5"),1,1,"EST 4")))-1)</f>
        <v>-</v>
      </c>
      <c r="AH114" s="1" t="str">
        <f ca="1">IF($I114&lt;AH$5,"-",SUM(INDIRECT(ADDRESS($AF114+"1",22,1,1,"EST 4")):INDIRECT(ADDRESS($AF114+"1",IF(AB114="",33,AB114+"21"),1,1,"EST 4")))/SUM(INDIRECT(ADDRESS($AF114,22,1,1,"EST 4")):INDIRECT(ADDRESS($AF114,IF(AB114="",33,AB114+"21"),1,1,"EST 4")))-1)</f>
        <v>-</v>
      </c>
      <c r="AI114" s="1" t="str">
        <f ca="1">IF($I114&lt;AI$5,"-",SUM(INDIRECT(ADDRESS($AF114+"1",38,1,1,"EST 4")):INDIRECT(ADDRESS($AF114+"1",IF(AC114="",49,AC114+"37"),1,1,"EST 4")))/SUM(INDIRECT(ADDRESS($AF114,38,1,1,"EST 4")):INDIRECT(ADDRESS($AF114,IF(AC114="",49,AC114+"37"),1,1,"EST 4")))-1)</f>
        <v>-</v>
      </c>
      <c r="AJ114" s="1" t="str">
        <f ca="1">IF($I114&lt;AJ$5,"-",SUM(INDIRECT(ADDRESS($AF114+"1",54,1,1,"EST 4")):INDIRECT(ADDRESS($AF114+"1",IF(AD114="",65,AD114+"53"),1,1,"EST 4")))/SUM(INDIRECT(ADDRESS($AF114,54,1,1,"EST 4")):INDIRECT(ADDRESS($AF114,IF(AD114="",65,AD114+"53"),1,1,"EST 4")))-1)</f>
        <v>-</v>
      </c>
      <c r="AK114" s="1" t="str">
        <f ca="1">IF($I114&lt;AK$5,"-",SUM(INDIRECT(ADDRESS($AF114+"1",70,1,1,"EST 4")):INDIRECT(ADDRESS($AF114+"1",IF(AE114="",81,AE114+"69"),1,1,"EST 4")))/SUM(INDIRECT(ADDRESS($AF114,70,1,1,"EST 4")):INDIRECT(ADDRESS($AF114,IF(AE114="",81,AE114+"69"),1,1,"EST 4")))-1)</f>
        <v>-</v>
      </c>
    </row>
    <row r="115" spans="3:37" ht="30" customHeight="1" thickTop="1" thickBot="1">
      <c r="C115" s="321"/>
      <c r="D115" s="322"/>
      <c r="E115" s="316"/>
      <c r="F115" s="316"/>
      <c r="G115" s="317" t="str">
        <f>IF(F115=0,"",VLOOKUP(F115,Funcionários!$C$6:$D$81,2,FALSE))</f>
        <v/>
      </c>
      <c r="H115" s="318"/>
      <c r="I115" s="319"/>
      <c r="J115" s="85" t="str">
        <f t="shared" si="16"/>
        <v/>
      </c>
      <c r="K115" s="88"/>
      <c r="L115" s="1" t="str">
        <f t="shared" si="17"/>
        <v/>
      </c>
      <c r="R115" s="1" t="str">
        <f t="shared" si="18"/>
        <v/>
      </c>
      <c r="S115" s="1" t="str">
        <f t="shared" si="19"/>
        <v/>
      </c>
      <c r="W115" s="1" t="e">
        <f t="shared" ca="1" si="20"/>
        <v>#VALUE!</v>
      </c>
      <c r="X115" s="1" t="e">
        <f t="shared" ca="1" si="21"/>
        <v>#VALUE!</v>
      </c>
      <c r="Y115" s="1" t="e">
        <f t="shared" ca="1" si="22"/>
        <v>#VALUE!</v>
      </c>
      <c r="AA115" s="1" t="str">
        <f t="shared" si="26"/>
        <v/>
      </c>
      <c r="AB115" s="1" t="str">
        <f t="shared" si="26"/>
        <v/>
      </c>
      <c r="AC115" s="1" t="str">
        <f t="shared" si="26"/>
        <v/>
      </c>
      <c r="AD115" s="1" t="str">
        <f t="shared" si="26"/>
        <v/>
      </c>
      <c r="AE115" s="1" t="str">
        <f t="shared" si="26"/>
        <v/>
      </c>
      <c r="AF115" s="1" t="e">
        <f>VLOOKUP(C115,'Est4'!$C$12:$S$26,18,FALSE)</f>
        <v>#N/A</v>
      </c>
      <c r="AG115" s="1" t="str">
        <f ca="1">IF($I115&lt;AG$5,"-",SUM(INDIRECT(ADDRESS($AF115+"1",6,1,1,"EST 4")):INDIRECT(ADDRESS($AF115+"1",IF(AA115="",17,AA115+"5"),1,1,"EST 4")))/SUM(INDIRECT(ADDRESS($AF115,6,1,1,"EST 4")):INDIRECT(ADDRESS($AF115,IF(AA115="",17,AA115+"5"),1,1,"EST 4")))-1)</f>
        <v>-</v>
      </c>
      <c r="AH115" s="1" t="str">
        <f ca="1">IF($I115&lt;AH$5,"-",SUM(INDIRECT(ADDRESS($AF115+"1",22,1,1,"EST 4")):INDIRECT(ADDRESS($AF115+"1",IF(AB115="",33,AB115+"21"),1,1,"EST 4")))/SUM(INDIRECT(ADDRESS($AF115,22,1,1,"EST 4")):INDIRECT(ADDRESS($AF115,IF(AB115="",33,AB115+"21"),1,1,"EST 4")))-1)</f>
        <v>-</v>
      </c>
      <c r="AI115" s="1" t="str">
        <f ca="1">IF($I115&lt;AI$5,"-",SUM(INDIRECT(ADDRESS($AF115+"1",38,1,1,"EST 4")):INDIRECT(ADDRESS($AF115+"1",IF(AC115="",49,AC115+"37"),1,1,"EST 4")))/SUM(INDIRECT(ADDRESS($AF115,38,1,1,"EST 4")):INDIRECT(ADDRESS($AF115,IF(AC115="",49,AC115+"37"),1,1,"EST 4")))-1)</f>
        <v>-</v>
      </c>
      <c r="AJ115" s="1" t="str">
        <f ca="1">IF($I115&lt;AJ$5,"-",SUM(INDIRECT(ADDRESS($AF115+"1",54,1,1,"EST 4")):INDIRECT(ADDRESS($AF115+"1",IF(AD115="",65,AD115+"53"),1,1,"EST 4")))/SUM(INDIRECT(ADDRESS($AF115,54,1,1,"EST 4")):INDIRECT(ADDRESS($AF115,IF(AD115="",65,AD115+"53"),1,1,"EST 4")))-1)</f>
        <v>-</v>
      </c>
      <c r="AK115" s="1" t="str">
        <f ca="1">IF($I115&lt;AK$5,"-",SUM(INDIRECT(ADDRESS($AF115+"1",70,1,1,"EST 4")):INDIRECT(ADDRESS($AF115+"1",IF(AE115="",81,AE115+"69"),1,1,"EST 4")))/SUM(INDIRECT(ADDRESS($AF115,70,1,1,"EST 4")):INDIRECT(ADDRESS($AF115,IF(AE115="",81,AE115+"69"),1,1,"EST 4")))-1)</f>
        <v>-</v>
      </c>
    </row>
    <row r="116" spans="3:37" ht="30" customHeight="1" thickTop="1" thickBot="1">
      <c r="C116" s="321"/>
      <c r="D116" s="322"/>
      <c r="E116" s="316"/>
      <c r="F116" s="316"/>
      <c r="G116" s="317" t="str">
        <f>IF(F116=0,"",VLOOKUP(F116,Funcionários!$C$6:$D$81,2,FALSE))</f>
        <v/>
      </c>
      <c r="H116" s="318"/>
      <c r="I116" s="319"/>
      <c r="J116" s="85" t="str">
        <f t="shared" si="16"/>
        <v/>
      </c>
      <c r="K116" s="88"/>
      <c r="L116" s="1" t="str">
        <f t="shared" si="17"/>
        <v/>
      </c>
      <c r="R116" s="1" t="str">
        <f t="shared" si="18"/>
        <v/>
      </c>
      <c r="S116" s="1" t="str">
        <f t="shared" si="19"/>
        <v/>
      </c>
      <c r="W116" s="1" t="e">
        <f t="shared" ca="1" si="20"/>
        <v>#VALUE!</v>
      </c>
      <c r="X116" s="1" t="e">
        <f t="shared" ca="1" si="21"/>
        <v>#VALUE!</v>
      </c>
      <c r="Y116" s="1" t="e">
        <f t="shared" ca="1" si="22"/>
        <v>#VALUE!</v>
      </c>
      <c r="AA116" s="1" t="str">
        <f t="shared" ref="AA116:AE125" si="27">IF($I116=AA$5,$R116,"")</f>
        <v/>
      </c>
      <c r="AB116" s="1" t="str">
        <f t="shared" si="27"/>
        <v/>
      </c>
      <c r="AC116" s="1" t="str">
        <f t="shared" si="27"/>
        <v/>
      </c>
      <c r="AD116" s="1" t="str">
        <f t="shared" si="27"/>
        <v/>
      </c>
      <c r="AE116" s="1" t="str">
        <f t="shared" si="27"/>
        <v/>
      </c>
      <c r="AF116" s="1" t="e">
        <f>VLOOKUP(C116,'Est4'!$C$12:$S$26,18,FALSE)</f>
        <v>#N/A</v>
      </c>
      <c r="AG116" s="1" t="str">
        <f ca="1">IF($I116&lt;AG$5,"-",SUM(INDIRECT(ADDRESS($AF116+"1",6,1,1,"EST 4")):INDIRECT(ADDRESS($AF116+"1",IF(AA116="",17,AA116+"5"),1,1,"EST 4")))/SUM(INDIRECT(ADDRESS($AF116,6,1,1,"EST 4")):INDIRECT(ADDRESS($AF116,IF(AA116="",17,AA116+"5"),1,1,"EST 4")))-1)</f>
        <v>-</v>
      </c>
      <c r="AH116" s="1" t="str">
        <f ca="1">IF($I116&lt;AH$5,"-",SUM(INDIRECT(ADDRESS($AF116+"1",22,1,1,"EST 4")):INDIRECT(ADDRESS($AF116+"1",IF(AB116="",33,AB116+"21"),1,1,"EST 4")))/SUM(INDIRECT(ADDRESS($AF116,22,1,1,"EST 4")):INDIRECT(ADDRESS($AF116,IF(AB116="",33,AB116+"21"),1,1,"EST 4")))-1)</f>
        <v>-</v>
      </c>
      <c r="AI116" s="1" t="str">
        <f ca="1">IF($I116&lt;AI$5,"-",SUM(INDIRECT(ADDRESS($AF116+"1",38,1,1,"EST 4")):INDIRECT(ADDRESS($AF116+"1",IF(AC116="",49,AC116+"37"),1,1,"EST 4")))/SUM(INDIRECT(ADDRESS($AF116,38,1,1,"EST 4")):INDIRECT(ADDRESS($AF116,IF(AC116="",49,AC116+"37"),1,1,"EST 4")))-1)</f>
        <v>-</v>
      </c>
      <c r="AJ116" s="1" t="str">
        <f ca="1">IF($I116&lt;AJ$5,"-",SUM(INDIRECT(ADDRESS($AF116+"1",54,1,1,"EST 4")):INDIRECT(ADDRESS($AF116+"1",IF(AD116="",65,AD116+"53"),1,1,"EST 4")))/SUM(INDIRECT(ADDRESS($AF116,54,1,1,"EST 4")):INDIRECT(ADDRESS($AF116,IF(AD116="",65,AD116+"53"),1,1,"EST 4")))-1)</f>
        <v>-</v>
      </c>
      <c r="AK116" s="1" t="str">
        <f ca="1">IF($I116&lt;AK$5,"-",SUM(INDIRECT(ADDRESS($AF116+"1",70,1,1,"EST 4")):INDIRECT(ADDRESS($AF116+"1",IF(AE116="",81,AE116+"69"),1,1,"EST 4")))/SUM(INDIRECT(ADDRESS($AF116,70,1,1,"EST 4")):INDIRECT(ADDRESS($AF116,IF(AE116="",81,AE116+"69"),1,1,"EST 4")))-1)</f>
        <v>-</v>
      </c>
    </row>
    <row r="117" spans="3:37" ht="30" customHeight="1" thickTop="1" thickBot="1">
      <c r="C117" s="321"/>
      <c r="D117" s="322"/>
      <c r="E117" s="316"/>
      <c r="F117" s="316"/>
      <c r="G117" s="317" t="str">
        <f>IF(F117=0,"",VLOOKUP(F117,Funcionários!$C$6:$D$81,2,FALSE))</f>
        <v/>
      </c>
      <c r="H117" s="318"/>
      <c r="I117" s="319"/>
      <c r="J117" s="85" t="str">
        <f t="shared" si="16"/>
        <v/>
      </c>
      <c r="K117" s="88"/>
      <c r="L117" s="1" t="str">
        <f t="shared" si="17"/>
        <v/>
      </c>
      <c r="R117" s="1" t="str">
        <f t="shared" si="18"/>
        <v/>
      </c>
      <c r="S117" s="1" t="str">
        <f t="shared" si="19"/>
        <v/>
      </c>
      <c r="W117" s="1" t="e">
        <f t="shared" ca="1" si="20"/>
        <v>#VALUE!</v>
      </c>
      <c r="X117" s="1" t="e">
        <f t="shared" ca="1" si="21"/>
        <v>#VALUE!</v>
      </c>
      <c r="Y117" s="1" t="e">
        <f t="shared" ca="1" si="22"/>
        <v>#VALUE!</v>
      </c>
      <c r="AA117" s="1" t="str">
        <f t="shared" si="27"/>
        <v/>
      </c>
      <c r="AB117" s="1" t="str">
        <f t="shared" si="27"/>
        <v/>
      </c>
      <c r="AC117" s="1" t="str">
        <f t="shared" si="27"/>
        <v/>
      </c>
      <c r="AD117" s="1" t="str">
        <f t="shared" si="27"/>
        <v/>
      </c>
      <c r="AE117" s="1" t="str">
        <f t="shared" si="27"/>
        <v/>
      </c>
      <c r="AF117" s="1" t="e">
        <f>VLOOKUP(C117,'Est4'!$C$12:$S$26,18,FALSE)</f>
        <v>#N/A</v>
      </c>
      <c r="AG117" s="1" t="str">
        <f ca="1">IF($I117&lt;AG$5,"-",SUM(INDIRECT(ADDRESS($AF117+"1",6,1,1,"EST 4")):INDIRECT(ADDRESS($AF117+"1",IF(AA117="",17,AA117+"5"),1,1,"EST 4")))/SUM(INDIRECT(ADDRESS($AF117,6,1,1,"EST 4")):INDIRECT(ADDRESS($AF117,IF(AA117="",17,AA117+"5"),1,1,"EST 4")))-1)</f>
        <v>-</v>
      </c>
      <c r="AH117" s="1" t="str">
        <f ca="1">IF($I117&lt;AH$5,"-",SUM(INDIRECT(ADDRESS($AF117+"1",22,1,1,"EST 4")):INDIRECT(ADDRESS($AF117+"1",IF(AB117="",33,AB117+"21"),1,1,"EST 4")))/SUM(INDIRECT(ADDRESS($AF117,22,1,1,"EST 4")):INDIRECT(ADDRESS($AF117,IF(AB117="",33,AB117+"21"),1,1,"EST 4")))-1)</f>
        <v>-</v>
      </c>
      <c r="AI117" s="1" t="str">
        <f ca="1">IF($I117&lt;AI$5,"-",SUM(INDIRECT(ADDRESS($AF117+"1",38,1,1,"EST 4")):INDIRECT(ADDRESS($AF117+"1",IF(AC117="",49,AC117+"37"),1,1,"EST 4")))/SUM(INDIRECT(ADDRESS($AF117,38,1,1,"EST 4")):INDIRECT(ADDRESS($AF117,IF(AC117="",49,AC117+"37"),1,1,"EST 4")))-1)</f>
        <v>-</v>
      </c>
      <c r="AJ117" s="1" t="str">
        <f ca="1">IF($I117&lt;AJ$5,"-",SUM(INDIRECT(ADDRESS($AF117+"1",54,1,1,"EST 4")):INDIRECT(ADDRESS($AF117+"1",IF(AD117="",65,AD117+"53"),1,1,"EST 4")))/SUM(INDIRECT(ADDRESS($AF117,54,1,1,"EST 4")):INDIRECT(ADDRESS($AF117,IF(AD117="",65,AD117+"53"),1,1,"EST 4")))-1)</f>
        <v>-</v>
      </c>
      <c r="AK117" s="1" t="str">
        <f ca="1">IF($I117&lt;AK$5,"-",SUM(INDIRECT(ADDRESS($AF117+"1",70,1,1,"EST 4")):INDIRECT(ADDRESS($AF117+"1",IF(AE117="",81,AE117+"69"),1,1,"EST 4")))/SUM(INDIRECT(ADDRESS($AF117,70,1,1,"EST 4")):INDIRECT(ADDRESS($AF117,IF(AE117="",81,AE117+"69"),1,1,"EST 4")))-1)</f>
        <v>-</v>
      </c>
    </row>
    <row r="118" spans="3:37" ht="30" customHeight="1" thickTop="1" thickBot="1">
      <c r="C118" s="321"/>
      <c r="D118" s="322"/>
      <c r="E118" s="316"/>
      <c r="F118" s="316"/>
      <c r="G118" s="317" t="str">
        <f>IF(F118=0,"",VLOOKUP(F118,Funcionários!$C$6:$D$81,2,FALSE))</f>
        <v/>
      </c>
      <c r="H118" s="318"/>
      <c r="I118" s="319"/>
      <c r="J118" s="85" t="str">
        <f t="shared" si="16"/>
        <v/>
      </c>
      <c r="K118" s="88"/>
      <c r="L118" s="1" t="str">
        <f t="shared" si="17"/>
        <v/>
      </c>
      <c r="R118" s="1" t="str">
        <f t="shared" si="18"/>
        <v/>
      </c>
      <c r="S118" s="1" t="str">
        <f t="shared" si="19"/>
        <v/>
      </c>
      <c r="W118" s="1" t="e">
        <f t="shared" ca="1" si="20"/>
        <v>#VALUE!</v>
      </c>
      <c r="X118" s="1" t="e">
        <f t="shared" ca="1" si="21"/>
        <v>#VALUE!</v>
      </c>
      <c r="Y118" s="1" t="e">
        <f t="shared" ca="1" si="22"/>
        <v>#VALUE!</v>
      </c>
      <c r="AA118" s="1" t="str">
        <f t="shared" si="27"/>
        <v/>
      </c>
      <c r="AB118" s="1" t="str">
        <f t="shared" si="27"/>
        <v/>
      </c>
      <c r="AC118" s="1" t="str">
        <f t="shared" si="27"/>
        <v/>
      </c>
      <c r="AD118" s="1" t="str">
        <f t="shared" si="27"/>
        <v/>
      </c>
      <c r="AE118" s="1" t="str">
        <f t="shared" si="27"/>
        <v/>
      </c>
      <c r="AF118" s="1" t="e">
        <f>VLOOKUP(C118,'Est4'!$C$12:$S$26,18,FALSE)</f>
        <v>#N/A</v>
      </c>
      <c r="AG118" s="1" t="str">
        <f ca="1">IF($I118&lt;AG$5,"-",SUM(INDIRECT(ADDRESS($AF118+"1",6,1,1,"EST 4")):INDIRECT(ADDRESS($AF118+"1",IF(AA118="",17,AA118+"5"),1,1,"EST 4")))/SUM(INDIRECT(ADDRESS($AF118,6,1,1,"EST 4")):INDIRECT(ADDRESS($AF118,IF(AA118="",17,AA118+"5"),1,1,"EST 4")))-1)</f>
        <v>-</v>
      </c>
      <c r="AH118" s="1" t="str">
        <f ca="1">IF($I118&lt;AH$5,"-",SUM(INDIRECT(ADDRESS($AF118+"1",22,1,1,"EST 4")):INDIRECT(ADDRESS($AF118+"1",IF(AB118="",33,AB118+"21"),1,1,"EST 4")))/SUM(INDIRECT(ADDRESS($AF118,22,1,1,"EST 4")):INDIRECT(ADDRESS($AF118,IF(AB118="",33,AB118+"21"),1,1,"EST 4")))-1)</f>
        <v>-</v>
      </c>
      <c r="AI118" s="1" t="str">
        <f ca="1">IF($I118&lt;AI$5,"-",SUM(INDIRECT(ADDRESS($AF118+"1",38,1,1,"EST 4")):INDIRECT(ADDRESS($AF118+"1",IF(AC118="",49,AC118+"37"),1,1,"EST 4")))/SUM(INDIRECT(ADDRESS($AF118,38,1,1,"EST 4")):INDIRECT(ADDRESS($AF118,IF(AC118="",49,AC118+"37"),1,1,"EST 4")))-1)</f>
        <v>-</v>
      </c>
      <c r="AJ118" s="1" t="str">
        <f ca="1">IF($I118&lt;AJ$5,"-",SUM(INDIRECT(ADDRESS($AF118+"1",54,1,1,"EST 4")):INDIRECT(ADDRESS($AF118+"1",IF(AD118="",65,AD118+"53"),1,1,"EST 4")))/SUM(INDIRECT(ADDRESS($AF118,54,1,1,"EST 4")):INDIRECT(ADDRESS($AF118,IF(AD118="",65,AD118+"53"),1,1,"EST 4")))-1)</f>
        <v>-</v>
      </c>
      <c r="AK118" s="1" t="str">
        <f ca="1">IF($I118&lt;AK$5,"-",SUM(INDIRECT(ADDRESS($AF118+"1",70,1,1,"EST 4")):INDIRECT(ADDRESS($AF118+"1",IF(AE118="",81,AE118+"69"),1,1,"EST 4")))/SUM(INDIRECT(ADDRESS($AF118,70,1,1,"EST 4")):INDIRECT(ADDRESS($AF118,IF(AE118="",81,AE118+"69"),1,1,"EST 4")))-1)</f>
        <v>-</v>
      </c>
    </row>
    <row r="119" spans="3:37" ht="30" customHeight="1" thickTop="1" thickBot="1">
      <c r="C119" s="321"/>
      <c r="D119" s="322"/>
      <c r="E119" s="316"/>
      <c r="F119" s="316"/>
      <c r="G119" s="317" t="str">
        <f>IF(F119=0,"",VLOOKUP(F119,Funcionários!$C$6:$D$81,2,FALSE))</f>
        <v/>
      </c>
      <c r="H119" s="318"/>
      <c r="I119" s="319"/>
      <c r="J119" s="85" t="str">
        <f t="shared" si="16"/>
        <v/>
      </c>
      <c r="K119" s="88"/>
      <c r="L119" s="1" t="str">
        <f t="shared" si="17"/>
        <v/>
      </c>
      <c r="R119" s="1" t="str">
        <f t="shared" si="18"/>
        <v/>
      </c>
      <c r="S119" s="1" t="str">
        <f t="shared" si="19"/>
        <v/>
      </c>
      <c r="W119" s="1" t="e">
        <f t="shared" ca="1" si="20"/>
        <v>#VALUE!</v>
      </c>
      <c r="X119" s="1" t="e">
        <f t="shared" ca="1" si="21"/>
        <v>#VALUE!</v>
      </c>
      <c r="Y119" s="1" t="e">
        <f t="shared" ca="1" si="22"/>
        <v>#VALUE!</v>
      </c>
      <c r="AA119" s="1" t="str">
        <f t="shared" si="27"/>
        <v/>
      </c>
      <c r="AB119" s="1" t="str">
        <f t="shared" si="27"/>
        <v/>
      </c>
      <c r="AC119" s="1" t="str">
        <f t="shared" si="27"/>
        <v/>
      </c>
      <c r="AD119" s="1" t="str">
        <f t="shared" si="27"/>
        <v/>
      </c>
      <c r="AE119" s="1" t="str">
        <f t="shared" si="27"/>
        <v/>
      </c>
      <c r="AF119" s="1" t="e">
        <f>VLOOKUP(C119,'Est4'!$C$12:$S$26,18,FALSE)</f>
        <v>#N/A</v>
      </c>
      <c r="AG119" s="1" t="str">
        <f ca="1">IF($I119&lt;AG$5,"-",SUM(INDIRECT(ADDRESS($AF119+"1",6,1,1,"EST 4")):INDIRECT(ADDRESS($AF119+"1",IF(AA119="",17,AA119+"5"),1,1,"EST 4")))/SUM(INDIRECT(ADDRESS($AF119,6,1,1,"EST 4")):INDIRECT(ADDRESS($AF119,IF(AA119="",17,AA119+"5"),1,1,"EST 4")))-1)</f>
        <v>-</v>
      </c>
      <c r="AH119" s="1" t="str">
        <f ca="1">IF($I119&lt;AH$5,"-",SUM(INDIRECT(ADDRESS($AF119+"1",22,1,1,"EST 4")):INDIRECT(ADDRESS($AF119+"1",IF(AB119="",33,AB119+"21"),1,1,"EST 4")))/SUM(INDIRECT(ADDRESS($AF119,22,1,1,"EST 4")):INDIRECT(ADDRESS($AF119,IF(AB119="",33,AB119+"21"),1,1,"EST 4")))-1)</f>
        <v>-</v>
      </c>
      <c r="AI119" s="1" t="str">
        <f ca="1">IF($I119&lt;AI$5,"-",SUM(INDIRECT(ADDRESS($AF119+"1",38,1,1,"EST 4")):INDIRECT(ADDRESS($AF119+"1",IF(AC119="",49,AC119+"37"),1,1,"EST 4")))/SUM(INDIRECT(ADDRESS($AF119,38,1,1,"EST 4")):INDIRECT(ADDRESS($AF119,IF(AC119="",49,AC119+"37"),1,1,"EST 4")))-1)</f>
        <v>-</v>
      </c>
      <c r="AJ119" s="1" t="str">
        <f ca="1">IF($I119&lt;AJ$5,"-",SUM(INDIRECT(ADDRESS($AF119+"1",54,1,1,"EST 4")):INDIRECT(ADDRESS($AF119+"1",IF(AD119="",65,AD119+"53"),1,1,"EST 4")))/SUM(INDIRECT(ADDRESS($AF119,54,1,1,"EST 4")):INDIRECT(ADDRESS($AF119,IF(AD119="",65,AD119+"53"),1,1,"EST 4")))-1)</f>
        <v>-</v>
      </c>
      <c r="AK119" s="1" t="str">
        <f ca="1">IF($I119&lt;AK$5,"-",SUM(INDIRECT(ADDRESS($AF119+"1",70,1,1,"EST 4")):INDIRECT(ADDRESS($AF119+"1",IF(AE119="",81,AE119+"69"),1,1,"EST 4")))/SUM(INDIRECT(ADDRESS($AF119,70,1,1,"EST 4")):INDIRECT(ADDRESS($AF119,IF(AE119="",81,AE119+"69"),1,1,"EST 4")))-1)</f>
        <v>-</v>
      </c>
    </row>
    <row r="120" spans="3:37" ht="30" customHeight="1" thickTop="1" thickBot="1">
      <c r="C120" s="321"/>
      <c r="D120" s="322"/>
      <c r="E120" s="316"/>
      <c r="F120" s="316"/>
      <c r="G120" s="317" t="str">
        <f>IF(F120=0,"",VLOOKUP(F120,Funcionários!$C$6:$D$81,2,FALSE))</f>
        <v/>
      </c>
      <c r="H120" s="318"/>
      <c r="I120" s="319"/>
      <c r="J120" s="85" t="str">
        <f t="shared" si="16"/>
        <v/>
      </c>
      <c r="K120" s="88"/>
      <c r="L120" s="1" t="str">
        <f t="shared" si="17"/>
        <v/>
      </c>
      <c r="R120" s="1" t="str">
        <f t="shared" si="18"/>
        <v/>
      </c>
      <c r="S120" s="1" t="str">
        <f t="shared" si="19"/>
        <v/>
      </c>
      <c r="W120" s="1" t="e">
        <f t="shared" ca="1" si="20"/>
        <v>#VALUE!</v>
      </c>
      <c r="X120" s="1" t="e">
        <f t="shared" ca="1" si="21"/>
        <v>#VALUE!</v>
      </c>
      <c r="Y120" s="1" t="e">
        <f t="shared" ca="1" si="22"/>
        <v>#VALUE!</v>
      </c>
      <c r="AA120" s="1" t="str">
        <f t="shared" si="27"/>
        <v/>
      </c>
      <c r="AB120" s="1" t="str">
        <f t="shared" si="27"/>
        <v/>
      </c>
      <c r="AC120" s="1" t="str">
        <f t="shared" si="27"/>
        <v/>
      </c>
      <c r="AD120" s="1" t="str">
        <f t="shared" si="27"/>
        <v/>
      </c>
      <c r="AE120" s="1" t="str">
        <f t="shared" si="27"/>
        <v/>
      </c>
      <c r="AF120" s="1" t="e">
        <f>VLOOKUP(C120,'Est4'!$C$12:$S$26,18,FALSE)</f>
        <v>#N/A</v>
      </c>
      <c r="AG120" s="1" t="str">
        <f ca="1">IF($I120&lt;AG$5,"-",SUM(INDIRECT(ADDRESS($AF120+"1",6,1,1,"EST 4")):INDIRECT(ADDRESS($AF120+"1",IF(AA120="",17,AA120+"5"),1,1,"EST 4")))/SUM(INDIRECT(ADDRESS($AF120,6,1,1,"EST 4")):INDIRECT(ADDRESS($AF120,IF(AA120="",17,AA120+"5"),1,1,"EST 4")))-1)</f>
        <v>-</v>
      </c>
      <c r="AH120" s="1" t="str">
        <f ca="1">IF($I120&lt;AH$5,"-",SUM(INDIRECT(ADDRESS($AF120+"1",22,1,1,"EST 4")):INDIRECT(ADDRESS($AF120+"1",IF(AB120="",33,AB120+"21"),1,1,"EST 4")))/SUM(INDIRECT(ADDRESS($AF120,22,1,1,"EST 4")):INDIRECT(ADDRESS($AF120,IF(AB120="",33,AB120+"21"),1,1,"EST 4")))-1)</f>
        <v>-</v>
      </c>
      <c r="AI120" s="1" t="str">
        <f ca="1">IF($I120&lt;AI$5,"-",SUM(INDIRECT(ADDRESS($AF120+"1",38,1,1,"EST 4")):INDIRECT(ADDRESS($AF120+"1",IF(AC120="",49,AC120+"37"),1,1,"EST 4")))/SUM(INDIRECT(ADDRESS($AF120,38,1,1,"EST 4")):INDIRECT(ADDRESS($AF120,IF(AC120="",49,AC120+"37"),1,1,"EST 4")))-1)</f>
        <v>-</v>
      </c>
      <c r="AJ120" s="1" t="str">
        <f ca="1">IF($I120&lt;AJ$5,"-",SUM(INDIRECT(ADDRESS($AF120+"1",54,1,1,"EST 4")):INDIRECT(ADDRESS($AF120+"1",IF(AD120="",65,AD120+"53"),1,1,"EST 4")))/SUM(INDIRECT(ADDRESS($AF120,54,1,1,"EST 4")):INDIRECT(ADDRESS($AF120,IF(AD120="",65,AD120+"53"),1,1,"EST 4")))-1)</f>
        <v>-</v>
      </c>
      <c r="AK120" s="1" t="str">
        <f ca="1">IF($I120&lt;AK$5,"-",SUM(INDIRECT(ADDRESS($AF120+"1",70,1,1,"EST 4")):INDIRECT(ADDRESS($AF120+"1",IF(AE120="",81,AE120+"69"),1,1,"EST 4")))/SUM(INDIRECT(ADDRESS($AF120,70,1,1,"EST 4")):INDIRECT(ADDRESS($AF120,IF(AE120="",81,AE120+"69"),1,1,"EST 4")))-1)</f>
        <v>-</v>
      </c>
    </row>
    <row r="121" spans="3:37" ht="30" customHeight="1" thickTop="1" thickBot="1">
      <c r="C121" s="321"/>
      <c r="D121" s="322"/>
      <c r="E121" s="316"/>
      <c r="F121" s="316"/>
      <c r="G121" s="317" t="str">
        <f>IF(F121=0,"",VLOOKUP(F121,Funcionários!$C$6:$D$81,2,FALSE))</f>
        <v/>
      </c>
      <c r="H121" s="318"/>
      <c r="I121" s="319"/>
      <c r="J121" s="85" t="str">
        <f t="shared" si="16"/>
        <v/>
      </c>
      <c r="K121" s="88"/>
      <c r="L121" s="1" t="str">
        <f t="shared" si="17"/>
        <v/>
      </c>
      <c r="R121" s="1" t="str">
        <f t="shared" si="18"/>
        <v/>
      </c>
      <c r="S121" s="1" t="str">
        <f t="shared" si="19"/>
        <v/>
      </c>
      <c r="W121" s="1" t="e">
        <f t="shared" ca="1" si="20"/>
        <v>#VALUE!</v>
      </c>
      <c r="X121" s="1" t="e">
        <f t="shared" ca="1" si="21"/>
        <v>#VALUE!</v>
      </c>
      <c r="Y121" s="1" t="e">
        <f t="shared" ca="1" si="22"/>
        <v>#VALUE!</v>
      </c>
      <c r="AA121" s="1" t="str">
        <f t="shared" si="27"/>
        <v/>
      </c>
      <c r="AB121" s="1" t="str">
        <f t="shared" si="27"/>
        <v/>
      </c>
      <c r="AC121" s="1" t="str">
        <f t="shared" si="27"/>
        <v/>
      </c>
      <c r="AD121" s="1" t="str">
        <f t="shared" si="27"/>
        <v/>
      </c>
      <c r="AE121" s="1" t="str">
        <f t="shared" si="27"/>
        <v/>
      </c>
      <c r="AF121" s="1" t="e">
        <f>VLOOKUP(C121,'Est4'!$C$12:$S$26,18,FALSE)</f>
        <v>#N/A</v>
      </c>
      <c r="AG121" s="1" t="str">
        <f ca="1">IF($I121&lt;AG$5,"-",SUM(INDIRECT(ADDRESS($AF121+"1",6,1,1,"EST 4")):INDIRECT(ADDRESS($AF121+"1",IF(AA121="",17,AA121+"5"),1,1,"EST 4")))/SUM(INDIRECT(ADDRESS($AF121,6,1,1,"EST 4")):INDIRECT(ADDRESS($AF121,IF(AA121="",17,AA121+"5"),1,1,"EST 4")))-1)</f>
        <v>-</v>
      </c>
      <c r="AH121" s="1" t="str">
        <f ca="1">IF($I121&lt;AH$5,"-",SUM(INDIRECT(ADDRESS($AF121+"1",22,1,1,"EST 4")):INDIRECT(ADDRESS($AF121+"1",IF(AB121="",33,AB121+"21"),1,1,"EST 4")))/SUM(INDIRECT(ADDRESS($AF121,22,1,1,"EST 4")):INDIRECT(ADDRESS($AF121,IF(AB121="",33,AB121+"21"),1,1,"EST 4")))-1)</f>
        <v>-</v>
      </c>
      <c r="AI121" s="1" t="str">
        <f ca="1">IF($I121&lt;AI$5,"-",SUM(INDIRECT(ADDRESS($AF121+"1",38,1,1,"EST 4")):INDIRECT(ADDRESS($AF121+"1",IF(AC121="",49,AC121+"37"),1,1,"EST 4")))/SUM(INDIRECT(ADDRESS($AF121,38,1,1,"EST 4")):INDIRECT(ADDRESS($AF121,IF(AC121="",49,AC121+"37"),1,1,"EST 4")))-1)</f>
        <v>-</v>
      </c>
      <c r="AJ121" s="1" t="str">
        <f ca="1">IF($I121&lt;AJ$5,"-",SUM(INDIRECT(ADDRESS($AF121+"1",54,1,1,"EST 4")):INDIRECT(ADDRESS($AF121+"1",IF(AD121="",65,AD121+"53"),1,1,"EST 4")))/SUM(INDIRECT(ADDRESS($AF121,54,1,1,"EST 4")):INDIRECT(ADDRESS($AF121,IF(AD121="",65,AD121+"53"),1,1,"EST 4")))-1)</f>
        <v>-</v>
      </c>
      <c r="AK121" s="1" t="str">
        <f ca="1">IF($I121&lt;AK$5,"-",SUM(INDIRECT(ADDRESS($AF121+"1",70,1,1,"EST 4")):INDIRECT(ADDRESS($AF121+"1",IF(AE121="",81,AE121+"69"),1,1,"EST 4")))/SUM(INDIRECT(ADDRESS($AF121,70,1,1,"EST 4")):INDIRECT(ADDRESS($AF121,IF(AE121="",81,AE121+"69"),1,1,"EST 4")))-1)</f>
        <v>-</v>
      </c>
    </row>
    <row r="122" spans="3:37" ht="30" customHeight="1" thickTop="1" thickBot="1">
      <c r="C122" s="321"/>
      <c r="D122" s="322"/>
      <c r="E122" s="316"/>
      <c r="F122" s="316"/>
      <c r="G122" s="317" t="str">
        <f>IF(F122=0,"",VLOOKUP(F122,Funcionários!$C$6:$D$81,2,FALSE))</f>
        <v/>
      </c>
      <c r="H122" s="318"/>
      <c r="I122" s="319"/>
      <c r="J122" s="85" t="str">
        <f t="shared" si="16"/>
        <v/>
      </c>
      <c r="K122" s="88"/>
      <c r="L122" s="1" t="str">
        <f t="shared" si="17"/>
        <v/>
      </c>
      <c r="R122" s="1" t="str">
        <f t="shared" si="18"/>
        <v/>
      </c>
      <c r="S122" s="1" t="str">
        <f t="shared" si="19"/>
        <v/>
      </c>
      <c r="W122" s="1" t="e">
        <f t="shared" ca="1" si="20"/>
        <v>#VALUE!</v>
      </c>
      <c r="X122" s="1" t="e">
        <f t="shared" ca="1" si="21"/>
        <v>#VALUE!</v>
      </c>
      <c r="Y122" s="1" t="e">
        <f t="shared" ca="1" si="22"/>
        <v>#VALUE!</v>
      </c>
      <c r="AA122" s="1" t="str">
        <f t="shared" si="27"/>
        <v/>
      </c>
      <c r="AB122" s="1" t="str">
        <f t="shared" si="27"/>
        <v/>
      </c>
      <c r="AC122" s="1" t="str">
        <f t="shared" si="27"/>
        <v/>
      </c>
      <c r="AD122" s="1" t="str">
        <f t="shared" si="27"/>
        <v/>
      </c>
      <c r="AE122" s="1" t="str">
        <f t="shared" si="27"/>
        <v/>
      </c>
      <c r="AF122" s="1" t="e">
        <f>VLOOKUP(C122,'Est4'!$C$12:$S$26,18,FALSE)</f>
        <v>#N/A</v>
      </c>
      <c r="AG122" s="1" t="str">
        <f ca="1">IF($I122&lt;AG$5,"-",SUM(INDIRECT(ADDRESS($AF122+"1",6,1,1,"EST 4")):INDIRECT(ADDRESS($AF122+"1",IF(AA122="",17,AA122+"5"),1,1,"EST 4")))/SUM(INDIRECT(ADDRESS($AF122,6,1,1,"EST 4")):INDIRECT(ADDRESS($AF122,IF(AA122="",17,AA122+"5"),1,1,"EST 4")))-1)</f>
        <v>-</v>
      </c>
      <c r="AH122" s="1" t="str">
        <f ca="1">IF($I122&lt;AH$5,"-",SUM(INDIRECT(ADDRESS($AF122+"1",22,1,1,"EST 4")):INDIRECT(ADDRESS($AF122+"1",IF(AB122="",33,AB122+"21"),1,1,"EST 4")))/SUM(INDIRECT(ADDRESS($AF122,22,1,1,"EST 4")):INDIRECT(ADDRESS($AF122,IF(AB122="",33,AB122+"21"),1,1,"EST 4")))-1)</f>
        <v>-</v>
      </c>
      <c r="AI122" s="1" t="str">
        <f ca="1">IF($I122&lt;AI$5,"-",SUM(INDIRECT(ADDRESS($AF122+"1",38,1,1,"EST 4")):INDIRECT(ADDRESS($AF122+"1",IF(AC122="",49,AC122+"37"),1,1,"EST 4")))/SUM(INDIRECT(ADDRESS($AF122,38,1,1,"EST 4")):INDIRECT(ADDRESS($AF122,IF(AC122="",49,AC122+"37"),1,1,"EST 4")))-1)</f>
        <v>-</v>
      </c>
      <c r="AJ122" s="1" t="str">
        <f ca="1">IF($I122&lt;AJ$5,"-",SUM(INDIRECT(ADDRESS($AF122+"1",54,1,1,"EST 4")):INDIRECT(ADDRESS($AF122+"1",IF(AD122="",65,AD122+"53"),1,1,"EST 4")))/SUM(INDIRECT(ADDRESS($AF122,54,1,1,"EST 4")):INDIRECT(ADDRESS($AF122,IF(AD122="",65,AD122+"53"),1,1,"EST 4")))-1)</f>
        <v>-</v>
      </c>
      <c r="AK122" s="1" t="str">
        <f ca="1">IF($I122&lt;AK$5,"-",SUM(INDIRECT(ADDRESS($AF122+"1",70,1,1,"EST 4")):INDIRECT(ADDRESS($AF122+"1",IF(AE122="",81,AE122+"69"),1,1,"EST 4")))/SUM(INDIRECT(ADDRESS($AF122,70,1,1,"EST 4")):INDIRECT(ADDRESS($AF122,IF(AE122="",81,AE122+"69"),1,1,"EST 4")))-1)</f>
        <v>-</v>
      </c>
    </row>
    <row r="123" spans="3:37" ht="30" customHeight="1" thickTop="1" thickBot="1">
      <c r="C123" s="321"/>
      <c r="D123" s="322"/>
      <c r="E123" s="316"/>
      <c r="F123" s="316"/>
      <c r="G123" s="317" t="str">
        <f>IF(F123=0,"",VLOOKUP(F123,Funcionários!$C$6:$D$81,2,FALSE))</f>
        <v/>
      </c>
      <c r="H123" s="318"/>
      <c r="I123" s="319"/>
      <c r="J123" s="85" t="str">
        <f t="shared" si="16"/>
        <v/>
      </c>
      <c r="K123" s="88"/>
      <c r="L123" s="1" t="str">
        <f t="shared" si="17"/>
        <v/>
      </c>
      <c r="R123" s="1" t="str">
        <f t="shared" si="18"/>
        <v/>
      </c>
      <c r="S123" s="1" t="str">
        <f t="shared" si="19"/>
        <v/>
      </c>
      <c r="W123" s="1" t="e">
        <f t="shared" ca="1" si="20"/>
        <v>#VALUE!</v>
      </c>
      <c r="X123" s="1" t="e">
        <f t="shared" ca="1" si="21"/>
        <v>#VALUE!</v>
      </c>
      <c r="Y123" s="1" t="e">
        <f t="shared" ca="1" si="22"/>
        <v>#VALUE!</v>
      </c>
      <c r="AA123" s="1" t="str">
        <f t="shared" si="27"/>
        <v/>
      </c>
      <c r="AB123" s="1" t="str">
        <f t="shared" si="27"/>
        <v/>
      </c>
      <c r="AC123" s="1" t="str">
        <f t="shared" si="27"/>
        <v/>
      </c>
      <c r="AD123" s="1" t="str">
        <f t="shared" si="27"/>
        <v/>
      </c>
      <c r="AE123" s="1" t="str">
        <f t="shared" si="27"/>
        <v/>
      </c>
      <c r="AF123" s="1" t="e">
        <f>VLOOKUP(C123,'Est4'!$C$12:$S$26,18,FALSE)</f>
        <v>#N/A</v>
      </c>
      <c r="AG123" s="1" t="str">
        <f ca="1">IF($I123&lt;AG$5,"-",SUM(INDIRECT(ADDRESS($AF123+"1",6,1,1,"EST 4")):INDIRECT(ADDRESS($AF123+"1",IF(AA123="",17,AA123+"5"),1,1,"EST 4")))/SUM(INDIRECT(ADDRESS($AF123,6,1,1,"EST 4")):INDIRECT(ADDRESS($AF123,IF(AA123="",17,AA123+"5"),1,1,"EST 4")))-1)</f>
        <v>-</v>
      </c>
      <c r="AH123" s="1" t="str">
        <f ca="1">IF($I123&lt;AH$5,"-",SUM(INDIRECT(ADDRESS($AF123+"1",22,1,1,"EST 4")):INDIRECT(ADDRESS($AF123+"1",IF(AB123="",33,AB123+"21"),1,1,"EST 4")))/SUM(INDIRECT(ADDRESS($AF123,22,1,1,"EST 4")):INDIRECT(ADDRESS($AF123,IF(AB123="",33,AB123+"21"),1,1,"EST 4")))-1)</f>
        <v>-</v>
      </c>
      <c r="AI123" s="1" t="str">
        <f ca="1">IF($I123&lt;AI$5,"-",SUM(INDIRECT(ADDRESS($AF123+"1",38,1,1,"EST 4")):INDIRECT(ADDRESS($AF123+"1",IF(AC123="",49,AC123+"37"),1,1,"EST 4")))/SUM(INDIRECT(ADDRESS($AF123,38,1,1,"EST 4")):INDIRECT(ADDRESS($AF123,IF(AC123="",49,AC123+"37"),1,1,"EST 4")))-1)</f>
        <v>-</v>
      </c>
      <c r="AJ123" s="1" t="str">
        <f ca="1">IF($I123&lt;AJ$5,"-",SUM(INDIRECT(ADDRESS($AF123+"1",54,1,1,"EST 4")):INDIRECT(ADDRESS($AF123+"1",IF(AD123="",65,AD123+"53"),1,1,"EST 4")))/SUM(INDIRECT(ADDRESS($AF123,54,1,1,"EST 4")):INDIRECT(ADDRESS($AF123,IF(AD123="",65,AD123+"53"),1,1,"EST 4")))-1)</f>
        <v>-</v>
      </c>
      <c r="AK123" s="1" t="str">
        <f ca="1">IF($I123&lt;AK$5,"-",SUM(INDIRECT(ADDRESS($AF123+"1",70,1,1,"EST 4")):INDIRECT(ADDRESS($AF123+"1",IF(AE123="",81,AE123+"69"),1,1,"EST 4")))/SUM(INDIRECT(ADDRESS($AF123,70,1,1,"EST 4")):INDIRECT(ADDRESS($AF123,IF(AE123="",81,AE123+"69"),1,1,"EST 4")))-1)</f>
        <v>-</v>
      </c>
    </row>
    <row r="124" spans="3:37" ht="30" customHeight="1" thickTop="1" thickBot="1">
      <c r="C124" s="321"/>
      <c r="D124" s="322"/>
      <c r="E124" s="316"/>
      <c r="F124" s="316"/>
      <c r="G124" s="317" t="str">
        <f>IF(F124=0,"",VLOOKUP(F124,Funcionários!$C$6:$D$81,2,FALSE))</f>
        <v/>
      </c>
      <c r="H124" s="318"/>
      <c r="I124" s="319"/>
      <c r="J124" s="85" t="str">
        <f t="shared" si="16"/>
        <v/>
      </c>
      <c r="K124" s="88"/>
      <c r="L124" s="1" t="str">
        <f t="shared" si="17"/>
        <v/>
      </c>
      <c r="R124" s="1" t="str">
        <f t="shared" si="18"/>
        <v/>
      </c>
      <c r="S124" s="1" t="str">
        <f t="shared" si="19"/>
        <v/>
      </c>
      <c r="W124" s="1" t="e">
        <f t="shared" ca="1" si="20"/>
        <v>#VALUE!</v>
      </c>
      <c r="X124" s="1" t="e">
        <f t="shared" ca="1" si="21"/>
        <v>#VALUE!</v>
      </c>
      <c r="Y124" s="1" t="e">
        <f t="shared" ca="1" si="22"/>
        <v>#VALUE!</v>
      </c>
      <c r="AA124" s="1" t="str">
        <f t="shared" si="27"/>
        <v/>
      </c>
      <c r="AB124" s="1" t="str">
        <f t="shared" si="27"/>
        <v/>
      </c>
      <c r="AC124" s="1" t="str">
        <f t="shared" si="27"/>
        <v/>
      </c>
      <c r="AD124" s="1" t="str">
        <f t="shared" si="27"/>
        <v/>
      </c>
      <c r="AE124" s="1" t="str">
        <f t="shared" si="27"/>
        <v/>
      </c>
      <c r="AF124" s="1" t="e">
        <f>VLOOKUP(C124,'Est4'!$C$12:$S$26,18,FALSE)</f>
        <v>#N/A</v>
      </c>
      <c r="AG124" s="1" t="str">
        <f ca="1">IF($I124&lt;AG$5,"-",SUM(INDIRECT(ADDRESS($AF124+"1",6,1,1,"EST 4")):INDIRECT(ADDRESS($AF124+"1",IF(AA124="",17,AA124+"5"),1,1,"EST 4")))/SUM(INDIRECT(ADDRESS($AF124,6,1,1,"EST 4")):INDIRECT(ADDRESS($AF124,IF(AA124="",17,AA124+"5"),1,1,"EST 4")))-1)</f>
        <v>-</v>
      </c>
      <c r="AH124" s="1" t="str">
        <f ca="1">IF($I124&lt;AH$5,"-",SUM(INDIRECT(ADDRESS($AF124+"1",22,1,1,"EST 4")):INDIRECT(ADDRESS($AF124+"1",IF(AB124="",33,AB124+"21"),1,1,"EST 4")))/SUM(INDIRECT(ADDRESS($AF124,22,1,1,"EST 4")):INDIRECT(ADDRESS($AF124,IF(AB124="",33,AB124+"21"),1,1,"EST 4")))-1)</f>
        <v>-</v>
      </c>
      <c r="AI124" s="1" t="str">
        <f ca="1">IF($I124&lt;AI$5,"-",SUM(INDIRECT(ADDRESS($AF124+"1",38,1,1,"EST 4")):INDIRECT(ADDRESS($AF124+"1",IF(AC124="",49,AC124+"37"),1,1,"EST 4")))/SUM(INDIRECT(ADDRESS($AF124,38,1,1,"EST 4")):INDIRECT(ADDRESS($AF124,IF(AC124="",49,AC124+"37"),1,1,"EST 4")))-1)</f>
        <v>-</v>
      </c>
      <c r="AJ124" s="1" t="str">
        <f ca="1">IF($I124&lt;AJ$5,"-",SUM(INDIRECT(ADDRESS($AF124+"1",54,1,1,"EST 4")):INDIRECT(ADDRESS($AF124+"1",IF(AD124="",65,AD124+"53"),1,1,"EST 4")))/SUM(INDIRECT(ADDRESS($AF124,54,1,1,"EST 4")):INDIRECT(ADDRESS($AF124,IF(AD124="",65,AD124+"53"),1,1,"EST 4")))-1)</f>
        <v>-</v>
      </c>
      <c r="AK124" s="1" t="str">
        <f ca="1">IF($I124&lt;AK$5,"-",SUM(INDIRECT(ADDRESS($AF124+"1",70,1,1,"EST 4")):INDIRECT(ADDRESS($AF124+"1",IF(AE124="",81,AE124+"69"),1,1,"EST 4")))/SUM(INDIRECT(ADDRESS($AF124,70,1,1,"EST 4")):INDIRECT(ADDRESS($AF124,IF(AE124="",81,AE124+"69"),1,1,"EST 4")))-1)</f>
        <v>-</v>
      </c>
    </row>
    <row r="125" spans="3:37" ht="30" customHeight="1" thickTop="1" thickBot="1">
      <c r="C125" s="321"/>
      <c r="D125" s="322"/>
      <c r="E125" s="316"/>
      <c r="F125" s="316"/>
      <c r="G125" s="317" t="str">
        <f>IF(F125=0,"",VLOOKUP(F125,Funcionários!$C$6:$D$81,2,FALSE))</f>
        <v/>
      </c>
      <c r="H125" s="318"/>
      <c r="I125" s="319"/>
      <c r="J125" s="85" t="str">
        <f t="shared" si="16"/>
        <v/>
      </c>
      <c r="K125" s="88"/>
      <c r="L125" s="1" t="str">
        <f t="shared" si="17"/>
        <v/>
      </c>
      <c r="R125" s="1" t="str">
        <f t="shared" si="18"/>
        <v/>
      </c>
      <c r="S125" s="1" t="str">
        <f t="shared" si="19"/>
        <v/>
      </c>
      <c r="W125" s="1" t="e">
        <f t="shared" ca="1" si="20"/>
        <v>#VALUE!</v>
      </c>
      <c r="X125" s="1" t="e">
        <f t="shared" ca="1" si="21"/>
        <v>#VALUE!</v>
      </c>
      <c r="Y125" s="1" t="e">
        <f t="shared" ca="1" si="22"/>
        <v>#VALUE!</v>
      </c>
      <c r="AA125" s="1" t="str">
        <f t="shared" si="27"/>
        <v/>
      </c>
      <c r="AB125" s="1" t="str">
        <f t="shared" si="27"/>
        <v/>
      </c>
      <c r="AC125" s="1" t="str">
        <f t="shared" si="27"/>
        <v/>
      </c>
      <c r="AD125" s="1" t="str">
        <f t="shared" si="27"/>
        <v/>
      </c>
      <c r="AE125" s="1" t="str">
        <f t="shared" si="27"/>
        <v/>
      </c>
      <c r="AF125" s="1" t="e">
        <f>VLOOKUP(C125,'Est4'!$C$12:$S$26,18,FALSE)</f>
        <v>#N/A</v>
      </c>
      <c r="AG125" s="1" t="str">
        <f ca="1">IF($I125&lt;AG$5,"-",SUM(INDIRECT(ADDRESS($AF125+"1",6,1,1,"EST 4")):INDIRECT(ADDRESS($AF125+"1",IF(AA125="",17,AA125+"5"),1,1,"EST 4")))/SUM(INDIRECT(ADDRESS($AF125,6,1,1,"EST 4")):INDIRECT(ADDRESS($AF125,IF(AA125="",17,AA125+"5"),1,1,"EST 4")))-1)</f>
        <v>-</v>
      </c>
      <c r="AH125" s="1" t="str">
        <f ca="1">IF($I125&lt;AH$5,"-",SUM(INDIRECT(ADDRESS($AF125+"1",22,1,1,"EST 4")):INDIRECT(ADDRESS($AF125+"1",IF(AB125="",33,AB125+"21"),1,1,"EST 4")))/SUM(INDIRECT(ADDRESS($AF125,22,1,1,"EST 4")):INDIRECT(ADDRESS($AF125,IF(AB125="",33,AB125+"21"),1,1,"EST 4")))-1)</f>
        <v>-</v>
      </c>
      <c r="AI125" s="1" t="str">
        <f ca="1">IF($I125&lt;AI$5,"-",SUM(INDIRECT(ADDRESS($AF125+"1",38,1,1,"EST 4")):INDIRECT(ADDRESS($AF125+"1",IF(AC125="",49,AC125+"37"),1,1,"EST 4")))/SUM(INDIRECT(ADDRESS($AF125,38,1,1,"EST 4")):INDIRECT(ADDRESS($AF125,IF(AC125="",49,AC125+"37"),1,1,"EST 4")))-1)</f>
        <v>-</v>
      </c>
      <c r="AJ125" s="1" t="str">
        <f ca="1">IF($I125&lt;AJ$5,"-",SUM(INDIRECT(ADDRESS($AF125+"1",54,1,1,"EST 4")):INDIRECT(ADDRESS($AF125+"1",IF(AD125="",65,AD125+"53"),1,1,"EST 4")))/SUM(INDIRECT(ADDRESS($AF125,54,1,1,"EST 4")):INDIRECT(ADDRESS($AF125,IF(AD125="",65,AD125+"53"),1,1,"EST 4")))-1)</f>
        <v>-</v>
      </c>
      <c r="AK125" s="1" t="str">
        <f ca="1">IF($I125&lt;AK$5,"-",SUM(INDIRECT(ADDRESS($AF125+"1",70,1,1,"EST 4")):INDIRECT(ADDRESS($AF125+"1",IF(AE125="",81,AE125+"69"),1,1,"EST 4")))/SUM(INDIRECT(ADDRESS($AF125,70,1,1,"EST 4")):INDIRECT(ADDRESS($AF125,IF(AE125="",81,AE125+"69"),1,1,"EST 4")))-1)</f>
        <v>-</v>
      </c>
    </row>
    <row r="126" spans="3:37" ht="30" customHeight="1" thickTop="1" thickBot="1">
      <c r="C126" s="321"/>
      <c r="D126" s="322"/>
      <c r="E126" s="316"/>
      <c r="F126" s="316"/>
      <c r="G126" s="317" t="str">
        <f>IF(F126=0,"",VLOOKUP(F126,Funcionários!$C$6:$D$81,2,FALSE))</f>
        <v/>
      </c>
      <c r="H126" s="318"/>
      <c r="I126" s="319"/>
      <c r="J126" s="85" t="str">
        <f t="shared" si="16"/>
        <v/>
      </c>
      <c r="K126" s="88"/>
      <c r="L126" s="1" t="str">
        <f t="shared" si="17"/>
        <v/>
      </c>
      <c r="R126" s="1" t="str">
        <f t="shared" si="18"/>
        <v/>
      </c>
      <c r="S126" s="1" t="str">
        <f t="shared" si="19"/>
        <v/>
      </c>
      <c r="W126" s="1" t="e">
        <f t="shared" ca="1" si="20"/>
        <v>#VALUE!</v>
      </c>
      <c r="X126" s="1" t="e">
        <f t="shared" ca="1" si="21"/>
        <v>#VALUE!</v>
      </c>
      <c r="Y126" s="1" t="e">
        <f t="shared" ca="1" si="22"/>
        <v>#VALUE!</v>
      </c>
      <c r="AA126" s="1" t="str">
        <f t="shared" ref="AA126:AE135" si="28">IF($I126=AA$5,$R126,"")</f>
        <v/>
      </c>
      <c r="AB126" s="1" t="str">
        <f t="shared" si="28"/>
        <v/>
      </c>
      <c r="AC126" s="1" t="str">
        <f t="shared" si="28"/>
        <v/>
      </c>
      <c r="AD126" s="1" t="str">
        <f t="shared" si="28"/>
        <v/>
      </c>
      <c r="AE126" s="1" t="str">
        <f t="shared" si="28"/>
        <v/>
      </c>
      <c r="AF126" s="1" t="e">
        <f>VLOOKUP(C126,'Est4'!$C$12:$S$26,18,FALSE)</f>
        <v>#N/A</v>
      </c>
      <c r="AG126" s="1" t="str">
        <f ca="1">IF($I126&lt;AG$5,"-",SUM(INDIRECT(ADDRESS($AF126+"1",6,1,1,"EST 4")):INDIRECT(ADDRESS($AF126+"1",IF(AA126="",17,AA126+"5"),1,1,"EST 4")))/SUM(INDIRECT(ADDRESS($AF126,6,1,1,"EST 4")):INDIRECT(ADDRESS($AF126,IF(AA126="",17,AA126+"5"),1,1,"EST 4")))-1)</f>
        <v>-</v>
      </c>
      <c r="AH126" s="1" t="str">
        <f ca="1">IF($I126&lt;AH$5,"-",SUM(INDIRECT(ADDRESS($AF126+"1",22,1,1,"EST 4")):INDIRECT(ADDRESS($AF126+"1",IF(AB126="",33,AB126+"21"),1,1,"EST 4")))/SUM(INDIRECT(ADDRESS($AF126,22,1,1,"EST 4")):INDIRECT(ADDRESS($AF126,IF(AB126="",33,AB126+"21"),1,1,"EST 4")))-1)</f>
        <v>-</v>
      </c>
      <c r="AI126" s="1" t="str">
        <f ca="1">IF($I126&lt;AI$5,"-",SUM(INDIRECT(ADDRESS($AF126+"1",38,1,1,"EST 4")):INDIRECT(ADDRESS($AF126+"1",IF(AC126="",49,AC126+"37"),1,1,"EST 4")))/SUM(INDIRECT(ADDRESS($AF126,38,1,1,"EST 4")):INDIRECT(ADDRESS($AF126,IF(AC126="",49,AC126+"37"),1,1,"EST 4")))-1)</f>
        <v>-</v>
      </c>
      <c r="AJ126" s="1" t="str">
        <f ca="1">IF($I126&lt;AJ$5,"-",SUM(INDIRECT(ADDRESS($AF126+"1",54,1,1,"EST 4")):INDIRECT(ADDRESS($AF126+"1",IF(AD126="",65,AD126+"53"),1,1,"EST 4")))/SUM(INDIRECT(ADDRESS($AF126,54,1,1,"EST 4")):INDIRECT(ADDRESS($AF126,IF(AD126="",65,AD126+"53"),1,1,"EST 4")))-1)</f>
        <v>-</v>
      </c>
      <c r="AK126" s="1" t="str">
        <f ca="1">IF($I126&lt;AK$5,"-",SUM(INDIRECT(ADDRESS($AF126+"1",70,1,1,"EST 4")):INDIRECT(ADDRESS($AF126+"1",IF(AE126="",81,AE126+"69"),1,1,"EST 4")))/SUM(INDIRECT(ADDRESS($AF126,70,1,1,"EST 4")):INDIRECT(ADDRESS($AF126,IF(AE126="",81,AE126+"69"),1,1,"EST 4")))-1)</f>
        <v>-</v>
      </c>
    </row>
    <row r="127" spans="3:37" ht="30" customHeight="1" thickTop="1" thickBot="1">
      <c r="C127" s="321"/>
      <c r="D127" s="322"/>
      <c r="E127" s="316"/>
      <c r="F127" s="316"/>
      <c r="G127" s="317" t="str">
        <f>IF(F127=0,"",VLOOKUP(F127,Funcionários!$C$6:$D$81,2,FALSE))</f>
        <v/>
      </c>
      <c r="H127" s="318"/>
      <c r="I127" s="319"/>
      <c r="J127" s="85" t="str">
        <f t="shared" si="16"/>
        <v/>
      </c>
      <c r="K127" s="88"/>
      <c r="L127" s="1" t="str">
        <f t="shared" si="17"/>
        <v/>
      </c>
      <c r="R127" s="1" t="str">
        <f t="shared" si="18"/>
        <v/>
      </c>
      <c r="S127" s="1" t="str">
        <f t="shared" si="19"/>
        <v/>
      </c>
      <c r="W127" s="1" t="e">
        <f t="shared" ca="1" si="20"/>
        <v>#VALUE!</v>
      </c>
      <c r="X127" s="1" t="e">
        <f t="shared" ca="1" si="21"/>
        <v>#VALUE!</v>
      </c>
      <c r="Y127" s="1" t="e">
        <f t="shared" ca="1" si="22"/>
        <v>#VALUE!</v>
      </c>
      <c r="AA127" s="1" t="str">
        <f t="shared" si="28"/>
        <v/>
      </c>
      <c r="AB127" s="1" t="str">
        <f t="shared" si="28"/>
        <v/>
      </c>
      <c r="AC127" s="1" t="str">
        <f t="shared" si="28"/>
        <v/>
      </c>
      <c r="AD127" s="1" t="str">
        <f t="shared" si="28"/>
        <v/>
      </c>
      <c r="AE127" s="1" t="str">
        <f t="shared" si="28"/>
        <v/>
      </c>
      <c r="AF127" s="1" t="e">
        <f>VLOOKUP(C127,'Est4'!$C$12:$S$26,18,FALSE)</f>
        <v>#N/A</v>
      </c>
      <c r="AG127" s="1" t="str">
        <f ca="1">IF($I127&lt;AG$5,"-",SUM(INDIRECT(ADDRESS($AF127+"1",6,1,1,"EST 4")):INDIRECT(ADDRESS($AF127+"1",IF(AA127="",17,AA127+"5"),1,1,"EST 4")))/SUM(INDIRECT(ADDRESS($AF127,6,1,1,"EST 4")):INDIRECT(ADDRESS($AF127,IF(AA127="",17,AA127+"5"),1,1,"EST 4")))-1)</f>
        <v>-</v>
      </c>
      <c r="AH127" s="1" t="str">
        <f ca="1">IF($I127&lt;AH$5,"-",SUM(INDIRECT(ADDRESS($AF127+"1",22,1,1,"EST 4")):INDIRECT(ADDRESS($AF127+"1",IF(AB127="",33,AB127+"21"),1,1,"EST 4")))/SUM(INDIRECT(ADDRESS($AF127,22,1,1,"EST 4")):INDIRECT(ADDRESS($AF127,IF(AB127="",33,AB127+"21"),1,1,"EST 4")))-1)</f>
        <v>-</v>
      </c>
      <c r="AI127" s="1" t="str">
        <f ca="1">IF($I127&lt;AI$5,"-",SUM(INDIRECT(ADDRESS($AF127+"1",38,1,1,"EST 4")):INDIRECT(ADDRESS($AF127+"1",IF(AC127="",49,AC127+"37"),1,1,"EST 4")))/SUM(INDIRECT(ADDRESS($AF127,38,1,1,"EST 4")):INDIRECT(ADDRESS($AF127,IF(AC127="",49,AC127+"37"),1,1,"EST 4")))-1)</f>
        <v>-</v>
      </c>
      <c r="AJ127" s="1" t="str">
        <f ca="1">IF($I127&lt;AJ$5,"-",SUM(INDIRECT(ADDRESS($AF127+"1",54,1,1,"EST 4")):INDIRECT(ADDRESS($AF127+"1",IF(AD127="",65,AD127+"53"),1,1,"EST 4")))/SUM(INDIRECT(ADDRESS($AF127,54,1,1,"EST 4")):INDIRECT(ADDRESS($AF127,IF(AD127="",65,AD127+"53"),1,1,"EST 4")))-1)</f>
        <v>-</v>
      </c>
      <c r="AK127" s="1" t="str">
        <f ca="1">IF($I127&lt;AK$5,"-",SUM(INDIRECT(ADDRESS($AF127+"1",70,1,1,"EST 4")):INDIRECT(ADDRESS($AF127+"1",IF(AE127="",81,AE127+"69"),1,1,"EST 4")))/SUM(INDIRECT(ADDRESS($AF127,70,1,1,"EST 4")):INDIRECT(ADDRESS($AF127,IF(AE127="",81,AE127+"69"),1,1,"EST 4")))-1)</f>
        <v>-</v>
      </c>
    </row>
    <row r="128" spans="3:37" ht="30" customHeight="1" thickTop="1" thickBot="1">
      <c r="C128" s="321"/>
      <c r="D128" s="322"/>
      <c r="E128" s="316"/>
      <c r="F128" s="316"/>
      <c r="G128" s="317" t="str">
        <f>IF(F128=0,"",VLOOKUP(F128,Funcionários!$C$6:$D$81,2,FALSE))</f>
        <v/>
      </c>
      <c r="H128" s="318"/>
      <c r="I128" s="319"/>
      <c r="J128" s="85" t="str">
        <f t="shared" si="16"/>
        <v/>
      </c>
      <c r="K128" s="88"/>
      <c r="L128" s="1" t="str">
        <f t="shared" si="17"/>
        <v/>
      </c>
      <c r="R128" s="1" t="str">
        <f t="shared" si="18"/>
        <v/>
      </c>
      <c r="S128" s="1" t="str">
        <f t="shared" si="19"/>
        <v/>
      </c>
      <c r="W128" s="1" t="e">
        <f t="shared" ca="1" si="20"/>
        <v>#VALUE!</v>
      </c>
      <c r="X128" s="1" t="e">
        <f t="shared" ca="1" si="21"/>
        <v>#VALUE!</v>
      </c>
      <c r="Y128" s="1" t="e">
        <f t="shared" ca="1" si="22"/>
        <v>#VALUE!</v>
      </c>
      <c r="AA128" s="1" t="str">
        <f t="shared" si="28"/>
        <v/>
      </c>
      <c r="AB128" s="1" t="str">
        <f t="shared" si="28"/>
        <v/>
      </c>
      <c r="AC128" s="1" t="str">
        <f t="shared" si="28"/>
        <v/>
      </c>
      <c r="AD128" s="1" t="str">
        <f t="shared" si="28"/>
        <v/>
      </c>
      <c r="AE128" s="1" t="str">
        <f t="shared" si="28"/>
        <v/>
      </c>
      <c r="AF128" s="1" t="e">
        <f>VLOOKUP(C128,'Est4'!$C$12:$S$26,18,FALSE)</f>
        <v>#N/A</v>
      </c>
      <c r="AG128" s="1" t="str">
        <f ca="1">IF($I128&lt;AG$5,"-",SUM(INDIRECT(ADDRESS($AF128+"1",6,1,1,"EST 4")):INDIRECT(ADDRESS($AF128+"1",IF(AA128="",17,AA128+"5"),1,1,"EST 4")))/SUM(INDIRECT(ADDRESS($AF128,6,1,1,"EST 4")):INDIRECT(ADDRESS($AF128,IF(AA128="",17,AA128+"5"),1,1,"EST 4")))-1)</f>
        <v>-</v>
      </c>
      <c r="AH128" s="1" t="str">
        <f ca="1">IF($I128&lt;AH$5,"-",SUM(INDIRECT(ADDRESS($AF128+"1",22,1,1,"EST 4")):INDIRECT(ADDRESS($AF128+"1",IF(AB128="",33,AB128+"21"),1,1,"EST 4")))/SUM(INDIRECT(ADDRESS($AF128,22,1,1,"EST 4")):INDIRECT(ADDRESS($AF128,IF(AB128="",33,AB128+"21"),1,1,"EST 4")))-1)</f>
        <v>-</v>
      </c>
      <c r="AI128" s="1" t="str">
        <f ca="1">IF($I128&lt;AI$5,"-",SUM(INDIRECT(ADDRESS($AF128+"1",38,1,1,"EST 4")):INDIRECT(ADDRESS($AF128+"1",IF(AC128="",49,AC128+"37"),1,1,"EST 4")))/SUM(INDIRECT(ADDRESS($AF128,38,1,1,"EST 4")):INDIRECT(ADDRESS($AF128,IF(AC128="",49,AC128+"37"),1,1,"EST 4")))-1)</f>
        <v>-</v>
      </c>
      <c r="AJ128" s="1" t="str">
        <f ca="1">IF($I128&lt;AJ$5,"-",SUM(INDIRECT(ADDRESS($AF128+"1",54,1,1,"EST 4")):INDIRECT(ADDRESS($AF128+"1",IF(AD128="",65,AD128+"53"),1,1,"EST 4")))/SUM(INDIRECT(ADDRESS($AF128,54,1,1,"EST 4")):INDIRECT(ADDRESS($AF128,IF(AD128="",65,AD128+"53"),1,1,"EST 4")))-1)</f>
        <v>-</v>
      </c>
      <c r="AK128" s="1" t="str">
        <f ca="1">IF($I128&lt;AK$5,"-",SUM(INDIRECT(ADDRESS($AF128+"1",70,1,1,"EST 4")):INDIRECT(ADDRESS($AF128+"1",IF(AE128="",81,AE128+"69"),1,1,"EST 4")))/SUM(INDIRECT(ADDRESS($AF128,70,1,1,"EST 4")):INDIRECT(ADDRESS($AF128,IF(AE128="",81,AE128+"69"),1,1,"EST 4")))-1)</f>
        <v>-</v>
      </c>
    </row>
    <row r="129" spans="3:37" ht="30" customHeight="1" thickTop="1" thickBot="1">
      <c r="C129" s="321"/>
      <c r="D129" s="322"/>
      <c r="E129" s="316"/>
      <c r="F129" s="316"/>
      <c r="G129" s="317" t="str">
        <f>IF(F129=0,"",VLOOKUP(F129,Funcionários!$C$6:$D$81,2,FALSE))</f>
        <v/>
      </c>
      <c r="H129" s="318"/>
      <c r="I129" s="319"/>
      <c r="J129" s="85" t="str">
        <f t="shared" si="16"/>
        <v/>
      </c>
      <c r="K129" s="88"/>
      <c r="L129" s="1" t="str">
        <f t="shared" si="17"/>
        <v/>
      </c>
      <c r="R129" s="1" t="str">
        <f t="shared" si="18"/>
        <v/>
      </c>
      <c r="S129" s="1" t="str">
        <f t="shared" si="19"/>
        <v/>
      </c>
      <c r="W129" s="1" t="e">
        <f t="shared" ca="1" si="20"/>
        <v>#VALUE!</v>
      </c>
      <c r="X129" s="1" t="e">
        <f t="shared" ca="1" si="21"/>
        <v>#VALUE!</v>
      </c>
      <c r="Y129" s="1" t="e">
        <f t="shared" ca="1" si="22"/>
        <v>#VALUE!</v>
      </c>
      <c r="AA129" s="1" t="str">
        <f t="shared" si="28"/>
        <v/>
      </c>
      <c r="AB129" s="1" t="str">
        <f t="shared" si="28"/>
        <v/>
      </c>
      <c r="AC129" s="1" t="str">
        <f t="shared" si="28"/>
        <v/>
      </c>
      <c r="AD129" s="1" t="str">
        <f t="shared" si="28"/>
        <v/>
      </c>
      <c r="AE129" s="1" t="str">
        <f t="shared" si="28"/>
        <v/>
      </c>
      <c r="AF129" s="1" t="e">
        <f>VLOOKUP(C129,'Est4'!$C$12:$S$26,18,FALSE)</f>
        <v>#N/A</v>
      </c>
      <c r="AG129" s="1" t="str">
        <f ca="1">IF($I129&lt;AG$5,"-",SUM(INDIRECT(ADDRESS($AF129+"1",6,1,1,"EST 4")):INDIRECT(ADDRESS($AF129+"1",IF(AA129="",17,AA129+"5"),1,1,"EST 4")))/SUM(INDIRECT(ADDRESS($AF129,6,1,1,"EST 4")):INDIRECT(ADDRESS($AF129,IF(AA129="",17,AA129+"5"),1,1,"EST 4")))-1)</f>
        <v>-</v>
      </c>
      <c r="AH129" s="1" t="str">
        <f ca="1">IF($I129&lt;AH$5,"-",SUM(INDIRECT(ADDRESS($AF129+"1",22,1,1,"EST 4")):INDIRECT(ADDRESS($AF129+"1",IF(AB129="",33,AB129+"21"),1,1,"EST 4")))/SUM(INDIRECT(ADDRESS($AF129,22,1,1,"EST 4")):INDIRECT(ADDRESS($AF129,IF(AB129="",33,AB129+"21"),1,1,"EST 4")))-1)</f>
        <v>-</v>
      </c>
      <c r="AI129" s="1" t="str">
        <f ca="1">IF($I129&lt;AI$5,"-",SUM(INDIRECT(ADDRESS($AF129+"1",38,1,1,"EST 4")):INDIRECT(ADDRESS($AF129+"1",IF(AC129="",49,AC129+"37"),1,1,"EST 4")))/SUM(INDIRECT(ADDRESS($AF129,38,1,1,"EST 4")):INDIRECT(ADDRESS($AF129,IF(AC129="",49,AC129+"37"),1,1,"EST 4")))-1)</f>
        <v>-</v>
      </c>
      <c r="AJ129" s="1" t="str">
        <f ca="1">IF($I129&lt;AJ$5,"-",SUM(INDIRECT(ADDRESS($AF129+"1",54,1,1,"EST 4")):INDIRECT(ADDRESS($AF129+"1",IF(AD129="",65,AD129+"53"),1,1,"EST 4")))/SUM(INDIRECT(ADDRESS($AF129,54,1,1,"EST 4")):INDIRECT(ADDRESS($AF129,IF(AD129="",65,AD129+"53"),1,1,"EST 4")))-1)</f>
        <v>-</v>
      </c>
      <c r="AK129" s="1" t="str">
        <f ca="1">IF($I129&lt;AK$5,"-",SUM(INDIRECT(ADDRESS($AF129+"1",70,1,1,"EST 4")):INDIRECT(ADDRESS($AF129+"1",IF(AE129="",81,AE129+"69"),1,1,"EST 4")))/SUM(INDIRECT(ADDRESS($AF129,70,1,1,"EST 4")):INDIRECT(ADDRESS($AF129,IF(AE129="",81,AE129+"69"),1,1,"EST 4")))-1)</f>
        <v>-</v>
      </c>
    </row>
    <row r="130" spans="3:37" ht="30" customHeight="1" thickTop="1" thickBot="1">
      <c r="C130" s="321"/>
      <c r="D130" s="322"/>
      <c r="E130" s="316"/>
      <c r="F130" s="316"/>
      <c r="G130" s="317" t="str">
        <f>IF(F130=0,"",VLOOKUP(F130,Funcionários!$C$6:$D$81,2,FALSE))</f>
        <v/>
      </c>
      <c r="H130" s="318"/>
      <c r="I130" s="319"/>
      <c r="J130" s="85" t="str">
        <f t="shared" si="16"/>
        <v/>
      </c>
      <c r="K130" s="88"/>
      <c r="L130" s="1" t="str">
        <f t="shared" si="17"/>
        <v/>
      </c>
      <c r="R130" s="1" t="str">
        <f t="shared" si="18"/>
        <v/>
      </c>
      <c r="S130" s="1" t="str">
        <f t="shared" si="19"/>
        <v/>
      </c>
      <c r="W130" s="1" t="e">
        <f t="shared" ca="1" si="20"/>
        <v>#VALUE!</v>
      </c>
      <c r="X130" s="1" t="e">
        <f t="shared" ca="1" si="21"/>
        <v>#VALUE!</v>
      </c>
      <c r="Y130" s="1" t="e">
        <f t="shared" ca="1" si="22"/>
        <v>#VALUE!</v>
      </c>
      <c r="AA130" s="1" t="str">
        <f t="shared" si="28"/>
        <v/>
      </c>
      <c r="AB130" s="1" t="str">
        <f t="shared" si="28"/>
        <v/>
      </c>
      <c r="AC130" s="1" t="str">
        <f t="shared" si="28"/>
        <v/>
      </c>
      <c r="AD130" s="1" t="str">
        <f t="shared" si="28"/>
        <v/>
      </c>
      <c r="AE130" s="1" t="str">
        <f t="shared" si="28"/>
        <v/>
      </c>
      <c r="AF130" s="1" t="e">
        <f>VLOOKUP(C130,'Est4'!$C$12:$S$26,18,FALSE)</f>
        <v>#N/A</v>
      </c>
      <c r="AG130" s="1" t="str">
        <f ca="1">IF($I130&lt;AG$5,"-",SUM(INDIRECT(ADDRESS($AF130+"1",6,1,1,"EST 4")):INDIRECT(ADDRESS($AF130+"1",IF(AA130="",17,AA130+"5"),1,1,"EST 4")))/SUM(INDIRECT(ADDRESS($AF130,6,1,1,"EST 4")):INDIRECT(ADDRESS($AF130,IF(AA130="",17,AA130+"5"),1,1,"EST 4")))-1)</f>
        <v>-</v>
      </c>
      <c r="AH130" s="1" t="str">
        <f ca="1">IF($I130&lt;AH$5,"-",SUM(INDIRECT(ADDRESS($AF130+"1",22,1,1,"EST 4")):INDIRECT(ADDRESS($AF130+"1",IF(AB130="",33,AB130+"21"),1,1,"EST 4")))/SUM(INDIRECT(ADDRESS($AF130,22,1,1,"EST 4")):INDIRECT(ADDRESS($AF130,IF(AB130="",33,AB130+"21"),1,1,"EST 4")))-1)</f>
        <v>-</v>
      </c>
      <c r="AI130" s="1" t="str">
        <f ca="1">IF($I130&lt;AI$5,"-",SUM(INDIRECT(ADDRESS($AF130+"1",38,1,1,"EST 4")):INDIRECT(ADDRESS($AF130+"1",IF(AC130="",49,AC130+"37"),1,1,"EST 4")))/SUM(INDIRECT(ADDRESS($AF130,38,1,1,"EST 4")):INDIRECT(ADDRESS($AF130,IF(AC130="",49,AC130+"37"),1,1,"EST 4")))-1)</f>
        <v>-</v>
      </c>
      <c r="AJ130" s="1" t="str">
        <f ca="1">IF($I130&lt;AJ$5,"-",SUM(INDIRECT(ADDRESS($AF130+"1",54,1,1,"EST 4")):INDIRECT(ADDRESS($AF130+"1",IF(AD130="",65,AD130+"53"),1,1,"EST 4")))/SUM(INDIRECT(ADDRESS($AF130,54,1,1,"EST 4")):INDIRECT(ADDRESS($AF130,IF(AD130="",65,AD130+"53"),1,1,"EST 4")))-1)</f>
        <v>-</v>
      </c>
      <c r="AK130" s="1" t="str">
        <f ca="1">IF($I130&lt;AK$5,"-",SUM(INDIRECT(ADDRESS($AF130+"1",70,1,1,"EST 4")):INDIRECT(ADDRESS($AF130+"1",IF(AE130="",81,AE130+"69"),1,1,"EST 4")))/SUM(INDIRECT(ADDRESS($AF130,70,1,1,"EST 4")):INDIRECT(ADDRESS($AF130,IF(AE130="",81,AE130+"69"),1,1,"EST 4")))-1)</f>
        <v>-</v>
      </c>
    </row>
    <row r="131" spans="3:37" ht="30" customHeight="1" thickTop="1" thickBot="1">
      <c r="C131" s="321"/>
      <c r="D131" s="322"/>
      <c r="E131" s="316"/>
      <c r="F131" s="316"/>
      <c r="G131" s="317" t="str">
        <f>IF(F131=0,"",VLOOKUP(F131,Funcionários!$C$6:$D$81,2,FALSE))</f>
        <v/>
      </c>
      <c r="H131" s="318"/>
      <c r="I131" s="319"/>
      <c r="J131" s="85" t="str">
        <f t="shared" si="16"/>
        <v/>
      </c>
      <c r="K131" s="88"/>
      <c r="L131" s="1" t="str">
        <f t="shared" si="17"/>
        <v/>
      </c>
      <c r="R131" s="1" t="str">
        <f t="shared" si="18"/>
        <v/>
      </c>
      <c r="S131" s="1" t="str">
        <f t="shared" si="19"/>
        <v/>
      </c>
      <c r="W131" s="1" t="e">
        <f t="shared" ca="1" si="20"/>
        <v>#VALUE!</v>
      </c>
      <c r="X131" s="1" t="e">
        <f t="shared" ca="1" si="21"/>
        <v>#VALUE!</v>
      </c>
      <c r="Y131" s="1" t="e">
        <f t="shared" ca="1" si="22"/>
        <v>#VALUE!</v>
      </c>
      <c r="AA131" s="1" t="str">
        <f t="shared" si="28"/>
        <v/>
      </c>
      <c r="AB131" s="1" t="str">
        <f t="shared" si="28"/>
        <v/>
      </c>
      <c r="AC131" s="1" t="str">
        <f t="shared" si="28"/>
        <v/>
      </c>
      <c r="AD131" s="1" t="str">
        <f t="shared" si="28"/>
        <v/>
      </c>
      <c r="AE131" s="1" t="str">
        <f t="shared" si="28"/>
        <v/>
      </c>
      <c r="AF131" s="1" t="e">
        <f>VLOOKUP(C131,'Est4'!$C$12:$S$26,18,FALSE)</f>
        <v>#N/A</v>
      </c>
      <c r="AG131" s="1" t="str">
        <f ca="1">IF($I131&lt;AG$5,"-",SUM(INDIRECT(ADDRESS($AF131+"1",6,1,1,"EST 4")):INDIRECT(ADDRESS($AF131+"1",IF(AA131="",17,AA131+"5"),1,1,"EST 4")))/SUM(INDIRECT(ADDRESS($AF131,6,1,1,"EST 4")):INDIRECT(ADDRESS($AF131,IF(AA131="",17,AA131+"5"),1,1,"EST 4")))-1)</f>
        <v>-</v>
      </c>
      <c r="AH131" s="1" t="str">
        <f ca="1">IF($I131&lt;AH$5,"-",SUM(INDIRECT(ADDRESS($AF131+"1",22,1,1,"EST 4")):INDIRECT(ADDRESS($AF131+"1",IF(AB131="",33,AB131+"21"),1,1,"EST 4")))/SUM(INDIRECT(ADDRESS($AF131,22,1,1,"EST 4")):INDIRECT(ADDRESS($AF131,IF(AB131="",33,AB131+"21"),1,1,"EST 4")))-1)</f>
        <v>-</v>
      </c>
      <c r="AI131" s="1" t="str">
        <f ca="1">IF($I131&lt;AI$5,"-",SUM(INDIRECT(ADDRESS($AF131+"1",38,1,1,"EST 4")):INDIRECT(ADDRESS($AF131+"1",IF(AC131="",49,AC131+"37"),1,1,"EST 4")))/SUM(INDIRECT(ADDRESS($AF131,38,1,1,"EST 4")):INDIRECT(ADDRESS($AF131,IF(AC131="",49,AC131+"37"),1,1,"EST 4")))-1)</f>
        <v>-</v>
      </c>
      <c r="AJ131" s="1" t="str">
        <f ca="1">IF($I131&lt;AJ$5,"-",SUM(INDIRECT(ADDRESS($AF131+"1",54,1,1,"EST 4")):INDIRECT(ADDRESS($AF131+"1",IF(AD131="",65,AD131+"53"),1,1,"EST 4")))/SUM(INDIRECT(ADDRESS($AF131,54,1,1,"EST 4")):INDIRECT(ADDRESS($AF131,IF(AD131="",65,AD131+"53"),1,1,"EST 4")))-1)</f>
        <v>-</v>
      </c>
      <c r="AK131" s="1" t="str">
        <f ca="1">IF($I131&lt;AK$5,"-",SUM(INDIRECT(ADDRESS($AF131+"1",70,1,1,"EST 4")):INDIRECT(ADDRESS($AF131+"1",IF(AE131="",81,AE131+"69"),1,1,"EST 4")))/SUM(INDIRECT(ADDRESS($AF131,70,1,1,"EST 4")):INDIRECT(ADDRESS($AF131,IF(AE131="",81,AE131+"69"),1,1,"EST 4")))-1)</f>
        <v>-</v>
      </c>
    </row>
    <row r="132" spans="3:37" ht="30" customHeight="1" thickTop="1" thickBot="1">
      <c r="C132" s="321"/>
      <c r="D132" s="322"/>
      <c r="E132" s="316"/>
      <c r="F132" s="316"/>
      <c r="G132" s="317" t="str">
        <f>IF(F132=0,"",VLOOKUP(F132,Funcionários!$C$6:$D$81,2,FALSE))</f>
        <v/>
      </c>
      <c r="H132" s="318"/>
      <c r="I132" s="319"/>
      <c r="J132" s="85" t="str">
        <f t="shared" si="16"/>
        <v/>
      </c>
      <c r="K132" s="88"/>
      <c r="L132" s="1" t="str">
        <f t="shared" si="17"/>
        <v/>
      </c>
      <c r="R132" s="1" t="str">
        <f t="shared" si="18"/>
        <v/>
      </c>
      <c r="S132" s="1" t="str">
        <f t="shared" si="19"/>
        <v/>
      </c>
      <c r="W132" s="1" t="e">
        <f t="shared" ca="1" si="20"/>
        <v>#VALUE!</v>
      </c>
      <c r="X132" s="1" t="e">
        <f t="shared" ca="1" si="21"/>
        <v>#VALUE!</v>
      </c>
      <c r="Y132" s="1" t="e">
        <f t="shared" ca="1" si="22"/>
        <v>#VALUE!</v>
      </c>
      <c r="AA132" s="1" t="str">
        <f t="shared" si="28"/>
        <v/>
      </c>
      <c r="AB132" s="1" t="str">
        <f t="shared" si="28"/>
        <v/>
      </c>
      <c r="AC132" s="1" t="str">
        <f t="shared" si="28"/>
        <v/>
      </c>
      <c r="AD132" s="1" t="str">
        <f t="shared" si="28"/>
        <v/>
      </c>
      <c r="AE132" s="1" t="str">
        <f t="shared" si="28"/>
        <v/>
      </c>
      <c r="AF132" s="1" t="e">
        <f>VLOOKUP(C132,'Est4'!$C$12:$S$26,18,FALSE)</f>
        <v>#N/A</v>
      </c>
      <c r="AG132" s="1" t="str">
        <f ca="1">IF($I132&lt;AG$5,"-",SUM(INDIRECT(ADDRESS($AF132+"1",6,1,1,"EST 4")):INDIRECT(ADDRESS($AF132+"1",IF(AA132="",17,AA132+"5"),1,1,"EST 4")))/SUM(INDIRECT(ADDRESS($AF132,6,1,1,"EST 4")):INDIRECT(ADDRESS($AF132,IF(AA132="",17,AA132+"5"),1,1,"EST 4")))-1)</f>
        <v>-</v>
      </c>
      <c r="AH132" s="1" t="str">
        <f ca="1">IF($I132&lt;AH$5,"-",SUM(INDIRECT(ADDRESS($AF132+"1",22,1,1,"EST 4")):INDIRECT(ADDRESS($AF132+"1",IF(AB132="",33,AB132+"21"),1,1,"EST 4")))/SUM(INDIRECT(ADDRESS($AF132,22,1,1,"EST 4")):INDIRECT(ADDRESS($AF132,IF(AB132="",33,AB132+"21"),1,1,"EST 4")))-1)</f>
        <v>-</v>
      </c>
      <c r="AI132" s="1" t="str">
        <f ca="1">IF($I132&lt;AI$5,"-",SUM(INDIRECT(ADDRESS($AF132+"1",38,1,1,"EST 4")):INDIRECT(ADDRESS($AF132+"1",IF(AC132="",49,AC132+"37"),1,1,"EST 4")))/SUM(INDIRECT(ADDRESS($AF132,38,1,1,"EST 4")):INDIRECT(ADDRESS($AF132,IF(AC132="",49,AC132+"37"),1,1,"EST 4")))-1)</f>
        <v>-</v>
      </c>
      <c r="AJ132" s="1" t="str">
        <f ca="1">IF($I132&lt;AJ$5,"-",SUM(INDIRECT(ADDRESS($AF132+"1",54,1,1,"EST 4")):INDIRECT(ADDRESS($AF132+"1",IF(AD132="",65,AD132+"53"),1,1,"EST 4")))/SUM(INDIRECT(ADDRESS($AF132,54,1,1,"EST 4")):INDIRECT(ADDRESS($AF132,IF(AD132="",65,AD132+"53"),1,1,"EST 4")))-1)</f>
        <v>-</v>
      </c>
      <c r="AK132" s="1" t="str">
        <f ca="1">IF($I132&lt;AK$5,"-",SUM(INDIRECT(ADDRESS($AF132+"1",70,1,1,"EST 4")):INDIRECT(ADDRESS($AF132+"1",IF(AE132="",81,AE132+"69"),1,1,"EST 4")))/SUM(INDIRECT(ADDRESS($AF132,70,1,1,"EST 4")):INDIRECT(ADDRESS($AF132,IF(AE132="",81,AE132+"69"),1,1,"EST 4")))-1)</f>
        <v>-</v>
      </c>
    </row>
    <row r="133" spans="3:37" ht="30" customHeight="1" thickTop="1" thickBot="1">
      <c r="C133" s="321"/>
      <c r="D133" s="322"/>
      <c r="E133" s="316"/>
      <c r="F133" s="316"/>
      <c r="G133" s="317" t="str">
        <f>IF(F133=0,"",VLOOKUP(F133,Funcionários!$C$6:$D$81,2,FALSE))</f>
        <v/>
      </c>
      <c r="H133" s="318"/>
      <c r="I133" s="319"/>
      <c r="J133" s="85" t="str">
        <f t="shared" si="16"/>
        <v/>
      </c>
      <c r="K133" s="88"/>
      <c r="L133" s="1" t="str">
        <f t="shared" si="17"/>
        <v/>
      </c>
      <c r="R133" s="1" t="str">
        <f t="shared" si="18"/>
        <v/>
      </c>
      <c r="S133" s="1" t="str">
        <f t="shared" si="19"/>
        <v/>
      </c>
      <c r="W133" s="1" t="e">
        <f t="shared" ca="1" si="20"/>
        <v>#VALUE!</v>
      </c>
      <c r="X133" s="1" t="e">
        <f t="shared" ca="1" si="21"/>
        <v>#VALUE!</v>
      </c>
      <c r="Y133" s="1" t="e">
        <f t="shared" ca="1" si="22"/>
        <v>#VALUE!</v>
      </c>
      <c r="AA133" s="1" t="str">
        <f t="shared" si="28"/>
        <v/>
      </c>
      <c r="AB133" s="1" t="str">
        <f t="shared" si="28"/>
        <v/>
      </c>
      <c r="AC133" s="1" t="str">
        <f t="shared" si="28"/>
        <v/>
      </c>
      <c r="AD133" s="1" t="str">
        <f t="shared" si="28"/>
        <v/>
      </c>
      <c r="AE133" s="1" t="str">
        <f t="shared" si="28"/>
        <v/>
      </c>
      <c r="AF133" s="1" t="e">
        <f>VLOOKUP(C133,'Est4'!$C$12:$S$26,18,FALSE)</f>
        <v>#N/A</v>
      </c>
      <c r="AG133" s="1" t="str">
        <f ca="1">IF($I133&lt;AG$5,"-",SUM(INDIRECT(ADDRESS($AF133+"1",6,1,1,"EST 4")):INDIRECT(ADDRESS($AF133+"1",IF(AA133="",17,AA133+"5"),1,1,"EST 4")))/SUM(INDIRECT(ADDRESS($AF133,6,1,1,"EST 4")):INDIRECT(ADDRESS($AF133,IF(AA133="",17,AA133+"5"),1,1,"EST 4")))-1)</f>
        <v>-</v>
      </c>
      <c r="AH133" s="1" t="str">
        <f ca="1">IF($I133&lt;AH$5,"-",SUM(INDIRECT(ADDRESS($AF133+"1",22,1,1,"EST 4")):INDIRECT(ADDRESS($AF133+"1",IF(AB133="",33,AB133+"21"),1,1,"EST 4")))/SUM(INDIRECT(ADDRESS($AF133,22,1,1,"EST 4")):INDIRECT(ADDRESS($AF133,IF(AB133="",33,AB133+"21"),1,1,"EST 4")))-1)</f>
        <v>-</v>
      </c>
      <c r="AI133" s="1" t="str">
        <f ca="1">IF($I133&lt;AI$5,"-",SUM(INDIRECT(ADDRESS($AF133+"1",38,1,1,"EST 4")):INDIRECT(ADDRESS($AF133+"1",IF(AC133="",49,AC133+"37"),1,1,"EST 4")))/SUM(INDIRECT(ADDRESS($AF133,38,1,1,"EST 4")):INDIRECT(ADDRESS($AF133,IF(AC133="",49,AC133+"37"),1,1,"EST 4")))-1)</f>
        <v>-</v>
      </c>
      <c r="AJ133" s="1" t="str">
        <f ca="1">IF($I133&lt;AJ$5,"-",SUM(INDIRECT(ADDRESS($AF133+"1",54,1,1,"EST 4")):INDIRECT(ADDRESS($AF133+"1",IF(AD133="",65,AD133+"53"),1,1,"EST 4")))/SUM(INDIRECT(ADDRESS($AF133,54,1,1,"EST 4")):INDIRECT(ADDRESS($AF133,IF(AD133="",65,AD133+"53"),1,1,"EST 4")))-1)</f>
        <v>-</v>
      </c>
      <c r="AK133" s="1" t="str">
        <f ca="1">IF($I133&lt;AK$5,"-",SUM(INDIRECT(ADDRESS($AF133+"1",70,1,1,"EST 4")):INDIRECT(ADDRESS($AF133+"1",IF(AE133="",81,AE133+"69"),1,1,"EST 4")))/SUM(INDIRECT(ADDRESS($AF133,70,1,1,"EST 4")):INDIRECT(ADDRESS($AF133,IF(AE133="",81,AE133+"69"),1,1,"EST 4")))-1)</f>
        <v>-</v>
      </c>
    </row>
    <row r="134" spans="3:37" ht="30" customHeight="1" thickTop="1" thickBot="1">
      <c r="C134" s="321"/>
      <c r="D134" s="322"/>
      <c r="E134" s="316"/>
      <c r="F134" s="316"/>
      <c r="G134" s="317" t="str">
        <f>IF(F134=0,"",VLOOKUP(F134,Funcionários!$C$6:$D$81,2,FALSE))</f>
        <v/>
      </c>
      <c r="H134" s="318"/>
      <c r="I134" s="319"/>
      <c r="J134" s="85" t="str">
        <f t="shared" si="16"/>
        <v/>
      </c>
      <c r="K134" s="88"/>
      <c r="L134" s="1" t="str">
        <f t="shared" si="17"/>
        <v/>
      </c>
      <c r="R134" s="1" t="str">
        <f t="shared" si="18"/>
        <v/>
      </c>
      <c r="S134" s="1" t="str">
        <f t="shared" si="19"/>
        <v/>
      </c>
      <c r="W134" s="1" t="e">
        <f t="shared" ca="1" si="20"/>
        <v>#VALUE!</v>
      </c>
      <c r="X134" s="1" t="e">
        <f t="shared" ca="1" si="21"/>
        <v>#VALUE!</v>
      </c>
      <c r="Y134" s="1" t="e">
        <f t="shared" ca="1" si="22"/>
        <v>#VALUE!</v>
      </c>
      <c r="AA134" s="1" t="str">
        <f t="shared" si="28"/>
        <v/>
      </c>
      <c r="AB134" s="1" t="str">
        <f t="shared" si="28"/>
        <v/>
      </c>
      <c r="AC134" s="1" t="str">
        <f t="shared" si="28"/>
        <v/>
      </c>
      <c r="AD134" s="1" t="str">
        <f t="shared" si="28"/>
        <v/>
      </c>
      <c r="AE134" s="1" t="str">
        <f t="shared" si="28"/>
        <v/>
      </c>
      <c r="AF134" s="1" t="e">
        <f>VLOOKUP(C134,'Est4'!$C$12:$S$26,18,FALSE)</f>
        <v>#N/A</v>
      </c>
      <c r="AG134" s="1" t="str">
        <f ca="1">IF($I134&lt;AG$5,"-",SUM(INDIRECT(ADDRESS($AF134+"1",6,1,1,"EST 4")):INDIRECT(ADDRESS($AF134+"1",IF(AA134="",17,AA134+"5"),1,1,"EST 4")))/SUM(INDIRECT(ADDRESS($AF134,6,1,1,"EST 4")):INDIRECT(ADDRESS($AF134,IF(AA134="",17,AA134+"5"),1,1,"EST 4")))-1)</f>
        <v>-</v>
      </c>
      <c r="AH134" s="1" t="str">
        <f ca="1">IF($I134&lt;AH$5,"-",SUM(INDIRECT(ADDRESS($AF134+"1",22,1,1,"EST 4")):INDIRECT(ADDRESS($AF134+"1",IF(AB134="",33,AB134+"21"),1,1,"EST 4")))/SUM(INDIRECT(ADDRESS($AF134,22,1,1,"EST 4")):INDIRECT(ADDRESS($AF134,IF(AB134="",33,AB134+"21"),1,1,"EST 4")))-1)</f>
        <v>-</v>
      </c>
      <c r="AI134" s="1" t="str">
        <f ca="1">IF($I134&lt;AI$5,"-",SUM(INDIRECT(ADDRESS($AF134+"1",38,1,1,"EST 4")):INDIRECT(ADDRESS($AF134+"1",IF(AC134="",49,AC134+"37"),1,1,"EST 4")))/SUM(INDIRECT(ADDRESS($AF134,38,1,1,"EST 4")):INDIRECT(ADDRESS($AF134,IF(AC134="",49,AC134+"37"),1,1,"EST 4")))-1)</f>
        <v>-</v>
      </c>
      <c r="AJ134" s="1" t="str">
        <f ca="1">IF($I134&lt;AJ$5,"-",SUM(INDIRECT(ADDRESS($AF134+"1",54,1,1,"EST 4")):INDIRECT(ADDRESS($AF134+"1",IF(AD134="",65,AD134+"53"),1,1,"EST 4")))/SUM(INDIRECT(ADDRESS($AF134,54,1,1,"EST 4")):INDIRECT(ADDRESS($AF134,IF(AD134="",65,AD134+"53"),1,1,"EST 4")))-1)</f>
        <v>-</v>
      </c>
      <c r="AK134" s="1" t="str">
        <f ca="1">IF($I134&lt;AK$5,"-",SUM(INDIRECT(ADDRESS($AF134+"1",70,1,1,"EST 4")):INDIRECT(ADDRESS($AF134+"1",IF(AE134="",81,AE134+"69"),1,1,"EST 4")))/SUM(INDIRECT(ADDRESS($AF134,70,1,1,"EST 4")):INDIRECT(ADDRESS($AF134,IF(AE134="",81,AE134+"69"),1,1,"EST 4")))-1)</f>
        <v>-</v>
      </c>
    </row>
    <row r="135" spans="3:37" ht="30" customHeight="1" thickTop="1" thickBot="1">
      <c r="C135" s="321"/>
      <c r="D135" s="322"/>
      <c r="E135" s="316"/>
      <c r="F135" s="316"/>
      <c r="G135" s="317" t="str">
        <f>IF(F135=0,"",VLOOKUP(F135,Funcionários!$C$6:$D$81,2,FALSE))</f>
        <v/>
      </c>
      <c r="H135" s="318"/>
      <c r="I135" s="319"/>
      <c r="J135" s="85" t="str">
        <f t="shared" ref="J135:J198" si="29">IF(ISERROR(IF(K135=1,"Terminado",IF(S135="","",IF(W135=0,"Vence este mes",IF(W135&gt;=3,"Falta "&amp;W135&amp;" meses",IF(W135=2,"Falta 2 meses",IF(W135=1,"Falta 1 mes",IF(W135=-1,ABS(W135)&amp;" mes de retraso",ABS(W135)&amp;" meses de retraso")))))))),"",IF(K135=1,"Terminado",IF(S135="","",IF(W135=0,"Vence esse mes",IF(W135&gt;=3,"Falta "&amp;W135&amp;" meses",IF(W135=2,"Falta 2 meses",IF(W135=1,"Falta 1 mes",IF(W135=-1,ABS(W135)&amp;" mes de retraso",ABS(W135)&amp;" meses de retraso"))))))))</f>
        <v/>
      </c>
      <c r="K135" s="88"/>
      <c r="L135" s="1" t="str">
        <f t="shared" ref="L135:L198" si="30">IF(J135="Terminado","Terminado",IF(RIGHT(J135,7)="Retraso","Retraso",IF(OR(LEFT(J135,5)="Vence",LEFT(J135,5)="Falta"),"En Progreso","")))</f>
        <v/>
      </c>
      <c r="R135" s="1" t="str">
        <f t="shared" ref="R135:R198" si="31">IF(ISERROR(VLOOKUP(H135,$O$6:$P$17,2,FALSE)),"",VLOOKUP(H135,$O$6:$P$17,2,FALSE))</f>
        <v/>
      </c>
      <c r="S135" s="1" t="str">
        <f t="shared" ref="S135:S198" si="32">IF(R135="","","1/"&amp;R135&amp;"/"&amp;I135)</f>
        <v/>
      </c>
      <c r="W135" s="1" t="e">
        <f t="shared" ref="W135:W198" ca="1" si="33">IF(X135&lt;&gt;0,-X135,Y135)</f>
        <v>#VALUE!</v>
      </c>
      <c r="X135" s="1" t="e">
        <f t="shared" ref="X135:X198" ca="1" si="34">IF(I135&gt;$V$6,0,((YEAR(NOW())-YEAR(S135))*12+MONTH(NOW())-MONTH(S135)))</f>
        <v>#VALUE!</v>
      </c>
      <c r="Y135" s="1" t="e">
        <f t="shared" ref="Y135:Y198" ca="1" si="35">IF(X135&gt;0,"",((YEAR(S135)-YEAR($T$6))*12+MONTH(S135)-MONTH($T$6)))</f>
        <v>#VALUE!</v>
      </c>
      <c r="AA135" s="1" t="str">
        <f t="shared" si="28"/>
        <v/>
      </c>
      <c r="AB135" s="1" t="str">
        <f t="shared" si="28"/>
        <v/>
      </c>
      <c r="AC135" s="1" t="str">
        <f t="shared" si="28"/>
        <v/>
      </c>
      <c r="AD135" s="1" t="str">
        <f t="shared" si="28"/>
        <v/>
      </c>
      <c r="AE135" s="1" t="str">
        <f t="shared" si="28"/>
        <v/>
      </c>
      <c r="AF135" s="1" t="e">
        <f>VLOOKUP(C135,'Est4'!$C$12:$S$26,18,FALSE)</f>
        <v>#N/A</v>
      </c>
      <c r="AG135" s="1" t="str">
        <f ca="1">IF($I135&lt;AG$5,"-",SUM(INDIRECT(ADDRESS($AF135+"1",6,1,1,"EST 4")):INDIRECT(ADDRESS($AF135+"1",IF(AA135="",17,AA135+"5"),1,1,"EST 4")))/SUM(INDIRECT(ADDRESS($AF135,6,1,1,"EST 4")):INDIRECT(ADDRESS($AF135,IF(AA135="",17,AA135+"5"),1,1,"EST 4")))-1)</f>
        <v>-</v>
      </c>
      <c r="AH135" s="1" t="str">
        <f ca="1">IF($I135&lt;AH$5,"-",SUM(INDIRECT(ADDRESS($AF135+"1",22,1,1,"EST 4")):INDIRECT(ADDRESS($AF135+"1",IF(AB135="",33,AB135+"21"),1,1,"EST 4")))/SUM(INDIRECT(ADDRESS($AF135,22,1,1,"EST 4")):INDIRECT(ADDRESS($AF135,IF(AB135="",33,AB135+"21"),1,1,"EST 4")))-1)</f>
        <v>-</v>
      </c>
      <c r="AI135" s="1" t="str">
        <f ca="1">IF($I135&lt;AI$5,"-",SUM(INDIRECT(ADDRESS($AF135+"1",38,1,1,"EST 4")):INDIRECT(ADDRESS($AF135+"1",IF(AC135="",49,AC135+"37"),1,1,"EST 4")))/SUM(INDIRECT(ADDRESS($AF135,38,1,1,"EST 4")):INDIRECT(ADDRESS($AF135,IF(AC135="",49,AC135+"37"),1,1,"EST 4")))-1)</f>
        <v>-</v>
      </c>
      <c r="AJ135" s="1" t="str">
        <f ca="1">IF($I135&lt;AJ$5,"-",SUM(INDIRECT(ADDRESS($AF135+"1",54,1,1,"EST 4")):INDIRECT(ADDRESS($AF135+"1",IF(AD135="",65,AD135+"53"),1,1,"EST 4")))/SUM(INDIRECT(ADDRESS($AF135,54,1,1,"EST 4")):INDIRECT(ADDRESS($AF135,IF(AD135="",65,AD135+"53"),1,1,"EST 4")))-1)</f>
        <v>-</v>
      </c>
      <c r="AK135" s="1" t="str">
        <f ca="1">IF($I135&lt;AK$5,"-",SUM(INDIRECT(ADDRESS($AF135+"1",70,1,1,"EST 4")):INDIRECT(ADDRESS($AF135+"1",IF(AE135="",81,AE135+"69"),1,1,"EST 4")))/SUM(INDIRECT(ADDRESS($AF135,70,1,1,"EST 4")):INDIRECT(ADDRESS($AF135,IF(AE135="",81,AE135+"69"),1,1,"EST 4")))-1)</f>
        <v>-</v>
      </c>
    </row>
    <row r="136" spans="3:37" ht="30" customHeight="1" thickTop="1" thickBot="1">
      <c r="C136" s="321"/>
      <c r="D136" s="322"/>
      <c r="E136" s="316"/>
      <c r="F136" s="316"/>
      <c r="G136" s="317" t="str">
        <f>IF(F136=0,"",VLOOKUP(F136,Funcionários!$C$6:$D$81,2,FALSE))</f>
        <v/>
      </c>
      <c r="H136" s="318"/>
      <c r="I136" s="319"/>
      <c r="J136" s="85" t="str">
        <f t="shared" si="29"/>
        <v/>
      </c>
      <c r="K136" s="88"/>
      <c r="L136" s="1" t="str">
        <f t="shared" si="30"/>
        <v/>
      </c>
      <c r="R136" s="1" t="str">
        <f t="shared" si="31"/>
        <v/>
      </c>
      <c r="S136" s="1" t="str">
        <f t="shared" si="32"/>
        <v/>
      </c>
      <c r="W136" s="1" t="e">
        <f t="shared" ca="1" si="33"/>
        <v>#VALUE!</v>
      </c>
      <c r="X136" s="1" t="e">
        <f t="shared" ca="1" si="34"/>
        <v>#VALUE!</v>
      </c>
      <c r="Y136" s="1" t="e">
        <f t="shared" ca="1" si="35"/>
        <v>#VALUE!</v>
      </c>
      <c r="AA136" s="1" t="str">
        <f t="shared" ref="AA136:AE145" si="36">IF($I136=AA$5,$R136,"")</f>
        <v/>
      </c>
      <c r="AB136" s="1" t="str">
        <f t="shared" si="36"/>
        <v/>
      </c>
      <c r="AC136" s="1" t="str">
        <f t="shared" si="36"/>
        <v/>
      </c>
      <c r="AD136" s="1" t="str">
        <f t="shared" si="36"/>
        <v/>
      </c>
      <c r="AE136" s="1" t="str">
        <f t="shared" si="36"/>
        <v/>
      </c>
      <c r="AF136" s="1" t="e">
        <f>VLOOKUP(C136,'Est4'!$C$12:$S$26,18,FALSE)</f>
        <v>#N/A</v>
      </c>
      <c r="AG136" s="1" t="str">
        <f ca="1">IF($I136&lt;AG$5,"-",SUM(INDIRECT(ADDRESS($AF136+"1",6,1,1,"EST 4")):INDIRECT(ADDRESS($AF136+"1",IF(AA136="",17,AA136+"5"),1,1,"EST 4")))/SUM(INDIRECT(ADDRESS($AF136,6,1,1,"EST 4")):INDIRECT(ADDRESS($AF136,IF(AA136="",17,AA136+"5"),1,1,"EST 4")))-1)</f>
        <v>-</v>
      </c>
      <c r="AH136" s="1" t="str">
        <f ca="1">IF($I136&lt;AH$5,"-",SUM(INDIRECT(ADDRESS($AF136+"1",22,1,1,"EST 4")):INDIRECT(ADDRESS($AF136+"1",IF(AB136="",33,AB136+"21"),1,1,"EST 4")))/SUM(INDIRECT(ADDRESS($AF136,22,1,1,"EST 4")):INDIRECT(ADDRESS($AF136,IF(AB136="",33,AB136+"21"),1,1,"EST 4")))-1)</f>
        <v>-</v>
      </c>
      <c r="AI136" s="1" t="str">
        <f ca="1">IF($I136&lt;AI$5,"-",SUM(INDIRECT(ADDRESS($AF136+"1",38,1,1,"EST 4")):INDIRECT(ADDRESS($AF136+"1",IF(AC136="",49,AC136+"37"),1,1,"EST 4")))/SUM(INDIRECT(ADDRESS($AF136,38,1,1,"EST 4")):INDIRECT(ADDRESS($AF136,IF(AC136="",49,AC136+"37"),1,1,"EST 4")))-1)</f>
        <v>-</v>
      </c>
      <c r="AJ136" s="1" t="str">
        <f ca="1">IF($I136&lt;AJ$5,"-",SUM(INDIRECT(ADDRESS($AF136+"1",54,1,1,"EST 4")):INDIRECT(ADDRESS($AF136+"1",IF(AD136="",65,AD136+"53"),1,1,"EST 4")))/SUM(INDIRECT(ADDRESS($AF136,54,1,1,"EST 4")):INDIRECT(ADDRESS($AF136,IF(AD136="",65,AD136+"53"),1,1,"EST 4")))-1)</f>
        <v>-</v>
      </c>
      <c r="AK136" s="1" t="str">
        <f ca="1">IF($I136&lt;AK$5,"-",SUM(INDIRECT(ADDRESS($AF136+"1",70,1,1,"EST 4")):INDIRECT(ADDRESS($AF136+"1",IF(AE136="",81,AE136+"69"),1,1,"EST 4")))/SUM(INDIRECT(ADDRESS($AF136,70,1,1,"EST 4")):INDIRECT(ADDRESS($AF136,IF(AE136="",81,AE136+"69"),1,1,"EST 4")))-1)</f>
        <v>-</v>
      </c>
    </row>
    <row r="137" spans="3:37" ht="30" customHeight="1" thickTop="1" thickBot="1">
      <c r="C137" s="321"/>
      <c r="D137" s="322"/>
      <c r="E137" s="316"/>
      <c r="F137" s="316"/>
      <c r="G137" s="317" t="str">
        <f>IF(F137=0,"",VLOOKUP(F137,Funcionários!$C$6:$D$81,2,FALSE))</f>
        <v/>
      </c>
      <c r="H137" s="318"/>
      <c r="I137" s="319"/>
      <c r="J137" s="85" t="str">
        <f t="shared" si="29"/>
        <v/>
      </c>
      <c r="K137" s="88"/>
      <c r="L137" s="1" t="str">
        <f t="shared" si="30"/>
        <v/>
      </c>
      <c r="R137" s="1" t="str">
        <f t="shared" si="31"/>
        <v/>
      </c>
      <c r="S137" s="1" t="str">
        <f t="shared" si="32"/>
        <v/>
      </c>
      <c r="W137" s="1" t="e">
        <f t="shared" ca="1" si="33"/>
        <v>#VALUE!</v>
      </c>
      <c r="X137" s="1" t="e">
        <f t="shared" ca="1" si="34"/>
        <v>#VALUE!</v>
      </c>
      <c r="Y137" s="1" t="e">
        <f t="shared" ca="1" si="35"/>
        <v>#VALUE!</v>
      </c>
      <c r="AA137" s="1" t="str">
        <f t="shared" si="36"/>
        <v/>
      </c>
      <c r="AB137" s="1" t="str">
        <f t="shared" si="36"/>
        <v/>
      </c>
      <c r="AC137" s="1" t="str">
        <f t="shared" si="36"/>
        <v/>
      </c>
      <c r="AD137" s="1" t="str">
        <f t="shared" si="36"/>
        <v/>
      </c>
      <c r="AE137" s="1" t="str">
        <f t="shared" si="36"/>
        <v/>
      </c>
      <c r="AF137" s="1" t="e">
        <f>VLOOKUP(C137,'Est4'!$C$12:$S$26,18,FALSE)</f>
        <v>#N/A</v>
      </c>
      <c r="AG137" s="1" t="str">
        <f ca="1">IF($I137&lt;AG$5,"-",SUM(INDIRECT(ADDRESS($AF137+"1",6,1,1,"EST 4")):INDIRECT(ADDRESS($AF137+"1",IF(AA137="",17,AA137+"5"),1,1,"EST 4")))/SUM(INDIRECT(ADDRESS($AF137,6,1,1,"EST 4")):INDIRECT(ADDRESS($AF137,IF(AA137="",17,AA137+"5"),1,1,"EST 4")))-1)</f>
        <v>-</v>
      </c>
      <c r="AH137" s="1" t="str">
        <f ca="1">IF($I137&lt;AH$5,"-",SUM(INDIRECT(ADDRESS($AF137+"1",22,1,1,"EST 4")):INDIRECT(ADDRESS($AF137+"1",IF(AB137="",33,AB137+"21"),1,1,"EST 4")))/SUM(INDIRECT(ADDRESS($AF137,22,1,1,"EST 4")):INDIRECT(ADDRESS($AF137,IF(AB137="",33,AB137+"21"),1,1,"EST 4")))-1)</f>
        <v>-</v>
      </c>
      <c r="AI137" s="1" t="str">
        <f ca="1">IF($I137&lt;AI$5,"-",SUM(INDIRECT(ADDRESS($AF137+"1",38,1,1,"EST 4")):INDIRECT(ADDRESS($AF137+"1",IF(AC137="",49,AC137+"37"),1,1,"EST 4")))/SUM(INDIRECT(ADDRESS($AF137,38,1,1,"EST 4")):INDIRECT(ADDRESS($AF137,IF(AC137="",49,AC137+"37"),1,1,"EST 4")))-1)</f>
        <v>-</v>
      </c>
      <c r="AJ137" s="1" t="str">
        <f ca="1">IF($I137&lt;AJ$5,"-",SUM(INDIRECT(ADDRESS($AF137+"1",54,1,1,"EST 4")):INDIRECT(ADDRESS($AF137+"1",IF(AD137="",65,AD137+"53"),1,1,"EST 4")))/SUM(INDIRECT(ADDRESS($AF137,54,1,1,"EST 4")):INDIRECT(ADDRESS($AF137,IF(AD137="",65,AD137+"53"),1,1,"EST 4")))-1)</f>
        <v>-</v>
      </c>
      <c r="AK137" s="1" t="str">
        <f ca="1">IF($I137&lt;AK$5,"-",SUM(INDIRECT(ADDRESS($AF137+"1",70,1,1,"EST 4")):INDIRECT(ADDRESS($AF137+"1",IF(AE137="",81,AE137+"69"),1,1,"EST 4")))/SUM(INDIRECT(ADDRESS($AF137,70,1,1,"EST 4")):INDIRECT(ADDRESS($AF137,IF(AE137="",81,AE137+"69"),1,1,"EST 4")))-1)</f>
        <v>-</v>
      </c>
    </row>
    <row r="138" spans="3:37" ht="30" customHeight="1" thickTop="1" thickBot="1">
      <c r="C138" s="321"/>
      <c r="D138" s="322"/>
      <c r="E138" s="316"/>
      <c r="F138" s="316"/>
      <c r="G138" s="317" t="str">
        <f>IF(F138=0,"",VLOOKUP(F138,Funcionários!$C$6:$D$81,2,FALSE))</f>
        <v/>
      </c>
      <c r="H138" s="318"/>
      <c r="I138" s="319"/>
      <c r="J138" s="85" t="str">
        <f t="shared" si="29"/>
        <v/>
      </c>
      <c r="K138" s="88"/>
      <c r="L138" s="1" t="str">
        <f t="shared" si="30"/>
        <v/>
      </c>
      <c r="R138" s="1" t="str">
        <f t="shared" si="31"/>
        <v/>
      </c>
      <c r="S138" s="1" t="str">
        <f t="shared" si="32"/>
        <v/>
      </c>
      <c r="W138" s="1" t="e">
        <f t="shared" ca="1" si="33"/>
        <v>#VALUE!</v>
      </c>
      <c r="X138" s="1" t="e">
        <f t="shared" ca="1" si="34"/>
        <v>#VALUE!</v>
      </c>
      <c r="Y138" s="1" t="e">
        <f t="shared" ca="1" si="35"/>
        <v>#VALUE!</v>
      </c>
      <c r="AA138" s="1" t="str">
        <f t="shared" si="36"/>
        <v/>
      </c>
      <c r="AB138" s="1" t="str">
        <f t="shared" si="36"/>
        <v/>
      </c>
      <c r="AC138" s="1" t="str">
        <f t="shared" si="36"/>
        <v/>
      </c>
      <c r="AD138" s="1" t="str">
        <f t="shared" si="36"/>
        <v/>
      </c>
      <c r="AE138" s="1" t="str">
        <f t="shared" si="36"/>
        <v/>
      </c>
      <c r="AF138" s="1" t="e">
        <f>VLOOKUP(C138,'Est4'!$C$12:$S$26,18,FALSE)</f>
        <v>#N/A</v>
      </c>
      <c r="AG138" s="1" t="str">
        <f ca="1">IF($I138&lt;AG$5,"-",SUM(INDIRECT(ADDRESS($AF138+"1",6,1,1,"EST 4")):INDIRECT(ADDRESS($AF138+"1",IF(AA138="",17,AA138+"5"),1,1,"EST 4")))/SUM(INDIRECT(ADDRESS($AF138,6,1,1,"EST 4")):INDIRECT(ADDRESS($AF138,IF(AA138="",17,AA138+"5"),1,1,"EST 4")))-1)</f>
        <v>-</v>
      </c>
      <c r="AH138" s="1" t="str">
        <f ca="1">IF($I138&lt;AH$5,"-",SUM(INDIRECT(ADDRESS($AF138+"1",22,1,1,"EST 4")):INDIRECT(ADDRESS($AF138+"1",IF(AB138="",33,AB138+"21"),1,1,"EST 4")))/SUM(INDIRECT(ADDRESS($AF138,22,1,1,"EST 4")):INDIRECT(ADDRESS($AF138,IF(AB138="",33,AB138+"21"),1,1,"EST 4")))-1)</f>
        <v>-</v>
      </c>
      <c r="AI138" s="1" t="str">
        <f ca="1">IF($I138&lt;AI$5,"-",SUM(INDIRECT(ADDRESS($AF138+"1",38,1,1,"EST 4")):INDIRECT(ADDRESS($AF138+"1",IF(AC138="",49,AC138+"37"),1,1,"EST 4")))/SUM(INDIRECT(ADDRESS($AF138,38,1,1,"EST 4")):INDIRECT(ADDRESS($AF138,IF(AC138="",49,AC138+"37"),1,1,"EST 4")))-1)</f>
        <v>-</v>
      </c>
      <c r="AJ138" s="1" t="str">
        <f ca="1">IF($I138&lt;AJ$5,"-",SUM(INDIRECT(ADDRESS($AF138+"1",54,1,1,"EST 4")):INDIRECT(ADDRESS($AF138+"1",IF(AD138="",65,AD138+"53"),1,1,"EST 4")))/SUM(INDIRECT(ADDRESS($AF138,54,1,1,"EST 4")):INDIRECT(ADDRESS($AF138,IF(AD138="",65,AD138+"53"),1,1,"EST 4")))-1)</f>
        <v>-</v>
      </c>
      <c r="AK138" s="1" t="str">
        <f ca="1">IF($I138&lt;AK$5,"-",SUM(INDIRECT(ADDRESS($AF138+"1",70,1,1,"EST 4")):INDIRECT(ADDRESS($AF138+"1",IF(AE138="",81,AE138+"69"),1,1,"EST 4")))/SUM(INDIRECT(ADDRESS($AF138,70,1,1,"EST 4")):INDIRECT(ADDRESS($AF138,IF(AE138="",81,AE138+"69"),1,1,"EST 4")))-1)</f>
        <v>-</v>
      </c>
    </row>
    <row r="139" spans="3:37" ht="30" customHeight="1" thickTop="1" thickBot="1">
      <c r="C139" s="321"/>
      <c r="D139" s="322"/>
      <c r="E139" s="316"/>
      <c r="F139" s="316"/>
      <c r="G139" s="317" t="str">
        <f>IF(F139=0,"",VLOOKUP(F139,Funcionários!$C$6:$D$81,2,FALSE))</f>
        <v/>
      </c>
      <c r="H139" s="318"/>
      <c r="I139" s="319"/>
      <c r="J139" s="85" t="str">
        <f t="shared" si="29"/>
        <v/>
      </c>
      <c r="K139" s="88"/>
      <c r="L139" s="1" t="str">
        <f t="shared" si="30"/>
        <v/>
      </c>
      <c r="R139" s="1" t="str">
        <f t="shared" si="31"/>
        <v/>
      </c>
      <c r="S139" s="1" t="str">
        <f t="shared" si="32"/>
        <v/>
      </c>
      <c r="W139" s="1" t="e">
        <f t="shared" ca="1" si="33"/>
        <v>#VALUE!</v>
      </c>
      <c r="X139" s="1" t="e">
        <f t="shared" ca="1" si="34"/>
        <v>#VALUE!</v>
      </c>
      <c r="Y139" s="1" t="e">
        <f t="shared" ca="1" si="35"/>
        <v>#VALUE!</v>
      </c>
      <c r="AA139" s="1" t="str">
        <f t="shared" si="36"/>
        <v/>
      </c>
      <c r="AB139" s="1" t="str">
        <f t="shared" si="36"/>
        <v/>
      </c>
      <c r="AC139" s="1" t="str">
        <f t="shared" si="36"/>
        <v/>
      </c>
      <c r="AD139" s="1" t="str">
        <f t="shared" si="36"/>
        <v/>
      </c>
      <c r="AE139" s="1" t="str">
        <f t="shared" si="36"/>
        <v/>
      </c>
      <c r="AF139" s="1" t="e">
        <f>VLOOKUP(C139,'Est4'!$C$12:$S$26,18,FALSE)</f>
        <v>#N/A</v>
      </c>
      <c r="AG139" s="1" t="str">
        <f ca="1">IF($I139&lt;AG$5,"-",SUM(INDIRECT(ADDRESS($AF139+"1",6,1,1,"EST 4")):INDIRECT(ADDRESS($AF139+"1",IF(AA139="",17,AA139+"5"),1,1,"EST 4")))/SUM(INDIRECT(ADDRESS($AF139,6,1,1,"EST 4")):INDIRECT(ADDRESS($AF139,IF(AA139="",17,AA139+"5"),1,1,"EST 4")))-1)</f>
        <v>-</v>
      </c>
      <c r="AH139" s="1" t="str">
        <f ca="1">IF($I139&lt;AH$5,"-",SUM(INDIRECT(ADDRESS($AF139+"1",22,1,1,"EST 4")):INDIRECT(ADDRESS($AF139+"1",IF(AB139="",33,AB139+"21"),1,1,"EST 4")))/SUM(INDIRECT(ADDRESS($AF139,22,1,1,"EST 4")):INDIRECT(ADDRESS($AF139,IF(AB139="",33,AB139+"21"),1,1,"EST 4")))-1)</f>
        <v>-</v>
      </c>
      <c r="AI139" s="1" t="str">
        <f ca="1">IF($I139&lt;AI$5,"-",SUM(INDIRECT(ADDRESS($AF139+"1",38,1,1,"EST 4")):INDIRECT(ADDRESS($AF139+"1",IF(AC139="",49,AC139+"37"),1,1,"EST 4")))/SUM(INDIRECT(ADDRESS($AF139,38,1,1,"EST 4")):INDIRECT(ADDRESS($AF139,IF(AC139="",49,AC139+"37"),1,1,"EST 4")))-1)</f>
        <v>-</v>
      </c>
      <c r="AJ139" s="1" t="str">
        <f ca="1">IF($I139&lt;AJ$5,"-",SUM(INDIRECT(ADDRESS($AF139+"1",54,1,1,"EST 4")):INDIRECT(ADDRESS($AF139+"1",IF(AD139="",65,AD139+"53"),1,1,"EST 4")))/SUM(INDIRECT(ADDRESS($AF139,54,1,1,"EST 4")):INDIRECT(ADDRESS($AF139,IF(AD139="",65,AD139+"53"),1,1,"EST 4")))-1)</f>
        <v>-</v>
      </c>
      <c r="AK139" s="1" t="str">
        <f ca="1">IF($I139&lt;AK$5,"-",SUM(INDIRECT(ADDRESS($AF139+"1",70,1,1,"EST 4")):INDIRECT(ADDRESS($AF139+"1",IF(AE139="",81,AE139+"69"),1,1,"EST 4")))/SUM(INDIRECT(ADDRESS($AF139,70,1,1,"EST 4")):INDIRECT(ADDRESS($AF139,IF(AE139="",81,AE139+"69"),1,1,"EST 4")))-1)</f>
        <v>-</v>
      </c>
    </row>
    <row r="140" spans="3:37" ht="30" customHeight="1" thickTop="1" thickBot="1">
      <c r="C140" s="321"/>
      <c r="D140" s="322"/>
      <c r="E140" s="316"/>
      <c r="F140" s="316"/>
      <c r="G140" s="317" t="str">
        <f>IF(F140=0,"",VLOOKUP(F140,Funcionários!$C$6:$D$81,2,FALSE))</f>
        <v/>
      </c>
      <c r="H140" s="318"/>
      <c r="I140" s="319"/>
      <c r="J140" s="85" t="str">
        <f t="shared" si="29"/>
        <v/>
      </c>
      <c r="K140" s="88"/>
      <c r="L140" s="1" t="str">
        <f t="shared" si="30"/>
        <v/>
      </c>
      <c r="R140" s="1" t="str">
        <f t="shared" si="31"/>
        <v/>
      </c>
      <c r="S140" s="1" t="str">
        <f t="shared" si="32"/>
        <v/>
      </c>
      <c r="W140" s="1" t="e">
        <f t="shared" ca="1" si="33"/>
        <v>#VALUE!</v>
      </c>
      <c r="X140" s="1" t="e">
        <f t="shared" ca="1" si="34"/>
        <v>#VALUE!</v>
      </c>
      <c r="Y140" s="1" t="e">
        <f t="shared" ca="1" si="35"/>
        <v>#VALUE!</v>
      </c>
      <c r="AA140" s="1" t="str">
        <f t="shared" si="36"/>
        <v/>
      </c>
      <c r="AB140" s="1" t="str">
        <f t="shared" si="36"/>
        <v/>
      </c>
      <c r="AC140" s="1" t="str">
        <f t="shared" si="36"/>
        <v/>
      </c>
      <c r="AD140" s="1" t="str">
        <f t="shared" si="36"/>
        <v/>
      </c>
      <c r="AE140" s="1" t="str">
        <f t="shared" si="36"/>
        <v/>
      </c>
      <c r="AF140" s="1" t="e">
        <f>VLOOKUP(C140,'Est4'!$C$12:$S$26,18,FALSE)</f>
        <v>#N/A</v>
      </c>
      <c r="AG140" s="1" t="str">
        <f ca="1">IF($I140&lt;AG$5,"-",SUM(INDIRECT(ADDRESS($AF140+"1",6,1,1,"EST 4")):INDIRECT(ADDRESS($AF140+"1",IF(AA140="",17,AA140+"5"),1,1,"EST 4")))/SUM(INDIRECT(ADDRESS($AF140,6,1,1,"EST 4")):INDIRECT(ADDRESS($AF140,IF(AA140="",17,AA140+"5"),1,1,"EST 4")))-1)</f>
        <v>-</v>
      </c>
      <c r="AH140" s="1" t="str">
        <f ca="1">IF($I140&lt;AH$5,"-",SUM(INDIRECT(ADDRESS($AF140+"1",22,1,1,"EST 4")):INDIRECT(ADDRESS($AF140+"1",IF(AB140="",33,AB140+"21"),1,1,"EST 4")))/SUM(INDIRECT(ADDRESS($AF140,22,1,1,"EST 4")):INDIRECT(ADDRESS($AF140,IF(AB140="",33,AB140+"21"),1,1,"EST 4")))-1)</f>
        <v>-</v>
      </c>
      <c r="AI140" s="1" t="str">
        <f ca="1">IF($I140&lt;AI$5,"-",SUM(INDIRECT(ADDRESS($AF140+"1",38,1,1,"EST 4")):INDIRECT(ADDRESS($AF140+"1",IF(AC140="",49,AC140+"37"),1,1,"EST 4")))/SUM(INDIRECT(ADDRESS($AF140,38,1,1,"EST 4")):INDIRECT(ADDRESS($AF140,IF(AC140="",49,AC140+"37"),1,1,"EST 4")))-1)</f>
        <v>-</v>
      </c>
      <c r="AJ140" s="1" t="str">
        <f ca="1">IF($I140&lt;AJ$5,"-",SUM(INDIRECT(ADDRESS($AF140+"1",54,1,1,"EST 4")):INDIRECT(ADDRESS($AF140+"1",IF(AD140="",65,AD140+"53"),1,1,"EST 4")))/SUM(INDIRECT(ADDRESS($AF140,54,1,1,"EST 4")):INDIRECT(ADDRESS($AF140,IF(AD140="",65,AD140+"53"),1,1,"EST 4")))-1)</f>
        <v>-</v>
      </c>
      <c r="AK140" s="1" t="str">
        <f ca="1">IF($I140&lt;AK$5,"-",SUM(INDIRECT(ADDRESS($AF140+"1",70,1,1,"EST 4")):INDIRECT(ADDRESS($AF140+"1",IF(AE140="",81,AE140+"69"),1,1,"EST 4")))/SUM(INDIRECT(ADDRESS($AF140,70,1,1,"EST 4")):INDIRECT(ADDRESS($AF140,IF(AE140="",81,AE140+"69"),1,1,"EST 4")))-1)</f>
        <v>-</v>
      </c>
    </row>
    <row r="141" spans="3:37" ht="30" customHeight="1" thickTop="1" thickBot="1">
      <c r="C141" s="321"/>
      <c r="D141" s="322"/>
      <c r="E141" s="316"/>
      <c r="F141" s="316"/>
      <c r="G141" s="317" t="str">
        <f>IF(F141=0,"",VLOOKUP(F141,Funcionários!$C$6:$D$81,2,FALSE))</f>
        <v/>
      </c>
      <c r="H141" s="318"/>
      <c r="I141" s="319"/>
      <c r="J141" s="85" t="str">
        <f t="shared" si="29"/>
        <v/>
      </c>
      <c r="K141" s="88"/>
      <c r="L141" s="1" t="str">
        <f t="shared" si="30"/>
        <v/>
      </c>
      <c r="R141" s="1" t="str">
        <f t="shared" si="31"/>
        <v/>
      </c>
      <c r="S141" s="1" t="str">
        <f t="shared" si="32"/>
        <v/>
      </c>
      <c r="W141" s="1" t="e">
        <f t="shared" ca="1" si="33"/>
        <v>#VALUE!</v>
      </c>
      <c r="X141" s="1" t="e">
        <f t="shared" ca="1" si="34"/>
        <v>#VALUE!</v>
      </c>
      <c r="Y141" s="1" t="e">
        <f t="shared" ca="1" si="35"/>
        <v>#VALUE!</v>
      </c>
      <c r="AA141" s="1" t="str">
        <f t="shared" si="36"/>
        <v/>
      </c>
      <c r="AB141" s="1" t="str">
        <f t="shared" si="36"/>
        <v/>
      </c>
      <c r="AC141" s="1" t="str">
        <f t="shared" si="36"/>
        <v/>
      </c>
      <c r="AD141" s="1" t="str">
        <f t="shared" si="36"/>
        <v/>
      </c>
      <c r="AE141" s="1" t="str">
        <f t="shared" si="36"/>
        <v/>
      </c>
      <c r="AF141" s="1" t="e">
        <f>VLOOKUP(C141,'Est4'!$C$12:$S$26,18,FALSE)</f>
        <v>#N/A</v>
      </c>
      <c r="AG141" s="1" t="str">
        <f ca="1">IF($I141&lt;AG$5,"-",SUM(INDIRECT(ADDRESS($AF141+"1",6,1,1,"EST 4")):INDIRECT(ADDRESS($AF141+"1",IF(AA141="",17,AA141+"5"),1,1,"EST 4")))/SUM(INDIRECT(ADDRESS($AF141,6,1,1,"EST 4")):INDIRECT(ADDRESS($AF141,IF(AA141="",17,AA141+"5"),1,1,"EST 4")))-1)</f>
        <v>-</v>
      </c>
      <c r="AH141" s="1" t="str">
        <f ca="1">IF($I141&lt;AH$5,"-",SUM(INDIRECT(ADDRESS($AF141+"1",22,1,1,"EST 4")):INDIRECT(ADDRESS($AF141+"1",IF(AB141="",33,AB141+"21"),1,1,"EST 4")))/SUM(INDIRECT(ADDRESS($AF141,22,1,1,"EST 4")):INDIRECT(ADDRESS($AF141,IF(AB141="",33,AB141+"21"),1,1,"EST 4")))-1)</f>
        <v>-</v>
      </c>
      <c r="AI141" s="1" t="str">
        <f ca="1">IF($I141&lt;AI$5,"-",SUM(INDIRECT(ADDRESS($AF141+"1",38,1,1,"EST 4")):INDIRECT(ADDRESS($AF141+"1",IF(AC141="",49,AC141+"37"),1,1,"EST 4")))/SUM(INDIRECT(ADDRESS($AF141,38,1,1,"EST 4")):INDIRECT(ADDRESS($AF141,IF(AC141="",49,AC141+"37"),1,1,"EST 4")))-1)</f>
        <v>-</v>
      </c>
      <c r="AJ141" s="1" t="str">
        <f ca="1">IF($I141&lt;AJ$5,"-",SUM(INDIRECT(ADDRESS($AF141+"1",54,1,1,"EST 4")):INDIRECT(ADDRESS($AF141+"1",IF(AD141="",65,AD141+"53"),1,1,"EST 4")))/SUM(INDIRECT(ADDRESS($AF141,54,1,1,"EST 4")):INDIRECT(ADDRESS($AF141,IF(AD141="",65,AD141+"53"),1,1,"EST 4")))-1)</f>
        <v>-</v>
      </c>
      <c r="AK141" s="1" t="str">
        <f ca="1">IF($I141&lt;AK$5,"-",SUM(INDIRECT(ADDRESS($AF141+"1",70,1,1,"EST 4")):INDIRECT(ADDRESS($AF141+"1",IF(AE141="",81,AE141+"69"),1,1,"EST 4")))/SUM(INDIRECT(ADDRESS($AF141,70,1,1,"EST 4")):INDIRECT(ADDRESS($AF141,IF(AE141="",81,AE141+"69"),1,1,"EST 4")))-1)</f>
        <v>-</v>
      </c>
    </row>
    <row r="142" spans="3:37" ht="30" customHeight="1" thickTop="1" thickBot="1">
      <c r="C142" s="321"/>
      <c r="D142" s="322"/>
      <c r="E142" s="316"/>
      <c r="F142" s="316"/>
      <c r="G142" s="317" t="str">
        <f>IF(F142=0,"",VLOOKUP(F142,Funcionários!$C$6:$D$81,2,FALSE))</f>
        <v/>
      </c>
      <c r="H142" s="318"/>
      <c r="I142" s="319"/>
      <c r="J142" s="85" t="str">
        <f t="shared" si="29"/>
        <v/>
      </c>
      <c r="K142" s="88"/>
      <c r="L142" s="1" t="str">
        <f t="shared" si="30"/>
        <v/>
      </c>
      <c r="R142" s="1" t="str">
        <f t="shared" si="31"/>
        <v/>
      </c>
      <c r="S142" s="1" t="str">
        <f t="shared" si="32"/>
        <v/>
      </c>
      <c r="W142" s="1" t="e">
        <f t="shared" ca="1" si="33"/>
        <v>#VALUE!</v>
      </c>
      <c r="X142" s="1" t="e">
        <f t="shared" ca="1" si="34"/>
        <v>#VALUE!</v>
      </c>
      <c r="Y142" s="1" t="e">
        <f t="shared" ca="1" si="35"/>
        <v>#VALUE!</v>
      </c>
      <c r="AA142" s="1" t="str">
        <f t="shared" si="36"/>
        <v/>
      </c>
      <c r="AB142" s="1" t="str">
        <f t="shared" si="36"/>
        <v/>
      </c>
      <c r="AC142" s="1" t="str">
        <f t="shared" si="36"/>
        <v/>
      </c>
      <c r="AD142" s="1" t="str">
        <f t="shared" si="36"/>
        <v/>
      </c>
      <c r="AE142" s="1" t="str">
        <f t="shared" si="36"/>
        <v/>
      </c>
      <c r="AF142" s="1" t="e">
        <f>VLOOKUP(C142,'Est4'!$C$12:$S$26,18,FALSE)</f>
        <v>#N/A</v>
      </c>
      <c r="AG142" s="1" t="str">
        <f ca="1">IF($I142&lt;AG$5,"-",SUM(INDIRECT(ADDRESS($AF142+"1",6,1,1,"EST 4")):INDIRECT(ADDRESS($AF142+"1",IF(AA142="",17,AA142+"5"),1,1,"EST 4")))/SUM(INDIRECT(ADDRESS($AF142,6,1,1,"EST 4")):INDIRECT(ADDRESS($AF142,IF(AA142="",17,AA142+"5"),1,1,"EST 4")))-1)</f>
        <v>-</v>
      </c>
      <c r="AH142" s="1" t="str">
        <f ca="1">IF($I142&lt;AH$5,"-",SUM(INDIRECT(ADDRESS($AF142+"1",22,1,1,"EST 4")):INDIRECT(ADDRESS($AF142+"1",IF(AB142="",33,AB142+"21"),1,1,"EST 4")))/SUM(INDIRECT(ADDRESS($AF142,22,1,1,"EST 4")):INDIRECT(ADDRESS($AF142,IF(AB142="",33,AB142+"21"),1,1,"EST 4")))-1)</f>
        <v>-</v>
      </c>
      <c r="AI142" s="1" t="str">
        <f ca="1">IF($I142&lt;AI$5,"-",SUM(INDIRECT(ADDRESS($AF142+"1",38,1,1,"EST 4")):INDIRECT(ADDRESS($AF142+"1",IF(AC142="",49,AC142+"37"),1,1,"EST 4")))/SUM(INDIRECT(ADDRESS($AF142,38,1,1,"EST 4")):INDIRECT(ADDRESS($AF142,IF(AC142="",49,AC142+"37"),1,1,"EST 4")))-1)</f>
        <v>-</v>
      </c>
      <c r="AJ142" s="1" t="str">
        <f ca="1">IF($I142&lt;AJ$5,"-",SUM(INDIRECT(ADDRESS($AF142+"1",54,1,1,"EST 4")):INDIRECT(ADDRESS($AF142+"1",IF(AD142="",65,AD142+"53"),1,1,"EST 4")))/SUM(INDIRECT(ADDRESS($AF142,54,1,1,"EST 4")):INDIRECT(ADDRESS($AF142,IF(AD142="",65,AD142+"53"),1,1,"EST 4")))-1)</f>
        <v>-</v>
      </c>
      <c r="AK142" s="1" t="str">
        <f ca="1">IF($I142&lt;AK$5,"-",SUM(INDIRECT(ADDRESS($AF142+"1",70,1,1,"EST 4")):INDIRECT(ADDRESS($AF142+"1",IF(AE142="",81,AE142+"69"),1,1,"EST 4")))/SUM(INDIRECT(ADDRESS($AF142,70,1,1,"EST 4")):INDIRECT(ADDRESS($AF142,IF(AE142="",81,AE142+"69"),1,1,"EST 4")))-1)</f>
        <v>-</v>
      </c>
    </row>
    <row r="143" spans="3:37" ht="30" customHeight="1" thickTop="1" thickBot="1">
      <c r="C143" s="321"/>
      <c r="D143" s="322"/>
      <c r="E143" s="316"/>
      <c r="F143" s="316"/>
      <c r="G143" s="317" t="str">
        <f>IF(F143=0,"",VLOOKUP(F143,Funcionários!$C$6:$D$81,2,FALSE))</f>
        <v/>
      </c>
      <c r="H143" s="318"/>
      <c r="I143" s="319"/>
      <c r="J143" s="85" t="str">
        <f t="shared" si="29"/>
        <v/>
      </c>
      <c r="K143" s="88"/>
      <c r="L143" s="1" t="str">
        <f t="shared" si="30"/>
        <v/>
      </c>
      <c r="R143" s="1" t="str">
        <f t="shared" si="31"/>
        <v/>
      </c>
      <c r="S143" s="1" t="str">
        <f t="shared" si="32"/>
        <v/>
      </c>
      <c r="W143" s="1" t="e">
        <f t="shared" ca="1" si="33"/>
        <v>#VALUE!</v>
      </c>
      <c r="X143" s="1" t="e">
        <f t="shared" ca="1" si="34"/>
        <v>#VALUE!</v>
      </c>
      <c r="Y143" s="1" t="e">
        <f t="shared" ca="1" si="35"/>
        <v>#VALUE!</v>
      </c>
      <c r="AA143" s="1" t="str">
        <f t="shared" si="36"/>
        <v/>
      </c>
      <c r="AB143" s="1" t="str">
        <f t="shared" si="36"/>
        <v/>
      </c>
      <c r="AC143" s="1" t="str">
        <f t="shared" si="36"/>
        <v/>
      </c>
      <c r="AD143" s="1" t="str">
        <f t="shared" si="36"/>
        <v/>
      </c>
      <c r="AE143" s="1" t="str">
        <f t="shared" si="36"/>
        <v/>
      </c>
      <c r="AF143" s="1" t="e">
        <f>VLOOKUP(C143,'Est4'!$C$12:$S$26,18,FALSE)</f>
        <v>#N/A</v>
      </c>
      <c r="AG143" s="1" t="str">
        <f ca="1">IF($I143&lt;AG$5,"-",SUM(INDIRECT(ADDRESS($AF143+"1",6,1,1,"EST 4")):INDIRECT(ADDRESS($AF143+"1",IF(AA143="",17,AA143+"5"),1,1,"EST 4")))/SUM(INDIRECT(ADDRESS($AF143,6,1,1,"EST 4")):INDIRECT(ADDRESS($AF143,IF(AA143="",17,AA143+"5"),1,1,"EST 4")))-1)</f>
        <v>-</v>
      </c>
      <c r="AH143" s="1" t="str">
        <f ca="1">IF($I143&lt;AH$5,"-",SUM(INDIRECT(ADDRESS($AF143+"1",22,1,1,"EST 4")):INDIRECT(ADDRESS($AF143+"1",IF(AB143="",33,AB143+"21"),1,1,"EST 4")))/SUM(INDIRECT(ADDRESS($AF143,22,1,1,"EST 4")):INDIRECT(ADDRESS($AF143,IF(AB143="",33,AB143+"21"),1,1,"EST 4")))-1)</f>
        <v>-</v>
      </c>
      <c r="AI143" s="1" t="str">
        <f ca="1">IF($I143&lt;AI$5,"-",SUM(INDIRECT(ADDRESS($AF143+"1",38,1,1,"EST 4")):INDIRECT(ADDRESS($AF143+"1",IF(AC143="",49,AC143+"37"),1,1,"EST 4")))/SUM(INDIRECT(ADDRESS($AF143,38,1,1,"EST 4")):INDIRECT(ADDRESS($AF143,IF(AC143="",49,AC143+"37"),1,1,"EST 4")))-1)</f>
        <v>-</v>
      </c>
      <c r="AJ143" s="1" t="str">
        <f ca="1">IF($I143&lt;AJ$5,"-",SUM(INDIRECT(ADDRESS($AF143+"1",54,1,1,"EST 4")):INDIRECT(ADDRESS($AF143+"1",IF(AD143="",65,AD143+"53"),1,1,"EST 4")))/SUM(INDIRECT(ADDRESS($AF143,54,1,1,"EST 4")):INDIRECT(ADDRESS($AF143,IF(AD143="",65,AD143+"53"),1,1,"EST 4")))-1)</f>
        <v>-</v>
      </c>
      <c r="AK143" s="1" t="str">
        <f ca="1">IF($I143&lt;AK$5,"-",SUM(INDIRECT(ADDRESS($AF143+"1",70,1,1,"EST 4")):INDIRECT(ADDRESS($AF143+"1",IF(AE143="",81,AE143+"69"),1,1,"EST 4")))/SUM(INDIRECT(ADDRESS($AF143,70,1,1,"EST 4")):INDIRECT(ADDRESS($AF143,IF(AE143="",81,AE143+"69"),1,1,"EST 4")))-1)</f>
        <v>-</v>
      </c>
    </row>
    <row r="144" spans="3:37" ht="30" customHeight="1" thickTop="1" thickBot="1">
      <c r="C144" s="321"/>
      <c r="D144" s="322"/>
      <c r="E144" s="316"/>
      <c r="F144" s="316"/>
      <c r="G144" s="317" t="str">
        <f>IF(F144=0,"",VLOOKUP(F144,Funcionários!$C$6:$D$81,2,FALSE))</f>
        <v/>
      </c>
      <c r="H144" s="318"/>
      <c r="I144" s="319"/>
      <c r="J144" s="85" t="str">
        <f t="shared" si="29"/>
        <v/>
      </c>
      <c r="K144" s="88"/>
      <c r="L144" s="1" t="str">
        <f t="shared" si="30"/>
        <v/>
      </c>
      <c r="R144" s="1" t="str">
        <f t="shared" si="31"/>
        <v/>
      </c>
      <c r="S144" s="1" t="str">
        <f t="shared" si="32"/>
        <v/>
      </c>
      <c r="W144" s="1" t="e">
        <f t="shared" ca="1" si="33"/>
        <v>#VALUE!</v>
      </c>
      <c r="X144" s="1" t="e">
        <f t="shared" ca="1" si="34"/>
        <v>#VALUE!</v>
      </c>
      <c r="Y144" s="1" t="e">
        <f t="shared" ca="1" si="35"/>
        <v>#VALUE!</v>
      </c>
      <c r="AA144" s="1" t="str">
        <f t="shared" si="36"/>
        <v/>
      </c>
      <c r="AB144" s="1" t="str">
        <f t="shared" si="36"/>
        <v/>
      </c>
      <c r="AC144" s="1" t="str">
        <f t="shared" si="36"/>
        <v/>
      </c>
      <c r="AD144" s="1" t="str">
        <f t="shared" si="36"/>
        <v/>
      </c>
      <c r="AE144" s="1" t="str">
        <f t="shared" si="36"/>
        <v/>
      </c>
      <c r="AF144" s="1" t="e">
        <f>VLOOKUP(C144,'Est4'!$C$12:$S$26,18,FALSE)</f>
        <v>#N/A</v>
      </c>
      <c r="AG144" s="1" t="str">
        <f ca="1">IF($I144&lt;AG$5,"-",SUM(INDIRECT(ADDRESS($AF144+"1",6,1,1,"EST 4")):INDIRECT(ADDRESS($AF144+"1",IF(AA144="",17,AA144+"5"),1,1,"EST 4")))/SUM(INDIRECT(ADDRESS($AF144,6,1,1,"EST 4")):INDIRECT(ADDRESS($AF144,IF(AA144="",17,AA144+"5"),1,1,"EST 4")))-1)</f>
        <v>-</v>
      </c>
      <c r="AH144" s="1" t="str">
        <f ca="1">IF($I144&lt;AH$5,"-",SUM(INDIRECT(ADDRESS($AF144+"1",22,1,1,"EST 4")):INDIRECT(ADDRESS($AF144+"1",IF(AB144="",33,AB144+"21"),1,1,"EST 4")))/SUM(INDIRECT(ADDRESS($AF144,22,1,1,"EST 4")):INDIRECT(ADDRESS($AF144,IF(AB144="",33,AB144+"21"),1,1,"EST 4")))-1)</f>
        <v>-</v>
      </c>
      <c r="AI144" s="1" t="str">
        <f ca="1">IF($I144&lt;AI$5,"-",SUM(INDIRECT(ADDRESS($AF144+"1",38,1,1,"EST 4")):INDIRECT(ADDRESS($AF144+"1",IF(AC144="",49,AC144+"37"),1,1,"EST 4")))/SUM(INDIRECT(ADDRESS($AF144,38,1,1,"EST 4")):INDIRECT(ADDRESS($AF144,IF(AC144="",49,AC144+"37"),1,1,"EST 4")))-1)</f>
        <v>-</v>
      </c>
      <c r="AJ144" s="1" t="str">
        <f ca="1">IF($I144&lt;AJ$5,"-",SUM(INDIRECT(ADDRESS($AF144+"1",54,1,1,"EST 4")):INDIRECT(ADDRESS($AF144+"1",IF(AD144="",65,AD144+"53"),1,1,"EST 4")))/SUM(INDIRECT(ADDRESS($AF144,54,1,1,"EST 4")):INDIRECT(ADDRESS($AF144,IF(AD144="",65,AD144+"53"),1,1,"EST 4")))-1)</f>
        <v>-</v>
      </c>
      <c r="AK144" s="1" t="str">
        <f ca="1">IF($I144&lt;AK$5,"-",SUM(INDIRECT(ADDRESS($AF144+"1",70,1,1,"EST 4")):INDIRECT(ADDRESS($AF144+"1",IF(AE144="",81,AE144+"69"),1,1,"EST 4")))/SUM(INDIRECT(ADDRESS($AF144,70,1,1,"EST 4")):INDIRECT(ADDRESS($AF144,IF(AE144="",81,AE144+"69"),1,1,"EST 4")))-1)</f>
        <v>-</v>
      </c>
    </row>
    <row r="145" spans="3:37" ht="30" customHeight="1" thickTop="1" thickBot="1">
      <c r="C145" s="321"/>
      <c r="D145" s="322"/>
      <c r="E145" s="316"/>
      <c r="F145" s="316"/>
      <c r="G145" s="317" t="str">
        <f>IF(F145=0,"",VLOOKUP(F145,Funcionários!$C$6:$D$81,2,FALSE))</f>
        <v/>
      </c>
      <c r="H145" s="318"/>
      <c r="I145" s="319"/>
      <c r="J145" s="85" t="str">
        <f t="shared" si="29"/>
        <v/>
      </c>
      <c r="K145" s="88"/>
      <c r="L145" s="1" t="str">
        <f t="shared" si="30"/>
        <v/>
      </c>
      <c r="R145" s="1" t="str">
        <f t="shared" si="31"/>
        <v/>
      </c>
      <c r="S145" s="1" t="str">
        <f t="shared" si="32"/>
        <v/>
      </c>
      <c r="W145" s="1" t="e">
        <f t="shared" ca="1" si="33"/>
        <v>#VALUE!</v>
      </c>
      <c r="X145" s="1" t="e">
        <f t="shared" ca="1" si="34"/>
        <v>#VALUE!</v>
      </c>
      <c r="Y145" s="1" t="e">
        <f t="shared" ca="1" si="35"/>
        <v>#VALUE!</v>
      </c>
      <c r="AA145" s="1" t="str">
        <f t="shared" si="36"/>
        <v/>
      </c>
      <c r="AB145" s="1" t="str">
        <f t="shared" si="36"/>
        <v/>
      </c>
      <c r="AC145" s="1" t="str">
        <f t="shared" si="36"/>
        <v/>
      </c>
      <c r="AD145" s="1" t="str">
        <f t="shared" si="36"/>
        <v/>
      </c>
      <c r="AE145" s="1" t="str">
        <f t="shared" si="36"/>
        <v/>
      </c>
      <c r="AF145" s="1" t="e">
        <f>VLOOKUP(C145,'Est4'!$C$12:$S$26,18,FALSE)</f>
        <v>#N/A</v>
      </c>
      <c r="AG145" s="1" t="str">
        <f ca="1">IF($I145&lt;AG$5,"-",SUM(INDIRECT(ADDRESS($AF145+"1",6,1,1,"EST 4")):INDIRECT(ADDRESS($AF145+"1",IF(AA145="",17,AA145+"5"),1,1,"EST 4")))/SUM(INDIRECT(ADDRESS($AF145,6,1,1,"EST 4")):INDIRECT(ADDRESS($AF145,IF(AA145="",17,AA145+"5"),1,1,"EST 4")))-1)</f>
        <v>-</v>
      </c>
      <c r="AH145" s="1" t="str">
        <f ca="1">IF($I145&lt;AH$5,"-",SUM(INDIRECT(ADDRESS($AF145+"1",22,1,1,"EST 4")):INDIRECT(ADDRESS($AF145+"1",IF(AB145="",33,AB145+"21"),1,1,"EST 4")))/SUM(INDIRECT(ADDRESS($AF145,22,1,1,"EST 4")):INDIRECT(ADDRESS($AF145,IF(AB145="",33,AB145+"21"),1,1,"EST 4")))-1)</f>
        <v>-</v>
      </c>
      <c r="AI145" s="1" t="str">
        <f ca="1">IF($I145&lt;AI$5,"-",SUM(INDIRECT(ADDRESS($AF145+"1",38,1,1,"EST 4")):INDIRECT(ADDRESS($AF145+"1",IF(AC145="",49,AC145+"37"),1,1,"EST 4")))/SUM(INDIRECT(ADDRESS($AF145,38,1,1,"EST 4")):INDIRECT(ADDRESS($AF145,IF(AC145="",49,AC145+"37"),1,1,"EST 4")))-1)</f>
        <v>-</v>
      </c>
      <c r="AJ145" s="1" t="str">
        <f ca="1">IF($I145&lt;AJ$5,"-",SUM(INDIRECT(ADDRESS($AF145+"1",54,1,1,"EST 4")):INDIRECT(ADDRESS($AF145+"1",IF(AD145="",65,AD145+"53"),1,1,"EST 4")))/SUM(INDIRECT(ADDRESS($AF145,54,1,1,"EST 4")):INDIRECT(ADDRESS($AF145,IF(AD145="",65,AD145+"53"),1,1,"EST 4")))-1)</f>
        <v>-</v>
      </c>
      <c r="AK145" s="1" t="str">
        <f ca="1">IF($I145&lt;AK$5,"-",SUM(INDIRECT(ADDRESS($AF145+"1",70,1,1,"EST 4")):INDIRECT(ADDRESS($AF145+"1",IF(AE145="",81,AE145+"69"),1,1,"EST 4")))/SUM(INDIRECT(ADDRESS($AF145,70,1,1,"EST 4")):INDIRECT(ADDRESS($AF145,IF(AE145="",81,AE145+"69"),1,1,"EST 4")))-1)</f>
        <v>-</v>
      </c>
    </row>
    <row r="146" spans="3:37" ht="30" customHeight="1" thickTop="1" thickBot="1">
      <c r="C146" s="321"/>
      <c r="D146" s="322"/>
      <c r="E146" s="316"/>
      <c r="F146" s="316"/>
      <c r="G146" s="317" t="str">
        <f>IF(F146=0,"",VLOOKUP(F146,Funcionários!$C$6:$D$81,2,FALSE))</f>
        <v/>
      </c>
      <c r="H146" s="318"/>
      <c r="I146" s="319"/>
      <c r="J146" s="85" t="str">
        <f t="shared" si="29"/>
        <v/>
      </c>
      <c r="K146" s="88"/>
      <c r="L146" s="1" t="str">
        <f t="shared" si="30"/>
        <v/>
      </c>
      <c r="R146" s="1" t="str">
        <f t="shared" si="31"/>
        <v/>
      </c>
      <c r="S146" s="1" t="str">
        <f t="shared" si="32"/>
        <v/>
      </c>
      <c r="W146" s="1" t="e">
        <f t="shared" ca="1" si="33"/>
        <v>#VALUE!</v>
      </c>
      <c r="X146" s="1" t="e">
        <f t="shared" ca="1" si="34"/>
        <v>#VALUE!</v>
      </c>
      <c r="Y146" s="1" t="e">
        <f t="shared" ca="1" si="35"/>
        <v>#VALUE!</v>
      </c>
      <c r="AA146" s="1" t="str">
        <f t="shared" ref="AA146:AE155" si="37">IF($I146=AA$5,$R146,"")</f>
        <v/>
      </c>
      <c r="AB146" s="1" t="str">
        <f t="shared" si="37"/>
        <v/>
      </c>
      <c r="AC146" s="1" t="str">
        <f t="shared" si="37"/>
        <v/>
      </c>
      <c r="AD146" s="1" t="str">
        <f t="shared" si="37"/>
        <v/>
      </c>
      <c r="AE146" s="1" t="str">
        <f t="shared" si="37"/>
        <v/>
      </c>
      <c r="AF146" s="1" t="e">
        <f>VLOOKUP(C146,'Est4'!$C$12:$S$26,18,FALSE)</f>
        <v>#N/A</v>
      </c>
      <c r="AG146" s="1" t="str">
        <f ca="1">IF($I146&lt;AG$5,"-",SUM(INDIRECT(ADDRESS($AF146+"1",6,1,1,"EST 4")):INDIRECT(ADDRESS($AF146+"1",IF(AA146="",17,AA146+"5"),1,1,"EST 4")))/SUM(INDIRECT(ADDRESS($AF146,6,1,1,"EST 4")):INDIRECT(ADDRESS($AF146,IF(AA146="",17,AA146+"5"),1,1,"EST 4")))-1)</f>
        <v>-</v>
      </c>
      <c r="AH146" s="1" t="str">
        <f ca="1">IF($I146&lt;AH$5,"-",SUM(INDIRECT(ADDRESS($AF146+"1",22,1,1,"EST 4")):INDIRECT(ADDRESS($AF146+"1",IF(AB146="",33,AB146+"21"),1,1,"EST 4")))/SUM(INDIRECT(ADDRESS($AF146,22,1,1,"EST 4")):INDIRECT(ADDRESS($AF146,IF(AB146="",33,AB146+"21"),1,1,"EST 4")))-1)</f>
        <v>-</v>
      </c>
      <c r="AI146" s="1" t="str">
        <f ca="1">IF($I146&lt;AI$5,"-",SUM(INDIRECT(ADDRESS($AF146+"1",38,1,1,"EST 4")):INDIRECT(ADDRESS($AF146+"1",IF(AC146="",49,AC146+"37"),1,1,"EST 4")))/SUM(INDIRECT(ADDRESS($AF146,38,1,1,"EST 4")):INDIRECT(ADDRESS($AF146,IF(AC146="",49,AC146+"37"),1,1,"EST 4")))-1)</f>
        <v>-</v>
      </c>
      <c r="AJ146" s="1" t="str">
        <f ca="1">IF($I146&lt;AJ$5,"-",SUM(INDIRECT(ADDRESS($AF146+"1",54,1,1,"EST 4")):INDIRECT(ADDRESS($AF146+"1",IF(AD146="",65,AD146+"53"),1,1,"EST 4")))/SUM(INDIRECT(ADDRESS($AF146,54,1,1,"EST 4")):INDIRECT(ADDRESS($AF146,IF(AD146="",65,AD146+"53"),1,1,"EST 4")))-1)</f>
        <v>-</v>
      </c>
      <c r="AK146" s="1" t="str">
        <f ca="1">IF($I146&lt;AK$5,"-",SUM(INDIRECT(ADDRESS($AF146+"1",70,1,1,"EST 4")):INDIRECT(ADDRESS($AF146+"1",IF(AE146="",81,AE146+"69"),1,1,"EST 4")))/SUM(INDIRECT(ADDRESS($AF146,70,1,1,"EST 4")):INDIRECT(ADDRESS($AF146,IF(AE146="",81,AE146+"69"),1,1,"EST 4")))-1)</f>
        <v>-</v>
      </c>
    </row>
    <row r="147" spans="3:37" ht="30" customHeight="1" thickTop="1" thickBot="1">
      <c r="C147" s="321"/>
      <c r="D147" s="322"/>
      <c r="E147" s="316"/>
      <c r="F147" s="316"/>
      <c r="G147" s="317" t="str">
        <f>IF(F147=0,"",VLOOKUP(F147,Funcionários!$C$6:$D$81,2,FALSE))</f>
        <v/>
      </c>
      <c r="H147" s="318"/>
      <c r="I147" s="319"/>
      <c r="J147" s="85" t="str">
        <f t="shared" si="29"/>
        <v/>
      </c>
      <c r="K147" s="88"/>
      <c r="L147" s="1" t="str">
        <f t="shared" si="30"/>
        <v/>
      </c>
      <c r="R147" s="1" t="str">
        <f t="shared" si="31"/>
        <v/>
      </c>
      <c r="S147" s="1" t="str">
        <f t="shared" si="32"/>
        <v/>
      </c>
      <c r="W147" s="1" t="e">
        <f t="shared" ca="1" si="33"/>
        <v>#VALUE!</v>
      </c>
      <c r="X147" s="1" t="e">
        <f t="shared" ca="1" si="34"/>
        <v>#VALUE!</v>
      </c>
      <c r="Y147" s="1" t="e">
        <f t="shared" ca="1" si="35"/>
        <v>#VALUE!</v>
      </c>
      <c r="AA147" s="1" t="str">
        <f t="shared" si="37"/>
        <v/>
      </c>
      <c r="AB147" s="1" t="str">
        <f t="shared" si="37"/>
        <v/>
      </c>
      <c r="AC147" s="1" t="str">
        <f t="shared" si="37"/>
        <v/>
      </c>
      <c r="AD147" s="1" t="str">
        <f t="shared" si="37"/>
        <v/>
      </c>
      <c r="AE147" s="1" t="str">
        <f t="shared" si="37"/>
        <v/>
      </c>
      <c r="AF147" s="1" t="e">
        <f>VLOOKUP(C147,'Est4'!$C$12:$S$26,18,FALSE)</f>
        <v>#N/A</v>
      </c>
      <c r="AG147" s="1" t="str">
        <f ca="1">IF($I147&lt;AG$5,"-",SUM(INDIRECT(ADDRESS($AF147+"1",6,1,1,"EST 4")):INDIRECT(ADDRESS($AF147+"1",IF(AA147="",17,AA147+"5"),1,1,"EST 4")))/SUM(INDIRECT(ADDRESS($AF147,6,1,1,"EST 4")):INDIRECT(ADDRESS($AF147,IF(AA147="",17,AA147+"5"),1,1,"EST 4")))-1)</f>
        <v>-</v>
      </c>
      <c r="AH147" s="1" t="str">
        <f ca="1">IF($I147&lt;AH$5,"-",SUM(INDIRECT(ADDRESS($AF147+"1",22,1,1,"EST 4")):INDIRECT(ADDRESS($AF147+"1",IF(AB147="",33,AB147+"21"),1,1,"EST 4")))/SUM(INDIRECT(ADDRESS($AF147,22,1,1,"EST 4")):INDIRECT(ADDRESS($AF147,IF(AB147="",33,AB147+"21"),1,1,"EST 4")))-1)</f>
        <v>-</v>
      </c>
      <c r="AI147" s="1" t="str">
        <f ca="1">IF($I147&lt;AI$5,"-",SUM(INDIRECT(ADDRESS($AF147+"1",38,1,1,"EST 4")):INDIRECT(ADDRESS($AF147+"1",IF(AC147="",49,AC147+"37"),1,1,"EST 4")))/SUM(INDIRECT(ADDRESS($AF147,38,1,1,"EST 4")):INDIRECT(ADDRESS($AF147,IF(AC147="",49,AC147+"37"),1,1,"EST 4")))-1)</f>
        <v>-</v>
      </c>
      <c r="AJ147" s="1" t="str">
        <f ca="1">IF($I147&lt;AJ$5,"-",SUM(INDIRECT(ADDRESS($AF147+"1",54,1,1,"EST 4")):INDIRECT(ADDRESS($AF147+"1",IF(AD147="",65,AD147+"53"),1,1,"EST 4")))/SUM(INDIRECT(ADDRESS($AF147,54,1,1,"EST 4")):INDIRECT(ADDRESS($AF147,IF(AD147="",65,AD147+"53"),1,1,"EST 4")))-1)</f>
        <v>-</v>
      </c>
      <c r="AK147" s="1" t="str">
        <f ca="1">IF($I147&lt;AK$5,"-",SUM(INDIRECT(ADDRESS($AF147+"1",70,1,1,"EST 4")):INDIRECT(ADDRESS($AF147+"1",IF(AE147="",81,AE147+"69"),1,1,"EST 4")))/SUM(INDIRECT(ADDRESS($AF147,70,1,1,"EST 4")):INDIRECT(ADDRESS($AF147,IF(AE147="",81,AE147+"69"),1,1,"EST 4")))-1)</f>
        <v>-</v>
      </c>
    </row>
    <row r="148" spans="3:37" ht="30" customHeight="1" thickTop="1" thickBot="1">
      <c r="C148" s="321"/>
      <c r="D148" s="322"/>
      <c r="E148" s="316"/>
      <c r="F148" s="316"/>
      <c r="G148" s="317" t="str">
        <f>IF(F148=0,"",VLOOKUP(F148,Funcionários!$C$6:$D$81,2,FALSE))</f>
        <v/>
      </c>
      <c r="H148" s="318"/>
      <c r="I148" s="319"/>
      <c r="J148" s="85" t="str">
        <f t="shared" si="29"/>
        <v/>
      </c>
      <c r="K148" s="88"/>
      <c r="L148" s="1" t="str">
        <f t="shared" si="30"/>
        <v/>
      </c>
      <c r="R148" s="1" t="str">
        <f t="shared" si="31"/>
        <v/>
      </c>
      <c r="S148" s="1" t="str">
        <f t="shared" si="32"/>
        <v/>
      </c>
      <c r="W148" s="1" t="e">
        <f t="shared" ca="1" si="33"/>
        <v>#VALUE!</v>
      </c>
      <c r="X148" s="1" t="e">
        <f t="shared" ca="1" si="34"/>
        <v>#VALUE!</v>
      </c>
      <c r="Y148" s="1" t="e">
        <f t="shared" ca="1" si="35"/>
        <v>#VALUE!</v>
      </c>
      <c r="AA148" s="1" t="str">
        <f t="shared" si="37"/>
        <v/>
      </c>
      <c r="AB148" s="1" t="str">
        <f t="shared" si="37"/>
        <v/>
      </c>
      <c r="AC148" s="1" t="str">
        <f t="shared" si="37"/>
        <v/>
      </c>
      <c r="AD148" s="1" t="str">
        <f t="shared" si="37"/>
        <v/>
      </c>
      <c r="AE148" s="1" t="str">
        <f t="shared" si="37"/>
        <v/>
      </c>
      <c r="AF148" s="1" t="e">
        <f>VLOOKUP(C148,'Est4'!$C$12:$S$26,18,FALSE)</f>
        <v>#N/A</v>
      </c>
      <c r="AG148" s="1" t="str">
        <f ca="1">IF($I148&lt;AG$5,"-",SUM(INDIRECT(ADDRESS($AF148+"1",6,1,1,"EST 4")):INDIRECT(ADDRESS($AF148+"1",IF(AA148="",17,AA148+"5"),1,1,"EST 4")))/SUM(INDIRECT(ADDRESS($AF148,6,1,1,"EST 4")):INDIRECT(ADDRESS($AF148,IF(AA148="",17,AA148+"5"),1,1,"EST 4")))-1)</f>
        <v>-</v>
      </c>
      <c r="AH148" s="1" t="str">
        <f ca="1">IF($I148&lt;AH$5,"-",SUM(INDIRECT(ADDRESS($AF148+"1",22,1,1,"EST 4")):INDIRECT(ADDRESS($AF148+"1",IF(AB148="",33,AB148+"21"),1,1,"EST 4")))/SUM(INDIRECT(ADDRESS($AF148,22,1,1,"EST 4")):INDIRECT(ADDRESS($AF148,IF(AB148="",33,AB148+"21"),1,1,"EST 4")))-1)</f>
        <v>-</v>
      </c>
      <c r="AI148" s="1" t="str">
        <f ca="1">IF($I148&lt;AI$5,"-",SUM(INDIRECT(ADDRESS($AF148+"1",38,1,1,"EST 4")):INDIRECT(ADDRESS($AF148+"1",IF(AC148="",49,AC148+"37"),1,1,"EST 4")))/SUM(INDIRECT(ADDRESS($AF148,38,1,1,"EST 4")):INDIRECT(ADDRESS($AF148,IF(AC148="",49,AC148+"37"),1,1,"EST 4")))-1)</f>
        <v>-</v>
      </c>
      <c r="AJ148" s="1" t="str">
        <f ca="1">IF($I148&lt;AJ$5,"-",SUM(INDIRECT(ADDRESS($AF148+"1",54,1,1,"EST 4")):INDIRECT(ADDRESS($AF148+"1",IF(AD148="",65,AD148+"53"),1,1,"EST 4")))/SUM(INDIRECT(ADDRESS($AF148,54,1,1,"EST 4")):INDIRECT(ADDRESS($AF148,IF(AD148="",65,AD148+"53"),1,1,"EST 4")))-1)</f>
        <v>-</v>
      </c>
      <c r="AK148" s="1" t="str">
        <f ca="1">IF($I148&lt;AK$5,"-",SUM(INDIRECT(ADDRESS($AF148+"1",70,1,1,"EST 4")):INDIRECT(ADDRESS($AF148+"1",IF(AE148="",81,AE148+"69"),1,1,"EST 4")))/SUM(INDIRECT(ADDRESS($AF148,70,1,1,"EST 4")):INDIRECT(ADDRESS($AF148,IF(AE148="",81,AE148+"69"),1,1,"EST 4")))-1)</f>
        <v>-</v>
      </c>
    </row>
    <row r="149" spans="3:37" ht="30" customHeight="1" thickTop="1" thickBot="1">
      <c r="C149" s="321"/>
      <c r="D149" s="322"/>
      <c r="E149" s="316"/>
      <c r="F149" s="316"/>
      <c r="G149" s="317" t="str">
        <f>IF(F149=0,"",VLOOKUP(F149,Funcionários!$C$6:$D$81,2,FALSE))</f>
        <v/>
      </c>
      <c r="H149" s="318"/>
      <c r="I149" s="319"/>
      <c r="J149" s="85" t="str">
        <f t="shared" si="29"/>
        <v/>
      </c>
      <c r="K149" s="88"/>
      <c r="L149" s="1" t="str">
        <f t="shared" si="30"/>
        <v/>
      </c>
      <c r="R149" s="1" t="str">
        <f t="shared" si="31"/>
        <v/>
      </c>
      <c r="S149" s="1" t="str">
        <f t="shared" si="32"/>
        <v/>
      </c>
      <c r="W149" s="1" t="e">
        <f t="shared" ca="1" si="33"/>
        <v>#VALUE!</v>
      </c>
      <c r="X149" s="1" t="e">
        <f t="shared" ca="1" si="34"/>
        <v>#VALUE!</v>
      </c>
      <c r="Y149" s="1" t="e">
        <f t="shared" ca="1" si="35"/>
        <v>#VALUE!</v>
      </c>
      <c r="AA149" s="1" t="str">
        <f t="shared" si="37"/>
        <v/>
      </c>
      <c r="AB149" s="1" t="str">
        <f t="shared" si="37"/>
        <v/>
      </c>
      <c r="AC149" s="1" t="str">
        <f t="shared" si="37"/>
        <v/>
      </c>
      <c r="AD149" s="1" t="str">
        <f t="shared" si="37"/>
        <v/>
      </c>
      <c r="AE149" s="1" t="str">
        <f t="shared" si="37"/>
        <v/>
      </c>
      <c r="AF149" s="1" t="e">
        <f>VLOOKUP(C149,'Est4'!$C$12:$S$26,18,FALSE)</f>
        <v>#N/A</v>
      </c>
      <c r="AG149" s="1" t="str">
        <f ca="1">IF($I149&lt;AG$5,"-",SUM(INDIRECT(ADDRESS($AF149+"1",6,1,1,"EST 4")):INDIRECT(ADDRESS($AF149+"1",IF(AA149="",17,AA149+"5"),1,1,"EST 4")))/SUM(INDIRECT(ADDRESS($AF149,6,1,1,"EST 4")):INDIRECT(ADDRESS($AF149,IF(AA149="",17,AA149+"5"),1,1,"EST 4")))-1)</f>
        <v>-</v>
      </c>
      <c r="AH149" s="1" t="str">
        <f ca="1">IF($I149&lt;AH$5,"-",SUM(INDIRECT(ADDRESS($AF149+"1",22,1,1,"EST 4")):INDIRECT(ADDRESS($AF149+"1",IF(AB149="",33,AB149+"21"),1,1,"EST 4")))/SUM(INDIRECT(ADDRESS($AF149,22,1,1,"EST 4")):INDIRECT(ADDRESS($AF149,IF(AB149="",33,AB149+"21"),1,1,"EST 4")))-1)</f>
        <v>-</v>
      </c>
      <c r="AI149" s="1" t="str">
        <f ca="1">IF($I149&lt;AI$5,"-",SUM(INDIRECT(ADDRESS($AF149+"1",38,1,1,"EST 4")):INDIRECT(ADDRESS($AF149+"1",IF(AC149="",49,AC149+"37"),1,1,"EST 4")))/SUM(INDIRECT(ADDRESS($AF149,38,1,1,"EST 4")):INDIRECT(ADDRESS($AF149,IF(AC149="",49,AC149+"37"),1,1,"EST 4")))-1)</f>
        <v>-</v>
      </c>
      <c r="AJ149" s="1" t="str">
        <f ca="1">IF($I149&lt;AJ$5,"-",SUM(INDIRECT(ADDRESS($AF149+"1",54,1,1,"EST 4")):INDIRECT(ADDRESS($AF149+"1",IF(AD149="",65,AD149+"53"),1,1,"EST 4")))/SUM(INDIRECT(ADDRESS($AF149,54,1,1,"EST 4")):INDIRECT(ADDRESS($AF149,IF(AD149="",65,AD149+"53"),1,1,"EST 4")))-1)</f>
        <v>-</v>
      </c>
      <c r="AK149" s="1" t="str">
        <f ca="1">IF($I149&lt;AK$5,"-",SUM(INDIRECT(ADDRESS($AF149+"1",70,1,1,"EST 4")):INDIRECT(ADDRESS($AF149+"1",IF(AE149="",81,AE149+"69"),1,1,"EST 4")))/SUM(INDIRECT(ADDRESS($AF149,70,1,1,"EST 4")):INDIRECT(ADDRESS($AF149,IF(AE149="",81,AE149+"69"),1,1,"EST 4")))-1)</f>
        <v>-</v>
      </c>
    </row>
    <row r="150" spans="3:37" ht="30" customHeight="1" thickTop="1" thickBot="1">
      <c r="C150" s="321"/>
      <c r="D150" s="322"/>
      <c r="E150" s="316"/>
      <c r="F150" s="316"/>
      <c r="G150" s="317" t="str">
        <f>IF(F150=0,"",VLOOKUP(F150,Funcionários!$C$6:$D$81,2,FALSE))</f>
        <v/>
      </c>
      <c r="H150" s="318"/>
      <c r="I150" s="319"/>
      <c r="J150" s="85" t="str">
        <f t="shared" si="29"/>
        <v/>
      </c>
      <c r="K150" s="88"/>
      <c r="L150" s="1" t="str">
        <f t="shared" si="30"/>
        <v/>
      </c>
      <c r="R150" s="1" t="str">
        <f t="shared" si="31"/>
        <v/>
      </c>
      <c r="S150" s="1" t="str">
        <f t="shared" si="32"/>
        <v/>
      </c>
      <c r="W150" s="1" t="e">
        <f t="shared" ca="1" si="33"/>
        <v>#VALUE!</v>
      </c>
      <c r="X150" s="1" t="e">
        <f t="shared" ca="1" si="34"/>
        <v>#VALUE!</v>
      </c>
      <c r="Y150" s="1" t="e">
        <f t="shared" ca="1" si="35"/>
        <v>#VALUE!</v>
      </c>
      <c r="AA150" s="1" t="str">
        <f t="shared" si="37"/>
        <v/>
      </c>
      <c r="AB150" s="1" t="str">
        <f t="shared" si="37"/>
        <v/>
      </c>
      <c r="AC150" s="1" t="str">
        <f t="shared" si="37"/>
        <v/>
      </c>
      <c r="AD150" s="1" t="str">
        <f t="shared" si="37"/>
        <v/>
      </c>
      <c r="AE150" s="1" t="str">
        <f t="shared" si="37"/>
        <v/>
      </c>
      <c r="AF150" s="1" t="e">
        <f>VLOOKUP(C150,'Est4'!$C$12:$S$26,18,FALSE)</f>
        <v>#N/A</v>
      </c>
      <c r="AG150" s="1" t="str">
        <f ca="1">IF($I150&lt;AG$5,"-",SUM(INDIRECT(ADDRESS($AF150+"1",6,1,1,"EST 4")):INDIRECT(ADDRESS($AF150+"1",IF(AA150="",17,AA150+"5"),1,1,"EST 4")))/SUM(INDIRECT(ADDRESS($AF150,6,1,1,"EST 4")):INDIRECT(ADDRESS($AF150,IF(AA150="",17,AA150+"5"),1,1,"EST 4")))-1)</f>
        <v>-</v>
      </c>
      <c r="AH150" s="1" t="str">
        <f ca="1">IF($I150&lt;AH$5,"-",SUM(INDIRECT(ADDRESS($AF150+"1",22,1,1,"EST 4")):INDIRECT(ADDRESS($AF150+"1",IF(AB150="",33,AB150+"21"),1,1,"EST 4")))/SUM(INDIRECT(ADDRESS($AF150,22,1,1,"EST 4")):INDIRECT(ADDRESS($AF150,IF(AB150="",33,AB150+"21"),1,1,"EST 4")))-1)</f>
        <v>-</v>
      </c>
      <c r="AI150" s="1" t="str">
        <f ca="1">IF($I150&lt;AI$5,"-",SUM(INDIRECT(ADDRESS($AF150+"1",38,1,1,"EST 4")):INDIRECT(ADDRESS($AF150+"1",IF(AC150="",49,AC150+"37"),1,1,"EST 4")))/SUM(INDIRECT(ADDRESS($AF150,38,1,1,"EST 4")):INDIRECT(ADDRESS($AF150,IF(AC150="",49,AC150+"37"),1,1,"EST 4")))-1)</f>
        <v>-</v>
      </c>
      <c r="AJ150" s="1" t="str">
        <f ca="1">IF($I150&lt;AJ$5,"-",SUM(INDIRECT(ADDRESS($AF150+"1",54,1,1,"EST 4")):INDIRECT(ADDRESS($AF150+"1",IF(AD150="",65,AD150+"53"),1,1,"EST 4")))/SUM(INDIRECT(ADDRESS($AF150,54,1,1,"EST 4")):INDIRECT(ADDRESS($AF150,IF(AD150="",65,AD150+"53"),1,1,"EST 4")))-1)</f>
        <v>-</v>
      </c>
      <c r="AK150" s="1" t="str">
        <f ca="1">IF($I150&lt;AK$5,"-",SUM(INDIRECT(ADDRESS($AF150+"1",70,1,1,"EST 4")):INDIRECT(ADDRESS($AF150+"1",IF(AE150="",81,AE150+"69"),1,1,"EST 4")))/SUM(INDIRECT(ADDRESS($AF150,70,1,1,"EST 4")):INDIRECT(ADDRESS($AF150,IF(AE150="",81,AE150+"69"),1,1,"EST 4")))-1)</f>
        <v>-</v>
      </c>
    </row>
    <row r="151" spans="3:37" ht="30" customHeight="1" thickTop="1" thickBot="1">
      <c r="C151" s="321"/>
      <c r="D151" s="322"/>
      <c r="E151" s="316"/>
      <c r="F151" s="316"/>
      <c r="G151" s="317" t="str">
        <f>IF(F151=0,"",VLOOKUP(F151,Funcionários!$C$6:$D$81,2,FALSE))</f>
        <v/>
      </c>
      <c r="H151" s="318"/>
      <c r="I151" s="319"/>
      <c r="J151" s="85" t="str">
        <f t="shared" si="29"/>
        <v/>
      </c>
      <c r="K151" s="88"/>
      <c r="L151" s="1" t="str">
        <f t="shared" si="30"/>
        <v/>
      </c>
      <c r="R151" s="1" t="str">
        <f t="shared" si="31"/>
        <v/>
      </c>
      <c r="S151" s="1" t="str">
        <f t="shared" si="32"/>
        <v/>
      </c>
      <c r="W151" s="1" t="e">
        <f t="shared" ca="1" si="33"/>
        <v>#VALUE!</v>
      </c>
      <c r="X151" s="1" t="e">
        <f t="shared" ca="1" si="34"/>
        <v>#VALUE!</v>
      </c>
      <c r="Y151" s="1" t="e">
        <f t="shared" ca="1" si="35"/>
        <v>#VALUE!</v>
      </c>
      <c r="AA151" s="1" t="str">
        <f t="shared" si="37"/>
        <v/>
      </c>
      <c r="AB151" s="1" t="str">
        <f t="shared" si="37"/>
        <v/>
      </c>
      <c r="AC151" s="1" t="str">
        <f t="shared" si="37"/>
        <v/>
      </c>
      <c r="AD151" s="1" t="str">
        <f t="shared" si="37"/>
        <v/>
      </c>
      <c r="AE151" s="1" t="str">
        <f t="shared" si="37"/>
        <v/>
      </c>
      <c r="AF151" s="1" t="e">
        <f>VLOOKUP(C151,'Est4'!$C$12:$S$26,18,FALSE)</f>
        <v>#N/A</v>
      </c>
      <c r="AG151" s="1" t="str">
        <f ca="1">IF($I151&lt;AG$5,"-",SUM(INDIRECT(ADDRESS($AF151+"1",6,1,1,"EST 4")):INDIRECT(ADDRESS($AF151+"1",IF(AA151="",17,AA151+"5"),1,1,"EST 4")))/SUM(INDIRECT(ADDRESS($AF151,6,1,1,"EST 4")):INDIRECT(ADDRESS($AF151,IF(AA151="",17,AA151+"5"),1,1,"EST 4")))-1)</f>
        <v>-</v>
      </c>
      <c r="AH151" s="1" t="str">
        <f ca="1">IF($I151&lt;AH$5,"-",SUM(INDIRECT(ADDRESS($AF151+"1",22,1,1,"EST 4")):INDIRECT(ADDRESS($AF151+"1",IF(AB151="",33,AB151+"21"),1,1,"EST 4")))/SUM(INDIRECT(ADDRESS($AF151,22,1,1,"EST 4")):INDIRECT(ADDRESS($AF151,IF(AB151="",33,AB151+"21"),1,1,"EST 4")))-1)</f>
        <v>-</v>
      </c>
      <c r="AI151" s="1" t="str">
        <f ca="1">IF($I151&lt;AI$5,"-",SUM(INDIRECT(ADDRESS($AF151+"1",38,1,1,"EST 4")):INDIRECT(ADDRESS($AF151+"1",IF(AC151="",49,AC151+"37"),1,1,"EST 4")))/SUM(INDIRECT(ADDRESS($AF151,38,1,1,"EST 4")):INDIRECT(ADDRESS($AF151,IF(AC151="",49,AC151+"37"),1,1,"EST 4")))-1)</f>
        <v>-</v>
      </c>
      <c r="AJ151" s="1" t="str">
        <f ca="1">IF($I151&lt;AJ$5,"-",SUM(INDIRECT(ADDRESS($AF151+"1",54,1,1,"EST 4")):INDIRECT(ADDRESS($AF151+"1",IF(AD151="",65,AD151+"53"),1,1,"EST 4")))/SUM(INDIRECT(ADDRESS($AF151,54,1,1,"EST 4")):INDIRECT(ADDRESS($AF151,IF(AD151="",65,AD151+"53"),1,1,"EST 4")))-1)</f>
        <v>-</v>
      </c>
      <c r="AK151" s="1" t="str">
        <f ca="1">IF($I151&lt;AK$5,"-",SUM(INDIRECT(ADDRESS($AF151+"1",70,1,1,"EST 4")):INDIRECT(ADDRESS($AF151+"1",IF(AE151="",81,AE151+"69"),1,1,"EST 4")))/SUM(INDIRECT(ADDRESS($AF151,70,1,1,"EST 4")):INDIRECT(ADDRESS($AF151,IF(AE151="",81,AE151+"69"),1,1,"EST 4")))-1)</f>
        <v>-</v>
      </c>
    </row>
    <row r="152" spans="3:37" ht="30" customHeight="1" thickTop="1" thickBot="1">
      <c r="C152" s="321"/>
      <c r="D152" s="322"/>
      <c r="E152" s="316"/>
      <c r="F152" s="316"/>
      <c r="G152" s="317" t="str">
        <f>IF(F152=0,"",VLOOKUP(F152,Funcionários!$C$6:$D$81,2,FALSE))</f>
        <v/>
      </c>
      <c r="H152" s="318"/>
      <c r="I152" s="319"/>
      <c r="J152" s="85" t="str">
        <f t="shared" si="29"/>
        <v/>
      </c>
      <c r="K152" s="88"/>
      <c r="L152" s="1" t="str">
        <f t="shared" si="30"/>
        <v/>
      </c>
      <c r="R152" s="1" t="str">
        <f t="shared" si="31"/>
        <v/>
      </c>
      <c r="S152" s="1" t="str">
        <f t="shared" si="32"/>
        <v/>
      </c>
      <c r="W152" s="1" t="e">
        <f t="shared" ca="1" si="33"/>
        <v>#VALUE!</v>
      </c>
      <c r="X152" s="1" t="e">
        <f t="shared" ca="1" si="34"/>
        <v>#VALUE!</v>
      </c>
      <c r="Y152" s="1" t="e">
        <f t="shared" ca="1" si="35"/>
        <v>#VALUE!</v>
      </c>
      <c r="AA152" s="1" t="str">
        <f t="shared" si="37"/>
        <v/>
      </c>
      <c r="AB152" s="1" t="str">
        <f t="shared" si="37"/>
        <v/>
      </c>
      <c r="AC152" s="1" t="str">
        <f t="shared" si="37"/>
        <v/>
      </c>
      <c r="AD152" s="1" t="str">
        <f t="shared" si="37"/>
        <v/>
      </c>
      <c r="AE152" s="1" t="str">
        <f t="shared" si="37"/>
        <v/>
      </c>
      <c r="AF152" s="1" t="e">
        <f>VLOOKUP(C152,'Est4'!$C$12:$S$26,18,FALSE)</f>
        <v>#N/A</v>
      </c>
      <c r="AG152" s="1" t="str">
        <f ca="1">IF($I152&lt;AG$5,"-",SUM(INDIRECT(ADDRESS($AF152+"1",6,1,1,"EST 4")):INDIRECT(ADDRESS($AF152+"1",IF(AA152="",17,AA152+"5"),1,1,"EST 4")))/SUM(INDIRECT(ADDRESS($AF152,6,1,1,"EST 4")):INDIRECT(ADDRESS($AF152,IF(AA152="",17,AA152+"5"),1,1,"EST 4")))-1)</f>
        <v>-</v>
      </c>
      <c r="AH152" s="1" t="str">
        <f ca="1">IF($I152&lt;AH$5,"-",SUM(INDIRECT(ADDRESS($AF152+"1",22,1,1,"EST 4")):INDIRECT(ADDRESS($AF152+"1",IF(AB152="",33,AB152+"21"),1,1,"EST 4")))/SUM(INDIRECT(ADDRESS($AF152,22,1,1,"EST 4")):INDIRECT(ADDRESS($AF152,IF(AB152="",33,AB152+"21"),1,1,"EST 4")))-1)</f>
        <v>-</v>
      </c>
      <c r="AI152" s="1" t="str">
        <f ca="1">IF($I152&lt;AI$5,"-",SUM(INDIRECT(ADDRESS($AF152+"1",38,1,1,"EST 4")):INDIRECT(ADDRESS($AF152+"1",IF(AC152="",49,AC152+"37"),1,1,"EST 4")))/SUM(INDIRECT(ADDRESS($AF152,38,1,1,"EST 4")):INDIRECT(ADDRESS($AF152,IF(AC152="",49,AC152+"37"),1,1,"EST 4")))-1)</f>
        <v>-</v>
      </c>
      <c r="AJ152" s="1" t="str">
        <f ca="1">IF($I152&lt;AJ$5,"-",SUM(INDIRECT(ADDRESS($AF152+"1",54,1,1,"EST 4")):INDIRECT(ADDRESS($AF152+"1",IF(AD152="",65,AD152+"53"),1,1,"EST 4")))/SUM(INDIRECT(ADDRESS($AF152,54,1,1,"EST 4")):INDIRECT(ADDRESS($AF152,IF(AD152="",65,AD152+"53"),1,1,"EST 4")))-1)</f>
        <v>-</v>
      </c>
      <c r="AK152" s="1" t="str">
        <f ca="1">IF($I152&lt;AK$5,"-",SUM(INDIRECT(ADDRESS($AF152+"1",70,1,1,"EST 4")):INDIRECT(ADDRESS($AF152+"1",IF(AE152="",81,AE152+"69"),1,1,"EST 4")))/SUM(INDIRECT(ADDRESS($AF152,70,1,1,"EST 4")):INDIRECT(ADDRESS($AF152,IF(AE152="",81,AE152+"69"),1,1,"EST 4")))-1)</f>
        <v>-</v>
      </c>
    </row>
    <row r="153" spans="3:37" ht="30" customHeight="1" thickTop="1" thickBot="1">
      <c r="C153" s="321"/>
      <c r="D153" s="322"/>
      <c r="E153" s="316"/>
      <c r="F153" s="316"/>
      <c r="G153" s="317" t="str">
        <f>IF(F153=0,"",VLOOKUP(F153,Funcionários!$C$6:$D$81,2,FALSE))</f>
        <v/>
      </c>
      <c r="H153" s="318"/>
      <c r="I153" s="319"/>
      <c r="J153" s="85" t="str">
        <f t="shared" si="29"/>
        <v/>
      </c>
      <c r="K153" s="88"/>
      <c r="L153" s="1" t="str">
        <f t="shared" si="30"/>
        <v/>
      </c>
      <c r="R153" s="1" t="str">
        <f t="shared" si="31"/>
        <v/>
      </c>
      <c r="S153" s="1" t="str">
        <f t="shared" si="32"/>
        <v/>
      </c>
      <c r="W153" s="1" t="e">
        <f t="shared" ca="1" si="33"/>
        <v>#VALUE!</v>
      </c>
      <c r="X153" s="1" t="e">
        <f t="shared" ca="1" si="34"/>
        <v>#VALUE!</v>
      </c>
      <c r="Y153" s="1" t="e">
        <f t="shared" ca="1" si="35"/>
        <v>#VALUE!</v>
      </c>
      <c r="AA153" s="1" t="str">
        <f t="shared" si="37"/>
        <v/>
      </c>
      <c r="AB153" s="1" t="str">
        <f t="shared" si="37"/>
        <v/>
      </c>
      <c r="AC153" s="1" t="str">
        <f t="shared" si="37"/>
        <v/>
      </c>
      <c r="AD153" s="1" t="str">
        <f t="shared" si="37"/>
        <v/>
      </c>
      <c r="AE153" s="1" t="str">
        <f t="shared" si="37"/>
        <v/>
      </c>
      <c r="AF153" s="1" t="e">
        <f>VLOOKUP(C153,'Est4'!$C$12:$S$26,18,FALSE)</f>
        <v>#N/A</v>
      </c>
      <c r="AG153" s="1" t="str">
        <f ca="1">IF($I153&lt;AG$5,"-",SUM(INDIRECT(ADDRESS($AF153+"1",6,1,1,"EST 4")):INDIRECT(ADDRESS($AF153+"1",IF(AA153="",17,AA153+"5"),1,1,"EST 4")))/SUM(INDIRECT(ADDRESS($AF153,6,1,1,"EST 4")):INDIRECT(ADDRESS($AF153,IF(AA153="",17,AA153+"5"),1,1,"EST 4")))-1)</f>
        <v>-</v>
      </c>
      <c r="AH153" s="1" t="str">
        <f ca="1">IF($I153&lt;AH$5,"-",SUM(INDIRECT(ADDRESS($AF153+"1",22,1,1,"EST 4")):INDIRECT(ADDRESS($AF153+"1",IF(AB153="",33,AB153+"21"),1,1,"EST 4")))/SUM(INDIRECT(ADDRESS($AF153,22,1,1,"EST 4")):INDIRECT(ADDRESS($AF153,IF(AB153="",33,AB153+"21"),1,1,"EST 4")))-1)</f>
        <v>-</v>
      </c>
      <c r="AI153" s="1" t="str">
        <f ca="1">IF($I153&lt;AI$5,"-",SUM(INDIRECT(ADDRESS($AF153+"1",38,1,1,"EST 4")):INDIRECT(ADDRESS($AF153+"1",IF(AC153="",49,AC153+"37"),1,1,"EST 4")))/SUM(INDIRECT(ADDRESS($AF153,38,1,1,"EST 4")):INDIRECT(ADDRESS($AF153,IF(AC153="",49,AC153+"37"),1,1,"EST 4")))-1)</f>
        <v>-</v>
      </c>
      <c r="AJ153" s="1" t="str">
        <f ca="1">IF($I153&lt;AJ$5,"-",SUM(INDIRECT(ADDRESS($AF153+"1",54,1,1,"EST 4")):INDIRECT(ADDRESS($AF153+"1",IF(AD153="",65,AD153+"53"),1,1,"EST 4")))/SUM(INDIRECT(ADDRESS($AF153,54,1,1,"EST 4")):INDIRECT(ADDRESS($AF153,IF(AD153="",65,AD153+"53"),1,1,"EST 4")))-1)</f>
        <v>-</v>
      </c>
      <c r="AK153" s="1" t="str">
        <f ca="1">IF($I153&lt;AK$5,"-",SUM(INDIRECT(ADDRESS($AF153+"1",70,1,1,"EST 4")):INDIRECT(ADDRESS($AF153+"1",IF(AE153="",81,AE153+"69"),1,1,"EST 4")))/SUM(INDIRECT(ADDRESS($AF153,70,1,1,"EST 4")):INDIRECT(ADDRESS($AF153,IF(AE153="",81,AE153+"69"),1,1,"EST 4")))-1)</f>
        <v>-</v>
      </c>
    </row>
    <row r="154" spans="3:37" ht="30" customHeight="1" thickTop="1" thickBot="1">
      <c r="C154" s="321"/>
      <c r="D154" s="322"/>
      <c r="E154" s="316"/>
      <c r="F154" s="316"/>
      <c r="G154" s="317" t="str">
        <f>IF(F154=0,"",VLOOKUP(F154,Funcionários!$C$6:$D$81,2,FALSE))</f>
        <v/>
      </c>
      <c r="H154" s="318"/>
      <c r="I154" s="319"/>
      <c r="J154" s="85" t="str">
        <f t="shared" si="29"/>
        <v/>
      </c>
      <c r="K154" s="88"/>
      <c r="L154" s="1" t="str">
        <f t="shared" si="30"/>
        <v/>
      </c>
      <c r="R154" s="1" t="str">
        <f t="shared" si="31"/>
        <v/>
      </c>
      <c r="S154" s="1" t="str">
        <f t="shared" si="32"/>
        <v/>
      </c>
      <c r="W154" s="1" t="e">
        <f t="shared" ca="1" si="33"/>
        <v>#VALUE!</v>
      </c>
      <c r="X154" s="1" t="e">
        <f t="shared" ca="1" si="34"/>
        <v>#VALUE!</v>
      </c>
      <c r="Y154" s="1" t="e">
        <f t="shared" ca="1" si="35"/>
        <v>#VALUE!</v>
      </c>
      <c r="AA154" s="1" t="str">
        <f t="shared" si="37"/>
        <v/>
      </c>
      <c r="AB154" s="1" t="str">
        <f t="shared" si="37"/>
        <v/>
      </c>
      <c r="AC154" s="1" t="str">
        <f t="shared" si="37"/>
        <v/>
      </c>
      <c r="AD154" s="1" t="str">
        <f t="shared" si="37"/>
        <v/>
      </c>
      <c r="AE154" s="1" t="str">
        <f t="shared" si="37"/>
        <v/>
      </c>
      <c r="AF154" s="1" t="e">
        <f>VLOOKUP(C154,'Est4'!$C$12:$S$26,18,FALSE)</f>
        <v>#N/A</v>
      </c>
      <c r="AG154" s="1" t="str">
        <f ca="1">IF($I154&lt;AG$5,"-",SUM(INDIRECT(ADDRESS($AF154+"1",6,1,1,"EST 4")):INDIRECT(ADDRESS($AF154+"1",IF(AA154="",17,AA154+"5"),1,1,"EST 4")))/SUM(INDIRECT(ADDRESS($AF154,6,1,1,"EST 4")):INDIRECT(ADDRESS($AF154,IF(AA154="",17,AA154+"5"),1,1,"EST 4")))-1)</f>
        <v>-</v>
      </c>
      <c r="AH154" s="1" t="str">
        <f ca="1">IF($I154&lt;AH$5,"-",SUM(INDIRECT(ADDRESS($AF154+"1",22,1,1,"EST 4")):INDIRECT(ADDRESS($AF154+"1",IF(AB154="",33,AB154+"21"),1,1,"EST 4")))/SUM(INDIRECT(ADDRESS($AF154,22,1,1,"EST 4")):INDIRECT(ADDRESS($AF154,IF(AB154="",33,AB154+"21"),1,1,"EST 4")))-1)</f>
        <v>-</v>
      </c>
      <c r="AI154" s="1" t="str">
        <f ca="1">IF($I154&lt;AI$5,"-",SUM(INDIRECT(ADDRESS($AF154+"1",38,1,1,"EST 4")):INDIRECT(ADDRESS($AF154+"1",IF(AC154="",49,AC154+"37"),1,1,"EST 4")))/SUM(INDIRECT(ADDRESS($AF154,38,1,1,"EST 4")):INDIRECT(ADDRESS($AF154,IF(AC154="",49,AC154+"37"),1,1,"EST 4")))-1)</f>
        <v>-</v>
      </c>
      <c r="AJ154" s="1" t="str">
        <f ca="1">IF($I154&lt;AJ$5,"-",SUM(INDIRECT(ADDRESS($AF154+"1",54,1,1,"EST 4")):INDIRECT(ADDRESS($AF154+"1",IF(AD154="",65,AD154+"53"),1,1,"EST 4")))/SUM(INDIRECT(ADDRESS($AF154,54,1,1,"EST 4")):INDIRECT(ADDRESS($AF154,IF(AD154="",65,AD154+"53"),1,1,"EST 4")))-1)</f>
        <v>-</v>
      </c>
      <c r="AK154" s="1" t="str">
        <f ca="1">IF($I154&lt;AK$5,"-",SUM(INDIRECT(ADDRESS($AF154+"1",70,1,1,"EST 4")):INDIRECT(ADDRESS($AF154+"1",IF(AE154="",81,AE154+"69"),1,1,"EST 4")))/SUM(INDIRECT(ADDRESS($AF154,70,1,1,"EST 4")):INDIRECT(ADDRESS($AF154,IF(AE154="",81,AE154+"69"),1,1,"EST 4")))-1)</f>
        <v>-</v>
      </c>
    </row>
    <row r="155" spans="3:37" ht="30" customHeight="1" thickTop="1" thickBot="1">
      <c r="C155" s="321"/>
      <c r="D155" s="322"/>
      <c r="E155" s="316"/>
      <c r="F155" s="316"/>
      <c r="G155" s="317" t="str">
        <f>IF(F155=0,"",VLOOKUP(F155,Funcionários!$C$6:$D$81,2,FALSE))</f>
        <v/>
      </c>
      <c r="H155" s="318"/>
      <c r="I155" s="319"/>
      <c r="J155" s="85" t="str">
        <f t="shared" si="29"/>
        <v/>
      </c>
      <c r="K155" s="88"/>
      <c r="L155" s="1" t="str">
        <f t="shared" si="30"/>
        <v/>
      </c>
      <c r="R155" s="1" t="str">
        <f t="shared" si="31"/>
        <v/>
      </c>
      <c r="S155" s="1" t="str">
        <f t="shared" si="32"/>
        <v/>
      </c>
      <c r="W155" s="1" t="e">
        <f t="shared" ca="1" si="33"/>
        <v>#VALUE!</v>
      </c>
      <c r="X155" s="1" t="e">
        <f t="shared" ca="1" si="34"/>
        <v>#VALUE!</v>
      </c>
      <c r="Y155" s="1" t="e">
        <f t="shared" ca="1" si="35"/>
        <v>#VALUE!</v>
      </c>
      <c r="AA155" s="1" t="str">
        <f t="shared" si="37"/>
        <v/>
      </c>
      <c r="AB155" s="1" t="str">
        <f t="shared" si="37"/>
        <v/>
      </c>
      <c r="AC155" s="1" t="str">
        <f t="shared" si="37"/>
        <v/>
      </c>
      <c r="AD155" s="1" t="str">
        <f t="shared" si="37"/>
        <v/>
      </c>
      <c r="AE155" s="1" t="str">
        <f t="shared" si="37"/>
        <v/>
      </c>
      <c r="AF155" s="1" t="e">
        <f>VLOOKUP(C155,'Est4'!$C$12:$S$26,18,FALSE)</f>
        <v>#N/A</v>
      </c>
      <c r="AG155" s="1" t="str">
        <f ca="1">IF($I155&lt;AG$5,"-",SUM(INDIRECT(ADDRESS($AF155+"1",6,1,1,"EST 4")):INDIRECT(ADDRESS($AF155+"1",IF(AA155="",17,AA155+"5"),1,1,"EST 4")))/SUM(INDIRECT(ADDRESS($AF155,6,1,1,"EST 4")):INDIRECT(ADDRESS($AF155,IF(AA155="",17,AA155+"5"),1,1,"EST 4")))-1)</f>
        <v>-</v>
      </c>
      <c r="AH155" s="1" t="str">
        <f ca="1">IF($I155&lt;AH$5,"-",SUM(INDIRECT(ADDRESS($AF155+"1",22,1,1,"EST 4")):INDIRECT(ADDRESS($AF155+"1",IF(AB155="",33,AB155+"21"),1,1,"EST 4")))/SUM(INDIRECT(ADDRESS($AF155,22,1,1,"EST 4")):INDIRECT(ADDRESS($AF155,IF(AB155="",33,AB155+"21"),1,1,"EST 4")))-1)</f>
        <v>-</v>
      </c>
      <c r="AI155" s="1" t="str">
        <f ca="1">IF($I155&lt;AI$5,"-",SUM(INDIRECT(ADDRESS($AF155+"1",38,1,1,"EST 4")):INDIRECT(ADDRESS($AF155+"1",IF(AC155="",49,AC155+"37"),1,1,"EST 4")))/SUM(INDIRECT(ADDRESS($AF155,38,1,1,"EST 4")):INDIRECT(ADDRESS($AF155,IF(AC155="",49,AC155+"37"),1,1,"EST 4")))-1)</f>
        <v>-</v>
      </c>
      <c r="AJ155" s="1" t="str">
        <f ca="1">IF($I155&lt;AJ$5,"-",SUM(INDIRECT(ADDRESS($AF155+"1",54,1,1,"EST 4")):INDIRECT(ADDRESS($AF155+"1",IF(AD155="",65,AD155+"53"),1,1,"EST 4")))/SUM(INDIRECT(ADDRESS($AF155,54,1,1,"EST 4")):INDIRECT(ADDRESS($AF155,IF(AD155="",65,AD155+"53"),1,1,"EST 4")))-1)</f>
        <v>-</v>
      </c>
      <c r="AK155" s="1" t="str">
        <f ca="1">IF($I155&lt;AK$5,"-",SUM(INDIRECT(ADDRESS($AF155+"1",70,1,1,"EST 4")):INDIRECT(ADDRESS($AF155+"1",IF(AE155="",81,AE155+"69"),1,1,"EST 4")))/SUM(INDIRECT(ADDRESS($AF155,70,1,1,"EST 4")):INDIRECT(ADDRESS($AF155,IF(AE155="",81,AE155+"69"),1,1,"EST 4")))-1)</f>
        <v>-</v>
      </c>
    </row>
    <row r="156" spans="3:37" ht="30" customHeight="1" thickTop="1" thickBot="1">
      <c r="C156" s="321"/>
      <c r="D156" s="322"/>
      <c r="E156" s="316"/>
      <c r="F156" s="316"/>
      <c r="G156" s="317" t="str">
        <f>IF(F156=0,"",VLOOKUP(F156,Funcionários!$C$6:$D$81,2,FALSE))</f>
        <v/>
      </c>
      <c r="H156" s="318"/>
      <c r="I156" s="319"/>
      <c r="J156" s="85" t="str">
        <f t="shared" si="29"/>
        <v/>
      </c>
      <c r="K156" s="88"/>
      <c r="L156" s="1" t="str">
        <f t="shared" si="30"/>
        <v/>
      </c>
      <c r="R156" s="1" t="str">
        <f t="shared" si="31"/>
        <v/>
      </c>
      <c r="S156" s="1" t="str">
        <f t="shared" si="32"/>
        <v/>
      </c>
      <c r="W156" s="1" t="e">
        <f t="shared" ca="1" si="33"/>
        <v>#VALUE!</v>
      </c>
      <c r="X156" s="1" t="e">
        <f t="shared" ca="1" si="34"/>
        <v>#VALUE!</v>
      </c>
      <c r="Y156" s="1" t="e">
        <f t="shared" ca="1" si="35"/>
        <v>#VALUE!</v>
      </c>
      <c r="AA156" s="1" t="str">
        <f t="shared" ref="AA156:AE165" si="38">IF($I156=AA$5,$R156,"")</f>
        <v/>
      </c>
      <c r="AB156" s="1" t="str">
        <f t="shared" si="38"/>
        <v/>
      </c>
      <c r="AC156" s="1" t="str">
        <f t="shared" si="38"/>
        <v/>
      </c>
      <c r="AD156" s="1" t="str">
        <f t="shared" si="38"/>
        <v/>
      </c>
      <c r="AE156" s="1" t="str">
        <f t="shared" si="38"/>
        <v/>
      </c>
      <c r="AF156" s="1" t="e">
        <f>VLOOKUP(C156,'Est4'!$C$12:$S$26,18,FALSE)</f>
        <v>#N/A</v>
      </c>
      <c r="AG156" s="1" t="str">
        <f ca="1">IF($I156&lt;AG$5,"-",SUM(INDIRECT(ADDRESS($AF156+"1",6,1,1,"EST 4")):INDIRECT(ADDRESS($AF156+"1",IF(AA156="",17,AA156+"5"),1,1,"EST 4")))/SUM(INDIRECT(ADDRESS($AF156,6,1,1,"EST 4")):INDIRECT(ADDRESS($AF156,IF(AA156="",17,AA156+"5"),1,1,"EST 4")))-1)</f>
        <v>-</v>
      </c>
      <c r="AH156" s="1" t="str">
        <f ca="1">IF($I156&lt;AH$5,"-",SUM(INDIRECT(ADDRESS($AF156+"1",22,1,1,"EST 4")):INDIRECT(ADDRESS($AF156+"1",IF(AB156="",33,AB156+"21"),1,1,"EST 4")))/SUM(INDIRECT(ADDRESS($AF156,22,1,1,"EST 4")):INDIRECT(ADDRESS($AF156,IF(AB156="",33,AB156+"21"),1,1,"EST 4")))-1)</f>
        <v>-</v>
      </c>
      <c r="AI156" s="1" t="str">
        <f ca="1">IF($I156&lt;AI$5,"-",SUM(INDIRECT(ADDRESS($AF156+"1",38,1,1,"EST 4")):INDIRECT(ADDRESS($AF156+"1",IF(AC156="",49,AC156+"37"),1,1,"EST 4")))/SUM(INDIRECT(ADDRESS($AF156,38,1,1,"EST 4")):INDIRECT(ADDRESS($AF156,IF(AC156="",49,AC156+"37"),1,1,"EST 4")))-1)</f>
        <v>-</v>
      </c>
      <c r="AJ156" s="1" t="str">
        <f ca="1">IF($I156&lt;AJ$5,"-",SUM(INDIRECT(ADDRESS($AF156+"1",54,1,1,"EST 4")):INDIRECT(ADDRESS($AF156+"1",IF(AD156="",65,AD156+"53"),1,1,"EST 4")))/SUM(INDIRECT(ADDRESS($AF156,54,1,1,"EST 4")):INDIRECT(ADDRESS($AF156,IF(AD156="",65,AD156+"53"),1,1,"EST 4")))-1)</f>
        <v>-</v>
      </c>
      <c r="AK156" s="1" t="str">
        <f ca="1">IF($I156&lt;AK$5,"-",SUM(INDIRECT(ADDRESS($AF156+"1",70,1,1,"EST 4")):INDIRECT(ADDRESS($AF156+"1",IF(AE156="",81,AE156+"69"),1,1,"EST 4")))/SUM(INDIRECT(ADDRESS($AF156,70,1,1,"EST 4")):INDIRECT(ADDRESS($AF156,IF(AE156="",81,AE156+"69"),1,1,"EST 4")))-1)</f>
        <v>-</v>
      </c>
    </row>
    <row r="157" spans="3:37" ht="30" customHeight="1" thickTop="1" thickBot="1">
      <c r="C157" s="321"/>
      <c r="D157" s="322"/>
      <c r="E157" s="316"/>
      <c r="F157" s="316"/>
      <c r="G157" s="317" t="str">
        <f>IF(F157=0,"",VLOOKUP(F157,Funcionários!$C$6:$D$81,2,FALSE))</f>
        <v/>
      </c>
      <c r="H157" s="318"/>
      <c r="I157" s="319"/>
      <c r="J157" s="85" t="str">
        <f t="shared" si="29"/>
        <v/>
      </c>
      <c r="K157" s="88"/>
      <c r="L157" s="1" t="str">
        <f t="shared" si="30"/>
        <v/>
      </c>
      <c r="R157" s="1" t="str">
        <f t="shared" si="31"/>
        <v/>
      </c>
      <c r="S157" s="1" t="str">
        <f t="shared" si="32"/>
        <v/>
      </c>
      <c r="W157" s="1" t="e">
        <f t="shared" ca="1" si="33"/>
        <v>#VALUE!</v>
      </c>
      <c r="X157" s="1" t="e">
        <f t="shared" ca="1" si="34"/>
        <v>#VALUE!</v>
      </c>
      <c r="Y157" s="1" t="e">
        <f t="shared" ca="1" si="35"/>
        <v>#VALUE!</v>
      </c>
      <c r="AA157" s="1" t="str">
        <f t="shared" si="38"/>
        <v/>
      </c>
      <c r="AB157" s="1" t="str">
        <f t="shared" si="38"/>
        <v/>
      </c>
      <c r="AC157" s="1" t="str">
        <f t="shared" si="38"/>
        <v/>
      </c>
      <c r="AD157" s="1" t="str">
        <f t="shared" si="38"/>
        <v/>
      </c>
      <c r="AE157" s="1" t="str">
        <f t="shared" si="38"/>
        <v/>
      </c>
      <c r="AF157" s="1" t="e">
        <f>VLOOKUP(C157,'Est4'!$C$12:$S$26,18,FALSE)</f>
        <v>#N/A</v>
      </c>
      <c r="AG157" s="1" t="str">
        <f ca="1">IF($I157&lt;AG$5,"-",SUM(INDIRECT(ADDRESS($AF157+"1",6,1,1,"EST 4")):INDIRECT(ADDRESS($AF157+"1",IF(AA157="",17,AA157+"5"),1,1,"EST 4")))/SUM(INDIRECT(ADDRESS($AF157,6,1,1,"EST 4")):INDIRECT(ADDRESS($AF157,IF(AA157="",17,AA157+"5"),1,1,"EST 4")))-1)</f>
        <v>-</v>
      </c>
      <c r="AH157" s="1" t="str">
        <f ca="1">IF($I157&lt;AH$5,"-",SUM(INDIRECT(ADDRESS($AF157+"1",22,1,1,"EST 4")):INDIRECT(ADDRESS($AF157+"1",IF(AB157="",33,AB157+"21"),1,1,"EST 4")))/SUM(INDIRECT(ADDRESS($AF157,22,1,1,"EST 4")):INDIRECT(ADDRESS($AF157,IF(AB157="",33,AB157+"21"),1,1,"EST 4")))-1)</f>
        <v>-</v>
      </c>
      <c r="AI157" s="1" t="str">
        <f ca="1">IF($I157&lt;AI$5,"-",SUM(INDIRECT(ADDRESS($AF157+"1",38,1,1,"EST 4")):INDIRECT(ADDRESS($AF157+"1",IF(AC157="",49,AC157+"37"),1,1,"EST 4")))/SUM(INDIRECT(ADDRESS($AF157,38,1,1,"EST 4")):INDIRECT(ADDRESS($AF157,IF(AC157="",49,AC157+"37"),1,1,"EST 4")))-1)</f>
        <v>-</v>
      </c>
      <c r="AJ157" s="1" t="str">
        <f ca="1">IF($I157&lt;AJ$5,"-",SUM(INDIRECT(ADDRESS($AF157+"1",54,1,1,"EST 4")):INDIRECT(ADDRESS($AF157+"1",IF(AD157="",65,AD157+"53"),1,1,"EST 4")))/SUM(INDIRECT(ADDRESS($AF157,54,1,1,"EST 4")):INDIRECT(ADDRESS($AF157,IF(AD157="",65,AD157+"53"),1,1,"EST 4")))-1)</f>
        <v>-</v>
      </c>
      <c r="AK157" s="1" t="str">
        <f ca="1">IF($I157&lt;AK$5,"-",SUM(INDIRECT(ADDRESS($AF157+"1",70,1,1,"EST 4")):INDIRECT(ADDRESS($AF157+"1",IF(AE157="",81,AE157+"69"),1,1,"EST 4")))/SUM(INDIRECT(ADDRESS($AF157,70,1,1,"EST 4")):INDIRECT(ADDRESS($AF157,IF(AE157="",81,AE157+"69"),1,1,"EST 4")))-1)</f>
        <v>-</v>
      </c>
    </row>
    <row r="158" spans="3:37" ht="30" customHeight="1" thickTop="1" thickBot="1">
      <c r="C158" s="321"/>
      <c r="D158" s="322"/>
      <c r="E158" s="316"/>
      <c r="F158" s="316"/>
      <c r="G158" s="317" t="str">
        <f>IF(F158=0,"",VLOOKUP(F158,Funcionários!$C$6:$D$81,2,FALSE))</f>
        <v/>
      </c>
      <c r="H158" s="318"/>
      <c r="I158" s="319"/>
      <c r="J158" s="85" t="str">
        <f t="shared" si="29"/>
        <v/>
      </c>
      <c r="K158" s="88"/>
      <c r="L158" s="1" t="str">
        <f t="shared" si="30"/>
        <v/>
      </c>
      <c r="R158" s="1" t="str">
        <f t="shared" si="31"/>
        <v/>
      </c>
      <c r="S158" s="1" t="str">
        <f t="shared" si="32"/>
        <v/>
      </c>
      <c r="W158" s="1" t="e">
        <f t="shared" ca="1" si="33"/>
        <v>#VALUE!</v>
      </c>
      <c r="X158" s="1" t="e">
        <f t="shared" ca="1" si="34"/>
        <v>#VALUE!</v>
      </c>
      <c r="Y158" s="1" t="e">
        <f t="shared" ca="1" si="35"/>
        <v>#VALUE!</v>
      </c>
      <c r="AA158" s="1" t="str">
        <f t="shared" si="38"/>
        <v/>
      </c>
      <c r="AB158" s="1" t="str">
        <f t="shared" si="38"/>
        <v/>
      </c>
      <c r="AC158" s="1" t="str">
        <f t="shared" si="38"/>
        <v/>
      </c>
      <c r="AD158" s="1" t="str">
        <f t="shared" si="38"/>
        <v/>
      </c>
      <c r="AE158" s="1" t="str">
        <f t="shared" si="38"/>
        <v/>
      </c>
      <c r="AF158" s="1" t="e">
        <f>VLOOKUP(C158,'Est4'!$C$12:$S$26,18,FALSE)</f>
        <v>#N/A</v>
      </c>
      <c r="AG158" s="1" t="str">
        <f ca="1">IF($I158&lt;AG$5,"-",SUM(INDIRECT(ADDRESS($AF158+"1",6,1,1,"EST 4")):INDIRECT(ADDRESS($AF158+"1",IF(AA158="",17,AA158+"5"),1,1,"EST 4")))/SUM(INDIRECT(ADDRESS($AF158,6,1,1,"EST 4")):INDIRECT(ADDRESS($AF158,IF(AA158="",17,AA158+"5"),1,1,"EST 4")))-1)</f>
        <v>-</v>
      </c>
      <c r="AH158" s="1" t="str">
        <f ca="1">IF($I158&lt;AH$5,"-",SUM(INDIRECT(ADDRESS($AF158+"1",22,1,1,"EST 4")):INDIRECT(ADDRESS($AF158+"1",IF(AB158="",33,AB158+"21"),1,1,"EST 4")))/SUM(INDIRECT(ADDRESS($AF158,22,1,1,"EST 4")):INDIRECT(ADDRESS($AF158,IF(AB158="",33,AB158+"21"),1,1,"EST 4")))-1)</f>
        <v>-</v>
      </c>
      <c r="AI158" s="1" t="str">
        <f ca="1">IF($I158&lt;AI$5,"-",SUM(INDIRECT(ADDRESS($AF158+"1",38,1,1,"EST 4")):INDIRECT(ADDRESS($AF158+"1",IF(AC158="",49,AC158+"37"),1,1,"EST 4")))/SUM(INDIRECT(ADDRESS($AF158,38,1,1,"EST 4")):INDIRECT(ADDRESS($AF158,IF(AC158="",49,AC158+"37"),1,1,"EST 4")))-1)</f>
        <v>-</v>
      </c>
      <c r="AJ158" s="1" t="str">
        <f ca="1">IF($I158&lt;AJ$5,"-",SUM(INDIRECT(ADDRESS($AF158+"1",54,1,1,"EST 4")):INDIRECT(ADDRESS($AF158+"1",IF(AD158="",65,AD158+"53"),1,1,"EST 4")))/SUM(INDIRECT(ADDRESS($AF158,54,1,1,"EST 4")):INDIRECT(ADDRESS($AF158,IF(AD158="",65,AD158+"53"),1,1,"EST 4")))-1)</f>
        <v>-</v>
      </c>
      <c r="AK158" s="1" t="str">
        <f ca="1">IF($I158&lt;AK$5,"-",SUM(INDIRECT(ADDRESS($AF158+"1",70,1,1,"EST 4")):INDIRECT(ADDRESS($AF158+"1",IF(AE158="",81,AE158+"69"),1,1,"EST 4")))/SUM(INDIRECT(ADDRESS($AF158,70,1,1,"EST 4")):INDIRECT(ADDRESS($AF158,IF(AE158="",81,AE158+"69"),1,1,"EST 4")))-1)</f>
        <v>-</v>
      </c>
    </row>
    <row r="159" spans="3:37" ht="30" customHeight="1" thickTop="1" thickBot="1">
      <c r="C159" s="321"/>
      <c r="D159" s="322"/>
      <c r="E159" s="316"/>
      <c r="F159" s="316"/>
      <c r="G159" s="317" t="str">
        <f>IF(F159=0,"",VLOOKUP(F159,Funcionários!$C$6:$D$81,2,FALSE))</f>
        <v/>
      </c>
      <c r="H159" s="318"/>
      <c r="I159" s="319"/>
      <c r="J159" s="85" t="str">
        <f t="shared" si="29"/>
        <v/>
      </c>
      <c r="K159" s="88"/>
      <c r="L159" s="1" t="str">
        <f t="shared" si="30"/>
        <v/>
      </c>
      <c r="R159" s="1" t="str">
        <f t="shared" si="31"/>
        <v/>
      </c>
      <c r="S159" s="1" t="str">
        <f t="shared" si="32"/>
        <v/>
      </c>
      <c r="W159" s="1" t="e">
        <f t="shared" ca="1" si="33"/>
        <v>#VALUE!</v>
      </c>
      <c r="X159" s="1" t="e">
        <f t="shared" ca="1" si="34"/>
        <v>#VALUE!</v>
      </c>
      <c r="Y159" s="1" t="e">
        <f t="shared" ca="1" si="35"/>
        <v>#VALUE!</v>
      </c>
      <c r="AA159" s="1" t="str">
        <f t="shared" si="38"/>
        <v/>
      </c>
      <c r="AB159" s="1" t="str">
        <f t="shared" si="38"/>
        <v/>
      </c>
      <c r="AC159" s="1" t="str">
        <f t="shared" si="38"/>
        <v/>
      </c>
      <c r="AD159" s="1" t="str">
        <f t="shared" si="38"/>
        <v/>
      </c>
      <c r="AE159" s="1" t="str">
        <f t="shared" si="38"/>
        <v/>
      </c>
      <c r="AF159" s="1" t="e">
        <f>VLOOKUP(C159,'Est4'!$C$12:$S$26,18,FALSE)</f>
        <v>#N/A</v>
      </c>
      <c r="AG159" s="1" t="str">
        <f ca="1">IF($I159&lt;AG$5,"-",SUM(INDIRECT(ADDRESS($AF159+"1",6,1,1,"EST 4")):INDIRECT(ADDRESS($AF159+"1",IF(AA159="",17,AA159+"5"),1,1,"EST 4")))/SUM(INDIRECT(ADDRESS($AF159,6,1,1,"EST 4")):INDIRECT(ADDRESS($AF159,IF(AA159="",17,AA159+"5"),1,1,"EST 4")))-1)</f>
        <v>-</v>
      </c>
      <c r="AH159" s="1" t="str">
        <f ca="1">IF($I159&lt;AH$5,"-",SUM(INDIRECT(ADDRESS($AF159+"1",22,1,1,"EST 4")):INDIRECT(ADDRESS($AF159+"1",IF(AB159="",33,AB159+"21"),1,1,"EST 4")))/SUM(INDIRECT(ADDRESS($AF159,22,1,1,"EST 4")):INDIRECT(ADDRESS($AF159,IF(AB159="",33,AB159+"21"),1,1,"EST 4")))-1)</f>
        <v>-</v>
      </c>
      <c r="AI159" s="1" t="str">
        <f ca="1">IF($I159&lt;AI$5,"-",SUM(INDIRECT(ADDRESS($AF159+"1",38,1,1,"EST 4")):INDIRECT(ADDRESS($AF159+"1",IF(AC159="",49,AC159+"37"),1,1,"EST 4")))/SUM(INDIRECT(ADDRESS($AF159,38,1,1,"EST 4")):INDIRECT(ADDRESS($AF159,IF(AC159="",49,AC159+"37"),1,1,"EST 4")))-1)</f>
        <v>-</v>
      </c>
      <c r="AJ159" s="1" t="str">
        <f ca="1">IF($I159&lt;AJ$5,"-",SUM(INDIRECT(ADDRESS($AF159+"1",54,1,1,"EST 4")):INDIRECT(ADDRESS($AF159+"1",IF(AD159="",65,AD159+"53"),1,1,"EST 4")))/SUM(INDIRECT(ADDRESS($AF159,54,1,1,"EST 4")):INDIRECT(ADDRESS($AF159,IF(AD159="",65,AD159+"53"),1,1,"EST 4")))-1)</f>
        <v>-</v>
      </c>
      <c r="AK159" s="1" t="str">
        <f ca="1">IF($I159&lt;AK$5,"-",SUM(INDIRECT(ADDRESS($AF159+"1",70,1,1,"EST 4")):INDIRECT(ADDRESS($AF159+"1",IF(AE159="",81,AE159+"69"),1,1,"EST 4")))/SUM(INDIRECT(ADDRESS($AF159,70,1,1,"EST 4")):INDIRECT(ADDRESS($AF159,IF(AE159="",81,AE159+"69"),1,1,"EST 4")))-1)</f>
        <v>-</v>
      </c>
    </row>
    <row r="160" spans="3:37" ht="30" customHeight="1" thickTop="1" thickBot="1">
      <c r="C160" s="321"/>
      <c r="D160" s="322"/>
      <c r="E160" s="316"/>
      <c r="F160" s="316"/>
      <c r="G160" s="317" t="str">
        <f>IF(F160=0,"",VLOOKUP(F160,Funcionários!$C$6:$D$81,2,FALSE))</f>
        <v/>
      </c>
      <c r="H160" s="318"/>
      <c r="I160" s="319"/>
      <c r="J160" s="85" t="str">
        <f t="shared" si="29"/>
        <v/>
      </c>
      <c r="K160" s="88"/>
      <c r="L160" s="1" t="str">
        <f t="shared" si="30"/>
        <v/>
      </c>
      <c r="R160" s="1" t="str">
        <f t="shared" si="31"/>
        <v/>
      </c>
      <c r="S160" s="1" t="str">
        <f t="shared" si="32"/>
        <v/>
      </c>
      <c r="W160" s="1" t="e">
        <f t="shared" ca="1" si="33"/>
        <v>#VALUE!</v>
      </c>
      <c r="X160" s="1" t="e">
        <f t="shared" ca="1" si="34"/>
        <v>#VALUE!</v>
      </c>
      <c r="Y160" s="1" t="e">
        <f t="shared" ca="1" si="35"/>
        <v>#VALUE!</v>
      </c>
      <c r="AA160" s="1" t="str">
        <f t="shared" si="38"/>
        <v/>
      </c>
      <c r="AB160" s="1" t="str">
        <f t="shared" si="38"/>
        <v/>
      </c>
      <c r="AC160" s="1" t="str">
        <f t="shared" si="38"/>
        <v/>
      </c>
      <c r="AD160" s="1" t="str">
        <f t="shared" si="38"/>
        <v/>
      </c>
      <c r="AE160" s="1" t="str">
        <f t="shared" si="38"/>
        <v/>
      </c>
      <c r="AF160" s="1" t="e">
        <f>VLOOKUP(C160,'Est4'!$C$12:$S$26,18,FALSE)</f>
        <v>#N/A</v>
      </c>
      <c r="AG160" s="1" t="str">
        <f ca="1">IF($I160&lt;AG$5,"-",SUM(INDIRECT(ADDRESS($AF160+"1",6,1,1,"EST 4")):INDIRECT(ADDRESS($AF160+"1",IF(AA160="",17,AA160+"5"),1,1,"EST 4")))/SUM(INDIRECT(ADDRESS($AF160,6,1,1,"EST 4")):INDIRECT(ADDRESS($AF160,IF(AA160="",17,AA160+"5"),1,1,"EST 4")))-1)</f>
        <v>-</v>
      </c>
      <c r="AH160" s="1" t="str">
        <f ca="1">IF($I160&lt;AH$5,"-",SUM(INDIRECT(ADDRESS($AF160+"1",22,1,1,"EST 4")):INDIRECT(ADDRESS($AF160+"1",IF(AB160="",33,AB160+"21"),1,1,"EST 4")))/SUM(INDIRECT(ADDRESS($AF160,22,1,1,"EST 4")):INDIRECT(ADDRESS($AF160,IF(AB160="",33,AB160+"21"),1,1,"EST 4")))-1)</f>
        <v>-</v>
      </c>
      <c r="AI160" s="1" t="str">
        <f ca="1">IF($I160&lt;AI$5,"-",SUM(INDIRECT(ADDRESS($AF160+"1",38,1,1,"EST 4")):INDIRECT(ADDRESS($AF160+"1",IF(AC160="",49,AC160+"37"),1,1,"EST 4")))/SUM(INDIRECT(ADDRESS($AF160,38,1,1,"EST 4")):INDIRECT(ADDRESS($AF160,IF(AC160="",49,AC160+"37"),1,1,"EST 4")))-1)</f>
        <v>-</v>
      </c>
      <c r="AJ160" s="1" t="str">
        <f ca="1">IF($I160&lt;AJ$5,"-",SUM(INDIRECT(ADDRESS($AF160+"1",54,1,1,"EST 4")):INDIRECT(ADDRESS($AF160+"1",IF(AD160="",65,AD160+"53"),1,1,"EST 4")))/SUM(INDIRECT(ADDRESS($AF160,54,1,1,"EST 4")):INDIRECT(ADDRESS($AF160,IF(AD160="",65,AD160+"53"),1,1,"EST 4")))-1)</f>
        <v>-</v>
      </c>
      <c r="AK160" s="1" t="str">
        <f ca="1">IF($I160&lt;AK$5,"-",SUM(INDIRECT(ADDRESS($AF160+"1",70,1,1,"EST 4")):INDIRECT(ADDRESS($AF160+"1",IF(AE160="",81,AE160+"69"),1,1,"EST 4")))/SUM(INDIRECT(ADDRESS($AF160,70,1,1,"EST 4")):INDIRECT(ADDRESS($AF160,IF(AE160="",81,AE160+"69"),1,1,"EST 4")))-1)</f>
        <v>-</v>
      </c>
    </row>
    <row r="161" spans="3:37" ht="30" customHeight="1" thickTop="1" thickBot="1">
      <c r="C161" s="321"/>
      <c r="D161" s="322"/>
      <c r="E161" s="316"/>
      <c r="F161" s="316"/>
      <c r="G161" s="317" t="str">
        <f>IF(F161=0,"",VLOOKUP(F161,Funcionários!$C$6:$D$81,2,FALSE))</f>
        <v/>
      </c>
      <c r="H161" s="318"/>
      <c r="I161" s="319"/>
      <c r="J161" s="85" t="str">
        <f t="shared" si="29"/>
        <v/>
      </c>
      <c r="K161" s="88"/>
      <c r="L161" s="1" t="str">
        <f t="shared" si="30"/>
        <v/>
      </c>
      <c r="R161" s="1" t="str">
        <f t="shared" si="31"/>
        <v/>
      </c>
      <c r="S161" s="1" t="str">
        <f t="shared" si="32"/>
        <v/>
      </c>
      <c r="W161" s="1" t="e">
        <f t="shared" ca="1" si="33"/>
        <v>#VALUE!</v>
      </c>
      <c r="X161" s="1" t="e">
        <f t="shared" ca="1" si="34"/>
        <v>#VALUE!</v>
      </c>
      <c r="Y161" s="1" t="e">
        <f t="shared" ca="1" si="35"/>
        <v>#VALUE!</v>
      </c>
      <c r="AA161" s="1" t="str">
        <f t="shared" si="38"/>
        <v/>
      </c>
      <c r="AB161" s="1" t="str">
        <f t="shared" si="38"/>
        <v/>
      </c>
      <c r="AC161" s="1" t="str">
        <f t="shared" si="38"/>
        <v/>
      </c>
      <c r="AD161" s="1" t="str">
        <f t="shared" si="38"/>
        <v/>
      </c>
      <c r="AE161" s="1" t="str">
        <f t="shared" si="38"/>
        <v/>
      </c>
      <c r="AF161" s="1" t="e">
        <f>VLOOKUP(C161,'Est4'!$C$12:$S$26,18,FALSE)</f>
        <v>#N/A</v>
      </c>
      <c r="AG161" s="1" t="str">
        <f ca="1">IF($I161&lt;AG$5,"-",SUM(INDIRECT(ADDRESS($AF161+"1",6,1,1,"EST 4")):INDIRECT(ADDRESS($AF161+"1",IF(AA161="",17,AA161+"5"),1,1,"EST 4")))/SUM(INDIRECT(ADDRESS($AF161,6,1,1,"EST 4")):INDIRECT(ADDRESS($AF161,IF(AA161="",17,AA161+"5"),1,1,"EST 4")))-1)</f>
        <v>-</v>
      </c>
      <c r="AH161" s="1" t="str">
        <f ca="1">IF($I161&lt;AH$5,"-",SUM(INDIRECT(ADDRESS($AF161+"1",22,1,1,"EST 4")):INDIRECT(ADDRESS($AF161+"1",IF(AB161="",33,AB161+"21"),1,1,"EST 4")))/SUM(INDIRECT(ADDRESS($AF161,22,1,1,"EST 4")):INDIRECT(ADDRESS($AF161,IF(AB161="",33,AB161+"21"),1,1,"EST 4")))-1)</f>
        <v>-</v>
      </c>
      <c r="AI161" s="1" t="str">
        <f ca="1">IF($I161&lt;AI$5,"-",SUM(INDIRECT(ADDRESS($AF161+"1",38,1,1,"EST 4")):INDIRECT(ADDRESS($AF161+"1",IF(AC161="",49,AC161+"37"),1,1,"EST 4")))/SUM(INDIRECT(ADDRESS($AF161,38,1,1,"EST 4")):INDIRECT(ADDRESS($AF161,IF(AC161="",49,AC161+"37"),1,1,"EST 4")))-1)</f>
        <v>-</v>
      </c>
      <c r="AJ161" s="1" t="str">
        <f ca="1">IF($I161&lt;AJ$5,"-",SUM(INDIRECT(ADDRESS($AF161+"1",54,1,1,"EST 4")):INDIRECT(ADDRESS($AF161+"1",IF(AD161="",65,AD161+"53"),1,1,"EST 4")))/SUM(INDIRECT(ADDRESS($AF161,54,1,1,"EST 4")):INDIRECT(ADDRESS($AF161,IF(AD161="",65,AD161+"53"),1,1,"EST 4")))-1)</f>
        <v>-</v>
      </c>
      <c r="AK161" s="1" t="str">
        <f ca="1">IF($I161&lt;AK$5,"-",SUM(INDIRECT(ADDRESS($AF161+"1",70,1,1,"EST 4")):INDIRECT(ADDRESS($AF161+"1",IF(AE161="",81,AE161+"69"),1,1,"EST 4")))/SUM(INDIRECT(ADDRESS($AF161,70,1,1,"EST 4")):INDIRECT(ADDRESS($AF161,IF(AE161="",81,AE161+"69"),1,1,"EST 4")))-1)</f>
        <v>-</v>
      </c>
    </row>
    <row r="162" spans="3:37" ht="30" customHeight="1" thickTop="1" thickBot="1">
      <c r="C162" s="321"/>
      <c r="D162" s="322"/>
      <c r="E162" s="316"/>
      <c r="F162" s="316"/>
      <c r="G162" s="317" t="str">
        <f>IF(F162=0,"",VLOOKUP(F162,Funcionários!$C$6:$D$81,2,FALSE))</f>
        <v/>
      </c>
      <c r="H162" s="318"/>
      <c r="I162" s="319"/>
      <c r="J162" s="85" t="str">
        <f t="shared" si="29"/>
        <v/>
      </c>
      <c r="K162" s="88"/>
      <c r="L162" s="1" t="str">
        <f t="shared" si="30"/>
        <v/>
      </c>
      <c r="R162" s="1" t="str">
        <f t="shared" si="31"/>
        <v/>
      </c>
      <c r="S162" s="1" t="str">
        <f t="shared" si="32"/>
        <v/>
      </c>
      <c r="W162" s="1" t="e">
        <f t="shared" ca="1" si="33"/>
        <v>#VALUE!</v>
      </c>
      <c r="X162" s="1" t="e">
        <f t="shared" ca="1" si="34"/>
        <v>#VALUE!</v>
      </c>
      <c r="Y162" s="1" t="e">
        <f t="shared" ca="1" si="35"/>
        <v>#VALUE!</v>
      </c>
      <c r="AA162" s="1" t="str">
        <f t="shared" si="38"/>
        <v/>
      </c>
      <c r="AB162" s="1" t="str">
        <f t="shared" si="38"/>
        <v/>
      </c>
      <c r="AC162" s="1" t="str">
        <f t="shared" si="38"/>
        <v/>
      </c>
      <c r="AD162" s="1" t="str">
        <f t="shared" si="38"/>
        <v/>
      </c>
      <c r="AE162" s="1" t="str">
        <f t="shared" si="38"/>
        <v/>
      </c>
      <c r="AF162" s="1" t="e">
        <f>VLOOKUP(C162,'Est4'!$C$12:$S$26,18,FALSE)</f>
        <v>#N/A</v>
      </c>
      <c r="AG162" s="1" t="str">
        <f ca="1">IF($I162&lt;AG$5,"-",SUM(INDIRECT(ADDRESS($AF162+"1",6,1,1,"EST 4")):INDIRECT(ADDRESS($AF162+"1",IF(AA162="",17,AA162+"5"),1,1,"EST 4")))/SUM(INDIRECT(ADDRESS($AF162,6,1,1,"EST 4")):INDIRECT(ADDRESS($AF162,IF(AA162="",17,AA162+"5"),1,1,"EST 4")))-1)</f>
        <v>-</v>
      </c>
      <c r="AH162" s="1" t="str">
        <f ca="1">IF($I162&lt;AH$5,"-",SUM(INDIRECT(ADDRESS($AF162+"1",22,1,1,"EST 4")):INDIRECT(ADDRESS($AF162+"1",IF(AB162="",33,AB162+"21"),1,1,"EST 4")))/SUM(INDIRECT(ADDRESS($AF162,22,1,1,"EST 4")):INDIRECT(ADDRESS($AF162,IF(AB162="",33,AB162+"21"),1,1,"EST 4")))-1)</f>
        <v>-</v>
      </c>
      <c r="AI162" s="1" t="str">
        <f ca="1">IF($I162&lt;AI$5,"-",SUM(INDIRECT(ADDRESS($AF162+"1",38,1,1,"EST 4")):INDIRECT(ADDRESS($AF162+"1",IF(AC162="",49,AC162+"37"),1,1,"EST 4")))/SUM(INDIRECT(ADDRESS($AF162,38,1,1,"EST 4")):INDIRECT(ADDRESS($AF162,IF(AC162="",49,AC162+"37"),1,1,"EST 4")))-1)</f>
        <v>-</v>
      </c>
      <c r="AJ162" s="1" t="str">
        <f ca="1">IF($I162&lt;AJ$5,"-",SUM(INDIRECT(ADDRESS($AF162+"1",54,1,1,"EST 4")):INDIRECT(ADDRESS($AF162+"1",IF(AD162="",65,AD162+"53"),1,1,"EST 4")))/SUM(INDIRECT(ADDRESS($AF162,54,1,1,"EST 4")):INDIRECT(ADDRESS($AF162,IF(AD162="",65,AD162+"53"),1,1,"EST 4")))-1)</f>
        <v>-</v>
      </c>
      <c r="AK162" s="1" t="str">
        <f ca="1">IF($I162&lt;AK$5,"-",SUM(INDIRECT(ADDRESS($AF162+"1",70,1,1,"EST 4")):INDIRECT(ADDRESS($AF162+"1",IF(AE162="",81,AE162+"69"),1,1,"EST 4")))/SUM(INDIRECT(ADDRESS($AF162,70,1,1,"EST 4")):INDIRECT(ADDRESS($AF162,IF(AE162="",81,AE162+"69"),1,1,"EST 4")))-1)</f>
        <v>-</v>
      </c>
    </row>
    <row r="163" spans="3:37" ht="30" customHeight="1" thickTop="1" thickBot="1">
      <c r="C163" s="321"/>
      <c r="D163" s="322"/>
      <c r="E163" s="316"/>
      <c r="F163" s="316"/>
      <c r="G163" s="317" t="str">
        <f>IF(F163=0,"",VLOOKUP(F163,Funcionários!$C$6:$D$81,2,FALSE))</f>
        <v/>
      </c>
      <c r="H163" s="318"/>
      <c r="I163" s="319"/>
      <c r="J163" s="85" t="str">
        <f t="shared" si="29"/>
        <v/>
      </c>
      <c r="K163" s="88"/>
      <c r="L163" s="1" t="str">
        <f t="shared" si="30"/>
        <v/>
      </c>
      <c r="R163" s="1" t="str">
        <f t="shared" si="31"/>
        <v/>
      </c>
      <c r="S163" s="1" t="str">
        <f t="shared" si="32"/>
        <v/>
      </c>
      <c r="W163" s="1" t="e">
        <f t="shared" ca="1" si="33"/>
        <v>#VALUE!</v>
      </c>
      <c r="X163" s="1" t="e">
        <f t="shared" ca="1" si="34"/>
        <v>#VALUE!</v>
      </c>
      <c r="Y163" s="1" t="e">
        <f t="shared" ca="1" si="35"/>
        <v>#VALUE!</v>
      </c>
      <c r="AA163" s="1" t="str">
        <f t="shared" si="38"/>
        <v/>
      </c>
      <c r="AB163" s="1" t="str">
        <f t="shared" si="38"/>
        <v/>
      </c>
      <c r="AC163" s="1" t="str">
        <f t="shared" si="38"/>
        <v/>
      </c>
      <c r="AD163" s="1" t="str">
        <f t="shared" si="38"/>
        <v/>
      </c>
      <c r="AE163" s="1" t="str">
        <f t="shared" si="38"/>
        <v/>
      </c>
      <c r="AF163" s="1" t="e">
        <f>VLOOKUP(C163,'Est4'!$C$12:$S$26,18,FALSE)</f>
        <v>#N/A</v>
      </c>
      <c r="AG163" s="1" t="str">
        <f ca="1">IF($I163&lt;AG$5,"-",SUM(INDIRECT(ADDRESS($AF163+"1",6,1,1,"EST 4")):INDIRECT(ADDRESS($AF163+"1",IF(AA163="",17,AA163+"5"),1,1,"EST 4")))/SUM(INDIRECT(ADDRESS($AF163,6,1,1,"EST 4")):INDIRECT(ADDRESS($AF163,IF(AA163="",17,AA163+"5"),1,1,"EST 4")))-1)</f>
        <v>-</v>
      </c>
      <c r="AH163" s="1" t="str">
        <f ca="1">IF($I163&lt;AH$5,"-",SUM(INDIRECT(ADDRESS($AF163+"1",22,1,1,"EST 4")):INDIRECT(ADDRESS($AF163+"1",IF(AB163="",33,AB163+"21"),1,1,"EST 4")))/SUM(INDIRECT(ADDRESS($AF163,22,1,1,"EST 4")):INDIRECT(ADDRESS($AF163,IF(AB163="",33,AB163+"21"),1,1,"EST 4")))-1)</f>
        <v>-</v>
      </c>
      <c r="AI163" s="1" t="str">
        <f ca="1">IF($I163&lt;AI$5,"-",SUM(INDIRECT(ADDRESS($AF163+"1",38,1,1,"EST 4")):INDIRECT(ADDRESS($AF163+"1",IF(AC163="",49,AC163+"37"),1,1,"EST 4")))/SUM(INDIRECT(ADDRESS($AF163,38,1,1,"EST 4")):INDIRECT(ADDRESS($AF163,IF(AC163="",49,AC163+"37"),1,1,"EST 4")))-1)</f>
        <v>-</v>
      </c>
      <c r="AJ163" s="1" t="str">
        <f ca="1">IF($I163&lt;AJ$5,"-",SUM(INDIRECT(ADDRESS($AF163+"1",54,1,1,"EST 4")):INDIRECT(ADDRESS($AF163+"1",IF(AD163="",65,AD163+"53"),1,1,"EST 4")))/SUM(INDIRECT(ADDRESS($AF163,54,1,1,"EST 4")):INDIRECT(ADDRESS($AF163,IF(AD163="",65,AD163+"53"),1,1,"EST 4")))-1)</f>
        <v>-</v>
      </c>
      <c r="AK163" s="1" t="str">
        <f ca="1">IF($I163&lt;AK$5,"-",SUM(INDIRECT(ADDRESS($AF163+"1",70,1,1,"EST 4")):INDIRECT(ADDRESS($AF163+"1",IF(AE163="",81,AE163+"69"),1,1,"EST 4")))/SUM(INDIRECT(ADDRESS($AF163,70,1,1,"EST 4")):INDIRECT(ADDRESS($AF163,IF(AE163="",81,AE163+"69"),1,1,"EST 4")))-1)</f>
        <v>-</v>
      </c>
    </row>
    <row r="164" spans="3:37" ht="30" customHeight="1" thickTop="1" thickBot="1">
      <c r="C164" s="321"/>
      <c r="D164" s="322"/>
      <c r="E164" s="316"/>
      <c r="F164" s="316"/>
      <c r="G164" s="317" t="str">
        <f>IF(F164=0,"",VLOOKUP(F164,Funcionários!$C$6:$D$81,2,FALSE))</f>
        <v/>
      </c>
      <c r="H164" s="318"/>
      <c r="I164" s="319"/>
      <c r="J164" s="85" t="str">
        <f t="shared" si="29"/>
        <v/>
      </c>
      <c r="K164" s="88"/>
      <c r="L164" s="1" t="str">
        <f t="shared" si="30"/>
        <v/>
      </c>
      <c r="R164" s="1" t="str">
        <f t="shared" si="31"/>
        <v/>
      </c>
      <c r="S164" s="1" t="str">
        <f t="shared" si="32"/>
        <v/>
      </c>
      <c r="W164" s="1" t="e">
        <f t="shared" ca="1" si="33"/>
        <v>#VALUE!</v>
      </c>
      <c r="X164" s="1" t="e">
        <f t="shared" ca="1" si="34"/>
        <v>#VALUE!</v>
      </c>
      <c r="Y164" s="1" t="e">
        <f t="shared" ca="1" si="35"/>
        <v>#VALUE!</v>
      </c>
      <c r="AA164" s="1" t="str">
        <f t="shared" si="38"/>
        <v/>
      </c>
      <c r="AB164" s="1" t="str">
        <f t="shared" si="38"/>
        <v/>
      </c>
      <c r="AC164" s="1" t="str">
        <f t="shared" si="38"/>
        <v/>
      </c>
      <c r="AD164" s="1" t="str">
        <f t="shared" si="38"/>
        <v/>
      </c>
      <c r="AE164" s="1" t="str">
        <f t="shared" si="38"/>
        <v/>
      </c>
      <c r="AF164" s="1" t="e">
        <f>VLOOKUP(C164,'Est4'!$C$12:$S$26,18,FALSE)</f>
        <v>#N/A</v>
      </c>
      <c r="AG164" s="1" t="str">
        <f ca="1">IF($I164&lt;AG$5,"-",SUM(INDIRECT(ADDRESS($AF164+"1",6,1,1,"EST 4")):INDIRECT(ADDRESS($AF164+"1",IF(AA164="",17,AA164+"5"),1,1,"EST 4")))/SUM(INDIRECT(ADDRESS($AF164,6,1,1,"EST 4")):INDIRECT(ADDRESS($AF164,IF(AA164="",17,AA164+"5"),1,1,"EST 4")))-1)</f>
        <v>-</v>
      </c>
      <c r="AH164" s="1" t="str">
        <f ca="1">IF($I164&lt;AH$5,"-",SUM(INDIRECT(ADDRESS($AF164+"1",22,1,1,"EST 4")):INDIRECT(ADDRESS($AF164+"1",IF(AB164="",33,AB164+"21"),1,1,"EST 4")))/SUM(INDIRECT(ADDRESS($AF164,22,1,1,"EST 4")):INDIRECT(ADDRESS($AF164,IF(AB164="",33,AB164+"21"),1,1,"EST 4")))-1)</f>
        <v>-</v>
      </c>
      <c r="AI164" s="1" t="str">
        <f ca="1">IF($I164&lt;AI$5,"-",SUM(INDIRECT(ADDRESS($AF164+"1",38,1,1,"EST 4")):INDIRECT(ADDRESS($AF164+"1",IF(AC164="",49,AC164+"37"),1,1,"EST 4")))/SUM(INDIRECT(ADDRESS($AF164,38,1,1,"EST 4")):INDIRECT(ADDRESS($AF164,IF(AC164="",49,AC164+"37"),1,1,"EST 4")))-1)</f>
        <v>-</v>
      </c>
      <c r="AJ164" s="1" t="str">
        <f ca="1">IF($I164&lt;AJ$5,"-",SUM(INDIRECT(ADDRESS($AF164+"1",54,1,1,"EST 4")):INDIRECT(ADDRESS($AF164+"1",IF(AD164="",65,AD164+"53"),1,1,"EST 4")))/SUM(INDIRECT(ADDRESS($AF164,54,1,1,"EST 4")):INDIRECT(ADDRESS($AF164,IF(AD164="",65,AD164+"53"),1,1,"EST 4")))-1)</f>
        <v>-</v>
      </c>
      <c r="AK164" s="1" t="str">
        <f ca="1">IF($I164&lt;AK$5,"-",SUM(INDIRECT(ADDRESS($AF164+"1",70,1,1,"EST 4")):INDIRECT(ADDRESS($AF164+"1",IF(AE164="",81,AE164+"69"),1,1,"EST 4")))/SUM(INDIRECT(ADDRESS($AF164,70,1,1,"EST 4")):INDIRECT(ADDRESS($AF164,IF(AE164="",81,AE164+"69"),1,1,"EST 4")))-1)</f>
        <v>-</v>
      </c>
    </row>
    <row r="165" spans="3:37" ht="30" customHeight="1" thickTop="1" thickBot="1">
      <c r="C165" s="321"/>
      <c r="D165" s="322"/>
      <c r="E165" s="316"/>
      <c r="F165" s="316"/>
      <c r="G165" s="317" t="str">
        <f>IF(F165=0,"",VLOOKUP(F165,Funcionários!$C$6:$D$81,2,FALSE))</f>
        <v/>
      </c>
      <c r="H165" s="318"/>
      <c r="I165" s="319"/>
      <c r="J165" s="85" t="str">
        <f t="shared" si="29"/>
        <v/>
      </c>
      <c r="K165" s="88"/>
      <c r="L165" s="1" t="str">
        <f t="shared" si="30"/>
        <v/>
      </c>
      <c r="R165" s="1" t="str">
        <f t="shared" si="31"/>
        <v/>
      </c>
      <c r="S165" s="1" t="str">
        <f t="shared" si="32"/>
        <v/>
      </c>
      <c r="W165" s="1" t="e">
        <f t="shared" ca="1" si="33"/>
        <v>#VALUE!</v>
      </c>
      <c r="X165" s="1" t="e">
        <f t="shared" ca="1" si="34"/>
        <v>#VALUE!</v>
      </c>
      <c r="Y165" s="1" t="e">
        <f t="shared" ca="1" si="35"/>
        <v>#VALUE!</v>
      </c>
      <c r="AA165" s="1" t="str">
        <f t="shared" si="38"/>
        <v/>
      </c>
      <c r="AB165" s="1" t="str">
        <f t="shared" si="38"/>
        <v/>
      </c>
      <c r="AC165" s="1" t="str">
        <f t="shared" si="38"/>
        <v/>
      </c>
      <c r="AD165" s="1" t="str">
        <f t="shared" si="38"/>
        <v/>
      </c>
      <c r="AE165" s="1" t="str">
        <f t="shared" si="38"/>
        <v/>
      </c>
      <c r="AF165" s="1" t="e">
        <f>VLOOKUP(C165,'Est4'!$C$12:$S$26,18,FALSE)</f>
        <v>#N/A</v>
      </c>
      <c r="AG165" s="1" t="str">
        <f ca="1">IF($I165&lt;AG$5,"-",SUM(INDIRECT(ADDRESS($AF165+"1",6,1,1,"EST 4")):INDIRECT(ADDRESS($AF165+"1",IF(AA165="",17,AA165+"5"),1,1,"EST 4")))/SUM(INDIRECT(ADDRESS($AF165,6,1,1,"EST 4")):INDIRECT(ADDRESS($AF165,IF(AA165="",17,AA165+"5"),1,1,"EST 4")))-1)</f>
        <v>-</v>
      </c>
      <c r="AH165" s="1" t="str">
        <f ca="1">IF($I165&lt;AH$5,"-",SUM(INDIRECT(ADDRESS($AF165+"1",22,1,1,"EST 4")):INDIRECT(ADDRESS($AF165+"1",IF(AB165="",33,AB165+"21"),1,1,"EST 4")))/SUM(INDIRECT(ADDRESS($AF165,22,1,1,"EST 4")):INDIRECT(ADDRESS($AF165,IF(AB165="",33,AB165+"21"),1,1,"EST 4")))-1)</f>
        <v>-</v>
      </c>
      <c r="AI165" s="1" t="str">
        <f ca="1">IF($I165&lt;AI$5,"-",SUM(INDIRECT(ADDRESS($AF165+"1",38,1,1,"EST 4")):INDIRECT(ADDRESS($AF165+"1",IF(AC165="",49,AC165+"37"),1,1,"EST 4")))/SUM(INDIRECT(ADDRESS($AF165,38,1,1,"EST 4")):INDIRECT(ADDRESS($AF165,IF(AC165="",49,AC165+"37"),1,1,"EST 4")))-1)</f>
        <v>-</v>
      </c>
      <c r="AJ165" s="1" t="str">
        <f ca="1">IF($I165&lt;AJ$5,"-",SUM(INDIRECT(ADDRESS($AF165+"1",54,1,1,"EST 4")):INDIRECT(ADDRESS($AF165+"1",IF(AD165="",65,AD165+"53"),1,1,"EST 4")))/SUM(INDIRECT(ADDRESS($AF165,54,1,1,"EST 4")):INDIRECT(ADDRESS($AF165,IF(AD165="",65,AD165+"53"),1,1,"EST 4")))-1)</f>
        <v>-</v>
      </c>
      <c r="AK165" s="1" t="str">
        <f ca="1">IF($I165&lt;AK$5,"-",SUM(INDIRECT(ADDRESS($AF165+"1",70,1,1,"EST 4")):INDIRECT(ADDRESS($AF165+"1",IF(AE165="",81,AE165+"69"),1,1,"EST 4")))/SUM(INDIRECT(ADDRESS($AF165,70,1,1,"EST 4")):INDIRECT(ADDRESS($AF165,IF(AE165="",81,AE165+"69"),1,1,"EST 4")))-1)</f>
        <v>-</v>
      </c>
    </row>
    <row r="166" spans="3:37" ht="30" customHeight="1" thickTop="1" thickBot="1">
      <c r="C166" s="321"/>
      <c r="D166" s="322"/>
      <c r="E166" s="316"/>
      <c r="F166" s="316"/>
      <c r="G166" s="317" t="str">
        <f>IF(F166=0,"",VLOOKUP(F166,Funcionários!$C$6:$D$81,2,FALSE))</f>
        <v/>
      </c>
      <c r="H166" s="318"/>
      <c r="I166" s="319"/>
      <c r="J166" s="85" t="str">
        <f t="shared" si="29"/>
        <v/>
      </c>
      <c r="K166" s="88"/>
      <c r="L166" s="1" t="str">
        <f t="shared" si="30"/>
        <v/>
      </c>
      <c r="R166" s="1" t="str">
        <f t="shared" si="31"/>
        <v/>
      </c>
      <c r="S166" s="1" t="str">
        <f t="shared" si="32"/>
        <v/>
      </c>
      <c r="W166" s="1" t="e">
        <f t="shared" ca="1" si="33"/>
        <v>#VALUE!</v>
      </c>
      <c r="X166" s="1" t="e">
        <f t="shared" ca="1" si="34"/>
        <v>#VALUE!</v>
      </c>
      <c r="Y166" s="1" t="e">
        <f t="shared" ca="1" si="35"/>
        <v>#VALUE!</v>
      </c>
      <c r="AA166" s="1" t="str">
        <f t="shared" ref="AA166:AE175" si="39">IF($I166=AA$5,$R166,"")</f>
        <v/>
      </c>
      <c r="AB166" s="1" t="str">
        <f t="shared" si="39"/>
        <v/>
      </c>
      <c r="AC166" s="1" t="str">
        <f t="shared" si="39"/>
        <v/>
      </c>
      <c r="AD166" s="1" t="str">
        <f t="shared" si="39"/>
        <v/>
      </c>
      <c r="AE166" s="1" t="str">
        <f t="shared" si="39"/>
        <v/>
      </c>
      <c r="AF166" s="1" t="e">
        <f>VLOOKUP(C166,'Est4'!$C$12:$S$26,18,FALSE)</f>
        <v>#N/A</v>
      </c>
      <c r="AG166" s="1" t="str">
        <f ca="1">IF($I166&lt;AG$5,"-",SUM(INDIRECT(ADDRESS($AF166+"1",6,1,1,"EST 4")):INDIRECT(ADDRESS($AF166+"1",IF(AA166="",17,AA166+"5"),1,1,"EST 4")))/SUM(INDIRECT(ADDRESS($AF166,6,1,1,"EST 4")):INDIRECT(ADDRESS($AF166,IF(AA166="",17,AA166+"5"),1,1,"EST 4")))-1)</f>
        <v>-</v>
      </c>
      <c r="AH166" s="1" t="str">
        <f ca="1">IF($I166&lt;AH$5,"-",SUM(INDIRECT(ADDRESS($AF166+"1",22,1,1,"EST 4")):INDIRECT(ADDRESS($AF166+"1",IF(AB166="",33,AB166+"21"),1,1,"EST 4")))/SUM(INDIRECT(ADDRESS($AF166,22,1,1,"EST 4")):INDIRECT(ADDRESS($AF166,IF(AB166="",33,AB166+"21"),1,1,"EST 4")))-1)</f>
        <v>-</v>
      </c>
      <c r="AI166" s="1" t="str">
        <f ca="1">IF($I166&lt;AI$5,"-",SUM(INDIRECT(ADDRESS($AF166+"1",38,1,1,"EST 4")):INDIRECT(ADDRESS($AF166+"1",IF(AC166="",49,AC166+"37"),1,1,"EST 4")))/SUM(INDIRECT(ADDRESS($AF166,38,1,1,"EST 4")):INDIRECT(ADDRESS($AF166,IF(AC166="",49,AC166+"37"),1,1,"EST 4")))-1)</f>
        <v>-</v>
      </c>
      <c r="AJ166" s="1" t="str">
        <f ca="1">IF($I166&lt;AJ$5,"-",SUM(INDIRECT(ADDRESS($AF166+"1",54,1,1,"EST 4")):INDIRECT(ADDRESS($AF166+"1",IF(AD166="",65,AD166+"53"),1,1,"EST 4")))/SUM(INDIRECT(ADDRESS($AF166,54,1,1,"EST 4")):INDIRECT(ADDRESS($AF166,IF(AD166="",65,AD166+"53"),1,1,"EST 4")))-1)</f>
        <v>-</v>
      </c>
      <c r="AK166" s="1" t="str">
        <f ca="1">IF($I166&lt;AK$5,"-",SUM(INDIRECT(ADDRESS($AF166+"1",70,1,1,"EST 4")):INDIRECT(ADDRESS($AF166+"1",IF(AE166="",81,AE166+"69"),1,1,"EST 4")))/SUM(INDIRECT(ADDRESS($AF166,70,1,1,"EST 4")):INDIRECT(ADDRESS($AF166,IF(AE166="",81,AE166+"69"),1,1,"EST 4")))-1)</f>
        <v>-</v>
      </c>
    </row>
    <row r="167" spans="3:37" ht="30" customHeight="1" thickTop="1" thickBot="1">
      <c r="C167" s="321"/>
      <c r="D167" s="322"/>
      <c r="E167" s="316"/>
      <c r="F167" s="316"/>
      <c r="G167" s="317" t="str">
        <f>IF(F167=0,"",VLOOKUP(F167,Funcionários!$C$6:$D$81,2,FALSE))</f>
        <v/>
      </c>
      <c r="H167" s="318"/>
      <c r="I167" s="319"/>
      <c r="J167" s="85" t="str">
        <f t="shared" si="29"/>
        <v/>
      </c>
      <c r="K167" s="88"/>
      <c r="L167" s="1" t="str">
        <f t="shared" si="30"/>
        <v/>
      </c>
      <c r="R167" s="1" t="str">
        <f t="shared" si="31"/>
        <v/>
      </c>
      <c r="S167" s="1" t="str">
        <f t="shared" si="32"/>
        <v/>
      </c>
      <c r="W167" s="1" t="e">
        <f t="shared" ca="1" si="33"/>
        <v>#VALUE!</v>
      </c>
      <c r="X167" s="1" t="e">
        <f t="shared" ca="1" si="34"/>
        <v>#VALUE!</v>
      </c>
      <c r="Y167" s="1" t="e">
        <f t="shared" ca="1" si="35"/>
        <v>#VALUE!</v>
      </c>
      <c r="AA167" s="1" t="str">
        <f t="shared" si="39"/>
        <v/>
      </c>
      <c r="AB167" s="1" t="str">
        <f t="shared" si="39"/>
        <v/>
      </c>
      <c r="AC167" s="1" t="str">
        <f t="shared" si="39"/>
        <v/>
      </c>
      <c r="AD167" s="1" t="str">
        <f t="shared" si="39"/>
        <v/>
      </c>
      <c r="AE167" s="1" t="str">
        <f t="shared" si="39"/>
        <v/>
      </c>
      <c r="AF167" s="1" t="e">
        <f>VLOOKUP(C167,'Est4'!$C$12:$S$26,18,FALSE)</f>
        <v>#N/A</v>
      </c>
      <c r="AG167" s="1" t="str">
        <f ca="1">IF($I167&lt;AG$5,"-",SUM(INDIRECT(ADDRESS($AF167+"1",6,1,1,"EST 4")):INDIRECT(ADDRESS($AF167+"1",IF(AA167="",17,AA167+"5"),1,1,"EST 4")))/SUM(INDIRECT(ADDRESS($AF167,6,1,1,"EST 4")):INDIRECT(ADDRESS($AF167,IF(AA167="",17,AA167+"5"),1,1,"EST 4")))-1)</f>
        <v>-</v>
      </c>
      <c r="AH167" s="1" t="str">
        <f ca="1">IF($I167&lt;AH$5,"-",SUM(INDIRECT(ADDRESS($AF167+"1",22,1,1,"EST 4")):INDIRECT(ADDRESS($AF167+"1",IF(AB167="",33,AB167+"21"),1,1,"EST 4")))/SUM(INDIRECT(ADDRESS($AF167,22,1,1,"EST 4")):INDIRECT(ADDRESS($AF167,IF(AB167="",33,AB167+"21"),1,1,"EST 4")))-1)</f>
        <v>-</v>
      </c>
      <c r="AI167" s="1" t="str">
        <f ca="1">IF($I167&lt;AI$5,"-",SUM(INDIRECT(ADDRESS($AF167+"1",38,1,1,"EST 4")):INDIRECT(ADDRESS($AF167+"1",IF(AC167="",49,AC167+"37"),1,1,"EST 4")))/SUM(INDIRECT(ADDRESS($AF167,38,1,1,"EST 4")):INDIRECT(ADDRESS($AF167,IF(AC167="",49,AC167+"37"),1,1,"EST 4")))-1)</f>
        <v>-</v>
      </c>
      <c r="AJ167" s="1" t="str">
        <f ca="1">IF($I167&lt;AJ$5,"-",SUM(INDIRECT(ADDRESS($AF167+"1",54,1,1,"EST 4")):INDIRECT(ADDRESS($AF167+"1",IF(AD167="",65,AD167+"53"),1,1,"EST 4")))/SUM(INDIRECT(ADDRESS($AF167,54,1,1,"EST 4")):INDIRECT(ADDRESS($AF167,IF(AD167="",65,AD167+"53"),1,1,"EST 4")))-1)</f>
        <v>-</v>
      </c>
      <c r="AK167" s="1" t="str">
        <f ca="1">IF($I167&lt;AK$5,"-",SUM(INDIRECT(ADDRESS($AF167+"1",70,1,1,"EST 4")):INDIRECT(ADDRESS($AF167+"1",IF(AE167="",81,AE167+"69"),1,1,"EST 4")))/SUM(INDIRECT(ADDRESS($AF167,70,1,1,"EST 4")):INDIRECT(ADDRESS($AF167,IF(AE167="",81,AE167+"69"),1,1,"EST 4")))-1)</f>
        <v>-</v>
      </c>
    </row>
    <row r="168" spans="3:37" ht="30" customHeight="1" thickTop="1" thickBot="1">
      <c r="C168" s="321"/>
      <c r="D168" s="322"/>
      <c r="E168" s="316"/>
      <c r="F168" s="316"/>
      <c r="G168" s="317" t="str">
        <f>IF(F168=0,"",VLOOKUP(F168,Funcionários!$C$6:$D$81,2,FALSE))</f>
        <v/>
      </c>
      <c r="H168" s="318"/>
      <c r="I168" s="319"/>
      <c r="J168" s="85" t="str">
        <f t="shared" si="29"/>
        <v/>
      </c>
      <c r="K168" s="88"/>
      <c r="L168" s="1" t="str">
        <f t="shared" si="30"/>
        <v/>
      </c>
      <c r="R168" s="1" t="str">
        <f t="shared" si="31"/>
        <v/>
      </c>
      <c r="S168" s="1" t="str">
        <f t="shared" si="32"/>
        <v/>
      </c>
      <c r="W168" s="1" t="e">
        <f t="shared" ca="1" si="33"/>
        <v>#VALUE!</v>
      </c>
      <c r="X168" s="1" t="e">
        <f t="shared" ca="1" si="34"/>
        <v>#VALUE!</v>
      </c>
      <c r="Y168" s="1" t="e">
        <f t="shared" ca="1" si="35"/>
        <v>#VALUE!</v>
      </c>
      <c r="AA168" s="1" t="str">
        <f t="shared" si="39"/>
        <v/>
      </c>
      <c r="AB168" s="1" t="str">
        <f t="shared" si="39"/>
        <v/>
      </c>
      <c r="AC168" s="1" t="str">
        <f t="shared" si="39"/>
        <v/>
      </c>
      <c r="AD168" s="1" t="str">
        <f t="shared" si="39"/>
        <v/>
      </c>
      <c r="AE168" s="1" t="str">
        <f t="shared" si="39"/>
        <v/>
      </c>
      <c r="AF168" s="1" t="e">
        <f>VLOOKUP(C168,'Est4'!$C$12:$S$26,18,FALSE)</f>
        <v>#N/A</v>
      </c>
      <c r="AG168" s="1" t="str">
        <f ca="1">IF($I168&lt;AG$5,"-",SUM(INDIRECT(ADDRESS($AF168+"1",6,1,1,"EST 4")):INDIRECT(ADDRESS($AF168+"1",IF(AA168="",17,AA168+"5"),1,1,"EST 4")))/SUM(INDIRECT(ADDRESS($AF168,6,1,1,"EST 4")):INDIRECT(ADDRESS($AF168,IF(AA168="",17,AA168+"5"),1,1,"EST 4")))-1)</f>
        <v>-</v>
      </c>
      <c r="AH168" s="1" t="str">
        <f ca="1">IF($I168&lt;AH$5,"-",SUM(INDIRECT(ADDRESS($AF168+"1",22,1,1,"EST 4")):INDIRECT(ADDRESS($AF168+"1",IF(AB168="",33,AB168+"21"),1,1,"EST 4")))/SUM(INDIRECT(ADDRESS($AF168,22,1,1,"EST 4")):INDIRECT(ADDRESS($AF168,IF(AB168="",33,AB168+"21"),1,1,"EST 4")))-1)</f>
        <v>-</v>
      </c>
      <c r="AI168" s="1" t="str">
        <f ca="1">IF($I168&lt;AI$5,"-",SUM(INDIRECT(ADDRESS($AF168+"1",38,1,1,"EST 4")):INDIRECT(ADDRESS($AF168+"1",IF(AC168="",49,AC168+"37"),1,1,"EST 4")))/SUM(INDIRECT(ADDRESS($AF168,38,1,1,"EST 4")):INDIRECT(ADDRESS($AF168,IF(AC168="",49,AC168+"37"),1,1,"EST 4")))-1)</f>
        <v>-</v>
      </c>
      <c r="AJ168" s="1" t="str">
        <f ca="1">IF($I168&lt;AJ$5,"-",SUM(INDIRECT(ADDRESS($AF168+"1",54,1,1,"EST 4")):INDIRECT(ADDRESS($AF168+"1",IF(AD168="",65,AD168+"53"),1,1,"EST 4")))/SUM(INDIRECT(ADDRESS($AF168,54,1,1,"EST 4")):INDIRECT(ADDRESS($AF168,IF(AD168="",65,AD168+"53"),1,1,"EST 4")))-1)</f>
        <v>-</v>
      </c>
      <c r="AK168" s="1" t="str">
        <f ca="1">IF($I168&lt;AK$5,"-",SUM(INDIRECT(ADDRESS($AF168+"1",70,1,1,"EST 4")):INDIRECT(ADDRESS($AF168+"1",IF(AE168="",81,AE168+"69"),1,1,"EST 4")))/SUM(INDIRECT(ADDRESS($AF168,70,1,1,"EST 4")):INDIRECT(ADDRESS($AF168,IF(AE168="",81,AE168+"69"),1,1,"EST 4")))-1)</f>
        <v>-</v>
      </c>
    </row>
    <row r="169" spans="3:37" ht="30" customHeight="1" thickTop="1" thickBot="1">
      <c r="C169" s="321"/>
      <c r="D169" s="322"/>
      <c r="E169" s="316"/>
      <c r="F169" s="316"/>
      <c r="G169" s="317" t="str">
        <f>IF(F169=0,"",VLOOKUP(F169,Funcionários!$C$6:$D$81,2,FALSE))</f>
        <v/>
      </c>
      <c r="H169" s="318"/>
      <c r="I169" s="319"/>
      <c r="J169" s="85" t="str">
        <f t="shared" si="29"/>
        <v/>
      </c>
      <c r="K169" s="88"/>
      <c r="L169" s="1" t="str">
        <f t="shared" si="30"/>
        <v/>
      </c>
      <c r="R169" s="1" t="str">
        <f t="shared" si="31"/>
        <v/>
      </c>
      <c r="S169" s="1" t="str">
        <f t="shared" si="32"/>
        <v/>
      </c>
      <c r="W169" s="1" t="e">
        <f t="shared" ca="1" si="33"/>
        <v>#VALUE!</v>
      </c>
      <c r="X169" s="1" t="e">
        <f t="shared" ca="1" si="34"/>
        <v>#VALUE!</v>
      </c>
      <c r="Y169" s="1" t="e">
        <f t="shared" ca="1" si="35"/>
        <v>#VALUE!</v>
      </c>
      <c r="AA169" s="1" t="str">
        <f t="shared" si="39"/>
        <v/>
      </c>
      <c r="AB169" s="1" t="str">
        <f t="shared" si="39"/>
        <v/>
      </c>
      <c r="AC169" s="1" t="str">
        <f t="shared" si="39"/>
        <v/>
      </c>
      <c r="AD169" s="1" t="str">
        <f t="shared" si="39"/>
        <v/>
      </c>
      <c r="AE169" s="1" t="str">
        <f t="shared" si="39"/>
        <v/>
      </c>
      <c r="AF169" s="1" t="e">
        <f>VLOOKUP(C169,'Est4'!$C$12:$S$26,18,FALSE)</f>
        <v>#N/A</v>
      </c>
      <c r="AG169" s="1" t="str">
        <f ca="1">IF($I169&lt;AG$5,"-",SUM(INDIRECT(ADDRESS($AF169+"1",6,1,1,"EST 4")):INDIRECT(ADDRESS($AF169+"1",IF(AA169="",17,AA169+"5"),1,1,"EST 4")))/SUM(INDIRECT(ADDRESS($AF169,6,1,1,"EST 4")):INDIRECT(ADDRESS($AF169,IF(AA169="",17,AA169+"5"),1,1,"EST 4")))-1)</f>
        <v>-</v>
      </c>
      <c r="AH169" s="1" t="str">
        <f ca="1">IF($I169&lt;AH$5,"-",SUM(INDIRECT(ADDRESS($AF169+"1",22,1,1,"EST 4")):INDIRECT(ADDRESS($AF169+"1",IF(AB169="",33,AB169+"21"),1,1,"EST 4")))/SUM(INDIRECT(ADDRESS($AF169,22,1,1,"EST 4")):INDIRECT(ADDRESS($AF169,IF(AB169="",33,AB169+"21"),1,1,"EST 4")))-1)</f>
        <v>-</v>
      </c>
      <c r="AI169" s="1" t="str">
        <f ca="1">IF($I169&lt;AI$5,"-",SUM(INDIRECT(ADDRESS($AF169+"1",38,1,1,"EST 4")):INDIRECT(ADDRESS($AF169+"1",IF(AC169="",49,AC169+"37"),1,1,"EST 4")))/SUM(INDIRECT(ADDRESS($AF169,38,1,1,"EST 4")):INDIRECT(ADDRESS($AF169,IF(AC169="",49,AC169+"37"),1,1,"EST 4")))-1)</f>
        <v>-</v>
      </c>
      <c r="AJ169" s="1" t="str">
        <f ca="1">IF($I169&lt;AJ$5,"-",SUM(INDIRECT(ADDRESS($AF169+"1",54,1,1,"EST 4")):INDIRECT(ADDRESS($AF169+"1",IF(AD169="",65,AD169+"53"),1,1,"EST 4")))/SUM(INDIRECT(ADDRESS($AF169,54,1,1,"EST 4")):INDIRECT(ADDRESS($AF169,IF(AD169="",65,AD169+"53"),1,1,"EST 4")))-1)</f>
        <v>-</v>
      </c>
      <c r="AK169" s="1" t="str">
        <f ca="1">IF($I169&lt;AK$5,"-",SUM(INDIRECT(ADDRESS($AF169+"1",70,1,1,"EST 4")):INDIRECT(ADDRESS($AF169+"1",IF(AE169="",81,AE169+"69"),1,1,"EST 4")))/SUM(INDIRECT(ADDRESS($AF169,70,1,1,"EST 4")):INDIRECT(ADDRESS($AF169,IF(AE169="",81,AE169+"69"),1,1,"EST 4")))-1)</f>
        <v>-</v>
      </c>
    </row>
    <row r="170" spans="3:37" ht="30" customHeight="1" thickTop="1" thickBot="1">
      <c r="C170" s="321"/>
      <c r="D170" s="322"/>
      <c r="E170" s="316"/>
      <c r="F170" s="316"/>
      <c r="G170" s="317" t="str">
        <f>IF(F170=0,"",VLOOKUP(F170,Funcionários!$C$6:$D$81,2,FALSE))</f>
        <v/>
      </c>
      <c r="H170" s="318"/>
      <c r="I170" s="319"/>
      <c r="J170" s="85" t="str">
        <f t="shared" si="29"/>
        <v/>
      </c>
      <c r="K170" s="88"/>
      <c r="L170" s="1" t="str">
        <f t="shared" si="30"/>
        <v/>
      </c>
      <c r="R170" s="1" t="str">
        <f t="shared" si="31"/>
        <v/>
      </c>
      <c r="S170" s="1" t="str">
        <f t="shared" si="32"/>
        <v/>
      </c>
      <c r="W170" s="1" t="e">
        <f t="shared" ca="1" si="33"/>
        <v>#VALUE!</v>
      </c>
      <c r="X170" s="1" t="e">
        <f t="shared" ca="1" si="34"/>
        <v>#VALUE!</v>
      </c>
      <c r="Y170" s="1" t="e">
        <f t="shared" ca="1" si="35"/>
        <v>#VALUE!</v>
      </c>
      <c r="AA170" s="1" t="str">
        <f t="shared" si="39"/>
        <v/>
      </c>
      <c r="AB170" s="1" t="str">
        <f t="shared" si="39"/>
        <v/>
      </c>
      <c r="AC170" s="1" t="str">
        <f t="shared" si="39"/>
        <v/>
      </c>
      <c r="AD170" s="1" t="str">
        <f t="shared" si="39"/>
        <v/>
      </c>
      <c r="AE170" s="1" t="str">
        <f t="shared" si="39"/>
        <v/>
      </c>
      <c r="AF170" s="1" t="e">
        <f>VLOOKUP(C170,'Est4'!$C$12:$S$26,18,FALSE)</f>
        <v>#N/A</v>
      </c>
      <c r="AG170" s="1" t="str">
        <f ca="1">IF($I170&lt;AG$5,"-",SUM(INDIRECT(ADDRESS($AF170+"1",6,1,1,"EST 4")):INDIRECT(ADDRESS($AF170+"1",IF(AA170="",17,AA170+"5"),1,1,"EST 4")))/SUM(INDIRECT(ADDRESS($AF170,6,1,1,"EST 4")):INDIRECT(ADDRESS($AF170,IF(AA170="",17,AA170+"5"),1,1,"EST 4")))-1)</f>
        <v>-</v>
      </c>
      <c r="AH170" s="1" t="str">
        <f ca="1">IF($I170&lt;AH$5,"-",SUM(INDIRECT(ADDRESS($AF170+"1",22,1,1,"EST 4")):INDIRECT(ADDRESS($AF170+"1",IF(AB170="",33,AB170+"21"),1,1,"EST 4")))/SUM(INDIRECT(ADDRESS($AF170,22,1,1,"EST 4")):INDIRECT(ADDRESS($AF170,IF(AB170="",33,AB170+"21"),1,1,"EST 4")))-1)</f>
        <v>-</v>
      </c>
      <c r="AI170" s="1" t="str">
        <f ca="1">IF($I170&lt;AI$5,"-",SUM(INDIRECT(ADDRESS($AF170+"1",38,1,1,"EST 4")):INDIRECT(ADDRESS($AF170+"1",IF(AC170="",49,AC170+"37"),1,1,"EST 4")))/SUM(INDIRECT(ADDRESS($AF170,38,1,1,"EST 4")):INDIRECT(ADDRESS($AF170,IF(AC170="",49,AC170+"37"),1,1,"EST 4")))-1)</f>
        <v>-</v>
      </c>
      <c r="AJ170" s="1" t="str">
        <f ca="1">IF($I170&lt;AJ$5,"-",SUM(INDIRECT(ADDRESS($AF170+"1",54,1,1,"EST 4")):INDIRECT(ADDRESS($AF170+"1",IF(AD170="",65,AD170+"53"),1,1,"EST 4")))/SUM(INDIRECT(ADDRESS($AF170,54,1,1,"EST 4")):INDIRECT(ADDRESS($AF170,IF(AD170="",65,AD170+"53"),1,1,"EST 4")))-1)</f>
        <v>-</v>
      </c>
      <c r="AK170" s="1" t="str">
        <f ca="1">IF($I170&lt;AK$5,"-",SUM(INDIRECT(ADDRESS($AF170+"1",70,1,1,"EST 4")):INDIRECT(ADDRESS($AF170+"1",IF(AE170="",81,AE170+"69"),1,1,"EST 4")))/SUM(INDIRECT(ADDRESS($AF170,70,1,1,"EST 4")):INDIRECT(ADDRESS($AF170,IF(AE170="",81,AE170+"69"),1,1,"EST 4")))-1)</f>
        <v>-</v>
      </c>
    </row>
    <row r="171" spans="3:37" ht="30" customHeight="1" thickTop="1" thickBot="1">
      <c r="C171" s="321"/>
      <c r="D171" s="322"/>
      <c r="E171" s="316"/>
      <c r="F171" s="316"/>
      <c r="G171" s="317" t="str">
        <f>IF(F171=0,"",VLOOKUP(F171,Funcionários!$C$6:$D$81,2,FALSE))</f>
        <v/>
      </c>
      <c r="H171" s="318"/>
      <c r="I171" s="319"/>
      <c r="J171" s="85" t="str">
        <f t="shared" si="29"/>
        <v/>
      </c>
      <c r="K171" s="88"/>
      <c r="L171" s="1" t="str">
        <f t="shared" si="30"/>
        <v/>
      </c>
      <c r="R171" s="1" t="str">
        <f t="shared" si="31"/>
        <v/>
      </c>
      <c r="S171" s="1" t="str">
        <f t="shared" si="32"/>
        <v/>
      </c>
      <c r="W171" s="1" t="e">
        <f t="shared" ca="1" si="33"/>
        <v>#VALUE!</v>
      </c>
      <c r="X171" s="1" t="e">
        <f t="shared" ca="1" si="34"/>
        <v>#VALUE!</v>
      </c>
      <c r="Y171" s="1" t="e">
        <f t="shared" ca="1" si="35"/>
        <v>#VALUE!</v>
      </c>
      <c r="AA171" s="1" t="str">
        <f t="shared" si="39"/>
        <v/>
      </c>
      <c r="AB171" s="1" t="str">
        <f t="shared" si="39"/>
        <v/>
      </c>
      <c r="AC171" s="1" t="str">
        <f t="shared" si="39"/>
        <v/>
      </c>
      <c r="AD171" s="1" t="str">
        <f t="shared" si="39"/>
        <v/>
      </c>
      <c r="AE171" s="1" t="str">
        <f t="shared" si="39"/>
        <v/>
      </c>
      <c r="AF171" s="1" t="e">
        <f>VLOOKUP(C171,'Est4'!$C$12:$S$26,18,FALSE)</f>
        <v>#N/A</v>
      </c>
      <c r="AG171" s="1" t="str">
        <f ca="1">IF($I171&lt;AG$5,"-",SUM(INDIRECT(ADDRESS($AF171+"1",6,1,1,"EST 4")):INDIRECT(ADDRESS($AF171+"1",IF(AA171="",17,AA171+"5"),1,1,"EST 4")))/SUM(INDIRECT(ADDRESS($AF171,6,1,1,"EST 4")):INDIRECT(ADDRESS($AF171,IF(AA171="",17,AA171+"5"),1,1,"EST 4")))-1)</f>
        <v>-</v>
      </c>
      <c r="AH171" s="1" t="str">
        <f ca="1">IF($I171&lt;AH$5,"-",SUM(INDIRECT(ADDRESS($AF171+"1",22,1,1,"EST 4")):INDIRECT(ADDRESS($AF171+"1",IF(AB171="",33,AB171+"21"),1,1,"EST 4")))/SUM(INDIRECT(ADDRESS($AF171,22,1,1,"EST 4")):INDIRECT(ADDRESS($AF171,IF(AB171="",33,AB171+"21"),1,1,"EST 4")))-1)</f>
        <v>-</v>
      </c>
      <c r="AI171" s="1" t="str">
        <f ca="1">IF($I171&lt;AI$5,"-",SUM(INDIRECT(ADDRESS($AF171+"1",38,1,1,"EST 4")):INDIRECT(ADDRESS($AF171+"1",IF(AC171="",49,AC171+"37"),1,1,"EST 4")))/SUM(INDIRECT(ADDRESS($AF171,38,1,1,"EST 4")):INDIRECT(ADDRESS($AF171,IF(AC171="",49,AC171+"37"),1,1,"EST 4")))-1)</f>
        <v>-</v>
      </c>
      <c r="AJ171" s="1" t="str">
        <f ca="1">IF($I171&lt;AJ$5,"-",SUM(INDIRECT(ADDRESS($AF171+"1",54,1,1,"EST 4")):INDIRECT(ADDRESS($AF171+"1",IF(AD171="",65,AD171+"53"),1,1,"EST 4")))/SUM(INDIRECT(ADDRESS($AF171,54,1,1,"EST 4")):INDIRECT(ADDRESS($AF171,IF(AD171="",65,AD171+"53"),1,1,"EST 4")))-1)</f>
        <v>-</v>
      </c>
      <c r="AK171" s="1" t="str">
        <f ca="1">IF($I171&lt;AK$5,"-",SUM(INDIRECT(ADDRESS($AF171+"1",70,1,1,"EST 4")):INDIRECT(ADDRESS($AF171+"1",IF(AE171="",81,AE171+"69"),1,1,"EST 4")))/SUM(INDIRECT(ADDRESS($AF171,70,1,1,"EST 4")):INDIRECT(ADDRESS($AF171,IF(AE171="",81,AE171+"69"),1,1,"EST 4")))-1)</f>
        <v>-</v>
      </c>
    </row>
    <row r="172" spans="3:37" ht="30" customHeight="1" thickTop="1" thickBot="1">
      <c r="C172" s="321"/>
      <c r="D172" s="322"/>
      <c r="E172" s="316"/>
      <c r="F172" s="316"/>
      <c r="G172" s="317" t="str">
        <f>IF(F172=0,"",VLOOKUP(F172,Funcionários!$C$6:$D$81,2,FALSE))</f>
        <v/>
      </c>
      <c r="H172" s="318"/>
      <c r="I172" s="319"/>
      <c r="J172" s="85" t="str">
        <f t="shared" si="29"/>
        <v/>
      </c>
      <c r="K172" s="88"/>
      <c r="L172" s="1" t="str">
        <f t="shared" si="30"/>
        <v/>
      </c>
      <c r="R172" s="1" t="str">
        <f t="shared" si="31"/>
        <v/>
      </c>
      <c r="S172" s="1" t="str">
        <f t="shared" si="32"/>
        <v/>
      </c>
      <c r="W172" s="1" t="e">
        <f t="shared" ca="1" si="33"/>
        <v>#VALUE!</v>
      </c>
      <c r="X172" s="1" t="e">
        <f t="shared" ca="1" si="34"/>
        <v>#VALUE!</v>
      </c>
      <c r="Y172" s="1" t="e">
        <f t="shared" ca="1" si="35"/>
        <v>#VALUE!</v>
      </c>
      <c r="AA172" s="1" t="str">
        <f t="shared" si="39"/>
        <v/>
      </c>
      <c r="AB172" s="1" t="str">
        <f t="shared" si="39"/>
        <v/>
      </c>
      <c r="AC172" s="1" t="str">
        <f t="shared" si="39"/>
        <v/>
      </c>
      <c r="AD172" s="1" t="str">
        <f t="shared" si="39"/>
        <v/>
      </c>
      <c r="AE172" s="1" t="str">
        <f t="shared" si="39"/>
        <v/>
      </c>
      <c r="AF172" s="1" t="e">
        <f>VLOOKUP(C172,'Est4'!$C$12:$S$26,18,FALSE)</f>
        <v>#N/A</v>
      </c>
      <c r="AG172" s="1" t="str">
        <f ca="1">IF($I172&lt;AG$5,"-",SUM(INDIRECT(ADDRESS($AF172+"1",6,1,1,"EST 4")):INDIRECT(ADDRESS($AF172+"1",IF(AA172="",17,AA172+"5"),1,1,"EST 4")))/SUM(INDIRECT(ADDRESS($AF172,6,1,1,"EST 4")):INDIRECT(ADDRESS($AF172,IF(AA172="",17,AA172+"5"),1,1,"EST 4")))-1)</f>
        <v>-</v>
      </c>
      <c r="AH172" s="1" t="str">
        <f ca="1">IF($I172&lt;AH$5,"-",SUM(INDIRECT(ADDRESS($AF172+"1",22,1,1,"EST 4")):INDIRECT(ADDRESS($AF172+"1",IF(AB172="",33,AB172+"21"),1,1,"EST 4")))/SUM(INDIRECT(ADDRESS($AF172,22,1,1,"EST 4")):INDIRECT(ADDRESS($AF172,IF(AB172="",33,AB172+"21"),1,1,"EST 4")))-1)</f>
        <v>-</v>
      </c>
      <c r="AI172" s="1" t="str">
        <f ca="1">IF($I172&lt;AI$5,"-",SUM(INDIRECT(ADDRESS($AF172+"1",38,1,1,"EST 4")):INDIRECT(ADDRESS($AF172+"1",IF(AC172="",49,AC172+"37"),1,1,"EST 4")))/SUM(INDIRECT(ADDRESS($AF172,38,1,1,"EST 4")):INDIRECT(ADDRESS($AF172,IF(AC172="",49,AC172+"37"),1,1,"EST 4")))-1)</f>
        <v>-</v>
      </c>
      <c r="AJ172" s="1" t="str">
        <f ca="1">IF($I172&lt;AJ$5,"-",SUM(INDIRECT(ADDRESS($AF172+"1",54,1,1,"EST 4")):INDIRECT(ADDRESS($AF172+"1",IF(AD172="",65,AD172+"53"),1,1,"EST 4")))/SUM(INDIRECT(ADDRESS($AF172,54,1,1,"EST 4")):INDIRECT(ADDRESS($AF172,IF(AD172="",65,AD172+"53"),1,1,"EST 4")))-1)</f>
        <v>-</v>
      </c>
      <c r="AK172" s="1" t="str">
        <f ca="1">IF($I172&lt;AK$5,"-",SUM(INDIRECT(ADDRESS($AF172+"1",70,1,1,"EST 4")):INDIRECT(ADDRESS($AF172+"1",IF(AE172="",81,AE172+"69"),1,1,"EST 4")))/SUM(INDIRECT(ADDRESS($AF172,70,1,1,"EST 4")):INDIRECT(ADDRESS($AF172,IF(AE172="",81,AE172+"69"),1,1,"EST 4")))-1)</f>
        <v>-</v>
      </c>
    </row>
    <row r="173" spans="3:37" ht="30" customHeight="1" thickTop="1" thickBot="1">
      <c r="C173" s="321"/>
      <c r="D173" s="322"/>
      <c r="E173" s="316"/>
      <c r="F173" s="316"/>
      <c r="G173" s="317" t="str">
        <f>IF(F173=0,"",VLOOKUP(F173,Funcionários!$C$6:$D$81,2,FALSE))</f>
        <v/>
      </c>
      <c r="H173" s="318"/>
      <c r="I173" s="319"/>
      <c r="J173" s="85" t="str">
        <f t="shared" si="29"/>
        <v/>
      </c>
      <c r="K173" s="88"/>
      <c r="L173" s="1" t="str">
        <f t="shared" si="30"/>
        <v/>
      </c>
      <c r="R173" s="1" t="str">
        <f t="shared" si="31"/>
        <v/>
      </c>
      <c r="S173" s="1" t="str">
        <f t="shared" si="32"/>
        <v/>
      </c>
      <c r="W173" s="1" t="e">
        <f t="shared" ca="1" si="33"/>
        <v>#VALUE!</v>
      </c>
      <c r="X173" s="1" t="e">
        <f t="shared" ca="1" si="34"/>
        <v>#VALUE!</v>
      </c>
      <c r="Y173" s="1" t="e">
        <f t="shared" ca="1" si="35"/>
        <v>#VALUE!</v>
      </c>
      <c r="AA173" s="1" t="str">
        <f t="shared" si="39"/>
        <v/>
      </c>
      <c r="AB173" s="1" t="str">
        <f t="shared" si="39"/>
        <v/>
      </c>
      <c r="AC173" s="1" t="str">
        <f t="shared" si="39"/>
        <v/>
      </c>
      <c r="AD173" s="1" t="str">
        <f t="shared" si="39"/>
        <v/>
      </c>
      <c r="AE173" s="1" t="str">
        <f t="shared" si="39"/>
        <v/>
      </c>
      <c r="AF173" s="1" t="e">
        <f>VLOOKUP(C173,'Est4'!$C$12:$S$26,18,FALSE)</f>
        <v>#N/A</v>
      </c>
      <c r="AG173" s="1" t="str">
        <f ca="1">IF($I173&lt;AG$5,"-",SUM(INDIRECT(ADDRESS($AF173+"1",6,1,1,"EST 4")):INDIRECT(ADDRESS($AF173+"1",IF(AA173="",17,AA173+"5"),1,1,"EST 4")))/SUM(INDIRECT(ADDRESS($AF173,6,1,1,"EST 4")):INDIRECT(ADDRESS($AF173,IF(AA173="",17,AA173+"5"),1,1,"EST 4")))-1)</f>
        <v>-</v>
      </c>
      <c r="AH173" s="1" t="str">
        <f ca="1">IF($I173&lt;AH$5,"-",SUM(INDIRECT(ADDRESS($AF173+"1",22,1,1,"EST 4")):INDIRECT(ADDRESS($AF173+"1",IF(AB173="",33,AB173+"21"),1,1,"EST 4")))/SUM(INDIRECT(ADDRESS($AF173,22,1,1,"EST 4")):INDIRECT(ADDRESS($AF173,IF(AB173="",33,AB173+"21"),1,1,"EST 4")))-1)</f>
        <v>-</v>
      </c>
      <c r="AI173" s="1" t="str">
        <f ca="1">IF($I173&lt;AI$5,"-",SUM(INDIRECT(ADDRESS($AF173+"1",38,1,1,"EST 4")):INDIRECT(ADDRESS($AF173+"1",IF(AC173="",49,AC173+"37"),1,1,"EST 4")))/SUM(INDIRECT(ADDRESS($AF173,38,1,1,"EST 4")):INDIRECT(ADDRESS($AF173,IF(AC173="",49,AC173+"37"),1,1,"EST 4")))-1)</f>
        <v>-</v>
      </c>
      <c r="AJ173" s="1" t="str">
        <f ca="1">IF($I173&lt;AJ$5,"-",SUM(INDIRECT(ADDRESS($AF173+"1",54,1,1,"EST 4")):INDIRECT(ADDRESS($AF173+"1",IF(AD173="",65,AD173+"53"),1,1,"EST 4")))/SUM(INDIRECT(ADDRESS($AF173,54,1,1,"EST 4")):INDIRECT(ADDRESS($AF173,IF(AD173="",65,AD173+"53"),1,1,"EST 4")))-1)</f>
        <v>-</v>
      </c>
      <c r="AK173" s="1" t="str">
        <f ca="1">IF($I173&lt;AK$5,"-",SUM(INDIRECT(ADDRESS($AF173+"1",70,1,1,"EST 4")):INDIRECT(ADDRESS($AF173+"1",IF(AE173="",81,AE173+"69"),1,1,"EST 4")))/SUM(INDIRECT(ADDRESS($AF173,70,1,1,"EST 4")):INDIRECT(ADDRESS($AF173,IF(AE173="",81,AE173+"69"),1,1,"EST 4")))-1)</f>
        <v>-</v>
      </c>
    </row>
    <row r="174" spans="3:37" ht="30" customHeight="1" thickTop="1" thickBot="1">
      <c r="C174" s="321"/>
      <c r="D174" s="322"/>
      <c r="E174" s="316"/>
      <c r="F174" s="316"/>
      <c r="G174" s="317" t="str">
        <f>IF(F174=0,"",VLOOKUP(F174,Funcionários!$C$6:$D$81,2,FALSE))</f>
        <v/>
      </c>
      <c r="H174" s="318"/>
      <c r="I174" s="319"/>
      <c r="J174" s="85" t="str">
        <f t="shared" si="29"/>
        <v/>
      </c>
      <c r="K174" s="88"/>
      <c r="L174" s="1" t="str">
        <f t="shared" si="30"/>
        <v/>
      </c>
      <c r="R174" s="1" t="str">
        <f t="shared" si="31"/>
        <v/>
      </c>
      <c r="S174" s="1" t="str">
        <f t="shared" si="32"/>
        <v/>
      </c>
      <c r="W174" s="1" t="e">
        <f t="shared" ca="1" si="33"/>
        <v>#VALUE!</v>
      </c>
      <c r="X174" s="1" t="e">
        <f t="shared" ca="1" si="34"/>
        <v>#VALUE!</v>
      </c>
      <c r="Y174" s="1" t="e">
        <f t="shared" ca="1" si="35"/>
        <v>#VALUE!</v>
      </c>
      <c r="AA174" s="1" t="str">
        <f t="shared" si="39"/>
        <v/>
      </c>
      <c r="AB174" s="1" t="str">
        <f t="shared" si="39"/>
        <v/>
      </c>
      <c r="AC174" s="1" t="str">
        <f t="shared" si="39"/>
        <v/>
      </c>
      <c r="AD174" s="1" t="str">
        <f t="shared" si="39"/>
        <v/>
      </c>
      <c r="AE174" s="1" t="str">
        <f t="shared" si="39"/>
        <v/>
      </c>
      <c r="AF174" s="1" t="e">
        <f>VLOOKUP(C174,'Est4'!$C$12:$S$26,18,FALSE)</f>
        <v>#N/A</v>
      </c>
      <c r="AG174" s="1" t="str">
        <f ca="1">IF($I174&lt;AG$5,"-",SUM(INDIRECT(ADDRESS($AF174+"1",6,1,1,"EST 4")):INDIRECT(ADDRESS($AF174+"1",IF(AA174="",17,AA174+"5"),1,1,"EST 4")))/SUM(INDIRECT(ADDRESS($AF174,6,1,1,"EST 4")):INDIRECT(ADDRESS($AF174,IF(AA174="",17,AA174+"5"),1,1,"EST 4")))-1)</f>
        <v>-</v>
      </c>
      <c r="AH174" s="1" t="str">
        <f ca="1">IF($I174&lt;AH$5,"-",SUM(INDIRECT(ADDRESS($AF174+"1",22,1,1,"EST 4")):INDIRECT(ADDRESS($AF174+"1",IF(AB174="",33,AB174+"21"),1,1,"EST 4")))/SUM(INDIRECT(ADDRESS($AF174,22,1,1,"EST 4")):INDIRECT(ADDRESS($AF174,IF(AB174="",33,AB174+"21"),1,1,"EST 4")))-1)</f>
        <v>-</v>
      </c>
      <c r="AI174" s="1" t="str">
        <f ca="1">IF($I174&lt;AI$5,"-",SUM(INDIRECT(ADDRESS($AF174+"1",38,1,1,"EST 4")):INDIRECT(ADDRESS($AF174+"1",IF(AC174="",49,AC174+"37"),1,1,"EST 4")))/SUM(INDIRECT(ADDRESS($AF174,38,1,1,"EST 4")):INDIRECT(ADDRESS($AF174,IF(AC174="",49,AC174+"37"),1,1,"EST 4")))-1)</f>
        <v>-</v>
      </c>
      <c r="AJ174" s="1" t="str">
        <f ca="1">IF($I174&lt;AJ$5,"-",SUM(INDIRECT(ADDRESS($AF174+"1",54,1,1,"EST 4")):INDIRECT(ADDRESS($AF174+"1",IF(AD174="",65,AD174+"53"),1,1,"EST 4")))/SUM(INDIRECT(ADDRESS($AF174,54,1,1,"EST 4")):INDIRECT(ADDRESS($AF174,IF(AD174="",65,AD174+"53"),1,1,"EST 4")))-1)</f>
        <v>-</v>
      </c>
      <c r="AK174" s="1" t="str">
        <f ca="1">IF($I174&lt;AK$5,"-",SUM(INDIRECT(ADDRESS($AF174+"1",70,1,1,"EST 4")):INDIRECT(ADDRESS($AF174+"1",IF(AE174="",81,AE174+"69"),1,1,"EST 4")))/SUM(INDIRECT(ADDRESS($AF174,70,1,1,"EST 4")):INDIRECT(ADDRESS($AF174,IF(AE174="",81,AE174+"69"),1,1,"EST 4")))-1)</f>
        <v>-</v>
      </c>
    </row>
    <row r="175" spans="3:37" ht="30" customHeight="1" thickTop="1" thickBot="1">
      <c r="C175" s="321"/>
      <c r="D175" s="322"/>
      <c r="E175" s="316"/>
      <c r="F175" s="316"/>
      <c r="G175" s="317" t="str">
        <f>IF(F175=0,"",VLOOKUP(F175,Funcionários!$C$6:$D$81,2,FALSE))</f>
        <v/>
      </c>
      <c r="H175" s="318"/>
      <c r="I175" s="319"/>
      <c r="J175" s="85" t="str">
        <f t="shared" si="29"/>
        <v/>
      </c>
      <c r="K175" s="88"/>
      <c r="L175" s="1" t="str">
        <f t="shared" si="30"/>
        <v/>
      </c>
      <c r="R175" s="1" t="str">
        <f t="shared" si="31"/>
        <v/>
      </c>
      <c r="S175" s="1" t="str">
        <f t="shared" si="32"/>
        <v/>
      </c>
      <c r="W175" s="1" t="e">
        <f t="shared" ca="1" si="33"/>
        <v>#VALUE!</v>
      </c>
      <c r="X175" s="1" t="e">
        <f t="shared" ca="1" si="34"/>
        <v>#VALUE!</v>
      </c>
      <c r="Y175" s="1" t="e">
        <f t="shared" ca="1" si="35"/>
        <v>#VALUE!</v>
      </c>
      <c r="AA175" s="1" t="str">
        <f t="shared" si="39"/>
        <v/>
      </c>
      <c r="AB175" s="1" t="str">
        <f t="shared" si="39"/>
        <v/>
      </c>
      <c r="AC175" s="1" t="str">
        <f t="shared" si="39"/>
        <v/>
      </c>
      <c r="AD175" s="1" t="str">
        <f t="shared" si="39"/>
        <v/>
      </c>
      <c r="AE175" s="1" t="str">
        <f t="shared" si="39"/>
        <v/>
      </c>
      <c r="AF175" s="1" t="e">
        <f>VLOOKUP(C175,'Est4'!$C$12:$S$26,18,FALSE)</f>
        <v>#N/A</v>
      </c>
      <c r="AG175" s="1" t="str">
        <f ca="1">IF($I175&lt;AG$5,"-",SUM(INDIRECT(ADDRESS($AF175+"1",6,1,1,"EST 4")):INDIRECT(ADDRESS($AF175+"1",IF(AA175="",17,AA175+"5"),1,1,"EST 4")))/SUM(INDIRECT(ADDRESS($AF175,6,1,1,"EST 4")):INDIRECT(ADDRESS($AF175,IF(AA175="",17,AA175+"5"),1,1,"EST 4")))-1)</f>
        <v>-</v>
      </c>
      <c r="AH175" s="1" t="str">
        <f ca="1">IF($I175&lt;AH$5,"-",SUM(INDIRECT(ADDRESS($AF175+"1",22,1,1,"EST 4")):INDIRECT(ADDRESS($AF175+"1",IF(AB175="",33,AB175+"21"),1,1,"EST 4")))/SUM(INDIRECT(ADDRESS($AF175,22,1,1,"EST 4")):INDIRECT(ADDRESS($AF175,IF(AB175="",33,AB175+"21"),1,1,"EST 4")))-1)</f>
        <v>-</v>
      </c>
      <c r="AI175" s="1" t="str">
        <f ca="1">IF($I175&lt;AI$5,"-",SUM(INDIRECT(ADDRESS($AF175+"1",38,1,1,"EST 4")):INDIRECT(ADDRESS($AF175+"1",IF(AC175="",49,AC175+"37"),1,1,"EST 4")))/SUM(INDIRECT(ADDRESS($AF175,38,1,1,"EST 4")):INDIRECT(ADDRESS($AF175,IF(AC175="",49,AC175+"37"),1,1,"EST 4")))-1)</f>
        <v>-</v>
      </c>
      <c r="AJ175" s="1" t="str">
        <f ca="1">IF($I175&lt;AJ$5,"-",SUM(INDIRECT(ADDRESS($AF175+"1",54,1,1,"EST 4")):INDIRECT(ADDRESS($AF175+"1",IF(AD175="",65,AD175+"53"),1,1,"EST 4")))/SUM(INDIRECT(ADDRESS($AF175,54,1,1,"EST 4")):INDIRECT(ADDRESS($AF175,IF(AD175="",65,AD175+"53"),1,1,"EST 4")))-1)</f>
        <v>-</v>
      </c>
      <c r="AK175" s="1" t="str">
        <f ca="1">IF($I175&lt;AK$5,"-",SUM(INDIRECT(ADDRESS($AF175+"1",70,1,1,"EST 4")):INDIRECT(ADDRESS($AF175+"1",IF(AE175="",81,AE175+"69"),1,1,"EST 4")))/SUM(INDIRECT(ADDRESS($AF175,70,1,1,"EST 4")):INDIRECT(ADDRESS($AF175,IF(AE175="",81,AE175+"69"),1,1,"EST 4")))-1)</f>
        <v>-</v>
      </c>
    </row>
    <row r="176" spans="3:37" ht="30" customHeight="1" thickTop="1" thickBot="1">
      <c r="C176" s="321"/>
      <c r="D176" s="322"/>
      <c r="E176" s="316"/>
      <c r="F176" s="316"/>
      <c r="G176" s="317" t="str">
        <f>IF(F176=0,"",VLOOKUP(F176,Funcionários!$C$6:$D$81,2,FALSE))</f>
        <v/>
      </c>
      <c r="H176" s="318"/>
      <c r="I176" s="319"/>
      <c r="J176" s="85" t="str">
        <f t="shared" si="29"/>
        <v/>
      </c>
      <c r="K176" s="88"/>
      <c r="L176" s="1" t="str">
        <f t="shared" si="30"/>
        <v/>
      </c>
      <c r="R176" s="1" t="str">
        <f t="shared" si="31"/>
        <v/>
      </c>
      <c r="S176" s="1" t="str">
        <f t="shared" si="32"/>
        <v/>
      </c>
      <c r="W176" s="1" t="e">
        <f t="shared" ca="1" si="33"/>
        <v>#VALUE!</v>
      </c>
      <c r="X176" s="1" t="e">
        <f t="shared" ca="1" si="34"/>
        <v>#VALUE!</v>
      </c>
      <c r="Y176" s="1" t="e">
        <f t="shared" ca="1" si="35"/>
        <v>#VALUE!</v>
      </c>
      <c r="AA176" s="1" t="str">
        <f t="shared" ref="AA176:AE185" si="40">IF($I176=AA$5,$R176,"")</f>
        <v/>
      </c>
      <c r="AB176" s="1" t="str">
        <f t="shared" si="40"/>
        <v/>
      </c>
      <c r="AC176" s="1" t="str">
        <f t="shared" si="40"/>
        <v/>
      </c>
      <c r="AD176" s="1" t="str">
        <f t="shared" si="40"/>
        <v/>
      </c>
      <c r="AE176" s="1" t="str">
        <f t="shared" si="40"/>
        <v/>
      </c>
      <c r="AF176" s="1" t="e">
        <f>VLOOKUP(C176,'Est4'!$C$12:$S$26,18,FALSE)</f>
        <v>#N/A</v>
      </c>
      <c r="AG176" s="1" t="str">
        <f ca="1">IF($I176&lt;AG$5,"-",SUM(INDIRECT(ADDRESS($AF176+"1",6,1,1,"EST 4")):INDIRECT(ADDRESS($AF176+"1",IF(AA176="",17,AA176+"5"),1,1,"EST 4")))/SUM(INDIRECT(ADDRESS($AF176,6,1,1,"EST 4")):INDIRECT(ADDRESS($AF176,IF(AA176="",17,AA176+"5"),1,1,"EST 4")))-1)</f>
        <v>-</v>
      </c>
      <c r="AH176" s="1" t="str">
        <f ca="1">IF($I176&lt;AH$5,"-",SUM(INDIRECT(ADDRESS($AF176+"1",22,1,1,"EST 4")):INDIRECT(ADDRESS($AF176+"1",IF(AB176="",33,AB176+"21"),1,1,"EST 4")))/SUM(INDIRECT(ADDRESS($AF176,22,1,1,"EST 4")):INDIRECT(ADDRESS($AF176,IF(AB176="",33,AB176+"21"),1,1,"EST 4")))-1)</f>
        <v>-</v>
      </c>
      <c r="AI176" s="1" t="str">
        <f ca="1">IF($I176&lt;AI$5,"-",SUM(INDIRECT(ADDRESS($AF176+"1",38,1,1,"EST 4")):INDIRECT(ADDRESS($AF176+"1",IF(AC176="",49,AC176+"37"),1,1,"EST 4")))/SUM(INDIRECT(ADDRESS($AF176,38,1,1,"EST 4")):INDIRECT(ADDRESS($AF176,IF(AC176="",49,AC176+"37"),1,1,"EST 4")))-1)</f>
        <v>-</v>
      </c>
      <c r="AJ176" s="1" t="str">
        <f ca="1">IF($I176&lt;AJ$5,"-",SUM(INDIRECT(ADDRESS($AF176+"1",54,1,1,"EST 4")):INDIRECT(ADDRESS($AF176+"1",IF(AD176="",65,AD176+"53"),1,1,"EST 4")))/SUM(INDIRECT(ADDRESS($AF176,54,1,1,"EST 4")):INDIRECT(ADDRESS($AF176,IF(AD176="",65,AD176+"53"),1,1,"EST 4")))-1)</f>
        <v>-</v>
      </c>
      <c r="AK176" s="1" t="str">
        <f ca="1">IF($I176&lt;AK$5,"-",SUM(INDIRECT(ADDRESS($AF176+"1",70,1,1,"EST 4")):INDIRECT(ADDRESS($AF176+"1",IF(AE176="",81,AE176+"69"),1,1,"EST 4")))/SUM(INDIRECT(ADDRESS($AF176,70,1,1,"EST 4")):INDIRECT(ADDRESS($AF176,IF(AE176="",81,AE176+"69"),1,1,"EST 4")))-1)</f>
        <v>-</v>
      </c>
    </row>
    <row r="177" spans="3:37" ht="30" customHeight="1" thickTop="1" thickBot="1">
      <c r="C177" s="321"/>
      <c r="D177" s="322"/>
      <c r="E177" s="316"/>
      <c r="F177" s="316"/>
      <c r="G177" s="317" t="str">
        <f>IF(F177=0,"",VLOOKUP(F177,Funcionários!$C$6:$D$81,2,FALSE))</f>
        <v/>
      </c>
      <c r="H177" s="318"/>
      <c r="I177" s="319"/>
      <c r="J177" s="85" t="str">
        <f t="shared" si="29"/>
        <v/>
      </c>
      <c r="K177" s="88"/>
      <c r="L177" s="1" t="str">
        <f t="shared" si="30"/>
        <v/>
      </c>
      <c r="R177" s="1" t="str">
        <f t="shared" si="31"/>
        <v/>
      </c>
      <c r="S177" s="1" t="str">
        <f t="shared" si="32"/>
        <v/>
      </c>
      <c r="W177" s="1" t="e">
        <f t="shared" ca="1" si="33"/>
        <v>#VALUE!</v>
      </c>
      <c r="X177" s="1" t="e">
        <f t="shared" ca="1" si="34"/>
        <v>#VALUE!</v>
      </c>
      <c r="Y177" s="1" t="e">
        <f t="shared" ca="1" si="35"/>
        <v>#VALUE!</v>
      </c>
      <c r="AA177" s="1" t="str">
        <f t="shared" si="40"/>
        <v/>
      </c>
      <c r="AB177" s="1" t="str">
        <f t="shared" si="40"/>
        <v/>
      </c>
      <c r="AC177" s="1" t="str">
        <f t="shared" si="40"/>
        <v/>
      </c>
      <c r="AD177" s="1" t="str">
        <f t="shared" si="40"/>
        <v/>
      </c>
      <c r="AE177" s="1" t="str">
        <f t="shared" si="40"/>
        <v/>
      </c>
      <c r="AF177" s="1" t="e">
        <f>VLOOKUP(C177,'Est4'!$C$12:$S$26,18,FALSE)</f>
        <v>#N/A</v>
      </c>
      <c r="AG177" s="1" t="str">
        <f ca="1">IF($I177&lt;AG$5,"-",SUM(INDIRECT(ADDRESS($AF177+"1",6,1,1,"EST 4")):INDIRECT(ADDRESS($AF177+"1",IF(AA177="",17,AA177+"5"),1,1,"EST 4")))/SUM(INDIRECT(ADDRESS($AF177,6,1,1,"EST 4")):INDIRECT(ADDRESS($AF177,IF(AA177="",17,AA177+"5"),1,1,"EST 4")))-1)</f>
        <v>-</v>
      </c>
      <c r="AH177" s="1" t="str">
        <f ca="1">IF($I177&lt;AH$5,"-",SUM(INDIRECT(ADDRESS($AF177+"1",22,1,1,"EST 4")):INDIRECT(ADDRESS($AF177+"1",IF(AB177="",33,AB177+"21"),1,1,"EST 4")))/SUM(INDIRECT(ADDRESS($AF177,22,1,1,"EST 4")):INDIRECT(ADDRESS($AF177,IF(AB177="",33,AB177+"21"),1,1,"EST 4")))-1)</f>
        <v>-</v>
      </c>
      <c r="AI177" s="1" t="str">
        <f ca="1">IF($I177&lt;AI$5,"-",SUM(INDIRECT(ADDRESS($AF177+"1",38,1,1,"EST 4")):INDIRECT(ADDRESS($AF177+"1",IF(AC177="",49,AC177+"37"),1,1,"EST 4")))/SUM(INDIRECT(ADDRESS($AF177,38,1,1,"EST 4")):INDIRECT(ADDRESS($AF177,IF(AC177="",49,AC177+"37"),1,1,"EST 4")))-1)</f>
        <v>-</v>
      </c>
      <c r="AJ177" s="1" t="str">
        <f ca="1">IF($I177&lt;AJ$5,"-",SUM(INDIRECT(ADDRESS($AF177+"1",54,1,1,"EST 4")):INDIRECT(ADDRESS($AF177+"1",IF(AD177="",65,AD177+"53"),1,1,"EST 4")))/SUM(INDIRECT(ADDRESS($AF177,54,1,1,"EST 4")):INDIRECT(ADDRESS($AF177,IF(AD177="",65,AD177+"53"),1,1,"EST 4")))-1)</f>
        <v>-</v>
      </c>
      <c r="AK177" s="1" t="str">
        <f ca="1">IF($I177&lt;AK$5,"-",SUM(INDIRECT(ADDRESS($AF177+"1",70,1,1,"EST 4")):INDIRECT(ADDRESS($AF177+"1",IF(AE177="",81,AE177+"69"),1,1,"EST 4")))/SUM(INDIRECT(ADDRESS($AF177,70,1,1,"EST 4")):INDIRECT(ADDRESS($AF177,IF(AE177="",81,AE177+"69"),1,1,"EST 4")))-1)</f>
        <v>-</v>
      </c>
    </row>
    <row r="178" spans="3:37" ht="30" customHeight="1" thickTop="1" thickBot="1">
      <c r="C178" s="321"/>
      <c r="D178" s="322"/>
      <c r="E178" s="316"/>
      <c r="F178" s="316"/>
      <c r="G178" s="317" t="str">
        <f>IF(F178=0,"",VLOOKUP(F178,Funcionários!$C$6:$D$81,2,FALSE))</f>
        <v/>
      </c>
      <c r="H178" s="318"/>
      <c r="I178" s="319"/>
      <c r="J178" s="85" t="str">
        <f t="shared" si="29"/>
        <v/>
      </c>
      <c r="K178" s="88"/>
      <c r="L178" s="1" t="str">
        <f t="shared" si="30"/>
        <v/>
      </c>
      <c r="R178" s="1" t="str">
        <f t="shared" si="31"/>
        <v/>
      </c>
      <c r="S178" s="1" t="str">
        <f t="shared" si="32"/>
        <v/>
      </c>
      <c r="W178" s="1" t="e">
        <f t="shared" ca="1" si="33"/>
        <v>#VALUE!</v>
      </c>
      <c r="X178" s="1" t="e">
        <f t="shared" ca="1" si="34"/>
        <v>#VALUE!</v>
      </c>
      <c r="Y178" s="1" t="e">
        <f t="shared" ca="1" si="35"/>
        <v>#VALUE!</v>
      </c>
      <c r="AA178" s="1" t="str">
        <f t="shared" si="40"/>
        <v/>
      </c>
      <c r="AB178" s="1" t="str">
        <f t="shared" si="40"/>
        <v/>
      </c>
      <c r="AC178" s="1" t="str">
        <f t="shared" si="40"/>
        <v/>
      </c>
      <c r="AD178" s="1" t="str">
        <f t="shared" si="40"/>
        <v/>
      </c>
      <c r="AE178" s="1" t="str">
        <f t="shared" si="40"/>
        <v/>
      </c>
      <c r="AF178" s="1" t="e">
        <f>VLOOKUP(C178,'Est4'!$C$12:$S$26,18,FALSE)</f>
        <v>#N/A</v>
      </c>
      <c r="AG178" s="1" t="str">
        <f ca="1">IF($I178&lt;AG$5,"-",SUM(INDIRECT(ADDRESS($AF178+"1",6,1,1,"EST 4")):INDIRECT(ADDRESS($AF178+"1",IF(AA178="",17,AA178+"5"),1,1,"EST 4")))/SUM(INDIRECT(ADDRESS($AF178,6,1,1,"EST 4")):INDIRECT(ADDRESS($AF178,IF(AA178="",17,AA178+"5"),1,1,"EST 4")))-1)</f>
        <v>-</v>
      </c>
      <c r="AH178" s="1" t="str">
        <f ca="1">IF($I178&lt;AH$5,"-",SUM(INDIRECT(ADDRESS($AF178+"1",22,1,1,"EST 4")):INDIRECT(ADDRESS($AF178+"1",IF(AB178="",33,AB178+"21"),1,1,"EST 4")))/SUM(INDIRECT(ADDRESS($AF178,22,1,1,"EST 4")):INDIRECT(ADDRESS($AF178,IF(AB178="",33,AB178+"21"),1,1,"EST 4")))-1)</f>
        <v>-</v>
      </c>
      <c r="AI178" s="1" t="str">
        <f ca="1">IF($I178&lt;AI$5,"-",SUM(INDIRECT(ADDRESS($AF178+"1",38,1,1,"EST 4")):INDIRECT(ADDRESS($AF178+"1",IF(AC178="",49,AC178+"37"),1,1,"EST 4")))/SUM(INDIRECT(ADDRESS($AF178,38,1,1,"EST 4")):INDIRECT(ADDRESS($AF178,IF(AC178="",49,AC178+"37"),1,1,"EST 4")))-1)</f>
        <v>-</v>
      </c>
      <c r="AJ178" s="1" t="str">
        <f ca="1">IF($I178&lt;AJ$5,"-",SUM(INDIRECT(ADDRESS($AF178+"1",54,1,1,"EST 4")):INDIRECT(ADDRESS($AF178+"1",IF(AD178="",65,AD178+"53"),1,1,"EST 4")))/SUM(INDIRECT(ADDRESS($AF178,54,1,1,"EST 4")):INDIRECT(ADDRESS($AF178,IF(AD178="",65,AD178+"53"),1,1,"EST 4")))-1)</f>
        <v>-</v>
      </c>
      <c r="AK178" s="1" t="str">
        <f ca="1">IF($I178&lt;AK$5,"-",SUM(INDIRECT(ADDRESS($AF178+"1",70,1,1,"EST 4")):INDIRECT(ADDRESS($AF178+"1",IF(AE178="",81,AE178+"69"),1,1,"EST 4")))/SUM(INDIRECT(ADDRESS($AF178,70,1,1,"EST 4")):INDIRECT(ADDRESS($AF178,IF(AE178="",81,AE178+"69"),1,1,"EST 4")))-1)</f>
        <v>-</v>
      </c>
    </row>
    <row r="179" spans="3:37" ht="30" customHeight="1" thickTop="1" thickBot="1">
      <c r="C179" s="321"/>
      <c r="D179" s="322"/>
      <c r="E179" s="316"/>
      <c r="F179" s="316"/>
      <c r="G179" s="317" t="str">
        <f>IF(F179=0,"",VLOOKUP(F179,Funcionários!$C$6:$D$81,2,FALSE))</f>
        <v/>
      </c>
      <c r="H179" s="318"/>
      <c r="I179" s="319"/>
      <c r="J179" s="85" t="str">
        <f t="shared" si="29"/>
        <v/>
      </c>
      <c r="K179" s="88"/>
      <c r="L179" s="1" t="str">
        <f t="shared" si="30"/>
        <v/>
      </c>
      <c r="R179" s="1" t="str">
        <f t="shared" si="31"/>
        <v/>
      </c>
      <c r="S179" s="1" t="str">
        <f t="shared" si="32"/>
        <v/>
      </c>
      <c r="W179" s="1" t="e">
        <f t="shared" ca="1" si="33"/>
        <v>#VALUE!</v>
      </c>
      <c r="X179" s="1" t="e">
        <f t="shared" ca="1" si="34"/>
        <v>#VALUE!</v>
      </c>
      <c r="Y179" s="1" t="e">
        <f t="shared" ca="1" si="35"/>
        <v>#VALUE!</v>
      </c>
      <c r="AA179" s="1" t="str">
        <f t="shared" si="40"/>
        <v/>
      </c>
      <c r="AB179" s="1" t="str">
        <f t="shared" si="40"/>
        <v/>
      </c>
      <c r="AC179" s="1" t="str">
        <f t="shared" si="40"/>
        <v/>
      </c>
      <c r="AD179" s="1" t="str">
        <f t="shared" si="40"/>
        <v/>
      </c>
      <c r="AE179" s="1" t="str">
        <f t="shared" si="40"/>
        <v/>
      </c>
      <c r="AF179" s="1" t="e">
        <f>VLOOKUP(C179,'Est4'!$C$12:$S$26,18,FALSE)</f>
        <v>#N/A</v>
      </c>
      <c r="AG179" s="1" t="str">
        <f ca="1">IF($I179&lt;AG$5,"-",SUM(INDIRECT(ADDRESS($AF179+"1",6,1,1,"EST 4")):INDIRECT(ADDRESS($AF179+"1",IF(AA179="",17,AA179+"5"),1,1,"EST 4")))/SUM(INDIRECT(ADDRESS($AF179,6,1,1,"EST 4")):INDIRECT(ADDRESS($AF179,IF(AA179="",17,AA179+"5"),1,1,"EST 4")))-1)</f>
        <v>-</v>
      </c>
      <c r="AH179" s="1" t="str">
        <f ca="1">IF($I179&lt;AH$5,"-",SUM(INDIRECT(ADDRESS($AF179+"1",22,1,1,"EST 4")):INDIRECT(ADDRESS($AF179+"1",IF(AB179="",33,AB179+"21"),1,1,"EST 4")))/SUM(INDIRECT(ADDRESS($AF179,22,1,1,"EST 4")):INDIRECT(ADDRESS($AF179,IF(AB179="",33,AB179+"21"),1,1,"EST 4")))-1)</f>
        <v>-</v>
      </c>
      <c r="AI179" s="1" t="str">
        <f ca="1">IF($I179&lt;AI$5,"-",SUM(INDIRECT(ADDRESS($AF179+"1",38,1,1,"EST 4")):INDIRECT(ADDRESS($AF179+"1",IF(AC179="",49,AC179+"37"),1,1,"EST 4")))/SUM(INDIRECT(ADDRESS($AF179,38,1,1,"EST 4")):INDIRECT(ADDRESS($AF179,IF(AC179="",49,AC179+"37"),1,1,"EST 4")))-1)</f>
        <v>-</v>
      </c>
      <c r="AJ179" s="1" t="str">
        <f ca="1">IF($I179&lt;AJ$5,"-",SUM(INDIRECT(ADDRESS($AF179+"1",54,1,1,"EST 4")):INDIRECT(ADDRESS($AF179+"1",IF(AD179="",65,AD179+"53"),1,1,"EST 4")))/SUM(INDIRECT(ADDRESS($AF179,54,1,1,"EST 4")):INDIRECT(ADDRESS($AF179,IF(AD179="",65,AD179+"53"),1,1,"EST 4")))-1)</f>
        <v>-</v>
      </c>
      <c r="AK179" s="1" t="str">
        <f ca="1">IF($I179&lt;AK$5,"-",SUM(INDIRECT(ADDRESS($AF179+"1",70,1,1,"EST 4")):INDIRECT(ADDRESS($AF179+"1",IF(AE179="",81,AE179+"69"),1,1,"EST 4")))/SUM(INDIRECT(ADDRESS($AF179,70,1,1,"EST 4")):INDIRECT(ADDRESS($AF179,IF(AE179="",81,AE179+"69"),1,1,"EST 4")))-1)</f>
        <v>-</v>
      </c>
    </row>
    <row r="180" spans="3:37" ht="30" customHeight="1" thickTop="1" thickBot="1">
      <c r="C180" s="321"/>
      <c r="D180" s="322"/>
      <c r="E180" s="316"/>
      <c r="F180" s="316"/>
      <c r="G180" s="317" t="str">
        <f>IF(F180=0,"",VLOOKUP(F180,Funcionários!$C$6:$D$81,2,FALSE))</f>
        <v/>
      </c>
      <c r="H180" s="318"/>
      <c r="I180" s="319"/>
      <c r="J180" s="85" t="str">
        <f t="shared" si="29"/>
        <v/>
      </c>
      <c r="K180" s="88"/>
      <c r="L180" s="1" t="str">
        <f t="shared" si="30"/>
        <v/>
      </c>
      <c r="R180" s="1" t="str">
        <f t="shared" si="31"/>
        <v/>
      </c>
      <c r="S180" s="1" t="str">
        <f t="shared" si="32"/>
        <v/>
      </c>
      <c r="W180" s="1" t="e">
        <f t="shared" ca="1" si="33"/>
        <v>#VALUE!</v>
      </c>
      <c r="X180" s="1" t="e">
        <f t="shared" ca="1" si="34"/>
        <v>#VALUE!</v>
      </c>
      <c r="Y180" s="1" t="e">
        <f t="shared" ca="1" si="35"/>
        <v>#VALUE!</v>
      </c>
      <c r="AA180" s="1" t="str">
        <f t="shared" si="40"/>
        <v/>
      </c>
      <c r="AB180" s="1" t="str">
        <f t="shared" si="40"/>
        <v/>
      </c>
      <c r="AC180" s="1" t="str">
        <f t="shared" si="40"/>
        <v/>
      </c>
      <c r="AD180" s="1" t="str">
        <f t="shared" si="40"/>
        <v/>
      </c>
      <c r="AE180" s="1" t="str">
        <f t="shared" si="40"/>
        <v/>
      </c>
      <c r="AF180" s="1" t="e">
        <f>VLOOKUP(C180,'Est4'!$C$12:$S$26,18,FALSE)</f>
        <v>#N/A</v>
      </c>
      <c r="AG180" s="1" t="str">
        <f ca="1">IF($I180&lt;AG$5,"-",SUM(INDIRECT(ADDRESS($AF180+"1",6,1,1,"EST 4")):INDIRECT(ADDRESS($AF180+"1",IF(AA180="",17,AA180+"5"),1,1,"EST 4")))/SUM(INDIRECT(ADDRESS($AF180,6,1,1,"EST 4")):INDIRECT(ADDRESS($AF180,IF(AA180="",17,AA180+"5"),1,1,"EST 4")))-1)</f>
        <v>-</v>
      </c>
      <c r="AH180" s="1" t="str">
        <f ca="1">IF($I180&lt;AH$5,"-",SUM(INDIRECT(ADDRESS($AF180+"1",22,1,1,"EST 4")):INDIRECT(ADDRESS($AF180+"1",IF(AB180="",33,AB180+"21"),1,1,"EST 4")))/SUM(INDIRECT(ADDRESS($AF180,22,1,1,"EST 4")):INDIRECT(ADDRESS($AF180,IF(AB180="",33,AB180+"21"),1,1,"EST 4")))-1)</f>
        <v>-</v>
      </c>
      <c r="AI180" s="1" t="str">
        <f ca="1">IF($I180&lt;AI$5,"-",SUM(INDIRECT(ADDRESS($AF180+"1",38,1,1,"EST 4")):INDIRECT(ADDRESS($AF180+"1",IF(AC180="",49,AC180+"37"),1,1,"EST 4")))/SUM(INDIRECT(ADDRESS($AF180,38,1,1,"EST 4")):INDIRECT(ADDRESS($AF180,IF(AC180="",49,AC180+"37"),1,1,"EST 4")))-1)</f>
        <v>-</v>
      </c>
      <c r="AJ180" s="1" t="str">
        <f ca="1">IF($I180&lt;AJ$5,"-",SUM(INDIRECT(ADDRESS($AF180+"1",54,1,1,"EST 4")):INDIRECT(ADDRESS($AF180+"1",IF(AD180="",65,AD180+"53"),1,1,"EST 4")))/SUM(INDIRECT(ADDRESS($AF180,54,1,1,"EST 4")):INDIRECT(ADDRESS($AF180,IF(AD180="",65,AD180+"53"),1,1,"EST 4")))-1)</f>
        <v>-</v>
      </c>
      <c r="AK180" s="1" t="str">
        <f ca="1">IF($I180&lt;AK$5,"-",SUM(INDIRECT(ADDRESS($AF180+"1",70,1,1,"EST 4")):INDIRECT(ADDRESS($AF180+"1",IF(AE180="",81,AE180+"69"),1,1,"EST 4")))/SUM(INDIRECT(ADDRESS($AF180,70,1,1,"EST 4")):INDIRECT(ADDRESS($AF180,IF(AE180="",81,AE180+"69"),1,1,"EST 4")))-1)</f>
        <v>-</v>
      </c>
    </row>
    <row r="181" spans="3:37" ht="30" customHeight="1" thickTop="1" thickBot="1">
      <c r="C181" s="321"/>
      <c r="D181" s="322"/>
      <c r="E181" s="316"/>
      <c r="F181" s="316"/>
      <c r="G181" s="317" t="str">
        <f>IF(F181=0,"",VLOOKUP(F181,Funcionários!$C$6:$D$81,2,FALSE))</f>
        <v/>
      </c>
      <c r="H181" s="318"/>
      <c r="I181" s="319"/>
      <c r="J181" s="85" t="str">
        <f t="shared" si="29"/>
        <v/>
      </c>
      <c r="K181" s="88"/>
      <c r="L181" s="1" t="str">
        <f t="shared" si="30"/>
        <v/>
      </c>
      <c r="R181" s="1" t="str">
        <f t="shared" si="31"/>
        <v/>
      </c>
      <c r="S181" s="1" t="str">
        <f t="shared" si="32"/>
        <v/>
      </c>
      <c r="W181" s="1" t="e">
        <f t="shared" ca="1" si="33"/>
        <v>#VALUE!</v>
      </c>
      <c r="X181" s="1" t="e">
        <f t="shared" ca="1" si="34"/>
        <v>#VALUE!</v>
      </c>
      <c r="Y181" s="1" t="e">
        <f t="shared" ca="1" si="35"/>
        <v>#VALUE!</v>
      </c>
      <c r="AA181" s="1" t="str">
        <f t="shared" si="40"/>
        <v/>
      </c>
      <c r="AB181" s="1" t="str">
        <f t="shared" si="40"/>
        <v/>
      </c>
      <c r="AC181" s="1" t="str">
        <f t="shared" si="40"/>
        <v/>
      </c>
      <c r="AD181" s="1" t="str">
        <f t="shared" si="40"/>
        <v/>
      </c>
      <c r="AE181" s="1" t="str">
        <f t="shared" si="40"/>
        <v/>
      </c>
      <c r="AF181" s="1" t="e">
        <f>VLOOKUP(C181,'Est4'!$C$12:$S$26,18,FALSE)</f>
        <v>#N/A</v>
      </c>
      <c r="AG181" s="1" t="str">
        <f ca="1">IF($I181&lt;AG$5,"-",SUM(INDIRECT(ADDRESS($AF181+"1",6,1,1,"EST 4")):INDIRECT(ADDRESS($AF181+"1",IF(AA181="",17,AA181+"5"),1,1,"EST 4")))/SUM(INDIRECT(ADDRESS($AF181,6,1,1,"EST 4")):INDIRECT(ADDRESS($AF181,IF(AA181="",17,AA181+"5"),1,1,"EST 4")))-1)</f>
        <v>-</v>
      </c>
      <c r="AH181" s="1" t="str">
        <f ca="1">IF($I181&lt;AH$5,"-",SUM(INDIRECT(ADDRESS($AF181+"1",22,1,1,"EST 4")):INDIRECT(ADDRESS($AF181+"1",IF(AB181="",33,AB181+"21"),1,1,"EST 4")))/SUM(INDIRECT(ADDRESS($AF181,22,1,1,"EST 4")):INDIRECT(ADDRESS($AF181,IF(AB181="",33,AB181+"21"),1,1,"EST 4")))-1)</f>
        <v>-</v>
      </c>
      <c r="AI181" s="1" t="str">
        <f ca="1">IF($I181&lt;AI$5,"-",SUM(INDIRECT(ADDRESS($AF181+"1",38,1,1,"EST 4")):INDIRECT(ADDRESS($AF181+"1",IF(AC181="",49,AC181+"37"),1,1,"EST 4")))/SUM(INDIRECT(ADDRESS($AF181,38,1,1,"EST 4")):INDIRECT(ADDRESS($AF181,IF(AC181="",49,AC181+"37"),1,1,"EST 4")))-1)</f>
        <v>-</v>
      </c>
      <c r="AJ181" s="1" t="str">
        <f ca="1">IF($I181&lt;AJ$5,"-",SUM(INDIRECT(ADDRESS($AF181+"1",54,1,1,"EST 4")):INDIRECT(ADDRESS($AF181+"1",IF(AD181="",65,AD181+"53"),1,1,"EST 4")))/SUM(INDIRECT(ADDRESS($AF181,54,1,1,"EST 4")):INDIRECT(ADDRESS($AF181,IF(AD181="",65,AD181+"53"),1,1,"EST 4")))-1)</f>
        <v>-</v>
      </c>
      <c r="AK181" s="1" t="str">
        <f ca="1">IF($I181&lt;AK$5,"-",SUM(INDIRECT(ADDRESS($AF181+"1",70,1,1,"EST 4")):INDIRECT(ADDRESS($AF181+"1",IF(AE181="",81,AE181+"69"),1,1,"EST 4")))/SUM(INDIRECT(ADDRESS($AF181,70,1,1,"EST 4")):INDIRECT(ADDRESS($AF181,IF(AE181="",81,AE181+"69"),1,1,"EST 4")))-1)</f>
        <v>-</v>
      </c>
    </row>
    <row r="182" spans="3:37" ht="30" customHeight="1" thickTop="1" thickBot="1">
      <c r="C182" s="321"/>
      <c r="D182" s="322"/>
      <c r="E182" s="316"/>
      <c r="F182" s="316"/>
      <c r="G182" s="317" t="str">
        <f>IF(F182=0,"",VLOOKUP(F182,Funcionários!$C$6:$D$81,2,FALSE))</f>
        <v/>
      </c>
      <c r="H182" s="318"/>
      <c r="I182" s="319"/>
      <c r="J182" s="85" t="str">
        <f t="shared" si="29"/>
        <v/>
      </c>
      <c r="K182" s="88"/>
      <c r="L182" s="1" t="str">
        <f t="shared" si="30"/>
        <v/>
      </c>
      <c r="R182" s="1" t="str">
        <f t="shared" si="31"/>
        <v/>
      </c>
      <c r="S182" s="1" t="str">
        <f t="shared" si="32"/>
        <v/>
      </c>
      <c r="W182" s="1" t="e">
        <f t="shared" ca="1" si="33"/>
        <v>#VALUE!</v>
      </c>
      <c r="X182" s="1" t="e">
        <f t="shared" ca="1" si="34"/>
        <v>#VALUE!</v>
      </c>
      <c r="Y182" s="1" t="e">
        <f t="shared" ca="1" si="35"/>
        <v>#VALUE!</v>
      </c>
      <c r="AA182" s="1" t="str">
        <f t="shared" si="40"/>
        <v/>
      </c>
      <c r="AB182" s="1" t="str">
        <f t="shared" si="40"/>
        <v/>
      </c>
      <c r="AC182" s="1" t="str">
        <f t="shared" si="40"/>
        <v/>
      </c>
      <c r="AD182" s="1" t="str">
        <f t="shared" si="40"/>
        <v/>
      </c>
      <c r="AE182" s="1" t="str">
        <f t="shared" si="40"/>
        <v/>
      </c>
      <c r="AF182" s="1" t="e">
        <f>VLOOKUP(C182,'Est4'!$C$12:$S$26,18,FALSE)</f>
        <v>#N/A</v>
      </c>
      <c r="AG182" s="1" t="str">
        <f ca="1">IF($I182&lt;AG$5,"-",SUM(INDIRECT(ADDRESS($AF182+"1",6,1,1,"EST 4")):INDIRECT(ADDRESS($AF182+"1",IF(AA182="",17,AA182+"5"),1,1,"EST 4")))/SUM(INDIRECT(ADDRESS($AF182,6,1,1,"EST 4")):INDIRECT(ADDRESS($AF182,IF(AA182="",17,AA182+"5"),1,1,"EST 4")))-1)</f>
        <v>-</v>
      </c>
      <c r="AH182" s="1" t="str">
        <f ca="1">IF($I182&lt;AH$5,"-",SUM(INDIRECT(ADDRESS($AF182+"1",22,1,1,"EST 4")):INDIRECT(ADDRESS($AF182+"1",IF(AB182="",33,AB182+"21"),1,1,"EST 4")))/SUM(INDIRECT(ADDRESS($AF182,22,1,1,"EST 4")):INDIRECT(ADDRESS($AF182,IF(AB182="",33,AB182+"21"),1,1,"EST 4")))-1)</f>
        <v>-</v>
      </c>
      <c r="AI182" s="1" t="str">
        <f ca="1">IF($I182&lt;AI$5,"-",SUM(INDIRECT(ADDRESS($AF182+"1",38,1,1,"EST 4")):INDIRECT(ADDRESS($AF182+"1",IF(AC182="",49,AC182+"37"),1,1,"EST 4")))/SUM(INDIRECT(ADDRESS($AF182,38,1,1,"EST 4")):INDIRECT(ADDRESS($AF182,IF(AC182="",49,AC182+"37"),1,1,"EST 4")))-1)</f>
        <v>-</v>
      </c>
      <c r="AJ182" s="1" t="str">
        <f ca="1">IF($I182&lt;AJ$5,"-",SUM(INDIRECT(ADDRESS($AF182+"1",54,1,1,"EST 4")):INDIRECT(ADDRESS($AF182+"1",IF(AD182="",65,AD182+"53"),1,1,"EST 4")))/SUM(INDIRECT(ADDRESS($AF182,54,1,1,"EST 4")):INDIRECT(ADDRESS($AF182,IF(AD182="",65,AD182+"53"),1,1,"EST 4")))-1)</f>
        <v>-</v>
      </c>
      <c r="AK182" s="1" t="str">
        <f ca="1">IF($I182&lt;AK$5,"-",SUM(INDIRECT(ADDRESS($AF182+"1",70,1,1,"EST 4")):INDIRECT(ADDRESS($AF182+"1",IF(AE182="",81,AE182+"69"),1,1,"EST 4")))/SUM(INDIRECT(ADDRESS($AF182,70,1,1,"EST 4")):INDIRECT(ADDRESS($AF182,IF(AE182="",81,AE182+"69"),1,1,"EST 4")))-1)</f>
        <v>-</v>
      </c>
    </row>
    <row r="183" spans="3:37" ht="30" customHeight="1" thickTop="1" thickBot="1">
      <c r="C183" s="321"/>
      <c r="D183" s="322"/>
      <c r="E183" s="316"/>
      <c r="F183" s="316"/>
      <c r="G183" s="317" t="str">
        <f>IF(F183=0,"",VLOOKUP(F183,Funcionários!$C$6:$D$81,2,FALSE))</f>
        <v/>
      </c>
      <c r="H183" s="318"/>
      <c r="I183" s="319"/>
      <c r="J183" s="85" t="str">
        <f t="shared" si="29"/>
        <v/>
      </c>
      <c r="K183" s="88"/>
      <c r="L183" s="1" t="str">
        <f t="shared" si="30"/>
        <v/>
      </c>
      <c r="R183" s="1" t="str">
        <f t="shared" si="31"/>
        <v/>
      </c>
      <c r="S183" s="1" t="str">
        <f t="shared" si="32"/>
        <v/>
      </c>
      <c r="W183" s="1" t="e">
        <f t="shared" ca="1" si="33"/>
        <v>#VALUE!</v>
      </c>
      <c r="X183" s="1" t="e">
        <f t="shared" ca="1" si="34"/>
        <v>#VALUE!</v>
      </c>
      <c r="Y183" s="1" t="e">
        <f t="shared" ca="1" si="35"/>
        <v>#VALUE!</v>
      </c>
      <c r="AA183" s="1" t="str">
        <f t="shared" si="40"/>
        <v/>
      </c>
      <c r="AB183" s="1" t="str">
        <f t="shared" si="40"/>
        <v/>
      </c>
      <c r="AC183" s="1" t="str">
        <f t="shared" si="40"/>
        <v/>
      </c>
      <c r="AD183" s="1" t="str">
        <f t="shared" si="40"/>
        <v/>
      </c>
      <c r="AE183" s="1" t="str">
        <f t="shared" si="40"/>
        <v/>
      </c>
      <c r="AF183" s="1" t="e">
        <f>VLOOKUP(C183,'Est4'!$C$12:$S$26,18,FALSE)</f>
        <v>#N/A</v>
      </c>
      <c r="AG183" s="1" t="str">
        <f ca="1">IF($I183&lt;AG$5,"-",SUM(INDIRECT(ADDRESS($AF183+"1",6,1,1,"EST 4")):INDIRECT(ADDRESS($AF183+"1",IF(AA183="",17,AA183+"5"),1,1,"EST 4")))/SUM(INDIRECT(ADDRESS($AF183,6,1,1,"EST 4")):INDIRECT(ADDRESS($AF183,IF(AA183="",17,AA183+"5"),1,1,"EST 4")))-1)</f>
        <v>-</v>
      </c>
      <c r="AH183" s="1" t="str">
        <f ca="1">IF($I183&lt;AH$5,"-",SUM(INDIRECT(ADDRESS($AF183+"1",22,1,1,"EST 4")):INDIRECT(ADDRESS($AF183+"1",IF(AB183="",33,AB183+"21"),1,1,"EST 4")))/SUM(INDIRECT(ADDRESS($AF183,22,1,1,"EST 4")):INDIRECT(ADDRESS($AF183,IF(AB183="",33,AB183+"21"),1,1,"EST 4")))-1)</f>
        <v>-</v>
      </c>
      <c r="AI183" s="1" t="str">
        <f ca="1">IF($I183&lt;AI$5,"-",SUM(INDIRECT(ADDRESS($AF183+"1",38,1,1,"EST 4")):INDIRECT(ADDRESS($AF183+"1",IF(AC183="",49,AC183+"37"),1,1,"EST 4")))/SUM(INDIRECT(ADDRESS($AF183,38,1,1,"EST 4")):INDIRECT(ADDRESS($AF183,IF(AC183="",49,AC183+"37"),1,1,"EST 4")))-1)</f>
        <v>-</v>
      </c>
      <c r="AJ183" s="1" t="str">
        <f ca="1">IF($I183&lt;AJ$5,"-",SUM(INDIRECT(ADDRESS($AF183+"1",54,1,1,"EST 4")):INDIRECT(ADDRESS($AF183+"1",IF(AD183="",65,AD183+"53"),1,1,"EST 4")))/SUM(INDIRECT(ADDRESS($AF183,54,1,1,"EST 4")):INDIRECT(ADDRESS($AF183,IF(AD183="",65,AD183+"53"),1,1,"EST 4")))-1)</f>
        <v>-</v>
      </c>
      <c r="AK183" s="1" t="str">
        <f ca="1">IF($I183&lt;AK$5,"-",SUM(INDIRECT(ADDRESS($AF183+"1",70,1,1,"EST 4")):INDIRECT(ADDRESS($AF183+"1",IF(AE183="",81,AE183+"69"),1,1,"EST 4")))/SUM(INDIRECT(ADDRESS($AF183,70,1,1,"EST 4")):INDIRECT(ADDRESS($AF183,IF(AE183="",81,AE183+"69"),1,1,"EST 4")))-1)</f>
        <v>-</v>
      </c>
    </row>
    <row r="184" spans="3:37" ht="30" customHeight="1" thickTop="1" thickBot="1">
      <c r="C184" s="321"/>
      <c r="D184" s="322"/>
      <c r="E184" s="316"/>
      <c r="F184" s="316"/>
      <c r="G184" s="317" t="str">
        <f>IF(F184=0,"",VLOOKUP(F184,Funcionários!$C$6:$D$81,2,FALSE))</f>
        <v/>
      </c>
      <c r="H184" s="318"/>
      <c r="I184" s="319"/>
      <c r="J184" s="85" t="str">
        <f t="shared" si="29"/>
        <v/>
      </c>
      <c r="K184" s="88"/>
      <c r="L184" s="1" t="str">
        <f t="shared" si="30"/>
        <v/>
      </c>
      <c r="R184" s="1" t="str">
        <f t="shared" si="31"/>
        <v/>
      </c>
      <c r="S184" s="1" t="str">
        <f t="shared" si="32"/>
        <v/>
      </c>
      <c r="W184" s="1" t="e">
        <f t="shared" ca="1" si="33"/>
        <v>#VALUE!</v>
      </c>
      <c r="X184" s="1" t="e">
        <f t="shared" ca="1" si="34"/>
        <v>#VALUE!</v>
      </c>
      <c r="Y184" s="1" t="e">
        <f t="shared" ca="1" si="35"/>
        <v>#VALUE!</v>
      </c>
      <c r="AA184" s="1" t="str">
        <f t="shared" si="40"/>
        <v/>
      </c>
      <c r="AB184" s="1" t="str">
        <f t="shared" si="40"/>
        <v/>
      </c>
      <c r="AC184" s="1" t="str">
        <f t="shared" si="40"/>
        <v/>
      </c>
      <c r="AD184" s="1" t="str">
        <f t="shared" si="40"/>
        <v/>
      </c>
      <c r="AE184" s="1" t="str">
        <f t="shared" si="40"/>
        <v/>
      </c>
      <c r="AF184" s="1" t="e">
        <f>VLOOKUP(C184,'Est4'!$C$12:$S$26,18,FALSE)</f>
        <v>#N/A</v>
      </c>
      <c r="AG184" s="1" t="str">
        <f ca="1">IF($I184&lt;AG$5,"-",SUM(INDIRECT(ADDRESS($AF184+"1",6,1,1,"EST 4")):INDIRECT(ADDRESS($AF184+"1",IF(AA184="",17,AA184+"5"),1,1,"EST 4")))/SUM(INDIRECT(ADDRESS($AF184,6,1,1,"EST 4")):INDIRECT(ADDRESS($AF184,IF(AA184="",17,AA184+"5"),1,1,"EST 4")))-1)</f>
        <v>-</v>
      </c>
      <c r="AH184" s="1" t="str">
        <f ca="1">IF($I184&lt;AH$5,"-",SUM(INDIRECT(ADDRESS($AF184+"1",22,1,1,"EST 4")):INDIRECT(ADDRESS($AF184+"1",IF(AB184="",33,AB184+"21"),1,1,"EST 4")))/SUM(INDIRECT(ADDRESS($AF184,22,1,1,"EST 4")):INDIRECT(ADDRESS($AF184,IF(AB184="",33,AB184+"21"),1,1,"EST 4")))-1)</f>
        <v>-</v>
      </c>
      <c r="AI184" s="1" t="str">
        <f ca="1">IF($I184&lt;AI$5,"-",SUM(INDIRECT(ADDRESS($AF184+"1",38,1,1,"EST 4")):INDIRECT(ADDRESS($AF184+"1",IF(AC184="",49,AC184+"37"),1,1,"EST 4")))/SUM(INDIRECT(ADDRESS($AF184,38,1,1,"EST 4")):INDIRECT(ADDRESS($AF184,IF(AC184="",49,AC184+"37"),1,1,"EST 4")))-1)</f>
        <v>-</v>
      </c>
      <c r="AJ184" s="1" t="str">
        <f ca="1">IF($I184&lt;AJ$5,"-",SUM(INDIRECT(ADDRESS($AF184+"1",54,1,1,"EST 4")):INDIRECT(ADDRESS($AF184+"1",IF(AD184="",65,AD184+"53"),1,1,"EST 4")))/SUM(INDIRECT(ADDRESS($AF184,54,1,1,"EST 4")):INDIRECT(ADDRESS($AF184,IF(AD184="",65,AD184+"53"),1,1,"EST 4")))-1)</f>
        <v>-</v>
      </c>
      <c r="AK184" s="1" t="str">
        <f ca="1">IF($I184&lt;AK$5,"-",SUM(INDIRECT(ADDRESS($AF184+"1",70,1,1,"EST 4")):INDIRECT(ADDRESS($AF184+"1",IF(AE184="",81,AE184+"69"),1,1,"EST 4")))/SUM(INDIRECT(ADDRESS($AF184,70,1,1,"EST 4")):INDIRECT(ADDRESS($AF184,IF(AE184="",81,AE184+"69"),1,1,"EST 4")))-1)</f>
        <v>-</v>
      </c>
    </row>
    <row r="185" spans="3:37" ht="30" customHeight="1" thickTop="1" thickBot="1">
      <c r="C185" s="321"/>
      <c r="D185" s="322"/>
      <c r="E185" s="316"/>
      <c r="F185" s="316"/>
      <c r="G185" s="317" t="str">
        <f>IF(F185=0,"",VLOOKUP(F185,Funcionários!$C$6:$D$81,2,FALSE))</f>
        <v/>
      </c>
      <c r="H185" s="318"/>
      <c r="I185" s="319"/>
      <c r="J185" s="85" t="str">
        <f t="shared" si="29"/>
        <v/>
      </c>
      <c r="K185" s="88"/>
      <c r="L185" s="1" t="str">
        <f t="shared" si="30"/>
        <v/>
      </c>
      <c r="R185" s="1" t="str">
        <f t="shared" si="31"/>
        <v/>
      </c>
      <c r="S185" s="1" t="str">
        <f t="shared" si="32"/>
        <v/>
      </c>
      <c r="W185" s="1" t="e">
        <f t="shared" ca="1" si="33"/>
        <v>#VALUE!</v>
      </c>
      <c r="X185" s="1" t="e">
        <f t="shared" ca="1" si="34"/>
        <v>#VALUE!</v>
      </c>
      <c r="Y185" s="1" t="e">
        <f t="shared" ca="1" si="35"/>
        <v>#VALUE!</v>
      </c>
      <c r="AA185" s="1" t="str">
        <f t="shared" si="40"/>
        <v/>
      </c>
      <c r="AB185" s="1" t="str">
        <f t="shared" si="40"/>
        <v/>
      </c>
      <c r="AC185" s="1" t="str">
        <f t="shared" si="40"/>
        <v/>
      </c>
      <c r="AD185" s="1" t="str">
        <f t="shared" si="40"/>
        <v/>
      </c>
      <c r="AE185" s="1" t="str">
        <f t="shared" si="40"/>
        <v/>
      </c>
      <c r="AF185" s="1" t="e">
        <f>VLOOKUP(C185,'Est4'!$C$12:$S$26,18,FALSE)</f>
        <v>#N/A</v>
      </c>
      <c r="AG185" s="1" t="str">
        <f ca="1">IF($I185&lt;AG$5,"-",SUM(INDIRECT(ADDRESS($AF185+"1",6,1,1,"EST 4")):INDIRECT(ADDRESS($AF185+"1",IF(AA185="",17,AA185+"5"),1,1,"EST 4")))/SUM(INDIRECT(ADDRESS($AF185,6,1,1,"EST 4")):INDIRECT(ADDRESS($AF185,IF(AA185="",17,AA185+"5"),1,1,"EST 4")))-1)</f>
        <v>-</v>
      </c>
      <c r="AH185" s="1" t="str">
        <f ca="1">IF($I185&lt;AH$5,"-",SUM(INDIRECT(ADDRESS($AF185+"1",22,1,1,"EST 4")):INDIRECT(ADDRESS($AF185+"1",IF(AB185="",33,AB185+"21"),1,1,"EST 4")))/SUM(INDIRECT(ADDRESS($AF185,22,1,1,"EST 4")):INDIRECT(ADDRESS($AF185,IF(AB185="",33,AB185+"21"),1,1,"EST 4")))-1)</f>
        <v>-</v>
      </c>
      <c r="AI185" s="1" t="str">
        <f ca="1">IF($I185&lt;AI$5,"-",SUM(INDIRECT(ADDRESS($AF185+"1",38,1,1,"EST 4")):INDIRECT(ADDRESS($AF185+"1",IF(AC185="",49,AC185+"37"),1,1,"EST 4")))/SUM(INDIRECT(ADDRESS($AF185,38,1,1,"EST 4")):INDIRECT(ADDRESS($AF185,IF(AC185="",49,AC185+"37"),1,1,"EST 4")))-1)</f>
        <v>-</v>
      </c>
      <c r="AJ185" s="1" t="str">
        <f ca="1">IF($I185&lt;AJ$5,"-",SUM(INDIRECT(ADDRESS($AF185+"1",54,1,1,"EST 4")):INDIRECT(ADDRESS($AF185+"1",IF(AD185="",65,AD185+"53"),1,1,"EST 4")))/SUM(INDIRECT(ADDRESS($AF185,54,1,1,"EST 4")):INDIRECT(ADDRESS($AF185,IF(AD185="",65,AD185+"53"),1,1,"EST 4")))-1)</f>
        <v>-</v>
      </c>
      <c r="AK185" s="1" t="str">
        <f ca="1">IF($I185&lt;AK$5,"-",SUM(INDIRECT(ADDRESS($AF185+"1",70,1,1,"EST 4")):INDIRECT(ADDRESS($AF185+"1",IF(AE185="",81,AE185+"69"),1,1,"EST 4")))/SUM(INDIRECT(ADDRESS($AF185,70,1,1,"EST 4")):INDIRECT(ADDRESS($AF185,IF(AE185="",81,AE185+"69"),1,1,"EST 4")))-1)</f>
        <v>-</v>
      </c>
    </row>
    <row r="186" spans="3:37" ht="30" customHeight="1" thickTop="1" thickBot="1">
      <c r="C186" s="321"/>
      <c r="D186" s="322"/>
      <c r="E186" s="316"/>
      <c r="F186" s="316"/>
      <c r="G186" s="317" t="str">
        <f>IF(F186=0,"",VLOOKUP(F186,Funcionários!$C$6:$D$81,2,FALSE))</f>
        <v/>
      </c>
      <c r="H186" s="318"/>
      <c r="I186" s="319"/>
      <c r="J186" s="85" t="str">
        <f t="shared" si="29"/>
        <v/>
      </c>
      <c r="K186" s="88"/>
      <c r="L186" s="1" t="str">
        <f t="shared" si="30"/>
        <v/>
      </c>
      <c r="R186" s="1" t="str">
        <f t="shared" si="31"/>
        <v/>
      </c>
      <c r="S186" s="1" t="str">
        <f t="shared" si="32"/>
        <v/>
      </c>
      <c r="W186" s="1" t="e">
        <f t="shared" ca="1" si="33"/>
        <v>#VALUE!</v>
      </c>
      <c r="X186" s="1" t="e">
        <f t="shared" ca="1" si="34"/>
        <v>#VALUE!</v>
      </c>
      <c r="Y186" s="1" t="e">
        <f t="shared" ca="1" si="35"/>
        <v>#VALUE!</v>
      </c>
      <c r="AA186" s="1" t="str">
        <f t="shared" ref="AA186:AE195" si="41">IF($I186=AA$5,$R186,"")</f>
        <v/>
      </c>
      <c r="AB186" s="1" t="str">
        <f t="shared" si="41"/>
        <v/>
      </c>
      <c r="AC186" s="1" t="str">
        <f t="shared" si="41"/>
        <v/>
      </c>
      <c r="AD186" s="1" t="str">
        <f t="shared" si="41"/>
        <v/>
      </c>
      <c r="AE186" s="1" t="str">
        <f t="shared" si="41"/>
        <v/>
      </c>
      <c r="AF186" s="1" t="e">
        <f>VLOOKUP(C186,'Est4'!$C$12:$S$26,18,FALSE)</f>
        <v>#N/A</v>
      </c>
      <c r="AG186" s="1" t="str">
        <f ca="1">IF($I186&lt;AG$5,"-",SUM(INDIRECT(ADDRESS($AF186+"1",6,1,1,"EST 4")):INDIRECT(ADDRESS($AF186+"1",IF(AA186="",17,AA186+"5"),1,1,"EST 4")))/SUM(INDIRECT(ADDRESS($AF186,6,1,1,"EST 4")):INDIRECT(ADDRESS($AF186,IF(AA186="",17,AA186+"5"),1,1,"EST 4")))-1)</f>
        <v>-</v>
      </c>
      <c r="AH186" s="1" t="str">
        <f ca="1">IF($I186&lt;AH$5,"-",SUM(INDIRECT(ADDRESS($AF186+"1",22,1,1,"EST 4")):INDIRECT(ADDRESS($AF186+"1",IF(AB186="",33,AB186+"21"),1,1,"EST 4")))/SUM(INDIRECT(ADDRESS($AF186,22,1,1,"EST 4")):INDIRECT(ADDRESS($AF186,IF(AB186="",33,AB186+"21"),1,1,"EST 4")))-1)</f>
        <v>-</v>
      </c>
      <c r="AI186" s="1" t="str">
        <f ca="1">IF($I186&lt;AI$5,"-",SUM(INDIRECT(ADDRESS($AF186+"1",38,1,1,"EST 4")):INDIRECT(ADDRESS($AF186+"1",IF(AC186="",49,AC186+"37"),1,1,"EST 4")))/SUM(INDIRECT(ADDRESS($AF186,38,1,1,"EST 4")):INDIRECT(ADDRESS($AF186,IF(AC186="",49,AC186+"37"),1,1,"EST 4")))-1)</f>
        <v>-</v>
      </c>
      <c r="AJ186" s="1" t="str">
        <f ca="1">IF($I186&lt;AJ$5,"-",SUM(INDIRECT(ADDRESS($AF186+"1",54,1,1,"EST 4")):INDIRECT(ADDRESS($AF186+"1",IF(AD186="",65,AD186+"53"),1,1,"EST 4")))/SUM(INDIRECT(ADDRESS($AF186,54,1,1,"EST 4")):INDIRECT(ADDRESS($AF186,IF(AD186="",65,AD186+"53"),1,1,"EST 4")))-1)</f>
        <v>-</v>
      </c>
      <c r="AK186" s="1" t="str">
        <f ca="1">IF($I186&lt;AK$5,"-",SUM(INDIRECT(ADDRESS($AF186+"1",70,1,1,"EST 4")):INDIRECT(ADDRESS($AF186+"1",IF(AE186="",81,AE186+"69"),1,1,"EST 4")))/SUM(INDIRECT(ADDRESS($AF186,70,1,1,"EST 4")):INDIRECT(ADDRESS($AF186,IF(AE186="",81,AE186+"69"),1,1,"EST 4")))-1)</f>
        <v>-</v>
      </c>
    </row>
    <row r="187" spans="3:37" ht="30" customHeight="1" thickTop="1" thickBot="1">
      <c r="C187" s="321"/>
      <c r="D187" s="322"/>
      <c r="E187" s="316"/>
      <c r="F187" s="316"/>
      <c r="G187" s="317" t="str">
        <f>IF(F187=0,"",VLOOKUP(F187,Funcionários!$C$6:$D$81,2,FALSE))</f>
        <v/>
      </c>
      <c r="H187" s="318"/>
      <c r="I187" s="319"/>
      <c r="J187" s="85" t="str">
        <f t="shared" si="29"/>
        <v/>
      </c>
      <c r="K187" s="88"/>
      <c r="L187" s="1" t="str">
        <f t="shared" si="30"/>
        <v/>
      </c>
      <c r="R187" s="1" t="str">
        <f t="shared" si="31"/>
        <v/>
      </c>
      <c r="S187" s="1" t="str">
        <f t="shared" si="32"/>
        <v/>
      </c>
      <c r="W187" s="1" t="e">
        <f t="shared" ca="1" si="33"/>
        <v>#VALUE!</v>
      </c>
      <c r="X187" s="1" t="e">
        <f t="shared" ca="1" si="34"/>
        <v>#VALUE!</v>
      </c>
      <c r="Y187" s="1" t="e">
        <f t="shared" ca="1" si="35"/>
        <v>#VALUE!</v>
      </c>
      <c r="AA187" s="1" t="str">
        <f t="shared" si="41"/>
        <v/>
      </c>
      <c r="AB187" s="1" t="str">
        <f t="shared" si="41"/>
        <v/>
      </c>
      <c r="AC187" s="1" t="str">
        <f t="shared" si="41"/>
        <v/>
      </c>
      <c r="AD187" s="1" t="str">
        <f t="shared" si="41"/>
        <v/>
      </c>
      <c r="AE187" s="1" t="str">
        <f t="shared" si="41"/>
        <v/>
      </c>
      <c r="AF187" s="1" t="e">
        <f>VLOOKUP(C187,'Est4'!$C$12:$S$26,18,FALSE)</f>
        <v>#N/A</v>
      </c>
      <c r="AG187" s="1" t="str">
        <f ca="1">IF($I187&lt;AG$5,"-",SUM(INDIRECT(ADDRESS($AF187+"1",6,1,1,"EST 4")):INDIRECT(ADDRESS($AF187+"1",IF(AA187="",17,AA187+"5"),1,1,"EST 4")))/SUM(INDIRECT(ADDRESS($AF187,6,1,1,"EST 4")):INDIRECT(ADDRESS($AF187,IF(AA187="",17,AA187+"5"),1,1,"EST 4")))-1)</f>
        <v>-</v>
      </c>
      <c r="AH187" s="1" t="str">
        <f ca="1">IF($I187&lt;AH$5,"-",SUM(INDIRECT(ADDRESS($AF187+"1",22,1,1,"EST 4")):INDIRECT(ADDRESS($AF187+"1",IF(AB187="",33,AB187+"21"),1,1,"EST 4")))/SUM(INDIRECT(ADDRESS($AF187,22,1,1,"EST 4")):INDIRECT(ADDRESS($AF187,IF(AB187="",33,AB187+"21"),1,1,"EST 4")))-1)</f>
        <v>-</v>
      </c>
      <c r="AI187" s="1" t="str">
        <f ca="1">IF($I187&lt;AI$5,"-",SUM(INDIRECT(ADDRESS($AF187+"1",38,1,1,"EST 4")):INDIRECT(ADDRESS($AF187+"1",IF(AC187="",49,AC187+"37"),1,1,"EST 4")))/SUM(INDIRECT(ADDRESS($AF187,38,1,1,"EST 4")):INDIRECT(ADDRESS($AF187,IF(AC187="",49,AC187+"37"),1,1,"EST 4")))-1)</f>
        <v>-</v>
      </c>
      <c r="AJ187" s="1" t="str">
        <f ca="1">IF($I187&lt;AJ$5,"-",SUM(INDIRECT(ADDRESS($AF187+"1",54,1,1,"EST 4")):INDIRECT(ADDRESS($AF187+"1",IF(AD187="",65,AD187+"53"),1,1,"EST 4")))/SUM(INDIRECT(ADDRESS($AF187,54,1,1,"EST 4")):INDIRECT(ADDRESS($AF187,IF(AD187="",65,AD187+"53"),1,1,"EST 4")))-1)</f>
        <v>-</v>
      </c>
      <c r="AK187" s="1" t="str">
        <f ca="1">IF($I187&lt;AK$5,"-",SUM(INDIRECT(ADDRESS($AF187+"1",70,1,1,"EST 4")):INDIRECT(ADDRESS($AF187+"1",IF(AE187="",81,AE187+"69"),1,1,"EST 4")))/SUM(INDIRECT(ADDRESS($AF187,70,1,1,"EST 4")):INDIRECT(ADDRESS($AF187,IF(AE187="",81,AE187+"69"),1,1,"EST 4")))-1)</f>
        <v>-</v>
      </c>
    </row>
    <row r="188" spans="3:37" ht="30" customHeight="1" thickTop="1" thickBot="1">
      <c r="C188" s="321"/>
      <c r="D188" s="322"/>
      <c r="E188" s="316"/>
      <c r="F188" s="316"/>
      <c r="G188" s="317" t="str">
        <f>IF(F188=0,"",VLOOKUP(F188,Funcionários!$C$6:$D$81,2,FALSE))</f>
        <v/>
      </c>
      <c r="H188" s="318"/>
      <c r="I188" s="319"/>
      <c r="J188" s="85" t="str">
        <f t="shared" si="29"/>
        <v/>
      </c>
      <c r="K188" s="88"/>
      <c r="L188" s="1" t="str">
        <f t="shared" si="30"/>
        <v/>
      </c>
      <c r="R188" s="1" t="str">
        <f t="shared" si="31"/>
        <v/>
      </c>
      <c r="S188" s="1" t="str">
        <f t="shared" si="32"/>
        <v/>
      </c>
      <c r="W188" s="1" t="e">
        <f t="shared" ca="1" si="33"/>
        <v>#VALUE!</v>
      </c>
      <c r="X188" s="1" t="e">
        <f t="shared" ca="1" si="34"/>
        <v>#VALUE!</v>
      </c>
      <c r="Y188" s="1" t="e">
        <f t="shared" ca="1" si="35"/>
        <v>#VALUE!</v>
      </c>
      <c r="AA188" s="1" t="str">
        <f t="shared" si="41"/>
        <v/>
      </c>
      <c r="AB188" s="1" t="str">
        <f t="shared" si="41"/>
        <v/>
      </c>
      <c r="AC188" s="1" t="str">
        <f t="shared" si="41"/>
        <v/>
      </c>
      <c r="AD188" s="1" t="str">
        <f t="shared" si="41"/>
        <v/>
      </c>
      <c r="AE188" s="1" t="str">
        <f t="shared" si="41"/>
        <v/>
      </c>
      <c r="AF188" s="1" t="e">
        <f>VLOOKUP(C188,'Est4'!$C$12:$S$26,18,FALSE)</f>
        <v>#N/A</v>
      </c>
      <c r="AG188" s="1" t="str">
        <f ca="1">IF($I188&lt;AG$5,"-",SUM(INDIRECT(ADDRESS($AF188+"1",6,1,1,"EST 4")):INDIRECT(ADDRESS($AF188+"1",IF(AA188="",17,AA188+"5"),1,1,"EST 4")))/SUM(INDIRECT(ADDRESS($AF188,6,1,1,"EST 4")):INDIRECT(ADDRESS($AF188,IF(AA188="",17,AA188+"5"),1,1,"EST 4")))-1)</f>
        <v>-</v>
      </c>
      <c r="AH188" s="1" t="str">
        <f ca="1">IF($I188&lt;AH$5,"-",SUM(INDIRECT(ADDRESS($AF188+"1",22,1,1,"EST 4")):INDIRECT(ADDRESS($AF188+"1",IF(AB188="",33,AB188+"21"),1,1,"EST 4")))/SUM(INDIRECT(ADDRESS($AF188,22,1,1,"EST 4")):INDIRECT(ADDRESS($AF188,IF(AB188="",33,AB188+"21"),1,1,"EST 4")))-1)</f>
        <v>-</v>
      </c>
      <c r="AI188" s="1" t="str">
        <f ca="1">IF($I188&lt;AI$5,"-",SUM(INDIRECT(ADDRESS($AF188+"1",38,1,1,"EST 4")):INDIRECT(ADDRESS($AF188+"1",IF(AC188="",49,AC188+"37"),1,1,"EST 4")))/SUM(INDIRECT(ADDRESS($AF188,38,1,1,"EST 4")):INDIRECT(ADDRESS($AF188,IF(AC188="",49,AC188+"37"),1,1,"EST 4")))-1)</f>
        <v>-</v>
      </c>
      <c r="AJ188" s="1" t="str">
        <f ca="1">IF($I188&lt;AJ$5,"-",SUM(INDIRECT(ADDRESS($AF188+"1",54,1,1,"EST 4")):INDIRECT(ADDRESS($AF188+"1",IF(AD188="",65,AD188+"53"),1,1,"EST 4")))/SUM(INDIRECT(ADDRESS($AF188,54,1,1,"EST 4")):INDIRECT(ADDRESS($AF188,IF(AD188="",65,AD188+"53"),1,1,"EST 4")))-1)</f>
        <v>-</v>
      </c>
      <c r="AK188" s="1" t="str">
        <f ca="1">IF($I188&lt;AK$5,"-",SUM(INDIRECT(ADDRESS($AF188+"1",70,1,1,"EST 4")):INDIRECT(ADDRESS($AF188+"1",IF(AE188="",81,AE188+"69"),1,1,"EST 4")))/SUM(INDIRECT(ADDRESS($AF188,70,1,1,"EST 4")):INDIRECT(ADDRESS($AF188,IF(AE188="",81,AE188+"69"),1,1,"EST 4")))-1)</f>
        <v>-</v>
      </c>
    </row>
    <row r="189" spans="3:37" ht="30" customHeight="1" thickTop="1" thickBot="1">
      <c r="C189" s="321"/>
      <c r="D189" s="322"/>
      <c r="E189" s="316"/>
      <c r="F189" s="316"/>
      <c r="G189" s="317" t="str">
        <f>IF(F189=0,"",VLOOKUP(F189,Funcionários!$C$6:$D$81,2,FALSE))</f>
        <v/>
      </c>
      <c r="H189" s="318"/>
      <c r="I189" s="319"/>
      <c r="J189" s="85" t="str">
        <f t="shared" si="29"/>
        <v/>
      </c>
      <c r="K189" s="88"/>
      <c r="L189" s="1" t="str">
        <f t="shared" si="30"/>
        <v/>
      </c>
      <c r="R189" s="1" t="str">
        <f t="shared" si="31"/>
        <v/>
      </c>
      <c r="S189" s="1" t="str">
        <f t="shared" si="32"/>
        <v/>
      </c>
      <c r="W189" s="1" t="e">
        <f t="shared" ca="1" si="33"/>
        <v>#VALUE!</v>
      </c>
      <c r="X189" s="1" t="e">
        <f t="shared" ca="1" si="34"/>
        <v>#VALUE!</v>
      </c>
      <c r="Y189" s="1" t="e">
        <f t="shared" ca="1" si="35"/>
        <v>#VALUE!</v>
      </c>
      <c r="AA189" s="1" t="str">
        <f t="shared" si="41"/>
        <v/>
      </c>
      <c r="AB189" s="1" t="str">
        <f t="shared" si="41"/>
        <v/>
      </c>
      <c r="AC189" s="1" t="str">
        <f t="shared" si="41"/>
        <v/>
      </c>
      <c r="AD189" s="1" t="str">
        <f t="shared" si="41"/>
        <v/>
      </c>
      <c r="AE189" s="1" t="str">
        <f t="shared" si="41"/>
        <v/>
      </c>
      <c r="AF189" s="1" t="e">
        <f>VLOOKUP(C189,'Est4'!$C$12:$S$26,18,FALSE)</f>
        <v>#N/A</v>
      </c>
      <c r="AG189" s="1" t="str">
        <f ca="1">IF($I189&lt;AG$5,"-",SUM(INDIRECT(ADDRESS($AF189+"1",6,1,1,"EST 4")):INDIRECT(ADDRESS($AF189+"1",IF(AA189="",17,AA189+"5"),1,1,"EST 4")))/SUM(INDIRECT(ADDRESS($AF189,6,1,1,"EST 4")):INDIRECT(ADDRESS($AF189,IF(AA189="",17,AA189+"5"),1,1,"EST 4")))-1)</f>
        <v>-</v>
      </c>
      <c r="AH189" s="1" t="str">
        <f ca="1">IF($I189&lt;AH$5,"-",SUM(INDIRECT(ADDRESS($AF189+"1",22,1,1,"EST 4")):INDIRECT(ADDRESS($AF189+"1",IF(AB189="",33,AB189+"21"),1,1,"EST 4")))/SUM(INDIRECT(ADDRESS($AF189,22,1,1,"EST 4")):INDIRECT(ADDRESS($AF189,IF(AB189="",33,AB189+"21"),1,1,"EST 4")))-1)</f>
        <v>-</v>
      </c>
      <c r="AI189" s="1" t="str">
        <f ca="1">IF($I189&lt;AI$5,"-",SUM(INDIRECT(ADDRESS($AF189+"1",38,1,1,"EST 4")):INDIRECT(ADDRESS($AF189+"1",IF(AC189="",49,AC189+"37"),1,1,"EST 4")))/SUM(INDIRECT(ADDRESS($AF189,38,1,1,"EST 4")):INDIRECT(ADDRESS($AF189,IF(AC189="",49,AC189+"37"),1,1,"EST 4")))-1)</f>
        <v>-</v>
      </c>
      <c r="AJ189" s="1" t="str">
        <f ca="1">IF($I189&lt;AJ$5,"-",SUM(INDIRECT(ADDRESS($AF189+"1",54,1,1,"EST 4")):INDIRECT(ADDRESS($AF189+"1",IF(AD189="",65,AD189+"53"),1,1,"EST 4")))/SUM(INDIRECT(ADDRESS($AF189,54,1,1,"EST 4")):INDIRECT(ADDRESS($AF189,IF(AD189="",65,AD189+"53"),1,1,"EST 4")))-1)</f>
        <v>-</v>
      </c>
      <c r="AK189" s="1" t="str">
        <f ca="1">IF($I189&lt;AK$5,"-",SUM(INDIRECT(ADDRESS($AF189+"1",70,1,1,"EST 4")):INDIRECT(ADDRESS($AF189+"1",IF(AE189="",81,AE189+"69"),1,1,"EST 4")))/SUM(INDIRECT(ADDRESS($AF189,70,1,1,"EST 4")):INDIRECT(ADDRESS($AF189,IF(AE189="",81,AE189+"69"),1,1,"EST 4")))-1)</f>
        <v>-</v>
      </c>
    </row>
    <row r="190" spans="3:37" ht="30" customHeight="1" thickTop="1" thickBot="1">
      <c r="C190" s="321"/>
      <c r="D190" s="322"/>
      <c r="E190" s="316"/>
      <c r="F190" s="316"/>
      <c r="G190" s="317" t="str">
        <f>IF(F190=0,"",VLOOKUP(F190,Funcionários!$C$6:$D$81,2,FALSE))</f>
        <v/>
      </c>
      <c r="H190" s="318"/>
      <c r="I190" s="319"/>
      <c r="J190" s="85" t="str">
        <f t="shared" si="29"/>
        <v/>
      </c>
      <c r="K190" s="88"/>
      <c r="L190" s="1" t="str">
        <f t="shared" si="30"/>
        <v/>
      </c>
      <c r="R190" s="1" t="str">
        <f t="shared" si="31"/>
        <v/>
      </c>
      <c r="S190" s="1" t="str">
        <f t="shared" si="32"/>
        <v/>
      </c>
      <c r="W190" s="1" t="e">
        <f t="shared" ca="1" si="33"/>
        <v>#VALUE!</v>
      </c>
      <c r="X190" s="1" t="e">
        <f t="shared" ca="1" si="34"/>
        <v>#VALUE!</v>
      </c>
      <c r="Y190" s="1" t="e">
        <f t="shared" ca="1" si="35"/>
        <v>#VALUE!</v>
      </c>
      <c r="AA190" s="1" t="str">
        <f t="shared" si="41"/>
        <v/>
      </c>
      <c r="AB190" s="1" t="str">
        <f t="shared" si="41"/>
        <v/>
      </c>
      <c r="AC190" s="1" t="str">
        <f t="shared" si="41"/>
        <v/>
      </c>
      <c r="AD190" s="1" t="str">
        <f t="shared" si="41"/>
        <v/>
      </c>
      <c r="AE190" s="1" t="str">
        <f t="shared" si="41"/>
        <v/>
      </c>
      <c r="AF190" s="1" t="e">
        <f>VLOOKUP(C190,'Est4'!$C$12:$S$26,18,FALSE)</f>
        <v>#N/A</v>
      </c>
      <c r="AG190" s="1" t="str">
        <f ca="1">IF($I190&lt;AG$5,"-",SUM(INDIRECT(ADDRESS($AF190+"1",6,1,1,"EST 4")):INDIRECT(ADDRESS($AF190+"1",IF(AA190="",17,AA190+"5"),1,1,"EST 4")))/SUM(INDIRECT(ADDRESS($AF190,6,1,1,"EST 4")):INDIRECT(ADDRESS($AF190,IF(AA190="",17,AA190+"5"),1,1,"EST 4")))-1)</f>
        <v>-</v>
      </c>
      <c r="AH190" s="1" t="str">
        <f ca="1">IF($I190&lt;AH$5,"-",SUM(INDIRECT(ADDRESS($AF190+"1",22,1,1,"EST 4")):INDIRECT(ADDRESS($AF190+"1",IF(AB190="",33,AB190+"21"),1,1,"EST 4")))/SUM(INDIRECT(ADDRESS($AF190,22,1,1,"EST 4")):INDIRECT(ADDRESS($AF190,IF(AB190="",33,AB190+"21"),1,1,"EST 4")))-1)</f>
        <v>-</v>
      </c>
      <c r="AI190" s="1" t="str">
        <f ca="1">IF($I190&lt;AI$5,"-",SUM(INDIRECT(ADDRESS($AF190+"1",38,1,1,"EST 4")):INDIRECT(ADDRESS($AF190+"1",IF(AC190="",49,AC190+"37"),1,1,"EST 4")))/SUM(INDIRECT(ADDRESS($AF190,38,1,1,"EST 4")):INDIRECT(ADDRESS($AF190,IF(AC190="",49,AC190+"37"),1,1,"EST 4")))-1)</f>
        <v>-</v>
      </c>
      <c r="AJ190" s="1" t="str">
        <f ca="1">IF($I190&lt;AJ$5,"-",SUM(INDIRECT(ADDRESS($AF190+"1",54,1,1,"EST 4")):INDIRECT(ADDRESS($AF190+"1",IF(AD190="",65,AD190+"53"),1,1,"EST 4")))/SUM(INDIRECT(ADDRESS($AF190,54,1,1,"EST 4")):INDIRECT(ADDRESS($AF190,IF(AD190="",65,AD190+"53"),1,1,"EST 4")))-1)</f>
        <v>-</v>
      </c>
      <c r="AK190" s="1" t="str">
        <f ca="1">IF($I190&lt;AK$5,"-",SUM(INDIRECT(ADDRESS($AF190+"1",70,1,1,"EST 4")):INDIRECT(ADDRESS($AF190+"1",IF(AE190="",81,AE190+"69"),1,1,"EST 4")))/SUM(INDIRECT(ADDRESS($AF190,70,1,1,"EST 4")):INDIRECT(ADDRESS($AF190,IF(AE190="",81,AE190+"69"),1,1,"EST 4")))-1)</f>
        <v>-</v>
      </c>
    </row>
    <row r="191" spans="3:37" ht="30" customHeight="1" thickTop="1" thickBot="1">
      <c r="C191" s="321"/>
      <c r="D191" s="322"/>
      <c r="E191" s="316"/>
      <c r="F191" s="316"/>
      <c r="G191" s="317" t="str">
        <f>IF(F191=0,"",VLOOKUP(F191,Funcionários!$C$6:$D$81,2,FALSE))</f>
        <v/>
      </c>
      <c r="H191" s="318"/>
      <c r="I191" s="319"/>
      <c r="J191" s="85" t="str">
        <f t="shared" si="29"/>
        <v/>
      </c>
      <c r="K191" s="88"/>
      <c r="L191" s="1" t="str">
        <f t="shared" si="30"/>
        <v/>
      </c>
      <c r="R191" s="1" t="str">
        <f t="shared" si="31"/>
        <v/>
      </c>
      <c r="S191" s="1" t="str">
        <f t="shared" si="32"/>
        <v/>
      </c>
      <c r="W191" s="1" t="e">
        <f t="shared" ca="1" si="33"/>
        <v>#VALUE!</v>
      </c>
      <c r="X191" s="1" t="e">
        <f t="shared" ca="1" si="34"/>
        <v>#VALUE!</v>
      </c>
      <c r="Y191" s="1" t="e">
        <f t="shared" ca="1" si="35"/>
        <v>#VALUE!</v>
      </c>
      <c r="AA191" s="1" t="str">
        <f t="shared" si="41"/>
        <v/>
      </c>
      <c r="AB191" s="1" t="str">
        <f t="shared" si="41"/>
        <v/>
      </c>
      <c r="AC191" s="1" t="str">
        <f t="shared" si="41"/>
        <v/>
      </c>
      <c r="AD191" s="1" t="str">
        <f t="shared" si="41"/>
        <v/>
      </c>
      <c r="AE191" s="1" t="str">
        <f t="shared" si="41"/>
        <v/>
      </c>
      <c r="AF191" s="1" t="e">
        <f>VLOOKUP(C191,'Est4'!$C$12:$S$26,18,FALSE)</f>
        <v>#N/A</v>
      </c>
      <c r="AG191" s="1" t="str">
        <f ca="1">IF($I191&lt;AG$5,"-",SUM(INDIRECT(ADDRESS($AF191+"1",6,1,1,"EST 4")):INDIRECT(ADDRESS($AF191+"1",IF(AA191="",17,AA191+"5"),1,1,"EST 4")))/SUM(INDIRECT(ADDRESS($AF191,6,1,1,"EST 4")):INDIRECT(ADDRESS($AF191,IF(AA191="",17,AA191+"5"),1,1,"EST 4")))-1)</f>
        <v>-</v>
      </c>
      <c r="AH191" s="1" t="str">
        <f ca="1">IF($I191&lt;AH$5,"-",SUM(INDIRECT(ADDRESS($AF191+"1",22,1,1,"EST 4")):INDIRECT(ADDRESS($AF191+"1",IF(AB191="",33,AB191+"21"),1,1,"EST 4")))/SUM(INDIRECT(ADDRESS($AF191,22,1,1,"EST 4")):INDIRECT(ADDRESS($AF191,IF(AB191="",33,AB191+"21"),1,1,"EST 4")))-1)</f>
        <v>-</v>
      </c>
      <c r="AI191" s="1" t="str">
        <f ca="1">IF($I191&lt;AI$5,"-",SUM(INDIRECT(ADDRESS($AF191+"1",38,1,1,"EST 4")):INDIRECT(ADDRESS($AF191+"1",IF(AC191="",49,AC191+"37"),1,1,"EST 4")))/SUM(INDIRECT(ADDRESS($AF191,38,1,1,"EST 4")):INDIRECT(ADDRESS($AF191,IF(AC191="",49,AC191+"37"),1,1,"EST 4")))-1)</f>
        <v>-</v>
      </c>
      <c r="AJ191" s="1" t="str">
        <f ca="1">IF($I191&lt;AJ$5,"-",SUM(INDIRECT(ADDRESS($AF191+"1",54,1,1,"EST 4")):INDIRECT(ADDRESS($AF191+"1",IF(AD191="",65,AD191+"53"),1,1,"EST 4")))/SUM(INDIRECT(ADDRESS($AF191,54,1,1,"EST 4")):INDIRECT(ADDRESS($AF191,IF(AD191="",65,AD191+"53"),1,1,"EST 4")))-1)</f>
        <v>-</v>
      </c>
      <c r="AK191" s="1" t="str">
        <f ca="1">IF($I191&lt;AK$5,"-",SUM(INDIRECT(ADDRESS($AF191+"1",70,1,1,"EST 4")):INDIRECT(ADDRESS($AF191+"1",IF(AE191="",81,AE191+"69"),1,1,"EST 4")))/SUM(INDIRECT(ADDRESS($AF191,70,1,1,"EST 4")):INDIRECT(ADDRESS($AF191,IF(AE191="",81,AE191+"69"),1,1,"EST 4")))-1)</f>
        <v>-</v>
      </c>
    </row>
    <row r="192" spans="3:37" ht="30" customHeight="1" thickTop="1" thickBot="1">
      <c r="C192" s="321"/>
      <c r="D192" s="322"/>
      <c r="E192" s="316"/>
      <c r="F192" s="316"/>
      <c r="G192" s="317" t="str">
        <f>IF(F192=0,"",VLOOKUP(F192,Funcionários!$C$6:$D$81,2,FALSE))</f>
        <v/>
      </c>
      <c r="H192" s="318"/>
      <c r="I192" s="319"/>
      <c r="J192" s="85" t="str">
        <f t="shared" si="29"/>
        <v/>
      </c>
      <c r="K192" s="88"/>
      <c r="L192" s="1" t="str">
        <f t="shared" si="30"/>
        <v/>
      </c>
      <c r="R192" s="1" t="str">
        <f t="shared" si="31"/>
        <v/>
      </c>
      <c r="S192" s="1" t="str">
        <f t="shared" si="32"/>
        <v/>
      </c>
      <c r="W192" s="1" t="e">
        <f t="shared" ca="1" si="33"/>
        <v>#VALUE!</v>
      </c>
      <c r="X192" s="1" t="e">
        <f t="shared" ca="1" si="34"/>
        <v>#VALUE!</v>
      </c>
      <c r="Y192" s="1" t="e">
        <f t="shared" ca="1" si="35"/>
        <v>#VALUE!</v>
      </c>
      <c r="AA192" s="1" t="str">
        <f t="shared" si="41"/>
        <v/>
      </c>
      <c r="AB192" s="1" t="str">
        <f t="shared" si="41"/>
        <v/>
      </c>
      <c r="AC192" s="1" t="str">
        <f t="shared" si="41"/>
        <v/>
      </c>
      <c r="AD192" s="1" t="str">
        <f t="shared" si="41"/>
        <v/>
      </c>
      <c r="AE192" s="1" t="str">
        <f t="shared" si="41"/>
        <v/>
      </c>
      <c r="AF192" s="1" t="e">
        <f>VLOOKUP(C192,'Est4'!$C$12:$S$26,18,FALSE)</f>
        <v>#N/A</v>
      </c>
      <c r="AG192" s="1" t="str">
        <f ca="1">IF($I192&lt;AG$5,"-",SUM(INDIRECT(ADDRESS($AF192+"1",6,1,1,"EST 4")):INDIRECT(ADDRESS($AF192+"1",IF(AA192="",17,AA192+"5"),1,1,"EST 4")))/SUM(INDIRECT(ADDRESS($AF192,6,1,1,"EST 4")):INDIRECT(ADDRESS($AF192,IF(AA192="",17,AA192+"5"),1,1,"EST 4")))-1)</f>
        <v>-</v>
      </c>
      <c r="AH192" s="1" t="str">
        <f ca="1">IF($I192&lt;AH$5,"-",SUM(INDIRECT(ADDRESS($AF192+"1",22,1,1,"EST 4")):INDIRECT(ADDRESS($AF192+"1",IF(AB192="",33,AB192+"21"),1,1,"EST 4")))/SUM(INDIRECT(ADDRESS($AF192,22,1,1,"EST 4")):INDIRECT(ADDRESS($AF192,IF(AB192="",33,AB192+"21"),1,1,"EST 4")))-1)</f>
        <v>-</v>
      </c>
      <c r="AI192" s="1" t="str">
        <f ca="1">IF($I192&lt;AI$5,"-",SUM(INDIRECT(ADDRESS($AF192+"1",38,1,1,"EST 4")):INDIRECT(ADDRESS($AF192+"1",IF(AC192="",49,AC192+"37"),1,1,"EST 4")))/SUM(INDIRECT(ADDRESS($AF192,38,1,1,"EST 4")):INDIRECT(ADDRESS($AF192,IF(AC192="",49,AC192+"37"),1,1,"EST 4")))-1)</f>
        <v>-</v>
      </c>
      <c r="AJ192" s="1" t="str">
        <f ca="1">IF($I192&lt;AJ$5,"-",SUM(INDIRECT(ADDRESS($AF192+"1",54,1,1,"EST 4")):INDIRECT(ADDRESS($AF192+"1",IF(AD192="",65,AD192+"53"),1,1,"EST 4")))/SUM(INDIRECT(ADDRESS($AF192,54,1,1,"EST 4")):INDIRECT(ADDRESS($AF192,IF(AD192="",65,AD192+"53"),1,1,"EST 4")))-1)</f>
        <v>-</v>
      </c>
      <c r="AK192" s="1" t="str">
        <f ca="1">IF($I192&lt;AK$5,"-",SUM(INDIRECT(ADDRESS($AF192+"1",70,1,1,"EST 4")):INDIRECT(ADDRESS($AF192+"1",IF(AE192="",81,AE192+"69"),1,1,"EST 4")))/SUM(INDIRECT(ADDRESS($AF192,70,1,1,"EST 4")):INDIRECT(ADDRESS($AF192,IF(AE192="",81,AE192+"69"),1,1,"EST 4")))-1)</f>
        <v>-</v>
      </c>
    </row>
    <row r="193" spans="3:37" ht="30" customHeight="1" thickTop="1" thickBot="1">
      <c r="C193" s="321"/>
      <c r="D193" s="322"/>
      <c r="E193" s="316"/>
      <c r="F193" s="316"/>
      <c r="G193" s="317" t="str">
        <f>IF(F193=0,"",VLOOKUP(F193,Funcionários!$C$6:$D$81,2,FALSE))</f>
        <v/>
      </c>
      <c r="H193" s="318"/>
      <c r="I193" s="319"/>
      <c r="J193" s="85" t="str">
        <f t="shared" si="29"/>
        <v/>
      </c>
      <c r="K193" s="88"/>
      <c r="L193" s="1" t="str">
        <f t="shared" si="30"/>
        <v/>
      </c>
      <c r="R193" s="1" t="str">
        <f t="shared" si="31"/>
        <v/>
      </c>
      <c r="S193" s="1" t="str">
        <f t="shared" si="32"/>
        <v/>
      </c>
      <c r="W193" s="1" t="e">
        <f t="shared" ca="1" si="33"/>
        <v>#VALUE!</v>
      </c>
      <c r="X193" s="1" t="e">
        <f t="shared" ca="1" si="34"/>
        <v>#VALUE!</v>
      </c>
      <c r="Y193" s="1" t="e">
        <f t="shared" ca="1" si="35"/>
        <v>#VALUE!</v>
      </c>
      <c r="AA193" s="1" t="str">
        <f t="shared" si="41"/>
        <v/>
      </c>
      <c r="AB193" s="1" t="str">
        <f t="shared" si="41"/>
        <v/>
      </c>
      <c r="AC193" s="1" t="str">
        <f t="shared" si="41"/>
        <v/>
      </c>
      <c r="AD193" s="1" t="str">
        <f t="shared" si="41"/>
        <v/>
      </c>
      <c r="AE193" s="1" t="str">
        <f t="shared" si="41"/>
        <v/>
      </c>
      <c r="AF193" s="1" t="e">
        <f>VLOOKUP(C193,'Est4'!$C$12:$S$26,18,FALSE)</f>
        <v>#N/A</v>
      </c>
      <c r="AG193" s="1" t="str">
        <f ca="1">IF($I193&lt;AG$5,"-",SUM(INDIRECT(ADDRESS($AF193+"1",6,1,1,"EST 4")):INDIRECT(ADDRESS($AF193+"1",IF(AA193="",17,AA193+"5"),1,1,"EST 4")))/SUM(INDIRECT(ADDRESS($AF193,6,1,1,"EST 4")):INDIRECT(ADDRESS($AF193,IF(AA193="",17,AA193+"5"),1,1,"EST 4")))-1)</f>
        <v>-</v>
      </c>
      <c r="AH193" s="1" t="str">
        <f ca="1">IF($I193&lt;AH$5,"-",SUM(INDIRECT(ADDRESS($AF193+"1",22,1,1,"EST 4")):INDIRECT(ADDRESS($AF193+"1",IF(AB193="",33,AB193+"21"),1,1,"EST 4")))/SUM(INDIRECT(ADDRESS($AF193,22,1,1,"EST 4")):INDIRECT(ADDRESS($AF193,IF(AB193="",33,AB193+"21"),1,1,"EST 4")))-1)</f>
        <v>-</v>
      </c>
      <c r="AI193" s="1" t="str">
        <f ca="1">IF($I193&lt;AI$5,"-",SUM(INDIRECT(ADDRESS($AF193+"1",38,1,1,"EST 4")):INDIRECT(ADDRESS($AF193+"1",IF(AC193="",49,AC193+"37"),1,1,"EST 4")))/SUM(INDIRECT(ADDRESS($AF193,38,1,1,"EST 4")):INDIRECT(ADDRESS($AF193,IF(AC193="",49,AC193+"37"),1,1,"EST 4")))-1)</f>
        <v>-</v>
      </c>
      <c r="AJ193" s="1" t="str">
        <f ca="1">IF($I193&lt;AJ$5,"-",SUM(INDIRECT(ADDRESS($AF193+"1",54,1,1,"EST 4")):INDIRECT(ADDRESS($AF193+"1",IF(AD193="",65,AD193+"53"),1,1,"EST 4")))/SUM(INDIRECT(ADDRESS($AF193,54,1,1,"EST 4")):INDIRECT(ADDRESS($AF193,IF(AD193="",65,AD193+"53"),1,1,"EST 4")))-1)</f>
        <v>-</v>
      </c>
      <c r="AK193" s="1" t="str">
        <f ca="1">IF($I193&lt;AK$5,"-",SUM(INDIRECT(ADDRESS($AF193+"1",70,1,1,"EST 4")):INDIRECT(ADDRESS($AF193+"1",IF(AE193="",81,AE193+"69"),1,1,"EST 4")))/SUM(INDIRECT(ADDRESS($AF193,70,1,1,"EST 4")):INDIRECT(ADDRESS($AF193,IF(AE193="",81,AE193+"69"),1,1,"EST 4")))-1)</f>
        <v>-</v>
      </c>
    </row>
    <row r="194" spans="3:37" ht="30" customHeight="1" thickTop="1" thickBot="1">
      <c r="C194" s="321"/>
      <c r="D194" s="322"/>
      <c r="E194" s="316"/>
      <c r="F194" s="316"/>
      <c r="G194" s="317" t="str">
        <f>IF(F194=0,"",VLOOKUP(F194,Funcionários!$C$6:$D$81,2,FALSE))</f>
        <v/>
      </c>
      <c r="H194" s="318"/>
      <c r="I194" s="319"/>
      <c r="J194" s="85" t="str">
        <f t="shared" si="29"/>
        <v/>
      </c>
      <c r="K194" s="88"/>
      <c r="L194" s="1" t="str">
        <f t="shared" si="30"/>
        <v/>
      </c>
      <c r="R194" s="1" t="str">
        <f t="shared" si="31"/>
        <v/>
      </c>
      <c r="S194" s="1" t="str">
        <f t="shared" si="32"/>
        <v/>
      </c>
      <c r="W194" s="1" t="e">
        <f t="shared" ca="1" si="33"/>
        <v>#VALUE!</v>
      </c>
      <c r="X194" s="1" t="e">
        <f t="shared" ca="1" si="34"/>
        <v>#VALUE!</v>
      </c>
      <c r="Y194" s="1" t="e">
        <f t="shared" ca="1" si="35"/>
        <v>#VALUE!</v>
      </c>
      <c r="AA194" s="1" t="str">
        <f t="shared" si="41"/>
        <v/>
      </c>
      <c r="AB194" s="1" t="str">
        <f t="shared" si="41"/>
        <v/>
      </c>
      <c r="AC194" s="1" t="str">
        <f t="shared" si="41"/>
        <v/>
      </c>
      <c r="AD194" s="1" t="str">
        <f t="shared" si="41"/>
        <v/>
      </c>
      <c r="AE194" s="1" t="str">
        <f t="shared" si="41"/>
        <v/>
      </c>
      <c r="AF194" s="1" t="e">
        <f>VLOOKUP(C194,'Est4'!$C$12:$S$26,18,FALSE)</f>
        <v>#N/A</v>
      </c>
      <c r="AG194" s="1" t="str">
        <f ca="1">IF($I194&lt;AG$5,"-",SUM(INDIRECT(ADDRESS($AF194+"1",6,1,1,"EST 4")):INDIRECT(ADDRESS($AF194+"1",IF(AA194="",17,AA194+"5"),1,1,"EST 4")))/SUM(INDIRECT(ADDRESS($AF194,6,1,1,"EST 4")):INDIRECT(ADDRESS($AF194,IF(AA194="",17,AA194+"5"),1,1,"EST 4")))-1)</f>
        <v>-</v>
      </c>
      <c r="AH194" s="1" t="str">
        <f ca="1">IF($I194&lt;AH$5,"-",SUM(INDIRECT(ADDRESS($AF194+"1",22,1,1,"EST 4")):INDIRECT(ADDRESS($AF194+"1",IF(AB194="",33,AB194+"21"),1,1,"EST 4")))/SUM(INDIRECT(ADDRESS($AF194,22,1,1,"EST 4")):INDIRECT(ADDRESS($AF194,IF(AB194="",33,AB194+"21"),1,1,"EST 4")))-1)</f>
        <v>-</v>
      </c>
      <c r="AI194" s="1" t="str">
        <f ca="1">IF($I194&lt;AI$5,"-",SUM(INDIRECT(ADDRESS($AF194+"1",38,1,1,"EST 4")):INDIRECT(ADDRESS($AF194+"1",IF(AC194="",49,AC194+"37"),1,1,"EST 4")))/SUM(INDIRECT(ADDRESS($AF194,38,1,1,"EST 4")):INDIRECT(ADDRESS($AF194,IF(AC194="",49,AC194+"37"),1,1,"EST 4")))-1)</f>
        <v>-</v>
      </c>
      <c r="AJ194" s="1" t="str">
        <f ca="1">IF($I194&lt;AJ$5,"-",SUM(INDIRECT(ADDRESS($AF194+"1",54,1,1,"EST 4")):INDIRECT(ADDRESS($AF194+"1",IF(AD194="",65,AD194+"53"),1,1,"EST 4")))/SUM(INDIRECT(ADDRESS($AF194,54,1,1,"EST 4")):INDIRECT(ADDRESS($AF194,IF(AD194="",65,AD194+"53"),1,1,"EST 4")))-1)</f>
        <v>-</v>
      </c>
      <c r="AK194" s="1" t="str">
        <f ca="1">IF($I194&lt;AK$5,"-",SUM(INDIRECT(ADDRESS($AF194+"1",70,1,1,"EST 4")):INDIRECT(ADDRESS($AF194+"1",IF(AE194="",81,AE194+"69"),1,1,"EST 4")))/SUM(INDIRECT(ADDRESS($AF194,70,1,1,"EST 4")):INDIRECT(ADDRESS($AF194,IF(AE194="",81,AE194+"69"),1,1,"EST 4")))-1)</f>
        <v>-</v>
      </c>
    </row>
    <row r="195" spans="3:37" ht="30" customHeight="1" thickTop="1" thickBot="1">
      <c r="C195" s="321"/>
      <c r="D195" s="322"/>
      <c r="E195" s="316"/>
      <c r="F195" s="316"/>
      <c r="G195" s="317" t="str">
        <f>IF(F195=0,"",VLOOKUP(F195,Funcionários!$C$6:$D$81,2,FALSE))</f>
        <v/>
      </c>
      <c r="H195" s="318"/>
      <c r="I195" s="319"/>
      <c r="J195" s="85" t="str">
        <f t="shared" si="29"/>
        <v/>
      </c>
      <c r="K195" s="88"/>
      <c r="L195" s="1" t="str">
        <f t="shared" si="30"/>
        <v/>
      </c>
      <c r="R195" s="1" t="str">
        <f t="shared" si="31"/>
        <v/>
      </c>
      <c r="S195" s="1" t="str">
        <f t="shared" si="32"/>
        <v/>
      </c>
      <c r="W195" s="1" t="e">
        <f t="shared" ca="1" si="33"/>
        <v>#VALUE!</v>
      </c>
      <c r="X195" s="1" t="e">
        <f t="shared" ca="1" si="34"/>
        <v>#VALUE!</v>
      </c>
      <c r="Y195" s="1" t="e">
        <f t="shared" ca="1" si="35"/>
        <v>#VALUE!</v>
      </c>
      <c r="AA195" s="1" t="str">
        <f t="shared" si="41"/>
        <v/>
      </c>
      <c r="AB195" s="1" t="str">
        <f t="shared" si="41"/>
        <v/>
      </c>
      <c r="AC195" s="1" t="str">
        <f t="shared" si="41"/>
        <v/>
      </c>
      <c r="AD195" s="1" t="str">
        <f t="shared" si="41"/>
        <v/>
      </c>
      <c r="AE195" s="1" t="str">
        <f t="shared" si="41"/>
        <v/>
      </c>
      <c r="AF195" s="1" t="e">
        <f>VLOOKUP(C195,'Est4'!$C$12:$S$26,18,FALSE)</f>
        <v>#N/A</v>
      </c>
      <c r="AG195" s="1" t="str">
        <f ca="1">IF($I195&lt;AG$5,"-",SUM(INDIRECT(ADDRESS($AF195+"1",6,1,1,"EST 4")):INDIRECT(ADDRESS($AF195+"1",IF(AA195="",17,AA195+"5"),1,1,"EST 4")))/SUM(INDIRECT(ADDRESS($AF195,6,1,1,"EST 4")):INDIRECT(ADDRESS($AF195,IF(AA195="",17,AA195+"5"),1,1,"EST 4")))-1)</f>
        <v>-</v>
      </c>
      <c r="AH195" s="1" t="str">
        <f ca="1">IF($I195&lt;AH$5,"-",SUM(INDIRECT(ADDRESS($AF195+"1",22,1,1,"EST 4")):INDIRECT(ADDRESS($AF195+"1",IF(AB195="",33,AB195+"21"),1,1,"EST 4")))/SUM(INDIRECT(ADDRESS($AF195,22,1,1,"EST 4")):INDIRECT(ADDRESS($AF195,IF(AB195="",33,AB195+"21"),1,1,"EST 4")))-1)</f>
        <v>-</v>
      </c>
      <c r="AI195" s="1" t="str">
        <f ca="1">IF($I195&lt;AI$5,"-",SUM(INDIRECT(ADDRESS($AF195+"1",38,1,1,"EST 4")):INDIRECT(ADDRESS($AF195+"1",IF(AC195="",49,AC195+"37"),1,1,"EST 4")))/SUM(INDIRECT(ADDRESS($AF195,38,1,1,"EST 4")):INDIRECT(ADDRESS($AF195,IF(AC195="",49,AC195+"37"),1,1,"EST 4")))-1)</f>
        <v>-</v>
      </c>
      <c r="AJ195" s="1" t="str">
        <f ca="1">IF($I195&lt;AJ$5,"-",SUM(INDIRECT(ADDRESS($AF195+"1",54,1,1,"EST 4")):INDIRECT(ADDRESS($AF195+"1",IF(AD195="",65,AD195+"53"),1,1,"EST 4")))/SUM(INDIRECT(ADDRESS($AF195,54,1,1,"EST 4")):INDIRECT(ADDRESS($AF195,IF(AD195="",65,AD195+"53"),1,1,"EST 4")))-1)</f>
        <v>-</v>
      </c>
      <c r="AK195" s="1" t="str">
        <f ca="1">IF($I195&lt;AK$5,"-",SUM(INDIRECT(ADDRESS($AF195+"1",70,1,1,"EST 4")):INDIRECT(ADDRESS($AF195+"1",IF(AE195="",81,AE195+"69"),1,1,"EST 4")))/SUM(INDIRECT(ADDRESS($AF195,70,1,1,"EST 4")):INDIRECT(ADDRESS($AF195,IF(AE195="",81,AE195+"69"),1,1,"EST 4")))-1)</f>
        <v>-</v>
      </c>
    </row>
    <row r="196" spans="3:37" ht="30" customHeight="1" thickTop="1" thickBot="1">
      <c r="C196" s="321"/>
      <c r="D196" s="322"/>
      <c r="E196" s="316"/>
      <c r="F196" s="316"/>
      <c r="G196" s="317" t="str">
        <f>IF(F196=0,"",VLOOKUP(F196,Funcionários!$C$6:$D$81,2,FALSE))</f>
        <v/>
      </c>
      <c r="H196" s="318"/>
      <c r="I196" s="319"/>
      <c r="J196" s="85" t="str">
        <f t="shared" si="29"/>
        <v/>
      </c>
      <c r="K196" s="88"/>
      <c r="L196" s="1" t="str">
        <f t="shared" si="30"/>
        <v/>
      </c>
      <c r="R196" s="1" t="str">
        <f t="shared" si="31"/>
        <v/>
      </c>
      <c r="S196" s="1" t="str">
        <f t="shared" si="32"/>
        <v/>
      </c>
      <c r="W196" s="1" t="e">
        <f t="shared" ca="1" si="33"/>
        <v>#VALUE!</v>
      </c>
      <c r="X196" s="1" t="e">
        <f t="shared" ca="1" si="34"/>
        <v>#VALUE!</v>
      </c>
      <c r="Y196" s="1" t="e">
        <f t="shared" ca="1" si="35"/>
        <v>#VALUE!</v>
      </c>
      <c r="AA196" s="1" t="str">
        <f t="shared" ref="AA196:AE205" si="42">IF($I196=AA$5,$R196,"")</f>
        <v/>
      </c>
      <c r="AB196" s="1" t="str">
        <f t="shared" si="42"/>
        <v/>
      </c>
      <c r="AC196" s="1" t="str">
        <f t="shared" si="42"/>
        <v/>
      </c>
      <c r="AD196" s="1" t="str">
        <f t="shared" si="42"/>
        <v/>
      </c>
      <c r="AE196" s="1" t="str">
        <f t="shared" si="42"/>
        <v/>
      </c>
      <c r="AF196" s="1" t="e">
        <f>VLOOKUP(C196,'Est4'!$C$12:$S$26,18,FALSE)</f>
        <v>#N/A</v>
      </c>
      <c r="AG196" s="1" t="str">
        <f ca="1">IF($I196&lt;AG$5,"-",SUM(INDIRECT(ADDRESS($AF196+"1",6,1,1,"EST 4")):INDIRECT(ADDRESS($AF196+"1",IF(AA196="",17,AA196+"5"),1,1,"EST 4")))/SUM(INDIRECT(ADDRESS($AF196,6,1,1,"EST 4")):INDIRECT(ADDRESS($AF196,IF(AA196="",17,AA196+"5"),1,1,"EST 4")))-1)</f>
        <v>-</v>
      </c>
      <c r="AH196" s="1" t="str">
        <f ca="1">IF($I196&lt;AH$5,"-",SUM(INDIRECT(ADDRESS($AF196+"1",22,1,1,"EST 4")):INDIRECT(ADDRESS($AF196+"1",IF(AB196="",33,AB196+"21"),1,1,"EST 4")))/SUM(INDIRECT(ADDRESS($AF196,22,1,1,"EST 4")):INDIRECT(ADDRESS($AF196,IF(AB196="",33,AB196+"21"),1,1,"EST 4")))-1)</f>
        <v>-</v>
      </c>
      <c r="AI196" s="1" t="str">
        <f ca="1">IF($I196&lt;AI$5,"-",SUM(INDIRECT(ADDRESS($AF196+"1",38,1,1,"EST 4")):INDIRECT(ADDRESS($AF196+"1",IF(AC196="",49,AC196+"37"),1,1,"EST 4")))/SUM(INDIRECT(ADDRESS($AF196,38,1,1,"EST 4")):INDIRECT(ADDRESS($AF196,IF(AC196="",49,AC196+"37"),1,1,"EST 4")))-1)</f>
        <v>-</v>
      </c>
      <c r="AJ196" s="1" t="str">
        <f ca="1">IF($I196&lt;AJ$5,"-",SUM(INDIRECT(ADDRESS($AF196+"1",54,1,1,"EST 4")):INDIRECT(ADDRESS($AF196+"1",IF(AD196="",65,AD196+"53"),1,1,"EST 4")))/SUM(INDIRECT(ADDRESS($AF196,54,1,1,"EST 4")):INDIRECT(ADDRESS($AF196,IF(AD196="",65,AD196+"53"),1,1,"EST 4")))-1)</f>
        <v>-</v>
      </c>
      <c r="AK196" s="1" t="str">
        <f ca="1">IF($I196&lt;AK$5,"-",SUM(INDIRECT(ADDRESS($AF196+"1",70,1,1,"EST 4")):INDIRECT(ADDRESS($AF196+"1",IF(AE196="",81,AE196+"69"),1,1,"EST 4")))/SUM(INDIRECT(ADDRESS($AF196,70,1,1,"EST 4")):INDIRECT(ADDRESS($AF196,IF(AE196="",81,AE196+"69"),1,1,"EST 4")))-1)</f>
        <v>-</v>
      </c>
    </row>
    <row r="197" spans="3:37" ht="30" customHeight="1" thickTop="1" thickBot="1">
      <c r="C197" s="321"/>
      <c r="D197" s="322"/>
      <c r="E197" s="316"/>
      <c r="F197" s="316"/>
      <c r="G197" s="317" t="str">
        <f>IF(F197=0,"",VLOOKUP(F197,Funcionários!$C$6:$D$81,2,FALSE))</f>
        <v/>
      </c>
      <c r="H197" s="318"/>
      <c r="I197" s="319"/>
      <c r="J197" s="85" t="str">
        <f t="shared" si="29"/>
        <v/>
      </c>
      <c r="K197" s="88"/>
      <c r="L197" s="1" t="str">
        <f t="shared" si="30"/>
        <v/>
      </c>
      <c r="R197" s="1" t="str">
        <f t="shared" si="31"/>
        <v/>
      </c>
      <c r="S197" s="1" t="str">
        <f t="shared" si="32"/>
        <v/>
      </c>
      <c r="W197" s="1" t="e">
        <f t="shared" ca="1" si="33"/>
        <v>#VALUE!</v>
      </c>
      <c r="X197" s="1" t="e">
        <f t="shared" ca="1" si="34"/>
        <v>#VALUE!</v>
      </c>
      <c r="Y197" s="1" t="e">
        <f t="shared" ca="1" si="35"/>
        <v>#VALUE!</v>
      </c>
      <c r="AA197" s="1" t="str">
        <f t="shared" si="42"/>
        <v/>
      </c>
      <c r="AB197" s="1" t="str">
        <f t="shared" si="42"/>
        <v/>
      </c>
      <c r="AC197" s="1" t="str">
        <f t="shared" si="42"/>
        <v/>
      </c>
      <c r="AD197" s="1" t="str">
        <f t="shared" si="42"/>
        <v/>
      </c>
      <c r="AE197" s="1" t="str">
        <f t="shared" si="42"/>
        <v/>
      </c>
      <c r="AF197" s="1" t="e">
        <f>VLOOKUP(C197,'Est4'!$C$12:$S$26,18,FALSE)</f>
        <v>#N/A</v>
      </c>
      <c r="AG197" s="1" t="str">
        <f ca="1">IF($I197&lt;AG$5,"-",SUM(INDIRECT(ADDRESS($AF197+"1",6,1,1,"EST 4")):INDIRECT(ADDRESS($AF197+"1",IF(AA197="",17,AA197+"5"),1,1,"EST 4")))/SUM(INDIRECT(ADDRESS($AF197,6,1,1,"EST 4")):INDIRECT(ADDRESS($AF197,IF(AA197="",17,AA197+"5"),1,1,"EST 4")))-1)</f>
        <v>-</v>
      </c>
      <c r="AH197" s="1" t="str">
        <f ca="1">IF($I197&lt;AH$5,"-",SUM(INDIRECT(ADDRESS($AF197+"1",22,1,1,"EST 4")):INDIRECT(ADDRESS($AF197+"1",IF(AB197="",33,AB197+"21"),1,1,"EST 4")))/SUM(INDIRECT(ADDRESS($AF197,22,1,1,"EST 4")):INDIRECT(ADDRESS($AF197,IF(AB197="",33,AB197+"21"),1,1,"EST 4")))-1)</f>
        <v>-</v>
      </c>
      <c r="AI197" s="1" t="str">
        <f ca="1">IF($I197&lt;AI$5,"-",SUM(INDIRECT(ADDRESS($AF197+"1",38,1,1,"EST 4")):INDIRECT(ADDRESS($AF197+"1",IF(AC197="",49,AC197+"37"),1,1,"EST 4")))/SUM(INDIRECT(ADDRESS($AF197,38,1,1,"EST 4")):INDIRECT(ADDRESS($AF197,IF(AC197="",49,AC197+"37"),1,1,"EST 4")))-1)</f>
        <v>-</v>
      </c>
      <c r="AJ197" s="1" t="str">
        <f ca="1">IF($I197&lt;AJ$5,"-",SUM(INDIRECT(ADDRESS($AF197+"1",54,1,1,"EST 4")):INDIRECT(ADDRESS($AF197+"1",IF(AD197="",65,AD197+"53"),1,1,"EST 4")))/SUM(INDIRECT(ADDRESS($AF197,54,1,1,"EST 4")):INDIRECT(ADDRESS($AF197,IF(AD197="",65,AD197+"53"),1,1,"EST 4")))-1)</f>
        <v>-</v>
      </c>
      <c r="AK197" s="1" t="str">
        <f ca="1">IF($I197&lt;AK$5,"-",SUM(INDIRECT(ADDRESS($AF197+"1",70,1,1,"EST 4")):INDIRECT(ADDRESS($AF197+"1",IF(AE197="",81,AE197+"69"),1,1,"EST 4")))/SUM(INDIRECT(ADDRESS($AF197,70,1,1,"EST 4")):INDIRECT(ADDRESS($AF197,IF(AE197="",81,AE197+"69"),1,1,"EST 4")))-1)</f>
        <v>-</v>
      </c>
    </row>
    <row r="198" spans="3:37" ht="30" customHeight="1" thickTop="1" thickBot="1">
      <c r="C198" s="321"/>
      <c r="D198" s="322"/>
      <c r="E198" s="316"/>
      <c r="F198" s="316"/>
      <c r="G198" s="317" t="str">
        <f>IF(F198=0,"",VLOOKUP(F198,Funcionários!$C$6:$D$81,2,FALSE))</f>
        <v/>
      </c>
      <c r="H198" s="318"/>
      <c r="I198" s="319"/>
      <c r="J198" s="85" t="str">
        <f t="shared" si="29"/>
        <v/>
      </c>
      <c r="K198" s="88"/>
      <c r="L198" s="1" t="str">
        <f t="shared" si="30"/>
        <v/>
      </c>
      <c r="R198" s="1" t="str">
        <f t="shared" si="31"/>
        <v/>
      </c>
      <c r="S198" s="1" t="str">
        <f t="shared" si="32"/>
        <v/>
      </c>
      <c r="W198" s="1" t="e">
        <f t="shared" ca="1" si="33"/>
        <v>#VALUE!</v>
      </c>
      <c r="X198" s="1" t="e">
        <f t="shared" ca="1" si="34"/>
        <v>#VALUE!</v>
      </c>
      <c r="Y198" s="1" t="e">
        <f t="shared" ca="1" si="35"/>
        <v>#VALUE!</v>
      </c>
      <c r="AA198" s="1" t="str">
        <f t="shared" si="42"/>
        <v/>
      </c>
      <c r="AB198" s="1" t="str">
        <f t="shared" si="42"/>
        <v/>
      </c>
      <c r="AC198" s="1" t="str">
        <f t="shared" si="42"/>
        <v/>
      </c>
      <c r="AD198" s="1" t="str">
        <f t="shared" si="42"/>
        <v/>
      </c>
      <c r="AE198" s="1" t="str">
        <f t="shared" si="42"/>
        <v/>
      </c>
      <c r="AF198" s="1" t="e">
        <f>VLOOKUP(C198,'Est4'!$C$12:$S$26,18,FALSE)</f>
        <v>#N/A</v>
      </c>
      <c r="AG198" s="1" t="str">
        <f ca="1">IF($I198&lt;AG$5,"-",SUM(INDIRECT(ADDRESS($AF198+"1",6,1,1,"EST 4")):INDIRECT(ADDRESS($AF198+"1",IF(AA198="",17,AA198+"5"),1,1,"EST 4")))/SUM(INDIRECT(ADDRESS($AF198,6,1,1,"EST 4")):INDIRECT(ADDRESS($AF198,IF(AA198="",17,AA198+"5"),1,1,"EST 4")))-1)</f>
        <v>-</v>
      </c>
      <c r="AH198" s="1" t="str">
        <f ca="1">IF($I198&lt;AH$5,"-",SUM(INDIRECT(ADDRESS($AF198+"1",22,1,1,"EST 4")):INDIRECT(ADDRESS($AF198+"1",IF(AB198="",33,AB198+"21"),1,1,"EST 4")))/SUM(INDIRECT(ADDRESS($AF198,22,1,1,"EST 4")):INDIRECT(ADDRESS($AF198,IF(AB198="",33,AB198+"21"),1,1,"EST 4")))-1)</f>
        <v>-</v>
      </c>
      <c r="AI198" s="1" t="str">
        <f ca="1">IF($I198&lt;AI$5,"-",SUM(INDIRECT(ADDRESS($AF198+"1",38,1,1,"EST 4")):INDIRECT(ADDRESS($AF198+"1",IF(AC198="",49,AC198+"37"),1,1,"EST 4")))/SUM(INDIRECT(ADDRESS($AF198,38,1,1,"EST 4")):INDIRECT(ADDRESS($AF198,IF(AC198="",49,AC198+"37"),1,1,"EST 4")))-1)</f>
        <v>-</v>
      </c>
      <c r="AJ198" s="1" t="str">
        <f ca="1">IF($I198&lt;AJ$5,"-",SUM(INDIRECT(ADDRESS($AF198+"1",54,1,1,"EST 4")):INDIRECT(ADDRESS($AF198+"1",IF(AD198="",65,AD198+"53"),1,1,"EST 4")))/SUM(INDIRECT(ADDRESS($AF198,54,1,1,"EST 4")):INDIRECT(ADDRESS($AF198,IF(AD198="",65,AD198+"53"),1,1,"EST 4")))-1)</f>
        <v>-</v>
      </c>
      <c r="AK198" s="1" t="str">
        <f ca="1">IF($I198&lt;AK$5,"-",SUM(INDIRECT(ADDRESS($AF198+"1",70,1,1,"EST 4")):INDIRECT(ADDRESS($AF198+"1",IF(AE198="",81,AE198+"69"),1,1,"EST 4")))/SUM(INDIRECT(ADDRESS($AF198,70,1,1,"EST 4")):INDIRECT(ADDRESS($AF198,IF(AE198="",81,AE198+"69"),1,1,"EST 4")))-1)</f>
        <v>-</v>
      </c>
    </row>
    <row r="199" spans="3:37" ht="30" customHeight="1" thickTop="1" thickBot="1">
      <c r="C199" s="321"/>
      <c r="D199" s="322"/>
      <c r="E199" s="316"/>
      <c r="F199" s="316"/>
      <c r="G199" s="317" t="str">
        <f>IF(F199=0,"",VLOOKUP(F199,Funcionários!$C$6:$D$81,2,FALSE))</f>
        <v/>
      </c>
      <c r="H199" s="318"/>
      <c r="I199" s="319"/>
      <c r="J199" s="85" t="str">
        <f t="shared" ref="J199:J255" si="43">IF(ISERROR(IF(K199=1,"Terminado",IF(S199="","",IF(W199=0,"Vence este mes",IF(W199&gt;=3,"Falta "&amp;W199&amp;" meses",IF(W199=2,"Falta 2 meses",IF(W199=1,"Falta 1 mes",IF(W199=-1,ABS(W199)&amp;" mes de retraso",ABS(W199)&amp;" meses de retraso")))))))),"",IF(K199=1,"Terminado",IF(S199="","",IF(W199=0,"Vence esse mes",IF(W199&gt;=3,"Falta "&amp;W199&amp;" meses",IF(W199=2,"Falta 2 meses",IF(W199=1,"Falta 1 mes",IF(W199=-1,ABS(W199)&amp;" mes de retraso",ABS(W199)&amp;" meses de retraso"))))))))</f>
        <v/>
      </c>
      <c r="K199" s="88"/>
      <c r="L199" s="1" t="str">
        <f t="shared" ref="L199:L255" si="44">IF(J199="Terminado","Terminado",IF(RIGHT(J199,7)="Retraso","Retraso",IF(OR(LEFT(J199,5)="Vence",LEFT(J199,5)="Falta"),"En Progreso","")))</f>
        <v/>
      </c>
      <c r="R199" s="1" t="str">
        <f t="shared" ref="R199:R255" si="45">IF(ISERROR(VLOOKUP(H199,$O$6:$P$17,2,FALSE)),"",VLOOKUP(H199,$O$6:$P$17,2,FALSE))</f>
        <v/>
      </c>
      <c r="S199" s="1" t="str">
        <f t="shared" ref="S199:S255" si="46">IF(R199="","","1/"&amp;R199&amp;"/"&amp;I199)</f>
        <v/>
      </c>
      <c r="W199" s="1" t="e">
        <f t="shared" ref="W199:W255" ca="1" si="47">IF(X199&lt;&gt;0,-X199,Y199)</f>
        <v>#VALUE!</v>
      </c>
      <c r="X199" s="1" t="e">
        <f t="shared" ref="X199:X255" ca="1" si="48">IF(I199&gt;$V$6,0,((YEAR(NOW())-YEAR(S199))*12+MONTH(NOW())-MONTH(S199)))</f>
        <v>#VALUE!</v>
      </c>
      <c r="Y199" s="1" t="e">
        <f t="shared" ref="Y199:Y255" ca="1" si="49">IF(X199&gt;0,"",((YEAR(S199)-YEAR($T$6))*12+MONTH(S199)-MONTH($T$6)))</f>
        <v>#VALUE!</v>
      </c>
      <c r="AA199" s="1" t="str">
        <f t="shared" si="42"/>
        <v/>
      </c>
      <c r="AB199" s="1" t="str">
        <f t="shared" si="42"/>
        <v/>
      </c>
      <c r="AC199" s="1" t="str">
        <f t="shared" si="42"/>
        <v/>
      </c>
      <c r="AD199" s="1" t="str">
        <f t="shared" si="42"/>
        <v/>
      </c>
      <c r="AE199" s="1" t="str">
        <f t="shared" si="42"/>
        <v/>
      </c>
      <c r="AF199" s="1" t="e">
        <f>VLOOKUP(C199,'Est4'!$C$12:$S$26,18,FALSE)</f>
        <v>#N/A</v>
      </c>
      <c r="AG199" s="1" t="str">
        <f ca="1">IF($I199&lt;AG$5,"-",SUM(INDIRECT(ADDRESS($AF199+"1",6,1,1,"EST 4")):INDIRECT(ADDRESS($AF199+"1",IF(AA199="",17,AA199+"5"),1,1,"EST 4")))/SUM(INDIRECT(ADDRESS($AF199,6,1,1,"EST 4")):INDIRECT(ADDRESS($AF199,IF(AA199="",17,AA199+"5"),1,1,"EST 4")))-1)</f>
        <v>-</v>
      </c>
      <c r="AH199" s="1" t="str">
        <f ca="1">IF($I199&lt;AH$5,"-",SUM(INDIRECT(ADDRESS($AF199+"1",22,1,1,"EST 4")):INDIRECT(ADDRESS($AF199+"1",IF(AB199="",33,AB199+"21"),1,1,"EST 4")))/SUM(INDIRECT(ADDRESS($AF199,22,1,1,"EST 4")):INDIRECT(ADDRESS($AF199,IF(AB199="",33,AB199+"21"),1,1,"EST 4")))-1)</f>
        <v>-</v>
      </c>
      <c r="AI199" s="1" t="str">
        <f ca="1">IF($I199&lt;AI$5,"-",SUM(INDIRECT(ADDRESS($AF199+"1",38,1,1,"EST 4")):INDIRECT(ADDRESS($AF199+"1",IF(AC199="",49,AC199+"37"),1,1,"EST 4")))/SUM(INDIRECT(ADDRESS($AF199,38,1,1,"EST 4")):INDIRECT(ADDRESS($AF199,IF(AC199="",49,AC199+"37"),1,1,"EST 4")))-1)</f>
        <v>-</v>
      </c>
      <c r="AJ199" s="1" t="str">
        <f ca="1">IF($I199&lt;AJ$5,"-",SUM(INDIRECT(ADDRESS($AF199+"1",54,1,1,"EST 4")):INDIRECT(ADDRESS($AF199+"1",IF(AD199="",65,AD199+"53"),1,1,"EST 4")))/SUM(INDIRECT(ADDRESS($AF199,54,1,1,"EST 4")):INDIRECT(ADDRESS($AF199,IF(AD199="",65,AD199+"53"),1,1,"EST 4")))-1)</f>
        <v>-</v>
      </c>
      <c r="AK199" s="1" t="str">
        <f ca="1">IF($I199&lt;AK$5,"-",SUM(INDIRECT(ADDRESS($AF199+"1",70,1,1,"EST 4")):INDIRECT(ADDRESS($AF199+"1",IF(AE199="",81,AE199+"69"),1,1,"EST 4")))/SUM(INDIRECT(ADDRESS($AF199,70,1,1,"EST 4")):INDIRECT(ADDRESS($AF199,IF(AE199="",81,AE199+"69"),1,1,"EST 4")))-1)</f>
        <v>-</v>
      </c>
    </row>
    <row r="200" spans="3:37" ht="30" customHeight="1" thickTop="1" thickBot="1">
      <c r="C200" s="321"/>
      <c r="D200" s="322"/>
      <c r="E200" s="316"/>
      <c r="F200" s="316"/>
      <c r="G200" s="317" t="str">
        <f>IF(F200=0,"",VLOOKUP(F200,Funcionários!$C$6:$D$81,2,FALSE))</f>
        <v/>
      </c>
      <c r="H200" s="318"/>
      <c r="I200" s="319"/>
      <c r="J200" s="85" t="str">
        <f t="shared" si="43"/>
        <v/>
      </c>
      <c r="K200" s="88"/>
      <c r="L200" s="1" t="str">
        <f t="shared" si="44"/>
        <v/>
      </c>
      <c r="R200" s="1" t="str">
        <f t="shared" si="45"/>
        <v/>
      </c>
      <c r="S200" s="1" t="str">
        <f t="shared" si="46"/>
        <v/>
      </c>
      <c r="W200" s="1" t="e">
        <f t="shared" ca="1" si="47"/>
        <v>#VALUE!</v>
      </c>
      <c r="X200" s="1" t="e">
        <f t="shared" ca="1" si="48"/>
        <v>#VALUE!</v>
      </c>
      <c r="Y200" s="1" t="e">
        <f t="shared" ca="1" si="49"/>
        <v>#VALUE!</v>
      </c>
      <c r="AA200" s="1" t="str">
        <f t="shared" si="42"/>
        <v/>
      </c>
      <c r="AB200" s="1" t="str">
        <f t="shared" si="42"/>
        <v/>
      </c>
      <c r="AC200" s="1" t="str">
        <f t="shared" si="42"/>
        <v/>
      </c>
      <c r="AD200" s="1" t="str">
        <f t="shared" si="42"/>
        <v/>
      </c>
      <c r="AE200" s="1" t="str">
        <f t="shared" si="42"/>
        <v/>
      </c>
      <c r="AF200" s="1" t="e">
        <f>VLOOKUP(C200,'Est4'!$C$12:$S$26,18,FALSE)</f>
        <v>#N/A</v>
      </c>
      <c r="AG200" s="1" t="str">
        <f ca="1">IF($I200&lt;AG$5,"-",SUM(INDIRECT(ADDRESS($AF200+"1",6,1,1,"EST 4")):INDIRECT(ADDRESS($AF200+"1",IF(AA200="",17,AA200+"5"),1,1,"EST 4")))/SUM(INDIRECT(ADDRESS($AF200,6,1,1,"EST 4")):INDIRECT(ADDRESS($AF200,IF(AA200="",17,AA200+"5"),1,1,"EST 4")))-1)</f>
        <v>-</v>
      </c>
      <c r="AH200" s="1" t="str">
        <f ca="1">IF($I200&lt;AH$5,"-",SUM(INDIRECT(ADDRESS($AF200+"1",22,1,1,"EST 4")):INDIRECT(ADDRESS($AF200+"1",IF(AB200="",33,AB200+"21"),1,1,"EST 4")))/SUM(INDIRECT(ADDRESS($AF200,22,1,1,"EST 4")):INDIRECT(ADDRESS($AF200,IF(AB200="",33,AB200+"21"),1,1,"EST 4")))-1)</f>
        <v>-</v>
      </c>
      <c r="AI200" s="1" t="str">
        <f ca="1">IF($I200&lt;AI$5,"-",SUM(INDIRECT(ADDRESS($AF200+"1",38,1,1,"EST 4")):INDIRECT(ADDRESS($AF200+"1",IF(AC200="",49,AC200+"37"),1,1,"EST 4")))/SUM(INDIRECT(ADDRESS($AF200,38,1,1,"EST 4")):INDIRECT(ADDRESS($AF200,IF(AC200="",49,AC200+"37"),1,1,"EST 4")))-1)</f>
        <v>-</v>
      </c>
      <c r="AJ200" s="1" t="str">
        <f ca="1">IF($I200&lt;AJ$5,"-",SUM(INDIRECT(ADDRESS($AF200+"1",54,1,1,"EST 4")):INDIRECT(ADDRESS($AF200+"1",IF(AD200="",65,AD200+"53"),1,1,"EST 4")))/SUM(INDIRECT(ADDRESS($AF200,54,1,1,"EST 4")):INDIRECT(ADDRESS($AF200,IF(AD200="",65,AD200+"53"),1,1,"EST 4")))-1)</f>
        <v>-</v>
      </c>
      <c r="AK200" s="1" t="str">
        <f ca="1">IF($I200&lt;AK$5,"-",SUM(INDIRECT(ADDRESS($AF200+"1",70,1,1,"EST 4")):INDIRECT(ADDRESS($AF200+"1",IF(AE200="",81,AE200+"69"),1,1,"EST 4")))/SUM(INDIRECT(ADDRESS($AF200,70,1,1,"EST 4")):INDIRECT(ADDRESS($AF200,IF(AE200="",81,AE200+"69"),1,1,"EST 4")))-1)</f>
        <v>-</v>
      </c>
    </row>
    <row r="201" spans="3:37" ht="30" customHeight="1" thickTop="1" thickBot="1">
      <c r="C201" s="321"/>
      <c r="D201" s="322"/>
      <c r="E201" s="316"/>
      <c r="F201" s="316"/>
      <c r="G201" s="317" t="str">
        <f>IF(F201=0,"",VLOOKUP(F201,Funcionários!$C$6:$D$81,2,FALSE))</f>
        <v/>
      </c>
      <c r="H201" s="318"/>
      <c r="I201" s="319"/>
      <c r="J201" s="85" t="str">
        <f t="shared" si="43"/>
        <v/>
      </c>
      <c r="K201" s="88"/>
      <c r="L201" s="1" t="str">
        <f t="shared" si="44"/>
        <v/>
      </c>
      <c r="R201" s="1" t="str">
        <f t="shared" si="45"/>
        <v/>
      </c>
      <c r="S201" s="1" t="str">
        <f t="shared" si="46"/>
        <v/>
      </c>
      <c r="W201" s="1" t="e">
        <f t="shared" ca="1" si="47"/>
        <v>#VALUE!</v>
      </c>
      <c r="X201" s="1" t="e">
        <f t="shared" ca="1" si="48"/>
        <v>#VALUE!</v>
      </c>
      <c r="Y201" s="1" t="e">
        <f t="shared" ca="1" si="49"/>
        <v>#VALUE!</v>
      </c>
      <c r="AA201" s="1" t="str">
        <f t="shared" si="42"/>
        <v/>
      </c>
      <c r="AB201" s="1" t="str">
        <f t="shared" si="42"/>
        <v/>
      </c>
      <c r="AC201" s="1" t="str">
        <f t="shared" si="42"/>
        <v/>
      </c>
      <c r="AD201" s="1" t="str">
        <f t="shared" si="42"/>
        <v/>
      </c>
      <c r="AE201" s="1" t="str">
        <f t="shared" si="42"/>
        <v/>
      </c>
      <c r="AF201" s="1" t="e">
        <f>VLOOKUP(C201,'Est4'!$C$12:$S$26,18,FALSE)</f>
        <v>#N/A</v>
      </c>
      <c r="AG201" s="1" t="str">
        <f ca="1">IF($I201&lt;AG$5,"-",SUM(INDIRECT(ADDRESS($AF201+"1",6,1,1,"EST 4")):INDIRECT(ADDRESS($AF201+"1",IF(AA201="",17,AA201+"5"),1,1,"EST 4")))/SUM(INDIRECT(ADDRESS($AF201,6,1,1,"EST 4")):INDIRECT(ADDRESS($AF201,IF(AA201="",17,AA201+"5"),1,1,"EST 4")))-1)</f>
        <v>-</v>
      </c>
      <c r="AH201" s="1" t="str">
        <f ca="1">IF($I201&lt;AH$5,"-",SUM(INDIRECT(ADDRESS($AF201+"1",22,1,1,"EST 4")):INDIRECT(ADDRESS($AF201+"1",IF(AB201="",33,AB201+"21"),1,1,"EST 4")))/SUM(INDIRECT(ADDRESS($AF201,22,1,1,"EST 4")):INDIRECT(ADDRESS($AF201,IF(AB201="",33,AB201+"21"),1,1,"EST 4")))-1)</f>
        <v>-</v>
      </c>
      <c r="AI201" s="1" t="str">
        <f ca="1">IF($I201&lt;AI$5,"-",SUM(INDIRECT(ADDRESS($AF201+"1",38,1,1,"EST 4")):INDIRECT(ADDRESS($AF201+"1",IF(AC201="",49,AC201+"37"),1,1,"EST 4")))/SUM(INDIRECT(ADDRESS($AF201,38,1,1,"EST 4")):INDIRECT(ADDRESS($AF201,IF(AC201="",49,AC201+"37"),1,1,"EST 4")))-1)</f>
        <v>-</v>
      </c>
      <c r="AJ201" s="1" t="str">
        <f ca="1">IF($I201&lt;AJ$5,"-",SUM(INDIRECT(ADDRESS($AF201+"1",54,1,1,"EST 4")):INDIRECT(ADDRESS($AF201+"1",IF(AD201="",65,AD201+"53"),1,1,"EST 4")))/SUM(INDIRECT(ADDRESS($AF201,54,1,1,"EST 4")):INDIRECT(ADDRESS($AF201,IF(AD201="",65,AD201+"53"),1,1,"EST 4")))-1)</f>
        <v>-</v>
      </c>
      <c r="AK201" s="1" t="str">
        <f ca="1">IF($I201&lt;AK$5,"-",SUM(INDIRECT(ADDRESS($AF201+"1",70,1,1,"EST 4")):INDIRECT(ADDRESS($AF201+"1",IF(AE201="",81,AE201+"69"),1,1,"EST 4")))/SUM(INDIRECT(ADDRESS($AF201,70,1,1,"EST 4")):INDIRECT(ADDRESS($AF201,IF(AE201="",81,AE201+"69"),1,1,"EST 4")))-1)</f>
        <v>-</v>
      </c>
    </row>
    <row r="202" spans="3:37" ht="30" customHeight="1" thickTop="1" thickBot="1">
      <c r="C202" s="321"/>
      <c r="D202" s="322"/>
      <c r="E202" s="316"/>
      <c r="F202" s="316"/>
      <c r="G202" s="317" t="str">
        <f>IF(F202=0,"",VLOOKUP(F202,Funcionários!$C$6:$D$81,2,FALSE))</f>
        <v/>
      </c>
      <c r="H202" s="318"/>
      <c r="I202" s="319"/>
      <c r="J202" s="85" t="str">
        <f t="shared" si="43"/>
        <v/>
      </c>
      <c r="K202" s="88"/>
      <c r="L202" s="1" t="str">
        <f t="shared" si="44"/>
        <v/>
      </c>
      <c r="R202" s="1" t="str">
        <f t="shared" si="45"/>
        <v/>
      </c>
      <c r="S202" s="1" t="str">
        <f t="shared" si="46"/>
        <v/>
      </c>
      <c r="W202" s="1" t="e">
        <f t="shared" ca="1" si="47"/>
        <v>#VALUE!</v>
      </c>
      <c r="X202" s="1" t="e">
        <f t="shared" ca="1" si="48"/>
        <v>#VALUE!</v>
      </c>
      <c r="Y202" s="1" t="e">
        <f t="shared" ca="1" si="49"/>
        <v>#VALUE!</v>
      </c>
      <c r="AA202" s="1" t="str">
        <f t="shared" si="42"/>
        <v/>
      </c>
      <c r="AB202" s="1" t="str">
        <f t="shared" si="42"/>
        <v/>
      </c>
      <c r="AC202" s="1" t="str">
        <f t="shared" si="42"/>
        <v/>
      </c>
      <c r="AD202" s="1" t="str">
        <f t="shared" si="42"/>
        <v/>
      </c>
      <c r="AE202" s="1" t="str">
        <f t="shared" si="42"/>
        <v/>
      </c>
      <c r="AF202" s="1" t="e">
        <f>VLOOKUP(C202,'Est4'!$C$12:$S$26,18,FALSE)</f>
        <v>#N/A</v>
      </c>
      <c r="AG202" s="1" t="str">
        <f ca="1">IF($I202&lt;AG$5,"-",SUM(INDIRECT(ADDRESS($AF202+"1",6,1,1,"EST 4")):INDIRECT(ADDRESS($AF202+"1",IF(AA202="",17,AA202+"5"),1,1,"EST 4")))/SUM(INDIRECT(ADDRESS($AF202,6,1,1,"EST 4")):INDIRECT(ADDRESS($AF202,IF(AA202="",17,AA202+"5"),1,1,"EST 4")))-1)</f>
        <v>-</v>
      </c>
      <c r="AH202" s="1" t="str">
        <f ca="1">IF($I202&lt;AH$5,"-",SUM(INDIRECT(ADDRESS($AF202+"1",22,1,1,"EST 4")):INDIRECT(ADDRESS($AF202+"1",IF(AB202="",33,AB202+"21"),1,1,"EST 4")))/SUM(INDIRECT(ADDRESS($AF202,22,1,1,"EST 4")):INDIRECT(ADDRESS($AF202,IF(AB202="",33,AB202+"21"),1,1,"EST 4")))-1)</f>
        <v>-</v>
      </c>
      <c r="AI202" s="1" t="str">
        <f ca="1">IF($I202&lt;AI$5,"-",SUM(INDIRECT(ADDRESS($AF202+"1",38,1,1,"EST 4")):INDIRECT(ADDRESS($AF202+"1",IF(AC202="",49,AC202+"37"),1,1,"EST 4")))/SUM(INDIRECT(ADDRESS($AF202,38,1,1,"EST 4")):INDIRECT(ADDRESS($AF202,IF(AC202="",49,AC202+"37"),1,1,"EST 4")))-1)</f>
        <v>-</v>
      </c>
      <c r="AJ202" s="1" t="str">
        <f ca="1">IF($I202&lt;AJ$5,"-",SUM(INDIRECT(ADDRESS($AF202+"1",54,1,1,"EST 4")):INDIRECT(ADDRESS($AF202+"1",IF(AD202="",65,AD202+"53"),1,1,"EST 4")))/SUM(INDIRECT(ADDRESS($AF202,54,1,1,"EST 4")):INDIRECT(ADDRESS($AF202,IF(AD202="",65,AD202+"53"),1,1,"EST 4")))-1)</f>
        <v>-</v>
      </c>
      <c r="AK202" s="1" t="str">
        <f ca="1">IF($I202&lt;AK$5,"-",SUM(INDIRECT(ADDRESS($AF202+"1",70,1,1,"EST 4")):INDIRECT(ADDRESS($AF202+"1",IF(AE202="",81,AE202+"69"),1,1,"EST 4")))/SUM(INDIRECT(ADDRESS($AF202,70,1,1,"EST 4")):INDIRECT(ADDRESS($AF202,IF(AE202="",81,AE202+"69"),1,1,"EST 4")))-1)</f>
        <v>-</v>
      </c>
    </row>
    <row r="203" spans="3:37" ht="30" customHeight="1" thickTop="1" thickBot="1">
      <c r="C203" s="321"/>
      <c r="D203" s="322"/>
      <c r="E203" s="316"/>
      <c r="F203" s="316"/>
      <c r="G203" s="317" t="str">
        <f>IF(F203=0,"",VLOOKUP(F203,Funcionários!$C$6:$D$81,2,FALSE))</f>
        <v/>
      </c>
      <c r="H203" s="318"/>
      <c r="I203" s="319"/>
      <c r="J203" s="85" t="str">
        <f t="shared" si="43"/>
        <v/>
      </c>
      <c r="K203" s="88"/>
      <c r="L203" s="1" t="str">
        <f t="shared" si="44"/>
        <v/>
      </c>
      <c r="R203" s="1" t="str">
        <f t="shared" si="45"/>
        <v/>
      </c>
      <c r="S203" s="1" t="str">
        <f t="shared" si="46"/>
        <v/>
      </c>
      <c r="W203" s="1" t="e">
        <f t="shared" ca="1" si="47"/>
        <v>#VALUE!</v>
      </c>
      <c r="X203" s="1" t="e">
        <f t="shared" ca="1" si="48"/>
        <v>#VALUE!</v>
      </c>
      <c r="Y203" s="1" t="e">
        <f t="shared" ca="1" si="49"/>
        <v>#VALUE!</v>
      </c>
      <c r="AA203" s="1" t="str">
        <f t="shared" si="42"/>
        <v/>
      </c>
      <c r="AB203" s="1" t="str">
        <f t="shared" si="42"/>
        <v/>
      </c>
      <c r="AC203" s="1" t="str">
        <f t="shared" si="42"/>
        <v/>
      </c>
      <c r="AD203" s="1" t="str">
        <f t="shared" si="42"/>
        <v/>
      </c>
      <c r="AE203" s="1" t="str">
        <f t="shared" si="42"/>
        <v/>
      </c>
      <c r="AF203" s="1" t="e">
        <f>VLOOKUP(C203,'Est4'!$C$12:$S$26,18,FALSE)</f>
        <v>#N/A</v>
      </c>
      <c r="AG203" s="1" t="str">
        <f ca="1">IF($I203&lt;AG$5,"-",SUM(INDIRECT(ADDRESS($AF203+"1",6,1,1,"EST 4")):INDIRECT(ADDRESS($AF203+"1",IF(AA203="",17,AA203+"5"),1,1,"EST 4")))/SUM(INDIRECT(ADDRESS($AF203,6,1,1,"EST 4")):INDIRECT(ADDRESS($AF203,IF(AA203="",17,AA203+"5"),1,1,"EST 4")))-1)</f>
        <v>-</v>
      </c>
      <c r="AH203" s="1" t="str">
        <f ca="1">IF($I203&lt;AH$5,"-",SUM(INDIRECT(ADDRESS($AF203+"1",22,1,1,"EST 4")):INDIRECT(ADDRESS($AF203+"1",IF(AB203="",33,AB203+"21"),1,1,"EST 4")))/SUM(INDIRECT(ADDRESS($AF203,22,1,1,"EST 4")):INDIRECT(ADDRESS($AF203,IF(AB203="",33,AB203+"21"),1,1,"EST 4")))-1)</f>
        <v>-</v>
      </c>
      <c r="AI203" s="1" t="str">
        <f ca="1">IF($I203&lt;AI$5,"-",SUM(INDIRECT(ADDRESS($AF203+"1",38,1,1,"EST 4")):INDIRECT(ADDRESS($AF203+"1",IF(AC203="",49,AC203+"37"),1,1,"EST 4")))/SUM(INDIRECT(ADDRESS($AF203,38,1,1,"EST 4")):INDIRECT(ADDRESS($AF203,IF(AC203="",49,AC203+"37"),1,1,"EST 4")))-1)</f>
        <v>-</v>
      </c>
      <c r="AJ203" s="1" t="str">
        <f ca="1">IF($I203&lt;AJ$5,"-",SUM(INDIRECT(ADDRESS($AF203+"1",54,1,1,"EST 4")):INDIRECT(ADDRESS($AF203+"1",IF(AD203="",65,AD203+"53"),1,1,"EST 4")))/SUM(INDIRECT(ADDRESS($AF203,54,1,1,"EST 4")):INDIRECT(ADDRESS($AF203,IF(AD203="",65,AD203+"53"),1,1,"EST 4")))-1)</f>
        <v>-</v>
      </c>
      <c r="AK203" s="1" t="str">
        <f ca="1">IF($I203&lt;AK$5,"-",SUM(INDIRECT(ADDRESS($AF203+"1",70,1,1,"EST 4")):INDIRECT(ADDRESS($AF203+"1",IF(AE203="",81,AE203+"69"),1,1,"EST 4")))/SUM(INDIRECT(ADDRESS($AF203,70,1,1,"EST 4")):INDIRECT(ADDRESS($AF203,IF(AE203="",81,AE203+"69"),1,1,"EST 4")))-1)</f>
        <v>-</v>
      </c>
    </row>
    <row r="204" spans="3:37" ht="30" customHeight="1" thickTop="1" thickBot="1">
      <c r="C204" s="321"/>
      <c r="D204" s="322"/>
      <c r="E204" s="316"/>
      <c r="F204" s="316"/>
      <c r="G204" s="317" t="str">
        <f>IF(F204=0,"",VLOOKUP(F204,Funcionários!$C$6:$D$81,2,FALSE))</f>
        <v/>
      </c>
      <c r="H204" s="318"/>
      <c r="I204" s="319"/>
      <c r="J204" s="85" t="str">
        <f t="shared" si="43"/>
        <v/>
      </c>
      <c r="K204" s="88"/>
      <c r="L204" s="1" t="str">
        <f t="shared" si="44"/>
        <v/>
      </c>
      <c r="R204" s="1" t="str">
        <f t="shared" si="45"/>
        <v/>
      </c>
      <c r="S204" s="1" t="str">
        <f t="shared" si="46"/>
        <v/>
      </c>
      <c r="W204" s="1" t="e">
        <f t="shared" ca="1" si="47"/>
        <v>#VALUE!</v>
      </c>
      <c r="X204" s="1" t="e">
        <f t="shared" ca="1" si="48"/>
        <v>#VALUE!</v>
      </c>
      <c r="Y204" s="1" t="e">
        <f t="shared" ca="1" si="49"/>
        <v>#VALUE!</v>
      </c>
      <c r="AA204" s="1" t="str">
        <f t="shared" si="42"/>
        <v/>
      </c>
      <c r="AB204" s="1" t="str">
        <f t="shared" si="42"/>
        <v/>
      </c>
      <c r="AC204" s="1" t="str">
        <f t="shared" si="42"/>
        <v/>
      </c>
      <c r="AD204" s="1" t="str">
        <f t="shared" si="42"/>
        <v/>
      </c>
      <c r="AE204" s="1" t="str">
        <f t="shared" si="42"/>
        <v/>
      </c>
      <c r="AF204" s="1" t="e">
        <f>VLOOKUP(C204,'Est4'!$C$12:$S$26,18,FALSE)</f>
        <v>#N/A</v>
      </c>
      <c r="AG204" s="1" t="str">
        <f ca="1">IF($I204&lt;AG$5,"-",SUM(INDIRECT(ADDRESS($AF204+"1",6,1,1,"EST 4")):INDIRECT(ADDRESS($AF204+"1",IF(AA204="",17,AA204+"5"),1,1,"EST 4")))/SUM(INDIRECT(ADDRESS($AF204,6,1,1,"EST 4")):INDIRECT(ADDRESS($AF204,IF(AA204="",17,AA204+"5"),1,1,"EST 4")))-1)</f>
        <v>-</v>
      </c>
      <c r="AH204" s="1" t="str">
        <f ca="1">IF($I204&lt;AH$5,"-",SUM(INDIRECT(ADDRESS($AF204+"1",22,1,1,"EST 4")):INDIRECT(ADDRESS($AF204+"1",IF(AB204="",33,AB204+"21"),1,1,"EST 4")))/SUM(INDIRECT(ADDRESS($AF204,22,1,1,"EST 4")):INDIRECT(ADDRESS($AF204,IF(AB204="",33,AB204+"21"),1,1,"EST 4")))-1)</f>
        <v>-</v>
      </c>
      <c r="AI204" s="1" t="str">
        <f ca="1">IF($I204&lt;AI$5,"-",SUM(INDIRECT(ADDRESS($AF204+"1",38,1,1,"EST 4")):INDIRECT(ADDRESS($AF204+"1",IF(AC204="",49,AC204+"37"),1,1,"EST 4")))/SUM(INDIRECT(ADDRESS($AF204,38,1,1,"EST 4")):INDIRECT(ADDRESS($AF204,IF(AC204="",49,AC204+"37"),1,1,"EST 4")))-1)</f>
        <v>-</v>
      </c>
      <c r="AJ204" s="1" t="str">
        <f ca="1">IF($I204&lt;AJ$5,"-",SUM(INDIRECT(ADDRESS($AF204+"1",54,1,1,"EST 4")):INDIRECT(ADDRESS($AF204+"1",IF(AD204="",65,AD204+"53"),1,1,"EST 4")))/SUM(INDIRECT(ADDRESS($AF204,54,1,1,"EST 4")):INDIRECT(ADDRESS($AF204,IF(AD204="",65,AD204+"53"),1,1,"EST 4")))-1)</f>
        <v>-</v>
      </c>
      <c r="AK204" s="1" t="str">
        <f ca="1">IF($I204&lt;AK$5,"-",SUM(INDIRECT(ADDRESS($AF204+"1",70,1,1,"EST 4")):INDIRECT(ADDRESS($AF204+"1",IF(AE204="",81,AE204+"69"),1,1,"EST 4")))/SUM(INDIRECT(ADDRESS($AF204,70,1,1,"EST 4")):INDIRECT(ADDRESS($AF204,IF(AE204="",81,AE204+"69"),1,1,"EST 4")))-1)</f>
        <v>-</v>
      </c>
    </row>
    <row r="205" spans="3:37" ht="30" customHeight="1" thickTop="1" thickBot="1">
      <c r="C205" s="321"/>
      <c r="D205" s="322"/>
      <c r="E205" s="316"/>
      <c r="F205" s="316"/>
      <c r="G205" s="317" t="str">
        <f>IF(F205=0,"",VLOOKUP(F205,Funcionários!$C$6:$D$81,2,FALSE))</f>
        <v/>
      </c>
      <c r="H205" s="318"/>
      <c r="I205" s="319"/>
      <c r="J205" s="85" t="str">
        <f t="shared" si="43"/>
        <v/>
      </c>
      <c r="K205" s="88"/>
      <c r="L205" s="1" t="str">
        <f t="shared" si="44"/>
        <v/>
      </c>
      <c r="R205" s="1" t="str">
        <f t="shared" si="45"/>
        <v/>
      </c>
      <c r="S205" s="1" t="str">
        <f t="shared" si="46"/>
        <v/>
      </c>
      <c r="W205" s="1" t="e">
        <f t="shared" ca="1" si="47"/>
        <v>#VALUE!</v>
      </c>
      <c r="X205" s="1" t="e">
        <f t="shared" ca="1" si="48"/>
        <v>#VALUE!</v>
      </c>
      <c r="Y205" s="1" t="e">
        <f t="shared" ca="1" si="49"/>
        <v>#VALUE!</v>
      </c>
      <c r="AA205" s="1" t="str">
        <f t="shared" si="42"/>
        <v/>
      </c>
      <c r="AB205" s="1" t="str">
        <f t="shared" si="42"/>
        <v/>
      </c>
      <c r="AC205" s="1" t="str">
        <f t="shared" si="42"/>
        <v/>
      </c>
      <c r="AD205" s="1" t="str">
        <f t="shared" si="42"/>
        <v/>
      </c>
      <c r="AE205" s="1" t="str">
        <f t="shared" si="42"/>
        <v/>
      </c>
      <c r="AF205" s="1" t="e">
        <f>VLOOKUP(C205,'Est4'!$C$12:$S$26,18,FALSE)</f>
        <v>#N/A</v>
      </c>
      <c r="AG205" s="1" t="str">
        <f ca="1">IF($I205&lt;AG$5,"-",SUM(INDIRECT(ADDRESS($AF205+"1",6,1,1,"EST 4")):INDIRECT(ADDRESS($AF205+"1",IF(AA205="",17,AA205+"5"),1,1,"EST 4")))/SUM(INDIRECT(ADDRESS($AF205,6,1,1,"EST 4")):INDIRECT(ADDRESS($AF205,IF(AA205="",17,AA205+"5"),1,1,"EST 4")))-1)</f>
        <v>-</v>
      </c>
      <c r="AH205" s="1" t="str">
        <f ca="1">IF($I205&lt;AH$5,"-",SUM(INDIRECT(ADDRESS($AF205+"1",22,1,1,"EST 4")):INDIRECT(ADDRESS($AF205+"1",IF(AB205="",33,AB205+"21"),1,1,"EST 4")))/SUM(INDIRECT(ADDRESS($AF205,22,1,1,"EST 4")):INDIRECT(ADDRESS($AF205,IF(AB205="",33,AB205+"21"),1,1,"EST 4")))-1)</f>
        <v>-</v>
      </c>
      <c r="AI205" s="1" t="str">
        <f ca="1">IF($I205&lt;AI$5,"-",SUM(INDIRECT(ADDRESS($AF205+"1",38,1,1,"EST 4")):INDIRECT(ADDRESS($AF205+"1",IF(AC205="",49,AC205+"37"),1,1,"EST 4")))/SUM(INDIRECT(ADDRESS($AF205,38,1,1,"EST 4")):INDIRECT(ADDRESS($AF205,IF(AC205="",49,AC205+"37"),1,1,"EST 4")))-1)</f>
        <v>-</v>
      </c>
      <c r="AJ205" s="1" t="str">
        <f ca="1">IF($I205&lt;AJ$5,"-",SUM(INDIRECT(ADDRESS($AF205+"1",54,1,1,"EST 4")):INDIRECT(ADDRESS($AF205+"1",IF(AD205="",65,AD205+"53"),1,1,"EST 4")))/SUM(INDIRECT(ADDRESS($AF205,54,1,1,"EST 4")):INDIRECT(ADDRESS($AF205,IF(AD205="",65,AD205+"53"),1,1,"EST 4")))-1)</f>
        <v>-</v>
      </c>
      <c r="AK205" s="1" t="str">
        <f ca="1">IF($I205&lt;AK$5,"-",SUM(INDIRECT(ADDRESS($AF205+"1",70,1,1,"EST 4")):INDIRECT(ADDRESS($AF205+"1",IF(AE205="",81,AE205+"69"),1,1,"EST 4")))/SUM(INDIRECT(ADDRESS($AF205,70,1,1,"EST 4")):INDIRECT(ADDRESS($AF205,IF(AE205="",81,AE205+"69"),1,1,"EST 4")))-1)</f>
        <v>-</v>
      </c>
    </row>
    <row r="206" spans="3:37" ht="30" customHeight="1" thickTop="1" thickBot="1">
      <c r="C206" s="321"/>
      <c r="D206" s="322"/>
      <c r="E206" s="316"/>
      <c r="F206" s="316"/>
      <c r="G206" s="317" t="str">
        <f>IF(F206=0,"",VLOOKUP(F206,Funcionários!$C$6:$D$81,2,FALSE))</f>
        <v/>
      </c>
      <c r="H206" s="318"/>
      <c r="I206" s="319"/>
      <c r="J206" s="85" t="str">
        <f t="shared" si="43"/>
        <v/>
      </c>
      <c r="K206" s="88"/>
      <c r="L206" s="1" t="str">
        <f t="shared" si="44"/>
        <v/>
      </c>
      <c r="R206" s="1" t="str">
        <f t="shared" si="45"/>
        <v/>
      </c>
      <c r="S206" s="1" t="str">
        <f t="shared" si="46"/>
        <v/>
      </c>
      <c r="W206" s="1" t="e">
        <f t="shared" ca="1" si="47"/>
        <v>#VALUE!</v>
      </c>
      <c r="X206" s="1" t="e">
        <f t="shared" ca="1" si="48"/>
        <v>#VALUE!</v>
      </c>
      <c r="Y206" s="1" t="e">
        <f t="shared" ca="1" si="49"/>
        <v>#VALUE!</v>
      </c>
      <c r="AA206" s="1" t="str">
        <f t="shared" ref="AA206:AE215" si="50">IF($I206=AA$5,$R206,"")</f>
        <v/>
      </c>
      <c r="AB206" s="1" t="str">
        <f t="shared" si="50"/>
        <v/>
      </c>
      <c r="AC206" s="1" t="str">
        <f t="shared" si="50"/>
        <v/>
      </c>
      <c r="AD206" s="1" t="str">
        <f t="shared" si="50"/>
        <v/>
      </c>
      <c r="AE206" s="1" t="str">
        <f t="shared" si="50"/>
        <v/>
      </c>
      <c r="AF206" s="1" t="e">
        <f>VLOOKUP(C206,'Est4'!$C$12:$S$26,18,FALSE)</f>
        <v>#N/A</v>
      </c>
      <c r="AG206" s="1" t="str">
        <f ca="1">IF($I206&lt;AG$5,"-",SUM(INDIRECT(ADDRESS($AF206+"1",6,1,1,"EST 4")):INDIRECT(ADDRESS($AF206+"1",IF(AA206="",17,AA206+"5"),1,1,"EST 4")))/SUM(INDIRECT(ADDRESS($AF206,6,1,1,"EST 4")):INDIRECT(ADDRESS($AF206,IF(AA206="",17,AA206+"5"),1,1,"EST 4")))-1)</f>
        <v>-</v>
      </c>
      <c r="AH206" s="1" t="str">
        <f ca="1">IF($I206&lt;AH$5,"-",SUM(INDIRECT(ADDRESS($AF206+"1",22,1,1,"EST 4")):INDIRECT(ADDRESS($AF206+"1",IF(AB206="",33,AB206+"21"),1,1,"EST 4")))/SUM(INDIRECT(ADDRESS($AF206,22,1,1,"EST 4")):INDIRECT(ADDRESS($AF206,IF(AB206="",33,AB206+"21"),1,1,"EST 4")))-1)</f>
        <v>-</v>
      </c>
      <c r="AI206" s="1" t="str">
        <f ca="1">IF($I206&lt;AI$5,"-",SUM(INDIRECT(ADDRESS($AF206+"1",38,1,1,"EST 4")):INDIRECT(ADDRESS($AF206+"1",IF(AC206="",49,AC206+"37"),1,1,"EST 4")))/SUM(INDIRECT(ADDRESS($AF206,38,1,1,"EST 4")):INDIRECT(ADDRESS($AF206,IF(AC206="",49,AC206+"37"),1,1,"EST 4")))-1)</f>
        <v>-</v>
      </c>
      <c r="AJ206" s="1" t="str">
        <f ca="1">IF($I206&lt;AJ$5,"-",SUM(INDIRECT(ADDRESS($AF206+"1",54,1,1,"EST 4")):INDIRECT(ADDRESS($AF206+"1",IF(AD206="",65,AD206+"53"),1,1,"EST 4")))/SUM(INDIRECT(ADDRESS($AF206,54,1,1,"EST 4")):INDIRECT(ADDRESS($AF206,IF(AD206="",65,AD206+"53"),1,1,"EST 4")))-1)</f>
        <v>-</v>
      </c>
      <c r="AK206" s="1" t="str">
        <f ca="1">IF($I206&lt;AK$5,"-",SUM(INDIRECT(ADDRESS($AF206+"1",70,1,1,"EST 4")):INDIRECT(ADDRESS($AF206+"1",IF(AE206="",81,AE206+"69"),1,1,"EST 4")))/SUM(INDIRECT(ADDRESS($AF206,70,1,1,"EST 4")):INDIRECT(ADDRESS($AF206,IF(AE206="",81,AE206+"69"),1,1,"EST 4")))-1)</f>
        <v>-</v>
      </c>
    </row>
    <row r="207" spans="3:37" ht="30" customHeight="1" thickTop="1" thickBot="1">
      <c r="C207" s="321"/>
      <c r="D207" s="322"/>
      <c r="E207" s="316"/>
      <c r="F207" s="316"/>
      <c r="G207" s="317" t="str">
        <f>IF(F207=0,"",VLOOKUP(F207,Funcionários!$C$6:$D$81,2,FALSE))</f>
        <v/>
      </c>
      <c r="H207" s="318"/>
      <c r="I207" s="319"/>
      <c r="J207" s="85" t="str">
        <f t="shared" si="43"/>
        <v/>
      </c>
      <c r="K207" s="88"/>
      <c r="L207" s="1" t="str">
        <f t="shared" si="44"/>
        <v/>
      </c>
      <c r="R207" s="1" t="str">
        <f t="shared" si="45"/>
        <v/>
      </c>
      <c r="S207" s="1" t="str">
        <f t="shared" si="46"/>
        <v/>
      </c>
      <c r="W207" s="1" t="e">
        <f t="shared" ca="1" si="47"/>
        <v>#VALUE!</v>
      </c>
      <c r="X207" s="1" t="e">
        <f t="shared" ca="1" si="48"/>
        <v>#VALUE!</v>
      </c>
      <c r="Y207" s="1" t="e">
        <f t="shared" ca="1" si="49"/>
        <v>#VALUE!</v>
      </c>
      <c r="AA207" s="1" t="str">
        <f t="shared" si="50"/>
        <v/>
      </c>
      <c r="AB207" s="1" t="str">
        <f t="shared" si="50"/>
        <v/>
      </c>
      <c r="AC207" s="1" t="str">
        <f t="shared" si="50"/>
        <v/>
      </c>
      <c r="AD207" s="1" t="str">
        <f t="shared" si="50"/>
        <v/>
      </c>
      <c r="AE207" s="1" t="str">
        <f t="shared" si="50"/>
        <v/>
      </c>
      <c r="AF207" s="1" t="e">
        <f>VLOOKUP(C207,'Est4'!$C$12:$S$26,18,FALSE)</f>
        <v>#N/A</v>
      </c>
      <c r="AG207" s="1" t="str">
        <f ca="1">IF($I207&lt;AG$5,"-",SUM(INDIRECT(ADDRESS($AF207+"1",6,1,1,"EST 4")):INDIRECT(ADDRESS($AF207+"1",IF(AA207="",17,AA207+"5"),1,1,"EST 4")))/SUM(INDIRECT(ADDRESS($AF207,6,1,1,"EST 4")):INDIRECT(ADDRESS($AF207,IF(AA207="",17,AA207+"5"),1,1,"EST 4")))-1)</f>
        <v>-</v>
      </c>
      <c r="AH207" s="1" t="str">
        <f ca="1">IF($I207&lt;AH$5,"-",SUM(INDIRECT(ADDRESS($AF207+"1",22,1,1,"EST 4")):INDIRECT(ADDRESS($AF207+"1",IF(AB207="",33,AB207+"21"),1,1,"EST 4")))/SUM(INDIRECT(ADDRESS($AF207,22,1,1,"EST 4")):INDIRECT(ADDRESS($AF207,IF(AB207="",33,AB207+"21"),1,1,"EST 4")))-1)</f>
        <v>-</v>
      </c>
      <c r="AI207" s="1" t="str">
        <f ca="1">IF($I207&lt;AI$5,"-",SUM(INDIRECT(ADDRESS($AF207+"1",38,1,1,"EST 4")):INDIRECT(ADDRESS($AF207+"1",IF(AC207="",49,AC207+"37"),1,1,"EST 4")))/SUM(INDIRECT(ADDRESS($AF207,38,1,1,"EST 4")):INDIRECT(ADDRESS($AF207,IF(AC207="",49,AC207+"37"),1,1,"EST 4")))-1)</f>
        <v>-</v>
      </c>
      <c r="AJ207" s="1" t="str">
        <f ca="1">IF($I207&lt;AJ$5,"-",SUM(INDIRECT(ADDRESS($AF207+"1",54,1,1,"EST 4")):INDIRECT(ADDRESS($AF207+"1",IF(AD207="",65,AD207+"53"),1,1,"EST 4")))/SUM(INDIRECT(ADDRESS($AF207,54,1,1,"EST 4")):INDIRECT(ADDRESS($AF207,IF(AD207="",65,AD207+"53"),1,1,"EST 4")))-1)</f>
        <v>-</v>
      </c>
      <c r="AK207" s="1" t="str">
        <f ca="1">IF($I207&lt;AK$5,"-",SUM(INDIRECT(ADDRESS($AF207+"1",70,1,1,"EST 4")):INDIRECT(ADDRESS($AF207+"1",IF(AE207="",81,AE207+"69"),1,1,"EST 4")))/SUM(INDIRECT(ADDRESS($AF207,70,1,1,"EST 4")):INDIRECT(ADDRESS($AF207,IF(AE207="",81,AE207+"69"),1,1,"EST 4")))-1)</f>
        <v>-</v>
      </c>
    </row>
    <row r="208" spans="3:37" ht="30" customHeight="1" thickTop="1" thickBot="1">
      <c r="C208" s="321"/>
      <c r="D208" s="322"/>
      <c r="E208" s="316"/>
      <c r="F208" s="316"/>
      <c r="G208" s="317" t="str">
        <f>IF(F208=0,"",VLOOKUP(F208,Funcionários!$C$6:$D$81,2,FALSE))</f>
        <v/>
      </c>
      <c r="H208" s="318"/>
      <c r="I208" s="319"/>
      <c r="J208" s="85" t="str">
        <f t="shared" si="43"/>
        <v/>
      </c>
      <c r="K208" s="88"/>
      <c r="L208" s="1" t="str">
        <f t="shared" si="44"/>
        <v/>
      </c>
      <c r="R208" s="1" t="str">
        <f t="shared" si="45"/>
        <v/>
      </c>
      <c r="S208" s="1" t="str">
        <f t="shared" si="46"/>
        <v/>
      </c>
      <c r="W208" s="1" t="e">
        <f t="shared" ca="1" si="47"/>
        <v>#VALUE!</v>
      </c>
      <c r="X208" s="1" t="e">
        <f t="shared" ca="1" si="48"/>
        <v>#VALUE!</v>
      </c>
      <c r="Y208" s="1" t="e">
        <f t="shared" ca="1" si="49"/>
        <v>#VALUE!</v>
      </c>
      <c r="AA208" s="1" t="str">
        <f t="shared" si="50"/>
        <v/>
      </c>
      <c r="AB208" s="1" t="str">
        <f t="shared" si="50"/>
        <v/>
      </c>
      <c r="AC208" s="1" t="str">
        <f t="shared" si="50"/>
        <v/>
      </c>
      <c r="AD208" s="1" t="str">
        <f t="shared" si="50"/>
        <v/>
      </c>
      <c r="AE208" s="1" t="str">
        <f t="shared" si="50"/>
        <v/>
      </c>
      <c r="AF208" s="1" t="e">
        <f>VLOOKUP(C208,'Est4'!$C$12:$S$26,18,FALSE)</f>
        <v>#N/A</v>
      </c>
      <c r="AG208" s="1" t="str">
        <f ca="1">IF($I208&lt;AG$5,"-",SUM(INDIRECT(ADDRESS($AF208+"1",6,1,1,"EST 4")):INDIRECT(ADDRESS($AF208+"1",IF(AA208="",17,AA208+"5"),1,1,"EST 4")))/SUM(INDIRECT(ADDRESS($AF208,6,1,1,"EST 4")):INDIRECT(ADDRESS($AF208,IF(AA208="",17,AA208+"5"),1,1,"EST 4")))-1)</f>
        <v>-</v>
      </c>
      <c r="AH208" s="1" t="str">
        <f ca="1">IF($I208&lt;AH$5,"-",SUM(INDIRECT(ADDRESS($AF208+"1",22,1,1,"EST 4")):INDIRECT(ADDRESS($AF208+"1",IF(AB208="",33,AB208+"21"),1,1,"EST 4")))/SUM(INDIRECT(ADDRESS($AF208,22,1,1,"EST 4")):INDIRECT(ADDRESS($AF208,IF(AB208="",33,AB208+"21"),1,1,"EST 4")))-1)</f>
        <v>-</v>
      </c>
      <c r="AI208" s="1" t="str">
        <f ca="1">IF($I208&lt;AI$5,"-",SUM(INDIRECT(ADDRESS($AF208+"1",38,1,1,"EST 4")):INDIRECT(ADDRESS($AF208+"1",IF(AC208="",49,AC208+"37"),1,1,"EST 4")))/SUM(INDIRECT(ADDRESS($AF208,38,1,1,"EST 4")):INDIRECT(ADDRESS($AF208,IF(AC208="",49,AC208+"37"),1,1,"EST 4")))-1)</f>
        <v>-</v>
      </c>
      <c r="AJ208" s="1" t="str">
        <f ca="1">IF($I208&lt;AJ$5,"-",SUM(INDIRECT(ADDRESS($AF208+"1",54,1,1,"EST 4")):INDIRECT(ADDRESS($AF208+"1",IF(AD208="",65,AD208+"53"),1,1,"EST 4")))/SUM(INDIRECT(ADDRESS($AF208,54,1,1,"EST 4")):INDIRECT(ADDRESS($AF208,IF(AD208="",65,AD208+"53"),1,1,"EST 4")))-1)</f>
        <v>-</v>
      </c>
      <c r="AK208" s="1" t="str">
        <f ca="1">IF($I208&lt;AK$5,"-",SUM(INDIRECT(ADDRESS($AF208+"1",70,1,1,"EST 4")):INDIRECT(ADDRESS($AF208+"1",IF(AE208="",81,AE208+"69"),1,1,"EST 4")))/SUM(INDIRECT(ADDRESS($AF208,70,1,1,"EST 4")):INDIRECT(ADDRESS($AF208,IF(AE208="",81,AE208+"69"),1,1,"EST 4")))-1)</f>
        <v>-</v>
      </c>
    </row>
    <row r="209" spans="3:37" ht="30" customHeight="1" thickTop="1" thickBot="1">
      <c r="C209" s="321"/>
      <c r="D209" s="322"/>
      <c r="E209" s="316"/>
      <c r="F209" s="316"/>
      <c r="G209" s="317" t="str">
        <f>IF(F209=0,"",VLOOKUP(F209,Funcionários!$C$6:$D$81,2,FALSE))</f>
        <v/>
      </c>
      <c r="H209" s="318"/>
      <c r="I209" s="319"/>
      <c r="J209" s="85" t="str">
        <f t="shared" si="43"/>
        <v/>
      </c>
      <c r="K209" s="88"/>
      <c r="L209" s="1" t="str">
        <f t="shared" si="44"/>
        <v/>
      </c>
      <c r="R209" s="1" t="str">
        <f t="shared" si="45"/>
        <v/>
      </c>
      <c r="S209" s="1" t="str">
        <f t="shared" si="46"/>
        <v/>
      </c>
      <c r="W209" s="1" t="e">
        <f t="shared" ca="1" si="47"/>
        <v>#VALUE!</v>
      </c>
      <c r="X209" s="1" t="e">
        <f t="shared" ca="1" si="48"/>
        <v>#VALUE!</v>
      </c>
      <c r="Y209" s="1" t="e">
        <f t="shared" ca="1" si="49"/>
        <v>#VALUE!</v>
      </c>
      <c r="AA209" s="1" t="str">
        <f t="shared" si="50"/>
        <v/>
      </c>
      <c r="AB209" s="1" t="str">
        <f t="shared" si="50"/>
        <v/>
      </c>
      <c r="AC209" s="1" t="str">
        <f t="shared" si="50"/>
        <v/>
      </c>
      <c r="AD209" s="1" t="str">
        <f t="shared" si="50"/>
        <v/>
      </c>
      <c r="AE209" s="1" t="str">
        <f t="shared" si="50"/>
        <v/>
      </c>
      <c r="AF209" s="1" t="e">
        <f>VLOOKUP(C209,'Est4'!$C$12:$S$26,18,FALSE)</f>
        <v>#N/A</v>
      </c>
      <c r="AG209" s="1" t="str">
        <f ca="1">IF($I209&lt;AG$5,"-",SUM(INDIRECT(ADDRESS($AF209+"1",6,1,1,"EST 4")):INDIRECT(ADDRESS($AF209+"1",IF(AA209="",17,AA209+"5"),1,1,"EST 4")))/SUM(INDIRECT(ADDRESS($AF209,6,1,1,"EST 4")):INDIRECT(ADDRESS($AF209,IF(AA209="",17,AA209+"5"),1,1,"EST 4")))-1)</f>
        <v>-</v>
      </c>
      <c r="AH209" s="1" t="str">
        <f ca="1">IF($I209&lt;AH$5,"-",SUM(INDIRECT(ADDRESS($AF209+"1",22,1,1,"EST 4")):INDIRECT(ADDRESS($AF209+"1",IF(AB209="",33,AB209+"21"),1,1,"EST 4")))/SUM(INDIRECT(ADDRESS($AF209,22,1,1,"EST 4")):INDIRECT(ADDRESS($AF209,IF(AB209="",33,AB209+"21"),1,1,"EST 4")))-1)</f>
        <v>-</v>
      </c>
      <c r="AI209" s="1" t="str">
        <f ca="1">IF($I209&lt;AI$5,"-",SUM(INDIRECT(ADDRESS($AF209+"1",38,1,1,"EST 4")):INDIRECT(ADDRESS($AF209+"1",IF(AC209="",49,AC209+"37"),1,1,"EST 4")))/SUM(INDIRECT(ADDRESS($AF209,38,1,1,"EST 4")):INDIRECT(ADDRESS($AF209,IF(AC209="",49,AC209+"37"),1,1,"EST 4")))-1)</f>
        <v>-</v>
      </c>
      <c r="AJ209" s="1" t="str">
        <f ca="1">IF($I209&lt;AJ$5,"-",SUM(INDIRECT(ADDRESS($AF209+"1",54,1,1,"EST 4")):INDIRECT(ADDRESS($AF209+"1",IF(AD209="",65,AD209+"53"),1,1,"EST 4")))/SUM(INDIRECT(ADDRESS($AF209,54,1,1,"EST 4")):INDIRECT(ADDRESS($AF209,IF(AD209="",65,AD209+"53"),1,1,"EST 4")))-1)</f>
        <v>-</v>
      </c>
      <c r="AK209" s="1" t="str">
        <f ca="1">IF($I209&lt;AK$5,"-",SUM(INDIRECT(ADDRESS($AF209+"1",70,1,1,"EST 4")):INDIRECT(ADDRESS($AF209+"1",IF(AE209="",81,AE209+"69"),1,1,"EST 4")))/SUM(INDIRECT(ADDRESS($AF209,70,1,1,"EST 4")):INDIRECT(ADDRESS($AF209,IF(AE209="",81,AE209+"69"),1,1,"EST 4")))-1)</f>
        <v>-</v>
      </c>
    </row>
    <row r="210" spans="3:37" ht="30" customHeight="1" thickTop="1" thickBot="1">
      <c r="C210" s="321"/>
      <c r="D210" s="322"/>
      <c r="E210" s="316"/>
      <c r="F210" s="316"/>
      <c r="G210" s="317" t="str">
        <f>IF(F210=0,"",VLOOKUP(F210,Funcionários!$C$6:$D$81,2,FALSE))</f>
        <v/>
      </c>
      <c r="H210" s="318"/>
      <c r="I210" s="319"/>
      <c r="J210" s="85" t="str">
        <f t="shared" si="43"/>
        <v/>
      </c>
      <c r="K210" s="88"/>
      <c r="L210" s="1" t="str">
        <f t="shared" si="44"/>
        <v/>
      </c>
      <c r="R210" s="1" t="str">
        <f t="shared" si="45"/>
        <v/>
      </c>
      <c r="S210" s="1" t="str">
        <f t="shared" si="46"/>
        <v/>
      </c>
      <c r="W210" s="1" t="e">
        <f t="shared" ca="1" si="47"/>
        <v>#VALUE!</v>
      </c>
      <c r="X210" s="1" t="e">
        <f t="shared" ca="1" si="48"/>
        <v>#VALUE!</v>
      </c>
      <c r="Y210" s="1" t="e">
        <f t="shared" ca="1" si="49"/>
        <v>#VALUE!</v>
      </c>
      <c r="AA210" s="1" t="str">
        <f t="shared" si="50"/>
        <v/>
      </c>
      <c r="AB210" s="1" t="str">
        <f t="shared" si="50"/>
        <v/>
      </c>
      <c r="AC210" s="1" t="str">
        <f t="shared" si="50"/>
        <v/>
      </c>
      <c r="AD210" s="1" t="str">
        <f t="shared" si="50"/>
        <v/>
      </c>
      <c r="AE210" s="1" t="str">
        <f t="shared" si="50"/>
        <v/>
      </c>
      <c r="AF210" s="1" t="e">
        <f>VLOOKUP(C210,'Est4'!$C$12:$S$26,18,FALSE)</f>
        <v>#N/A</v>
      </c>
      <c r="AG210" s="1" t="str">
        <f ca="1">IF($I210&lt;AG$5,"-",SUM(INDIRECT(ADDRESS($AF210+"1",6,1,1,"EST 4")):INDIRECT(ADDRESS($AF210+"1",IF(AA210="",17,AA210+"5"),1,1,"EST 4")))/SUM(INDIRECT(ADDRESS($AF210,6,1,1,"EST 4")):INDIRECT(ADDRESS($AF210,IF(AA210="",17,AA210+"5"),1,1,"EST 4")))-1)</f>
        <v>-</v>
      </c>
      <c r="AH210" s="1" t="str">
        <f ca="1">IF($I210&lt;AH$5,"-",SUM(INDIRECT(ADDRESS($AF210+"1",22,1,1,"EST 4")):INDIRECT(ADDRESS($AF210+"1",IF(AB210="",33,AB210+"21"),1,1,"EST 4")))/SUM(INDIRECT(ADDRESS($AF210,22,1,1,"EST 4")):INDIRECT(ADDRESS($AF210,IF(AB210="",33,AB210+"21"),1,1,"EST 4")))-1)</f>
        <v>-</v>
      </c>
      <c r="AI210" s="1" t="str">
        <f ca="1">IF($I210&lt;AI$5,"-",SUM(INDIRECT(ADDRESS($AF210+"1",38,1,1,"EST 4")):INDIRECT(ADDRESS($AF210+"1",IF(AC210="",49,AC210+"37"),1,1,"EST 4")))/SUM(INDIRECT(ADDRESS($AF210,38,1,1,"EST 4")):INDIRECT(ADDRESS($AF210,IF(AC210="",49,AC210+"37"),1,1,"EST 4")))-1)</f>
        <v>-</v>
      </c>
      <c r="AJ210" s="1" t="str">
        <f ca="1">IF($I210&lt;AJ$5,"-",SUM(INDIRECT(ADDRESS($AF210+"1",54,1,1,"EST 4")):INDIRECT(ADDRESS($AF210+"1",IF(AD210="",65,AD210+"53"),1,1,"EST 4")))/SUM(INDIRECT(ADDRESS($AF210,54,1,1,"EST 4")):INDIRECT(ADDRESS($AF210,IF(AD210="",65,AD210+"53"),1,1,"EST 4")))-1)</f>
        <v>-</v>
      </c>
      <c r="AK210" s="1" t="str">
        <f ca="1">IF($I210&lt;AK$5,"-",SUM(INDIRECT(ADDRESS($AF210+"1",70,1,1,"EST 4")):INDIRECT(ADDRESS($AF210+"1",IF(AE210="",81,AE210+"69"),1,1,"EST 4")))/SUM(INDIRECT(ADDRESS($AF210,70,1,1,"EST 4")):INDIRECT(ADDRESS($AF210,IF(AE210="",81,AE210+"69"),1,1,"EST 4")))-1)</f>
        <v>-</v>
      </c>
    </row>
    <row r="211" spans="3:37" ht="30" customHeight="1" thickTop="1" thickBot="1">
      <c r="C211" s="321"/>
      <c r="D211" s="322"/>
      <c r="E211" s="316"/>
      <c r="F211" s="316"/>
      <c r="G211" s="317" t="str">
        <f>IF(F211=0,"",VLOOKUP(F211,Funcionários!$C$6:$D$81,2,FALSE))</f>
        <v/>
      </c>
      <c r="H211" s="318"/>
      <c r="I211" s="319"/>
      <c r="J211" s="85" t="str">
        <f t="shared" si="43"/>
        <v/>
      </c>
      <c r="K211" s="88"/>
      <c r="L211" s="1" t="str">
        <f t="shared" si="44"/>
        <v/>
      </c>
      <c r="R211" s="1" t="str">
        <f t="shared" si="45"/>
        <v/>
      </c>
      <c r="S211" s="1" t="str">
        <f t="shared" si="46"/>
        <v/>
      </c>
      <c r="W211" s="1" t="e">
        <f t="shared" ca="1" si="47"/>
        <v>#VALUE!</v>
      </c>
      <c r="X211" s="1" t="e">
        <f t="shared" ca="1" si="48"/>
        <v>#VALUE!</v>
      </c>
      <c r="Y211" s="1" t="e">
        <f t="shared" ca="1" si="49"/>
        <v>#VALUE!</v>
      </c>
      <c r="AA211" s="1" t="str">
        <f t="shared" si="50"/>
        <v/>
      </c>
      <c r="AB211" s="1" t="str">
        <f t="shared" si="50"/>
        <v/>
      </c>
      <c r="AC211" s="1" t="str">
        <f t="shared" si="50"/>
        <v/>
      </c>
      <c r="AD211" s="1" t="str">
        <f t="shared" si="50"/>
        <v/>
      </c>
      <c r="AE211" s="1" t="str">
        <f t="shared" si="50"/>
        <v/>
      </c>
      <c r="AF211" s="1" t="e">
        <f>VLOOKUP(C211,'Est4'!$C$12:$S$26,18,FALSE)</f>
        <v>#N/A</v>
      </c>
      <c r="AG211" s="1" t="str">
        <f ca="1">IF($I211&lt;AG$5,"-",SUM(INDIRECT(ADDRESS($AF211+"1",6,1,1,"EST 4")):INDIRECT(ADDRESS($AF211+"1",IF(AA211="",17,AA211+"5"),1,1,"EST 4")))/SUM(INDIRECT(ADDRESS($AF211,6,1,1,"EST 4")):INDIRECT(ADDRESS($AF211,IF(AA211="",17,AA211+"5"),1,1,"EST 4")))-1)</f>
        <v>-</v>
      </c>
      <c r="AH211" s="1" t="str">
        <f ca="1">IF($I211&lt;AH$5,"-",SUM(INDIRECT(ADDRESS($AF211+"1",22,1,1,"EST 4")):INDIRECT(ADDRESS($AF211+"1",IF(AB211="",33,AB211+"21"),1,1,"EST 4")))/SUM(INDIRECT(ADDRESS($AF211,22,1,1,"EST 4")):INDIRECT(ADDRESS($AF211,IF(AB211="",33,AB211+"21"),1,1,"EST 4")))-1)</f>
        <v>-</v>
      </c>
      <c r="AI211" s="1" t="str">
        <f ca="1">IF($I211&lt;AI$5,"-",SUM(INDIRECT(ADDRESS($AF211+"1",38,1,1,"EST 4")):INDIRECT(ADDRESS($AF211+"1",IF(AC211="",49,AC211+"37"),1,1,"EST 4")))/SUM(INDIRECT(ADDRESS($AF211,38,1,1,"EST 4")):INDIRECT(ADDRESS($AF211,IF(AC211="",49,AC211+"37"),1,1,"EST 4")))-1)</f>
        <v>-</v>
      </c>
      <c r="AJ211" s="1" t="str">
        <f ca="1">IF($I211&lt;AJ$5,"-",SUM(INDIRECT(ADDRESS($AF211+"1",54,1,1,"EST 4")):INDIRECT(ADDRESS($AF211+"1",IF(AD211="",65,AD211+"53"),1,1,"EST 4")))/SUM(INDIRECT(ADDRESS($AF211,54,1,1,"EST 4")):INDIRECT(ADDRESS($AF211,IF(AD211="",65,AD211+"53"),1,1,"EST 4")))-1)</f>
        <v>-</v>
      </c>
      <c r="AK211" s="1" t="str">
        <f ca="1">IF($I211&lt;AK$5,"-",SUM(INDIRECT(ADDRESS($AF211+"1",70,1,1,"EST 4")):INDIRECT(ADDRESS($AF211+"1",IF(AE211="",81,AE211+"69"),1,1,"EST 4")))/SUM(INDIRECT(ADDRESS($AF211,70,1,1,"EST 4")):INDIRECT(ADDRESS($AF211,IF(AE211="",81,AE211+"69"),1,1,"EST 4")))-1)</f>
        <v>-</v>
      </c>
    </row>
    <row r="212" spans="3:37" ht="30" customHeight="1" thickTop="1" thickBot="1">
      <c r="C212" s="321"/>
      <c r="D212" s="322"/>
      <c r="E212" s="316"/>
      <c r="F212" s="316"/>
      <c r="G212" s="317" t="str">
        <f>IF(F212=0,"",VLOOKUP(F212,Funcionários!$C$6:$D$81,2,FALSE))</f>
        <v/>
      </c>
      <c r="H212" s="318"/>
      <c r="I212" s="319"/>
      <c r="J212" s="85" t="str">
        <f t="shared" si="43"/>
        <v/>
      </c>
      <c r="K212" s="88"/>
      <c r="L212" s="1" t="str">
        <f t="shared" si="44"/>
        <v/>
      </c>
      <c r="R212" s="1" t="str">
        <f t="shared" si="45"/>
        <v/>
      </c>
      <c r="S212" s="1" t="str">
        <f t="shared" si="46"/>
        <v/>
      </c>
      <c r="W212" s="1" t="e">
        <f t="shared" ca="1" si="47"/>
        <v>#VALUE!</v>
      </c>
      <c r="X212" s="1" t="e">
        <f t="shared" ca="1" si="48"/>
        <v>#VALUE!</v>
      </c>
      <c r="Y212" s="1" t="e">
        <f t="shared" ca="1" si="49"/>
        <v>#VALUE!</v>
      </c>
      <c r="AA212" s="1" t="str">
        <f t="shared" si="50"/>
        <v/>
      </c>
      <c r="AB212" s="1" t="str">
        <f t="shared" si="50"/>
        <v/>
      </c>
      <c r="AC212" s="1" t="str">
        <f t="shared" si="50"/>
        <v/>
      </c>
      <c r="AD212" s="1" t="str">
        <f t="shared" si="50"/>
        <v/>
      </c>
      <c r="AE212" s="1" t="str">
        <f t="shared" si="50"/>
        <v/>
      </c>
      <c r="AF212" s="1" t="e">
        <f>VLOOKUP(C212,'Est4'!$C$12:$S$26,18,FALSE)</f>
        <v>#N/A</v>
      </c>
      <c r="AG212" s="1" t="str">
        <f ca="1">IF($I212&lt;AG$5,"-",SUM(INDIRECT(ADDRESS($AF212+"1",6,1,1,"EST 4")):INDIRECT(ADDRESS($AF212+"1",IF(AA212="",17,AA212+"5"),1,1,"EST 4")))/SUM(INDIRECT(ADDRESS($AF212,6,1,1,"EST 4")):INDIRECT(ADDRESS($AF212,IF(AA212="",17,AA212+"5"),1,1,"EST 4")))-1)</f>
        <v>-</v>
      </c>
      <c r="AH212" s="1" t="str">
        <f ca="1">IF($I212&lt;AH$5,"-",SUM(INDIRECT(ADDRESS($AF212+"1",22,1,1,"EST 4")):INDIRECT(ADDRESS($AF212+"1",IF(AB212="",33,AB212+"21"),1,1,"EST 4")))/SUM(INDIRECT(ADDRESS($AF212,22,1,1,"EST 4")):INDIRECT(ADDRESS($AF212,IF(AB212="",33,AB212+"21"),1,1,"EST 4")))-1)</f>
        <v>-</v>
      </c>
      <c r="AI212" s="1" t="str">
        <f ca="1">IF($I212&lt;AI$5,"-",SUM(INDIRECT(ADDRESS($AF212+"1",38,1,1,"EST 4")):INDIRECT(ADDRESS($AF212+"1",IF(AC212="",49,AC212+"37"),1,1,"EST 4")))/SUM(INDIRECT(ADDRESS($AF212,38,1,1,"EST 4")):INDIRECT(ADDRESS($AF212,IF(AC212="",49,AC212+"37"),1,1,"EST 4")))-1)</f>
        <v>-</v>
      </c>
      <c r="AJ212" s="1" t="str">
        <f ca="1">IF($I212&lt;AJ$5,"-",SUM(INDIRECT(ADDRESS($AF212+"1",54,1,1,"EST 4")):INDIRECT(ADDRESS($AF212+"1",IF(AD212="",65,AD212+"53"),1,1,"EST 4")))/SUM(INDIRECT(ADDRESS($AF212,54,1,1,"EST 4")):INDIRECT(ADDRESS($AF212,IF(AD212="",65,AD212+"53"),1,1,"EST 4")))-1)</f>
        <v>-</v>
      </c>
      <c r="AK212" s="1" t="str">
        <f ca="1">IF($I212&lt;AK$5,"-",SUM(INDIRECT(ADDRESS($AF212+"1",70,1,1,"EST 4")):INDIRECT(ADDRESS($AF212+"1",IF(AE212="",81,AE212+"69"),1,1,"EST 4")))/SUM(INDIRECT(ADDRESS($AF212,70,1,1,"EST 4")):INDIRECT(ADDRESS($AF212,IF(AE212="",81,AE212+"69"),1,1,"EST 4")))-1)</f>
        <v>-</v>
      </c>
    </row>
    <row r="213" spans="3:37" ht="30" customHeight="1" thickTop="1" thickBot="1">
      <c r="C213" s="321"/>
      <c r="D213" s="322"/>
      <c r="E213" s="316"/>
      <c r="F213" s="316"/>
      <c r="G213" s="317" t="str">
        <f>IF(F213=0,"",VLOOKUP(F213,Funcionários!$C$6:$D$81,2,FALSE))</f>
        <v/>
      </c>
      <c r="H213" s="318"/>
      <c r="I213" s="319"/>
      <c r="J213" s="85" t="str">
        <f t="shared" si="43"/>
        <v/>
      </c>
      <c r="K213" s="88"/>
      <c r="L213" s="1" t="str">
        <f t="shared" si="44"/>
        <v/>
      </c>
      <c r="R213" s="1" t="str">
        <f t="shared" si="45"/>
        <v/>
      </c>
      <c r="S213" s="1" t="str">
        <f t="shared" si="46"/>
        <v/>
      </c>
      <c r="W213" s="1" t="e">
        <f t="shared" ca="1" si="47"/>
        <v>#VALUE!</v>
      </c>
      <c r="X213" s="1" t="e">
        <f t="shared" ca="1" si="48"/>
        <v>#VALUE!</v>
      </c>
      <c r="Y213" s="1" t="e">
        <f t="shared" ca="1" si="49"/>
        <v>#VALUE!</v>
      </c>
      <c r="AA213" s="1" t="str">
        <f t="shared" si="50"/>
        <v/>
      </c>
      <c r="AB213" s="1" t="str">
        <f t="shared" si="50"/>
        <v/>
      </c>
      <c r="AC213" s="1" t="str">
        <f t="shared" si="50"/>
        <v/>
      </c>
      <c r="AD213" s="1" t="str">
        <f t="shared" si="50"/>
        <v/>
      </c>
      <c r="AE213" s="1" t="str">
        <f t="shared" si="50"/>
        <v/>
      </c>
      <c r="AF213" s="1" t="e">
        <f>VLOOKUP(C213,'Est4'!$C$12:$S$26,18,FALSE)</f>
        <v>#N/A</v>
      </c>
      <c r="AG213" s="1" t="str">
        <f ca="1">IF($I213&lt;AG$5,"-",SUM(INDIRECT(ADDRESS($AF213+"1",6,1,1,"EST 4")):INDIRECT(ADDRESS($AF213+"1",IF(AA213="",17,AA213+"5"),1,1,"EST 4")))/SUM(INDIRECT(ADDRESS($AF213,6,1,1,"EST 4")):INDIRECT(ADDRESS($AF213,IF(AA213="",17,AA213+"5"),1,1,"EST 4")))-1)</f>
        <v>-</v>
      </c>
      <c r="AH213" s="1" t="str">
        <f ca="1">IF($I213&lt;AH$5,"-",SUM(INDIRECT(ADDRESS($AF213+"1",22,1,1,"EST 4")):INDIRECT(ADDRESS($AF213+"1",IF(AB213="",33,AB213+"21"),1,1,"EST 4")))/SUM(INDIRECT(ADDRESS($AF213,22,1,1,"EST 4")):INDIRECT(ADDRESS($AF213,IF(AB213="",33,AB213+"21"),1,1,"EST 4")))-1)</f>
        <v>-</v>
      </c>
      <c r="AI213" s="1" t="str">
        <f ca="1">IF($I213&lt;AI$5,"-",SUM(INDIRECT(ADDRESS($AF213+"1",38,1,1,"EST 4")):INDIRECT(ADDRESS($AF213+"1",IF(AC213="",49,AC213+"37"),1,1,"EST 4")))/SUM(INDIRECT(ADDRESS($AF213,38,1,1,"EST 4")):INDIRECT(ADDRESS($AF213,IF(AC213="",49,AC213+"37"),1,1,"EST 4")))-1)</f>
        <v>-</v>
      </c>
      <c r="AJ213" s="1" t="str">
        <f ca="1">IF($I213&lt;AJ$5,"-",SUM(INDIRECT(ADDRESS($AF213+"1",54,1,1,"EST 4")):INDIRECT(ADDRESS($AF213+"1",IF(AD213="",65,AD213+"53"),1,1,"EST 4")))/SUM(INDIRECT(ADDRESS($AF213,54,1,1,"EST 4")):INDIRECT(ADDRESS($AF213,IF(AD213="",65,AD213+"53"),1,1,"EST 4")))-1)</f>
        <v>-</v>
      </c>
      <c r="AK213" s="1" t="str">
        <f ca="1">IF($I213&lt;AK$5,"-",SUM(INDIRECT(ADDRESS($AF213+"1",70,1,1,"EST 4")):INDIRECT(ADDRESS($AF213+"1",IF(AE213="",81,AE213+"69"),1,1,"EST 4")))/SUM(INDIRECT(ADDRESS($AF213,70,1,1,"EST 4")):INDIRECT(ADDRESS($AF213,IF(AE213="",81,AE213+"69"),1,1,"EST 4")))-1)</f>
        <v>-</v>
      </c>
    </row>
    <row r="214" spans="3:37" ht="30" customHeight="1" thickTop="1" thickBot="1">
      <c r="C214" s="321"/>
      <c r="D214" s="322"/>
      <c r="E214" s="316"/>
      <c r="F214" s="316"/>
      <c r="G214" s="317" t="str">
        <f>IF(F214=0,"",VLOOKUP(F214,Funcionários!$C$6:$D$81,2,FALSE))</f>
        <v/>
      </c>
      <c r="H214" s="318"/>
      <c r="I214" s="319"/>
      <c r="J214" s="85" t="str">
        <f t="shared" si="43"/>
        <v/>
      </c>
      <c r="K214" s="88"/>
      <c r="L214" s="1" t="str">
        <f t="shared" si="44"/>
        <v/>
      </c>
      <c r="R214" s="1" t="str">
        <f t="shared" si="45"/>
        <v/>
      </c>
      <c r="S214" s="1" t="str">
        <f t="shared" si="46"/>
        <v/>
      </c>
      <c r="W214" s="1" t="e">
        <f t="shared" ca="1" si="47"/>
        <v>#VALUE!</v>
      </c>
      <c r="X214" s="1" t="e">
        <f t="shared" ca="1" si="48"/>
        <v>#VALUE!</v>
      </c>
      <c r="Y214" s="1" t="e">
        <f t="shared" ca="1" si="49"/>
        <v>#VALUE!</v>
      </c>
      <c r="AA214" s="1" t="str">
        <f t="shared" si="50"/>
        <v/>
      </c>
      <c r="AB214" s="1" t="str">
        <f t="shared" si="50"/>
        <v/>
      </c>
      <c r="AC214" s="1" t="str">
        <f t="shared" si="50"/>
        <v/>
      </c>
      <c r="AD214" s="1" t="str">
        <f t="shared" si="50"/>
        <v/>
      </c>
      <c r="AE214" s="1" t="str">
        <f t="shared" si="50"/>
        <v/>
      </c>
      <c r="AF214" s="1" t="e">
        <f>VLOOKUP(C214,'Est4'!$C$12:$S$26,18,FALSE)</f>
        <v>#N/A</v>
      </c>
      <c r="AG214" s="1" t="str">
        <f ca="1">IF($I214&lt;AG$5,"-",SUM(INDIRECT(ADDRESS($AF214+"1",6,1,1,"EST 4")):INDIRECT(ADDRESS($AF214+"1",IF(AA214="",17,AA214+"5"),1,1,"EST 4")))/SUM(INDIRECT(ADDRESS($AF214,6,1,1,"EST 4")):INDIRECT(ADDRESS($AF214,IF(AA214="",17,AA214+"5"),1,1,"EST 4")))-1)</f>
        <v>-</v>
      </c>
      <c r="AH214" s="1" t="str">
        <f ca="1">IF($I214&lt;AH$5,"-",SUM(INDIRECT(ADDRESS($AF214+"1",22,1,1,"EST 4")):INDIRECT(ADDRESS($AF214+"1",IF(AB214="",33,AB214+"21"),1,1,"EST 4")))/SUM(INDIRECT(ADDRESS($AF214,22,1,1,"EST 4")):INDIRECT(ADDRESS($AF214,IF(AB214="",33,AB214+"21"),1,1,"EST 4")))-1)</f>
        <v>-</v>
      </c>
      <c r="AI214" s="1" t="str">
        <f ca="1">IF($I214&lt;AI$5,"-",SUM(INDIRECT(ADDRESS($AF214+"1",38,1,1,"EST 4")):INDIRECT(ADDRESS($AF214+"1",IF(AC214="",49,AC214+"37"),1,1,"EST 4")))/SUM(INDIRECT(ADDRESS($AF214,38,1,1,"EST 4")):INDIRECT(ADDRESS($AF214,IF(AC214="",49,AC214+"37"),1,1,"EST 4")))-1)</f>
        <v>-</v>
      </c>
      <c r="AJ214" s="1" t="str">
        <f ca="1">IF($I214&lt;AJ$5,"-",SUM(INDIRECT(ADDRESS($AF214+"1",54,1,1,"EST 4")):INDIRECT(ADDRESS($AF214+"1",IF(AD214="",65,AD214+"53"),1,1,"EST 4")))/SUM(INDIRECT(ADDRESS($AF214,54,1,1,"EST 4")):INDIRECT(ADDRESS($AF214,IF(AD214="",65,AD214+"53"),1,1,"EST 4")))-1)</f>
        <v>-</v>
      </c>
      <c r="AK214" s="1" t="str">
        <f ca="1">IF($I214&lt;AK$5,"-",SUM(INDIRECT(ADDRESS($AF214+"1",70,1,1,"EST 4")):INDIRECT(ADDRESS($AF214+"1",IF(AE214="",81,AE214+"69"),1,1,"EST 4")))/SUM(INDIRECT(ADDRESS($AF214,70,1,1,"EST 4")):INDIRECT(ADDRESS($AF214,IF(AE214="",81,AE214+"69"),1,1,"EST 4")))-1)</f>
        <v>-</v>
      </c>
    </row>
    <row r="215" spans="3:37" ht="30" customHeight="1" thickTop="1" thickBot="1">
      <c r="C215" s="321"/>
      <c r="D215" s="322"/>
      <c r="E215" s="316"/>
      <c r="F215" s="316"/>
      <c r="G215" s="317" t="str">
        <f>IF(F215=0,"",VLOOKUP(F215,Funcionários!$C$6:$D$81,2,FALSE))</f>
        <v/>
      </c>
      <c r="H215" s="318"/>
      <c r="I215" s="319"/>
      <c r="J215" s="85" t="str">
        <f t="shared" si="43"/>
        <v/>
      </c>
      <c r="K215" s="88"/>
      <c r="L215" s="1" t="str">
        <f t="shared" si="44"/>
        <v/>
      </c>
      <c r="R215" s="1" t="str">
        <f t="shared" si="45"/>
        <v/>
      </c>
      <c r="S215" s="1" t="str">
        <f t="shared" si="46"/>
        <v/>
      </c>
      <c r="W215" s="1" t="e">
        <f t="shared" ca="1" si="47"/>
        <v>#VALUE!</v>
      </c>
      <c r="X215" s="1" t="e">
        <f t="shared" ca="1" si="48"/>
        <v>#VALUE!</v>
      </c>
      <c r="Y215" s="1" t="e">
        <f t="shared" ca="1" si="49"/>
        <v>#VALUE!</v>
      </c>
      <c r="AA215" s="1" t="str">
        <f t="shared" si="50"/>
        <v/>
      </c>
      <c r="AB215" s="1" t="str">
        <f t="shared" si="50"/>
        <v/>
      </c>
      <c r="AC215" s="1" t="str">
        <f t="shared" si="50"/>
        <v/>
      </c>
      <c r="AD215" s="1" t="str">
        <f t="shared" si="50"/>
        <v/>
      </c>
      <c r="AE215" s="1" t="str">
        <f t="shared" si="50"/>
        <v/>
      </c>
      <c r="AF215" s="1" t="e">
        <f>VLOOKUP(C215,'Est4'!$C$12:$S$26,18,FALSE)</f>
        <v>#N/A</v>
      </c>
      <c r="AG215" s="1" t="str">
        <f ca="1">IF($I215&lt;AG$5,"-",SUM(INDIRECT(ADDRESS($AF215+"1",6,1,1,"EST 4")):INDIRECT(ADDRESS($AF215+"1",IF(AA215="",17,AA215+"5"),1,1,"EST 4")))/SUM(INDIRECT(ADDRESS($AF215,6,1,1,"EST 4")):INDIRECT(ADDRESS($AF215,IF(AA215="",17,AA215+"5"),1,1,"EST 4")))-1)</f>
        <v>-</v>
      </c>
      <c r="AH215" s="1" t="str">
        <f ca="1">IF($I215&lt;AH$5,"-",SUM(INDIRECT(ADDRESS($AF215+"1",22,1,1,"EST 4")):INDIRECT(ADDRESS($AF215+"1",IF(AB215="",33,AB215+"21"),1,1,"EST 4")))/SUM(INDIRECT(ADDRESS($AF215,22,1,1,"EST 4")):INDIRECT(ADDRESS($AF215,IF(AB215="",33,AB215+"21"),1,1,"EST 4")))-1)</f>
        <v>-</v>
      </c>
      <c r="AI215" s="1" t="str">
        <f ca="1">IF($I215&lt;AI$5,"-",SUM(INDIRECT(ADDRESS($AF215+"1",38,1,1,"EST 4")):INDIRECT(ADDRESS($AF215+"1",IF(AC215="",49,AC215+"37"),1,1,"EST 4")))/SUM(INDIRECT(ADDRESS($AF215,38,1,1,"EST 4")):INDIRECT(ADDRESS($AF215,IF(AC215="",49,AC215+"37"),1,1,"EST 4")))-1)</f>
        <v>-</v>
      </c>
      <c r="AJ215" s="1" t="str">
        <f ca="1">IF($I215&lt;AJ$5,"-",SUM(INDIRECT(ADDRESS($AF215+"1",54,1,1,"EST 4")):INDIRECT(ADDRESS($AF215+"1",IF(AD215="",65,AD215+"53"),1,1,"EST 4")))/SUM(INDIRECT(ADDRESS($AF215,54,1,1,"EST 4")):INDIRECT(ADDRESS($AF215,IF(AD215="",65,AD215+"53"),1,1,"EST 4")))-1)</f>
        <v>-</v>
      </c>
      <c r="AK215" s="1" t="str">
        <f ca="1">IF($I215&lt;AK$5,"-",SUM(INDIRECT(ADDRESS($AF215+"1",70,1,1,"EST 4")):INDIRECT(ADDRESS($AF215+"1",IF(AE215="",81,AE215+"69"),1,1,"EST 4")))/SUM(INDIRECT(ADDRESS($AF215,70,1,1,"EST 4")):INDIRECT(ADDRESS($AF215,IF(AE215="",81,AE215+"69"),1,1,"EST 4")))-1)</f>
        <v>-</v>
      </c>
    </row>
    <row r="216" spans="3:37" ht="30" customHeight="1" thickTop="1" thickBot="1">
      <c r="C216" s="321"/>
      <c r="D216" s="322"/>
      <c r="E216" s="316"/>
      <c r="F216" s="316"/>
      <c r="G216" s="317" t="str">
        <f>IF(F216=0,"",VLOOKUP(F216,Funcionários!$C$6:$D$81,2,FALSE))</f>
        <v/>
      </c>
      <c r="H216" s="318"/>
      <c r="I216" s="319"/>
      <c r="J216" s="85" t="str">
        <f t="shared" si="43"/>
        <v/>
      </c>
      <c r="K216" s="88"/>
      <c r="L216" s="1" t="str">
        <f t="shared" si="44"/>
        <v/>
      </c>
      <c r="R216" s="1" t="str">
        <f t="shared" si="45"/>
        <v/>
      </c>
      <c r="S216" s="1" t="str">
        <f t="shared" si="46"/>
        <v/>
      </c>
      <c r="W216" s="1" t="e">
        <f t="shared" ca="1" si="47"/>
        <v>#VALUE!</v>
      </c>
      <c r="X216" s="1" t="e">
        <f t="shared" ca="1" si="48"/>
        <v>#VALUE!</v>
      </c>
      <c r="Y216" s="1" t="e">
        <f t="shared" ca="1" si="49"/>
        <v>#VALUE!</v>
      </c>
      <c r="AA216" s="1" t="str">
        <f t="shared" ref="AA216:AE225" si="51">IF($I216=AA$5,$R216,"")</f>
        <v/>
      </c>
      <c r="AB216" s="1" t="str">
        <f t="shared" si="51"/>
        <v/>
      </c>
      <c r="AC216" s="1" t="str">
        <f t="shared" si="51"/>
        <v/>
      </c>
      <c r="AD216" s="1" t="str">
        <f t="shared" si="51"/>
        <v/>
      </c>
      <c r="AE216" s="1" t="str">
        <f t="shared" si="51"/>
        <v/>
      </c>
      <c r="AF216" s="1" t="e">
        <f>VLOOKUP(C216,'Est4'!$C$12:$S$26,18,FALSE)</f>
        <v>#N/A</v>
      </c>
      <c r="AG216" s="1" t="str">
        <f ca="1">IF($I216&lt;AG$5,"-",SUM(INDIRECT(ADDRESS($AF216+"1",6,1,1,"EST 4")):INDIRECT(ADDRESS($AF216+"1",IF(AA216="",17,AA216+"5"),1,1,"EST 4")))/SUM(INDIRECT(ADDRESS($AF216,6,1,1,"EST 4")):INDIRECT(ADDRESS($AF216,IF(AA216="",17,AA216+"5"),1,1,"EST 4")))-1)</f>
        <v>-</v>
      </c>
      <c r="AH216" s="1" t="str">
        <f ca="1">IF($I216&lt;AH$5,"-",SUM(INDIRECT(ADDRESS($AF216+"1",22,1,1,"EST 4")):INDIRECT(ADDRESS($AF216+"1",IF(AB216="",33,AB216+"21"),1,1,"EST 4")))/SUM(INDIRECT(ADDRESS($AF216,22,1,1,"EST 4")):INDIRECT(ADDRESS($AF216,IF(AB216="",33,AB216+"21"),1,1,"EST 4")))-1)</f>
        <v>-</v>
      </c>
      <c r="AI216" s="1" t="str">
        <f ca="1">IF($I216&lt;AI$5,"-",SUM(INDIRECT(ADDRESS($AF216+"1",38,1,1,"EST 4")):INDIRECT(ADDRESS($AF216+"1",IF(AC216="",49,AC216+"37"),1,1,"EST 4")))/SUM(INDIRECT(ADDRESS($AF216,38,1,1,"EST 4")):INDIRECT(ADDRESS($AF216,IF(AC216="",49,AC216+"37"),1,1,"EST 4")))-1)</f>
        <v>-</v>
      </c>
      <c r="AJ216" s="1" t="str">
        <f ca="1">IF($I216&lt;AJ$5,"-",SUM(INDIRECT(ADDRESS($AF216+"1",54,1,1,"EST 4")):INDIRECT(ADDRESS($AF216+"1",IF(AD216="",65,AD216+"53"),1,1,"EST 4")))/SUM(INDIRECT(ADDRESS($AF216,54,1,1,"EST 4")):INDIRECT(ADDRESS($AF216,IF(AD216="",65,AD216+"53"),1,1,"EST 4")))-1)</f>
        <v>-</v>
      </c>
      <c r="AK216" s="1" t="str">
        <f ca="1">IF($I216&lt;AK$5,"-",SUM(INDIRECT(ADDRESS($AF216+"1",70,1,1,"EST 4")):INDIRECT(ADDRESS($AF216+"1",IF(AE216="",81,AE216+"69"),1,1,"EST 4")))/SUM(INDIRECT(ADDRESS($AF216,70,1,1,"EST 4")):INDIRECT(ADDRESS($AF216,IF(AE216="",81,AE216+"69"),1,1,"EST 4")))-1)</f>
        <v>-</v>
      </c>
    </row>
    <row r="217" spans="3:37" ht="30" customHeight="1" thickTop="1" thickBot="1">
      <c r="C217" s="321"/>
      <c r="D217" s="322"/>
      <c r="E217" s="316"/>
      <c r="F217" s="316"/>
      <c r="G217" s="317" t="str">
        <f>IF(F217=0,"",VLOOKUP(F217,Funcionários!$C$6:$D$81,2,FALSE))</f>
        <v/>
      </c>
      <c r="H217" s="318"/>
      <c r="I217" s="319"/>
      <c r="J217" s="85" t="str">
        <f t="shared" si="43"/>
        <v/>
      </c>
      <c r="K217" s="88"/>
      <c r="L217" s="1" t="str">
        <f t="shared" si="44"/>
        <v/>
      </c>
      <c r="R217" s="1" t="str">
        <f t="shared" si="45"/>
        <v/>
      </c>
      <c r="S217" s="1" t="str">
        <f t="shared" si="46"/>
        <v/>
      </c>
      <c r="W217" s="1" t="e">
        <f t="shared" ca="1" si="47"/>
        <v>#VALUE!</v>
      </c>
      <c r="X217" s="1" t="e">
        <f t="shared" ca="1" si="48"/>
        <v>#VALUE!</v>
      </c>
      <c r="Y217" s="1" t="e">
        <f t="shared" ca="1" si="49"/>
        <v>#VALUE!</v>
      </c>
      <c r="AA217" s="1" t="str">
        <f t="shared" si="51"/>
        <v/>
      </c>
      <c r="AB217" s="1" t="str">
        <f t="shared" si="51"/>
        <v/>
      </c>
      <c r="AC217" s="1" t="str">
        <f t="shared" si="51"/>
        <v/>
      </c>
      <c r="AD217" s="1" t="str">
        <f t="shared" si="51"/>
        <v/>
      </c>
      <c r="AE217" s="1" t="str">
        <f t="shared" si="51"/>
        <v/>
      </c>
      <c r="AF217" s="1" t="e">
        <f>VLOOKUP(C217,'Est4'!$C$12:$S$26,18,FALSE)</f>
        <v>#N/A</v>
      </c>
      <c r="AG217" s="1" t="str">
        <f ca="1">IF($I217&lt;AG$5,"-",SUM(INDIRECT(ADDRESS($AF217+"1",6,1,1,"EST 4")):INDIRECT(ADDRESS($AF217+"1",IF(AA217="",17,AA217+"5"),1,1,"EST 4")))/SUM(INDIRECT(ADDRESS($AF217,6,1,1,"EST 4")):INDIRECT(ADDRESS($AF217,IF(AA217="",17,AA217+"5"),1,1,"EST 4")))-1)</f>
        <v>-</v>
      </c>
      <c r="AH217" s="1" t="str">
        <f ca="1">IF($I217&lt;AH$5,"-",SUM(INDIRECT(ADDRESS($AF217+"1",22,1,1,"EST 4")):INDIRECT(ADDRESS($AF217+"1",IF(AB217="",33,AB217+"21"),1,1,"EST 4")))/SUM(INDIRECT(ADDRESS($AF217,22,1,1,"EST 4")):INDIRECT(ADDRESS($AF217,IF(AB217="",33,AB217+"21"),1,1,"EST 4")))-1)</f>
        <v>-</v>
      </c>
      <c r="AI217" s="1" t="str">
        <f ca="1">IF($I217&lt;AI$5,"-",SUM(INDIRECT(ADDRESS($AF217+"1",38,1,1,"EST 4")):INDIRECT(ADDRESS($AF217+"1",IF(AC217="",49,AC217+"37"),1,1,"EST 4")))/SUM(INDIRECT(ADDRESS($AF217,38,1,1,"EST 4")):INDIRECT(ADDRESS($AF217,IF(AC217="",49,AC217+"37"),1,1,"EST 4")))-1)</f>
        <v>-</v>
      </c>
      <c r="AJ217" s="1" t="str">
        <f ca="1">IF($I217&lt;AJ$5,"-",SUM(INDIRECT(ADDRESS($AF217+"1",54,1,1,"EST 4")):INDIRECT(ADDRESS($AF217+"1",IF(AD217="",65,AD217+"53"),1,1,"EST 4")))/SUM(INDIRECT(ADDRESS($AF217,54,1,1,"EST 4")):INDIRECT(ADDRESS($AF217,IF(AD217="",65,AD217+"53"),1,1,"EST 4")))-1)</f>
        <v>-</v>
      </c>
      <c r="AK217" s="1" t="str">
        <f ca="1">IF($I217&lt;AK$5,"-",SUM(INDIRECT(ADDRESS($AF217+"1",70,1,1,"EST 4")):INDIRECT(ADDRESS($AF217+"1",IF(AE217="",81,AE217+"69"),1,1,"EST 4")))/SUM(INDIRECT(ADDRESS($AF217,70,1,1,"EST 4")):INDIRECT(ADDRESS($AF217,IF(AE217="",81,AE217+"69"),1,1,"EST 4")))-1)</f>
        <v>-</v>
      </c>
    </row>
    <row r="218" spans="3:37" ht="30" customHeight="1" thickTop="1" thickBot="1">
      <c r="C218" s="321"/>
      <c r="D218" s="322"/>
      <c r="E218" s="316"/>
      <c r="F218" s="316"/>
      <c r="G218" s="317" t="str">
        <f>IF(F218=0,"",VLOOKUP(F218,Funcionários!$C$6:$D$81,2,FALSE))</f>
        <v/>
      </c>
      <c r="H218" s="318"/>
      <c r="I218" s="319"/>
      <c r="J218" s="85" t="str">
        <f t="shared" si="43"/>
        <v/>
      </c>
      <c r="K218" s="88"/>
      <c r="L218" s="1" t="str">
        <f t="shared" si="44"/>
        <v/>
      </c>
      <c r="R218" s="1" t="str">
        <f t="shared" si="45"/>
        <v/>
      </c>
      <c r="S218" s="1" t="str">
        <f t="shared" si="46"/>
        <v/>
      </c>
      <c r="W218" s="1" t="e">
        <f t="shared" ca="1" si="47"/>
        <v>#VALUE!</v>
      </c>
      <c r="X218" s="1" t="e">
        <f t="shared" ca="1" si="48"/>
        <v>#VALUE!</v>
      </c>
      <c r="Y218" s="1" t="e">
        <f t="shared" ca="1" si="49"/>
        <v>#VALUE!</v>
      </c>
      <c r="AA218" s="1" t="str">
        <f t="shared" si="51"/>
        <v/>
      </c>
      <c r="AB218" s="1" t="str">
        <f t="shared" si="51"/>
        <v/>
      </c>
      <c r="AC218" s="1" t="str">
        <f t="shared" si="51"/>
        <v/>
      </c>
      <c r="AD218" s="1" t="str">
        <f t="shared" si="51"/>
        <v/>
      </c>
      <c r="AE218" s="1" t="str">
        <f t="shared" si="51"/>
        <v/>
      </c>
      <c r="AF218" s="1" t="e">
        <f>VLOOKUP(C218,'Est4'!$C$12:$S$26,18,FALSE)</f>
        <v>#N/A</v>
      </c>
      <c r="AG218" s="1" t="str">
        <f ca="1">IF($I218&lt;AG$5,"-",SUM(INDIRECT(ADDRESS($AF218+"1",6,1,1,"EST 4")):INDIRECT(ADDRESS($AF218+"1",IF(AA218="",17,AA218+"5"),1,1,"EST 4")))/SUM(INDIRECT(ADDRESS($AF218,6,1,1,"EST 4")):INDIRECT(ADDRESS($AF218,IF(AA218="",17,AA218+"5"),1,1,"EST 4")))-1)</f>
        <v>-</v>
      </c>
      <c r="AH218" s="1" t="str">
        <f ca="1">IF($I218&lt;AH$5,"-",SUM(INDIRECT(ADDRESS($AF218+"1",22,1,1,"EST 4")):INDIRECT(ADDRESS($AF218+"1",IF(AB218="",33,AB218+"21"),1,1,"EST 4")))/SUM(INDIRECT(ADDRESS($AF218,22,1,1,"EST 4")):INDIRECT(ADDRESS($AF218,IF(AB218="",33,AB218+"21"),1,1,"EST 4")))-1)</f>
        <v>-</v>
      </c>
      <c r="AI218" s="1" t="str">
        <f ca="1">IF($I218&lt;AI$5,"-",SUM(INDIRECT(ADDRESS($AF218+"1",38,1,1,"EST 4")):INDIRECT(ADDRESS($AF218+"1",IF(AC218="",49,AC218+"37"),1,1,"EST 4")))/SUM(INDIRECT(ADDRESS($AF218,38,1,1,"EST 4")):INDIRECT(ADDRESS($AF218,IF(AC218="",49,AC218+"37"),1,1,"EST 4")))-1)</f>
        <v>-</v>
      </c>
      <c r="AJ218" s="1" t="str">
        <f ca="1">IF($I218&lt;AJ$5,"-",SUM(INDIRECT(ADDRESS($AF218+"1",54,1,1,"EST 4")):INDIRECT(ADDRESS($AF218+"1",IF(AD218="",65,AD218+"53"),1,1,"EST 4")))/SUM(INDIRECT(ADDRESS($AF218,54,1,1,"EST 4")):INDIRECT(ADDRESS($AF218,IF(AD218="",65,AD218+"53"),1,1,"EST 4")))-1)</f>
        <v>-</v>
      </c>
      <c r="AK218" s="1" t="str">
        <f ca="1">IF($I218&lt;AK$5,"-",SUM(INDIRECT(ADDRESS($AF218+"1",70,1,1,"EST 4")):INDIRECT(ADDRESS($AF218+"1",IF(AE218="",81,AE218+"69"),1,1,"EST 4")))/SUM(INDIRECT(ADDRESS($AF218,70,1,1,"EST 4")):INDIRECT(ADDRESS($AF218,IF(AE218="",81,AE218+"69"),1,1,"EST 4")))-1)</f>
        <v>-</v>
      </c>
    </row>
    <row r="219" spans="3:37" ht="30" customHeight="1" thickTop="1" thickBot="1">
      <c r="C219" s="321"/>
      <c r="D219" s="322"/>
      <c r="E219" s="316"/>
      <c r="F219" s="316"/>
      <c r="G219" s="317" t="str">
        <f>IF(F219=0,"",VLOOKUP(F219,Funcionários!$C$6:$D$81,2,FALSE))</f>
        <v/>
      </c>
      <c r="H219" s="318"/>
      <c r="I219" s="319"/>
      <c r="J219" s="85" t="str">
        <f t="shared" si="43"/>
        <v/>
      </c>
      <c r="K219" s="88"/>
      <c r="L219" s="1" t="str">
        <f t="shared" si="44"/>
        <v/>
      </c>
      <c r="R219" s="1" t="str">
        <f t="shared" si="45"/>
        <v/>
      </c>
      <c r="S219" s="1" t="str">
        <f t="shared" si="46"/>
        <v/>
      </c>
      <c r="W219" s="1" t="e">
        <f t="shared" ca="1" si="47"/>
        <v>#VALUE!</v>
      </c>
      <c r="X219" s="1" t="e">
        <f t="shared" ca="1" si="48"/>
        <v>#VALUE!</v>
      </c>
      <c r="Y219" s="1" t="e">
        <f t="shared" ca="1" si="49"/>
        <v>#VALUE!</v>
      </c>
      <c r="AA219" s="1" t="str">
        <f t="shared" si="51"/>
        <v/>
      </c>
      <c r="AB219" s="1" t="str">
        <f t="shared" si="51"/>
        <v/>
      </c>
      <c r="AC219" s="1" t="str">
        <f t="shared" si="51"/>
        <v/>
      </c>
      <c r="AD219" s="1" t="str">
        <f t="shared" si="51"/>
        <v/>
      </c>
      <c r="AE219" s="1" t="str">
        <f t="shared" si="51"/>
        <v/>
      </c>
      <c r="AF219" s="1" t="e">
        <f>VLOOKUP(C219,'Est4'!$C$12:$S$26,18,FALSE)</f>
        <v>#N/A</v>
      </c>
      <c r="AG219" s="1" t="str">
        <f ca="1">IF($I219&lt;AG$5,"-",SUM(INDIRECT(ADDRESS($AF219+"1",6,1,1,"EST 4")):INDIRECT(ADDRESS($AF219+"1",IF(AA219="",17,AA219+"5"),1,1,"EST 4")))/SUM(INDIRECT(ADDRESS($AF219,6,1,1,"EST 4")):INDIRECT(ADDRESS($AF219,IF(AA219="",17,AA219+"5"),1,1,"EST 4")))-1)</f>
        <v>-</v>
      </c>
      <c r="AH219" s="1" t="str">
        <f ca="1">IF($I219&lt;AH$5,"-",SUM(INDIRECT(ADDRESS($AF219+"1",22,1,1,"EST 4")):INDIRECT(ADDRESS($AF219+"1",IF(AB219="",33,AB219+"21"),1,1,"EST 4")))/SUM(INDIRECT(ADDRESS($AF219,22,1,1,"EST 4")):INDIRECT(ADDRESS($AF219,IF(AB219="",33,AB219+"21"),1,1,"EST 4")))-1)</f>
        <v>-</v>
      </c>
      <c r="AI219" s="1" t="str">
        <f ca="1">IF($I219&lt;AI$5,"-",SUM(INDIRECT(ADDRESS($AF219+"1",38,1,1,"EST 4")):INDIRECT(ADDRESS($AF219+"1",IF(AC219="",49,AC219+"37"),1,1,"EST 4")))/SUM(INDIRECT(ADDRESS($AF219,38,1,1,"EST 4")):INDIRECT(ADDRESS($AF219,IF(AC219="",49,AC219+"37"),1,1,"EST 4")))-1)</f>
        <v>-</v>
      </c>
      <c r="AJ219" s="1" t="str">
        <f ca="1">IF($I219&lt;AJ$5,"-",SUM(INDIRECT(ADDRESS($AF219+"1",54,1,1,"EST 4")):INDIRECT(ADDRESS($AF219+"1",IF(AD219="",65,AD219+"53"),1,1,"EST 4")))/SUM(INDIRECT(ADDRESS($AF219,54,1,1,"EST 4")):INDIRECT(ADDRESS($AF219,IF(AD219="",65,AD219+"53"),1,1,"EST 4")))-1)</f>
        <v>-</v>
      </c>
      <c r="AK219" s="1" t="str">
        <f ca="1">IF($I219&lt;AK$5,"-",SUM(INDIRECT(ADDRESS($AF219+"1",70,1,1,"EST 4")):INDIRECT(ADDRESS($AF219+"1",IF(AE219="",81,AE219+"69"),1,1,"EST 4")))/SUM(INDIRECT(ADDRESS($AF219,70,1,1,"EST 4")):INDIRECT(ADDRESS($AF219,IF(AE219="",81,AE219+"69"),1,1,"EST 4")))-1)</f>
        <v>-</v>
      </c>
    </row>
    <row r="220" spans="3:37" ht="30" customHeight="1" thickTop="1" thickBot="1">
      <c r="C220" s="321"/>
      <c r="D220" s="322"/>
      <c r="E220" s="316"/>
      <c r="F220" s="316"/>
      <c r="G220" s="317" t="str">
        <f>IF(F220=0,"",VLOOKUP(F220,Funcionários!$C$6:$D$81,2,FALSE))</f>
        <v/>
      </c>
      <c r="H220" s="318"/>
      <c r="I220" s="319"/>
      <c r="J220" s="85" t="str">
        <f t="shared" si="43"/>
        <v/>
      </c>
      <c r="K220" s="88"/>
      <c r="L220" s="1" t="str">
        <f t="shared" si="44"/>
        <v/>
      </c>
      <c r="R220" s="1" t="str">
        <f t="shared" si="45"/>
        <v/>
      </c>
      <c r="S220" s="1" t="str">
        <f t="shared" si="46"/>
        <v/>
      </c>
      <c r="W220" s="1" t="e">
        <f t="shared" ca="1" si="47"/>
        <v>#VALUE!</v>
      </c>
      <c r="X220" s="1" t="e">
        <f t="shared" ca="1" si="48"/>
        <v>#VALUE!</v>
      </c>
      <c r="Y220" s="1" t="e">
        <f t="shared" ca="1" si="49"/>
        <v>#VALUE!</v>
      </c>
      <c r="AA220" s="1" t="str">
        <f t="shared" si="51"/>
        <v/>
      </c>
      <c r="AB220" s="1" t="str">
        <f t="shared" si="51"/>
        <v/>
      </c>
      <c r="AC220" s="1" t="str">
        <f t="shared" si="51"/>
        <v/>
      </c>
      <c r="AD220" s="1" t="str">
        <f t="shared" si="51"/>
        <v/>
      </c>
      <c r="AE220" s="1" t="str">
        <f t="shared" si="51"/>
        <v/>
      </c>
      <c r="AF220" s="1" t="e">
        <f>VLOOKUP(C220,'Est4'!$C$12:$S$26,18,FALSE)</f>
        <v>#N/A</v>
      </c>
      <c r="AG220" s="1" t="str">
        <f ca="1">IF($I220&lt;AG$5,"-",SUM(INDIRECT(ADDRESS($AF220+"1",6,1,1,"EST 4")):INDIRECT(ADDRESS($AF220+"1",IF(AA220="",17,AA220+"5"),1,1,"EST 4")))/SUM(INDIRECT(ADDRESS($AF220,6,1,1,"EST 4")):INDIRECT(ADDRESS($AF220,IF(AA220="",17,AA220+"5"),1,1,"EST 4")))-1)</f>
        <v>-</v>
      </c>
      <c r="AH220" s="1" t="str">
        <f ca="1">IF($I220&lt;AH$5,"-",SUM(INDIRECT(ADDRESS($AF220+"1",22,1,1,"EST 4")):INDIRECT(ADDRESS($AF220+"1",IF(AB220="",33,AB220+"21"),1,1,"EST 4")))/SUM(INDIRECT(ADDRESS($AF220,22,1,1,"EST 4")):INDIRECT(ADDRESS($AF220,IF(AB220="",33,AB220+"21"),1,1,"EST 4")))-1)</f>
        <v>-</v>
      </c>
      <c r="AI220" s="1" t="str">
        <f ca="1">IF($I220&lt;AI$5,"-",SUM(INDIRECT(ADDRESS($AF220+"1",38,1,1,"EST 4")):INDIRECT(ADDRESS($AF220+"1",IF(AC220="",49,AC220+"37"),1,1,"EST 4")))/SUM(INDIRECT(ADDRESS($AF220,38,1,1,"EST 4")):INDIRECT(ADDRESS($AF220,IF(AC220="",49,AC220+"37"),1,1,"EST 4")))-1)</f>
        <v>-</v>
      </c>
      <c r="AJ220" s="1" t="str">
        <f ca="1">IF($I220&lt;AJ$5,"-",SUM(INDIRECT(ADDRESS($AF220+"1",54,1,1,"EST 4")):INDIRECT(ADDRESS($AF220+"1",IF(AD220="",65,AD220+"53"),1,1,"EST 4")))/SUM(INDIRECT(ADDRESS($AF220,54,1,1,"EST 4")):INDIRECT(ADDRESS($AF220,IF(AD220="",65,AD220+"53"),1,1,"EST 4")))-1)</f>
        <v>-</v>
      </c>
      <c r="AK220" s="1" t="str">
        <f ca="1">IF($I220&lt;AK$5,"-",SUM(INDIRECT(ADDRESS($AF220+"1",70,1,1,"EST 4")):INDIRECT(ADDRESS($AF220+"1",IF(AE220="",81,AE220+"69"),1,1,"EST 4")))/SUM(INDIRECT(ADDRESS($AF220,70,1,1,"EST 4")):INDIRECT(ADDRESS($AF220,IF(AE220="",81,AE220+"69"),1,1,"EST 4")))-1)</f>
        <v>-</v>
      </c>
    </row>
    <row r="221" spans="3:37" ht="30" customHeight="1" thickTop="1" thickBot="1">
      <c r="C221" s="321"/>
      <c r="D221" s="322"/>
      <c r="E221" s="316"/>
      <c r="F221" s="316"/>
      <c r="G221" s="317" t="str">
        <f>IF(F221=0,"",VLOOKUP(F221,Funcionários!$C$6:$D$81,2,FALSE))</f>
        <v/>
      </c>
      <c r="H221" s="318"/>
      <c r="I221" s="319"/>
      <c r="J221" s="85" t="str">
        <f t="shared" si="43"/>
        <v/>
      </c>
      <c r="K221" s="88"/>
      <c r="L221" s="1" t="str">
        <f t="shared" si="44"/>
        <v/>
      </c>
      <c r="R221" s="1" t="str">
        <f t="shared" si="45"/>
        <v/>
      </c>
      <c r="S221" s="1" t="str">
        <f t="shared" si="46"/>
        <v/>
      </c>
      <c r="W221" s="1" t="e">
        <f t="shared" ca="1" si="47"/>
        <v>#VALUE!</v>
      </c>
      <c r="X221" s="1" t="e">
        <f t="shared" ca="1" si="48"/>
        <v>#VALUE!</v>
      </c>
      <c r="Y221" s="1" t="e">
        <f t="shared" ca="1" si="49"/>
        <v>#VALUE!</v>
      </c>
      <c r="AA221" s="1" t="str">
        <f t="shared" si="51"/>
        <v/>
      </c>
      <c r="AB221" s="1" t="str">
        <f t="shared" si="51"/>
        <v/>
      </c>
      <c r="AC221" s="1" t="str">
        <f t="shared" si="51"/>
        <v/>
      </c>
      <c r="AD221" s="1" t="str">
        <f t="shared" si="51"/>
        <v/>
      </c>
      <c r="AE221" s="1" t="str">
        <f t="shared" si="51"/>
        <v/>
      </c>
      <c r="AF221" s="1" t="e">
        <f>VLOOKUP(C221,'Est4'!$C$12:$S$26,18,FALSE)</f>
        <v>#N/A</v>
      </c>
      <c r="AG221" s="1" t="str">
        <f ca="1">IF($I221&lt;AG$5,"-",SUM(INDIRECT(ADDRESS($AF221+"1",6,1,1,"EST 4")):INDIRECT(ADDRESS($AF221+"1",IF(AA221="",17,AA221+"5"),1,1,"EST 4")))/SUM(INDIRECT(ADDRESS($AF221,6,1,1,"EST 4")):INDIRECT(ADDRESS($AF221,IF(AA221="",17,AA221+"5"),1,1,"EST 4")))-1)</f>
        <v>-</v>
      </c>
      <c r="AH221" s="1" t="str">
        <f ca="1">IF($I221&lt;AH$5,"-",SUM(INDIRECT(ADDRESS($AF221+"1",22,1,1,"EST 4")):INDIRECT(ADDRESS($AF221+"1",IF(AB221="",33,AB221+"21"),1,1,"EST 4")))/SUM(INDIRECT(ADDRESS($AF221,22,1,1,"EST 4")):INDIRECT(ADDRESS($AF221,IF(AB221="",33,AB221+"21"),1,1,"EST 4")))-1)</f>
        <v>-</v>
      </c>
      <c r="AI221" s="1" t="str">
        <f ca="1">IF($I221&lt;AI$5,"-",SUM(INDIRECT(ADDRESS($AF221+"1",38,1,1,"EST 4")):INDIRECT(ADDRESS($AF221+"1",IF(AC221="",49,AC221+"37"),1,1,"EST 4")))/SUM(INDIRECT(ADDRESS($AF221,38,1,1,"EST 4")):INDIRECT(ADDRESS($AF221,IF(AC221="",49,AC221+"37"),1,1,"EST 4")))-1)</f>
        <v>-</v>
      </c>
      <c r="AJ221" s="1" t="str">
        <f ca="1">IF($I221&lt;AJ$5,"-",SUM(INDIRECT(ADDRESS($AF221+"1",54,1,1,"EST 4")):INDIRECT(ADDRESS($AF221+"1",IF(AD221="",65,AD221+"53"),1,1,"EST 4")))/SUM(INDIRECT(ADDRESS($AF221,54,1,1,"EST 4")):INDIRECT(ADDRESS($AF221,IF(AD221="",65,AD221+"53"),1,1,"EST 4")))-1)</f>
        <v>-</v>
      </c>
      <c r="AK221" s="1" t="str">
        <f ca="1">IF($I221&lt;AK$5,"-",SUM(INDIRECT(ADDRESS($AF221+"1",70,1,1,"EST 4")):INDIRECT(ADDRESS($AF221+"1",IF(AE221="",81,AE221+"69"),1,1,"EST 4")))/SUM(INDIRECT(ADDRESS($AF221,70,1,1,"EST 4")):INDIRECT(ADDRESS($AF221,IF(AE221="",81,AE221+"69"),1,1,"EST 4")))-1)</f>
        <v>-</v>
      </c>
    </row>
    <row r="222" spans="3:37" ht="30" customHeight="1" thickTop="1" thickBot="1">
      <c r="C222" s="321"/>
      <c r="D222" s="322"/>
      <c r="E222" s="316"/>
      <c r="F222" s="316"/>
      <c r="G222" s="317" t="str">
        <f>IF(F222=0,"",VLOOKUP(F222,Funcionários!$C$6:$D$81,2,FALSE))</f>
        <v/>
      </c>
      <c r="H222" s="318"/>
      <c r="I222" s="319"/>
      <c r="J222" s="85" t="str">
        <f t="shared" si="43"/>
        <v/>
      </c>
      <c r="K222" s="88"/>
      <c r="L222" s="1" t="str">
        <f t="shared" si="44"/>
        <v/>
      </c>
      <c r="R222" s="1" t="str">
        <f t="shared" si="45"/>
        <v/>
      </c>
      <c r="S222" s="1" t="str">
        <f t="shared" si="46"/>
        <v/>
      </c>
      <c r="W222" s="1" t="e">
        <f t="shared" ca="1" si="47"/>
        <v>#VALUE!</v>
      </c>
      <c r="X222" s="1" t="e">
        <f t="shared" ca="1" si="48"/>
        <v>#VALUE!</v>
      </c>
      <c r="Y222" s="1" t="e">
        <f t="shared" ca="1" si="49"/>
        <v>#VALUE!</v>
      </c>
      <c r="AA222" s="1" t="str">
        <f t="shared" si="51"/>
        <v/>
      </c>
      <c r="AB222" s="1" t="str">
        <f t="shared" si="51"/>
        <v/>
      </c>
      <c r="AC222" s="1" t="str">
        <f t="shared" si="51"/>
        <v/>
      </c>
      <c r="AD222" s="1" t="str">
        <f t="shared" si="51"/>
        <v/>
      </c>
      <c r="AE222" s="1" t="str">
        <f t="shared" si="51"/>
        <v/>
      </c>
      <c r="AF222" s="1" t="e">
        <f>VLOOKUP(C222,'Est4'!$C$12:$S$26,18,FALSE)</f>
        <v>#N/A</v>
      </c>
      <c r="AG222" s="1" t="str">
        <f ca="1">IF($I222&lt;AG$5,"-",SUM(INDIRECT(ADDRESS($AF222+"1",6,1,1,"EST 4")):INDIRECT(ADDRESS($AF222+"1",IF(AA222="",17,AA222+"5"),1,1,"EST 4")))/SUM(INDIRECT(ADDRESS($AF222,6,1,1,"EST 4")):INDIRECT(ADDRESS($AF222,IF(AA222="",17,AA222+"5"),1,1,"EST 4")))-1)</f>
        <v>-</v>
      </c>
      <c r="AH222" s="1" t="str">
        <f ca="1">IF($I222&lt;AH$5,"-",SUM(INDIRECT(ADDRESS($AF222+"1",22,1,1,"EST 4")):INDIRECT(ADDRESS($AF222+"1",IF(AB222="",33,AB222+"21"),1,1,"EST 4")))/SUM(INDIRECT(ADDRESS($AF222,22,1,1,"EST 4")):INDIRECT(ADDRESS($AF222,IF(AB222="",33,AB222+"21"),1,1,"EST 4")))-1)</f>
        <v>-</v>
      </c>
      <c r="AI222" s="1" t="str">
        <f ca="1">IF($I222&lt;AI$5,"-",SUM(INDIRECT(ADDRESS($AF222+"1",38,1,1,"EST 4")):INDIRECT(ADDRESS($AF222+"1",IF(AC222="",49,AC222+"37"),1,1,"EST 4")))/SUM(INDIRECT(ADDRESS($AF222,38,1,1,"EST 4")):INDIRECT(ADDRESS($AF222,IF(AC222="",49,AC222+"37"),1,1,"EST 4")))-1)</f>
        <v>-</v>
      </c>
      <c r="AJ222" s="1" t="str">
        <f ca="1">IF($I222&lt;AJ$5,"-",SUM(INDIRECT(ADDRESS($AF222+"1",54,1,1,"EST 4")):INDIRECT(ADDRESS($AF222+"1",IF(AD222="",65,AD222+"53"),1,1,"EST 4")))/SUM(INDIRECT(ADDRESS($AF222,54,1,1,"EST 4")):INDIRECT(ADDRESS($AF222,IF(AD222="",65,AD222+"53"),1,1,"EST 4")))-1)</f>
        <v>-</v>
      </c>
      <c r="AK222" s="1" t="str">
        <f ca="1">IF($I222&lt;AK$5,"-",SUM(INDIRECT(ADDRESS($AF222+"1",70,1,1,"EST 4")):INDIRECT(ADDRESS($AF222+"1",IF(AE222="",81,AE222+"69"),1,1,"EST 4")))/SUM(INDIRECT(ADDRESS($AF222,70,1,1,"EST 4")):INDIRECT(ADDRESS($AF222,IF(AE222="",81,AE222+"69"),1,1,"EST 4")))-1)</f>
        <v>-</v>
      </c>
    </row>
    <row r="223" spans="3:37" ht="30" customHeight="1" thickTop="1" thickBot="1">
      <c r="C223" s="321"/>
      <c r="D223" s="322"/>
      <c r="E223" s="316"/>
      <c r="F223" s="316"/>
      <c r="G223" s="317" t="str">
        <f>IF(F223=0,"",VLOOKUP(F223,Funcionários!$C$6:$D$81,2,FALSE))</f>
        <v/>
      </c>
      <c r="H223" s="318"/>
      <c r="I223" s="319"/>
      <c r="J223" s="85" t="str">
        <f t="shared" si="43"/>
        <v/>
      </c>
      <c r="K223" s="88"/>
      <c r="L223" s="1" t="str">
        <f t="shared" si="44"/>
        <v/>
      </c>
      <c r="R223" s="1" t="str">
        <f t="shared" si="45"/>
        <v/>
      </c>
      <c r="S223" s="1" t="str">
        <f t="shared" si="46"/>
        <v/>
      </c>
      <c r="W223" s="1" t="e">
        <f t="shared" ca="1" si="47"/>
        <v>#VALUE!</v>
      </c>
      <c r="X223" s="1" t="e">
        <f t="shared" ca="1" si="48"/>
        <v>#VALUE!</v>
      </c>
      <c r="Y223" s="1" t="e">
        <f t="shared" ca="1" si="49"/>
        <v>#VALUE!</v>
      </c>
      <c r="AA223" s="1" t="str">
        <f t="shared" si="51"/>
        <v/>
      </c>
      <c r="AB223" s="1" t="str">
        <f t="shared" si="51"/>
        <v/>
      </c>
      <c r="AC223" s="1" t="str">
        <f t="shared" si="51"/>
        <v/>
      </c>
      <c r="AD223" s="1" t="str">
        <f t="shared" si="51"/>
        <v/>
      </c>
      <c r="AE223" s="1" t="str">
        <f t="shared" si="51"/>
        <v/>
      </c>
      <c r="AF223" s="1" t="e">
        <f>VLOOKUP(C223,'Est4'!$C$12:$S$26,18,FALSE)</f>
        <v>#N/A</v>
      </c>
      <c r="AG223" s="1" t="str">
        <f ca="1">IF($I223&lt;AG$5,"-",SUM(INDIRECT(ADDRESS($AF223+"1",6,1,1,"EST 4")):INDIRECT(ADDRESS($AF223+"1",IF(AA223="",17,AA223+"5"),1,1,"EST 4")))/SUM(INDIRECT(ADDRESS($AF223,6,1,1,"EST 4")):INDIRECT(ADDRESS($AF223,IF(AA223="",17,AA223+"5"),1,1,"EST 4")))-1)</f>
        <v>-</v>
      </c>
      <c r="AH223" s="1" t="str">
        <f ca="1">IF($I223&lt;AH$5,"-",SUM(INDIRECT(ADDRESS($AF223+"1",22,1,1,"EST 4")):INDIRECT(ADDRESS($AF223+"1",IF(AB223="",33,AB223+"21"),1,1,"EST 4")))/SUM(INDIRECT(ADDRESS($AF223,22,1,1,"EST 4")):INDIRECT(ADDRESS($AF223,IF(AB223="",33,AB223+"21"),1,1,"EST 4")))-1)</f>
        <v>-</v>
      </c>
      <c r="AI223" s="1" t="str">
        <f ca="1">IF($I223&lt;AI$5,"-",SUM(INDIRECT(ADDRESS($AF223+"1",38,1,1,"EST 4")):INDIRECT(ADDRESS($AF223+"1",IF(AC223="",49,AC223+"37"),1,1,"EST 4")))/SUM(INDIRECT(ADDRESS($AF223,38,1,1,"EST 4")):INDIRECT(ADDRESS($AF223,IF(AC223="",49,AC223+"37"),1,1,"EST 4")))-1)</f>
        <v>-</v>
      </c>
      <c r="AJ223" s="1" t="str">
        <f ca="1">IF($I223&lt;AJ$5,"-",SUM(INDIRECT(ADDRESS($AF223+"1",54,1,1,"EST 4")):INDIRECT(ADDRESS($AF223+"1",IF(AD223="",65,AD223+"53"),1,1,"EST 4")))/SUM(INDIRECT(ADDRESS($AF223,54,1,1,"EST 4")):INDIRECT(ADDRESS($AF223,IF(AD223="",65,AD223+"53"),1,1,"EST 4")))-1)</f>
        <v>-</v>
      </c>
      <c r="AK223" s="1" t="str">
        <f ca="1">IF($I223&lt;AK$5,"-",SUM(INDIRECT(ADDRESS($AF223+"1",70,1,1,"EST 4")):INDIRECT(ADDRESS($AF223+"1",IF(AE223="",81,AE223+"69"),1,1,"EST 4")))/SUM(INDIRECT(ADDRESS($AF223,70,1,1,"EST 4")):INDIRECT(ADDRESS($AF223,IF(AE223="",81,AE223+"69"),1,1,"EST 4")))-1)</f>
        <v>-</v>
      </c>
    </row>
    <row r="224" spans="3:37" ht="30" customHeight="1" thickTop="1" thickBot="1">
      <c r="C224" s="321"/>
      <c r="D224" s="322"/>
      <c r="E224" s="316"/>
      <c r="F224" s="316"/>
      <c r="G224" s="317" t="str">
        <f>IF(F224=0,"",VLOOKUP(F224,Funcionários!$C$6:$D$81,2,FALSE))</f>
        <v/>
      </c>
      <c r="H224" s="318"/>
      <c r="I224" s="319"/>
      <c r="J224" s="85" t="str">
        <f t="shared" si="43"/>
        <v/>
      </c>
      <c r="K224" s="88"/>
      <c r="L224" s="1" t="str">
        <f t="shared" si="44"/>
        <v/>
      </c>
      <c r="R224" s="1" t="str">
        <f t="shared" si="45"/>
        <v/>
      </c>
      <c r="S224" s="1" t="str">
        <f t="shared" si="46"/>
        <v/>
      </c>
      <c r="W224" s="1" t="e">
        <f t="shared" ca="1" si="47"/>
        <v>#VALUE!</v>
      </c>
      <c r="X224" s="1" t="e">
        <f t="shared" ca="1" si="48"/>
        <v>#VALUE!</v>
      </c>
      <c r="Y224" s="1" t="e">
        <f t="shared" ca="1" si="49"/>
        <v>#VALUE!</v>
      </c>
      <c r="AA224" s="1" t="str">
        <f t="shared" si="51"/>
        <v/>
      </c>
      <c r="AB224" s="1" t="str">
        <f t="shared" si="51"/>
        <v/>
      </c>
      <c r="AC224" s="1" t="str">
        <f t="shared" si="51"/>
        <v/>
      </c>
      <c r="AD224" s="1" t="str">
        <f t="shared" si="51"/>
        <v/>
      </c>
      <c r="AE224" s="1" t="str">
        <f t="shared" si="51"/>
        <v/>
      </c>
      <c r="AF224" s="1" t="e">
        <f>VLOOKUP(C224,'Est4'!$C$12:$S$26,18,FALSE)</f>
        <v>#N/A</v>
      </c>
      <c r="AG224" s="1" t="str">
        <f ca="1">IF($I224&lt;AG$5,"-",SUM(INDIRECT(ADDRESS($AF224+"1",6,1,1,"EST 4")):INDIRECT(ADDRESS($AF224+"1",IF(AA224="",17,AA224+"5"),1,1,"EST 4")))/SUM(INDIRECT(ADDRESS($AF224,6,1,1,"EST 4")):INDIRECT(ADDRESS($AF224,IF(AA224="",17,AA224+"5"),1,1,"EST 4")))-1)</f>
        <v>-</v>
      </c>
      <c r="AH224" s="1" t="str">
        <f ca="1">IF($I224&lt;AH$5,"-",SUM(INDIRECT(ADDRESS($AF224+"1",22,1,1,"EST 4")):INDIRECT(ADDRESS($AF224+"1",IF(AB224="",33,AB224+"21"),1,1,"EST 4")))/SUM(INDIRECT(ADDRESS($AF224,22,1,1,"EST 4")):INDIRECT(ADDRESS($AF224,IF(AB224="",33,AB224+"21"),1,1,"EST 4")))-1)</f>
        <v>-</v>
      </c>
      <c r="AI224" s="1" t="str">
        <f ca="1">IF($I224&lt;AI$5,"-",SUM(INDIRECT(ADDRESS($AF224+"1",38,1,1,"EST 4")):INDIRECT(ADDRESS($AF224+"1",IF(AC224="",49,AC224+"37"),1,1,"EST 4")))/SUM(INDIRECT(ADDRESS($AF224,38,1,1,"EST 4")):INDIRECT(ADDRESS($AF224,IF(AC224="",49,AC224+"37"),1,1,"EST 4")))-1)</f>
        <v>-</v>
      </c>
      <c r="AJ224" s="1" t="str">
        <f ca="1">IF($I224&lt;AJ$5,"-",SUM(INDIRECT(ADDRESS($AF224+"1",54,1,1,"EST 4")):INDIRECT(ADDRESS($AF224+"1",IF(AD224="",65,AD224+"53"),1,1,"EST 4")))/SUM(INDIRECT(ADDRESS($AF224,54,1,1,"EST 4")):INDIRECT(ADDRESS($AF224,IF(AD224="",65,AD224+"53"),1,1,"EST 4")))-1)</f>
        <v>-</v>
      </c>
      <c r="AK224" s="1" t="str">
        <f ca="1">IF($I224&lt;AK$5,"-",SUM(INDIRECT(ADDRESS($AF224+"1",70,1,1,"EST 4")):INDIRECT(ADDRESS($AF224+"1",IF(AE224="",81,AE224+"69"),1,1,"EST 4")))/SUM(INDIRECT(ADDRESS($AF224,70,1,1,"EST 4")):INDIRECT(ADDRESS($AF224,IF(AE224="",81,AE224+"69"),1,1,"EST 4")))-1)</f>
        <v>-</v>
      </c>
    </row>
    <row r="225" spans="3:37" ht="30" customHeight="1" thickTop="1" thickBot="1">
      <c r="C225" s="321"/>
      <c r="D225" s="322"/>
      <c r="E225" s="316"/>
      <c r="F225" s="316"/>
      <c r="G225" s="317" t="str">
        <f>IF(F225=0,"",VLOOKUP(F225,Funcionários!$C$6:$D$81,2,FALSE))</f>
        <v/>
      </c>
      <c r="H225" s="318"/>
      <c r="I225" s="319"/>
      <c r="J225" s="85" t="str">
        <f t="shared" si="43"/>
        <v/>
      </c>
      <c r="K225" s="88"/>
      <c r="L225" s="1" t="str">
        <f t="shared" si="44"/>
        <v/>
      </c>
      <c r="R225" s="1" t="str">
        <f t="shared" si="45"/>
        <v/>
      </c>
      <c r="S225" s="1" t="str">
        <f t="shared" si="46"/>
        <v/>
      </c>
      <c r="W225" s="1" t="e">
        <f t="shared" ca="1" si="47"/>
        <v>#VALUE!</v>
      </c>
      <c r="X225" s="1" t="e">
        <f t="shared" ca="1" si="48"/>
        <v>#VALUE!</v>
      </c>
      <c r="Y225" s="1" t="e">
        <f t="shared" ca="1" si="49"/>
        <v>#VALUE!</v>
      </c>
      <c r="AA225" s="1" t="str">
        <f t="shared" si="51"/>
        <v/>
      </c>
      <c r="AB225" s="1" t="str">
        <f t="shared" si="51"/>
        <v/>
      </c>
      <c r="AC225" s="1" t="str">
        <f t="shared" si="51"/>
        <v/>
      </c>
      <c r="AD225" s="1" t="str">
        <f t="shared" si="51"/>
        <v/>
      </c>
      <c r="AE225" s="1" t="str">
        <f t="shared" si="51"/>
        <v/>
      </c>
      <c r="AF225" s="1" t="e">
        <f>VLOOKUP(C225,'Est4'!$C$12:$S$26,18,FALSE)</f>
        <v>#N/A</v>
      </c>
      <c r="AG225" s="1" t="str">
        <f ca="1">IF($I225&lt;AG$5,"-",SUM(INDIRECT(ADDRESS($AF225+"1",6,1,1,"EST 4")):INDIRECT(ADDRESS($AF225+"1",IF(AA225="",17,AA225+"5"),1,1,"EST 4")))/SUM(INDIRECT(ADDRESS($AF225,6,1,1,"EST 4")):INDIRECT(ADDRESS($AF225,IF(AA225="",17,AA225+"5"),1,1,"EST 4")))-1)</f>
        <v>-</v>
      </c>
      <c r="AH225" s="1" t="str">
        <f ca="1">IF($I225&lt;AH$5,"-",SUM(INDIRECT(ADDRESS($AF225+"1",22,1,1,"EST 4")):INDIRECT(ADDRESS($AF225+"1",IF(AB225="",33,AB225+"21"),1,1,"EST 4")))/SUM(INDIRECT(ADDRESS($AF225,22,1,1,"EST 4")):INDIRECT(ADDRESS($AF225,IF(AB225="",33,AB225+"21"),1,1,"EST 4")))-1)</f>
        <v>-</v>
      </c>
      <c r="AI225" s="1" t="str">
        <f ca="1">IF($I225&lt;AI$5,"-",SUM(INDIRECT(ADDRESS($AF225+"1",38,1,1,"EST 4")):INDIRECT(ADDRESS($AF225+"1",IF(AC225="",49,AC225+"37"),1,1,"EST 4")))/SUM(INDIRECT(ADDRESS($AF225,38,1,1,"EST 4")):INDIRECT(ADDRESS($AF225,IF(AC225="",49,AC225+"37"),1,1,"EST 4")))-1)</f>
        <v>-</v>
      </c>
      <c r="AJ225" s="1" t="str">
        <f ca="1">IF($I225&lt;AJ$5,"-",SUM(INDIRECT(ADDRESS($AF225+"1",54,1,1,"EST 4")):INDIRECT(ADDRESS($AF225+"1",IF(AD225="",65,AD225+"53"),1,1,"EST 4")))/SUM(INDIRECT(ADDRESS($AF225,54,1,1,"EST 4")):INDIRECT(ADDRESS($AF225,IF(AD225="",65,AD225+"53"),1,1,"EST 4")))-1)</f>
        <v>-</v>
      </c>
      <c r="AK225" s="1" t="str">
        <f ca="1">IF($I225&lt;AK$5,"-",SUM(INDIRECT(ADDRESS($AF225+"1",70,1,1,"EST 4")):INDIRECT(ADDRESS($AF225+"1",IF(AE225="",81,AE225+"69"),1,1,"EST 4")))/SUM(INDIRECT(ADDRESS($AF225,70,1,1,"EST 4")):INDIRECT(ADDRESS($AF225,IF(AE225="",81,AE225+"69"),1,1,"EST 4")))-1)</f>
        <v>-</v>
      </c>
    </row>
    <row r="226" spans="3:37" ht="30" customHeight="1" thickTop="1" thickBot="1">
      <c r="C226" s="321"/>
      <c r="D226" s="322"/>
      <c r="E226" s="316"/>
      <c r="F226" s="316"/>
      <c r="G226" s="317" t="str">
        <f>IF(F226=0,"",VLOOKUP(F226,Funcionários!$C$6:$D$81,2,FALSE))</f>
        <v/>
      </c>
      <c r="H226" s="318"/>
      <c r="I226" s="319"/>
      <c r="J226" s="85" t="str">
        <f t="shared" si="43"/>
        <v/>
      </c>
      <c r="K226" s="88"/>
      <c r="L226" s="1" t="str">
        <f t="shared" si="44"/>
        <v/>
      </c>
      <c r="R226" s="1" t="str">
        <f t="shared" si="45"/>
        <v/>
      </c>
      <c r="S226" s="1" t="str">
        <f t="shared" si="46"/>
        <v/>
      </c>
      <c r="W226" s="1" t="e">
        <f t="shared" ca="1" si="47"/>
        <v>#VALUE!</v>
      </c>
      <c r="X226" s="1" t="e">
        <f t="shared" ca="1" si="48"/>
        <v>#VALUE!</v>
      </c>
      <c r="Y226" s="1" t="e">
        <f t="shared" ca="1" si="49"/>
        <v>#VALUE!</v>
      </c>
      <c r="AA226" s="1" t="str">
        <f t="shared" ref="AA226:AE255" si="52">IF($I226=AA$5,$R226,"")</f>
        <v/>
      </c>
      <c r="AB226" s="1" t="str">
        <f t="shared" si="52"/>
        <v/>
      </c>
      <c r="AC226" s="1" t="str">
        <f t="shared" si="52"/>
        <v/>
      </c>
      <c r="AD226" s="1" t="str">
        <f t="shared" si="52"/>
        <v/>
      </c>
      <c r="AE226" s="1" t="str">
        <f t="shared" si="52"/>
        <v/>
      </c>
      <c r="AF226" s="1" t="e">
        <f>VLOOKUP(C226,'Est4'!$C$12:$S$26,18,FALSE)</f>
        <v>#N/A</v>
      </c>
      <c r="AG226" s="1" t="str">
        <f ca="1">IF($I226&lt;AG$5,"-",SUM(INDIRECT(ADDRESS($AF226+"1",6,1,1,"EST 4")):INDIRECT(ADDRESS($AF226+"1",IF(AA226="",17,AA226+"5"),1,1,"EST 4")))/SUM(INDIRECT(ADDRESS($AF226,6,1,1,"EST 4")):INDIRECT(ADDRESS($AF226,IF(AA226="",17,AA226+"5"),1,1,"EST 4")))-1)</f>
        <v>-</v>
      </c>
      <c r="AH226" s="1" t="str">
        <f ca="1">IF($I226&lt;AH$5,"-",SUM(INDIRECT(ADDRESS($AF226+"1",22,1,1,"EST 4")):INDIRECT(ADDRESS($AF226+"1",IF(AB226="",33,AB226+"21"),1,1,"EST 4")))/SUM(INDIRECT(ADDRESS($AF226,22,1,1,"EST 4")):INDIRECT(ADDRESS($AF226,IF(AB226="",33,AB226+"21"),1,1,"EST 4")))-1)</f>
        <v>-</v>
      </c>
      <c r="AI226" s="1" t="str">
        <f ca="1">IF($I226&lt;AI$5,"-",SUM(INDIRECT(ADDRESS($AF226+"1",38,1,1,"EST 4")):INDIRECT(ADDRESS($AF226+"1",IF(AC226="",49,AC226+"37"),1,1,"EST 4")))/SUM(INDIRECT(ADDRESS($AF226,38,1,1,"EST 4")):INDIRECT(ADDRESS($AF226,IF(AC226="",49,AC226+"37"),1,1,"EST 4")))-1)</f>
        <v>-</v>
      </c>
      <c r="AJ226" s="1" t="str">
        <f ca="1">IF($I226&lt;AJ$5,"-",SUM(INDIRECT(ADDRESS($AF226+"1",54,1,1,"EST 4")):INDIRECT(ADDRESS($AF226+"1",IF(AD226="",65,AD226+"53"),1,1,"EST 4")))/SUM(INDIRECT(ADDRESS($AF226,54,1,1,"EST 4")):INDIRECT(ADDRESS($AF226,IF(AD226="",65,AD226+"53"),1,1,"EST 4")))-1)</f>
        <v>-</v>
      </c>
      <c r="AK226" s="1" t="str">
        <f ca="1">IF($I226&lt;AK$5,"-",SUM(INDIRECT(ADDRESS($AF226+"1",70,1,1,"EST 4")):INDIRECT(ADDRESS($AF226+"1",IF(AE226="",81,AE226+"69"),1,1,"EST 4")))/SUM(INDIRECT(ADDRESS($AF226,70,1,1,"EST 4")):INDIRECT(ADDRESS($AF226,IF(AE226="",81,AE226+"69"),1,1,"EST 4")))-1)</f>
        <v>-</v>
      </c>
    </row>
    <row r="227" spans="3:37" ht="30" customHeight="1" thickTop="1" thickBot="1">
      <c r="C227" s="321"/>
      <c r="D227" s="322"/>
      <c r="E227" s="316"/>
      <c r="F227" s="316"/>
      <c r="G227" s="317" t="str">
        <f>IF(F227=0,"",VLOOKUP(F227,Funcionários!$C$6:$D$81,2,FALSE))</f>
        <v/>
      </c>
      <c r="H227" s="318"/>
      <c r="I227" s="319"/>
      <c r="J227" s="85" t="str">
        <f t="shared" si="43"/>
        <v/>
      </c>
      <c r="K227" s="88"/>
      <c r="L227" s="1" t="str">
        <f t="shared" si="44"/>
        <v/>
      </c>
      <c r="R227" s="1" t="str">
        <f t="shared" si="45"/>
        <v/>
      </c>
      <c r="S227" s="1" t="str">
        <f t="shared" si="46"/>
        <v/>
      </c>
      <c r="W227" s="1" t="e">
        <f t="shared" ca="1" si="47"/>
        <v>#VALUE!</v>
      </c>
      <c r="X227" s="1" t="e">
        <f t="shared" ca="1" si="48"/>
        <v>#VALUE!</v>
      </c>
      <c r="Y227" s="1" t="e">
        <f t="shared" ca="1" si="49"/>
        <v>#VALUE!</v>
      </c>
      <c r="AA227" s="1" t="str">
        <f t="shared" si="52"/>
        <v/>
      </c>
      <c r="AB227" s="1" t="str">
        <f t="shared" si="52"/>
        <v/>
      </c>
      <c r="AC227" s="1" t="str">
        <f t="shared" si="52"/>
        <v/>
      </c>
      <c r="AD227" s="1" t="str">
        <f t="shared" si="52"/>
        <v/>
      </c>
      <c r="AE227" s="1" t="str">
        <f t="shared" si="52"/>
        <v/>
      </c>
      <c r="AF227" s="1" t="e">
        <f>VLOOKUP(C227,'Est4'!$C$12:$S$26,18,FALSE)</f>
        <v>#N/A</v>
      </c>
      <c r="AG227" s="1" t="str">
        <f ca="1">IF($I227&lt;AG$5,"-",SUM(INDIRECT(ADDRESS($AF227+"1",6,1,1,"EST 4")):INDIRECT(ADDRESS($AF227+"1",IF(AA227="",17,AA227+"5"),1,1,"EST 4")))/SUM(INDIRECT(ADDRESS($AF227,6,1,1,"EST 4")):INDIRECT(ADDRESS($AF227,IF(AA227="",17,AA227+"5"),1,1,"EST 4")))-1)</f>
        <v>-</v>
      </c>
      <c r="AH227" s="1" t="str">
        <f ca="1">IF($I227&lt;AH$5,"-",SUM(INDIRECT(ADDRESS($AF227+"1",22,1,1,"EST 4")):INDIRECT(ADDRESS($AF227+"1",IF(AB227="",33,AB227+"21"),1,1,"EST 4")))/SUM(INDIRECT(ADDRESS($AF227,22,1,1,"EST 4")):INDIRECT(ADDRESS($AF227,IF(AB227="",33,AB227+"21"),1,1,"EST 4")))-1)</f>
        <v>-</v>
      </c>
      <c r="AI227" s="1" t="str">
        <f ca="1">IF($I227&lt;AI$5,"-",SUM(INDIRECT(ADDRESS($AF227+"1",38,1,1,"EST 4")):INDIRECT(ADDRESS($AF227+"1",IF(AC227="",49,AC227+"37"),1,1,"EST 4")))/SUM(INDIRECT(ADDRESS($AF227,38,1,1,"EST 4")):INDIRECT(ADDRESS($AF227,IF(AC227="",49,AC227+"37"),1,1,"EST 4")))-1)</f>
        <v>-</v>
      </c>
      <c r="AJ227" s="1" t="str">
        <f ca="1">IF($I227&lt;AJ$5,"-",SUM(INDIRECT(ADDRESS($AF227+"1",54,1,1,"EST 4")):INDIRECT(ADDRESS($AF227+"1",IF(AD227="",65,AD227+"53"),1,1,"EST 4")))/SUM(INDIRECT(ADDRESS($AF227,54,1,1,"EST 4")):INDIRECT(ADDRESS($AF227,IF(AD227="",65,AD227+"53"),1,1,"EST 4")))-1)</f>
        <v>-</v>
      </c>
      <c r="AK227" s="1" t="str">
        <f ca="1">IF($I227&lt;AK$5,"-",SUM(INDIRECT(ADDRESS($AF227+"1",70,1,1,"EST 4")):INDIRECT(ADDRESS($AF227+"1",IF(AE227="",81,AE227+"69"),1,1,"EST 4")))/SUM(INDIRECT(ADDRESS($AF227,70,1,1,"EST 4")):INDIRECT(ADDRESS($AF227,IF(AE227="",81,AE227+"69"),1,1,"EST 4")))-1)</f>
        <v>-</v>
      </c>
    </row>
    <row r="228" spans="3:37" ht="30" customHeight="1" thickTop="1" thickBot="1">
      <c r="C228" s="321"/>
      <c r="D228" s="322"/>
      <c r="E228" s="316"/>
      <c r="F228" s="316"/>
      <c r="G228" s="317" t="str">
        <f>IF(F228=0,"",VLOOKUP(F228,Funcionários!$C$6:$D$81,2,FALSE))</f>
        <v/>
      </c>
      <c r="H228" s="318"/>
      <c r="I228" s="319"/>
      <c r="J228" s="85" t="str">
        <f t="shared" si="43"/>
        <v/>
      </c>
      <c r="K228" s="88"/>
      <c r="L228" s="1" t="str">
        <f t="shared" si="44"/>
        <v/>
      </c>
      <c r="R228" s="1" t="str">
        <f t="shared" si="45"/>
        <v/>
      </c>
      <c r="S228" s="1" t="str">
        <f t="shared" si="46"/>
        <v/>
      </c>
      <c r="W228" s="1" t="e">
        <f t="shared" ca="1" si="47"/>
        <v>#VALUE!</v>
      </c>
      <c r="X228" s="1" t="e">
        <f t="shared" ca="1" si="48"/>
        <v>#VALUE!</v>
      </c>
      <c r="Y228" s="1" t="e">
        <f t="shared" ca="1" si="49"/>
        <v>#VALUE!</v>
      </c>
      <c r="AA228" s="1" t="str">
        <f t="shared" si="52"/>
        <v/>
      </c>
      <c r="AB228" s="1" t="str">
        <f t="shared" si="52"/>
        <v/>
      </c>
      <c r="AC228" s="1" t="str">
        <f t="shared" si="52"/>
        <v/>
      </c>
      <c r="AD228" s="1" t="str">
        <f t="shared" si="52"/>
        <v/>
      </c>
      <c r="AE228" s="1" t="str">
        <f t="shared" si="52"/>
        <v/>
      </c>
      <c r="AF228" s="1" t="e">
        <f>VLOOKUP(C228,'Est4'!$C$12:$S$26,18,FALSE)</f>
        <v>#N/A</v>
      </c>
      <c r="AG228" s="1" t="str">
        <f ca="1">IF($I228&lt;AG$5,"-",SUM(INDIRECT(ADDRESS($AF228+"1",6,1,1,"EST 4")):INDIRECT(ADDRESS($AF228+"1",IF(AA228="",17,AA228+"5"),1,1,"EST 4")))/SUM(INDIRECT(ADDRESS($AF228,6,1,1,"EST 4")):INDIRECT(ADDRESS($AF228,IF(AA228="",17,AA228+"5"),1,1,"EST 4")))-1)</f>
        <v>-</v>
      </c>
      <c r="AH228" s="1" t="str">
        <f ca="1">IF($I228&lt;AH$5,"-",SUM(INDIRECT(ADDRESS($AF228+"1",22,1,1,"EST 4")):INDIRECT(ADDRESS($AF228+"1",IF(AB228="",33,AB228+"21"),1,1,"EST 4")))/SUM(INDIRECT(ADDRESS($AF228,22,1,1,"EST 4")):INDIRECT(ADDRESS($AF228,IF(AB228="",33,AB228+"21"),1,1,"EST 4")))-1)</f>
        <v>-</v>
      </c>
      <c r="AI228" s="1" t="str">
        <f ca="1">IF($I228&lt;AI$5,"-",SUM(INDIRECT(ADDRESS($AF228+"1",38,1,1,"EST 4")):INDIRECT(ADDRESS($AF228+"1",IF(AC228="",49,AC228+"37"),1,1,"EST 4")))/SUM(INDIRECT(ADDRESS($AF228,38,1,1,"EST 4")):INDIRECT(ADDRESS($AF228,IF(AC228="",49,AC228+"37"),1,1,"EST 4")))-1)</f>
        <v>-</v>
      </c>
      <c r="AJ228" s="1" t="str">
        <f ca="1">IF($I228&lt;AJ$5,"-",SUM(INDIRECT(ADDRESS($AF228+"1",54,1,1,"EST 4")):INDIRECT(ADDRESS($AF228+"1",IF(AD228="",65,AD228+"53"),1,1,"EST 4")))/SUM(INDIRECT(ADDRESS($AF228,54,1,1,"EST 4")):INDIRECT(ADDRESS($AF228,IF(AD228="",65,AD228+"53"),1,1,"EST 4")))-1)</f>
        <v>-</v>
      </c>
      <c r="AK228" s="1" t="str">
        <f ca="1">IF($I228&lt;AK$5,"-",SUM(INDIRECT(ADDRESS($AF228+"1",70,1,1,"EST 4")):INDIRECT(ADDRESS($AF228+"1",IF(AE228="",81,AE228+"69"),1,1,"EST 4")))/SUM(INDIRECT(ADDRESS($AF228,70,1,1,"EST 4")):INDIRECT(ADDRESS($AF228,IF(AE228="",81,AE228+"69"),1,1,"EST 4")))-1)</f>
        <v>-</v>
      </c>
    </row>
    <row r="229" spans="3:37" ht="30" customHeight="1" thickTop="1" thickBot="1">
      <c r="C229" s="321"/>
      <c r="D229" s="322"/>
      <c r="E229" s="316"/>
      <c r="F229" s="316"/>
      <c r="G229" s="317" t="str">
        <f>IF(F229=0,"",VLOOKUP(F229,Funcionários!$C$6:$D$81,2,FALSE))</f>
        <v/>
      </c>
      <c r="H229" s="318"/>
      <c r="I229" s="319"/>
      <c r="J229" s="85" t="str">
        <f t="shared" si="43"/>
        <v/>
      </c>
      <c r="K229" s="88"/>
      <c r="L229" s="1" t="str">
        <f t="shared" si="44"/>
        <v/>
      </c>
      <c r="R229" s="1" t="str">
        <f t="shared" si="45"/>
        <v/>
      </c>
      <c r="S229" s="1" t="str">
        <f t="shared" si="46"/>
        <v/>
      </c>
      <c r="W229" s="1" t="e">
        <f t="shared" ca="1" si="47"/>
        <v>#VALUE!</v>
      </c>
      <c r="X229" s="1" t="e">
        <f t="shared" ca="1" si="48"/>
        <v>#VALUE!</v>
      </c>
      <c r="Y229" s="1" t="e">
        <f t="shared" ca="1" si="49"/>
        <v>#VALUE!</v>
      </c>
      <c r="AA229" s="1" t="str">
        <f t="shared" si="52"/>
        <v/>
      </c>
      <c r="AB229" s="1" t="str">
        <f t="shared" si="52"/>
        <v/>
      </c>
      <c r="AC229" s="1" t="str">
        <f t="shared" si="52"/>
        <v/>
      </c>
      <c r="AD229" s="1" t="str">
        <f t="shared" si="52"/>
        <v/>
      </c>
      <c r="AE229" s="1" t="str">
        <f t="shared" si="52"/>
        <v/>
      </c>
      <c r="AF229" s="1" t="e">
        <f>VLOOKUP(C229,'Est4'!$C$12:$S$26,18,FALSE)</f>
        <v>#N/A</v>
      </c>
      <c r="AG229" s="1" t="str">
        <f ca="1">IF($I229&lt;AG$5,"-",SUM(INDIRECT(ADDRESS($AF229+"1",6,1,1,"EST 4")):INDIRECT(ADDRESS($AF229+"1",IF(AA229="",17,AA229+"5"),1,1,"EST 4")))/SUM(INDIRECT(ADDRESS($AF229,6,1,1,"EST 4")):INDIRECT(ADDRESS($AF229,IF(AA229="",17,AA229+"5"),1,1,"EST 4")))-1)</f>
        <v>-</v>
      </c>
      <c r="AH229" s="1" t="str">
        <f ca="1">IF($I229&lt;AH$5,"-",SUM(INDIRECT(ADDRESS($AF229+"1",22,1,1,"EST 4")):INDIRECT(ADDRESS($AF229+"1",IF(AB229="",33,AB229+"21"),1,1,"EST 4")))/SUM(INDIRECT(ADDRESS($AF229,22,1,1,"EST 4")):INDIRECT(ADDRESS($AF229,IF(AB229="",33,AB229+"21"),1,1,"EST 4")))-1)</f>
        <v>-</v>
      </c>
      <c r="AI229" s="1" t="str">
        <f ca="1">IF($I229&lt;AI$5,"-",SUM(INDIRECT(ADDRESS($AF229+"1",38,1,1,"EST 4")):INDIRECT(ADDRESS($AF229+"1",IF(AC229="",49,AC229+"37"),1,1,"EST 4")))/SUM(INDIRECT(ADDRESS($AF229,38,1,1,"EST 4")):INDIRECT(ADDRESS($AF229,IF(AC229="",49,AC229+"37"),1,1,"EST 4")))-1)</f>
        <v>-</v>
      </c>
      <c r="AJ229" s="1" t="str">
        <f ca="1">IF($I229&lt;AJ$5,"-",SUM(INDIRECT(ADDRESS($AF229+"1",54,1,1,"EST 4")):INDIRECT(ADDRESS($AF229+"1",IF(AD229="",65,AD229+"53"),1,1,"EST 4")))/SUM(INDIRECT(ADDRESS($AF229,54,1,1,"EST 4")):INDIRECT(ADDRESS($AF229,IF(AD229="",65,AD229+"53"),1,1,"EST 4")))-1)</f>
        <v>-</v>
      </c>
      <c r="AK229" s="1" t="str">
        <f ca="1">IF($I229&lt;AK$5,"-",SUM(INDIRECT(ADDRESS($AF229+"1",70,1,1,"EST 4")):INDIRECT(ADDRESS($AF229+"1",IF(AE229="",81,AE229+"69"),1,1,"EST 4")))/SUM(INDIRECT(ADDRESS($AF229,70,1,1,"EST 4")):INDIRECT(ADDRESS($AF229,IF(AE229="",81,AE229+"69"),1,1,"EST 4")))-1)</f>
        <v>-</v>
      </c>
    </row>
    <row r="230" spans="3:37" ht="30" customHeight="1" thickTop="1" thickBot="1">
      <c r="C230" s="321"/>
      <c r="D230" s="322"/>
      <c r="E230" s="316"/>
      <c r="F230" s="316"/>
      <c r="G230" s="317" t="str">
        <f>IF(F230=0,"",VLOOKUP(F230,Funcionários!$C$6:$D$81,2,FALSE))</f>
        <v/>
      </c>
      <c r="H230" s="318"/>
      <c r="I230" s="319"/>
      <c r="J230" s="85" t="str">
        <f t="shared" si="43"/>
        <v/>
      </c>
      <c r="K230" s="88"/>
      <c r="L230" s="1" t="str">
        <f t="shared" si="44"/>
        <v/>
      </c>
      <c r="R230" s="1" t="str">
        <f t="shared" si="45"/>
        <v/>
      </c>
      <c r="S230" s="1" t="str">
        <f t="shared" si="46"/>
        <v/>
      </c>
      <c r="W230" s="1" t="e">
        <f t="shared" ca="1" si="47"/>
        <v>#VALUE!</v>
      </c>
      <c r="X230" s="1" t="e">
        <f t="shared" ca="1" si="48"/>
        <v>#VALUE!</v>
      </c>
      <c r="Y230" s="1" t="e">
        <f t="shared" ca="1" si="49"/>
        <v>#VALUE!</v>
      </c>
      <c r="AA230" s="1" t="str">
        <f t="shared" si="52"/>
        <v/>
      </c>
      <c r="AB230" s="1" t="str">
        <f t="shared" si="52"/>
        <v/>
      </c>
      <c r="AC230" s="1" t="str">
        <f t="shared" si="52"/>
        <v/>
      </c>
      <c r="AD230" s="1" t="str">
        <f t="shared" si="52"/>
        <v/>
      </c>
      <c r="AE230" s="1" t="str">
        <f t="shared" si="52"/>
        <v/>
      </c>
      <c r="AF230" s="1" t="e">
        <f>VLOOKUP(C230,'Est4'!$C$12:$S$26,18,FALSE)</f>
        <v>#N/A</v>
      </c>
      <c r="AG230" s="1" t="str">
        <f ca="1">IF($I230&lt;AG$5,"-",SUM(INDIRECT(ADDRESS($AF230+"1",6,1,1,"EST 4")):INDIRECT(ADDRESS($AF230+"1",IF(AA230="",17,AA230+"5"),1,1,"EST 4")))/SUM(INDIRECT(ADDRESS($AF230,6,1,1,"EST 4")):INDIRECT(ADDRESS($AF230,IF(AA230="",17,AA230+"5"),1,1,"EST 4")))-1)</f>
        <v>-</v>
      </c>
      <c r="AH230" s="1" t="str">
        <f ca="1">IF($I230&lt;AH$5,"-",SUM(INDIRECT(ADDRESS($AF230+"1",22,1,1,"EST 4")):INDIRECT(ADDRESS($AF230+"1",IF(AB230="",33,AB230+"21"),1,1,"EST 4")))/SUM(INDIRECT(ADDRESS($AF230,22,1,1,"EST 4")):INDIRECT(ADDRESS($AF230,IF(AB230="",33,AB230+"21"),1,1,"EST 4")))-1)</f>
        <v>-</v>
      </c>
      <c r="AI230" s="1" t="str">
        <f ca="1">IF($I230&lt;AI$5,"-",SUM(INDIRECT(ADDRESS($AF230+"1",38,1,1,"EST 4")):INDIRECT(ADDRESS($AF230+"1",IF(AC230="",49,AC230+"37"),1,1,"EST 4")))/SUM(INDIRECT(ADDRESS($AF230,38,1,1,"EST 4")):INDIRECT(ADDRESS($AF230,IF(AC230="",49,AC230+"37"),1,1,"EST 4")))-1)</f>
        <v>-</v>
      </c>
      <c r="AJ230" s="1" t="str">
        <f ca="1">IF($I230&lt;AJ$5,"-",SUM(INDIRECT(ADDRESS($AF230+"1",54,1,1,"EST 4")):INDIRECT(ADDRESS($AF230+"1",IF(AD230="",65,AD230+"53"),1,1,"EST 4")))/SUM(INDIRECT(ADDRESS($AF230,54,1,1,"EST 4")):INDIRECT(ADDRESS($AF230,IF(AD230="",65,AD230+"53"),1,1,"EST 4")))-1)</f>
        <v>-</v>
      </c>
      <c r="AK230" s="1" t="str">
        <f ca="1">IF($I230&lt;AK$5,"-",SUM(INDIRECT(ADDRESS($AF230+"1",70,1,1,"EST 4")):INDIRECT(ADDRESS($AF230+"1",IF(AE230="",81,AE230+"69"),1,1,"EST 4")))/SUM(INDIRECT(ADDRESS($AF230,70,1,1,"EST 4")):INDIRECT(ADDRESS($AF230,IF(AE230="",81,AE230+"69"),1,1,"EST 4")))-1)</f>
        <v>-</v>
      </c>
    </row>
    <row r="231" spans="3:37" ht="30" customHeight="1" thickTop="1" thickBot="1">
      <c r="C231" s="321"/>
      <c r="D231" s="322"/>
      <c r="E231" s="316"/>
      <c r="F231" s="316"/>
      <c r="G231" s="317" t="str">
        <f>IF(F231=0,"",VLOOKUP(F231,Funcionários!$C$6:$D$81,2,FALSE))</f>
        <v/>
      </c>
      <c r="H231" s="318"/>
      <c r="I231" s="319"/>
      <c r="J231" s="85" t="str">
        <f t="shared" si="43"/>
        <v/>
      </c>
      <c r="K231" s="88"/>
      <c r="L231" s="1" t="str">
        <f t="shared" si="44"/>
        <v/>
      </c>
      <c r="R231" s="1" t="str">
        <f t="shared" si="45"/>
        <v/>
      </c>
      <c r="S231" s="1" t="str">
        <f t="shared" si="46"/>
        <v/>
      </c>
      <c r="W231" s="1" t="e">
        <f t="shared" ca="1" si="47"/>
        <v>#VALUE!</v>
      </c>
      <c r="X231" s="1" t="e">
        <f t="shared" ca="1" si="48"/>
        <v>#VALUE!</v>
      </c>
      <c r="Y231" s="1" t="e">
        <f t="shared" ca="1" si="49"/>
        <v>#VALUE!</v>
      </c>
      <c r="AA231" s="1" t="str">
        <f t="shared" si="52"/>
        <v/>
      </c>
      <c r="AB231" s="1" t="str">
        <f t="shared" si="52"/>
        <v/>
      </c>
      <c r="AC231" s="1" t="str">
        <f t="shared" si="52"/>
        <v/>
      </c>
      <c r="AD231" s="1" t="str">
        <f t="shared" si="52"/>
        <v/>
      </c>
      <c r="AE231" s="1" t="str">
        <f t="shared" si="52"/>
        <v/>
      </c>
      <c r="AF231" s="1" t="e">
        <f>VLOOKUP(C231,'Est4'!$C$12:$S$26,18,FALSE)</f>
        <v>#N/A</v>
      </c>
      <c r="AG231" s="1" t="str">
        <f ca="1">IF($I231&lt;AG$5,"-",SUM(INDIRECT(ADDRESS($AF231+"1",6,1,1,"EST 4")):INDIRECT(ADDRESS($AF231+"1",IF(AA231="",17,AA231+"5"),1,1,"EST 4")))/SUM(INDIRECT(ADDRESS($AF231,6,1,1,"EST 4")):INDIRECT(ADDRESS($AF231,IF(AA231="",17,AA231+"5"),1,1,"EST 4")))-1)</f>
        <v>-</v>
      </c>
      <c r="AH231" s="1" t="str">
        <f ca="1">IF($I231&lt;AH$5,"-",SUM(INDIRECT(ADDRESS($AF231+"1",22,1,1,"EST 4")):INDIRECT(ADDRESS($AF231+"1",IF(AB231="",33,AB231+"21"),1,1,"EST 4")))/SUM(INDIRECT(ADDRESS($AF231,22,1,1,"EST 4")):INDIRECT(ADDRESS($AF231,IF(AB231="",33,AB231+"21"),1,1,"EST 4")))-1)</f>
        <v>-</v>
      </c>
      <c r="AI231" s="1" t="str">
        <f ca="1">IF($I231&lt;AI$5,"-",SUM(INDIRECT(ADDRESS($AF231+"1",38,1,1,"EST 4")):INDIRECT(ADDRESS($AF231+"1",IF(AC231="",49,AC231+"37"),1,1,"EST 4")))/SUM(INDIRECT(ADDRESS($AF231,38,1,1,"EST 4")):INDIRECT(ADDRESS($AF231,IF(AC231="",49,AC231+"37"),1,1,"EST 4")))-1)</f>
        <v>-</v>
      </c>
      <c r="AJ231" s="1" t="str">
        <f ca="1">IF($I231&lt;AJ$5,"-",SUM(INDIRECT(ADDRESS($AF231+"1",54,1,1,"EST 4")):INDIRECT(ADDRESS($AF231+"1",IF(AD231="",65,AD231+"53"),1,1,"EST 4")))/SUM(INDIRECT(ADDRESS($AF231,54,1,1,"EST 4")):INDIRECT(ADDRESS($AF231,IF(AD231="",65,AD231+"53"),1,1,"EST 4")))-1)</f>
        <v>-</v>
      </c>
      <c r="AK231" s="1" t="str">
        <f ca="1">IF($I231&lt;AK$5,"-",SUM(INDIRECT(ADDRESS($AF231+"1",70,1,1,"EST 4")):INDIRECT(ADDRESS($AF231+"1",IF(AE231="",81,AE231+"69"),1,1,"EST 4")))/SUM(INDIRECT(ADDRESS($AF231,70,1,1,"EST 4")):INDIRECT(ADDRESS($AF231,IF(AE231="",81,AE231+"69"),1,1,"EST 4")))-1)</f>
        <v>-</v>
      </c>
    </row>
    <row r="232" spans="3:37" ht="30" customHeight="1" thickTop="1" thickBot="1">
      <c r="C232" s="321"/>
      <c r="D232" s="322"/>
      <c r="E232" s="316"/>
      <c r="F232" s="316"/>
      <c r="G232" s="317" t="str">
        <f>IF(F232=0,"",VLOOKUP(F232,Funcionários!$C$6:$D$81,2,FALSE))</f>
        <v/>
      </c>
      <c r="H232" s="318"/>
      <c r="I232" s="319"/>
      <c r="J232" s="85" t="str">
        <f t="shared" si="43"/>
        <v/>
      </c>
      <c r="K232" s="88"/>
      <c r="L232" s="1" t="str">
        <f t="shared" si="44"/>
        <v/>
      </c>
      <c r="R232" s="1" t="str">
        <f t="shared" si="45"/>
        <v/>
      </c>
      <c r="S232" s="1" t="str">
        <f t="shared" si="46"/>
        <v/>
      </c>
      <c r="W232" s="1" t="e">
        <f t="shared" ca="1" si="47"/>
        <v>#VALUE!</v>
      </c>
      <c r="X232" s="1" t="e">
        <f t="shared" ca="1" si="48"/>
        <v>#VALUE!</v>
      </c>
      <c r="Y232" s="1" t="e">
        <f t="shared" ca="1" si="49"/>
        <v>#VALUE!</v>
      </c>
      <c r="AA232" s="1" t="str">
        <f t="shared" si="52"/>
        <v/>
      </c>
      <c r="AB232" s="1" t="str">
        <f t="shared" si="52"/>
        <v/>
      </c>
      <c r="AC232" s="1" t="str">
        <f t="shared" si="52"/>
        <v/>
      </c>
      <c r="AD232" s="1" t="str">
        <f t="shared" si="52"/>
        <v/>
      </c>
      <c r="AE232" s="1" t="str">
        <f t="shared" si="52"/>
        <v/>
      </c>
      <c r="AF232" s="1" t="e">
        <f>VLOOKUP(C232,'Est4'!$C$12:$S$26,18,FALSE)</f>
        <v>#N/A</v>
      </c>
      <c r="AG232" s="1" t="str">
        <f ca="1">IF($I232&lt;AG$5,"-",SUM(INDIRECT(ADDRESS($AF232+"1",6,1,1,"EST 4")):INDIRECT(ADDRESS($AF232+"1",IF(AA232="",17,AA232+"5"),1,1,"EST 4")))/SUM(INDIRECT(ADDRESS($AF232,6,1,1,"EST 4")):INDIRECT(ADDRESS($AF232,IF(AA232="",17,AA232+"5"),1,1,"EST 4")))-1)</f>
        <v>-</v>
      </c>
      <c r="AH232" s="1" t="str">
        <f ca="1">IF($I232&lt;AH$5,"-",SUM(INDIRECT(ADDRESS($AF232+"1",22,1,1,"EST 4")):INDIRECT(ADDRESS($AF232+"1",IF(AB232="",33,AB232+"21"),1,1,"EST 4")))/SUM(INDIRECT(ADDRESS($AF232,22,1,1,"EST 4")):INDIRECT(ADDRESS($AF232,IF(AB232="",33,AB232+"21"),1,1,"EST 4")))-1)</f>
        <v>-</v>
      </c>
      <c r="AI232" s="1" t="str">
        <f ca="1">IF($I232&lt;AI$5,"-",SUM(INDIRECT(ADDRESS($AF232+"1",38,1,1,"EST 4")):INDIRECT(ADDRESS($AF232+"1",IF(AC232="",49,AC232+"37"),1,1,"EST 4")))/SUM(INDIRECT(ADDRESS($AF232,38,1,1,"EST 4")):INDIRECT(ADDRESS($AF232,IF(AC232="",49,AC232+"37"),1,1,"EST 4")))-1)</f>
        <v>-</v>
      </c>
      <c r="AJ232" s="1" t="str">
        <f ca="1">IF($I232&lt;AJ$5,"-",SUM(INDIRECT(ADDRESS($AF232+"1",54,1,1,"EST 4")):INDIRECT(ADDRESS($AF232+"1",IF(AD232="",65,AD232+"53"),1,1,"EST 4")))/SUM(INDIRECT(ADDRESS($AF232,54,1,1,"EST 4")):INDIRECT(ADDRESS($AF232,IF(AD232="",65,AD232+"53"),1,1,"EST 4")))-1)</f>
        <v>-</v>
      </c>
      <c r="AK232" s="1" t="str">
        <f ca="1">IF($I232&lt;AK$5,"-",SUM(INDIRECT(ADDRESS($AF232+"1",70,1,1,"EST 4")):INDIRECT(ADDRESS($AF232+"1",IF(AE232="",81,AE232+"69"),1,1,"EST 4")))/SUM(INDIRECT(ADDRESS($AF232,70,1,1,"EST 4")):INDIRECT(ADDRESS($AF232,IF(AE232="",81,AE232+"69"),1,1,"EST 4")))-1)</f>
        <v>-</v>
      </c>
    </row>
    <row r="233" spans="3:37" ht="30" customHeight="1" thickTop="1" thickBot="1">
      <c r="C233" s="321"/>
      <c r="D233" s="322"/>
      <c r="E233" s="316"/>
      <c r="F233" s="316"/>
      <c r="G233" s="317" t="str">
        <f>IF(F233=0,"",VLOOKUP(F233,Funcionários!$C$6:$D$81,2,FALSE))</f>
        <v/>
      </c>
      <c r="H233" s="318"/>
      <c r="I233" s="319"/>
      <c r="J233" s="85" t="str">
        <f t="shared" si="43"/>
        <v/>
      </c>
      <c r="K233" s="88"/>
      <c r="L233" s="1" t="str">
        <f t="shared" si="44"/>
        <v/>
      </c>
      <c r="R233" s="1" t="str">
        <f t="shared" si="45"/>
        <v/>
      </c>
      <c r="S233" s="1" t="str">
        <f t="shared" si="46"/>
        <v/>
      </c>
      <c r="W233" s="1" t="e">
        <f t="shared" ca="1" si="47"/>
        <v>#VALUE!</v>
      </c>
      <c r="X233" s="1" t="e">
        <f t="shared" ca="1" si="48"/>
        <v>#VALUE!</v>
      </c>
      <c r="Y233" s="1" t="e">
        <f t="shared" ca="1" si="49"/>
        <v>#VALUE!</v>
      </c>
      <c r="AA233" s="1" t="str">
        <f t="shared" si="52"/>
        <v/>
      </c>
      <c r="AB233" s="1" t="str">
        <f t="shared" si="52"/>
        <v/>
      </c>
      <c r="AC233" s="1" t="str">
        <f t="shared" si="52"/>
        <v/>
      </c>
      <c r="AD233" s="1" t="str">
        <f t="shared" si="52"/>
        <v/>
      </c>
      <c r="AE233" s="1" t="str">
        <f t="shared" si="52"/>
        <v/>
      </c>
      <c r="AF233" s="1" t="e">
        <f>VLOOKUP(C233,'Est4'!$C$12:$S$26,18,FALSE)</f>
        <v>#N/A</v>
      </c>
      <c r="AG233" s="1" t="str">
        <f ca="1">IF($I233&lt;AG$5,"-",SUM(INDIRECT(ADDRESS($AF233+"1",6,1,1,"EST 4")):INDIRECT(ADDRESS($AF233+"1",IF(AA233="",17,AA233+"5"),1,1,"EST 4")))/SUM(INDIRECT(ADDRESS($AF233,6,1,1,"EST 4")):INDIRECT(ADDRESS($AF233,IF(AA233="",17,AA233+"5"),1,1,"EST 4")))-1)</f>
        <v>-</v>
      </c>
      <c r="AH233" s="1" t="str">
        <f ca="1">IF($I233&lt;AH$5,"-",SUM(INDIRECT(ADDRESS($AF233+"1",22,1,1,"EST 4")):INDIRECT(ADDRESS($AF233+"1",IF(AB233="",33,AB233+"21"),1,1,"EST 4")))/SUM(INDIRECT(ADDRESS($AF233,22,1,1,"EST 4")):INDIRECT(ADDRESS($AF233,IF(AB233="",33,AB233+"21"),1,1,"EST 4")))-1)</f>
        <v>-</v>
      </c>
      <c r="AI233" s="1" t="str">
        <f ca="1">IF($I233&lt;AI$5,"-",SUM(INDIRECT(ADDRESS($AF233+"1",38,1,1,"EST 4")):INDIRECT(ADDRESS($AF233+"1",IF(AC233="",49,AC233+"37"),1,1,"EST 4")))/SUM(INDIRECT(ADDRESS($AF233,38,1,1,"EST 4")):INDIRECT(ADDRESS($AF233,IF(AC233="",49,AC233+"37"),1,1,"EST 4")))-1)</f>
        <v>-</v>
      </c>
      <c r="AJ233" s="1" t="str">
        <f ca="1">IF($I233&lt;AJ$5,"-",SUM(INDIRECT(ADDRESS($AF233+"1",54,1,1,"EST 4")):INDIRECT(ADDRESS($AF233+"1",IF(AD233="",65,AD233+"53"),1,1,"EST 4")))/SUM(INDIRECT(ADDRESS($AF233,54,1,1,"EST 4")):INDIRECT(ADDRESS($AF233,IF(AD233="",65,AD233+"53"),1,1,"EST 4")))-1)</f>
        <v>-</v>
      </c>
      <c r="AK233" s="1" t="str">
        <f ca="1">IF($I233&lt;AK$5,"-",SUM(INDIRECT(ADDRESS($AF233+"1",70,1,1,"EST 4")):INDIRECT(ADDRESS($AF233+"1",IF(AE233="",81,AE233+"69"),1,1,"EST 4")))/SUM(INDIRECT(ADDRESS($AF233,70,1,1,"EST 4")):INDIRECT(ADDRESS($AF233,IF(AE233="",81,AE233+"69"),1,1,"EST 4")))-1)</f>
        <v>-</v>
      </c>
    </row>
    <row r="234" spans="3:37" ht="30" customHeight="1" thickTop="1" thickBot="1">
      <c r="C234" s="321"/>
      <c r="D234" s="322"/>
      <c r="E234" s="316"/>
      <c r="F234" s="316"/>
      <c r="G234" s="317" t="str">
        <f>IF(F234=0,"",VLOOKUP(F234,Funcionários!$C$6:$D$81,2,FALSE))</f>
        <v/>
      </c>
      <c r="H234" s="318"/>
      <c r="I234" s="319"/>
      <c r="J234" s="85" t="str">
        <f t="shared" si="43"/>
        <v/>
      </c>
      <c r="K234" s="88"/>
      <c r="L234" s="1" t="str">
        <f t="shared" si="44"/>
        <v/>
      </c>
      <c r="R234" s="1" t="str">
        <f t="shared" si="45"/>
        <v/>
      </c>
      <c r="S234" s="1" t="str">
        <f t="shared" si="46"/>
        <v/>
      </c>
      <c r="W234" s="1" t="e">
        <f t="shared" ca="1" si="47"/>
        <v>#VALUE!</v>
      </c>
      <c r="X234" s="1" t="e">
        <f t="shared" ca="1" si="48"/>
        <v>#VALUE!</v>
      </c>
      <c r="Y234" s="1" t="e">
        <f t="shared" ca="1" si="49"/>
        <v>#VALUE!</v>
      </c>
      <c r="AA234" s="1" t="str">
        <f t="shared" si="52"/>
        <v/>
      </c>
      <c r="AB234" s="1" t="str">
        <f t="shared" si="52"/>
        <v/>
      </c>
      <c r="AC234" s="1" t="str">
        <f t="shared" si="52"/>
        <v/>
      </c>
      <c r="AD234" s="1" t="str">
        <f t="shared" si="52"/>
        <v/>
      </c>
      <c r="AE234" s="1" t="str">
        <f t="shared" si="52"/>
        <v/>
      </c>
      <c r="AF234" s="1" t="e">
        <f>VLOOKUP(C234,'Est4'!$C$12:$S$26,18,FALSE)</f>
        <v>#N/A</v>
      </c>
      <c r="AG234" s="1" t="str">
        <f ca="1">IF($I234&lt;AG$5,"-",SUM(INDIRECT(ADDRESS($AF234+"1",6,1,1,"EST 4")):INDIRECT(ADDRESS($AF234+"1",IF(AA234="",17,AA234+"5"),1,1,"EST 4")))/SUM(INDIRECT(ADDRESS($AF234,6,1,1,"EST 4")):INDIRECT(ADDRESS($AF234,IF(AA234="",17,AA234+"5"),1,1,"EST 4")))-1)</f>
        <v>-</v>
      </c>
      <c r="AH234" s="1" t="str">
        <f ca="1">IF($I234&lt;AH$5,"-",SUM(INDIRECT(ADDRESS($AF234+"1",22,1,1,"EST 4")):INDIRECT(ADDRESS($AF234+"1",IF(AB234="",33,AB234+"21"),1,1,"EST 4")))/SUM(INDIRECT(ADDRESS($AF234,22,1,1,"EST 4")):INDIRECT(ADDRESS($AF234,IF(AB234="",33,AB234+"21"),1,1,"EST 4")))-1)</f>
        <v>-</v>
      </c>
      <c r="AI234" s="1" t="str">
        <f ca="1">IF($I234&lt;AI$5,"-",SUM(INDIRECT(ADDRESS($AF234+"1",38,1,1,"EST 4")):INDIRECT(ADDRESS($AF234+"1",IF(AC234="",49,AC234+"37"),1,1,"EST 4")))/SUM(INDIRECT(ADDRESS($AF234,38,1,1,"EST 4")):INDIRECT(ADDRESS($AF234,IF(AC234="",49,AC234+"37"),1,1,"EST 4")))-1)</f>
        <v>-</v>
      </c>
      <c r="AJ234" s="1" t="str">
        <f ca="1">IF($I234&lt;AJ$5,"-",SUM(INDIRECT(ADDRESS($AF234+"1",54,1,1,"EST 4")):INDIRECT(ADDRESS($AF234+"1",IF(AD234="",65,AD234+"53"),1,1,"EST 4")))/SUM(INDIRECT(ADDRESS($AF234,54,1,1,"EST 4")):INDIRECT(ADDRESS($AF234,IF(AD234="",65,AD234+"53"),1,1,"EST 4")))-1)</f>
        <v>-</v>
      </c>
      <c r="AK234" s="1" t="str">
        <f ca="1">IF($I234&lt;AK$5,"-",SUM(INDIRECT(ADDRESS($AF234+"1",70,1,1,"EST 4")):INDIRECT(ADDRESS($AF234+"1",IF(AE234="",81,AE234+"69"),1,1,"EST 4")))/SUM(INDIRECT(ADDRESS($AF234,70,1,1,"EST 4")):INDIRECT(ADDRESS($AF234,IF(AE234="",81,AE234+"69"),1,1,"EST 4")))-1)</f>
        <v>-</v>
      </c>
    </row>
    <row r="235" spans="3:37" ht="30" customHeight="1" thickTop="1" thickBot="1">
      <c r="C235" s="321"/>
      <c r="D235" s="322"/>
      <c r="E235" s="316"/>
      <c r="F235" s="316"/>
      <c r="G235" s="317" t="str">
        <f>IF(F235=0,"",VLOOKUP(F235,Funcionários!$C$6:$D$81,2,FALSE))</f>
        <v/>
      </c>
      <c r="H235" s="318"/>
      <c r="I235" s="319"/>
      <c r="J235" s="85" t="str">
        <f t="shared" si="43"/>
        <v/>
      </c>
      <c r="K235" s="88"/>
      <c r="L235" s="1" t="str">
        <f t="shared" si="44"/>
        <v/>
      </c>
      <c r="R235" s="1" t="str">
        <f t="shared" si="45"/>
        <v/>
      </c>
      <c r="S235" s="1" t="str">
        <f t="shared" si="46"/>
        <v/>
      </c>
      <c r="W235" s="1" t="e">
        <f t="shared" ca="1" si="47"/>
        <v>#VALUE!</v>
      </c>
      <c r="X235" s="1" t="e">
        <f t="shared" ca="1" si="48"/>
        <v>#VALUE!</v>
      </c>
      <c r="Y235" s="1" t="e">
        <f t="shared" ca="1" si="49"/>
        <v>#VALUE!</v>
      </c>
      <c r="AA235" s="1" t="str">
        <f t="shared" si="52"/>
        <v/>
      </c>
      <c r="AB235" s="1" t="str">
        <f t="shared" si="52"/>
        <v/>
      </c>
      <c r="AC235" s="1" t="str">
        <f t="shared" si="52"/>
        <v/>
      </c>
      <c r="AD235" s="1" t="str">
        <f t="shared" si="52"/>
        <v/>
      </c>
      <c r="AE235" s="1" t="str">
        <f t="shared" si="52"/>
        <v/>
      </c>
      <c r="AF235" s="1" t="e">
        <f>VLOOKUP(C235,'Est4'!$C$12:$S$26,18,FALSE)</f>
        <v>#N/A</v>
      </c>
      <c r="AG235" s="1" t="str">
        <f ca="1">IF($I235&lt;AG$5,"-",SUM(INDIRECT(ADDRESS($AF235+"1",6,1,1,"EST 4")):INDIRECT(ADDRESS($AF235+"1",IF(AA235="",17,AA235+"5"),1,1,"EST 4")))/SUM(INDIRECT(ADDRESS($AF235,6,1,1,"EST 4")):INDIRECT(ADDRESS($AF235,IF(AA235="",17,AA235+"5"),1,1,"EST 4")))-1)</f>
        <v>-</v>
      </c>
      <c r="AH235" s="1" t="str">
        <f ca="1">IF($I235&lt;AH$5,"-",SUM(INDIRECT(ADDRESS($AF235+"1",22,1,1,"EST 4")):INDIRECT(ADDRESS($AF235+"1",IF(AB235="",33,AB235+"21"),1,1,"EST 4")))/SUM(INDIRECT(ADDRESS($AF235,22,1,1,"EST 4")):INDIRECT(ADDRESS($AF235,IF(AB235="",33,AB235+"21"),1,1,"EST 4")))-1)</f>
        <v>-</v>
      </c>
      <c r="AI235" s="1" t="str">
        <f ca="1">IF($I235&lt;AI$5,"-",SUM(INDIRECT(ADDRESS($AF235+"1",38,1,1,"EST 4")):INDIRECT(ADDRESS($AF235+"1",IF(AC235="",49,AC235+"37"),1,1,"EST 4")))/SUM(INDIRECT(ADDRESS($AF235,38,1,1,"EST 4")):INDIRECT(ADDRESS($AF235,IF(AC235="",49,AC235+"37"),1,1,"EST 4")))-1)</f>
        <v>-</v>
      </c>
      <c r="AJ235" s="1" t="str">
        <f ca="1">IF($I235&lt;AJ$5,"-",SUM(INDIRECT(ADDRESS($AF235+"1",54,1,1,"EST 4")):INDIRECT(ADDRESS($AF235+"1",IF(AD235="",65,AD235+"53"),1,1,"EST 4")))/SUM(INDIRECT(ADDRESS($AF235,54,1,1,"EST 4")):INDIRECT(ADDRESS($AF235,IF(AD235="",65,AD235+"53"),1,1,"EST 4")))-1)</f>
        <v>-</v>
      </c>
      <c r="AK235" s="1" t="str">
        <f ca="1">IF($I235&lt;AK$5,"-",SUM(INDIRECT(ADDRESS($AF235+"1",70,1,1,"EST 4")):INDIRECT(ADDRESS($AF235+"1",IF(AE235="",81,AE235+"69"),1,1,"EST 4")))/SUM(INDIRECT(ADDRESS($AF235,70,1,1,"EST 4")):INDIRECT(ADDRESS($AF235,IF(AE235="",81,AE235+"69"),1,1,"EST 4")))-1)</f>
        <v>-</v>
      </c>
    </row>
    <row r="236" spans="3:37" ht="30" customHeight="1" thickTop="1" thickBot="1">
      <c r="C236" s="321"/>
      <c r="D236" s="322"/>
      <c r="E236" s="316"/>
      <c r="F236" s="316"/>
      <c r="G236" s="317" t="str">
        <f>IF(F236=0,"",VLOOKUP(F236,Funcionários!$C$6:$D$81,2,FALSE))</f>
        <v/>
      </c>
      <c r="H236" s="318"/>
      <c r="I236" s="319"/>
      <c r="J236" s="85" t="str">
        <f t="shared" si="43"/>
        <v/>
      </c>
      <c r="K236" s="88"/>
      <c r="L236" s="1" t="str">
        <f t="shared" si="44"/>
        <v/>
      </c>
      <c r="R236" s="1" t="str">
        <f t="shared" si="45"/>
        <v/>
      </c>
      <c r="S236" s="1" t="str">
        <f t="shared" si="46"/>
        <v/>
      </c>
      <c r="W236" s="1" t="e">
        <f t="shared" ca="1" si="47"/>
        <v>#VALUE!</v>
      </c>
      <c r="X236" s="1" t="e">
        <f t="shared" ca="1" si="48"/>
        <v>#VALUE!</v>
      </c>
      <c r="Y236" s="1" t="e">
        <f t="shared" ca="1" si="49"/>
        <v>#VALUE!</v>
      </c>
      <c r="AA236" s="1" t="str">
        <f t="shared" si="52"/>
        <v/>
      </c>
      <c r="AB236" s="1" t="str">
        <f t="shared" si="52"/>
        <v/>
      </c>
      <c r="AC236" s="1" t="str">
        <f t="shared" si="52"/>
        <v/>
      </c>
      <c r="AD236" s="1" t="str">
        <f t="shared" si="52"/>
        <v/>
      </c>
      <c r="AE236" s="1" t="str">
        <f t="shared" si="52"/>
        <v/>
      </c>
      <c r="AF236" s="1" t="e">
        <f>VLOOKUP(C236,'Est4'!$C$12:$S$26,18,FALSE)</f>
        <v>#N/A</v>
      </c>
      <c r="AG236" s="1" t="str">
        <f ca="1">IF($I236&lt;AG$5,"-",SUM(INDIRECT(ADDRESS($AF236+"1",6,1,1,"EST 4")):INDIRECT(ADDRESS($AF236+"1",IF(AA236="",17,AA236+"5"),1,1,"EST 4")))/SUM(INDIRECT(ADDRESS($AF236,6,1,1,"EST 4")):INDIRECT(ADDRESS($AF236,IF(AA236="",17,AA236+"5"),1,1,"EST 4")))-1)</f>
        <v>-</v>
      </c>
      <c r="AH236" s="1" t="str">
        <f ca="1">IF($I236&lt;AH$5,"-",SUM(INDIRECT(ADDRESS($AF236+"1",22,1,1,"EST 4")):INDIRECT(ADDRESS($AF236+"1",IF(AB236="",33,AB236+"21"),1,1,"EST 4")))/SUM(INDIRECT(ADDRESS($AF236,22,1,1,"EST 4")):INDIRECT(ADDRESS($AF236,IF(AB236="",33,AB236+"21"),1,1,"EST 4")))-1)</f>
        <v>-</v>
      </c>
      <c r="AI236" s="1" t="str">
        <f ca="1">IF($I236&lt;AI$5,"-",SUM(INDIRECT(ADDRESS($AF236+"1",38,1,1,"EST 4")):INDIRECT(ADDRESS($AF236+"1",IF(AC236="",49,AC236+"37"),1,1,"EST 4")))/SUM(INDIRECT(ADDRESS($AF236,38,1,1,"EST 4")):INDIRECT(ADDRESS($AF236,IF(AC236="",49,AC236+"37"),1,1,"EST 4")))-1)</f>
        <v>-</v>
      </c>
      <c r="AJ236" s="1" t="str">
        <f ca="1">IF($I236&lt;AJ$5,"-",SUM(INDIRECT(ADDRESS($AF236+"1",54,1,1,"EST 4")):INDIRECT(ADDRESS($AF236+"1",IF(AD236="",65,AD236+"53"),1,1,"EST 4")))/SUM(INDIRECT(ADDRESS($AF236,54,1,1,"EST 4")):INDIRECT(ADDRESS($AF236,IF(AD236="",65,AD236+"53"),1,1,"EST 4")))-1)</f>
        <v>-</v>
      </c>
      <c r="AK236" s="1" t="str">
        <f ca="1">IF($I236&lt;AK$5,"-",SUM(INDIRECT(ADDRESS($AF236+"1",70,1,1,"EST 4")):INDIRECT(ADDRESS($AF236+"1",IF(AE236="",81,AE236+"69"),1,1,"EST 4")))/SUM(INDIRECT(ADDRESS($AF236,70,1,1,"EST 4")):INDIRECT(ADDRESS($AF236,IF(AE236="",81,AE236+"69"),1,1,"EST 4")))-1)</f>
        <v>-</v>
      </c>
    </row>
    <row r="237" spans="3:37" ht="30" customHeight="1" thickTop="1" thickBot="1">
      <c r="C237" s="321"/>
      <c r="D237" s="322"/>
      <c r="E237" s="316"/>
      <c r="F237" s="316"/>
      <c r="G237" s="317" t="str">
        <f>IF(F237=0,"",VLOOKUP(F237,Funcionários!$C$6:$D$81,2,FALSE))</f>
        <v/>
      </c>
      <c r="H237" s="318"/>
      <c r="I237" s="319"/>
      <c r="J237" s="85" t="str">
        <f t="shared" si="43"/>
        <v/>
      </c>
      <c r="K237" s="88"/>
      <c r="L237" s="1" t="str">
        <f t="shared" si="44"/>
        <v/>
      </c>
      <c r="R237" s="1" t="str">
        <f t="shared" si="45"/>
        <v/>
      </c>
      <c r="S237" s="1" t="str">
        <f t="shared" si="46"/>
        <v/>
      </c>
      <c r="W237" s="1" t="e">
        <f t="shared" ca="1" si="47"/>
        <v>#VALUE!</v>
      </c>
      <c r="X237" s="1" t="e">
        <f t="shared" ca="1" si="48"/>
        <v>#VALUE!</v>
      </c>
      <c r="Y237" s="1" t="e">
        <f t="shared" ca="1" si="49"/>
        <v>#VALUE!</v>
      </c>
      <c r="AA237" s="1" t="str">
        <f t="shared" si="52"/>
        <v/>
      </c>
      <c r="AB237" s="1" t="str">
        <f t="shared" si="52"/>
        <v/>
      </c>
      <c r="AC237" s="1" t="str">
        <f t="shared" si="52"/>
        <v/>
      </c>
      <c r="AD237" s="1" t="str">
        <f t="shared" si="52"/>
        <v/>
      </c>
      <c r="AE237" s="1" t="str">
        <f t="shared" si="52"/>
        <v/>
      </c>
      <c r="AF237" s="1" t="e">
        <f>VLOOKUP(C237,'Est4'!$C$12:$S$26,18,FALSE)</f>
        <v>#N/A</v>
      </c>
      <c r="AG237" s="1" t="str">
        <f ca="1">IF($I237&lt;AG$5,"-",SUM(INDIRECT(ADDRESS($AF237+"1",6,1,1,"EST 4")):INDIRECT(ADDRESS($AF237+"1",IF(AA237="",17,AA237+"5"),1,1,"EST 4")))/SUM(INDIRECT(ADDRESS($AF237,6,1,1,"EST 4")):INDIRECT(ADDRESS($AF237,IF(AA237="",17,AA237+"5"),1,1,"EST 4")))-1)</f>
        <v>-</v>
      </c>
      <c r="AH237" s="1" t="str">
        <f ca="1">IF($I237&lt;AH$5,"-",SUM(INDIRECT(ADDRESS($AF237+"1",22,1,1,"EST 4")):INDIRECT(ADDRESS($AF237+"1",IF(AB237="",33,AB237+"21"),1,1,"EST 4")))/SUM(INDIRECT(ADDRESS($AF237,22,1,1,"EST 4")):INDIRECT(ADDRESS($AF237,IF(AB237="",33,AB237+"21"),1,1,"EST 4")))-1)</f>
        <v>-</v>
      </c>
      <c r="AI237" s="1" t="str">
        <f ca="1">IF($I237&lt;AI$5,"-",SUM(INDIRECT(ADDRESS($AF237+"1",38,1,1,"EST 4")):INDIRECT(ADDRESS($AF237+"1",IF(AC237="",49,AC237+"37"),1,1,"EST 4")))/SUM(INDIRECT(ADDRESS($AF237,38,1,1,"EST 4")):INDIRECT(ADDRESS($AF237,IF(AC237="",49,AC237+"37"),1,1,"EST 4")))-1)</f>
        <v>-</v>
      </c>
      <c r="AJ237" s="1" t="str">
        <f ca="1">IF($I237&lt;AJ$5,"-",SUM(INDIRECT(ADDRESS($AF237+"1",54,1,1,"EST 4")):INDIRECT(ADDRESS($AF237+"1",IF(AD237="",65,AD237+"53"),1,1,"EST 4")))/SUM(INDIRECT(ADDRESS($AF237,54,1,1,"EST 4")):INDIRECT(ADDRESS($AF237,IF(AD237="",65,AD237+"53"),1,1,"EST 4")))-1)</f>
        <v>-</v>
      </c>
      <c r="AK237" s="1" t="str">
        <f ca="1">IF($I237&lt;AK$5,"-",SUM(INDIRECT(ADDRESS($AF237+"1",70,1,1,"EST 4")):INDIRECT(ADDRESS($AF237+"1",IF(AE237="",81,AE237+"69"),1,1,"EST 4")))/SUM(INDIRECT(ADDRESS($AF237,70,1,1,"EST 4")):INDIRECT(ADDRESS($AF237,IF(AE237="",81,AE237+"69"),1,1,"EST 4")))-1)</f>
        <v>-</v>
      </c>
    </row>
    <row r="238" spans="3:37" ht="30" customHeight="1" thickTop="1" thickBot="1">
      <c r="C238" s="321"/>
      <c r="D238" s="322"/>
      <c r="E238" s="316"/>
      <c r="F238" s="316"/>
      <c r="G238" s="317" t="str">
        <f>IF(F238=0,"",VLOOKUP(F238,Funcionários!$C$6:$D$81,2,FALSE))</f>
        <v/>
      </c>
      <c r="H238" s="318"/>
      <c r="I238" s="319"/>
      <c r="J238" s="85" t="str">
        <f t="shared" si="43"/>
        <v/>
      </c>
      <c r="K238" s="88"/>
      <c r="L238" s="1" t="str">
        <f t="shared" si="44"/>
        <v/>
      </c>
      <c r="R238" s="1" t="str">
        <f t="shared" si="45"/>
        <v/>
      </c>
      <c r="S238" s="1" t="str">
        <f t="shared" si="46"/>
        <v/>
      </c>
      <c r="W238" s="1" t="e">
        <f t="shared" ca="1" si="47"/>
        <v>#VALUE!</v>
      </c>
      <c r="X238" s="1" t="e">
        <f t="shared" ca="1" si="48"/>
        <v>#VALUE!</v>
      </c>
      <c r="Y238" s="1" t="e">
        <f t="shared" ca="1" si="49"/>
        <v>#VALUE!</v>
      </c>
      <c r="AA238" s="1" t="str">
        <f t="shared" si="52"/>
        <v/>
      </c>
      <c r="AB238" s="1" t="str">
        <f t="shared" si="52"/>
        <v/>
      </c>
      <c r="AC238" s="1" t="str">
        <f t="shared" si="52"/>
        <v/>
      </c>
      <c r="AD238" s="1" t="str">
        <f t="shared" si="52"/>
        <v/>
      </c>
      <c r="AE238" s="1" t="str">
        <f t="shared" si="52"/>
        <v/>
      </c>
      <c r="AF238" s="1" t="e">
        <f>VLOOKUP(C238,'Est4'!$C$12:$S$26,18,FALSE)</f>
        <v>#N/A</v>
      </c>
      <c r="AG238" s="1" t="str">
        <f ca="1">IF($I238&lt;AG$5,"-",SUM(INDIRECT(ADDRESS($AF238+"1",6,1,1,"EST 4")):INDIRECT(ADDRESS($AF238+"1",IF(AA238="",17,AA238+"5"),1,1,"EST 4")))/SUM(INDIRECT(ADDRESS($AF238,6,1,1,"EST 4")):INDIRECT(ADDRESS($AF238,IF(AA238="",17,AA238+"5"),1,1,"EST 4")))-1)</f>
        <v>-</v>
      </c>
      <c r="AH238" s="1" t="str">
        <f ca="1">IF($I238&lt;AH$5,"-",SUM(INDIRECT(ADDRESS($AF238+"1",22,1,1,"EST 4")):INDIRECT(ADDRESS($AF238+"1",IF(AB238="",33,AB238+"21"),1,1,"EST 4")))/SUM(INDIRECT(ADDRESS($AF238,22,1,1,"EST 4")):INDIRECT(ADDRESS($AF238,IF(AB238="",33,AB238+"21"),1,1,"EST 4")))-1)</f>
        <v>-</v>
      </c>
      <c r="AI238" s="1" t="str">
        <f ca="1">IF($I238&lt;AI$5,"-",SUM(INDIRECT(ADDRESS($AF238+"1",38,1,1,"EST 4")):INDIRECT(ADDRESS($AF238+"1",IF(AC238="",49,AC238+"37"),1,1,"EST 4")))/SUM(INDIRECT(ADDRESS($AF238,38,1,1,"EST 4")):INDIRECT(ADDRESS($AF238,IF(AC238="",49,AC238+"37"),1,1,"EST 4")))-1)</f>
        <v>-</v>
      </c>
      <c r="AJ238" s="1" t="str">
        <f ca="1">IF($I238&lt;AJ$5,"-",SUM(INDIRECT(ADDRESS($AF238+"1",54,1,1,"EST 4")):INDIRECT(ADDRESS($AF238+"1",IF(AD238="",65,AD238+"53"),1,1,"EST 4")))/SUM(INDIRECT(ADDRESS($AF238,54,1,1,"EST 4")):INDIRECT(ADDRESS($AF238,IF(AD238="",65,AD238+"53"),1,1,"EST 4")))-1)</f>
        <v>-</v>
      </c>
      <c r="AK238" s="1" t="str">
        <f ca="1">IF($I238&lt;AK$5,"-",SUM(INDIRECT(ADDRESS($AF238+"1",70,1,1,"EST 4")):INDIRECT(ADDRESS($AF238+"1",IF(AE238="",81,AE238+"69"),1,1,"EST 4")))/SUM(INDIRECT(ADDRESS($AF238,70,1,1,"EST 4")):INDIRECT(ADDRESS($AF238,IF(AE238="",81,AE238+"69"),1,1,"EST 4")))-1)</f>
        <v>-</v>
      </c>
    </row>
    <row r="239" spans="3:37" ht="30" customHeight="1" thickTop="1" thickBot="1">
      <c r="C239" s="321"/>
      <c r="D239" s="322"/>
      <c r="E239" s="316"/>
      <c r="F239" s="316"/>
      <c r="G239" s="317" t="str">
        <f>IF(F239=0,"",VLOOKUP(F239,Funcionários!$C$6:$D$81,2,FALSE))</f>
        <v/>
      </c>
      <c r="H239" s="318"/>
      <c r="I239" s="319"/>
      <c r="J239" s="85" t="str">
        <f t="shared" si="43"/>
        <v/>
      </c>
      <c r="K239" s="88"/>
      <c r="L239" s="1" t="str">
        <f t="shared" si="44"/>
        <v/>
      </c>
      <c r="R239" s="1" t="str">
        <f t="shared" si="45"/>
        <v/>
      </c>
      <c r="S239" s="1" t="str">
        <f t="shared" si="46"/>
        <v/>
      </c>
      <c r="W239" s="1" t="e">
        <f t="shared" ca="1" si="47"/>
        <v>#VALUE!</v>
      </c>
      <c r="X239" s="1" t="e">
        <f t="shared" ca="1" si="48"/>
        <v>#VALUE!</v>
      </c>
      <c r="Y239" s="1" t="e">
        <f t="shared" ca="1" si="49"/>
        <v>#VALUE!</v>
      </c>
      <c r="AA239" s="1" t="str">
        <f t="shared" si="52"/>
        <v/>
      </c>
      <c r="AB239" s="1" t="str">
        <f t="shared" si="52"/>
        <v/>
      </c>
      <c r="AC239" s="1" t="str">
        <f t="shared" si="52"/>
        <v/>
      </c>
      <c r="AD239" s="1" t="str">
        <f t="shared" si="52"/>
        <v/>
      </c>
      <c r="AE239" s="1" t="str">
        <f t="shared" si="52"/>
        <v/>
      </c>
      <c r="AF239" s="1" t="e">
        <f>VLOOKUP(C239,'Est4'!$C$12:$S$26,18,FALSE)</f>
        <v>#N/A</v>
      </c>
      <c r="AG239" s="1" t="str">
        <f ca="1">IF($I239&lt;AG$5,"-",SUM(INDIRECT(ADDRESS($AF239+"1",6,1,1,"EST 4")):INDIRECT(ADDRESS($AF239+"1",IF(AA239="",17,AA239+"5"),1,1,"EST 4")))/SUM(INDIRECT(ADDRESS($AF239,6,1,1,"EST 4")):INDIRECT(ADDRESS($AF239,IF(AA239="",17,AA239+"5"),1,1,"EST 4")))-1)</f>
        <v>-</v>
      </c>
      <c r="AH239" s="1" t="str">
        <f ca="1">IF($I239&lt;AH$5,"-",SUM(INDIRECT(ADDRESS($AF239+"1",22,1,1,"EST 4")):INDIRECT(ADDRESS($AF239+"1",IF(AB239="",33,AB239+"21"),1,1,"EST 4")))/SUM(INDIRECT(ADDRESS($AF239,22,1,1,"EST 4")):INDIRECT(ADDRESS($AF239,IF(AB239="",33,AB239+"21"),1,1,"EST 4")))-1)</f>
        <v>-</v>
      </c>
      <c r="AI239" s="1" t="str">
        <f ca="1">IF($I239&lt;AI$5,"-",SUM(INDIRECT(ADDRESS($AF239+"1",38,1,1,"EST 4")):INDIRECT(ADDRESS($AF239+"1",IF(AC239="",49,AC239+"37"),1,1,"EST 4")))/SUM(INDIRECT(ADDRESS($AF239,38,1,1,"EST 4")):INDIRECT(ADDRESS($AF239,IF(AC239="",49,AC239+"37"),1,1,"EST 4")))-1)</f>
        <v>-</v>
      </c>
      <c r="AJ239" s="1" t="str">
        <f ca="1">IF($I239&lt;AJ$5,"-",SUM(INDIRECT(ADDRESS($AF239+"1",54,1,1,"EST 4")):INDIRECT(ADDRESS($AF239+"1",IF(AD239="",65,AD239+"53"),1,1,"EST 4")))/SUM(INDIRECT(ADDRESS($AF239,54,1,1,"EST 4")):INDIRECT(ADDRESS($AF239,IF(AD239="",65,AD239+"53"),1,1,"EST 4")))-1)</f>
        <v>-</v>
      </c>
      <c r="AK239" s="1" t="str">
        <f ca="1">IF($I239&lt;AK$5,"-",SUM(INDIRECT(ADDRESS($AF239+"1",70,1,1,"EST 4")):INDIRECT(ADDRESS($AF239+"1",IF(AE239="",81,AE239+"69"),1,1,"EST 4")))/SUM(INDIRECT(ADDRESS($AF239,70,1,1,"EST 4")):INDIRECT(ADDRESS($AF239,IF(AE239="",81,AE239+"69"),1,1,"EST 4")))-1)</f>
        <v>-</v>
      </c>
    </row>
    <row r="240" spans="3:37" ht="30" customHeight="1" thickTop="1" thickBot="1">
      <c r="C240" s="321"/>
      <c r="D240" s="322"/>
      <c r="E240" s="316"/>
      <c r="F240" s="316"/>
      <c r="G240" s="317" t="str">
        <f>IF(F240=0,"",VLOOKUP(F240,Funcionários!$C$6:$D$81,2,FALSE))</f>
        <v/>
      </c>
      <c r="H240" s="318"/>
      <c r="I240" s="319"/>
      <c r="J240" s="85" t="str">
        <f t="shared" si="43"/>
        <v/>
      </c>
      <c r="K240" s="88"/>
      <c r="L240" s="1" t="str">
        <f t="shared" si="44"/>
        <v/>
      </c>
      <c r="R240" s="1" t="str">
        <f t="shared" si="45"/>
        <v/>
      </c>
      <c r="S240" s="1" t="str">
        <f t="shared" si="46"/>
        <v/>
      </c>
      <c r="W240" s="1" t="e">
        <f t="shared" ca="1" si="47"/>
        <v>#VALUE!</v>
      </c>
      <c r="X240" s="1" t="e">
        <f t="shared" ca="1" si="48"/>
        <v>#VALUE!</v>
      </c>
      <c r="Y240" s="1" t="e">
        <f t="shared" ca="1" si="49"/>
        <v>#VALUE!</v>
      </c>
      <c r="AA240" s="1" t="str">
        <f t="shared" si="52"/>
        <v/>
      </c>
      <c r="AB240" s="1" t="str">
        <f t="shared" si="52"/>
        <v/>
      </c>
      <c r="AC240" s="1" t="str">
        <f t="shared" si="52"/>
        <v/>
      </c>
      <c r="AD240" s="1" t="str">
        <f t="shared" si="52"/>
        <v/>
      </c>
      <c r="AE240" s="1" t="str">
        <f t="shared" si="52"/>
        <v/>
      </c>
      <c r="AF240" s="1" t="e">
        <f>VLOOKUP(C240,'Est4'!$C$12:$S$26,18,FALSE)</f>
        <v>#N/A</v>
      </c>
      <c r="AG240" s="1" t="str">
        <f ca="1">IF($I240&lt;AG$5,"-",SUM(INDIRECT(ADDRESS($AF240+"1",6,1,1,"EST 4")):INDIRECT(ADDRESS($AF240+"1",IF(AA240="",17,AA240+"5"),1,1,"EST 4")))/SUM(INDIRECT(ADDRESS($AF240,6,1,1,"EST 4")):INDIRECT(ADDRESS($AF240,IF(AA240="",17,AA240+"5"),1,1,"EST 4")))-1)</f>
        <v>-</v>
      </c>
      <c r="AH240" s="1" t="str">
        <f ca="1">IF($I240&lt;AH$5,"-",SUM(INDIRECT(ADDRESS($AF240+"1",22,1,1,"EST 4")):INDIRECT(ADDRESS($AF240+"1",IF(AB240="",33,AB240+"21"),1,1,"EST 4")))/SUM(INDIRECT(ADDRESS($AF240,22,1,1,"EST 4")):INDIRECT(ADDRESS($AF240,IF(AB240="",33,AB240+"21"),1,1,"EST 4")))-1)</f>
        <v>-</v>
      </c>
      <c r="AI240" s="1" t="str">
        <f ca="1">IF($I240&lt;AI$5,"-",SUM(INDIRECT(ADDRESS($AF240+"1",38,1,1,"EST 4")):INDIRECT(ADDRESS($AF240+"1",IF(AC240="",49,AC240+"37"),1,1,"EST 4")))/SUM(INDIRECT(ADDRESS($AF240,38,1,1,"EST 4")):INDIRECT(ADDRESS($AF240,IF(AC240="",49,AC240+"37"),1,1,"EST 4")))-1)</f>
        <v>-</v>
      </c>
      <c r="AJ240" s="1" t="str">
        <f ca="1">IF($I240&lt;AJ$5,"-",SUM(INDIRECT(ADDRESS($AF240+"1",54,1,1,"EST 4")):INDIRECT(ADDRESS($AF240+"1",IF(AD240="",65,AD240+"53"),1,1,"EST 4")))/SUM(INDIRECT(ADDRESS($AF240,54,1,1,"EST 4")):INDIRECT(ADDRESS($AF240,IF(AD240="",65,AD240+"53"),1,1,"EST 4")))-1)</f>
        <v>-</v>
      </c>
      <c r="AK240" s="1" t="str">
        <f ca="1">IF($I240&lt;AK$5,"-",SUM(INDIRECT(ADDRESS($AF240+"1",70,1,1,"EST 4")):INDIRECT(ADDRESS($AF240+"1",IF(AE240="",81,AE240+"69"),1,1,"EST 4")))/SUM(INDIRECT(ADDRESS($AF240,70,1,1,"EST 4")):INDIRECT(ADDRESS($AF240,IF(AE240="",81,AE240+"69"),1,1,"EST 4")))-1)</f>
        <v>-</v>
      </c>
    </row>
    <row r="241" spans="1:37" ht="30" customHeight="1" thickTop="1" thickBot="1">
      <c r="C241" s="321"/>
      <c r="D241" s="322"/>
      <c r="E241" s="316"/>
      <c r="F241" s="316"/>
      <c r="G241" s="317" t="str">
        <f>IF(F241=0,"",VLOOKUP(F241,Funcionários!$C$6:$D$81,2,FALSE))</f>
        <v/>
      </c>
      <c r="H241" s="318"/>
      <c r="I241" s="319"/>
      <c r="J241" s="85" t="str">
        <f t="shared" si="43"/>
        <v/>
      </c>
      <c r="K241" s="88"/>
      <c r="L241" s="1" t="str">
        <f t="shared" si="44"/>
        <v/>
      </c>
      <c r="R241" s="1" t="str">
        <f t="shared" si="45"/>
        <v/>
      </c>
      <c r="S241" s="1" t="str">
        <f t="shared" si="46"/>
        <v/>
      </c>
      <c r="W241" s="1" t="e">
        <f t="shared" ca="1" si="47"/>
        <v>#VALUE!</v>
      </c>
      <c r="X241" s="1" t="e">
        <f t="shared" ca="1" si="48"/>
        <v>#VALUE!</v>
      </c>
      <c r="Y241" s="1" t="e">
        <f t="shared" ca="1" si="49"/>
        <v>#VALUE!</v>
      </c>
      <c r="AA241" s="1" t="str">
        <f t="shared" si="52"/>
        <v/>
      </c>
      <c r="AB241" s="1" t="str">
        <f t="shared" si="52"/>
        <v/>
      </c>
      <c r="AC241" s="1" t="str">
        <f t="shared" si="52"/>
        <v/>
      </c>
      <c r="AD241" s="1" t="str">
        <f t="shared" si="52"/>
        <v/>
      </c>
      <c r="AE241" s="1" t="str">
        <f t="shared" si="52"/>
        <v/>
      </c>
      <c r="AF241" s="1" t="e">
        <f>VLOOKUP(C241,'Est4'!$C$12:$S$26,18,FALSE)</f>
        <v>#N/A</v>
      </c>
      <c r="AG241" s="1" t="str">
        <f ca="1">IF($I241&lt;AG$5,"-",SUM(INDIRECT(ADDRESS($AF241+"1",6,1,1,"EST 4")):INDIRECT(ADDRESS($AF241+"1",IF(AA241="",17,AA241+"5"),1,1,"EST 4")))/SUM(INDIRECT(ADDRESS($AF241,6,1,1,"EST 4")):INDIRECT(ADDRESS($AF241,IF(AA241="",17,AA241+"5"),1,1,"EST 4")))-1)</f>
        <v>-</v>
      </c>
      <c r="AH241" s="1" t="str">
        <f ca="1">IF($I241&lt;AH$5,"-",SUM(INDIRECT(ADDRESS($AF241+"1",22,1,1,"EST 4")):INDIRECT(ADDRESS($AF241+"1",IF(AB241="",33,AB241+"21"),1,1,"EST 4")))/SUM(INDIRECT(ADDRESS($AF241,22,1,1,"EST 4")):INDIRECT(ADDRESS($AF241,IF(AB241="",33,AB241+"21"),1,1,"EST 4")))-1)</f>
        <v>-</v>
      </c>
      <c r="AI241" s="1" t="str">
        <f ca="1">IF($I241&lt;AI$5,"-",SUM(INDIRECT(ADDRESS($AF241+"1",38,1,1,"EST 4")):INDIRECT(ADDRESS($AF241+"1",IF(AC241="",49,AC241+"37"),1,1,"EST 4")))/SUM(INDIRECT(ADDRESS($AF241,38,1,1,"EST 4")):INDIRECT(ADDRESS($AF241,IF(AC241="",49,AC241+"37"),1,1,"EST 4")))-1)</f>
        <v>-</v>
      </c>
      <c r="AJ241" s="1" t="str">
        <f ca="1">IF($I241&lt;AJ$5,"-",SUM(INDIRECT(ADDRESS($AF241+"1",54,1,1,"EST 4")):INDIRECT(ADDRESS($AF241+"1",IF(AD241="",65,AD241+"53"),1,1,"EST 4")))/SUM(INDIRECT(ADDRESS($AF241,54,1,1,"EST 4")):INDIRECT(ADDRESS($AF241,IF(AD241="",65,AD241+"53"),1,1,"EST 4")))-1)</f>
        <v>-</v>
      </c>
      <c r="AK241" s="1" t="str">
        <f ca="1">IF($I241&lt;AK$5,"-",SUM(INDIRECT(ADDRESS($AF241+"1",70,1,1,"EST 4")):INDIRECT(ADDRESS($AF241+"1",IF(AE241="",81,AE241+"69"),1,1,"EST 4")))/SUM(INDIRECT(ADDRESS($AF241,70,1,1,"EST 4")):INDIRECT(ADDRESS($AF241,IF(AE241="",81,AE241+"69"),1,1,"EST 4")))-1)</f>
        <v>-</v>
      </c>
    </row>
    <row r="242" spans="1:37" ht="30" customHeight="1" thickTop="1" thickBot="1">
      <c r="C242" s="321"/>
      <c r="D242" s="322"/>
      <c r="E242" s="316"/>
      <c r="F242" s="316"/>
      <c r="G242" s="317" t="str">
        <f>IF(F242=0,"",VLOOKUP(F242,Funcionários!$C$6:$D$81,2,FALSE))</f>
        <v/>
      </c>
      <c r="H242" s="318"/>
      <c r="I242" s="319"/>
      <c r="J242" s="85" t="str">
        <f t="shared" si="43"/>
        <v/>
      </c>
      <c r="K242" s="88"/>
      <c r="L242" s="1" t="str">
        <f t="shared" si="44"/>
        <v/>
      </c>
      <c r="R242" s="1" t="str">
        <f t="shared" si="45"/>
        <v/>
      </c>
      <c r="S242" s="1" t="str">
        <f t="shared" si="46"/>
        <v/>
      </c>
      <c r="W242" s="1" t="e">
        <f t="shared" ca="1" si="47"/>
        <v>#VALUE!</v>
      </c>
      <c r="X242" s="1" t="e">
        <f t="shared" ca="1" si="48"/>
        <v>#VALUE!</v>
      </c>
      <c r="Y242" s="1" t="e">
        <f t="shared" ca="1" si="49"/>
        <v>#VALUE!</v>
      </c>
      <c r="AA242" s="1" t="str">
        <f t="shared" si="52"/>
        <v/>
      </c>
      <c r="AB242" s="1" t="str">
        <f t="shared" si="52"/>
        <v/>
      </c>
      <c r="AC242" s="1" t="str">
        <f t="shared" si="52"/>
        <v/>
      </c>
      <c r="AD242" s="1" t="str">
        <f t="shared" si="52"/>
        <v/>
      </c>
      <c r="AE242" s="1" t="str">
        <f t="shared" si="52"/>
        <v/>
      </c>
      <c r="AF242" s="1" t="e">
        <f>VLOOKUP(C242,'Est4'!$C$12:$S$26,18,FALSE)</f>
        <v>#N/A</v>
      </c>
      <c r="AG242" s="1" t="str">
        <f ca="1">IF($I242&lt;AG$5,"-",SUM(INDIRECT(ADDRESS($AF242+"1",6,1,1,"EST 4")):INDIRECT(ADDRESS($AF242+"1",IF(AA242="",17,AA242+"5"),1,1,"EST 4")))/SUM(INDIRECT(ADDRESS($AF242,6,1,1,"EST 4")):INDIRECT(ADDRESS($AF242,IF(AA242="",17,AA242+"5"),1,1,"EST 4")))-1)</f>
        <v>-</v>
      </c>
      <c r="AH242" s="1" t="str">
        <f ca="1">IF($I242&lt;AH$5,"-",SUM(INDIRECT(ADDRESS($AF242+"1",22,1,1,"EST 4")):INDIRECT(ADDRESS($AF242+"1",IF(AB242="",33,AB242+"21"),1,1,"EST 4")))/SUM(INDIRECT(ADDRESS($AF242,22,1,1,"EST 4")):INDIRECT(ADDRESS($AF242,IF(AB242="",33,AB242+"21"),1,1,"EST 4")))-1)</f>
        <v>-</v>
      </c>
      <c r="AI242" s="1" t="str">
        <f ca="1">IF($I242&lt;AI$5,"-",SUM(INDIRECT(ADDRESS($AF242+"1",38,1,1,"EST 4")):INDIRECT(ADDRESS($AF242+"1",IF(AC242="",49,AC242+"37"),1,1,"EST 4")))/SUM(INDIRECT(ADDRESS($AF242,38,1,1,"EST 4")):INDIRECT(ADDRESS($AF242,IF(AC242="",49,AC242+"37"),1,1,"EST 4")))-1)</f>
        <v>-</v>
      </c>
      <c r="AJ242" s="1" t="str">
        <f ca="1">IF($I242&lt;AJ$5,"-",SUM(INDIRECT(ADDRESS($AF242+"1",54,1,1,"EST 4")):INDIRECT(ADDRESS($AF242+"1",IF(AD242="",65,AD242+"53"),1,1,"EST 4")))/SUM(INDIRECT(ADDRESS($AF242,54,1,1,"EST 4")):INDIRECT(ADDRESS($AF242,IF(AD242="",65,AD242+"53"),1,1,"EST 4")))-1)</f>
        <v>-</v>
      </c>
      <c r="AK242" s="1" t="str">
        <f ca="1">IF($I242&lt;AK$5,"-",SUM(INDIRECT(ADDRESS($AF242+"1",70,1,1,"EST 4")):INDIRECT(ADDRESS($AF242+"1",IF(AE242="",81,AE242+"69"),1,1,"EST 4")))/SUM(INDIRECT(ADDRESS($AF242,70,1,1,"EST 4")):INDIRECT(ADDRESS($AF242,IF(AE242="",81,AE242+"69"),1,1,"EST 4")))-1)</f>
        <v>-</v>
      </c>
    </row>
    <row r="243" spans="1:37" ht="30" customHeight="1" thickTop="1" thickBot="1">
      <c r="C243" s="321"/>
      <c r="D243" s="322"/>
      <c r="E243" s="316"/>
      <c r="F243" s="316"/>
      <c r="G243" s="317" t="str">
        <f>IF(F243=0,"",VLOOKUP(F243,Funcionários!$C$6:$D$81,2,FALSE))</f>
        <v/>
      </c>
      <c r="H243" s="318"/>
      <c r="I243" s="319"/>
      <c r="J243" s="85" t="str">
        <f t="shared" si="43"/>
        <v/>
      </c>
      <c r="K243" s="88"/>
      <c r="L243" s="1" t="str">
        <f t="shared" si="44"/>
        <v/>
      </c>
      <c r="R243" s="1" t="str">
        <f t="shared" si="45"/>
        <v/>
      </c>
      <c r="S243" s="1" t="str">
        <f t="shared" si="46"/>
        <v/>
      </c>
      <c r="W243" s="1" t="e">
        <f t="shared" ca="1" si="47"/>
        <v>#VALUE!</v>
      </c>
      <c r="X243" s="1" t="e">
        <f t="shared" ca="1" si="48"/>
        <v>#VALUE!</v>
      </c>
      <c r="Y243" s="1" t="e">
        <f t="shared" ca="1" si="49"/>
        <v>#VALUE!</v>
      </c>
      <c r="AA243" s="1" t="str">
        <f t="shared" si="52"/>
        <v/>
      </c>
      <c r="AB243" s="1" t="str">
        <f t="shared" si="52"/>
        <v/>
      </c>
      <c r="AC243" s="1" t="str">
        <f t="shared" si="52"/>
        <v/>
      </c>
      <c r="AD243" s="1" t="str">
        <f t="shared" si="52"/>
        <v/>
      </c>
      <c r="AE243" s="1" t="str">
        <f t="shared" si="52"/>
        <v/>
      </c>
      <c r="AF243" s="1" t="e">
        <f>VLOOKUP(C243,'Est4'!$C$12:$S$26,18,FALSE)</f>
        <v>#N/A</v>
      </c>
      <c r="AG243" s="1" t="str">
        <f ca="1">IF($I243&lt;AG$5,"-",SUM(INDIRECT(ADDRESS($AF243+"1",6,1,1,"EST 4")):INDIRECT(ADDRESS($AF243+"1",IF(AA243="",17,AA243+"5"),1,1,"EST 4")))/SUM(INDIRECT(ADDRESS($AF243,6,1,1,"EST 4")):INDIRECT(ADDRESS($AF243,IF(AA243="",17,AA243+"5"),1,1,"EST 4")))-1)</f>
        <v>-</v>
      </c>
      <c r="AH243" s="1" t="str">
        <f ca="1">IF($I243&lt;AH$5,"-",SUM(INDIRECT(ADDRESS($AF243+"1",22,1,1,"EST 4")):INDIRECT(ADDRESS($AF243+"1",IF(AB243="",33,AB243+"21"),1,1,"EST 4")))/SUM(INDIRECT(ADDRESS($AF243,22,1,1,"EST 4")):INDIRECT(ADDRESS($AF243,IF(AB243="",33,AB243+"21"),1,1,"EST 4")))-1)</f>
        <v>-</v>
      </c>
      <c r="AI243" s="1" t="str">
        <f ca="1">IF($I243&lt;AI$5,"-",SUM(INDIRECT(ADDRESS($AF243+"1",38,1,1,"EST 4")):INDIRECT(ADDRESS($AF243+"1",IF(AC243="",49,AC243+"37"),1,1,"EST 4")))/SUM(INDIRECT(ADDRESS($AF243,38,1,1,"EST 4")):INDIRECT(ADDRESS($AF243,IF(AC243="",49,AC243+"37"),1,1,"EST 4")))-1)</f>
        <v>-</v>
      </c>
      <c r="AJ243" s="1" t="str">
        <f ca="1">IF($I243&lt;AJ$5,"-",SUM(INDIRECT(ADDRESS($AF243+"1",54,1,1,"EST 4")):INDIRECT(ADDRESS($AF243+"1",IF(AD243="",65,AD243+"53"),1,1,"EST 4")))/SUM(INDIRECT(ADDRESS($AF243,54,1,1,"EST 4")):INDIRECT(ADDRESS($AF243,IF(AD243="",65,AD243+"53"),1,1,"EST 4")))-1)</f>
        <v>-</v>
      </c>
      <c r="AK243" s="1" t="str">
        <f ca="1">IF($I243&lt;AK$5,"-",SUM(INDIRECT(ADDRESS($AF243+"1",70,1,1,"EST 4")):INDIRECT(ADDRESS($AF243+"1",IF(AE243="",81,AE243+"69"),1,1,"EST 4")))/SUM(INDIRECT(ADDRESS($AF243,70,1,1,"EST 4")):INDIRECT(ADDRESS($AF243,IF(AE243="",81,AE243+"69"),1,1,"EST 4")))-1)</f>
        <v>-</v>
      </c>
    </row>
    <row r="244" spans="1:37" ht="30" customHeight="1" thickTop="1" thickBot="1">
      <c r="C244" s="321"/>
      <c r="D244" s="322"/>
      <c r="E244" s="316"/>
      <c r="F244" s="316"/>
      <c r="G244" s="317" t="str">
        <f>IF(F244=0,"",VLOOKUP(F244,Funcionários!$C$6:$D$81,2,FALSE))</f>
        <v/>
      </c>
      <c r="H244" s="318"/>
      <c r="I244" s="319"/>
      <c r="J244" s="85" t="str">
        <f t="shared" si="43"/>
        <v/>
      </c>
      <c r="K244" s="88"/>
      <c r="L244" s="1" t="str">
        <f t="shared" si="44"/>
        <v/>
      </c>
      <c r="R244" s="1" t="str">
        <f t="shared" si="45"/>
        <v/>
      </c>
      <c r="S244" s="1" t="str">
        <f t="shared" si="46"/>
        <v/>
      </c>
      <c r="W244" s="1" t="e">
        <f t="shared" ca="1" si="47"/>
        <v>#VALUE!</v>
      </c>
      <c r="X244" s="1" t="e">
        <f t="shared" ca="1" si="48"/>
        <v>#VALUE!</v>
      </c>
      <c r="Y244" s="1" t="e">
        <f t="shared" ca="1" si="49"/>
        <v>#VALUE!</v>
      </c>
      <c r="AA244" s="1" t="str">
        <f t="shared" si="52"/>
        <v/>
      </c>
      <c r="AB244" s="1" t="str">
        <f t="shared" si="52"/>
        <v/>
      </c>
      <c r="AC244" s="1" t="str">
        <f t="shared" si="52"/>
        <v/>
      </c>
      <c r="AD244" s="1" t="str">
        <f t="shared" si="52"/>
        <v/>
      </c>
      <c r="AE244" s="1" t="str">
        <f t="shared" si="52"/>
        <v/>
      </c>
      <c r="AF244" s="1" t="e">
        <f>VLOOKUP(C244,'Est4'!$C$12:$S$26,18,FALSE)</f>
        <v>#N/A</v>
      </c>
      <c r="AG244" s="1" t="str">
        <f ca="1">IF($I244&lt;AG$5,"-",SUM(INDIRECT(ADDRESS($AF244+"1",6,1,1,"EST 4")):INDIRECT(ADDRESS($AF244+"1",IF(AA244="",17,AA244+"5"),1,1,"EST 4")))/SUM(INDIRECT(ADDRESS($AF244,6,1,1,"EST 4")):INDIRECT(ADDRESS($AF244,IF(AA244="",17,AA244+"5"),1,1,"EST 4")))-1)</f>
        <v>-</v>
      </c>
      <c r="AH244" s="1" t="str">
        <f ca="1">IF($I244&lt;AH$5,"-",SUM(INDIRECT(ADDRESS($AF244+"1",22,1,1,"EST 4")):INDIRECT(ADDRESS($AF244+"1",IF(AB244="",33,AB244+"21"),1,1,"EST 4")))/SUM(INDIRECT(ADDRESS($AF244,22,1,1,"EST 4")):INDIRECT(ADDRESS($AF244,IF(AB244="",33,AB244+"21"),1,1,"EST 4")))-1)</f>
        <v>-</v>
      </c>
      <c r="AI244" s="1" t="str">
        <f ca="1">IF($I244&lt;AI$5,"-",SUM(INDIRECT(ADDRESS($AF244+"1",38,1,1,"EST 4")):INDIRECT(ADDRESS($AF244+"1",IF(AC244="",49,AC244+"37"),1,1,"EST 4")))/SUM(INDIRECT(ADDRESS($AF244,38,1,1,"EST 4")):INDIRECT(ADDRESS($AF244,IF(AC244="",49,AC244+"37"),1,1,"EST 4")))-1)</f>
        <v>-</v>
      </c>
      <c r="AJ244" s="1" t="str">
        <f ca="1">IF($I244&lt;AJ$5,"-",SUM(INDIRECT(ADDRESS($AF244+"1",54,1,1,"EST 4")):INDIRECT(ADDRESS($AF244+"1",IF(AD244="",65,AD244+"53"),1,1,"EST 4")))/SUM(INDIRECT(ADDRESS($AF244,54,1,1,"EST 4")):INDIRECT(ADDRESS($AF244,IF(AD244="",65,AD244+"53"),1,1,"EST 4")))-1)</f>
        <v>-</v>
      </c>
      <c r="AK244" s="1" t="str">
        <f ca="1">IF($I244&lt;AK$5,"-",SUM(INDIRECT(ADDRESS($AF244+"1",70,1,1,"EST 4")):INDIRECT(ADDRESS($AF244+"1",IF(AE244="",81,AE244+"69"),1,1,"EST 4")))/SUM(INDIRECT(ADDRESS($AF244,70,1,1,"EST 4")):INDIRECT(ADDRESS($AF244,IF(AE244="",81,AE244+"69"),1,1,"EST 4")))-1)</f>
        <v>-</v>
      </c>
    </row>
    <row r="245" spans="1:37" ht="30" customHeight="1" thickTop="1" thickBot="1">
      <c r="C245" s="321"/>
      <c r="D245" s="322"/>
      <c r="E245" s="316"/>
      <c r="F245" s="316"/>
      <c r="G245" s="317" t="str">
        <f>IF(F245=0,"",VLOOKUP(F245,Funcionários!$C$6:$D$81,2,FALSE))</f>
        <v/>
      </c>
      <c r="H245" s="318"/>
      <c r="I245" s="319"/>
      <c r="J245" s="85" t="str">
        <f t="shared" si="43"/>
        <v/>
      </c>
      <c r="K245" s="88"/>
      <c r="L245" s="1" t="str">
        <f t="shared" si="44"/>
        <v/>
      </c>
      <c r="R245" s="1" t="str">
        <f t="shared" si="45"/>
        <v/>
      </c>
      <c r="S245" s="1" t="str">
        <f t="shared" si="46"/>
        <v/>
      </c>
      <c r="W245" s="1" t="e">
        <f t="shared" ca="1" si="47"/>
        <v>#VALUE!</v>
      </c>
      <c r="X245" s="1" t="e">
        <f t="shared" ca="1" si="48"/>
        <v>#VALUE!</v>
      </c>
      <c r="Y245" s="1" t="e">
        <f t="shared" ca="1" si="49"/>
        <v>#VALUE!</v>
      </c>
      <c r="AA245" s="1" t="str">
        <f t="shared" si="52"/>
        <v/>
      </c>
      <c r="AB245" s="1" t="str">
        <f t="shared" si="52"/>
        <v/>
      </c>
      <c r="AC245" s="1" t="str">
        <f t="shared" si="52"/>
        <v/>
      </c>
      <c r="AD245" s="1" t="str">
        <f t="shared" si="52"/>
        <v/>
      </c>
      <c r="AE245" s="1" t="str">
        <f t="shared" si="52"/>
        <v/>
      </c>
      <c r="AF245" s="1" t="e">
        <f>VLOOKUP(C245,'Est4'!$C$12:$S$26,18,FALSE)</f>
        <v>#N/A</v>
      </c>
      <c r="AG245" s="1" t="str">
        <f ca="1">IF($I245&lt;AG$5,"-",SUM(INDIRECT(ADDRESS($AF245+"1",6,1,1,"EST 4")):INDIRECT(ADDRESS($AF245+"1",IF(AA245="",17,AA245+"5"),1,1,"EST 4")))/SUM(INDIRECT(ADDRESS($AF245,6,1,1,"EST 4")):INDIRECT(ADDRESS($AF245,IF(AA245="",17,AA245+"5"),1,1,"EST 4")))-1)</f>
        <v>-</v>
      </c>
      <c r="AH245" s="1" t="str">
        <f ca="1">IF($I245&lt;AH$5,"-",SUM(INDIRECT(ADDRESS($AF245+"1",22,1,1,"EST 4")):INDIRECT(ADDRESS($AF245+"1",IF(AB245="",33,AB245+"21"),1,1,"EST 4")))/SUM(INDIRECT(ADDRESS($AF245,22,1,1,"EST 4")):INDIRECT(ADDRESS($AF245,IF(AB245="",33,AB245+"21"),1,1,"EST 4")))-1)</f>
        <v>-</v>
      </c>
      <c r="AI245" s="1" t="str">
        <f ca="1">IF($I245&lt;AI$5,"-",SUM(INDIRECT(ADDRESS($AF245+"1",38,1,1,"EST 4")):INDIRECT(ADDRESS($AF245+"1",IF(AC245="",49,AC245+"37"),1,1,"EST 4")))/SUM(INDIRECT(ADDRESS($AF245,38,1,1,"EST 4")):INDIRECT(ADDRESS($AF245,IF(AC245="",49,AC245+"37"),1,1,"EST 4")))-1)</f>
        <v>-</v>
      </c>
      <c r="AJ245" s="1" t="str">
        <f ca="1">IF($I245&lt;AJ$5,"-",SUM(INDIRECT(ADDRESS($AF245+"1",54,1,1,"EST 4")):INDIRECT(ADDRESS($AF245+"1",IF(AD245="",65,AD245+"53"),1,1,"EST 4")))/SUM(INDIRECT(ADDRESS($AF245,54,1,1,"EST 4")):INDIRECT(ADDRESS($AF245,IF(AD245="",65,AD245+"53"),1,1,"EST 4")))-1)</f>
        <v>-</v>
      </c>
      <c r="AK245" s="1" t="str">
        <f ca="1">IF($I245&lt;AK$5,"-",SUM(INDIRECT(ADDRESS($AF245+"1",70,1,1,"EST 4")):INDIRECT(ADDRESS($AF245+"1",IF(AE245="",81,AE245+"69"),1,1,"EST 4")))/SUM(INDIRECT(ADDRESS($AF245,70,1,1,"EST 4")):INDIRECT(ADDRESS($AF245,IF(AE245="",81,AE245+"69"),1,1,"EST 4")))-1)</f>
        <v>-</v>
      </c>
    </row>
    <row r="246" spans="1:37" ht="30" customHeight="1" thickTop="1" thickBot="1">
      <c r="C246" s="321"/>
      <c r="D246" s="322"/>
      <c r="E246" s="316"/>
      <c r="F246" s="316"/>
      <c r="G246" s="317" t="str">
        <f>IF(F246=0,"",VLOOKUP(F246,Funcionários!$C$6:$D$81,2,FALSE))</f>
        <v/>
      </c>
      <c r="H246" s="318"/>
      <c r="I246" s="319"/>
      <c r="J246" s="85" t="str">
        <f t="shared" si="43"/>
        <v/>
      </c>
      <c r="K246" s="88"/>
      <c r="L246" s="1" t="str">
        <f t="shared" si="44"/>
        <v/>
      </c>
      <c r="R246" s="1" t="str">
        <f t="shared" si="45"/>
        <v/>
      </c>
      <c r="S246" s="1" t="str">
        <f t="shared" si="46"/>
        <v/>
      </c>
      <c r="W246" s="1" t="e">
        <f t="shared" ca="1" si="47"/>
        <v>#VALUE!</v>
      </c>
      <c r="X246" s="1" t="e">
        <f t="shared" ca="1" si="48"/>
        <v>#VALUE!</v>
      </c>
      <c r="Y246" s="1" t="e">
        <f t="shared" ca="1" si="49"/>
        <v>#VALUE!</v>
      </c>
      <c r="AA246" s="1" t="str">
        <f t="shared" si="52"/>
        <v/>
      </c>
      <c r="AB246" s="1" t="str">
        <f t="shared" si="52"/>
        <v/>
      </c>
      <c r="AC246" s="1" t="str">
        <f t="shared" si="52"/>
        <v/>
      </c>
      <c r="AD246" s="1" t="str">
        <f t="shared" si="52"/>
        <v/>
      </c>
      <c r="AE246" s="1" t="str">
        <f t="shared" si="52"/>
        <v/>
      </c>
      <c r="AF246" s="1" t="e">
        <f>VLOOKUP(C246,'Est4'!$C$12:$S$26,18,FALSE)</f>
        <v>#N/A</v>
      </c>
      <c r="AG246" s="1" t="str">
        <f ca="1">IF($I246&lt;AG$5,"-",SUM(INDIRECT(ADDRESS($AF246+"1",6,1,1,"EST 4")):INDIRECT(ADDRESS($AF246+"1",IF(AA246="",17,AA246+"5"),1,1,"EST 4")))/SUM(INDIRECT(ADDRESS($AF246,6,1,1,"EST 4")):INDIRECT(ADDRESS($AF246,IF(AA246="",17,AA246+"5"),1,1,"EST 4")))-1)</f>
        <v>-</v>
      </c>
      <c r="AH246" s="1" t="str">
        <f ca="1">IF($I246&lt;AH$5,"-",SUM(INDIRECT(ADDRESS($AF246+"1",22,1,1,"EST 4")):INDIRECT(ADDRESS($AF246+"1",IF(AB246="",33,AB246+"21"),1,1,"EST 4")))/SUM(INDIRECT(ADDRESS($AF246,22,1,1,"EST 4")):INDIRECT(ADDRESS($AF246,IF(AB246="",33,AB246+"21"),1,1,"EST 4")))-1)</f>
        <v>-</v>
      </c>
      <c r="AI246" s="1" t="str">
        <f ca="1">IF($I246&lt;AI$5,"-",SUM(INDIRECT(ADDRESS($AF246+"1",38,1,1,"EST 4")):INDIRECT(ADDRESS($AF246+"1",IF(AC246="",49,AC246+"37"),1,1,"EST 4")))/SUM(INDIRECT(ADDRESS($AF246,38,1,1,"EST 4")):INDIRECT(ADDRESS($AF246,IF(AC246="",49,AC246+"37"),1,1,"EST 4")))-1)</f>
        <v>-</v>
      </c>
      <c r="AJ246" s="1" t="str">
        <f ca="1">IF($I246&lt;AJ$5,"-",SUM(INDIRECT(ADDRESS($AF246+"1",54,1,1,"EST 4")):INDIRECT(ADDRESS($AF246+"1",IF(AD246="",65,AD246+"53"),1,1,"EST 4")))/SUM(INDIRECT(ADDRESS($AF246,54,1,1,"EST 4")):INDIRECT(ADDRESS($AF246,IF(AD246="",65,AD246+"53"),1,1,"EST 4")))-1)</f>
        <v>-</v>
      </c>
      <c r="AK246" s="1" t="str">
        <f ca="1">IF($I246&lt;AK$5,"-",SUM(INDIRECT(ADDRESS($AF246+"1",70,1,1,"EST 4")):INDIRECT(ADDRESS($AF246+"1",IF(AE246="",81,AE246+"69"),1,1,"EST 4")))/SUM(INDIRECT(ADDRESS($AF246,70,1,1,"EST 4")):INDIRECT(ADDRESS($AF246,IF(AE246="",81,AE246+"69"),1,1,"EST 4")))-1)</f>
        <v>-</v>
      </c>
    </row>
    <row r="247" spans="1:37" ht="30" customHeight="1" thickTop="1" thickBot="1">
      <c r="C247" s="321"/>
      <c r="D247" s="322"/>
      <c r="E247" s="316"/>
      <c r="F247" s="316"/>
      <c r="G247" s="317" t="str">
        <f>IF(F247=0,"",VLOOKUP(F247,Funcionários!$C$6:$D$81,2,FALSE))</f>
        <v/>
      </c>
      <c r="H247" s="318"/>
      <c r="I247" s="319"/>
      <c r="J247" s="85" t="str">
        <f t="shared" si="43"/>
        <v/>
      </c>
      <c r="K247" s="88"/>
      <c r="L247" s="1" t="str">
        <f t="shared" si="44"/>
        <v/>
      </c>
      <c r="R247" s="1" t="str">
        <f t="shared" si="45"/>
        <v/>
      </c>
      <c r="S247" s="1" t="str">
        <f t="shared" si="46"/>
        <v/>
      </c>
      <c r="W247" s="1" t="e">
        <f t="shared" ca="1" si="47"/>
        <v>#VALUE!</v>
      </c>
      <c r="X247" s="1" t="e">
        <f t="shared" ca="1" si="48"/>
        <v>#VALUE!</v>
      </c>
      <c r="Y247" s="1" t="e">
        <f t="shared" ca="1" si="49"/>
        <v>#VALUE!</v>
      </c>
      <c r="AA247" s="1" t="str">
        <f t="shared" si="52"/>
        <v/>
      </c>
      <c r="AB247" s="1" t="str">
        <f t="shared" si="52"/>
        <v/>
      </c>
      <c r="AC247" s="1" t="str">
        <f t="shared" si="52"/>
        <v/>
      </c>
      <c r="AD247" s="1" t="str">
        <f t="shared" si="52"/>
        <v/>
      </c>
      <c r="AE247" s="1" t="str">
        <f t="shared" si="52"/>
        <v/>
      </c>
      <c r="AF247" s="1" t="e">
        <f>VLOOKUP(C247,'Est4'!$C$12:$S$26,18,FALSE)</f>
        <v>#N/A</v>
      </c>
      <c r="AG247" s="1" t="str">
        <f ca="1">IF($I247&lt;AG$5,"-",SUM(INDIRECT(ADDRESS($AF247+"1",6,1,1,"EST 4")):INDIRECT(ADDRESS($AF247+"1",IF(AA247="",17,AA247+"5"),1,1,"EST 4")))/SUM(INDIRECT(ADDRESS($AF247,6,1,1,"EST 4")):INDIRECT(ADDRESS($AF247,IF(AA247="",17,AA247+"5"),1,1,"EST 4")))-1)</f>
        <v>-</v>
      </c>
      <c r="AH247" s="1" t="str">
        <f ca="1">IF($I247&lt;AH$5,"-",SUM(INDIRECT(ADDRESS($AF247+"1",22,1,1,"EST 4")):INDIRECT(ADDRESS($AF247+"1",IF(AB247="",33,AB247+"21"),1,1,"EST 4")))/SUM(INDIRECT(ADDRESS($AF247,22,1,1,"EST 4")):INDIRECT(ADDRESS($AF247,IF(AB247="",33,AB247+"21"),1,1,"EST 4")))-1)</f>
        <v>-</v>
      </c>
      <c r="AI247" s="1" t="str">
        <f ca="1">IF($I247&lt;AI$5,"-",SUM(INDIRECT(ADDRESS($AF247+"1",38,1,1,"EST 4")):INDIRECT(ADDRESS($AF247+"1",IF(AC247="",49,AC247+"37"),1,1,"EST 4")))/SUM(INDIRECT(ADDRESS($AF247,38,1,1,"EST 4")):INDIRECT(ADDRESS($AF247,IF(AC247="",49,AC247+"37"),1,1,"EST 4")))-1)</f>
        <v>-</v>
      </c>
      <c r="AJ247" s="1" t="str">
        <f ca="1">IF($I247&lt;AJ$5,"-",SUM(INDIRECT(ADDRESS($AF247+"1",54,1,1,"EST 4")):INDIRECT(ADDRESS($AF247+"1",IF(AD247="",65,AD247+"53"),1,1,"EST 4")))/SUM(INDIRECT(ADDRESS($AF247,54,1,1,"EST 4")):INDIRECT(ADDRESS($AF247,IF(AD247="",65,AD247+"53"),1,1,"EST 4")))-1)</f>
        <v>-</v>
      </c>
      <c r="AK247" s="1" t="str">
        <f ca="1">IF($I247&lt;AK$5,"-",SUM(INDIRECT(ADDRESS($AF247+"1",70,1,1,"EST 4")):INDIRECT(ADDRESS($AF247+"1",IF(AE247="",81,AE247+"69"),1,1,"EST 4")))/SUM(INDIRECT(ADDRESS($AF247,70,1,1,"EST 4")):INDIRECT(ADDRESS($AF247,IF(AE247="",81,AE247+"69"),1,1,"EST 4")))-1)</f>
        <v>-</v>
      </c>
    </row>
    <row r="248" spans="1:37" ht="30" customHeight="1" thickTop="1" thickBot="1">
      <c r="C248" s="321"/>
      <c r="D248" s="322"/>
      <c r="E248" s="316"/>
      <c r="F248" s="316"/>
      <c r="G248" s="317" t="str">
        <f>IF(F248=0,"",VLOOKUP(F248,Funcionários!$C$6:$D$81,2,FALSE))</f>
        <v/>
      </c>
      <c r="H248" s="318"/>
      <c r="I248" s="319"/>
      <c r="J248" s="85" t="str">
        <f t="shared" si="43"/>
        <v/>
      </c>
      <c r="K248" s="88"/>
      <c r="L248" s="1" t="str">
        <f t="shared" si="44"/>
        <v/>
      </c>
      <c r="R248" s="1" t="str">
        <f t="shared" si="45"/>
        <v/>
      </c>
      <c r="S248" s="1" t="str">
        <f t="shared" si="46"/>
        <v/>
      </c>
      <c r="W248" s="1" t="e">
        <f t="shared" ca="1" si="47"/>
        <v>#VALUE!</v>
      </c>
      <c r="X248" s="1" t="e">
        <f t="shared" ca="1" si="48"/>
        <v>#VALUE!</v>
      </c>
      <c r="Y248" s="1" t="e">
        <f t="shared" ca="1" si="49"/>
        <v>#VALUE!</v>
      </c>
      <c r="AA248" s="1" t="str">
        <f t="shared" si="52"/>
        <v/>
      </c>
      <c r="AB248" s="1" t="str">
        <f t="shared" si="52"/>
        <v/>
      </c>
      <c r="AC248" s="1" t="str">
        <f t="shared" si="52"/>
        <v/>
      </c>
      <c r="AD248" s="1" t="str">
        <f t="shared" si="52"/>
        <v/>
      </c>
      <c r="AE248" s="1" t="str">
        <f t="shared" si="52"/>
        <v/>
      </c>
      <c r="AF248" s="1" t="e">
        <f>VLOOKUP(C248,'Est4'!$C$12:$S$26,18,FALSE)</f>
        <v>#N/A</v>
      </c>
      <c r="AG248" s="1" t="str">
        <f ca="1">IF($I248&lt;AG$5,"-",SUM(INDIRECT(ADDRESS($AF248+"1",6,1,1,"EST 4")):INDIRECT(ADDRESS($AF248+"1",IF(AA248="",17,AA248+"5"),1,1,"EST 4")))/SUM(INDIRECT(ADDRESS($AF248,6,1,1,"EST 4")):INDIRECT(ADDRESS($AF248,IF(AA248="",17,AA248+"5"),1,1,"EST 4")))-1)</f>
        <v>-</v>
      </c>
      <c r="AH248" s="1" t="str">
        <f ca="1">IF($I248&lt;AH$5,"-",SUM(INDIRECT(ADDRESS($AF248+"1",22,1,1,"EST 4")):INDIRECT(ADDRESS($AF248+"1",IF(AB248="",33,AB248+"21"),1,1,"EST 4")))/SUM(INDIRECT(ADDRESS($AF248,22,1,1,"EST 4")):INDIRECT(ADDRESS($AF248,IF(AB248="",33,AB248+"21"),1,1,"EST 4")))-1)</f>
        <v>-</v>
      </c>
      <c r="AI248" s="1" t="str">
        <f ca="1">IF($I248&lt;AI$5,"-",SUM(INDIRECT(ADDRESS($AF248+"1",38,1,1,"EST 4")):INDIRECT(ADDRESS($AF248+"1",IF(AC248="",49,AC248+"37"),1,1,"EST 4")))/SUM(INDIRECT(ADDRESS($AF248,38,1,1,"EST 4")):INDIRECT(ADDRESS($AF248,IF(AC248="",49,AC248+"37"),1,1,"EST 4")))-1)</f>
        <v>-</v>
      </c>
      <c r="AJ248" s="1" t="str">
        <f ca="1">IF($I248&lt;AJ$5,"-",SUM(INDIRECT(ADDRESS($AF248+"1",54,1,1,"EST 4")):INDIRECT(ADDRESS($AF248+"1",IF(AD248="",65,AD248+"53"),1,1,"EST 4")))/SUM(INDIRECT(ADDRESS($AF248,54,1,1,"EST 4")):INDIRECT(ADDRESS($AF248,IF(AD248="",65,AD248+"53"),1,1,"EST 4")))-1)</f>
        <v>-</v>
      </c>
      <c r="AK248" s="1" t="str">
        <f ca="1">IF($I248&lt;AK$5,"-",SUM(INDIRECT(ADDRESS($AF248+"1",70,1,1,"EST 4")):INDIRECT(ADDRESS($AF248+"1",IF(AE248="",81,AE248+"69"),1,1,"EST 4")))/SUM(INDIRECT(ADDRESS($AF248,70,1,1,"EST 4")):INDIRECT(ADDRESS($AF248,IF(AE248="",81,AE248+"69"),1,1,"EST 4")))-1)</f>
        <v>-</v>
      </c>
    </row>
    <row r="249" spans="1:37" ht="30" customHeight="1" thickTop="1" thickBot="1">
      <c r="C249" s="321"/>
      <c r="D249" s="322"/>
      <c r="E249" s="316"/>
      <c r="F249" s="316"/>
      <c r="G249" s="317" t="str">
        <f>IF(F249=0,"",VLOOKUP(F249,Funcionários!$C$6:$D$81,2,FALSE))</f>
        <v/>
      </c>
      <c r="H249" s="318"/>
      <c r="I249" s="319"/>
      <c r="J249" s="85" t="str">
        <f t="shared" si="43"/>
        <v/>
      </c>
      <c r="K249" s="88"/>
      <c r="L249" s="1" t="str">
        <f t="shared" si="44"/>
        <v/>
      </c>
      <c r="R249" s="1" t="str">
        <f t="shared" si="45"/>
        <v/>
      </c>
      <c r="S249" s="1" t="str">
        <f t="shared" si="46"/>
        <v/>
      </c>
      <c r="W249" s="1" t="e">
        <f t="shared" ca="1" si="47"/>
        <v>#VALUE!</v>
      </c>
      <c r="X249" s="1" t="e">
        <f t="shared" ca="1" si="48"/>
        <v>#VALUE!</v>
      </c>
      <c r="Y249" s="1" t="e">
        <f t="shared" ca="1" si="49"/>
        <v>#VALUE!</v>
      </c>
      <c r="AA249" s="1" t="str">
        <f t="shared" si="52"/>
        <v/>
      </c>
      <c r="AB249" s="1" t="str">
        <f t="shared" si="52"/>
        <v/>
      </c>
      <c r="AC249" s="1" t="str">
        <f t="shared" si="52"/>
        <v/>
      </c>
      <c r="AD249" s="1" t="str">
        <f t="shared" si="52"/>
        <v/>
      </c>
      <c r="AE249" s="1" t="str">
        <f t="shared" si="52"/>
        <v/>
      </c>
      <c r="AF249" s="1" t="e">
        <f>VLOOKUP(C249,'Est4'!$C$12:$S$26,18,FALSE)</f>
        <v>#N/A</v>
      </c>
      <c r="AG249" s="1" t="str">
        <f ca="1">IF($I249&lt;AG$5,"-",SUM(INDIRECT(ADDRESS($AF249+"1",6,1,1,"EST 4")):INDIRECT(ADDRESS($AF249+"1",IF(AA249="",17,AA249+"5"),1,1,"EST 4")))/SUM(INDIRECT(ADDRESS($AF249,6,1,1,"EST 4")):INDIRECT(ADDRESS($AF249,IF(AA249="",17,AA249+"5"),1,1,"EST 4")))-1)</f>
        <v>-</v>
      </c>
      <c r="AH249" s="1" t="str">
        <f ca="1">IF($I249&lt;AH$5,"-",SUM(INDIRECT(ADDRESS($AF249+"1",22,1,1,"EST 4")):INDIRECT(ADDRESS($AF249+"1",IF(AB249="",33,AB249+"21"),1,1,"EST 4")))/SUM(INDIRECT(ADDRESS($AF249,22,1,1,"EST 4")):INDIRECT(ADDRESS($AF249,IF(AB249="",33,AB249+"21"),1,1,"EST 4")))-1)</f>
        <v>-</v>
      </c>
      <c r="AI249" s="1" t="str">
        <f ca="1">IF($I249&lt;AI$5,"-",SUM(INDIRECT(ADDRESS($AF249+"1",38,1,1,"EST 4")):INDIRECT(ADDRESS($AF249+"1",IF(AC249="",49,AC249+"37"),1,1,"EST 4")))/SUM(INDIRECT(ADDRESS($AF249,38,1,1,"EST 4")):INDIRECT(ADDRESS($AF249,IF(AC249="",49,AC249+"37"),1,1,"EST 4")))-1)</f>
        <v>-</v>
      </c>
      <c r="AJ249" s="1" t="str">
        <f ca="1">IF($I249&lt;AJ$5,"-",SUM(INDIRECT(ADDRESS($AF249+"1",54,1,1,"EST 4")):INDIRECT(ADDRESS($AF249+"1",IF(AD249="",65,AD249+"53"),1,1,"EST 4")))/SUM(INDIRECT(ADDRESS($AF249,54,1,1,"EST 4")):INDIRECT(ADDRESS($AF249,IF(AD249="",65,AD249+"53"),1,1,"EST 4")))-1)</f>
        <v>-</v>
      </c>
      <c r="AK249" s="1" t="str">
        <f ca="1">IF($I249&lt;AK$5,"-",SUM(INDIRECT(ADDRESS($AF249+"1",70,1,1,"EST 4")):INDIRECT(ADDRESS($AF249+"1",IF(AE249="",81,AE249+"69"),1,1,"EST 4")))/SUM(INDIRECT(ADDRESS($AF249,70,1,1,"EST 4")):INDIRECT(ADDRESS($AF249,IF(AE249="",81,AE249+"69"),1,1,"EST 4")))-1)</f>
        <v>-</v>
      </c>
    </row>
    <row r="250" spans="1:37" ht="30" customHeight="1" thickTop="1" thickBot="1">
      <c r="C250" s="321"/>
      <c r="D250" s="322"/>
      <c r="E250" s="316"/>
      <c r="F250" s="316"/>
      <c r="G250" s="317" t="str">
        <f>IF(F250=0,"",VLOOKUP(F250,Funcionários!$C$6:$D$81,2,FALSE))</f>
        <v/>
      </c>
      <c r="H250" s="318"/>
      <c r="I250" s="319"/>
      <c r="J250" s="85" t="str">
        <f t="shared" si="43"/>
        <v/>
      </c>
      <c r="K250" s="88"/>
      <c r="L250" s="1" t="str">
        <f t="shared" si="44"/>
        <v/>
      </c>
      <c r="R250" s="1" t="str">
        <f t="shared" si="45"/>
        <v/>
      </c>
      <c r="S250" s="1" t="str">
        <f t="shared" si="46"/>
        <v/>
      </c>
      <c r="W250" s="1" t="e">
        <f t="shared" ca="1" si="47"/>
        <v>#VALUE!</v>
      </c>
      <c r="X250" s="1" t="e">
        <f t="shared" ca="1" si="48"/>
        <v>#VALUE!</v>
      </c>
      <c r="Y250" s="1" t="e">
        <f t="shared" ca="1" si="49"/>
        <v>#VALUE!</v>
      </c>
      <c r="AA250" s="1" t="str">
        <f t="shared" si="52"/>
        <v/>
      </c>
      <c r="AB250" s="1" t="str">
        <f t="shared" si="52"/>
        <v/>
      </c>
      <c r="AC250" s="1" t="str">
        <f t="shared" si="52"/>
        <v/>
      </c>
      <c r="AD250" s="1" t="str">
        <f t="shared" si="52"/>
        <v/>
      </c>
      <c r="AE250" s="1" t="str">
        <f t="shared" si="52"/>
        <v/>
      </c>
      <c r="AF250" s="1" t="e">
        <f>VLOOKUP(C250,'Est4'!$C$12:$S$26,18,FALSE)</f>
        <v>#N/A</v>
      </c>
      <c r="AG250" s="1" t="str">
        <f ca="1">IF($I250&lt;AG$5,"-",SUM(INDIRECT(ADDRESS($AF250+"1",6,1,1,"EST 4")):INDIRECT(ADDRESS($AF250+"1",IF(AA250="",17,AA250+"5"),1,1,"EST 4")))/SUM(INDIRECT(ADDRESS($AF250,6,1,1,"EST 4")):INDIRECT(ADDRESS($AF250,IF(AA250="",17,AA250+"5"),1,1,"EST 4")))-1)</f>
        <v>-</v>
      </c>
      <c r="AH250" s="1" t="str">
        <f ca="1">IF($I250&lt;AH$5,"-",SUM(INDIRECT(ADDRESS($AF250+"1",22,1,1,"EST 4")):INDIRECT(ADDRESS($AF250+"1",IF(AB250="",33,AB250+"21"),1,1,"EST 4")))/SUM(INDIRECT(ADDRESS($AF250,22,1,1,"EST 4")):INDIRECT(ADDRESS($AF250,IF(AB250="",33,AB250+"21"),1,1,"EST 4")))-1)</f>
        <v>-</v>
      </c>
      <c r="AI250" s="1" t="str">
        <f ca="1">IF($I250&lt;AI$5,"-",SUM(INDIRECT(ADDRESS($AF250+"1",38,1,1,"EST 4")):INDIRECT(ADDRESS($AF250+"1",IF(AC250="",49,AC250+"37"),1,1,"EST 4")))/SUM(INDIRECT(ADDRESS($AF250,38,1,1,"EST 4")):INDIRECT(ADDRESS($AF250,IF(AC250="",49,AC250+"37"),1,1,"EST 4")))-1)</f>
        <v>-</v>
      </c>
      <c r="AJ250" s="1" t="str">
        <f ca="1">IF($I250&lt;AJ$5,"-",SUM(INDIRECT(ADDRESS($AF250+"1",54,1,1,"EST 4")):INDIRECT(ADDRESS($AF250+"1",IF(AD250="",65,AD250+"53"),1,1,"EST 4")))/SUM(INDIRECT(ADDRESS($AF250,54,1,1,"EST 4")):INDIRECT(ADDRESS($AF250,IF(AD250="",65,AD250+"53"),1,1,"EST 4")))-1)</f>
        <v>-</v>
      </c>
      <c r="AK250" s="1" t="str">
        <f ca="1">IF($I250&lt;AK$5,"-",SUM(INDIRECT(ADDRESS($AF250+"1",70,1,1,"EST 4")):INDIRECT(ADDRESS($AF250+"1",IF(AE250="",81,AE250+"69"),1,1,"EST 4")))/SUM(INDIRECT(ADDRESS($AF250,70,1,1,"EST 4")):INDIRECT(ADDRESS($AF250,IF(AE250="",81,AE250+"69"),1,1,"EST 4")))-1)</f>
        <v>-</v>
      </c>
    </row>
    <row r="251" spans="1:37" ht="30" customHeight="1" thickTop="1" thickBot="1">
      <c r="C251" s="321"/>
      <c r="D251" s="322"/>
      <c r="E251" s="316"/>
      <c r="F251" s="316"/>
      <c r="G251" s="317" t="str">
        <f>IF(F251=0,"",VLOOKUP(F251,Funcionários!$C$6:$D$81,2,FALSE))</f>
        <v/>
      </c>
      <c r="H251" s="318"/>
      <c r="I251" s="319"/>
      <c r="J251" s="85" t="str">
        <f t="shared" si="43"/>
        <v/>
      </c>
      <c r="K251" s="88"/>
      <c r="L251" s="1" t="str">
        <f t="shared" si="44"/>
        <v/>
      </c>
      <c r="R251" s="1" t="str">
        <f t="shared" si="45"/>
        <v/>
      </c>
      <c r="S251" s="1" t="str">
        <f t="shared" si="46"/>
        <v/>
      </c>
      <c r="W251" s="1" t="e">
        <f t="shared" ca="1" si="47"/>
        <v>#VALUE!</v>
      </c>
      <c r="X251" s="1" t="e">
        <f t="shared" ca="1" si="48"/>
        <v>#VALUE!</v>
      </c>
      <c r="Y251" s="1" t="e">
        <f t="shared" ca="1" si="49"/>
        <v>#VALUE!</v>
      </c>
      <c r="AA251" s="1" t="str">
        <f t="shared" si="52"/>
        <v/>
      </c>
      <c r="AB251" s="1" t="str">
        <f t="shared" si="52"/>
        <v/>
      </c>
      <c r="AC251" s="1" t="str">
        <f t="shared" si="52"/>
        <v/>
      </c>
      <c r="AD251" s="1" t="str">
        <f t="shared" si="52"/>
        <v/>
      </c>
      <c r="AE251" s="1" t="str">
        <f t="shared" si="52"/>
        <v/>
      </c>
      <c r="AF251" s="1" t="e">
        <f>VLOOKUP(C251,'Est4'!$C$12:$S$26,18,FALSE)</f>
        <v>#N/A</v>
      </c>
      <c r="AG251" s="1" t="str">
        <f ca="1">IF($I251&lt;AG$5,"-",SUM(INDIRECT(ADDRESS($AF251+"1",6,1,1,"EST 4")):INDIRECT(ADDRESS($AF251+"1",IF(AA251="",17,AA251+"5"),1,1,"EST 4")))/SUM(INDIRECT(ADDRESS($AF251,6,1,1,"EST 4")):INDIRECT(ADDRESS($AF251,IF(AA251="",17,AA251+"5"),1,1,"EST 4")))-1)</f>
        <v>-</v>
      </c>
      <c r="AH251" s="1" t="str">
        <f ca="1">IF($I251&lt;AH$5,"-",SUM(INDIRECT(ADDRESS($AF251+"1",22,1,1,"EST 4")):INDIRECT(ADDRESS($AF251+"1",IF(AB251="",33,AB251+"21"),1,1,"EST 4")))/SUM(INDIRECT(ADDRESS($AF251,22,1,1,"EST 4")):INDIRECT(ADDRESS($AF251,IF(AB251="",33,AB251+"21"),1,1,"EST 4")))-1)</f>
        <v>-</v>
      </c>
      <c r="AI251" s="1" t="str">
        <f ca="1">IF($I251&lt;AI$5,"-",SUM(INDIRECT(ADDRESS($AF251+"1",38,1,1,"EST 4")):INDIRECT(ADDRESS($AF251+"1",IF(AC251="",49,AC251+"37"),1,1,"EST 4")))/SUM(INDIRECT(ADDRESS($AF251,38,1,1,"EST 4")):INDIRECT(ADDRESS($AF251,IF(AC251="",49,AC251+"37"),1,1,"EST 4")))-1)</f>
        <v>-</v>
      </c>
      <c r="AJ251" s="1" t="str">
        <f ca="1">IF($I251&lt;AJ$5,"-",SUM(INDIRECT(ADDRESS($AF251+"1",54,1,1,"EST 4")):INDIRECT(ADDRESS($AF251+"1",IF(AD251="",65,AD251+"53"),1,1,"EST 4")))/SUM(INDIRECT(ADDRESS($AF251,54,1,1,"EST 4")):INDIRECT(ADDRESS($AF251,IF(AD251="",65,AD251+"53"),1,1,"EST 4")))-1)</f>
        <v>-</v>
      </c>
      <c r="AK251" s="1" t="str">
        <f ca="1">IF($I251&lt;AK$5,"-",SUM(INDIRECT(ADDRESS($AF251+"1",70,1,1,"EST 4")):INDIRECT(ADDRESS($AF251+"1",IF(AE251="",81,AE251+"69"),1,1,"EST 4")))/SUM(INDIRECT(ADDRESS($AF251,70,1,1,"EST 4")):INDIRECT(ADDRESS($AF251,IF(AE251="",81,AE251+"69"),1,1,"EST 4")))-1)</f>
        <v>-</v>
      </c>
    </row>
    <row r="252" spans="1:37" ht="30" customHeight="1" thickTop="1" thickBot="1">
      <c r="C252" s="321"/>
      <c r="D252" s="322"/>
      <c r="E252" s="316"/>
      <c r="F252" s="316"/>
      <c r="G252" s="317" t="str">
        <f>IF(F252=0,"",VLOOKUP(F252,Funcionários!$C$6:$D$81,2,FALSE))</f>
        <v/>
      </c>
      <c r="H252" s="318"/>
      <c r="I252" s="319"/>
      <c r="J252" s="85" t="str">
        <f t="shared" si="43"/>
        <v/>
      </c>
      <c r="K252" s="88"/>
      <c r="L252" s="1" t="str">
        <f t="shared" si="44"/>
        <v/>
      </c>
      <c r="R252" s="1" t="str">
        <f t="shared" si="45"/>
        <v/>
      </c>
      <c r="S252" s="1" t="str">
        <f t="shared" si="46"/>
        <v/>
      </c>
      <c r="W252" s="1" t="e">
        <f t="shared" ca="1" si="47"/>
        <v>#VALUE!</v>
      </c>
      <c r="X252" s="1" t="e">
        <f t="shared" ca="1" si="48"/>
        <v>#VALUE!</v>
      </c>
      <c r="Y252" s="1" t="e">
        <f t="shared" ca="1" si="49"/>
        <v>#VALUE!</v>
      </c>
      <c r="AA252" s="1" t="str">
        <f t="shared" si="52"/>
        <v/>
      </c>
      <c r="AB252" s="1" t="str">
        <f t="shared" si="52"/>
        <v/>
      </c>
      <c r="AC252" s="1" t="str">
        <f t="shared" si="52"/>
        <v/>
      </c>
      <c r="AD252" s="1" t="str">
        <f t="shared" si="52"/>
        <v/>
      </c>
      <c r="AE252" s="1" t="str">
        <f t="shared" si="52"/>
        <v/>
      </c>
      <c r="AF252" s="1" t="e">
        <f>VLOOKUP(C252,'Est4'!$C$12:$S$26,18,FALSE)</f>
        <v>#N/A</v>
      </c>
      <c r="AG252" s="1" t="str">
        <f ca="1">IF($I252&lt;AG$5,"-",SUM(INDIRECT(ADDRESS($AF252+"1",6,1,1,"EST 4")):INDIRECT(ADDRESS($AF252+"1",IF(AA252="",17,AA252+"5"),1,1,"EST 4")))/SUM(INDIRECT(ADDRESS($AF252,6,1,1,"EST 4")):INDIRECT(ADDRESS($AF252,IF(AA252="",17,AA252+"5"),1,1,"EST 4")))-1)</f>
        <v>-</v>
      </c>
      <c r="AH252" s="1" t="str">
        <f ca="1">IF($I252&lt;AH$5,"-",SUM(INDIRECT(ADDRESS($AF252+"1",22,1,1,"EST 4")):INDIRECT(ADDRESS($AF252+"1",IF(AB252="",33,AB252+"21"),1,1,"EST 4")))/SUM(INDIRECT(ADDRESS($AF252,22,1,1,"EST 4")):INDIRECT(ADDRESS($AF252,IF(AB252="",33,AB252+"21"),1,1,"EST 4")))-1)</f>
        <v>-</v>
      </c>
      <c r="AI252" s="1" t="str">
        <f ca="1">IF($I252&lt;AI$5,"-",SUM(INDIRECT(ADDRESS($AF252+"1",38,1,1,"EST 4")):INDIRECT(ADDRESS($AF252+"1",IF(AC252="",49,AC252+"37"),1,1,"EST 4")))/SUM(INDIRECT(ADDRESS($AF252,38,1,1,"EST 4")):INDIRECT(ADDRESS($AF252,IF(AC252="",49,AC252+"37"),1,1,"EST 4")))-1)</f>
        <v>-</v>
      </c>
      <c r="AJ252" s="1" t="str">
        <f ca="1">IF($I252&lt;AJ$5,"-",SUM(INDIRECT(ADDRESS($AF252+"1",54,1,1,"EST 4")):INDIRECT(ADDRESS($AF252+"1",IF(AD252="",65,AD252+"53"),1,1,"EST 4")))/SUM(INDIRECT(ADDRESS($AF252,54,1,1,"EST 4")):INDIRECT(ADDRESS($AF252,IF(AD252="",65,AD252+"53"),1,1,"EST 4")))-1)</f>
        <v>-</v>
      </c>
      <c r="AK252" s="1" t="str">
        <f ca="1">IF($I252&lt;AK$5,"-",SUM(INDIRECT(ADDRESS($AF252+"1",70,1,1,"EST 4")):INDIRECT(ADDRESS($AF252+"1",IF(AE252="",81,AE252+"69"),1,1,"EST 4")))/SUM(INDIRECT(ADDRESS($AF252,70,1,1,"EST 4")):INDIRECT(ADDRESS($AF252,IF(AE252="",81,AE252+"69"),1,1,"EST 4")))-1)</f>
        <v>-</v>
      </c>
    </row>
    <row r="253" spans="1:37" ht="30" customHeight="1" thickTop="1" thickBot="1">
      <c r="C253" s="321"/>
      <c r="D253" s="322"/>
      <c r="E253" s="316"/>
      <c r="F253" s="316"/>
      <c r="G253" s="317" t="str">
        <f>IF(F253=0,"",VLOOKUP(F253,Funcionários!$C$6:$D$81,2,FALSE))</f>
        <v/>
      </c>
      <c r="H253" s="318"/>
      <c r="I253" s="319"/>
      <c r="J253" s="85" t="str">
        <f t="shared" si="43"/>
        <v/>
      </c>
      <c r="K253" s="88"/>
      <c r="L253" s="1" t="str">
        <f t="shared" si="44"/>
        <v/>
      </c>
      <c r="R253" s="1" t="str">
        <f t="shared" si="45"/>
        <v/>
      </c>
      <c r="S253" s="1" t="str">
        <f t="shared" si="46"/>
        <v/>
      </c>
      <c r="W253" s="1" t="e">
        <f t="shared" ca="1" si="47"/>
        <v>#VALUE!</v>
      </c>
      <c r="X253" s="1" t="e">
        <f t="shared" ca="1" si="48"/>
        <v>#VALUE!</v>
      </c>
      <c r="Y253" s="1" t="e">
        <f t="shared" ca="1" si="49"/>
        <v>#VALUE!</v>
      </c>
      <c r="AA253" s="1" t="str">
        <f t="shared" si="52"/>
        <v/>
      </c>
      <c r="AB253" s="1" t="str">
        <f t="shared" si="52"/>
        <v/>
      </c>
      <c r="AC253" s="1" t="str">
        <f t="shared" si="52"/>
        <v/>
      </c>
      <c r="AD253" s="1" t="str">
        <f t="shared" si="52"/>
        <v/>
      </c>
      <c r="AE253" s="1" t="str">
        <f t="shared" si="52"/>
        <v/>
      </c>
      <c r="AF253" s="1" t="e">
        <f>VLOOKUP(C253,'Est4'!$C$12:$S$26,18,FALSE)</f>
        <v>#N/A</v>
      </c>
      <c r="AG253" s="1" t="str">
        <f ca="1">IF($I253&lt;AG$5,"-",SUM(INDIRECT(ADDRESS($AF253+"1",6,1,1,"EST 4")):INDIRECT(ADDRESS($AF253+"1",IF(AA253="",17,AA253+"5"),1,1,"EST 4")))/SUM(INDIRECT(ADDRESS($AF253,6,1,1,"EST 4")):INDIRECT(ADDRESS($AF253,IF(AA253="",17,AA253+"5"),1,1,"EST 4")))-1)</f>
        <v>-</v>
      </c>
      <c r="AH253" s="1" t="str">
        <f ca="1">IF($I253&lt;AH$5,"-",SUM(INDIRECT(ADDRESS($AF253+"1",22,1,1,"EST 4")):INDIRECT(ADDRESS($AF253+"1",IF(AB253="",33,AB253+"21"),1,1,"EST 4")))/SUM(INDIRECT(ADDRESS($AF253,22,1,1,"EST 4")):INDIRECT(ADDRESS($AF253,IF(AB253="",33,AB253+"21"),1,1,"EST 4")))-1)</f>
        <v>-</v>
      </c>
      <c r="AI253" s="1" t="str">
        <f ca="1">IF($I253&lt;AI$5,"-",SUM(INDIRECT(ADDRESS($AF253+"1",38,1,1,"EST 4")):INDIRECT(ADDRESS($AF253+"1",IF(AC253="",49,AC253+"37"),1,1,"EST 4")))/SUM(INDIRECT(ADDRESS($AF253,38,1,1,"EST 4")):INDIRECT(ADDRESS($AF253,IF(AC253="",49,AC253+"37"),1,1,"EST 4")))-1)</f>
        <v>-</v>
      </c>
      <c r="AJ253" s="1" t="str">
        <f ca="1">IF($I253&lt;AJ$5,"-",SUM(INDIRECT(ADDRESS($AF253+"1",54,1,1,"EST 4")):INDIRECT(ADDRESS($AF253+"1",IF(AD253="",65,AD253+"53"),1,1,"EST 4")))/SUM(INDIRECT(ADDRESS($AF253,54,1,1,"EST 4")):INDIRECT(ADDRESS($AF253,IF(AD253="",65,AD253+"53"),1,1,"EST 4")))-1)</f>
        <v>-</v>
      </c>
      <c r="AK253" s="1" t="str">
        <f ca="1">IF($I253&lt;AK$5,"-",SUM(INDIRECT(ADDRESS($AF253+"1",70,1,1,"EST 4")):INDIRECT(ADDRESS($AF253+"1",IF(AE253="",81,AE253+"69"),1,1,"EST 4")))/SUM(INDIRECT(ADDRESS($AF253,70,1,1,"EST 4")):INDIRECT(ADDRESS($AF253,IF(AE253="",81,AE253+"69"),1,1,"EST 4")))-1)</f>
        <v>-</v>
      </c>
    </row>
    <row r="254" spans="1:37" ht="30" customHeight="1" thickTop="1" thickBot="1">
      <c r="C254" s="321"/>
      <c r="D254" s="322"/>
      <c r="E254" s="316"/>
      <c r="F254" s="316"/>
      <c r="G254" s="317" t="str">
        <f>IF(F254=0,"",VLOOKUP(F254,Funcionários!$C$6:$D$81,2,FALSE))</f>
        <v/>
      </c>
      <c r="H254" s="318"/>
      <c r="I254" s="319"/>
      <c r="J254" s="85" t="str">
        <f t="shared" si="43"/>
        <v/>
      </c>
      <c r="K254" s="88"/>
      <c r="L254" s="1" t="str">
        <f t="shared" si="44"/>
        <v/>
      </c>
      <c r="R254" s="1" t="str">
        <f t="shared" si="45"/>
        <v/>
      </c>
      <c r="S254" s="1" t="str">
        <f t="shared" si="46"/>
        <v/>
      </c>
      <c r="W254" s="1" t="e">
        <f t="shared" ca="1" si="47"/>
        <v>#VALUE!</v>
      </c>
      <c r="X254" s="1" t="e">
        <f t="shared" ca="1" si="48"/>
        <v>#VALUE!</v>
      </c>
      <c r="Y254" s="1" t="e">
        <f t="shared" ca="1" si="49"/>
        <v>#VALUE!</v>
      </c>
      <c r="AA254" s="1" t="str">
        <f t="shared" si="52"/>
        <v/>
      </c>
      <c r="AB254" s="1" t="str">
        <f t="shared" si="52"/>
        <v/>
      </c>
      <c r="AC254" s="1" t="str">
        <f t="shared" si="52"/>
        <v/>
      </c>
      <c r="AD254" s="1" t="str">
        <f t="shared" si="52"/>
        <v/>
      </c>
      <c r="AE254" s="1" t="str">
        <f t="shared" si="52"/>
        <v/>
      </c>
      <c r="AF254" s="1" t="e">
        <f>VLOOKUP(C254,'Est4'!$C$12:$S$26,18,FALSE)</f>
        <v>#N/A</v>
      </c>
      <c r="AG254" s="1" t="str">
        <f ca="1">IF($I254&lt;AG$5,"-",SUM(INDIRECT(ADDRESS($AF254+"1",6,1,1,"EST 4")):INDIRECT(ADDRESS($AF254+"1",IF(AA254="",17,AA254+"5"),1,1,"EST 4")))/SUM(INDIRECT(ADDRESS($AF254,6,1,1,"EST 4")):INDIRECT(ADDRESS($AF254,IF(AA254="",17,AA254+"5"),1,1,"EST 4")))-1)</f>
        <v>-</v>
      </c>
      <c r="AH254" s="1" t="str">
        <f ca="1">IF($I254&lt;AH$5,"-",SUM(INDIRECT(ADDRESS($AF254+"1",22,1,1,"EST 4")):INDIRECT(ADDRESS($AF254+"1",IF(AB254="",33,AB254+"21"),1,1,"EST 4")))/SUM(INDIRECT(ADDRESS($AF254,22,1,1,"EST 4")):INDIRECT(ADDRESS($AF254,IF(AB254="",33,AB254+"21"),1,1,"EST 4")))-1)</f>
        <v>-</v>
      </c>
      <c r="AI254" s="1" t="str">
        <f ca="1">IF($I254&lt;AI$5,"-",SUM(INDIRECT(ADDRESS($AF254+"1",38,1,1,"EST 4")):INDIRECT(ADDRESS($AF254+"1",IF(AC254="",49,AC254+"37"),1,1,"EST 4")))/SUM(INDIRECT(ADDRESS($AF254,38,1,1,"EST 4")):INDIRECT(ADDRESS($AF254,IF(AC254="",49,AC254+"37"),1,1,"EST 4")))-1)</f>
        <v>-</v>
      </c>
      <c r="AJ254" s="1" t="str">
        <f ca="1">IF($I254&lt;AJ$5,"-",SUM(INDIRECT(ADDRESS($AF254+"1",54,1,1,"EST 4")):INDIRECT(ADDRESS($AF254+"1",IF(AD254="",65,AD254+"53"),1,1,"EST 4")))/SUM(INDIRECT(ADDRESS($AF254,54,1,1,"EST 4")):INDIRECT(ADDRESS($AF254,IF(AD254="",65,AD254+"53"),1,1,"EST 4")))-1)</f>
        <v>-</v>
      </c>
      <c r="AK254" s="1" t="str">
        <f ca="1">IF($I254&lt;AK$5,"-",SUM(INDIRECT(ADDRESS($AF254+"1",70,1,1,"EST 4")):INDIRECT(ADDRESS($AF254+"1",IF(AE254="",81,AE254+"69"),1,1,"EST 4")))/SUM(INDIRECT(ADDRESS($AF254,70,1,1,"EST 4")):INDIRECT(ADDRESS($AF254,IF(AE254="",81,AE254+"69"),1,1,"EST 4")))-1)</f>
        <v>-</v>
      </c>
    </row>
    <row r="255" spans="1:37" ht="30" customHeight="1" thickTop="1" thickBot="1">
      <c r="C255" s="355"/>
      <c r="D255" s="356"/>
      <c r="E255" s="316"/>
      <c r="F255" s="316"/>
      <c r="G255" s="317" t="str">
        <f>IF(F255=0,"",VLOOKUP(F255,Funcionários!$C$6:$D$81,2,FALSE))</f>
        <v/>
      </c>
      <c r="H255" s="318"/>
      <c r="I255" s="319"/>
      <c r="J255" s="85" t="str">
        <f t="shared" si="43"/>
        <v/>
      </c>
      <c r="K255" s="88"/>
      <c r="L255" s="1" t="str">
        <f t="shared" si="44"/>
        <v/>
      </c>
      <c r="R255" s="1" t="str">
        <f t="shared" si="45"/>
        <v/>
      </c>
      <c r="S255" s="1" t="str">
        <f t="shared" si="46"/>
        <v/>
      </c>
      <c r="W255" s="1" t="e">
        <f t="shared" ca="1" si="47"/>
        <v>#VALUE!</v>
      </c>
      <c r="X255" s="1" t="e">
        <f t="shared" ca="1" si="48"/>
        <v>#VALUE!</v>
      </c>
      <c r="Y255" s="1" t="e">
        <f t="shared" ca="1" si="49"/>
        <v>#VALUE!</v>
      </c>
      <c r="AA255" s="1" t="str">
        <f t="shared" si="52"/>
        <v/>
      </c>
      <c r="AB255" s="1" t="str">
        <f t="shared" si="52"/>
        <v/>
      </c>
      <c r="AC255" s="1" t="str">
        <f t="shared" si="52"/>
        <v/>
      </c>
      <c r="AD255" s="1" t="str">
        <f t="shared" si="52"/>
        <v/>
      </c>
      <c r="AE255" s="1" t="str">
        <f t="shared" si="52"/>
        <v/>
      </c>
      <c r="AF255" s="1" t="e">
        <f>VLOOKUP(C255,'Est4'!$C$12:$S$26,18,FALSE)</f>
        <v>#N/A</v>
      </c>
      <c r="AG255" s="1" t="str">
        <f ca="1">IF($I255&lt;AG$5,"-",SUM(INDIRECT(ADDRESS($AF255+"1",6,1,1,"EST 4")):INDIRECT(ADDRESS($AF255+"1",IF(AA255="",17,AA255+"5"),1,1,"EST 4")))/SUM(INDIRECT(ADDRESS($AF255,6,1,1,"EST 4")):INDIRECT(ADDRESS($AF255,IF(AA255="",17,AA255+"5"),1,1,"EST 4")))-1)</f>
        <v>-</v>
      </c>
      <c r="AH255" s="1" t="str">
        <f ca="1">IF($I255&lt;AH$5,"-",SUM(INDIRECT(ADDRESS($AF255+"1",22,1,1,"EST 4")):INDIRECT(ADDRESS($AF255+"1",IF(AB255="",33,AB255+"21"),1,1,"EST 4")))/SUM(INDIRECT(ADDRESS($AF255,22,1,1,"EST 4")):INDIRECT(ADDRESS($AF255,IF(AB255="",33,AB255+"21"),1,1,"EST 4")))-1)</f>
        <v>-</v>
      </c>
      <c r="AI255" s="1" t="str">
        <f ca="1">IF($I255&lt;AI$5,"-",SUM(INDIRECT(ADDRESS($AF255+"1",38,1,1,"EST 4")):INDIRECT(ADDRESS($AF255+"1",IF(AC255="",49,AC255+"37"),1,1,"EST 4")))/SUM(INDIRECT(ADDRESS($AF255,38,1,1,"EST 4")):INDIRECT(ADDRESS($AF255,IF(AC255="",49,AC255+"37"),1,1,"EST 4")))-1)</f>
        <v>-</v>
      </c>
      <c r="AJ255" s="1" t="str">
        <f ca="1">IF($I255&lt;AJ$5,"-",SUM(INDIRECT(ADDRESS($AF255+"1",54,1,1,"EST 4")):INDIRECT(ADDRESS($AF255+"1",IF(AD255="",65,AD255+"53"),1,1,"EST 4")))/SUM(INDIRECT(ADDRESS($AF255,54,1,1,"EST 4")):INDIRECT(ADDRESS($AF255,IF(AD255="",65,AD255+"53"),1,1,"EST 4")))-1)</f>
        <v>-</v>
      </c>
      <c r="AK255" s="1" t="str">
        <f ca="1">IF($I255&lt;AK$5,"-",SUM(INDIRECT(ADDRESS($AF255+"1",70,1,1,"EST 4")):INDIRECT(ADDRESS($AF255+"1",IF(AE255="",81,AE255+"69"),1,1,"EST 4")))/SUM(INDIRECT(ADDRESS($AF255,70,1,1,"EST 4")):INDIRECT(ADDRESS($AF255,IF(AE255="",81,AE255+"69"),1,1,"EST 4")))-1)</f>
        <v>-</v>
      </c>
    </row>
    <row r="256" spans="1:37" ht="30" customHeight="1" thickTop="1">
      <c r="A256" s="1"/>
      <c r="B256" s="1"/>
      <c r="C256" s="323"/>
      <c r="D256" s="323"/>
      <c r="E256" s="323"/>
      <c r="F256" s="323"/>
      <c r="G256" s="323"/>
      <c r="H256" s="323"/>
      <c r="I256" s="323"/>
      <c r="J256" s="153"/>
      <c r="K256" s="1"/>
      <c r="AF256" s="1" t="e">
        <f>VLOOKUP(C256,'Est4'!$C$12:$S$26,18,FALSE)</f>
        <v>#N/A</v>
      </c>
      <c r="AG256" s="1" t="str">
        <f ca="1">IF($I256&lt;AG$5,"-",SUM(INDIRECT(ADDRESS($AF256+"1",6,1,1,"EST 4")):INDIRECT(ADDRESS($AF256+"1",IF(AA256="",17,AA256+"5"),1,1,"EST 4")))/SUM(INDIRECT(ADDRESS($AF256,6,1,1,"EST 4")):INDIRECT(ADDRESS($AF256,IF(AA256="",17,AA256+"5"),1,1,"EST 4")))-1)</f>
        <v>-</v>
      </c>
      <c r="AH256" s="1" t="str">
        <f ca="1">IF($I256&lt;AH$5,"-",SUM(INDIRECT(ADDRESS($AF256+"1",22,1,1,"EST 4")):INDIRECT(ADDRESS($AF256+"1",IF(AB256="",33,AB256+"21"),1,1,"EST 4")))/SUM(INDIRECT(ADDRESS($AF256,22,1,1,"EST 4")):INDIRECT(ADDRESS($AF256,IF(AB256="",33,AB256+"21"),1,1,"EST 4")))-1)</f>
        <v>-</v>
      </c>
      <c r="AI256" s="1" t="str">
        <f ca="1">IF($I256&lt;AI$5,"-",SUM(INDIRECT(ADDRESS($AF256+"1",38,1,1,"EST 4")):INDIRECT(ADDRESS($AF256+"1",IF(AC256="",49,AC256+"37"),1,1,"EST 4")))/SUM(INDIRECT(ADDRESS($AF256,38,1,1,"EST 4")):INDIRECT(ADDRESS($AF256,IF(AC256="",49,AC256+"37"),1,1,"EST 4")))-1)</f>
        <v>-</v>
      </c>
      <c r="AJ256" s="1" t="str">
        <f ca="1">IF($I256&lt;AJ$5,"-",SUM(INDIRECT(ADDRESS($AF256+"1",54,1,1,"EST 4")):INDIRECT(ADDRESS($AF256+"1",IF(AD256="",65,AD256+"53"),1,1,"EST 4")))/SUM(INDIRECT(ADDRESS($AF256,54,1,1,"EST 4")):INDIRECT(ADDRESS($AF256,IF(AD256="",65,AD256+"53"),1,1,"EST 4")))-1)</f>
        <v>-</v>
      </c>
      <c r="AK256" s="1" t="str">
        <f ca="1">IF($I256&lt;AK$5,"-",SUM(INDIRECT(ADDRESS($AF256+"1",70,1,1,"EST 4")):INDIRECT(ADDRESS($AF256+"1",IF(AE256="",81,AE256+"69"),1,1,"EST 4")))/SUM(INDIRECT(ADDRESS($AF256,70,1,1,"EST 4")):INDIRECT(ADDRESS($AF256,IF(AE256="",81,AE256+"69"),1,1,"EST 4")))-1)</f>
        <v>-</v>
      </c>
    </row>
    <row r="257" spans="1:11" ht="30.75" customHeight="1">
      <c r="A257" s="1"/>
      <c r="B257" s="1"/>
      <c r="C257" s="323" t="str">
        <f>'Est4'!C91</f>
        <v>Aumentar: conocimiento</v>
      </c>
      <c r="D257" s="323" t="str">
        <f>'Est1'!$D91</f>
        <v>PERSPECTIVA FINANCIERA</v>
      </c>
      <c r="E257" s="323"/>
      <c r="F257" s="323"/>
      <c r="G257" s="323"/>
      <c r="H257" s="323"/>
      <c r="I257" s="323">
        <f>Id.O!D9</f>
        <v>2019</v>
      </c>
      <c r="J257" s="153"/>
      <c r="K257" s="1"/>
    </row>
    <row r="258" spans="1:11" ht="30" customHeight="1">
      <c r="A258" s="1"/>
      <c r="B258" s="1"/>
      <c r="C258" s="323" t="str">
        <f>'Est4'!C92</f>
        <v>Disminuir: satisfacción interna</v>
      </c>
      <c r="D258" s="323" t="str">
        <f>'Est1'!$D92</f>
        <v>PERSPECTIVA DE LOS CLIENTES</v>
      </c>
      <c r="E258" s="323"/>
      <c r="F258" s="323"/>
      <c r="G258" s="323"/>
      <c r="H258" s="323"/>
      <c r="I258" s="323" t="str">
        <f>IF(OR(Id.O!$K$9="5 anos",Id.O!$K$9="3 anos"),'PA4'!I257+1,"")</f>
        <v/>
      </c>
      <c r="J258" s="153"/>
      <c r="K258" s="1"/>
    </row>
    <row r="259" spans="1:11" ht="30" customHeight="1">
      <c r="A259" s="1"/>
      <c r="B259" s="1"/>
      <c r="C259" s="323" t="str">
        <f>'Est4'!C93</f>
        <v xml:space="preserve">: </v>
      </c>
      <c r="D259" s="323" t="str">
        <f>'Est1'!$D93</f>
        <v>PERSPECTIVA DE LOS PROCESOS INTERNOS</v>
      </c>
      <c r="E259" s="323"/>
      <c r="F259" s="323"/>
      <c r="G259" s="323"/>
      <c r="H259" s="323"/>
      <c r="I259" s="323" t="str">
        <f>IF(OR(Id.O!$K$9="5 anos",Id.O!$K$9="3 anos"),'PA4'!I258+1,"")</f>
        <v/>
      </c>
      <c r="J259" s="153"/>
      <c r="K259" s="1"/>
    </row>
    <row r="260" spans="1:11" ht="30" customHeight="1">
      <c r="A260" s="1"/>
      <c r="B260" s="1"/>
      <c r="C260" s="323" t="str">
        <f>'Est4'!C94</f>
        <v xml:space="preserve">: </v>
      </c>
      <c r="D260" s="323" t="str">
        <f>'Est1'!$D94</f>
        <v>PERSPECTIVA DE APRENDIZAJE</v>
      </c>
      <c r="E260" s="323"/>
      <c r="F260" s="323"/>
      <c r="G260" s="323"/>
      <c r="H260" s="323"/>
      <c r="I260" s="323" t="str">
        <f>IF(Id.O!$K$9="3 anos","",IF(Id.O!$K$9="5 anos",I259+1,""))</f>
        <v/>
      </c>
      <c r="J260" s="153"/>
      <c r="K260" s="1"/>
    </row>
    <row r="261" spans="1:11" ht="30" customHeight="1">
      <c r="A261" s="1"/>
      <c r="B261" s="1"/>
      <c r="C261" s="323" t="str">
        <f>'Est4'!C95</f>
        <v xml:space="preserve">: </v>
      </c>
      <c r="D261" s="323">
        <f>'Est1'!$D95</f>
        <v>0</v>
      </c>
      <c r="E261" s="323"/>
      <c r="F261" s="323"/>
      <c r="G261" s="323"/>
      <c r="H261" s="323"/>
      <c r="I261" s="323" t="str">
        <f>IF(Id.O!$K$9="3 anos","",IF(Id.O!$K$9="5 anos",I260+1,""))</f>
        <v/>
      </c>
      <c r="J261" s="153"/>
      <c r="K261" s="1"/>
    </row>
    <row r="262" spans="1:11" ht="30" customHeight="1">
      <c r="A262" s="1"/>
      <c r="B262" s="1"/>
      <c r="C262" s="323" t="str">
        <f>'Est4'!C96</f>
        <v xml:space="preserve">: </v>
      </c>
      <c r="D262" s="323">
        <f>'Est1'!$D96</f>
        <v>0</v>
      </c>
      <c r="E262" s="323"/>
      <c r="F262" s="323"/>
      <c r="G262" s="323"/>
      <c r="H262" s="323"/>
      <c r="I262" s="323"/>
      <c r="J262" s="153"/>
      <c r="K262" s="1"/>
    </row>
    <row r="263" spans="1:11" ht="30" customHeight="1">
      <c r="A263" s="1"/>
      <c r="B263" s="1"/>
      <c r="C263" s="323" t="str">
        <f>'Est4'!C97</f>
        <v xml:space="preserve">: </v>
      </c>
      <c r="D263" s="323"/>
      <c r="E263" s="323"/>
      <c r="F263" s="323"/>
      <c r="G263" s="323"/>
      <c r="H263" s="323"/>
      <c r="I263" s="323"/>
      <c r="J263" s="153"/>
      <c r="K263" s="1"/>
    </row>
    <row r="264" spans="1:11" ht="30" customHeight="1">
      <c r="A264" s="1"/>
      <c r="B264" s="1"/>
      <c r="C264" s="323" t="str">
        <f>'Est4'!C98</f>
        <v xml:space="preserve">: </v>
      </c>
      <c r="D264" s="323"/>
      <c r="E264" s="323"/>
      <c r="F264" s="323"/>
      <c r="G264" s="323"/>
      <c r="H264" s="323"/>
      <c r="I264" s="323"/>
      <c r="J264" s="153"/>
      <c r="K264" s="1"/>
    </row>
    <row r="265" spans="1:11" ht="30" customHeight="1">
      <c r="A265" s="1"/>
      <c r="B265" s="1"/>
      <c r="C265" s="323"/>
      <c r="D265" s="323"/>
      <c r="E265" s="323"/>
      <c r="F265" s="323"/>
      <c r="G265" s="323"/>
      <c r="H265" s="323"/>
      <c r="I265" s="323"/>
      <c r="J265" s="153"/>
      <c r="K265" s="1"/>
    </row>
    <row r="266" spans="1:11" ht="30" customHeight="1">
      <c r="A266" s="1"/>
      <c r="B266" s="1"/>
      <c r="C266" s="323"/>
      <c r="D266" s="323"/>
      <c r="E266" s="323"/>
      <c r="F266" s="323"/>
      <c r="G266" s="323"/>
      <c r="H266" s="323"/>
      <c r="I266" s="323"/>
      <c r="J266" s="153"/>
      <c r="K266" s="1"/>
    </row>
    <row r="267" spans="1:11" ht="30" customHeight="1">
      <c r="A267" s="1"/>
      <c r="B267" s="1"/>
      <c r="C267" s="323"/>
      <c r="D267" s="323"/>
      <c r="E267" s="323"/>
      <c r="F267" s="323"/>
      <c r="G267" s="323"/>
      <c r="H267" s="323"/>
      <c r="I267" s="323"/>
      <c r="J267" s="153"/>
      <c r="K267" s="1"/>
    </row>
    <row r="268" spans="1:11" ht="30" customHeight="1">
      <c r="A268" s="1"/>
      <c r="B268" s="1"/>
      <c r="C268" s="323"/>
      <c r="D268" s="323"/>
      <c r="E268" s="323"/>
      <c r="F268" s="323"/>
      <c r="G268" s="323"/>
      <c r="H268" s="323"/>
      <c r="I268" s="323"/>
      <c r="J268" s="153"/>
      <c r="K268" s="1"/>
    </row>
    <row r="269" spans="1:11" ht="30" hidden="1" customHeight="1">
      <c r="A269" s="1"/>
      <c r="B269" s="1"/>
      <c r="C269" s="323"/>
      <c r="D269" s="323"/>
      <c r="E269" s="323"/>
      <c r="F269" s="323"/>
      <c r="G269" s="323"/>
      <c r="H269" s="323"/>
      <c r="I269" s="323"/>
      <c r="J269" s="153"/>
      <c r="K269" s="1"/>
    </row>
    <row r="270" spans="1:11" ht="30" hidden="1" customHeight="1">
      <c r="A270" s="1"/>
      <c r="B270" s="1"/>
      <c r="C270" s="323"/>
      <c r="D270" s="323"/>
      <c r="E270" s="323"/>
      <c r="F270" s="323"/>
      <c r="G270" s="323"/>
      <c r="H270" s="323"/>
      <c r="I270" s="323"/>
      <c r="J270" s="153"/>
      <c r="K270" s="1"/>
    </row>
    <row r="271" spans="1:11" ht="30" hidden="1" customHeight="1">
      <c r="A271" s="1"/>
      <c r="B271" s="1"/>
      <c r="C271" s="323"/>
      <c r="D271" s="323"/>
      <c r="E271" s="323"/>
      <c r="F271" s="323"/>
      <c r="G271" s="323"/>
      <c r="H271" s="323"/>
      <c r="I271" s="323"/>
      <c r="J271" s="153"/>
      <c r="K271" s="1"/>
    </row>
    <row r="272" spans="1:11" ht="30" hidden="1" customHeight="1">
      <c r="A272" s="1"/>
      <c r="B272" s="1"/>
      <c r="C272" s="323"/>
      <c r="D272" s="323"/>
      <c r="E272" s="323"/>
      <c r="F272" s="323"/>
      <c r="G272" s="323"/>
      <c r="H272" s="323"/>
      <c r="I272" s="323"/>
      <c r="J272" s="153"/>
      <c r="K272" s="1"/>
    </row>
    <row r="273" spans="1:11" ht="30" hidden="1" customHeight="1">
      <c r="A273" s="1"/>
      <c r="B273" s="1"/>
      <c r="C273" s="323"/>
      <c r="D273" s="323"/>
      <c r="E273" s="323"/>
      <c r="F273" s="323"/>
      <c r="G273" s="323"/>
      <c r="H273" s="323"/>
      <c r="I273" s="323"/>
      <c r="J273" s="153"/>
      <c r="K273" s="1"/>
    </row>
    <row r="274" spans="1:11" ht="30" hidden="1" customHeight="1">
      <c r="A274" s="1"/>
      <c r="B274" s="1"/>
      <c r="C274" s="323"/>
      <c r="D274" s="323"/>
      <c r="E274" s="323"/>
      <c r="F274" s="323"/>
      <c r="G274" s="323"/>
      <c r="H274" s="323"/>
      <c r="I274" s="323"/>
      <c r="J274" s="153"/>
      <c r="K274" s="1"/>
    </row>
    <row r="275" spans="1:11" ht="30" hidden="1" customHeight="1">
      <c r="A275" s="1"/>
      <c r="B275" s="1"/>
      <c r="C275" s="323"/>
      <c r="D275" s="323"/>
      <c r="E275" s="323"/>
      <c r="F275" s="323"/>
      <c r="G275" s="323"/>
      <c r="H275" s="323"/>
      <c r="I275" s="323"/>
      <c r="J275" s="153"/>
      <c r="K275" s="1"/>
    </row>
    <row r="276" spans="1:11" ht="30" hidden="1" customHeight="1">
      <c r="A276" s="1"/>
      <c r="B276" s="1"/>
      <c r="C276" s="323"/>
      <c r="D276" s="323"/>
      <c r="E276" s="323"/>
      <c r="F276" s="323"/>
      <c r="G276" s="323"/>
      <c r="H276" s="323"/>
      <c r="I276" s="323"/>
      <c r="J276" s="153"/>
      <c r="K276" s="1"/>
    </row>
    <row r="277" spans="1:11" ht="30" hidden="1" customHeight="1">
      <c r="A277" s="1"/>
      <c r="B277" s="1"/>
      <c r="C277" s="323"/>
      <c r="D277" s="323"/>
      <c r="E277" s="323"/>
      <c r="F277" s="323"/>
      <c r="G277" s="323"/>
      <c r="H277" s="323"/>
      <c r="I277" s="323"/>
      <c r="J277" s="153"/>
      <c r="K277" s="1"/>
    </row>
    <row r="278" spans="1:11" ht="30" hidden="1" customHeight="1">
      <c r="A278" s="1"/>
      <c r="B278" s="1"/>
      <c r="C278" s="323"/>
      <c r="D278" s="323"/>
      <c r="E278" s="323"/>
      <c r="F278" s="323"/>
      <c r="G278" s="323"/>
      <c r="H278" s="323"/>
      <c r="I278" s="323"/>
      <c r="J278" s="153"/>
      <c r="K278" s="1"/>
    </row>
    <row r="279" spans="1:11" ht="30" hidden="1" customHeight="1">
      <c r="A279" s="1"/>
      <c r="B279" s="1"/>
      <c r="C279" s="323"/>
      <c r="D279" s="323"/>
      <c r="E279" s="323"/>
      <c r="F279" s="323"/>
      <c r="G279" s="323"/>
      <c r="H279" s="323"/>
      <c r="I279" s="323"/>
      <c r="J279" s="153"/>
      <c r="K279" s="1"/>
    </row>
    <row r="280" spans="1:11" ht="30" hidden="1" customHeight="1">
      <c r="A280" s="1"/>
      <c r="B280" s="1"/>
      <c r="C280" s="323"/>
      <c r="D280" s="323"/>
      <c r="E280" s="323"/>
      <c r="F280" s="323"/>
      <c r="G280" s="323"/>
      <c r="H280" s="323"/>
      <c r="I280" s="323"/>
      <c r="J280" s="153"/>
      <c r="K280" s="1"/>
    </row>
    <row r="281" spans="1:11" ht="30" hidden="1" customHeight="1">
      <c r="A281" s="1"/>
      <c r="B281" s="1"/>
      <c r="C281" s="323"/>
      <c r="D281" s="323"/>
      <c r="E281" s="323"/>
      <c r="F281" s="323"/>
      <c r="G281" s="323"/>
      <c r="H281" s="323"/>
      <c r="I281" s="323"/>
      <c r="J281" s="153"/>
      <c r="K281" s="1"/>
    </row>
    <row r="282" spans="1:11" ht="30" hidden="1" customHeight="1">
      <c r="A282" s="1"/>
      <c r="B282" s="1"/>
      <c r="C282" s="323"/>
      <c r="D282" s="323"/>
      <c r="E282" s="323"/>
      <c r="F282" s="323"/>
      <c r="G282" s="323"/>
      <c r="H282" s="323"/>
      <c r="I282" s="323"/>
      <c r="J282" s="153"/>
      <c r="K282" s="1"/>
    </row>
    <row r="283" spans="1:11" ht="30" hidden="1" customHeight="1">
      <c r="A283" s="1"/>
      <c r="B283" s="1"/>
      <c r="C283" s="323"/>
      <c r="D283" s="323"/>
      <c r="E283" s="323"/>
      <c r="F283" s="323"/>
      <c r="G283" s="323"/>
      <c r="H283" s="323"/>
      <c r="I283" s="323"/>
      <c r="J283" s="153"/>
      <c r="K283" s="1"/>
    </row>
    <row r="284" spans="1:11" ht="30" hidden="1" customHeight="1">
      <c r="A284" s="1"/>
      <c r="B284" s="1"/>
      <c r="C284" s="323"/>
      <c r="D284" s="323"/>
      <c r="E284" s="323"/>
      <c r="F284" s="323"/>
      <c r="G284" s="323"/>
      <c r="H284" s="323"/>
      <c r="I284" s="323"/>
      <c r="J284" s="153"/>
      <c r="K284" s="1"/>
    </row>
    <row r="285" spans="1:11" ht="30" hidden="1" customHeight="1">
      <c r="A285" s="1"/>
      <c r="B285" s="1"/>
      <c r="C285" s="323"/>
      <c r="D285" s="323"/>
      <c r="E285" s="323"/>
      <c r="F285" s="323"/>
      <c r="G285" s="323"/>
      <c r="H285" s="323"/>
      <c r="I285" s="323"/>
      <c r="J285" s="153"/>
      <c r="K285" s="1"/>
    </row>
    <row r="286" spans="1:11" ht="30" hidden="1" customHeight="1">
      <c r="A286" s="1"/>
      <c r="B286" s="1"/>
      <c r="C286" s="323"/>
      <c r="D286" s="323"/>
      <c r="E286" s="323"/>
      <c r="F286" s="323"/>
      <c r="G286" s="323"/>
      <c r="H286" s="323"/>
      <c r="I286" s="323"/>
      <c r="J286" s="153"/>
      <c r="K286" s="1"/>
    </row>
    <row r="287" spans="1:11" ht="30" hidden="1" customHeight="1">
      <c r="A287" s="1"/>
      <c r="B287" s="1"/>
      <c r="C287" s="323"/>
      <c r="D287" s="323"/>
      <c r="E287" s="323"/>
      <c r="F287" s="323"/>
      <c r="G287" s="323"/>
      <c r="H287" s="323"/>
      <c r="I287" s="323"/>
      <c r="J287" s="153"/>
      <c r="K287" s="1"/>
    </row>
    <row r="288" spans="1:11" ht="30" hidden="1" customHeight="1">
      <c r="A288" s="1"/>
      <c r="B288" s="1"/>
      <c r="C288" s="323"/>
      <c r="D288" s="323"/>
      <c r="E288" s="323"/>
      <c r="F288" s="323"/>
      <c r="G288" s="323"/>
      <c r="H288" s="323"/>
      <c r="I288" s="323"/>
      <c r="J288" s="153"/>
      <c r="K288" s="1"/>
    </row>
    <row r="289" spans="1:11" ht="30" hidden="1" customHeight="1">
      <c r="A289" s="1"/>
      <c r="B289" s="1"/>
      <c r="C289" s="323"/>
      <c r="D289" s="323"/>
      <c r="E289" s="323"/>
      <c r="F289" s="323"/>
      <c r="G289" s="323"/>
      <c r="H289" s="323"/>
      <c r="I289" s="323"/>
      <c r="J289" s="153"/>
      <c r="K289" s="1"/>
    </row>
    <row r="290" spans="1:11" ht="30" hidden="1" customHeight="1">
      <c r="A290" s="1"/>
      <c r="B290" s="1"/>
      <c r="C290" s="323"/>
      <c r="D290" s="323"/>
      <c r="E290" s="323"/>
      <c r="F290" s="323"/>
      <c r="G290" s="323"/>
      <c r="H290" s="323"/>
      <c r="I290" s="323"/>
      <c r="J290" s="153"/>
      <c r="K290" s="1"/>
    </row>
    <row r="291" spans="1:11" ht="30" hidden="1" customHeight="1">
      <c r="A291" s="1"/>
      <c r="B291" s="1"/>
      <c r="C291" s="323"/>
      <c r="D291" s="323"/>
      <c r="E291" s="323"/>
      <c r="F291" s="323"/>
      <c r="G291" s="323"/>
      <c r="H291" s="323"/>
      <c r="I291" s="323"/>
      <c r="J291" s="153"/>
      <c r="K291" s="1"/>
    </row>
    <row r="292" spans="1:11" ht="30" hidden="1" customHeight="1">
      <c r="A292" s="1"/>
      <c r="B292" s="1"/>
      <c r="C292" s="323"/>
      <c r="D292" s="323"/>
      <c r="E292" s="323"/>
      <c r="F292" s="323"/>
      <c r="G292" s="323"/>
      <c r="H292" s="323"/>
      <c r="I292" s="323"/>
      <c r="J292" s="153"/>
      <c r="K292" s="1"/>
    </row>
    <row r="293" spans="1:11" ht="30" hidden="1" customHeight="1">
      <c r="A293" s="1"/>
      <c r="B293" s="1"/>
      <c r="C293" s="323"/>
      <c r="D293" s="323"/>
      <c r="E293" s="323"/>
      <c r="F293" s="323"/>
      <c r="G293" s="323"/>
      <c r="H293" s="323"/>
      <c r="I293" s="323"/>
      <c r="J293" s="153"/>
      <c r="K293" s="1"/>
    </row>
    <row r="294" spans="1:11" ht="30" hidden="1" customHeight="1">
      <c r="A294" s="1"/>
      <c r="B294" s="1"/>
      <c r="C294" s="323"/>
      <c r="D294" s="323"/>
      <c r="E294" s="323"/>
      <c r="F294" s="323"/>
      <c r="G294" s="323"/>
      <c r="H294" s="323"/>
      <c r="I294" s="323"/>
      <c r="J294" s="153"/>
      <c r="K294" s="1"/>
    </row>
    <row r="295" spans="1:11" ht="30" hidden="1" customHeight="1">
      <c r="A295" s="1"/>
      <c r="B295" s="1"/>
      <c r="C295" s="323"/>
      <c r="D295" s="323"/>
      <c r="E295" s="323"/>
      <c r="F295" s="323"/>
      <c r="G295" s="323"/>
      <c r="H295" s="323"/>
      <c r="I295" s="323"/>
      <c r="J295" s="153"/>
      <c r="K295" s="1"/>
    </row>
    <row r="296" spans="1:11" ht="30" hidden="1" customHeight="1">
      <c r="A296" s="1"/>
      <c r="B296" s="1"/>
      <c r="C296" s="323"/>
      <c r="D296" s="323"/>
      <c r="E296" s="323"/>
      <c r="F296" s="323"/>
      <c r="G296" s="323"/>
      <c r="H296" s="323"/>
      <c r="I296" s="323"/>
      <c r="J296" s="153"/>
      <c r="K296" s="1"/>
    </row>
    <row r="297" spans="1:11" ht="30" hidden="1" customHeight="1">
      <c r="A297" s="1"/>
      <c r="B297" s="1"/>
      <c r="C297" s="323"/>
      <c r="D297" s="323"/>
      <c r="E297" s="323"/>
      <c r="F297" s="323"/>
      <c r="G297" s="323"/>
      <c r="H297" s="323"/>
      <c r="I297" s="323"/>
      <c r="J297" s="153"/>
      <c r="K297" s="1"/>
    </row>
    <row r="298" spans="1:11" ht="30" hidden="1" customHeight="1">
      <c r="A298" s="1"/>
      <c r="B298" s="1"/>
      <c r="C298" s="323"/>
      <c r="D298" s="323"/>
      <c r="E298" s="323"/>
      <c r="F298" s="323"/>
      <c r="G298" s="323"/>
      <c r="H298" s="323"/>
      <c r="I298" s="323"/>
      <c r="J298" s="153"/>
      <c r="K298" s="1"/>
    </row>
    <row r="299" spans="1:11" ht="30" hidden="1" customHeight="1">
      <c r="A299" s="1"/>
      <c r="B299" s="1"/>
      <c r="C299" s="323"/>
      <c r="D299" s="323"/>
      <c r="E299" s="323"/>
      <c r="F299" s="323"/>
      <c r="G299" s="323"/>
      <c r="H299" s="323"/>
      <c r="I299" s="323"/>
      <c r="J299" s="153"/>
      <c r="K299" s="1"/>
    </row>
    <row r="300" spans="1:11" ht="30" hidden="1" customHeight="1">
      <c r="A300" s="1"/>
      <c r="B300" s="1"/>
      <c r="C300" s="323"/>
      <c r="D300" s="323"/>
      <c r="E300" s="323"/>
      <c r="F300" s="323"/>
      <c r="G300" s="323"/>
      <c r="H300" s="323"/>
      <c r="I300" s="323"/>
      <c r="J300" s="153"/>
      <c r="K300" s="1"/>
    </row>
    <row r="301" spans="1:11" s="1" customFormat="1" ht="30" hidden="1" customHeight="1">
      <c r="J301" s="153"/>
    </row>
    <row r="302" spans="1:11" s="1" customFormat="1" ht="30" hidden="1" customHeight="1">
      <c r="J302" s="153"/>
    </row>
    <row r="303" spans="1:11" s="1" customFormat="1" ht="30" hidden="1" customHeight="1">
      <c r="J303" s="153"/>
    </row>
    <row r="304" spans="1:11" s="1" customFormat="1" ht="30" hidden="1" customHeight="1">
      <c r="J304" s="153"/>
    </row>
    <row r="305" spans="10:10" s="1" customFormat="1" ht="30" hidden="1" customHeight="1">
      <c r="J305" s="153"/>
    </row>
    <row r="306" spans="10:10" s="1" customFormat="1" ht="30" hidden="1" customHeight="1">
      <c r="J306" s="153"/>
    </row>
    <row r="307" spans="10:10" s="1" customFormat="1" ht="30" hidden="1" customHeight="1">
      <c r="J307" s="153"/>
    </row>
    <row r="308" spans="10:10" s="1" customFormat="1" ht="30" hidden="1" customHeight="1">
      <c r="J308" s="153"/>
    </row>
    <row r="309" spans="10:10" s="1" customFormat="1" ht="30" hidden="1" customHeight="1">
      <c r="J309" s="153"/>
    </row>
    <row r="310" spans="10:10" s="1" customFormat="1" ht="30" hidden="1" customHeight="1">
      <c r="J310" s="153"/>
    </row>
    <row r="311" spans="10:10" s="1" customFormat="1" ht="30" hidden="1" customHeight="1">
      <c r="J311" s="153"/>
    </row>
    <row r="312" spans="10:10" s="1" customFormat="1" ht="30" hidden="1" customHeight="1">
      <c r="J312" s="153"/>
    </row>
    <row r="313" spans="10:10" s="1" customFormat="1" ht="30" hidden="1" customHeight="1">
      <c r="J313" s="153"/>
    </row>
    <row r="314" spans="10:10" s="1" customFormat="1" ht="30" hidden="1" customHeight="1">
      <c r="J314" s="153"/>
    </row>
    <row r="315" spans="10:10" s="1" customFormat="1" ht="30" hidden="1" customHeight="1">
      <c r="J315" s="153"/>
    </row>
    <row r="316" spans="10:10" s="1" customFormat="1" ht="30" hidden="1" customHeight="1">
      <c r="J316" s="153"/>
    </row>
    <row r="317" spans="10:10" s="1" customFormat="1" ht="30" hidden="1" customHeight="1">
      <c r="J317" s="153"/>
    </row>
    <row r="318" spans="10:10" s="1" customFormat="1" ht="30" hidden="1" customHeight="1">
      <c r="J318" s="153"/>
    </row>
    <row r="319" spans="10:10" s="1" customFormat="1" ht="30" hidden="1" customHeight="1">
      <c r="J319" s="153"/>
    </row>
    <row r="320" spans="10:10" s="1" customFormat="1" ht="30" hidden="1" customHeight="1">
      <c r="J320" s="153"/>
    </row>
    <row r="321" spans="10:10" s="1" customFormat="1" ht="30" hidden="1" customHeight="1">
      <c r="J321" s="153"/>
    </row>
    <row r="322" spans="10:10" s="1" customFormat="1" ht="30" hidden="1" customHeight="1">
      <c r="J322" s="153"/>
    </row>
    <row r="323" spans="10:10" s="1" customFormat="1" ht="30" hidden="1" customHeight="1">
      <c r="J323" s="153"/>
    </row>
    <row r="324" spans="10:10" s="1" customFormat="1" ht="30" hidden="1" customHeight="1">
      <c r="J324" s="153"/>
    </row>
    <row r="325" spans="10:10" s="1" customFormat="1" ht="30" hidden="1" customHeight="1">
      <c r="J325" s="153"/>
    </row>
    <row r="326" spans="10:10" s="1" customFormat="1" ht="30" hidden="1" customHeight="1">
      <c r="J326" s="153"/>
    </row>
    <row r="327" spans="10:10" s="1" customFormat="1" ht="30" hidden="1" customHeight="1">
      <c r="J327" s="153"/>
    </row>
    <row r="328" spans="10:10" s="1" customFormat="1" ht="30" hidden="1" customHeight="1">
      <c r="J328" s="153"/>
    </row>
    <row r="329" spans="10:10" s="1" customFormat="1" ht="0" hidden="1" customHeight="1">
      <c r="J329" s="153"/>
    </row>
    <row r="330" spans="10:10" s="1" customFormat="1" ht="0" hidden="1" customHeight="1">
      <c r="J330" s="153"/>
    </row>
    <row r="331" spans="10:10" s="1" customFormat="1" ht="0" hidden="1" customHeight="1">
      <c r="J331" s="153"/>
    </row>
    <row r="332" spans="10:10" s="1" customFormat="1" ht="0" hidden="1" customHeight="1">
      <c r="J332" s="153"/>
    </row>
    <row r="333" spans="10:10" s="1" customFormat="1" ht="0" hidden="1" customHeight="1">
      <c r="J333" s="153"/>
    </row>
    <row r="334" spans="10:10" s="1" customFormat="1" ht="0" hidden="1" customHeight="1">
      <c r="J334" s="153"/>
    </row>
    <row r="335" spans="10:10" s="1" customFormat="1" ht="0" hidden="1" customHeight="1">
      <c r="J335" s="153"/>
    </row>
    <row r="336" spans="10:10" s="1" customFormat="1" ht="0" hidden="1" customHeight="1">
      <c r="J336" s="153"/>
    </row>
    <row r="337" spans="10:10" s="1" customFormat="1" ht="0" hidden="1" customHeight="1">
      <c r="J337" s="153"/>
    </row>
    <row r="338" spans="10:10" s="1" customFormat="1" ht="0" hidden="1" customHeight="1">
      <c r="J338" s="153"/>
    </row>
    <row r="339" spans="10:10" s="1" customFormat="1" ht="0" hidden="1" customHeight="1">
      <c r="J339" s="153"/>
    </row>
    <row r="340" spans="10:10" s="1" customFormat="1" ht="0" hidden="1" customHeight="1">
      <c r="J340" s="153"/>
    </row>
    <row r="341" spans="10:10" s="1" customFormat="1" ht="0" hidden="1" customHeight="1">
      <c r="J341" s="153"/>
    </row>
    <row r="342" spans="10:10" s="1" customFormat="1" ht="0" hidden="1" customHeight="1">
      <c r="J342" s="153"/>
    </row>
    <row r="343" spans="10:10" s="1" customFormat="1" ht="0" hidden="1" customHeight="1">
      <c r="J343" s="153"/>
    </row>
    <row r="344" spans="10:10" s="1" customFormat="1" ht="0" hidden="1" customHeight="1">
      <c r="J344" s="153"/>
    </row>
    <row r="345" spans="10:10" s="1" customFormat="1" ht="0" hidden="1" customHeight="1">
      <c r="J345" s="153"/>
    </row>
    <row r="346" spans="10:10" s="1" customFormat="1" ht="0" hidden="1" customHeight="1">
      <c r="J346" s="153"/>
    </row>
    <row r="347" spans="10:10" s="1" customFormat="1" ht="0" hidden="1" customHeight="1">
      <c r="J347" s="153"/>
    </row>
    <row r="348" spans="10:10" s="1" customFormat="1" ht="0" hidden="1" customHeight="1">
      <c r="J348" s="153"/>
    </row>
    <row r="349" spans="10:10" s="1" customFormat="1" ht="0" hidden="1" customHeight="1">
      <c r="J349" s="153"/>
    </row>
    <row r="350" spans="10:10" s="1" customFormat="1" ht="0" hidden="1" customHeight="1">
      <c r="J350" s="153"/>
    </row>
    <row r="351" spans="10:10" s="1" customFormat="1" ht="0" hidden="1" customHeight="1">
      <c r="J351" s="153"/>
    </row>
    <row r="352" spans="10:10" s="1" customFormat="1" ht="0" hidden="1" customHeight="1">
      <c r="J352" s="153"/>
    </row>
    <row r="353" spans="10:10" s="1" customFormat="1" ht="0" hidden="1" customHeight="1">
      <c r="J353" s="153"/>
    </row>
    <row r="354" spans="10:10" s="1" customFormat="1" ht="0" hidden="1" customHeight="1">
      <c r="J354" s="153"/>
    </row>
    <row r="355" spans="10:10" s="1" customFormat="1" ht="0" hidden="1" customHeight="1">
      <c r="J355" s="153"/>
    </row>
    <row r="356" spans="10:10" s="1" customFormat="1" ht="0" hidden="1" customHeight="1">
      <c r="J356" s="153"/>
    </row>
    <row r="357" spans="10:10" s="1" customFormat="1" ht="0" hidden="1" customHeight="1">
      <c r="J357" s="153"/>
    </row>
    <row r="358" spans="10:10" s="1" customFormat="1" ht="0" hidden="1" customHeight="1">
      <c r="J358" s="153"/>
    </row>
    <row r="359" spans="10:10" s="1" customFormat="1" ht="0" hidden="1" customHeight="1">
      <c r="J359" s="153"/>
    </row>
    <row r="360" spans="10:10" s="1" customFormat="1" ht="0" hidden="1" customHeight="1">
      <c r="J360" s="153"/>
    </row>
    <row r="361" spans="10:10" s="1" customFormat="1" ht="0" hidden="1" customHeight="1">
      <c r="J361" s="153"/>
    </row>
    <row r="362" spans="10:10" s="1" customFormat="1" ht="0" hidden="1" customHeight="1">
      <c r="J362" s="153"/>
    </row>
    <row r="363" spans="10:10" s="1" customFormat="1" ht="0" hidden="1" customHeight="1">
      <c r="J363" s="153"/>
    </row>
    <row r="364" spans="10:10" s="1" customFormat="1" ht="0" hidden="1" customHeight="1">
      <c r="J364" s="153"/>
    </row>
    <row r="365" spans="10:10" s="1" customFormat="1" ht="0" hidden="1" customHeight="1">
      <c r="J365" s="153"/>
    </row>
    <row r="366" spans="10:10" s="1" customFormat="1" ht="0" hidden="1" customHeight="1">
      <c r="J366" s="153"/>
    </row>
    <row r="367" spans="10:10" s="1" customFormat="1" ht="0" hidden="1" customHeight="1">
      <c r="J367" s="153"/>
    </row>
    <row r="368" spans="10:10" s="1" customFormat="1" ht="0" hidden="1" customHeight="1">
      <c r="J368" s="153"/>
    </row>
    <row r="369" spans="10:10" s="1" customFormat="1" ht="0" hidden="1" customHeight="1">
      <c r="J369" s="153"/>
    </row>
    <row r="370" spans="10:10" s="1" customFormat="1" ht="0" hidden="1" customHeight="1">
      <c r="J370" s="153"/>
    </row>
    <row r="371" spans="10:10" s="1" customFormat="1" ht="0" hidden="1" customHeight="1">
      <c r="J371" s="153"/>
    </row>
    <row r="372" spans="10:10" s="1" customFormat="1" ht="0" hidden="1" customHeight="1">
      <c r="J372" s="153"/>
    </row>
    <row r="373" spans="10:10" s="1" customFormat="1" ht="0" hidden="1" customHeight="1">
      <c r="J373" s="153"/>
    </row>
    <row r="374" spans="10:10" s="1" customFormat="1" ht="0" hidden="1" customHeight="1">
      <c r="J374" s="153"/>
    </row>
    <row r="375" spans="10:10" s="1" customFormat="1" ht="0" hidden="1" customHeight="1">
      <c r="J375" s="153"/>
    </row>
    <row r="376" spans="10:10" s="1" customFormat="1" ht="0" hidden="1" customHeight="1">
      <c r="J376" s="153"/>
    </row>
    <row r="377" spans="10:10" s="1" customFormat="1" ht="0" hidden="1" customHeight="1">
      <c r="J377" s="153"/>
    </row>
    <row r="378" spans="10:10" s="1" customFormat="1" ht="0" hidden="1" customHeight="1">
      <c r="J378" s="153"/>
    </row>
    <row r="379" spans="10:10" s="1" customFormat="1" ht="0" hidden="1" customHeight="1">
      <c r="J379" s="153"/>
    </row>
    <row r="380" spans="10:10" s="1" customFormat="1" ht="0" hidden="1" customHeight="1">
      <c r="J380" s="153"/>
    </row>
    <row r="381" spans="10:10" s="1" customFormat="1" ht="0" hidden="1" customHeight="1">
      <c r="J381" s="153"/>
    </row>
    <row r="382" spans="10:10" s="1" customFormat="1" ht="0" hidden="1" customHeight="1">
      <c r="J382" s="153"/>
    </row>
    <row r="383" spans="10:10" s="1" customFormat="1" ht="0" hidden="1" customHeight="1">
      <c r="J383" s="153"/>
    </row>
    <row r="384" spans="10:10" s="1" customFormat="1" ht="0" hidden="1" customHeight="1">
      <c r="J384" s="153"/>
    </row>
    <row r="385" spans="10:10" s="1" customFormat="1" ht="0" hidden="1" customHeight="1">
      <c r="J385" s="153"/>
    </row>
    <row r="386" spans="10:10" s="1" customFormat="1" ht="0" hidden="1" customHeight="1">
      <c r="J386" s="153"/>
    </row>
    <row r="387" spans="10:10" s="1" customFormat="1" ht="0" hidden="1" customHeight="1">
      <c r="J387" s="153"/>
    </row>
    <row r="388" spans="10:10" s="1" customFormat="1" ht="0" hidden="1" customHeight="1">
      <c r="J388" s="153"/>
    </row>
    <row r="389" spans="10:10" s="1" customFormat="1" ht="0" hidden="1" customHeight="1">
      <c r="J389" s="153"/>
    </row>
    <row r="390" spans="10:10" s="1" customFormat="1" ht="0" hidden="1" customHeight="1">
      <c r="J390" s="153"/>
    </row>
    <row r="391" spans="10:10" s="1" customFormat="1" ht="0" hidden="1" customHeight="1">
      <c r="J391" s="153"/>
    </row>
    <row r="392" spans="10:10" s="1" customFormat="1" ht="0" hidden="1" customHeight="1">
      <c r="J392" s="153"/>
    </row>
    <row r="393" spans="10:10" s="1" customFormat="1" ht="0" hidden="1" customHeight="1">
      <c r="J393" s="153"/>
    </row>
    <row r="394" spans="10:10" s="1" customFormat="1" ht="0" hidden="1" customHeight="1">
      <c r="J394" s="153"/>
    </row>
    <row r="395" spans="10:10" s="1" customFormat="1" ht="0" hidden="1" customHeight="1">
      <c r="J395" s="153"/>
    </row>
    <row r="396" spans="10:10" s="1" customFormat="1" ht="0" hidden="1" customHeight="1">
      <c r="J396" s="153"/>
    </row>
    <row r="397" spans="10:10" s="1" customFormat="1" ht="0" hidden="1" customHeight="1">
      <c r="J397" s="153"/>
    </row>
    <row r="398" spans="10:10" s="1" customFormat="1" ht="0" hidden="1" customHeight="1">
      <c r="J398" s="153"/>
    </row>
    <row r="399" spans="10:10" s="1" customFormat="1" ht="0" hidden="1" customHeight="1">
      <c r="J399" s="153"/>
    </row>
    <row r="400" spans="10:10" s="1" customFormat="1" ht="0" hidden="1" customHeight="1">
      <c r="J400" s="153"/>
    </row>
    <row r="401" spans="10:10" s="1" customFormat="1" ht="0" hidden="1" customHeight="1">
      <c r="J401" s="153"/>
    </row>
    <row r="402" spans="10:10" s="1" customFormat="1" ht="0" hidden="1" customHeight="1">
      <c r="J402" s="153"/>
    </row>
    <row r="403" spans="10:10" s="1" customFormat="1" ht="0" hidden="1" customHeight="1">
      <c r="J403" s="153"/>
    </row>
    <row r="404" spans="10:10" s="1" customFormat="1" ht="0" hidden="1" customHeight="1">
      <c r="J404" s="153"/>
    </row>
    <row r="405" spans="10:10" s="1" customFormat="1" ht="0" hidden="1" customHeight="1">
      <c r="J405" s="153"/>
    </row>
    <row r="406" spans="10:10" s="1" customFormat="1" ht="0" hidden="1" customHeight="1">
      <c r="J406" s="153"/>
    </row>
    <row r="407" spans="10:10" s="1" customFormat="1" ht="0" hidden="1" customHeight="1">
      <c r="J407" s="153"/>
    </row>
    <row r="408" spans="10:10" s="1" customFormat="1" ht="0" hidden="1" customHeight="1">
      <c r="J408" s="153"/>
    </row>
    <row r="409" spans="10:10" s="1" customFormat="1" ht="0" hidden="1" customHeight="1">
      <c r="J409" s="153"/>
    </row>
    <row r="410" spans="10:10" s="1" customFormat="1" ht="0" hidden="1" customHeight="1">
      <c r="J410" s="153"/>
    </row>
    <row r="411" spans="10:10" s="1" customFormat="1" ht="0" hidden="1" customHeight="1">
      <c r="J411" s="153"/>
    </row>
    <row r="412" spans="10:10" s="1" customFormat="1" ht="0" hidden="1" customHeight="1">
      <c r="J412" s="153"/>
    </row>
    <row r="413" spans="10:10" s="1" customFormat="1" ht="0" hidden="1" customHeight="1">
      <c r="J413" s="153"/>
    </row>
    <row r="414" spans="10:10" s="1" customFormat="1" ht="0" hidden="1" customHeight="1">
      <c r="J414" s="153"/>
    </row>
    <row r="415" spans="10:10" s="1" customFormat="1" ht="0" hidden="1" customHeight="1">
      <c r="J415" s="153"/>
    </row>
    <row r="416" spans="10:10" s="1" customFormat="1" ht="0" hidden="1" customHeight="1">
      <c r="J416" s="153"/>
    </row>
    <row r="417" spans="10:10" s="1" customFormat="1" ht="0" hidden="1" customHeight="1">
      <c r="J417" s="153"/>
    </row>
    <row r="418" spans="10:10" s="1" customFormat="1" ht="0" hidden="1" customHeight="1">
      <c r="J418" s="153"/>
    </row>
    <row r="419" spans="10:10" s="1" customFormat="1" ht="0" hidden="1" customHeight="1">
      <c r="J419" s="153"/>
    </row>
    <row r="420" spans="10:10" s="1" customFormat="1" ht="0" hidden="1" customHeight="1">
      <c r="J420" s="153"/>
    </row>
    <row r="421" spans="10:10" s="1" customFormat="1" ht="0" hidden="1" customHeight="1">
      <c r="J421" s="153"/>
    </row>
    <row r="422" spans="10:10" s="1" customFormat="1" ht="0" hidden="1" customHeight="1">
      <c r="J422" s="153"/>
    </row>
    <row r="423" spans="10:10" s="1" customFormat="1" ht="0" hidden="1" customHeight="1">
      <c r="J423" s="153"/>
    </row>
    <row r="424" spans="10:10" s="1" customFormat="1" ht="0" hidden="1" customHeight="1">
      <c r="J424" s="153"/>
    </row>
    <row r="425" spans="10:10" s="1" customFormat="1" ht="0" hidden="1" customHeight="1">
      <c r="J425" s="153"/>
    </row>
    <row r="426" spans="10:10" s="1" customFormat="1" ht="0" hidden="1" customHeight="1">
      <c r="J426" s="153"/>
    </row>
    <row r="427" spans="10:10" s="1" customFormat="1" ht="0" hidden="1" customHeight="1">
      <c r="J427" s="153"/>
    </row>
    <row r="428" spans="10:10" s="1" customFormat="1" ht="0" hidden="1" customHeight="1">
      <c r="J428" s="153"/>
    </row>
    <row r="429" spans="10:10" s="1" customFormat="1" ht="0" hidden="1" customHeight="1">
      <c r="J429" s="153"/>
    </row>
    <row r="430" spans="10:10" s="1" customFormat="1" ht="0" hidden="1" customHeight="1">
      <c r="J430" s="153"/>
    </row>
    <row r="431" spans="10:10" s="1" customFormat="1" ht="0" hidden="1" customHeight="1">
      <c r="J431" s="153"/>
    </row>
    <row r="432" spans="10:10" s="1" customFormat="1" ht="0" hidden="1" customHeight="1">
      <c r="J432" s="153"/>
    </row>
    <row r="433" spans="10:10" s="1" customFormat="1" ht="0" hidden="1" customHeight="1">
      <c r="J433" s="153"/>
    </row>
    <row r="434" spans="10:10" s="1" customFormat="1" ht="0" hidden="1" customHeight="1">
      <c r="J434" s="153"/>
    </row>
    <row r="435" spans="10:10" s="1" customFormat="1" ht="0" hidden="1" customHeight="1">
      <c r="J435" s="153"/>
    </row>
    <row r="436" spans="10:10" s="1" customFormat="1" ht="0" hidden="1" customHeight="1">
      <c r="J436" s="153"/>
    </row>
    <row r="437" spans="10:10" s="1" customFormat="1" ht="0" hidden="1" customHeight="1">
      <c r="J437" s="153"/>
    </row>
    <row r="438" spans="10:10" s="1" customFormat="1" ht="0" hidden="1" customHeight="1">
      <c r="J438" s="153"/>
    </row>
    <row r="439" spans="10:10" s="1" customFormat="1" ht="0" hidden="1" customHeight="1">
      <c r="J439" s="153"/>
    </row>
    <row r="440" spans="10:10" s="1" customFormat="1" ht="0" hidden="1" customHeight="1">
      <c r="J440" s="153"/>
    </row>
    <row r="441" spans="10:10" s="1" customFormat="1" ht="0" hidden="1" customHeight="1">
      <c r="J441" s="153"/>
    </row>
    <row r="442" spans="10:10" s="1" customFormat="1" ht="0" hidden="1" customHeight="1">
      <c r="J442" s="153"/>
    </row>
    <row r="443" spans="10:10" s="1" customFormat="1" ht="0" hidden="1" customHeight="1">
      <c r="J443" s="153"/>
    </row>
    <row r="444" spans="10:10" s="1" customFormat="1" ht="0" hidden="1" customHeight="1">
      <c r="J444" s="153"/>
    </row>
    <row r="445" spans="10:10" s="1" customFormat="1" ht="0" hidden="1" customHeight="1">
      <c r="J445" s="153"/>
    </row>
    <row r="446" spans="10:10" s="1" customFormat="1" ht="0" hidden="1" customHeight="1">
      <c r="J446" s="153"/>
    </row>
    <row r="447" spans="10:10" s="1" customFormat="1" ht="0" hidden="1" customHeight="1">
      <c r="J447" s="153"/>
    </row>
    <row r="448" spans="10:10" s="1" customFormat="1" ht="0" hidden="1" customHeight="1">
      <c r="J448" s="153"/>
    </row>
    <row r="449" spans="10:10" s="1" customFormat="1" ht="0" hidden="1" customHeight="1">
      <c r="J449" s="153"/>
    </row>
    <row r="450" spans="10:10" s="1" customFormat="1" ht="0" hidden="1" customHeight="1">
      <c r="J450" s="153"/>
    </row>
    <row r="451" spans="10:10" s="1" customFormat="1" ht="0" hidden="1" customHeight="1">
      <c r="J451" s="153"/>
    </row>
    <row r="452" spans="10:10" s="1" customFormat="1" ht="0" hidden="1" customHeight="1">
      <c r="J452" s="153"/>
    </row>
    <row r="453" spans="10:10" s="1" customFormat="1" ht="0" hidden="1" customHeight="1">
      <c r="J453" s="153"/>
    </row>
    <row r="454" spans="10:10" s="1" customFormat="1" ht="0" hidden="1" customHeight="1">
      <c r="J454" s="153"/>
    </row>
    <row r="455" spans="10:10" s="1" customFormat="1" ht="0" hidden="1" customHeight="1">
      <c r="J455" s="153"/>
    </row>
    <row r="456" spans="10:10" s="1" customFormat="1" ht="0" hidden="1" customHeight="1">
      <c r="J456" s="153"/>
    </row>
    <row r="457" spans="10:10" s="1" customFormat="1" ht="0" hidden="1" customHeight="1">
      <c r="J457" s="153"/>
    </row>
    <row r="458" spans="10:10" s="1" customFormat="1" ht="0" hidden="1" customHeight="1">
      <c r="J458" s="153"/>
    </row>
    <row r="459" spans="10:10" s="1" customFormat="1" ht="0" hidden="1" customHeight="1">
      <c r="J459" s="153"/>
    </row>
    <row r="460" spans="10:10" s="1" customFormat="1" ht="0" hidden="1" customHeight="1">
      <c r="J460" s="153"/>
    </row>
    <row r="461" spans="10:10" s="1" customFormat="1" ht="0" hidden="1" customHeight="1">
      <c r="J461" s="153"/>
    </row>
    <row r="462" spans="10:10" s="1" customFormat="1" ht="0" hidden="1" customHeight="1">
      <c r="J462" s="153"/>
    </row>
    <row r="463" spans="10:10" s="1" customFormat="1" ht="0" hidden="1" customHeight="1">
      <c r="J463" s="153"/>
    </row>
    <row r="464" spans="10:10" s="1" customFormat="1" ht="0" hidden="1" customHeight="1">
      <c r="J464" s="153"/>
    </row>
    <row r="465" spans="10:10" s="1" customFormat="1" ht="0" hidden="1" customHeight="1">
      <c r="J465" s="153"/>
    </row>
    <row r="466" spans="10:10" s="1" customFormat="1" ht="0" hidden="1" customHeight="1">
      <c r="J466" s="153"/>
    </row>
    <row r="467" spans="10:10" s="1" customFormat="1" ht="0" hidden="1" customHeight="1">
      <c r="J467" s="153"/>
    </row>
    <row r="468" spans="10:10" s="1" customFormat="1" ht="0" hidden="1" customHeight="1">
      <c r="J468" s="153"/>
    </row>
    <row r="469" spans="10:10" s="1" customFormat="1" ht="0" hidden="1" customHeight="1">
      <c r="J469" s="153"/>
    </row>
    <row r="470" spans="10:10" s="1" customFormat="1" ht="0" hidden="1" customHeight="1">
      <c r="J470" s="153"/>
    </row>
    <row r="471" spans="10:10" s="1" customFormat="1" ht="0" hidden="1" customHeight="1">
      <c r="J471" s="153"/>
    </row>
    <row r="472" spans="10:10" s="1" customFormat="1" ht="0" hidden="1" customHeight="1">
      <c r="J472" s="153"/>
    </row>
    <row r="473" spans="10:10" s="1" customFormat="1" ht="0" hidden="1" customHeight="1">
      <c r="J473" s="153"/>
    </row>
    <row r="474" spans="10:10" s="1" customFormat="1" ht="0" hidden="1" customHeight="1">
      <c r="J474" s="153"/>
    </row>
    <row r="475" spans="10:10" s="1" customFormat="1" ht="0" hidden="1" customHeight="1">
      <c r="J475" s="153"/>
    </row>
    <row r="476" spans="10:10" s="1" customFormat="1" ht="0" hidden="1" customHeight="1">
      <c r="J476" s="153"/>
    </row>
    <row r="477" spans="10:10" s="1" customFormat="1" ht="0" hidden="1" customHeight="1">
      <c r="J477" s="153"/>
    </row>
    <row r="478" spans="10:10" s="1" customFormat="1" ht="0" hidden="1" customHeight="1">
      <c r="J478" s="153"/>
    </row>
    <row r="479" spans="10:10" s="1" customFormat="1" ht="0" hidden="1" customHeight="1">
      <c r="J479" s="153"/>
    </row>
    <row r="480" spans="10:10" s="1" customFormat="1" ht="0" hidden="1" customHeight="1">
      <c r="J480" s="153"/>
    </row>
    <row r="481" spans="10:10" s="1" customFormat="1" ht="0" hidden="1" customHeight="1">
      <c r="J481" s="153"/>
    </row>
    <row r="482" spans="10:10" s="1" customFormat="1" ht="0" hidden="1" customHeight="1">
      <c r="J482" s="153"/>
    </row>
    <row r="483" spans="10:10" s="1" customFormat="1" ht="0" hidden="1" customHeight="1">
      <c r="J483" s="153"/>
    </row>
    <row r="484" spans="10:10" s="1" customFormat="1" ht="0" hidden="1" customHeight="1">
      <c r="J484" s="153"/>
    </row>
    <row r="485" spans="10:10" s="1" customFormat="1" ht="0" hidden="1" customHeight="1">
      <c r="J485" s="153"/>
    </row>
    <row r="486" spans="10:10" s="1" customFormat="1" ht="0" hidden="1" customHeight="1">
      <c r="J486" s="153"/>
    </row>
    <row r="487" spans="10:10" s="1" customFormat="1" ht="0" hidden="1" customHeight="1">
      <c r="J487" s="153"/>
    </row>
    <row r="488" spans="10:10" s="1" customFormat="1" ht="0" hidden="1" customHeight="1">
      <c r="J488" s="153"/>
    </row>
    <row r="489" spans="10:10" s="1" customFormat="1" ht="0" hidden="1" customHeight="1">
      <c r="J489" s="153"/>
    </row>
    <row r="490" spans="10:10" s="1" customFormat="1" ht="0" hidden="1" customHeight="1">
      <c r="J490" s="153"/>
    </row>
    <row r="491" spans="10:10" s="1" customFormat="1" ht="0" hidden="1" customHeight="1">
      <c r="J491" s="153"/>
    </row>
    <row r="492" spans="10:10" s="1" customFormat="1" ht="0" hidden="1" customHeight="1">
      <c r="J492" s="153"/>
    </row>
    <row r="493" spans="10:10" s="1" customFormat="1" ht="0" hidden="1" customHeight="1">
      <c r="J493" s="153"/>
    </row>
    <row r="494" spans="10:10" s="1" customFormat="1" ht="0" hidden="1" customHeight="1">
      <c r="J494" s="153"/>
    </row>
    <row r="495" spans="10:10" s="1" customFormat="1" ht="0" hidden="1" customHeight="1">
      <c r="J495" s="153"/>
    </row>
    <row r="496" spans="10:10" s="1" customFormat="1" ht="0" hidden="1" customHeight="1">
      <c r="J496" s="153"/>
    </row>
    <row r="497" spans="10:10" s="1" customFormat="1" ht="0" hidden="1" customHeight="1">
      <c r="J497" s="153"/>
    </row>
    <row r="498" spans="10:10" s="1" customFormat="1" ht="0" hidden="1" customHeight="1">
      <c r="J498" s="153"/>
    </row>
    <row r="499" spans="10:10" s="1" customFormat="1" ht="0" hidden="1" customHeight="1">
      <c r="J499" s="153"/>
    </row>
    <row r="500" spans="10:10" s="1" customFormat="1" ht="0" hidden="1" customHeight="1">
      <c r="J500" s="153"/>
    </row>
    <row r="501" spans="10:10" s="1" customFormat="1" ht="0" hidden="1" customHeight="1">
      <c r="J501" s="153"/>
    </row>
    <row r="502" spans="10:10" s="1" customFormat="1" ht="0" hidden="1" customHeight="1">
      <c r="J502" s="153"/>
    </row>
    <row r="503" spans="10:10" s="1" customFormat="1" ht="0" hidden="1" customHeight="1">
      <c r="J503" s="153"/>
    </row>
    <row r="504" spans="10:10" s="1" customFormat="1" ht="0" hidden="1" customHeight="1">
      <c r="J504" s="153"/>
    </row>
    <row r="505" spans="10:10" s="1" customFormat="1" ht="0" hidden="1" customHeight="1">
      <c r="J505" s="153"/>
    </row>
    <row r="506" spans="10:10" s="1" customFormat="1" ht="0" hidden="1" customHeight="1">
      <c r="J506" s="153"/>
    </row>
    <row r="507" spans="10:10" s="1" customFormat="1" ht="0" hidden="1" customHeight="1">
      <c r="J507" s="153"/>
    </row>
    <row r="508" spans="10:10" s="1" customFormat="1" ht="0" hidden="1" customHeight="1">
      <c r="J508" s="153"/>
    </row>
    <row r="509" spans="10:10" s="1" customFormat="1" ht="0" hidden="1" customHeight="1">
      <c r="J509" s="153"/>
    </row>
    <row r="510" spans="10:10" s="1" customFormat="1" ht="0" hidden="1" customHeight="1">
      <c r="J510" s="153"/>
    </row>
    <row r="511" spans="10:10" s="1" customFormat="1" ht="0" hidden="1" customHeight="1">
      <c r="J511" s="153"/>
    </row>
    <row r="512" spans="10:10" s="1" customFormat="1" ht="0" hidden="1" customHeight="1">
      <c r="J512" s="153"/>
    </row>
    <row r="513" spans="10:10" s="1" customFormat="1" ht="0" hidden="1" customHeight="1">
      <c r="J513" s="153"/>
    </row>
    <row r="514" spans="10:10" s="1" customFormat="1" ht="0" hidden="1" customHeight="1">
      <c r="J514" s="153"/>
    </row>
    <row r="515" spans="10:10" s="1" customFormat="1" ht="0" hidden="1" customHeight="1">
      <c r="J515" s="153"/>
    </row>
    <row r="516" spans="10:10" s="1" customFormat="1" ht="0" hidden="1" customHeight="1">
      <c r="J516" s="153"/>
    </row>
    <row r="517" spans="10:10" s="1" customFormat="1" ht="0" hidden="1" customHeight="1">
      <c r="J517" s="153"/>
    </row>
    <row r="518" spans="10:10" s="1" customFormat="1" ht="0" hidden="1" customHeight="1">
      <c r="J518" s="153"/>
    </row>
    <row r="519" spans="10:10" s="1" customFormat="1" ht="0" hidden="1" customHeight="1">
      <c r="J519" s="153"/>
    </row>
    <row r="520" spans="10:10" s="1" customFormat="1" ht="0" hidden="1" customHeight="1">
      <c r="J520" s="153"/>
    </row>
    <row r="521" spans="10:10" s="1" customFormat="1" ht="0" hidden="1" customHeight="1">
      <c r="J521" s="153"/>
    </row>
    <row r="522" spans="10:10" s="1" customFormat="1" ht="0" hidden="1" customHeight="1">
      <c r="J522" s="153"/>
    </row>
    <row r="523" spans="10:10" s="1" customFormat="1" ht="0" hidden="1" customHeight="1">
      <c r="J523" s="153"/>
    </row>
    <row r="524" spans="10:10" s="1" customFormat="1" ht="0" hidden="1" customHeight="1">
      <c r="J524" s="153"/>
    </row>
    <row r="525" spans="10:10" s="1" customFormat="1" ht="0" hidden="1" customHeight="1">
      <c r="J525" s="153"/>
    </row>
    <row r="526" spans="10:10" s="1" customFormat="1" ht="0" hidden="1" customHeight="1">
      <c r="J526" s="153"/>
    </row>
    <row r="527" spans="10:10" s="1" customFormat="1" ht="0" hidden="1" customHeight="1">
      <c r="J527" s="153"/>
    </row>
    <row r="528" spans="10:10" s="1" customFormat="1" ht="0" hidden="1" customHeight="1">
      <c r="J528" s="153"/>
    </row>
    <row r="529" spans="10:10" s="1" customFormat="1" ht="0" hidden="1" customHeight="1">
      <c r="J529" s="153"/>
    </row>
    <row r="530" spans="10:10" s="1" customFormat="1" ht="0" hidden="1" customHeight="1">
      <c r="J530" s="153"/>
    </row>
    <row r="531" spans="10:10" s="1" customFormat="1" ht="0" hidden="1" customHeight="1">
      <c r="J531" s="153"/>
    </row>
    <row r="532" spans="10:10" s="1" customFormat="1" ht="0" hidden="1" customHeight="1">
      <c r="J532" s="153"/>
    </row>
    <row r="533" spans="10:10" s="1" customFormat="1" ht="0" hidden="1" customHeight="1">
      <c r="J533" s="153"/>
    </row>
    <row r="534" spans="10:10" s="1" customFormat="1" ht="0" hidden="1" customHeight="1">
      <c r="J534" s="153"/>
    </row>
    <row r="535" spans="10:10" s="1" customFormat="1" ht="0" hidden="1" customHeight="1">
      <c r="J535" s="153"/>
    </row>
    <row r="536" spans="10:10" s="1" customFormat="1" ht="0" hidden="1" customHeight="1">
      <c r="J536" s="153"/>
    </row>
    <row r="537" spans="10:10" s="1" customFormat="1" ht="0" hidden="1" customHeight="1">
      <c r="J537" s="153"/>
    </row>
    <row r="538" spans="10:10" s="1" customFormat="1" ht="0" hidden="1" customHeight="1">
      <c r="J538" s="153"/>
    </row>
    <row r="539" spans="10:10" s="1" customFormat="1" ht="0" hidden="1" customHeight="1">
      <c r="J539" s="153"/>
    </row>
    <row r="540" spans="10:10" s="1" customFormat="1" ht="0" hidden="1" customHeight="1">
      <c r="J540" s="153"/>
    </row>
    <row r="541" spans="10:10" s="1" customFormat="1" ht="0" hidden="1" customHeight="1">
      <c r="J541" s="153"/>
    </row>
    <row r="542" spans="10:10" s="1" customFormat="1" ht="0" hidden="1" customHeight="1">
      <c r="J542" s="153"/>
    </row>
    <row r="543" spans="10:10" s="1" customFormat="1" ht="0" hidden="1" customHeight="1">
      <c r="J543" s="153"/>
    </row>
    <row r="544" spans="10:10" s="1" customFormat="1" ht="0" hidden="1" customHeight="1">
      <c r="J544" s="153"/>
    </row>
    <row r="545" spans="10:10" s="1" customFormat="1" ht="0" hidden="1" customHeight="1">
      <c r="J545" s="153"/>
    </row>
    <row r="546" spans="10:10" s="1" customFormat="1" ht="0" hidden="1" customHeight="1">
      <c r="J546" s="153"/>
    </row>
    <row r="547" spans="10:10" s="1" customFormat="1" ht="0" hidden="1" customHeight="1">
      <c r="J547" s="153"/>
    </row>
    <row r="548" spans="10:10" s="1" customFormat="1" ht="0" hidden="1" customHeight="1">
      <c r="J548" s="153"/>
    </row>
    <row r="549" spans="10:10" s="1" customFormat="1" ht="0" hidden="1" customHeight="1">
      <c r="J549" s="153"/>
    </row>
    <row r="550" spans="10:10" s="1" customFormat="1" ht="0" hidden="1" customHeight="1">
      <c r="J550" s="153"/>
    </row>
    <row r="551" spans="10:10" s="1" customFormat="1" ht="0" hidden="1" customHeight="1">
      <c r="J551" s="153"/>
    </row>
    <row r="552" spans="10:10" s="1" customFormat="1" ht="0" hidden="1" customHeight="1">
      <c r="J552" s="153"/>
    </row>
    <row r="553" spans="10:10" s="1" customFormat="1" ht="0" hidden="1" customHeight="1">
      <c r="J553" s="153"/>
    </row>
    <row r="554" spans="10:10" s="1" customFormat="1" ht="0" hidden="1" customHeight="1">
      <c r="J554" s="153"/>
    </row>
    <row r="555" spans="10:10" s="1" customFormat="1" ht="0" hidden="1" customHeight="1">
      <c r="J555" s="153"/>
    </row>
    <row r="556" spans="10:10" s="1" customFormat="1" ht="0" hidden="1" customHeight="1">
      <c r="J556" s="153"/>
    </row>
    <row r="557" spans="10:10" s="1" customFormat="1" ht="0" hidden="1" customHeight="1">
      <c r="J557" s="153"/>
    </row>
    <row r="558" spans="10:10" s="1" customFormat="1" ht="0" hidden="1" customHeight="1">
      <c r="J558" s="153"/>
    </row>
    <row r="559" spans="10:10" s="1" customFormat="1" ht="0" hidden="1" customHeight="1">
      <c r="J559" s="153"/>
    </row>
    <row r="560" spans="10:10" s="1" customFormat="1" ht="0" hidden="1" customHeight="1">
      <c r="J560" s="153"/>
    </row>
    <row r="561" spans="10:10" s="1" customFormat="1" ht="0" hidden="1" customHeight="1">
      <c r="J561" s="153"/>
    </row>
    <row r="562" spans="10:10" s="1" customFormat="1" ht="0" hidden="1" customHeight="1">
      <c r="J562" s="153"/>
    </row>
    <row r="563" spans="10:10" s="1" customFormat="1" ht="0" hidden="1" customHeight="1">
      <c r="J563" s="153"/>
    </row>
    <row r="564" spans="10:10" s="1" customFormat="1" ht="0" hidden="1" customHeight="1">
      <c r="J564" s="153"/>
    </row>
    <row r="565" spans="10:10" s="1" customFormat="1" ht="0" hidden="1" customHeight="1">
      <c r="J565" s="153"/>
    </row>
    <row r="566" spans="10:10" s="1" customFormat="1" ht="0" hidden="1" customHeight="1">
      <c r="J566" s="153"/>
    </row>
    <row r="567" spans="10:10" s="1" customFormat="1" ht="0" hidden="1" customHeight="1">
      <c r="J567" s="153"/>
    </row>
    <row r="568" spans="10:10" s="1" customFormat="1" ht="0" hidden="1" customHeight="1">
      <c r="J568" s="153"/>
    </row>
    <row r="569" spans="10:10" s="1" customFormat="1" ht="0" hidden="1" customHeight="1">
      <c r="J569" s="153"/>
    </row>
    <row r="570" spans="10:10" s="1" customFormat="1" ht="0" hidden="1" customHeight="1">
      <c r="J570" s="153"/>
    </row>
    <row r="571" spans="10:10" s="1" customFormat="1" ht="0" hidden="1" customHeight="1">
      <c r="J571" s="153"/>
    </row>
    <row r="572" spans="10:10" s="1" customFormat="1" ht="0" hidden="1" customHeight="1">
      <c r="J572" s="153"/>
    </row>
    <row r="573" spans="10:10" s="1" customFormat="1" ht="0" hidden="1" customHeight="1">
      <c r="J573" s="153"/>
    </row>
    <row r="574" spans="10:10" s="1" customFormat="1" ht="0" hidden="1" customHeight="1">
      <c r="J574" s="153"/>
    </row>
    <row r="575" spans="10:10" s="1" customFormat="1" ht="0" hidden="1" customHeight="1">
      <c r="J575" s="153"/>
    </row>
    <row r="576" spans="10:10" s="1" customFormat="1" ht="0" hidden="1" customHeight="1">
      <c r="J576" s="153"/>
    </row>
    <row r="577" spans="10:10" s="1" customFormat="1" ht="0" hidden="1" customHeight="1">
      <c r="J577" s="153"/>
    </row>
    <row r="578" spans="10:10" s="1" customFormat="1" ht="0" hidden="1" customHeight="1">
      <c r="J578" s="153"/>
    </row>
    <row r="579" spans="10:10" s="1" customFormat="1" ht="0" hidden="1" customHeight="1">
      <c r="J579" s="153"/>
    </row>
    <row r="580" spans="10:10" s="1" customFormat="1" ht="0" hidden="1" customHeight="1">
      <c r="J580" s="153"/>
    </row>
    <row r="581" spans="10:10" s="1" customFormat="1" ht="0" hidden="1" customHeight="1">
      <c r="J581" s="153"/>
    </row>
    <row r="582" spans="10:10" s="1" customFormat="1" ht="0" hidden="1" customHeight="1">
      <c r="J582" s="153"/>
    </row>
    <row r="583" spans="10:10" s="1" customFormat="1" ht="0" hidden="1" customHeight="1">
      <c r="J583" s="153"/>
    </row>
  </sheetData>
  <sheetProtection algorithmName="SHA-512" hashValue="fk2/Fo5DLi5FTon0/AUrqImEoiWi3HdUN9us7moGGL6YBXNoneS0DY/zSW/iP97725CIzoPH/OvBRCWLjBUu/A==" saltValue="XHymajFOpaDKCPrfSU3Naw==" spinCount="100000" sheet="1" objects="1" scenarios="1" formatCells="0" formatColumns="0" formatRows="0" selectLockedCells="1"/>
  <autoFilter ref="C5:K5" xr:uid="{00000000-0009-0000-0000-00000D000000}">
    <filterColumn colId="0" showButton="0"/>
  </autoFilter>
  <mergeCells count="19">
    <mergeCell ref="C21:D21"/>
    <mergeCell ref="C22:D22"/>
    <mergeCell ref="C255:D255"/>
    <mergeCell ref="C15:D15"/>
    <mergeCell ref="C16:D16"/>
    <mergeCell ref="C17:D17"/>
    <mergeCell ref="C18:D18"/>
    <mergeCell ref="C19:D19"/>
    <mergeCell ref="C20:D20"/>
    <mergeCell ref="C14:D14"/>
    <mergeCell ref="C5:D5"/>
    <mergeCell ref="C6:D6"/>
    <mergeCell ref="C7:D7"/>
    <mergeCell ref="C8:D8"/>
    <mergeCell ref="C9:D9"/>
    <mergeCell ref="C10:D10"/>
    <mergeCell ref="C11:D11"/>
    <mergeCell ref="C12:D12"/>
    <mergeCell ref="C13:D13"/>
  </mergeCells>
  <conditionalFormatting sqref="J6:J255">
    <cfRule type="expression" dxfId="78" priority="1">
      <formula>K6=1</formula>
    </cfRule>
    <cfRule type="expression" dxfId="77" priority="2">
      <formula>W6&gt;2</formula>
    </cfRule>
    <cfRule type="expression" dxfId="76" priority="3">
      <formula>OR(W6&gt;0,W6=0)</formula>
    </cfRule>
    <cfRule type="expression" dxfId="75" priority="4">
      <formula>W6&lt;0</formula>
    </cfRule>
  </conditionalFormatting>
  <dataValidations count="4">
    <dataValidation type="list" allowBlank="1" showInputMessage="1" showErrorMessage="1" sqref="I6:I255" xr:uid="{00000000-0002-0000-0D00-000001000000}">
      <formula1>$I$257:$I$261</formula1>
    </dataValidation>
    <dataValidation type="list" allowBlank="1" showInputMessage="1" showErrorMessage="1" sqref="C6:D255" xr:uid="{00000000-0002-0000-0D00-000002000000}">
      <formula1>$C$257:$C$264</formula1>
    </dataValidation>
    <dataValidation type="list" allowBlank="1" showInputMessage="1" showErrorMessage="1" sqref="F6:F255" xr:uid="{00000000-0002-0000-0D00-000003000000}">
      <formula1>OFFSET($M$6,,,40-COUNTBLANK($M$6:$M$45))</formula1>
    </dataValidation>
    <dataValidation type="list" allowBlank="1" showInputMessage="1" showErrorMessage="1" sqref="H6:H255" xr:uid="{988417CB-42A0-4570-8F6D-2245F593B04C}">
      <formula1>"Enero,Febrero,Marzo,Abril,Mayo,Junio,Julio,Agosto,Septiembre,Octobre,Noviembre,Diciembre"</formula1>
    </dataValidation>
  </dataValidations>
  <printOptions horizontalCentered="1"/>
  <pageMargins left="0.23622047244094491" right="0.23622047244094491" top="0.74803149606299213" bottom="0.74803149606299213" header="0.31496062992125984" footer="0.31496062992125984"/>
  <pageSetup paperSize="9" scale="65" orientation="portrait"/>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3">
    <pageSetUpPr fitToPage="1"/>
  </sheetPr>
  <dimension ref="A1:CS101"/>
  <sheetViews>
    <sheetView showGridLines="0" zoomScale="90" zoomScaleNormal="90" zoomScalePageLayoutView="90" workbookViewId="0">
      <pane ySplit="2" topLeftCell="A3" activePane="bottomLeft" state="frozen"/>
      <selection activeCell="C3" sqref="C3"/>
      <selection pane="bottomLeft" activeCell="C3" sqref="C3"/>
    </sheetView>
  </sheetViews>
  <sheetFormatPr defaultColWidth="9.109375" defaultRowHeight="14.4"/>
  <cols>
    <col min="1" max="1" width="2.44140625" customWidth="1"/>
    <col min="2" max="2" width="1.44140625" customWidth="1"/>
    <col min="3" max="3" width="24.44140625" customWidth="1"/>
    <col min="4" max="4" width="31.88671875" customWidth="1"/>
    <col min="5" max="5" width="20.6640625" customWidth="1"/>
    <col min="6" max="6" width="9.44140625" customWidth="1"/>
    <col min="7" max="7" width="10.6640625" customWidth="1"/>
    <col min="8" max="8" width="2.33203125" style="1" customWidth="1"/>
    <col min="9" max="9" width="9.109375" style="1" customWidth="1"/>
    <col min="10" max="10" width="37.44140625" style="80" customWidth="1"/>
    <col min="11" max="12" width="16.44140625" style="80" customWidth="1"/>
    <col min="13" max="13" width="15.6640625" style="80" customWidth="1"/>
    <col min="14" max="15" width="9.44140625" style="1" bestFit="1" customWidth="1"/>
    <col min="16" max="37" width="9.109375" style="1" customWidth="1"/>
    <col min="38" max="38" width="24.88671875" style="1" customWidth="1"/>
    <col min="39" max="39" width="12.33203125" style="1" customWidth="1"/>
    <col min="40" max="42" width="9.109375" style="1" customWidth="1"/>
    <col min="43" max="43" width="11.88671875" style="1" customWidth="1"/>
    <col min="44" max="44" width="11.44140625" style="1" bestFit="1" customWidth="1"/>
    <col min="45" max="75" width="9.109375" style="1"/>
    <col min="76" max="85" width="9.109375" style="9"/>
    <col min="86" max="97" width="9.109375" style="1"/>
    <col min="98" max="16384" width="9.109375" style="80"/>
  </cols>
  <sheetData>
    <row r="1" spans="1:97" s="78" customFormat="1" ht="39" customHeight="1">
      <c r="A1" s="29"/>
      <c r="B1" s="275"/>
      <c r="C1" s="29"/>
      <c r="D1" s="29"/>
      <c r="E1" s="31"/>
      <c r="F1" s="29"/>
      <c r="G1" s="29"/>
      <c r="H1" s="29"/>
      <c r="I1" s="29"/>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62"/>
      <c r="BY1" s="162"/>
      <c r="BZ1" s="162"/>
      <c r="CA1" s="162"/>
      <c r="CB1" s="162"/>
      <c r="CC1" s="162"/>
      <c r="CD1" s="162"/>
      <c r="CE1" s="162"/>
      <c r="CF1" s="162"/>
      <c r="CG1" s="162"/>
      <c r="CH1" s="135"/>
      <c r="CI1" s="135"/>
      <c r="CJ1" s="135"/>
      <c r="CK1" s="135"/>
      <c r="CL1" s="135"/>
      <c r="CM1" s="135"/>
      <c r="CN1" s="135"/>
      <c r="CO1" s="135"/>
      <c r="CP1" s="135"/>
      <c r="CQ1" s="135"/>
      <c r="CR1" s="135"/>
      <c r="CS1" s="135"/>
    </row>
    <row r="2" spans="1:97" s="79" customFormat="1" ht="30" customHeight="1">
      <c r="A2" s="30"/>
      <c r="B2" s="30"/>
      <c r="C2" s="32"/>
      <c r="D2" s="33"/>
      <c r="E2" s="33"/>
      <c r="F2" s="33"/>
      <c r="G2" s="33"/>
      <c r="H2" s="33"/>
      <c r="I2" s="33"/>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63"/>
      <c r="BY2" s="163"/>
      <c r="BZ2" s="163"/>
      <c r="CA2" s="163"/>
      <c r="CB2" s="163"/>
      <c r="CC2" s="163"/>
      <c r="CD2" s="163"/>
      <c r="CE2" s="163"/>
      <c r="CF2" s="163"/>
      <c r="CG2" s="163"/>
      <c r="CH2" s="136"/>
      <c r="CI2" s="136"/>
      <c r="CJ2" s="136"/>
      <c r="CK2" s="136"/>
      <c r="CL2" s="136"/>
      <c r="CM2" s="136"/>
      <c r="CN2" s="136"/>
      <c r="CO2" s="136"/>
      <c r="CP2" s="136"/>
      <c r="CQ2" s="136"/>
      <c r="CR2" s="136"/>
      <c r="CS2" s="136"/>
    </row>
    <row r="3" spans="1:97" s="300" customFormat="1" ht="45" customHeight="1">
      <c r="A3" s="287"/>
      <c r="B3" s="287"/>
      <c r="C3" s="291" t="s">
        <v>311</v>
      </c>
      <c r="D3" s="288"/>
      <c r="E3" s="288"/>
      <c r="F3" s="288"/>
      <c r="G3" s="288"/>
      <c r="H3" s="288"/>
      <c r="I3" s="288"/>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89"/>
      <c r="BB3" s="289"/>
      <c r="BC3" s="289"/>
      <c r="BD3" s="289"/>
      <c r="BE3" s="289"/>
      <c r="BF3" s="289"/>
      <c r="BG3" s="289"/>
      <c r="BH3" s="289"/>
      <c r="BI3" s="289"/>
      <c r="BJ3" s="289"/>
      <c r="BK3" s="289"/>
      <c r="BL3" s="289"/>
      <c r="BM3" s="289"/>
      <c r="BN3" s="289"/>
      <c r="BO3" s="289"/>
      <c r="BP3" s="289"/>
      <c r="BQ3" s="289"/>
      <c r="BR3" s="289"/>
      <c r="BS3" s="289"/>
      <c r="BT3" s="289"/>
      <c r="BU3" s="289"/>
      <c r="BV3" s="289"/>
      <c r="BW3" s="289"/>
      <c r="BX3" s="299"/>
      <c r="BY3" s="299"/>
      <c r="BZ3" s="299"/>
      <c r="CA3" s="299"/>
      <c r="CB3" s="299"/>
      <c r="CC3" s="299"/>
      <c r="CD3" s="299"/>
      <c r="CE3" s="299"/>
      <c r="CF3" s="299"/>
      <c r="CG3" s="299"/>
      <c r="CH3" s="289"/>
      <c r="CI3" s="289"/>
      <c r="CJ3" s="289"/>
      <c r="CK3" s="289"/>
      <c r="CL3" s="289"/>
      <c r="CM3" s="289"/>
      <c r="CN3" s="289"/>
      <c r="CO3" s="289"/>
      <c r="CP3" s="289"/>
      <c r="CQ3" s="289"/>
      <c r="CR3" s="289"/>
      <c r="CS3" s="289"/>
    </row>
    <row r="4" spans="1:97" ht="2.25" customHeight="1">
      <c r="C4" s="34"/>
      <c r="D4" s="35"/>
      <c r="E4" s="35"/>
      <c r="F4" s="35"/>
      <c r="G4" s="35"/>
      <c r="H4" s="35"/>
      <c r="I4" s="35"/>
    </row>
    <row r="5" spans="1:97" ht="6.75" customHeight="1" thickBot="1"/>
    <row r="6" spans="1:97" ht="23.25" customHeight="1" thickTop="1">
      <c r="C6" s="104" t="s">
        <v>131</v>
      </c>
      <c r="N6" s="1">
        <v>0.7</v>
      </c>
      <c r="O6" s="1" t="s">
        <v>142</v>
      </c>
    </row>
    <row r="7" spans="1:97" ht="12" customHeight="1" thickBot="1">
      <c r="C7" s="103"/>
    </row>
    <row r="8" spans="1:97" ht="33.75" customHeight="1" thickTop="1" thickBot="1">
      <c r="C8" s="365" t="s">
        <v>89</v>
      </c>
      <c r="D8" s="366"/>
      <c r="E8" s="366"/>
      <c r="F8" s="366"/>
      <c r="G8" s="366"/>
      <c r="I8" s="365" t="s">
        <v>40</v>
      </c>
      <c r="J8" s="376"/>
      <c r="K8" s="49" t="str">
        <f>"Total planificado hasta "&amp;IF(AN14=0,"",INDEX('Est1'!$E$10:$CB$80,1,'RC'!AN14)&amp;VLOOKUP(INDEX('Est1'!$E$10:$CB$80,1,'RC'!AN14),$R$16:$S$23,2,FALSE))</f>
        <v>Total planificado hasta junio</v>
      </c>
      <c r="L8" s="49" t="str">
        <f>"Total realizado até "&amp;IF(AN14=0,"",INDEX('Est1'!$E$10:$CB$80,1,'RC'!AN14)&amp;VLOOKUP(INDEX('Est1'!$E$10:$CB$80,1,'RC'!AN14),$R$16:$S$23,2,FALSE))</f>
        <v>Total realizado até junio</v>
      </c>
      <c r="M8" s="49" t="s">
        <v>39</v>
      </c>
      <c r="O8" s="1" t="s">
        <v>143</v>
      </c>
      <c r="AL8" s="1" t="s">
        <v>149</v>
      </c>
      <c r="AM8" s="1" t="s">
        <v>150</v>
      </c>
      <c r="AQ8" s="1">
        <f>Id.O!D9</f>
        <v>2019</v>
      </c>
      <c r="AR8" s="1">
        <f>'RC'!AQ8+IF(Id.O!K9="1 año",0,IF(Id.O!K9="3 años",2,4))</f>
        <v>2019</v>
      </c>
    </row>
    <row r="9" spans="1:97" ht="30.75" customHeight="1" thickTop="1" thickBot="1">
      <c r="B9">
        <f ca="1">IF(C9&lt;0,-C9,C9)</f>
        <v>491.31</v>
      </c>
      <c r="C9" s="367">
        <f ca="1">IF(ISERROR(AVERAGE(M9:M16)),"",AVERAGE(M9:M16))</f>
        <v>491.31</v>
      </c>
      <c r="D9" s="370" t="str">
        <f ca="1">IF(C9="","",IF(OR(B9&lt;0.5,B9&gt;1.5),O6,IF(OR(B9&lt;0.7,B9&gt;1.3),O9,O8)))</f>
        <v>Su proximidad al índice previsto es inferior a 50%. Esto puede significar que sus objetivos no están siendo alcaçadas de error en el pronóstico o la aplicación de los objetivos.</v>
      </c>
      <c r="E9" s="371"/>
      <c r="F9" s="370" t="str">
        <f ca="1">IF(AQ12=1,"Se queda "&amp;AQ12&amp;" mes para que usted logre las metas definidas en la planificación","Se quedan "&amp;AQ12&amp;" meses para que usted logre las metas definidas en la planificación")</f>
        <v>Se quedan 9 meses para que usted logre las metas definidas en la planificación</v>
      </c>
      <c r="G9" s="371"/>
      <c r="I9" s="363">
        <f ca="1">INDIRECT(Auxiliar!$D$2&amp;"!"&amp;"C90")</f>
        <v>0</v>
      </c>
      <c r="J9" s="364"/>
      <c r="K9" s="97" t="str">
        <f ca="1">IF(U16=0,"",U16)</f>
        <v/>
      </c>
      <c r="L9" s="97">
        <f ca="1">IF(Y16=0,"",Y16)</f>
        <v>13500</v>
      </c>
      <c r="M9" s="98">
        <f t="shared" ref="M9:M16" ca="1" si="0">IF(ISERROR(AC16),"",AC16)</f>
        <v>2580</v>
      </c>
      <c r="O9" s="1" t="s">
        <v>144</v>
      </c>
      <c r="AL9" s="1">
        <f ca="1">COUNTIF(INDIRECT($S$14&amp;"!C5:C254"),'RC'!I9)</f>
        <v>0</v>
      </c>
      <c r="AM9" s="1">
        <f ca="1">COUNTIFS(INDIRECT($S$14&amp;"!C5:C254"),'RC'!I9,INDIRECT($S$14&amp;"!k5:k254"),1)</f>
        <v>0</v>
      </c>
      <c r="AQ9" s="1">
        <f ca="1">MONTH(NOW())</f>
        <v>3</v>
      </c>
      <c r="AR9" s="1">
        <v>12</v>
      </c>
    </row>
    <row r="10" spans="1:97" ht="30.75" customHeight="1" thickTop="1" thickBot="1">
      <c r="C10" s="368"/>
      <c r="D10" s="372"/>
      <c r="E10" s="373"/>
      <c r="F10" s="372"/>
      <c r="G10" s="373"/>
      <c r="I10" s="363" t="str">
        <f ca="1">INDIRECT(Auxiliar!$D$2&amp;"!"&amp;"C91")</f>
        <v>Aumentar: recetas</v>
      </c>
      <c r="J10" s="364"/>
      <c r="K10" s="97" t="str">
        <f t="shared" ref="K10:K16" ca="1" si="1">IF(U17=0,"",U17)</f>
        <v/>
      </c>
      <c r="L10" s="97">
        <f t="shared" ref="L10:L16" ca="1" si="2">IF(Y17=0,"",Y17)</f>
        <v>3</v>
      </c>
      <c r="M10" s="98">
        <f t="shared" ca="1" si="0"/>
        <v>0.48</v>
      </c>
      <c r="O10" s="1" t="s">
        <v>147</v>
      </c>
      <c r="AL10" s="1">
        <f ca="1">COUNTIF(INDIRECT($S$14&amp;"!C5:C254"),'RC'!I10)</f>
        <v>1</v>
      </c>
      <c r="AM10" s="1">
        <f ca="1">COUNTIFS(INDIRECT($S$14&amp;"!C5:C254"),'RC'!I10,INDIRECT($S$14&amp;"!k5:k254"),1)</f>
        <v>0</v>
      </c>
      <c r="AQ10" s="191">
        <f ca="1">DATE(AQ8,AQ9,1)</f>
        <v>43525</v>
      </c>
      <c r="AR10" s="191">
        <f>DATE(AR8,AR9,1)</f>
        <v>43800</v>
      </c>
      <c r="AS10" s="192"/>
      <c r="AT10" s="192"/>
    </row>
    <row r="11" spans="1:97" ht="30.75" customHeight="1" thickTop="1" thickBot="1">
      <c r="C11" s="369"/>
      <c r="D11" s="374"/>
      <c r="E11" s="375"/>
      <c r="F11" s="374"/>
      <c r="G11" s="375"/>
      <c r="H11" s="80"/>
      <c r="I11" s="363" t="str">
        <f ca="1">INDIRECT(Auxiliar!$D$2&amp;"!"&amp;"C92")</f>
        <v>Disminuir: rentabilidad</v>
      </c>
      <c r="J11" s="364"/>
      <c r="K11" s="97" t="str">
        <f t="shared" ca="1" si="1"/>
        <v/>
      </c>
      <c r="L11" s="97">
        <f t="shared" ca="1" si="2"/>
        <v>6750</v>
      </c>
      <c r="M11" s="98">
        <f t="shared" ca="1" si="0"/>
        <v>1350</v>
      </c>
      <c r="O11" s="1" t="s">
        <v>145</v>
      </c>
      <c r="AL11" s="1">
        <f ca="1">COUNTIF(INDIRECT($S$14&amp;"!C5:C254"),'RC'!I11)</f>
        <v>1</v>
      </c>
      <c r="AM11" s="1">
        <f ca="1">COUNTIFS(INDIRECT($S$14&amp;"!C5:C254"),'RC'!I11,INDIRECT($S$14&amp;"!k5:k254"),1)</f>
        <v>1</v>
      </c>
    </row>
    <row r="12" spans="1:97" ht="30.75" customHeight="1" thickTop="1" thickBot="1">
      <c r="C12" s="80"/>
      <c r="D12" s="80"/>
      <c r="E12" s="80"/>
      <c r="F12" s="80"/>
      <c r="G12" s="80"/>
      <c r="H12" s="80"/>
      <c r="I12" s="363" t="str">
        <f ca="1">INDIRECT(Auxiliar!$D$2&amp;"!"&amp;"C93")</f>
        <v>Aumentar: gastos</v>
      </c>
      <c r="J12" s="364"/>
      <c r="K12" s="97" t="str">
        <f t="shared" ca="1" si="1"/>
        <v/>
      </c>
      <c r="L12" s="97" t="str">
        <f t="shared" ca="1" si="2"/>
        <v/>
      </c>
      <c r="M12" s="98">
        <f t="shared" ca="1" si="0"/>
        <v>0</v>
      </c>
      <c r="O12" s="1" t="s">
        <v>146</v>
      </c>
      <c r="AL12" s="1">
        <f ca="1">COUNTIF(INDIRECT($S$14&amp;"!C5:C254"),'RC'!I12)</f>
        <v>1</v>
      </c>
      <c r="AM12" s="1">
        <f ca="1">COUNTIFS(INDIRECT($S$14&amp;"!C5:C254"),'RC'!I12,INDIRECT($S$14&amp;"!k5:k254"),1)</f>
        <v>0</v>
      </c>
      <c r="AN12" s="1">
        <f>IF(G15&lt;0,-G15,G15)</f>
        <v>0</v>
      </c>
      <c r="AQ12" s="193">
        <f ca="1">DATEDIF(AQ10,AR10,"M")</f>
        <v>9</v>
      </c>
      <c r="AR12" s="193"/>
      <c r="AS12" s="193"/>
      <c r="AT12" s="193"/>
    </row>
    <row r="13" spans="1:97" ht="33.75" customHeight="1" thickTop="1" thickBot="1">
      <c r="C13" s="365" t="s">
        <v>141</v>
      </c>
      <c r="D13" s="366"/>
      <c r="E13" s="366"/>
      <c r="F13" s="366"/>
      <c r="G13" s="366"/>
      <c r="H13" s="80"/>
      <c r="I13" s="363" t="str">
        <f ca="1">INDIRECT(Auxiliar!$D$2&amp;"!"&amp;"C94")</f>
        <v xml:space="preserve">: </v>
      </c>
      <c r="J13" s="364"/>
      <c r="K13" s="97" t="str">
        <f t="shared" ca="1" si="1"/>
        <v/>
      </c>
      <c r="L13" s="97" t="str">
        <f t="shared" ca="1" si="2"/>
        <v/>
      </c>
      <c r="M13" s="98">
        <f t="shared" ca="1" si="0"/>
        <v>0</v>
      </c>
      <c r="O13" s="193"/>
      <c r="W13" s="1" t="s">
        <v>78</v>
      </c>
      <c r="AL13" s="1">
        <f ca="1">COUNTIF(INDIRECT($S$14&amp;"!C5:C254"),'RC'!I13)</f>
        <v>0</v>
      </c>
      <c r="AM13" s="1">
        <f ca="1">COUNTIFS(INDIRECT($S$14&amp;"!C5:C254"),'RC'!I13,INDIRECT($S$14&amp;"!k5:k254"),1)</f>
        <v>0</v>
      </c>
    </row>
    <row r="14" spans="1:97" ht="30.75" customHeight="1" thickTop="1" thickBot="1">
      <c r="B14">
        <f ca="1">IF(C14&lt;0,-C14,C14)</f>
        <v>0.6</v>
      </c>
      <c r="C14" s="367">
        <f ca="1">IF(ISERROR(AVERAGE(INDIRECT(S14&amp;"!K5:K254"))),"",AVERAGE(INDIRECT(S14&amp;"!K5:K254")))</f>
        <v>0.6</v>
      </c>
      <c r="D14" s="370" t="str">
        <f ca="1">IF(C14="","",IF(OR(B14&lt;=0.5,B14&gt;1.5),O10,IF(OR(B14&lt;0.7,B14&gt;1.3),O11,O12)))</f>
        <v>Su tasa de finalización de los planes de acción están por debajo de 70%. Compruebe el período que aún permanecen hasta el final de la planificación y, si es necesario, dar prioridad a los planes de acción más importantes.</v>
      </c>
      <c r="E14" s="371"/>
      <c r="F14" s="370" t="str">
        <f ca="1">IF(COUNTIF(INDIRECT(Auxiliar!D3&amp;"!K5:K254"),1)=1,"Usted ha concluido "&amp;COUNTIF(INDIRECT(Auxiliar!D3&amp;"!K5:K254"),1)&amp;" 
plan de acción de un total de "&amp;COUNTA(INDIRECT(Auxiliar!D3&amp;"!K5:K254")),"Usted ha concluido "&amp;COUNTIF(INDIRECT(Auxiliar!D3&amp;"!K5:K254"),1)&amp;" 
planes de acción de un total de "&amp;COUNTA(INDIRECT(Auxiliar!D3&amp;"!K5:K254")))</f>
        <v>Usted ha concluido 1 
plan de acción de un total de 4</v>
      </c>
      <c r="G14" s="371"/>
      <c r="H14" s="80"/>
      <c r="I14" s="363" t="str">
        <f ca="1">INDIRECT(Auxiliar!$D$2&amp;"!"&amp;"C95")</f>
        <v xml:space="preserve">: </v>
      </c>
      <c r="J14" s="364"/>
      <c r="K14" s="97" t="str">
        <f t="shared" ca="1" si="1"/>
        <v/>
      </c>
      <c r="L14" s="97" t="str">
        <f t="shared" ca="1" si="2"/>
        <v/>
      </c>
      <c r="M14" s="98">
        <f t="shared" ca="1" si="0"/>
        <v>0</v>
      </c>
      <c r="S14" s="1" t="str">
        <f>Auxiliar!D3</f>
        <v>PA1</v>
      </c>
      <c r="T14" s="1" t="str">
        <f>Auxiliar!D2</f>
        <v>est1</v>
      </c>
      <c r="U14" s="1" t="s">
        <v>51</v>
      </c>
      <c r="V14" s="1" t="s">
        <v>77</v>
      </c>
      <c r="W14" s="1" t="s">
        <v>52</v>
      </c>
      <c r="X14" s="1" t="s">
        <v>79</v>
      </c>
      <c r="Y14" s="1" t="s">
        <v>53</v>
      </c>
      <c r="AL14" s="1">
        <f ca="1">COUNTIF(INDIRECT($S$14&amp;"!C5:C254"),'RC'!I14)</f>
        <v>0</v>
      </c>
      <c r="AM14" s="1">
        <f ca="1">COUNTIFS(INDIRECT($S$14&amp;"!C5:C254"),'RC'!I14,INDIRECT($S$14&amp;"!k5:k254"),1)</f>
        <v>0</v>
      </c>
      <c r="AN14" s="1">
        <f>IF(LARGE(O16:O18,1)&gt;12,LARGE(O16:O18,1)+1,LARGE(O16:O18,1))</f>
        <v>6</v>
      </c>
    </row>
    <row r="15" spans="1:97" ht="30.75" customHeight="1" thickTop="1" thickBot="1">
      <c r="C15" s="368"/>
      <c r="D15" s="372"/>
      <c r="E15" s="373"/>
      <c r="F15" s="372"/>
      <c r="G15" s="373"/>
      <c r="H15" s="80"/>
      <c r="I15" s="363" t="str">
        <f ca="1">INDIRECT(Auxiliar!$D$2&amp;"!"&amp;"C96")</f>
        <v xml:space="preserve">: </v>
      </c>
      <c r="J15" s="364"/>
      <c r="K15" s="97" t="str">
        <f t="shared" ca="1" si="1"/>
        <v/>
      </c>
      <c r="L15" s="97" t="str">
        <f t="shared" ca="1" si="2"/>
        <v/>
      </c>
      <c r="M15" s="98">
        <f t="shared" ca="1" si="0"/>
        <v>0</v>
      </c>
      <c r="S15" s="1">
        <f>IF(Id.O!K9="1 ano",'Est1'!Q12,IF(Id.O!K9="3 anos",SUM('Est1'!Q12,'Est1'!AG12,'Est1'!AW12),SUM('Est1'!Q12,'Est1'!AG12,'Est1'!AW12,'Est1'!BM12,'Est1'!CC12)))</f>
        <v>13500</v>
      </c>
      <c r="AL15" s="1">
        <f ca="1">COUNTIF(INDIRECT($S$14&amp;"!C5:C254"),'RC'!I15)</f>
        <v>0</v>
      </c>
      <c r="AM15" s="1">
        <f ca="1">COUNTIFS(INDIRECT($S$14&amp;"!C5:C254"),'RC'!I15,INDIRECT($S$14&amp;"!k5:k254"),1)</f>
        <v>0</v>
      </c>
      <c r="AN15" s="1">
        <f>IF(Id.O!$K$9="1 AñO",LARGE('Est1'!$E$76:$P$76,1),IF(Id.O!$K$9="3 AñOS",LARGE('Est1'!$E$76:$AV$76,1),LARGE('Est1'!$E$76:$CB$76,1)))</f>
        <v>6</v>
      </c>
      <c r="AO15" s="1" t="s">
        <v>41</v>
      </c>
      <c r="AP15" s="1" t="s">
        <v>23</v>
      </c>
      <c r="AR15" s="1">
        <f t="shared" ref="AR15:AR22" ca="1" si="3">I9</f>
        <v>0</v>
      </c>
      <c r="AS15" s="1">
        <f t="shared" ref="AS15:AS22" ca="1" si="4">M9</f>
        <v>2580</v>
      </c>
    </row>
    <row r="16" spans="1:97" ht="30.75" customHeight="1" thickTop="1" thickBot="1">
      <c r="C16" s="369"/>
      <c r="D16" s="374"/>
      <c r="E16" s="375"/>
      <c r="F16" s="374"/>
      <c r="G16" s="375"/>
      <c r="H16" s="80"/>
      <c r="I16" s="363" t="str">
        <f ca="1">INDIRECT(Auxiliar!$D$2&amp;"!"&amp;"C97")</f>
        <v xml:space="preserve">: </v>
      </c>
      <c r="J16" s="364"/>
      <c r="K16" s="97" t="str">
        <f t="shared" ca="1" si="1"/>
        <v/>
      </c>
      <c r="L16" s="97" t="str">
        <f t="shared" ca="1" si="2"/>
        <v/>
      </c>
      <c r="M16" s="99">
        <f t="shared" ca="1" si="0"/>
        <v>0</v>
      </c>
      <c r="O16" s="1">
        <f t="shared" ref="O16:O27" si="5">IF(ISERROR(AN15),0,AN15)</f>
        <v>6</v>
      </c>
      <c r="R16" s="1" t="s">
        <v>294</v>
      </c>
      <c r="S16" s="1" t="s">
        <v>295</v>
      </c>
      <c r="T16" s="1">
        <v>11</v>
      </c>
      <c r="U16" s="1">
        <f ca="1">IF(Id.O!$K$9="1 año",INDIRECT($T$14&amp;"!"&amp;$U$14&amp;T16),IF(Id.O!$K$9="3 años",SUM(INDIRECT($T$14&amp;"!"&amp;$U$14&amp;T16),INDIRECT($T$14&amp;"!"&amp;$V$14&amp;T16),INDIRECT($T$14&amp;"!"&amp;$W$14&amp;T16)),SUM(INDIRECT($T$14&amp;"!"&amp;$U$14&amp;T16),INDIRECT($T$14&amp;"!"&amp;$V$14&amp;T16),INDIRECT($T$14&amp;"!"&amp;$W$14&amp;T16),INDIRECT($T$14&amp;"!"&amp;$X$14&amp;T16),INDIRECT($T$14&amp;"!"&amp;$Y$14&amp;T16))))</f>
        <v>0</v>
      </c>
      <c r="X16" s="1">
        <v>12</v>
      </c>
      <c r="Y16" s="1">
        <f ca="1">IF(Id.O!$K$9="1 ano",INDIRECT($T$14&amp;"!"&amp;$U$14&amp;X16),IF(Id.O!$K$9="3 anos",SUM(INDIRECT($T$14&amp;"!"&amp;$U$14&amp;X16),INDIRECT($T$14&amp;"!"&amp;$V$14&amp;X16),INDIRECT($T$14&amp;"!"&amp;$W$14&amp;X16)),SUM(INDIRECT($T$14&amp;"!"&amp;$U$14&amp;X16),INDIRECT($T$14&amp;"!"&amp;$V$14&amp;X16),INDIRECT($T$14&amp;"!"&amp;$W$14&amp;X16),INDIRECT($T$14&amp;"!"&amp;$X$14&amp;X16),INDIRECT($T$14&amp;"!"&amp;$Y$14&amp;X16))))</f>
        <v>13500</v>
      </c>
      <c r="AB16" s="1">
        <v>13</v>
      </c>
      <c r="AC16" s="1">
        <f ca="1">IF(Id.O!$K$9="1 ano",INDIRECT($T$14&amp;"!"&amp;$U$14&amp;AB16),IF(Id.O!$K$9="3 anos",AVERAGE(INDIRECT($T$14&amp;"!"&amp;$U$14&amp;AB16),INDIRECT($T$14&amp;"!"&amp;$V$14&amp;AB16),INDIRECT($T$14&amp;"!"&amp;$W$14&amp;AB16)),AVERAGE(INDIRECT($T$14&amp;"!"&amp;$U$14&amp;AB16),INDIRECT($T$14&amp;"!"&amp;$V$14&amp;AB16),INDIRECT($T$14&amp;"!"&amp;$W$14&amp;AB16),INDIRECT($T$14&amp;"!"&amp;$X$14&amp;AB16),INDIRECT($T$14&amp;"!"&amp;$Y$14&amp;AB16))))</f>
        <v>2580</v>
      </c>
      <c r="AL16" s="1">
        <f ca="1">COUNTIF(INDIRECT($S$14&amp;"!C5:C254"),'RC'!I16)</f>
        <v>0</v>
      </c>
      <c r="AM16" s="1">
        <f ca="1">COUNTIFS(INDIRECT($S$14&amp;"!C5:C254"),'RC'!I16,INDIRECT($S$14&amp;"!k5:k254"),1)</f>
        <v>0</v>
      </c>
      <c r="AN16" s="1">
        <f>IF(Id.O!$K$9="1 AñO",LARGE('Est1'!$E$76:$P$76,1),IF(Id.O!$K$9="3 AñOS",LARGE('Est1'!$E$76:$AV$76,1),LARGE('Est1'!$E$76:$CB$76,1)))</f>
        <v>6</v>
      </c>
      <c r="AO16" s="1" t="s">
        <v>42</v>
      </c>
      <c r="AP16" s="1" t="s">
        <v>20</v>
      </c>
      <c r="AR16" s="1" t="str">
        <f t="shared" ca="1" si="3"/>
        <v>Aumentar: recetas</v>
      </c>
      <c r="AS16" s="1">
        <f t="shared" ca="1" si="4"/>
        <v>0.48</v>
      </c>
    </row>
    <row r="17" spans="3:45" ht="29.25" customHeight="1" thickTop="1">
      <c r="C17" s="80"/>
      <c r="D17" s="80"/>
      <c r="E17" s="80"/>
      <c r="F17" s="80"/>
      <c r="G17" s="80"/>
      <c r="H17" s="80"/>
      <c r="I17" s="80"/>
      <c r="O17" s="1">
        <f t="shared" si="5"/>
        <v>6</v>
      </c>
      <c r="R17" s="1" t="s">
        <v>250</v>
      </c>
      <c r="S17" s="1" t="s">
        <v>293</v>
      </c>
      <c r="T17" s="1">
        <f>T16+6</f>
        <v>17</v>
      </c>
      <c r="U17" s="1">
        <f ca="1">IF(Id.O!$K$9="1 año",INDIRECT($T$14&amp;"!"&amp;$U$14&amp;T17),IF(Id.O!$K$9="3 años",SUM(INDIRECT($T$14&amp;"!"&amp;$U$14&amp;T17),INDIRECT($T$14&amp;"!"&amp;$V$14&amp;T17),INDIRECT($T$14&amp;"!"&amp;$W$14&amp;T17)),SUM(INDIRECT($T$14&amp;"!"&amp;$U$14&amp;T17),INDIRECT($T$14&amp;"!"&amp;$V$14&amp;T17),INDIRECT($T$14&amp;"!"&amp;$W$14&amp;T17),INDIRECT($T$14&amp;"!"&amp;$X$14&amp;T17),INDIRECT($T$14&amp;"!"&amp;$Y$14&amp;T17))))</f>
        <v>0</v>
      </c>
      <c r="X17" s="1">
        <f>X16+6</f>
        <v>18</v>
      </c>
      <c r="Y17" s="1">
        <f ca="1">IF(Id.O!$K$9="1 ano",INDIRECT($T$14&amp;"!"&amp;$U$14&amp;X17),IF(Id.O!$K$9="3 anos",SUM(INDIRECT($T$14&amp;"!"&amp;$U$14&amp;X17),INDIRECT($T$14&amp;"!"&amp;$V$14&amp;X17),INDIRECT($T$14&amp;"!"&amp;$W$14&amp;X17)),SUM(INDIRECT($T$14&amp;"!"&amp;$U$14&amp;X17),INDIRECT($T$14&amp;"!"&amp;$V$14&amp;X17),INDIRECT($T$14&amp;"!"&amp;$W$14&amp;X17),INDIRECT($T$14&amp;"!"&amp;$X$14&amp;X17),INDIRECT($T$14&amp;"!"&amp;$Y$14&amp;X17))))</f>
        <v>3</v>
      </c>
      <c r="AB17" s="1">
        <f>AB16+6</f>
        <v>19</v>
      </c>
      <c r="AC17" s="1">
        <f ca="1">IF(Id.O!$K$9="1 ano",INDIRECT($T$14&amp;"!"&amp;$U$14&amp;AB17),IF(Id.O!$K$9="3 anos",AVERAGE(INDIRECT($T$14&amp;"!"&amp;$U$14&amp;AB17),INDIRECT($T$14&amp;"!"&amp;$V$14&amp;AB17),INDIRECT($T$14&amp;"!"&amp;$W$14&amp;AB17)),AVERAGE(INDIRECT($T$14&amp;"!"&amp;$U$14&amp;AB17),INDIRECT($T$14&amp;"!"&amp;$V$14&amp;AB17),INDIRECT($T$14&amp;"!"&amp;$W$14&amp;AB17),INDIRECT($T$14&amp;"!"&amp;$X$14&amp;AB17),INDIRECT($T$14&amp;"!"&amp;$Y$14&amp;AB17))))</f>
        <v>0.48</v>
      </c>
      <c r="AN17" s="1">
        <f>IF(Id.O!$K$9="1 AñO",LARGE('Est1'!$E$76:$P$76,1),IF(Id.O!$K$9="3 AñOS",LARGE('Est1'!$E$76:$AV$76,1),LARGE('Est1'!$E$76:$CB$76,1)))</f>
        <v>6</v>
      </c>
      <c r="AO17" s="1" t="s">
        <v>43</v>
      </c>
      <c r="AP17" s="1" t="s">
        <v>24</v>
      </c>
      <c r="AR17" s="1" t="str">
        <f t="shared" ca="1" si="3"/>
        <v>Disminuir: rentabilidad</v>
      </c>
      <c r="AS17" s="1">
        <f t="shared" ca="1" si="4"/>
        <v>1350</v>
      </c>
    </row>
    <row r="18" spans="3:45" ht="29.25" customHeight="1">
      <c r="C18" s="80"/>
      <c r="D18" s="80"/>
      <c r="E18" s="80"/>
      <c r="F18" s="80"/>
      <c r="G18" s="80"/>
      <c r="H18" s="80"/>
      <c r="I18" s="80"/>
      <c r="O18" s="1">
        <f t="shared" si="5"/>
        <v>6</v>
      </c>
      <c r="R18" s="1" t="s">
        <v>7</v>
      </c>
      <c r="S18" s="1" t="s">
        <v>292</v>
      </c>
      <c r="T18" s="1">
        <f t="shared" ref="T18:T27" si="6">T17+6</f>
        <v>23</v>
      </c>
      <c r="U18" s="1">
        <f ca="1">IF(Id.O!$K$9="1 año",INDIRECT($T$14&amp;"!"&amp;$U$14&amp;T18),IF(Id.O!$K$9="3 años",SUM(INDIRECT($T$14&amp;"!"&amp;$U$14&amp;T18),INDIRECT($T$14&amp;"!"&amp;$V$14&amp;T18),INDIRECT($T$14&amp;"!"&amp;$W$14&amp;T18)),SUM(INDIRECT($T$14&amp;"!"&amp;$U$14&amp;T18),INDIRECT($T$14&amp;"!"&amp;$V$14&amp;T18),INDIRECT($T$14&amp;"!"&amp;$W$14&amp;T18),INDIRECT($T$14&amp;"!"&amp;$X$14&amp;T18),INDIRECT($T$14&amp;"!"&amp;$Y$14&amp;T18))))</f>
        <v>0</v>
      </c>
      <c r="X18" s="1">
        <f t="shared" ref="X18:X23" si="7">X17+6</f>
        <v>24</v>
      </c>
      <c r="Y18" s="1">
        <f ca="1">IF(Id.O!$K$9="1 ano",INDIRECT($T$14&amp;"!"&amp;$U$14&amp;X18),IF(Id.O!$K$9="3 anos",SUM(INDIRECT($T$14&amp;"!"&amp;$U$14&amp;X18),INDIRECT($T$14&amp;"!"&amp;$V$14&amp;X18),INDIRECT($T$14&amp;"!"&amp;$W$14&amp;X18)),SUM(INDIRECT($T$14&amp;"!"&amp;$U$14&amp;X18),INDIRECT($T$14&amp;"!"&amp;$V$14&amp;X18),INDIRECT($T$14&amp;"!"&amp;$W$14&amp;X18),INDIRECT($T$14&amp;"!"&amp;$X$14&amp;X18),INDIRECT($T$14&amp;"!"&amp;$Y$14&amp;X18))))</f>
        <v>6750</v>
      </c>
      <c r="AB18" s="1">
        <f t="shared" ref="AB18:AB23" si="8">AB17+6</f>
        <v>25</v>
      </c>
      <c r="AC18" s="1">
        <f ca="1">IF(Id.O!$K$9="1 ano",INDIRECT($T$14&amp;"!"&amp;$U$14&amp;AB18),IF(Id.O!$K$9="3 anos",AVERAGE(INDIRECT($T$14&amp;"!"&amp;$U$14&amp;AB18),INDIRECT($T$14&amp;"!"&amp;$V$14&amp;AB18),INDIRECT($T$14&amp;"!"&amp;$W$14&amp;AB18)),AVERAGE(INDIRECT($T$14&amp;"!"&amp;$U$14&amp;AB18),INDIRECT($T$14&amp;"!"&amp;$V$14&amp;AB18),INDIRECT($T$14&amp;"!"&amp;$W$14&amp;AB18),INDIRECT($T$14&amp;"!"&amp;$X$14&amp;AB18),INDIRECT($T$14&amp;"!"&amp;$Y$14&amp;AB18))))</f>
        <v>1350</v>
      </c>
      <c r="AN18" s="1">
        <f>IF(Id.O!$K$9="1 AñO",LARGE('Est1'!$E$76:$P$76,1),IF(Id.O!$K$9="3 AñOS",LARGE('Est1'!$E$76:$AV$76,1),LARGE('Est1'!$E$76:$CB$76,1)))</f>
        <v>6</v>
      </c>
      <c r="AO18" s="1" t="s">
        <v>44</v>
      </c>
      <c r="AP18" s="1" t="s">
        <v>25</v>
      </c>
      <c r="AR18" s="1" t="str">
        <f t="shared" ca="1" si="3"/>
        <v>Aumentar: gastos</v>
      </c>
      <c r="AS18" s="1">
        <f t="shared" ca="1" si="4"/>
        <v>0</v>
      </c>
    </row>
    <row r="19" spans="3:45" ht="29.25" customHeight="1">
      <c r="C19" s="80"/>
      <c r="D19" s="80"/>
      <c r="E19" s="80"/>
      <c r="F19" s="80"/>
      <c r="G19" s="80"/>
      <c r="H19" s="80"/>
      <c r="I19" s="80"/>
      <c r="O19" s="1">
        <f t="shared" si="5"/>
        <v>6</v>
      </c>
      <c r="R19" s="1" t="s">
        <v>287</v>
      </c>
      <c r="S19" s="1" t="s">
        <v>62</v>
      </c>
      <c r="T19" s="1">
        <f t="shared" si="6"/>
        <v>29</v>
      </c>
      <c r="U19" s="1">
        <f ca="1">IF(Id.O!$K$9="1 año",INDIRECT($T$14&amp;"!"&amp;$U$14&amp;T19),IF(Id.O!$K$9="3 años",SUM(INDIRECT($T$14&amp;"!"&amp;$U$14&amp;T19),INDIRECT($T$14&amp;"!"&amp;$V$14&amp;T19),INDIRECT($T$14&amp;"!"&amp;$W$14&amp;T19)),SUM(INDIRECT($T$14&amp;"!"&amp;$U$14&amp;T19),INDIRECT($T$14&amp;"!"&amp;$V$14&amp;T19),INDIRECT($T$14&amp;"!"&amp;$W$14&amp;T19),INDIRECT($T$14&amp;"!"&amp;$X$14&amp;T19),INDIRECT($T$14&amp;"!"&amp;$Y$14&amp;T19))))</f>
        <v>0</v>
      </c>
      <c r="X19" s="1">
        <f t="shared" si="7"/>
        <v>30</v>
      </c>
      <c r="Y19" s="1">
        <f ca="1">IF(Id.O!$K$9="1 ano",INDIRECT($T$14&amp;"!"&amp;$U$14&amp;X19),IF(Id.O!$K$9="3 anos",SUM(INDIRECT($T$14&amp;"!"&amp;$U$14&amp;X19),INDIRECT($T$14&amp;"!"&amp;$V$14&amp;X19),INDIRECT($T$14&amp;"!"&amp;$W$14&amp;X19)),SUM(INDIRECT($T$14&amp;"!"&amp;$U$14&amp;X19),INDIRECT($T$14&amp;"!"&amp;$V$14&amp;X19),INDIRECT($T$14&amp;"!"&amp;$W$14&amp;X19),INDIRECT($T$14&amp;"!"&amp;$X$14&amp;X19),INDIRECT($T$14&amp;"!"&amp;$Y$14&amp;X19))))</f>
        <v>0</v>
      </c>
      <c r="AB19" s="1">
        <f t="shared" si="8"/>
        <v>31</v>
      </c>
      <c r="AC19" s="1">
        <f ca="1">IF(Id.O!$K$9="1 ano",INDIRECT($T$14&amp;"!"&amp;$U$14&amp;AB19),IF(Id.O!$K$9="3 anos",AVERAGE(INDIRECT($T$14&amp;"!"&amp;$U$14&amp;AB19),INDIRECT($T$14&amp;"!"&amp;$V$14&amp;AB19),INDIRECT($T$14&amp;"!"&amp;$W$14&amp;AB19)),AVERAGE(INDIRECT($T$14&amp;"!"&amp;$U$14&amp;AB19),INDIRECT($T$14&amp;"!"&amp;$V$14&amp;AB19),INDIRECT($T$14&amp;"!"&amp;$W$14&amp;AB19),INDIRECT($T$14&amp;"!"&amp;$X$14&amp;AB19),INDIRECT($T$14&amp;"!"&amp;$Y$14&amp;AB19))))</f>
        <v>0</v>
      </c>
      <c r="AN19" s="1">
        <f>IF(Id.O!$K$9="1 AñO",LARGE('Est1'!$E$76:$P$76,1),IF(Id.O!$K$9="3 AñOS",LARGE('Est1'!$E$76:$AV$76,1),LARGE('Est1'!$E$76:$CB$76,1)))</f>
        <v>6</v>
      </c>
      <c r="AO19" s="1" t="s">
        <v>45</v>
      </c>
      <c r="AP19" s="1" t="s">
        <v>26</v>
      </c>
      <c r="AR19" s="1" t="str">
        <f t="shared" ca="1" si="3"/>
        <v xml:space="preserve">: </v>
      </c>
      <c r="AS19" s="1">
        <f t="shared" ca="1" si="4"/>
        <v>0</v>
      </c>
    </row>
    <row r="20" spans="3:45" ht="29.25" customHeight="1">
      <c r="C20" s="80"/>
      <c r="D20" s="80"/>
      <c r="E20" s="80"/>
      <c r="F20" s="80"/>
      <c r="G20" s="80"/>
      <c r="H20" s="80"/>
      <c r="I20" s="80"/>
      <c r="O20" s="1">
        <f t="shared" si="5"/>
        <v>6</v>
      </c>
      <c r="R20" s="1" t="s">
        <v>288</v>
      </c>
      <c r="S20" s="1" t="s">
        <v>296</v>
      </c>
      <c r="T20" s="1">
        <f t="shared" si="6"/>
        <v>35</v>
      </c>
      <c r="U20" s="1">
        <f ca="1">IF(Id.O!$K$9="1 año",INDIRECT($T$14&amp;"!"&amp;$U$14&amp;T20),IF(Id.O!$K$9="3 años",SUM(INDIRECT($T$14&amp;"!"&amp;$U$14&amp;T20),INDIRECT($T$14&amp;"!"&amp;$V$14&amp;T20),INDIRECT($T$14&amp;"!"&amp;$W$14&amp;T20)),SUM(INDIRECT($T$14&amp;"!"&amp;$U$14&amp;T20),INDIRECT($T$14&amp;"!"&amp;$V$14&amp;T20),INDIRECT($T$14&amp;"!"&amp;$W$14&amp;T20),INDIRECT($T$14&amp;"!"&amp;$X$14&amp;T20),INDIRECT($T$14&amp;"!"&amp;$Y$14&amp;T20))))</f>
        <v>0</v>
      </c>
      <c r="X20" s="1">
        <f t="shared" si="7"/>
        <v>36</v>
      </c>
      <c r="Y20" s="1">
        <f ca="1">IF(Id.O!$K$9="1 ano",INDIRECT($T$14&amp;"!"&amp;$U$14&amp;X20),IF(Id.O!$K$9="3 anos",SUM(INDIRECT($T$14&amp;"!"&amp;$U$14&amp;X20),INDIRECT($T$14&amp;"!"&amp;$V$14&amp;X20),INDIRECT($T$14&amp;"!"&amp;$W$14&amp;X20)),SUM(INDIRECT($T$14&amp;"!"&amp;$U$14&amp;X20),INDIRECT($T$14&amp;"!"&amp;$V$14&amp;X20),INDIRECT($T$14&amp;"!"&amp;$W$14&amp;X20),INDIRECT($T$14&amp;"!"&amp;$X$14&amp;X20),INDIRECT($T$14&amp;"!"&amp;$Y$14&amp;X20))))</f>
        <v>0</v>
      </c>
      <c r="AB20" s="1">
        <f t="shared" si="8"/>
        <v>37</v>
      </c>
      <c r="AC20" s="1">
        <f ca="1">IF(Id.O!$K$9="1 ano",INDIRECT($T$14&amp;"!"&amp;$U$14&amp;AB20),IF(Id.O!$K$9="3 anos",AVERAGE(INDIRECT($T$14&amp;"!"&amp;$U$14&amp;AB20),INDIRECT($T$14&amp;"!"&amp;$V$14&amp;AB20),INDIRECT($T$14&amp;"!"&amp;$W$14&amp;AB20)),AVERAGE(INDIRECT($T$14&amp;"!"&amp;$U$14&amp;AB20),INDIRECT($T$14&amp;"!"&amp;$V$14&amp;AB20),INDIRECT($T$14&amp;"!"&amp;$W$14&amp;AB20),INDIRECT($T$14&amp;"!"&amp;$X$14&amp;AB20),INDIRECT($T$14&amp;"!"&amp;$Y$14&amp;AB20))))</f>
        <v>0</v>
      </c>
      <c r="AN20" s="1">
        <f>IF(Id.O!$K$9="1 AñO",LARGE('Est1'!$E$76:$P$76,1),IF(Id.O!$K$9="3 AñOS",LARGE('Est1'!$E$76:$AV$76,1),LARGE('Est1'!$E$76:$CB$76,1)))</f>
        <v>6</v>
      </c>
      <c r="AO20" s="1" t="s">
        <v>46</v>
      </c>
      <c r="AP20" s="1" t="s">
        <v>21</v>
      </c>
      <c r="AR20" s="1" t="str">
        <f t="shared" ca="1" si="3"/>
        <v xml:space="preserve">: </v>
      </c>
      <c r="AS20" s="1">
        <f t="shared" ca="1" si="4"/>
        <v>0</v>
      </c>
    </row>
    <row r="21" spans="3:45" ht="29.25" customHeight="1">
      <c r="C21" s="80"/>
      <c r="D21" s="80"/>
      <c r="E21" s="80"/>
      <c r="F21" s="80"/>
      <c r="G21" s="80"/>
      <c r="H21" s="80"/>
      <c r="I21" s="80"/>
      <c r="O21" s="1">
        <f t="shared" si="5"/>
        <v>6</v>
      </c>
      <c r="R21" s="1" t="s">
        <v>289</v>
      </c>
      <c r="S21" s="1" t="s">
        <v>297</v>
      </c>
      <c r="T21" s="1">
        <f t="shared" si="6"/>
        <v>41</v>
      </c>
      <c r="U21" s="1">
        <f ca="1">IF(Id.O!$K$9="1 año",INDIRECT($T$14&amp;"!"&amp;$U$14&amp;T21),IF(Id.O!$K$9="3 años",SUM(INDIRECT($T$14&amp;"!"&amp;$U$14&amp;T21),INDIRECT($T$14&amp;"!"&amp;$V$14&amp;T21),INDIRECT($T$14&amp;"!"&amp;$W$14&amp;T21)),SUM(INDIRECT($T$14&amp;"!"&amp;$U$14&amp;T21),INDIRECT($T$14&amp;"!"&amp;$V$14&amp;T21),INDIRECT($T$14&amp;"!"&amp;$W$14&amp;T21),INDIRECT($T$14&amp;"!"&amp;$X$14&amp;T21),INDIRECT($T$14&amp;"!"&amp;$Y$14&amp;T21))))</f>
        <v>0</v>
      </c>
      <c r="X21" s="1">
        <f t="shared" si="7"/>
        <v>42</v>
      </c>
      <c r="Y21" s="1">
        <f ca="1">IF(Id.O!$K$9="1 ano",INDIRECT($T$14&amp;"!"&amp;$U$14&amp;X21),IF(Id.O!$K$9="3 anos",SUM(INDIRECT($T$14&amp;"!"&amp;$U$14&amp;X21),INDIRECT($T$14&amp;"!"&amp;$V$14&amp;X21),INDIRECT($T$14&amp;"!"&amp;$W$14&amp;X21)),SUM(INDIRECT($T$14&amp;"!"&amp;$U$14&amp;X21),INDIRECT($T$14&amp;"!"&amp;$V$14&amp;X21),INDIRECT($T$14&amp;"!"&amp;$W$14&amp;X21),INDIRECT($T$14&amp;"!"&amp;$X$14&amp;X21),INDIRECT($T$14&amp;"!"&amp;$Y$14&amp;X21))))</f>
        <v>0</v>
      </c>
      <c r="AB21" s="1">
        <f t="shared" si="8"/>
        <v>43</v>
      </c>
      <c r="AC21" s="1">
        <f ca="1">IF(Id.O!$K$9="1 ano",INDIRECT($T$14&amp;"!"&amp;$U$14&amp;AB21),IF(Id.O!$K$9="3 anos",AVERAGE(INDIRECT($T$14&amp;"!"&amp;$U$14&amp;AB21),INDIRECT($T$14&amp;"!"&amp;$V$14&amp;AB21),INDIRECT($T$14&amp;"!"&amp;$W$14&amp;AB21)),AVERAGE(INDIRECT($T$14&amp;"!"&amp;$U$14&amp;AB21),INDIRECT($T$14&amp;"!"&amp;$V$14&amp;AB21),INDIRECT($T$14&amp;"!"&amp;$W$14&amp;AB21),INDIRECT($T$14&amp;"!"&amp;$X$14&amp;AB21),INDIRECT($T$14&amp;"!"&amp;$Y$14&amp;AB21))))</f>
        <v>0</v>
      </c>
      <c r="AN21" s="1">
        <f>IF(Id.O!$K$9="1 AñO",LARGE('Est1'!$E$76:$P$76,1),IF(Id.O!$K$9="3 AñOS",LARGE('Est1'!$E$76:$AV$76,1),LARGE('Est1'!$E$76:$CB$76,1)))</f>
        <v>6</v>
      </c>
      <c r="AO21" s="1" t="s">
        <v>47</v>
      </c>
      <c r="AP21" s="1" t="s">
        <v>27</v>
      </c>
      <c r="AR21" s="1" t="str">
        <f t="shared" ca="1" si="3"/>
        <v xml:space="preserve">: </v>
      </c>
      <c r="AS21" s="1">
        <f t="shared" ca="1" si="4"/>
        <v>0</v>
      </c>
    </row>
    <row r="22" spans="3:45" ht="29.25" customHeight="1">
      <c r="C22" s="80"/>
      <c r="D22" s="80"/>
      <c r="E22" s="80"/>
      <c r="F22" s="80"/>
      <c r="G22" s="80"/>
      <c r="H22" s="80"/>
      <c r="I22" s="80"/>
      <c r="O22" s="1">
        <f t="shared" si="5"/>
        <v>6</v>
      </c>
      <c r="R22" s="1" t="s">
        <v>290</v>
      </c>
      <c r="S22" s="1" t="s">
        <v>297</v>
      </c>
      <c r="T22" s="1">
        <f t="shared" si="6"/>
        <v>47</v>
      </c>
      <c r="U22" s="1">
        <f ca="1">IF(Id.O!$K$9="1 año",INDIRECT($T$14&amp;"!"&amp;$U$14&amp;T22),IF(Id.O!$K$9="3 años",SUM(INDIRECT($T$14&amp;"!"&amp;$U$14&amp;T22),INDIRECT($T$14&amp;"!"&amp;$V$14&amp;T22),INDIRECT($T$14&amp;"!"&amp;$W$14&amp;T22)),SUM(INDIRECT($T$14&amp;"!"&amp;$U$14&amp;T22),INDIRECT($T$14&amp;"!"&amp;$V$14&amp;T22),INDIRECT($T$14&amp;"!"&amp;$W$14&amp;T22),INDIRECT($T$14&amp;"!"&amp;$X$14&amp;T22),INDIRECT($T$14&amp;"!"&amp;$Y$14&amp;T22))))</f>
        <v>0</v>
      </c>
      <c r="X22" s="1">
        <f t="shared" si="7"/>
        <v>48</v>
      </c>
      <c r="Y22" s="1">
        <f ca="1">IF(Id.O!$K$9="1 ano",INDIRECT($T$14&amp;"!"&amp;$U$14&amp;X22),IF(Id.O!$K$9="3 anos",SUM(INDIRECT($T$14&amp;"!"&amp;$U$14&amp;X22),INDIRECT($T$14&amp;"!"&amp;$V$14&amp;X22),INDIRECT($T$14&amp;"!"&amp;$W$14&amp;X22)),SUM(INDIRECT($T$14&amp;"!"&amp;$U$14&amp;X22),INDIRECT($T$14&amp;"!"&amp;$V$14&amp;X22),INDIRECT($T$14&amp;"!"&amp;$W$14&amp;X22),INDIRECT($T$14&amp;"!"&amp;$X$14&amp;X22),INDIRECT($T$14&amp;"!"&amp;$Y$14&amp;X22))))</f>
        <v>0</v>
      </c>
      <c r="AB22" s="1">
        <f t="shared" si="8"/>
        <v>49</v>
      </c>
      <c r="AC22" s="1">
        <f ca="1">IF(Id.O!$K$9="1 ano",INDIRECT($T$14&amp;"!"&amp;$U$14&amp;AB22),IF(Id.O!$K$9="3 anos",AVERAGE(INDIRECT($T$14&amp;"!"&amp;$U$14&amp;AB22),INDIRECT($T$14&amp;"!"&amp;$V$14&amp;AB22),INDIRECT($T$14&amp;"!"&amp;$W$14&amp;AB22)),AVERAGE(INDIRECT($T$14&amp;"!"&amp;$U$14&amp;AB22),INDIRECT($T$14&amp;"!"&amp;$V$14&amp;AB22),INDIRECT($T$14&amp;"!"&amp;$W$14&amp;AB22),INDIRECT($T$14&amp;"!"&amp;$X$14&amp;AB22),INDIRECT($T$14&amp;"!"&amp;$Y$14&amp;AB22))))</f>
        <v>0</v>
      </c>
      <c r="AN22" s="1">
        <f>IF(Id.O!$K$9="1 AñO",LARGE('Est1'!$E$76:$P$76,1),IF(Id.O!$K$9="3 AñOS",LARGE('Est1'!$E$76:$AV$76,1),LARGE('Est1'!$E$76:$CB$76,1)))</f>
        <v>6</v>
      </c>
      <c r="AO22" s="1" t="s">
        <v>48</v>
      </c>
      <c r="AP22" s="1" t="s">
        <v>22</v>
      </c>
      <c r="AR22" s="1" t="str">
        <f t="shared" ca="1" si="3"/>
        <v xml:space="preserve">: </v>
      </c>
      <c r="AS22" s="1">
        <f t="shared" ca="1" si="4"/>
        <v>0</v>
      </c>
    </row>
    <row r="23" spans="3:45" ht="29.25" customHeight="1">
      <c r="C23" s="80"/>
      <c r="D23" s="80"/>
      <c r="E23" s="80"/>
      <c r="F23" s="80"/>
      <c r="G23" s="80"/>
      <c r="H23" s="80"/>
      <c r="I23" s="80"/>
      <c r="O23" s="1">
        <f t="shared" si="5"/>
        <v>6</v>
      </c>
      <c r="R23" s="1" t="s">
        <v>291</v>
      </c>
      <c r="S23" s="1" t="s">
        <v>61</v>
      </c>
      <c r="T23" s="1">
        <f t="shared" si="6"/>
        <v>53</v>
      </c>
      <c r="U23" s="1">
        <f ca="1">IF(Id.O!$K$9="1 año",INDIRECT($T$14&amp;"!"&amp;$U$14&amp;T23),IF(Id.O!$K$9="3 años",SUM(INDIRECT($T$14&amp;"!"&amp;$U$14&amp;T23),INDIRECT($T$14&amp;"!"&amp;$V$14&amp;T23),INDIRECT($T$14&amp;"!"&amp;$W$14&amp;T23)),SUM(INDIRECT($T$14&amp;"!"&amp;$U$14&amp;T23),INDIRECT($T$14&amp;"!"&amp;$V$14&amp;T23),INDIRECT($T$14&amp;"!"&amp;$W$14&amp;T23),INDIRECT($T$14&amp;"!"&amp;$X$14&amp;T23),INDIRECT($T$14&amp;"!"&amp;$Y$14&amp;T23))))</f>
        <v>0</v>
      </c>
      <c r="X23" s="1">
        <f t="shared" si="7"/>
        <v>54</v>
      </c>
      <c r="Y23" s="1">
        <f ca="1">IF(Id.O!$K$9="1 ano",INDIRECT($T$14&amp;"!"&amp;$U$14&amp;X23),IF(Id.O!$K$9="3 anos",SUM(INDIRECT($T$14&amp;"!"&amp;$U$14&amp;X23),INDIRECT($T$14&amp;"!"&amp;$V$14&amp;X23),INDIRECT($T$14&amp;"!"&amp;$W$14&amp;X23)),SUM(INDIRECT($T$14&amp;"!"&amp;$U$14&amp;X23),INDIRECT($T$14&amp;"!"&amp;$V$14&amp;X23),INDIRECT($T$14&amp;"!"&amp;$W$14&amp;X23),INDIRECT($T$14&amp;"!"&amp;$X$14&amp;X23),INDIRECT($T$14&amp;"!"&amp;$Y$14&amp;X23))))</f>
        <v>0</v>
      </c>
      <c r="AB23" s="1">
        <f t="shared" si="8"/>
        <v>55</v>
      </c>
      <c r="AC23" s="1">
        <f ca="1">IF(Id.O!$K$9="1 ano",INDIRECT($T$14&amp;"!"&amp;$U$14&amp;AB23),IF(Id.O!$K$9="3 anos",AVERAGE(INDIRECT($T$14&amp;"!"&amp;$U$14&amp;AB23),INDIRECT($T$14&amp;"!"&amp;$V$14&amp;AB23),INDIRECT($T$14&amp;"!"&amp;$W$14&amp;AB23)),AVERAGE(INDIRECT($T$14&amp;"!"&amp;$U$14&amp;AB23),INDIRECT($T$14&amp;"!"&amp;$V$14&amp;AB23),INDIRECT($T$14&amp;"!"&amp;$W$14&amp;AB23),INDIRECT($T$14&amp;"!"&amp;$X$14&amp;AB23),INDIRECT($T$14&amp;"!"&amp;$Y$14&amp;AB23))))</f>
        <v>0</v>
      </c>
      <c r="AO23" s="1" t="s">
        <v>49</v>
      </c>
      <c r="AP23" s="1" t="s">
        <v>28</v>
      </c>
    </row>
    <row r="24" spans="3:45" s="1" customFormat="1" ht="30" customHeight="1">
      <c r="O24" s="1">
        <f t="shared" si="5"/>
        <v>0</v>
      </c>
      <c r="R24" s="1" t="s">
        <v>251</v>
      </c>
      <c r="S24" s="1" t="s">
        <v>298</v>
      </c>
      <c r="T24" s="1">
        <f t="shared" si="6"/>
        <v>59</v>
      </c>
      <c r="U24" s="1">
        <f ca="1">IF(Id.O!$K$9="1 año",INDIRECT($T$14&amp;"!"&amp;$U$14&amp;T24),IF(Id.O!$K$9="3 años",SUM(INDIRECT($T$14&amp;"!"&amp;$U$14&amp;T24),INDIRECT($T$14&amp;"!"&amp;$V$14&amp;T24),INDIRECT($T$14&amp;"!"&amp;$W$14&amp;T24)),SUM(INDIRECT($T$14&amp;"!"&amp;$U$14&amp;T24),INDIRECT($T$14&amp;"!"&amp;$V$14&amp;T24),INDIRECT($T$14&amp;"!"&amp;$W$14&amp;T24),INDIRECT($T$14&amp;"!"&amp;$X$14&amp;T24),INDIRECT($T$14&amp;"!"&amp;$Y$14&amp;T24))))</f>
        <v>0</v>
      </c>
    </row>
    <row r="25" spans="3:45" s="1" customFormat="1" ht="30" customHeight="1">
      <c r="O25" s="1">
        <f t="shared" si="5"/>
        <v>0</v>
      </c>
      <c r="R25" s="1" t="s">
        <v>252</v>
      </c>
      <c r="S25" s="1" t="s">
        <v>299</v>
      </c>
      <c r="T25" s="1">
        <f t="shared" si="6"/>
        <v>65</v>
      </c>
      <c r="U25" s="1">
        <f ca="1">IF(Id.O!$K$9="1 año",INDIRECT($T$14&amp;"!"&amp;$U$14&amp;T25),IF(Id.O!$K$9="3 años",SUM(INDIRECT($T$14&amp;"!"&amp;$U$14&amp;T25),INDIRECT($T$14&amp;"!"&amp;$V$14&amp;T25),INDIRECT($T$14&amp;"!"&amp;$W$14&amp;T25)),SUM(INDIRECT($T$14&amp;"!"&amp;$U$14&amp;T25),INDIRECT($T$14&amp;"!"&amp;$V$14&amp;T25),INDIRECT($T$14&amp;"!"&amp;$W$14&amp;T25),INDIRECT($T$14&amp;"!"&amp;$X$14&amp;T25),INDIRECT($T$14&amp;"!"&amp;$Y$14&amp;T25))))</f>
        <v>0</v>
      </c>
    </row>
    <row r="26" spans="3:45" s="1" customFormat="1" ht="30" customHeight="1">
      <c r="O26" s="1">
        <f t="shared" si="5"/>
        <v>0</v>
      </c>
      <c r="R26" s="1" t="s">
        <v>254</v>
      </c>
      <c r="S26" s="1" t="s">
        <v>300</v>
      </c>
      <c r="T26" s="1">
        <f t="shared" si="6"/>
        <v>71</v>
      </c>
      <c r="U26" s="1">
        <f ca="1">IF(Id.O!$K$9="1 año",INDIRECT($T$14&amp;"!"&amp;$U$14&amp;T26),IF(Id.O!$K$9="3 años",SUM(INDIRECT($T$14&amp;"!"&amp;$U$14&amp;T26),INDIRECT($T$14&amp;"!"&amp;$V$14&amp;T26),INDIRECT($T$14&amp;"!"&amp;$W$14&amp;T26)),SUM(INDIRECT($T$14&amp;"!"&amp;$U$14&amp;T26),INDIRECT($T$14&amp;"!"&amp;$V$14&amp;T26),INDIRECT($T$14&amp;"!"&amp;$W$14&amp;T26),INDIRECT($T$14&amp;"!"&amp;$X$14&amp;T26),INDIRECT($T$14&amp;"!"&amp;$Y$14&amp;T26))))</f>
        <v>0</v>
      </c>
    </row>
    <row r="27" spans="3:45" s="1" customFormat="1" ht="30" customHeight="1">
      <c r="O27" s="1">
        <f t="shared" si="5"/>
        <v>0</v>
      </c>
      <c r="R27" s="1" t="s">
        <v>253</v>
      </c>
      <c r="S27" s="1" t="s">
        <v>300</v>
      </c>
      <c r="T27" s="1">
        <f t="shared" si="6"/>
        <v>77</v>
      </c>
      <c r="U27" s="1">
        <f ca="1">IF(Id.O!$K$9="1 año",INDIRECT($T$14&amp;"!"&amp;$U$14&amp;T27),IF(Id.O!$K$9="3 años",SUM(INDIRECT($T$14&amp;"!"&amp;$U$14&amp;T27),INDIRECT($T$14&amp;"!"&amp;$V$14&amp;T27),INDIRECT($T$14&amp;"!"&amp;$W$14&amp;T27)),SUM(INDIRECT($T$14&amp;"!"&amp;$U$14&amp;T27),INDIRECT($T$14&amp;"!"&amp;$V$14&amp;T27),INDIRECT($T$14&amp;"!"&amp;$W$14&amp;T27),INDIRECT($T$14&amp;"!"&amp;$X$14&amp;T27),INDIRECT($T$14&amp;"!"&amp;$Y$14&amp;T27))))</f>
        <v>0</v>
      </c>
    </row>
    <row r="28" spans="3:45" s="1" customFormat="1" ht="30" customHeight="1"/>
    <row r="29" spans="3:45" s="1" customFormat="1" ht="30" customHeight="1"/>
    <row r="30" spans="3:45" s="1" customFormat="1" ht="30" customHeight="1"/>
    <row r="31" spans="3:45" s="1" customFormat="1" ht="30" customHeight="1"/>
    <row r="32" spans="3:45" s="1" customFormat="1" ht="30" customHeight="1"/>
    <row r="33" s="1" customFormat="1" ht="30" customHeight="1"/>
    <row r="34" s="1" customFormat="1" ht="30" customHeight="1"/>
    <row r="35" s="1" customFormat="1" ht="30" customHeight="1"/>
    <row r="36" s="1" customFormat="1" ht="30" customHeight="1"/>
    <row r="37" s="1" customFormat="1" ht="30" customHeight="1"/>
    <row r="38" s="1" customFormat="1" ht="30" customHeight="1"/>
    <row r="39" s="1" customFormat="1" ht="30" customHeight="1"/>
    <row r="40" s="1" customFormat="1" ht="30" customHeight="1"/>
    <row r="41" s="1" customFormat="1" ht="30" customHeight="1"/>
    <row r="42" s="1" customFormat="1" ht="30" customHeight="1"/>
    <row r="43" s="1" customFormat="1" ht="30" customHeight="1"/>
    <row r="44" s="1" customFormat="1" ht="30" customHeight="1"/>
    <row r="45" s="1" customFormat="1" ht="30" customHeight="1"/>
    <row r="46" s="1" customFormat="1" ht="30" customHeight="1"/>
    <row r="47" s="1" customFormat="1" ht="30" customHeight="1"/>
    <row r="48" s="1" customFormat="1" ht="30" customHeight="1"/>
    <row r="49" s="1" customFormat="1" ht="30" customHeight="1"/>
    <row r="50" s="1" customFormat="1" ht="30" customHeight="1"/>
    <row r="51" s="1" customFormat="1" ht="30" customHeight="1"/>
    <row r="52" s="1" customFormat="1" ht="30" customHeight="1"/>
    <row r="53" s="1" customFormat="1" ht="30" customHeight="1"/>
    <row r="54" s="1" customFormat="1" ht="30" customHeight="1"/>
    <row r="55" s="1" customFormat="1" ht="30" customHeight="1"/>
    <row r="56" s="1" customFormat="1" ht="30" customHeight="1"/>
    <row r="57" s="1" customFormat="1" ht="30" customHeight="1"/>
    <row r="58" s="1" customFormat="1" ht="30" customHeight="1"/>
    <row r="59" s="1" customFormat="1" ht="30" customHeight="1"/>
    <row r="60" s="1" customFormat="1" ht="30" customHeight="1"/>
    <row r="61" s="1" customFormat="1" ht="30" customHeight="1"/>
    <row r="62" s="1" customFormat="1" ht="30" customHeight="1"/>
    <row r="63" s="1" customFormat="1" ht="30" customHeight="1"/>
    <row r="64" s="1" customFormat="1" ht="30" customHeight="1"/>
    <row r="65" s="1" customFormat="1" ht="30" customHeight="1"/>
    <row r="66" s="1" customFormat="1" ht="30" customHeight="1"/>
    <row r="67" s="1" customFormat="1" ht="30" customHeight="1"/>
    <row r="68" s="1" customFormat="1" ht="30" customHeight="1"/>
    <row r="69" s="1" customFormat="1" ht="30" customHeight="1"/>
    <row r="70" s="1" customFormat="1" ht="30" customHeight="1"/>
    <row r="71" s="1" customFormat="1" ht="30" customHeight="1"/>
    <row r="72" s="1" customFormat="1" ht="30" customHeight="1"/>
    <row r="73" s="1" customFormat="1" ht="30" customHeight="1"/>
    <row r="74" s="1" customFormat="1" ht="30" customHeight="1"/>
    <row r="75" s="1" customFormat="1" ht="30" customHeigh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101" ht="20.25" customHeight="1"/>
  </sheetData>
  <sheetProtection algorithmName="SHA-512" hashValue="5dxNw2d9gY6dyyO0IhnSnQn82OjmCKO6vCPOwZbwrGUsCcGOrt0nClAbdkRnuziwldfa3DTQ1AUYsCqc+R00/Q==" saltValue="yWCEg94++3LyabuanY/tvg==" spinCount="100000" sheet="1" objects="1" scenarios="1" formatCells="0" formatColumns="0" formatRows="0" selectLockedCells="1"/>
  <mergeCells count="17">
    <mergeCell ref="C8:G8"/>
    <mergeCell ref="D9:E11"/>
    <mergeCell ref="F9:G11"/>
    <mergeCell ref="I8:J8"/>
    <mergeCell ref="I9:J9"/>
    <mergeCell ref="I10:J10"/>
    <mergeCell ref="I11:J11"/>
    <mergeCell ref="C13:G13"/>
    <mergeCell ref="C14:C16"/>
    <mergeCell ref="D14:E16"/>
    <mergeCell ref="F14:G16"/>
    <mergeCell ref="C9:C11"/>
    <mergeCell ref="I12:J12"/>
    <mergeCell ref="I13:J13"/>
    <mergeCell ref="I14:J14"/>
    <mergeCell ref="I15:J15"/>
    <mergeCell ref="I16:J16"/>
  </mergeCells>
  <conditionalFormatting sqref="C9:D9">
    <cfRule type="expression" dxfId="74" priority="24">
      <formula>OR($B$9&lt;=0.5,$B$9&gt;=1.5)</formula>
    </cfRule>
    <cfRule type="expression" dxfId="73" priority="25">
      <formula>OR($B$9&lt;=0.7,$B$9&gt;=1.3)</formula>
    </cfRule>
    <cfRule type="expression" dxfId="72" priority="26">
      <formula>OR($B$9&gt;0.7,$B$9&lt;1.3)</formula>
    </cfRule>
  </conditionalFormatting>
  <conditionalFormatting sqref="C14:D14">
    <cfRule type="expression" dxfId="71" priority="15">
      <formula>OR($B$14&lt;=0.5,$B$14&gt;=1.5)</formula>
    </cfRule>
    <cfRule type="expression" dxfId="70" priority="16">
      <formula>OR($B$14&lt;=0.7,$B$14&gt;=1.3)</formula>
    </cfRule>
    <cfRule type="expression" dxfId="69" priority="17">
      <formula>OR($B$14&gt;0.7,$B$14&lt;1.3)</formula>
    </cfRule>
  </conditionalFormatting>
  <conditionalFormatting sqref="C9:G11">
    <cfRule type="cellIs" dxfId="68" priority="11" operator="equal">
      <formula>""</formula>
    </cfRule>
  </conditionalFormatting>
  <conditionalFormatting sqref="C14:G16">
    <cfRule type="cellIs" dxfId="67" priority="10" operator="equal">
      <formula>""</formula>
    </cfRule>
  </conditionalFormatting>
  <conditionalFormatting sqref="F9">
    <cfRule type="expression" dxfId="66" priority="21">
      <formula>OR($B$9&lt;=0.5,$B$9&gt;=1.5)</formula>
    </cfRule>
    <cfRule type="expression" dxfId="65" priority="22">
      <formula>OR($B$9&lt;=0.7,$B$9&gt;=1.3)</formula>
    </cfRule>
    <cfRule type="expression" dxfId="64" priority="23">
      <formula>OR($B$9&gt;0.7,$B$9&lt;1.3)</formula>
    </cfRule>
  </conditionalFormatting>
  <conditionalFormatting sqref="F14">
    <cfRule type="expression" dxfId="63" priority="12">
      <formula>OR($B$14&lt;=0.5,$B$14&gt;=1.5)</formula>
    </cfRule>
    <cfRule type="expression" dxfId="62" priority="13">
      <formula>OR($B$14&lt;=0.7,$B$14&gt;=1.3)</formula>
    </cfRule>
    <cfRule type="expression" dxfId="61" priority="14">
      <formula>OR($B$14&gt;0.7,$B$14&lt;1.3)</formula>
    </cfRule>
  </conditionalFormatting>
  <pageMargins left="0.25" right="0.25" top="0.75" bottom="0.75" header="0.3" footer="0.3"/>
  <pageSetup paperSize="9" scale="76" fitToHeight="0" orientation="landscape" r:id="rId1"/>
  <ignoredErrors>
    <ignoredError sqref="AC18:AC23"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4366" r:id="rId4" name="Drop-down 30">
              <controlPr defaultSize="0" autoLine="0" autoPict="0">
                <anchor moveWithCells="1">
                  <from>
                    <xdr:col>2</xdr:col>
                    <xdr:colOff>1287780</xdr:colOff>
                    <xdr:row>5</xdr:row>
                    <xdr:rowOff>30480</xdr:rowOff>
                  </from>
                  <to>
                    <xdr:col>3</xdr:col>
                    <xdr:colOff>2095500</xdr:colOff>
                    <xdr:row>6</xdr:row>
                    <xdr:rowOff>30480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24">
    <pageSetUpPr fitToPage="1"/>
  </sheetPr>
  <dimension ref="A1:Y100"/>
  <sheetViews>
    <sheetView showGridLines="0" zoomScale="90" zoomScaleNormal="90" zoomScalePageLayoutView="90" workbookViewId="0">
      <pane ySplit="2" topLeftCell="A3" activePane="bottomLeft" state="frozen"/>
      <selection activeCell="C3" sqref="C3"/>
      <selection pane="bottomLeft" activeCell="C3" sqref="C3"/>
    </sheetView>
  </sheetViews>
  <sheetFormatPr defaultColWidth="0" defaultRowHeight="0" customHeight="1" zeroHeight="1"/>
  <cols>
    <col min="1" max="1" width="2.44140625" customWidth="1"/>
    <col min="2" max="2" width="1.44140625" style="1" customWidth="1"/>
    <col min="3" max="3" width="29.6640625" customWidth="1"/>
    <col min="4" max="4" width="14.44140625" customWidth="1"/>
    <col min="5" max="5" width="1.109375" customWidth="1"/>
    <col min="6" max="6" width="9.109375" customWidth="1"/>
    <col min="7" max="7" width="144.88671875" customWidth="1"/>
    <col min="8" max="9" width="15.6640625" style="1" customWidth="1"/>
    <col min="10" max="10" width="9.109375" style="1" customWidth="1"/>
    <col min="11" max="12" width="22" style="1" bestFit="1" customWidth="1"/>
    <col min="13" max="13" width="9.6640625" style="1" customWidth="1"/>
    <col min="14" max="14" width="31" style="1" customWidth="1"/>
    <col min="15" max="15" width="9.109375" style="1" customWidth="1"/>
    <col min="16" max="16" width="9.109375" style="9" customWidth="1"/>
    <col min="17" max="25" width="9" style="9" customWidth="1"/>
    <col min="26" max="16384" width="7.33203125" style="9" hidden="1"/>
  </cols>
  <sheetData>
    <row r="1" spans="1:16" s="162" customFormat="1" ht="39" customHeight="1">
      <c r="A1" s="29"/>
      <c r="B1" s="276"/>
      <c r="C1" s="29"/>
      <c r="D1" s="29"/>
      <c r="E1" s="31"/>
      <c r="F1" s="29"/>
      <c r="G1" s="29"/>
      <c r="H1" s="135"/>
      <c r="I1" s="135"/>
      <c r="J1" s="135"/>
      <c r="K1" s="135"/>
      <c r="L1" s="135"/>
      <c r="M1" s="135"/>
      <c r="N1" s="135"/>
      <c r="O1" s="135"/>
    </row>
    <row r="2" spans="1:16" s="163" customFormat="1" ht="30" customHeight="1">
      <c r="A2" s="30"/>
      <c r="B2" s="136"/>
      <c r="C2" s="32"/>
      <c r="D2" s="33"/>
      <c r="E2" s="33"/>
      <c r="F2" s="33"/>
      <c r="G2" s="33"/>
      <c r="H2" s="33"/>
      <c r="I2" s="33"/>
      <c r="J2" s="136"/>
      <c r="K2" s="136"/>
      <c r="L2" s="136"/>
      <c r="M2" s="136"/>
      <c r="N2" s="136"/>
      <c r="O2" s="136"/>
    </row>
    <row r="3" spans="1:16" s="299" customFormat="1" ht="45" customHeight="1">
      <c r="A3" s="287"/>
      <c r="B3" s="289"/>
      <c r="C3" s="291" t="s">
        <v>311</v>
      </c>
      <c r="D3" s="288"/>
      <c r="E3" s="288"/>
      <c r="F3" s="288"/>
      <c r="G3" s="288"/>
      <c r="H3" s="288"/>
      <c r="I3" s="288"/>
      <c r="J3" s="289"/>
      <c r="K3" s="289"/>
      <c r="L3" s="289"/>
      <c r="M3" s="289"/>
      <c r="N3" s="289"/>
      <c r="O3" s="289"/>
    </row>
    <row r="4" spans="1:16" ht="15" customHeight="1" thickBot="1">
      <c r="A4" s="9"/>
      <c r="C4" s="105"/>
      <c r="D4" s="106"/>
      <c r="E4" s="106"/>
      <c r="F4" s="106"/>
      <c r="G4" s="106"/>
      <c r="H4" s="35"/>
      <c r="I4" s="35"/>
    </row>
    <row r="5" spans="1:16" ht="35.25" customHeight="1" thickTop="1" thickBot="1">
      <c r="C5" s="107" t="s">
        <v>60</v>
      </c>
      <c r="D5" s="107" t="s">
        <v>83</v>
      </c>
      <c r="E5" s="9"/>
      <c r="F5" s="1" t="s">
        <v>85</v>
      </c>
      <c r="G5" s="1" t="s">
        <v>84</v>
      </c>
      <c r="H5" s="1" t="s">
        <v>301</v>
      </c>
    </row>
    <row r="6" spans="1:16" ht="27" customHeight="1" thickTop="1" thickBot="1">
      <c r="B6" s="1">
        <f ca="1">IF(D6&lt;0,-D6,D6)</f>
        <v>0</v>
      </c>
      <c r="C6" s="108" t="str">
        <f>IF(MG!C6=0,"",MG!C6)</f>
        <v>Meta Global 1</v>
      </c>
      <c r="D6" s="109">
        <f ca="1">IFERROR(AVERAGEIF($N$7:$N$54,C6,$M$7:$M$54),"")</f>
        <v>0</v>
      </c>
      <c r="F6" s="137" t="str">
        <f t="shared" ref="F6:F15" ca="1" si="0">IF(D6="","",IF(OR(B6&lt;=0.5,B6&gt;=1.5),"=(",IF(OR(B6&gt;=0.7,B6&lt;=1.3),"=)","!")))</f>
        <v>=(</v>
      </c>
      <c r="G6" s="110" t="str">
        <f ca="1">IF(D6="","",IF(F6="=(",$F$5,IF(F6="=)",$H$5,$G$5)))</f>
        <v>Alerta! El progreso de este objetivo global de la empresa no está haciendo bien. Comprobar la posible causa y, si es necesario, revisar su planificación.</v>
      </c>
      <c r="J6" s="1" t="s">
        <v>163</v>
      </c>
      <c r="K6" s="1" t="s">
        <v>164</v>
      </c>
      <c r="L6" s="151"/>
      <c r="M6" s="151"/>
      <c r="N6" s="151"/>
      <c r="O6" s="151"/>
      <c r="P6" s="278"/>
    </row>
    <row r="7" spans="1:16" ht="27" customHeight="1" thickTop="1" thickBot="1">
      <c r="B7" s="1">
        <f t="shared" ref="B7:B15" ca="1" si="1">IF(D7&lt;0,-D7,D7)</f>
        <v>0</v>
      </c>
      <c r="C7" s="108" t="str">
        <f>IF(MG!C7=0,"",MG!C7)</f>
        <v>Meta Global 2</v>
      </c>
      <c r="D7" s="109">
        <f t="shared" ref="D7:D15" ca="1" si="2">IFERROR(AVERAGEIF($N$7:$N$54,C7,$M$7:$M$54),"")</f>
        <v>0</v>
      </c>
      <c r="F7" s="137" t="str">
        <f t="shared" ca="1" si="0"/>
        <v>=(</v>
      </c>
      <c r="G7" s="110" t="str">
        <f t="shared" ref="G7:G15" ca="1" si="3">IF(D7="","",IF(F7="=(",$F$5,IF(F7="=)",$H$5,$G$5)))</f>
        <v>Alerta! El progreso de este objetivo global de la empresa no está haciendo bien. Comprobar la posible causa y, si es necesario, revisar su planificación.</v>
      </c>
      <c r="I7" s="1" t="s">
        <v>127</v>
      </c>
      <c r="J7" s="1">
        <v>11</v>
      </c>
      <c r="K7" s="1">
        <f>J7+2</f>
        <v>13</v>
      </c>
      <c r="L7" s="1">
        <f t="shared" ref="L7:L38" ca="1" si="4">INDIRECT(I7&amp;"!C"&amp;J7)</f>
        <v>0</v>
      </c>
      <c r="M7" s="151">
        <f ca="1">INDIRECT(I7&amp;"!CE"&amp;K7)</f>
        <v>0</v>
      </c>
      <c r="N7" s="151" t="str">
        <f>ME!E11</f>
        <v>Meta Global 1</v>
      </c>
      <c r="O7" s="151"/>
      <c r="P7" s="278"/>
    </row>
    <row r="8" spans="1:16" ht="27" customHeight="1" thickTop="1" thickBot="1">
      <c r="B8" s="1">
        <f t="shared" ca="1" si="1"/>
        <v>0</v>
      </c>
      <c r="C8" s="108" t="str">
        <f>IF(MG!C8=0,"",MG!C8)</f>
        <v>Meta Global 3</v>
      </c>
      <c r="D8" s="109">
        <f t="shared" ca="1" si="2"/>
        <v>0</v>
      </c>
      <c r="F8" s="137" t="str">
        <f t="shared" ca="1" si="0"/>
        <v>=(</v>
      </c>
      <c r="G8" s="110" t="str">
        <f t="shared" ca="1" si="3"/>
        <v>Alerta! El progreso de este objetivo global de la empresa no está haciendo bien. Comprobar la posible causa y, si es necesario, revisar su planificación.</v>
      </c>
      <c r="I8" s="1" t="s">
        <v>127</v>
      </c>
      <c r="J8" s="1">
        <f>J7+6</f>
        <v>17</v>
      </c>
      <c r="K8" s="1">
        <f t="shared" ref="K8:K38" si="5">J8+2</f>
        <v>19</v>
      </c>
      <c r="L8" s="1">
        <f t="shared" ca="1" si="4"/>
        <v>0</v>
      </c>
      <c r="M8" s="151">
        <f t="shared" ref="M8:M38" ca="1" si="6">INDIRECT(I8&amp;"!CE"&amp;K8)</f>
        <v>0</v>
      </c>
      <c r="N8" s="151" t="str">
        <f>ME!E12</f>
        <v>Meta Global 1</v>
      </c>
      <c r="O8" s="151"/>
      <c r="P8" s="278"/>
    </row>
    <row r="9" spans="1:16" ht="27" customHeight="1" thickTop="1" thickBot="1">
      <c r="B9" s="1" t="str">
        <f t="shared" si="1"/>
        <v/>
      </c>
      <c r="C9" s="108" t="str">
        <f>IF(MG!C9=0,"",MG!C9)</f>
        <v/>
      </c>
      <c r="D9" s="109" t="str">
        <f t="shared" si="2"/>
        <v/>
      </c>
      <c r="F9" s="137" t="str">
        <f t="shared" si="0"/>
        <v/>
      </c>
      <c r="G9" s="110" t="str">
        <f t="shared" si="3"/>
        <v/>
      </c>
      <c r="I9" s="1" t="s">
        <v>127</v>
      </c>
      <c r="J9" s="1">
        <f t="shared" ref="J9:J14" si="7">J8+6</f>
        <v>23</v>
      </c>
      <c r="K9" s="1">
        <f t="shared" si="5"/>
        <v>25</v>
      </c>
      <c r="L9" s="1">
        <f t="shared" ca="1" si="4"/>
        <v>0</v>
      </c>
      <c r="M9" s="151">
        <f t="shared" ca="1" si="6"/>
        <v>0</v>
      </c>
      <c r="N9" s="151" t="str">
        <f>ME!E13</f>
        <v>Meta Global 1</v>
      </c>
      <c r="O9" s="151"/>
      <c r="P9" s="278"/>
    </row>
    <row r="10" spans="1:16" ht="27" customHeight="1" thickTop="1" thickBot="1">
      <c r="B10" s="1" t="str">
        <f t="shared" si="1"/>
        <v/>
      </c>
      <c r="C10" s="108" t="str">
        <f>IF(MG!C10=0,"",MG!C10)</f>
        <v/>
      </c>
      <c r="D10" s="109" t="str">
        <f t="shared" si="2"/>
        <v/>
      </c>
      <c r="F10" s="137" t="str">
        <f t="shared" si="0"/>
        <v/>
      </c>
      <c r="G10" s="110" t="str">
        <f t="shared" si="3"/>
        <v/>
      </c>
      <c r="I10" s="1" t="s">
        <v>127</v>
      </c>
      <c r="J10" s="1">
        <f t="shared" si="7"/>
        <v>29</v>
      </c>
      <c r="K10" s="1">
        <f t="shared" si="5"/>
        <v>31</v>
      </c>
      <c r="L10" s="1">
        <f t="shared" ca="1" si="4"/>
        <v>0</v>
      </c>
      <c r="M10" s="151">
        <f t="shared" ca="1" si="6"/>
        <v>0</v>
      </c>
      <c r="N10" s="151">
        <f>ME!E14</f>
        <v>0</v>
      </c>
      <c r="O10" s="151"/>
      <c r="P10" s="278"/>
    </row>
    <row r="11" spans="1:16" ht="27" customHeight="1" thickTop="1" thickBot="1">
      <c r="B11" s="1" t="str">
        <f t="shared" si="1"/>
        <v/>
      </c>
      <c r="C11" s="108" t="str">
        <f>IF(MG!C11=0,"",MG!C11)</f>
        <v/>
      </c>
      <c r="D11" s="109" t="str">
        <f t="shared" si="2"/>
        <v/>
      </c>
      <c r="F11" s="137" t="str">
        <f t="shared" si="0"/>
        <v/>
      </c>
      <c r="G11" s="110" t="str">
        <f t="shared" si="3"/>
        <v/>
      </c>
      <c r="I11" s="1" t="s">
        <v>127</v>
      </c>
      <c r="J11" s="1">
        <f t="shared" si="7"/>
        <v>35</v>
      </c>
      <c r="K11" s="1">
        <f t="shared" si="5"/>
        <v>37</v>
      </c>
      <c r="L11" s="1">
        <f t="shared" ca="1" si="4"/>
        <v>0</v>
      </c>
      <c r="M11" s="151">
        <f t="shared" ca="1" si="6"/>
        <v>0</v>
      </c>
      <c r="N11" s="151">
        <f>ME!E15</f>
        <v>0</v>
      </c>
      <c r="O11" s="151"/>
      <c r="P11" s="278"/>
    </row>
    <row r="12" spans="1:16" ht="27" customHeight="1" thickTop="1" thickBot="1">
      <c r="B12" s="1" t="str">
        <f t="shared" si="1"/>
        <v/>
      </c>
      <c r="C12" s="108" t="str">
        <f>IF(MG!C12=0,"",MG!C12)</f>
        <v/>
      </c>
      <c r="D12" s="109" t="str">
        <f t="shared" si="2"/>
        <v/>
      </c>
      <c r="F12" s="137" t="str">
        <f t="shared" si="0"/>
        <v/>
      </c>
      <c r="G12" s="110" t="str">
        <f t="shared" si="3"/>
        <v/>
      </c>
      <c r="I12" s="1" t="s">
        <v>127</v>
      </c>
      <c r="J12" s="1">
        <f t="shared" si="7"/>
        <v>41</v>
      </c>
      <c r="K12" s="1">
        <f t="shared" si="5"/>
        <v>43</v>
      </c>
      <c r="L12" s="1">
        <f t="shared" ca="1" si="4"/>
        <v>0</v>
      </c>
      <c r="M12" s="151">
        <f t="shared" ca="1" si="6"/>
        <v>0</v>
      </c>
      <c r="N12" s="151">
        <f>ME!E16</f>
        <v>0</v>
      </c>
      <c r="O12" s="151"/>
      <c r="P12" s="278"/>
    </row>
    <row r="13" spans="1:16" ht="27" customHeight="1" thickTop="1" thickBot="1">
      <c r="B13" s="1" t="str">
        <f t="shared" si="1"/>
        <v/>
      </c>
      <c r="C13" s="108" t="str">
        <f>IF(MG!C13=0,"",MG!C13)</f>
        <v/>
      </c>
      <c r="D13" s="109" t="str">
        <f t="shared" si="2"/>
        <v/>
      </c>
      <c r="F13" s="137" t="str">
        <f t="shared" si="0"/>
        <v/>
      </c>
      <c r="G13" s="110" t="str">
        <f t="shared" si="3"/>
        <v/>
      </c>
      <c r="I13" s="1" t="s">
        <v>127</v>
      </c>
      <c r="J13" s="1">
        <f t="shared" si="7"/>
        <v>47</v>
      </c>
      <c r="K13" s="1">
        <f t="shared" si="5"/>
        <v>49</v>
      </c>
      <c r="L13" s="1">
        <f t="shared" ca="1" si="4"/>
        <v>0</v>
      </c>
      <c r="M13" s="151">
        <f t="shared" ca="1" si="6"/>
        <v>0</v>
      </c>
      <c r="N13" s="151">
        <f>ME!E17</f>
        <v>0</v>
      </c>
      <c r="O13" s="151"/>
      <c r="P13" s="278"/>
    </row>
    <row r="14" spans="1:16" ht="27" customHeight="1" thickTop="1" thickBot="1">
      <c r="B14" s="1" t="str">
        <f t="shared" si="1"/>
        <v/>
      </c>
      <c r="C14" s="108" t="str">
        <f>IF(MG!C14=0,"",MG!C14)</f>
        <v/>
      </c>
      <c r="D14" s="109" t="str">
        <f t="shared" si="2"/>
        <v/>
      </c>
      <c r="F14" s="137" t="str">
        <f t="shared" si="0"/>
        <v/>
      </c>
      <c r="G14" s="110" t="str">
        <f t="shared" si="3"/>
        <v/>
      </c>
      <c r="I14" s="1" t="s">
        <v>127</v>
      </c>
      <c r="J14" s="1">
        <f t="shared" si="7"/>
        <v>53</v>
      </c>
      <c r="K14" s="1">
        <f t="shared" si="5"/>
        <v>55</v>
      </c>
      <c r="L14" s="1">
        <f t="shared" ca="1" si="4"/>
        <v>0</v>
      </c>
      <c r="M14" s="151">
        <f t="shared" ca="1" si="6"/>
        <v>0</v>
      </c>
      <c r="N14" s="151">
        <f>ME!E18</f>
        <v>0</v>
      </c>
      <c r="O14" s="151"/>
      <c r="P14" s="278"/>
    </row>
    <row r="15" spans="1:16" ht="27" customHeight="1" thickTop="1" thickBot="1">
      <c r="B15" s="1" t="str">
        <f t="shared" si="1"/>
        <v/>
      </c>
      <c r="C15" s="108" t="str">
        <f>IF(MG!C15=0,"",MG!C15)</f>
        <v/>
      </c>
      <c r="D15" s="109" t="str">
        <f t="shared" si="2"/>
        <v/>
      </c>
      <c r="F15" s="137" t="str">
        <f t="shared" si="0"/>
        <v/>
      </c>
      <c r="G15" s="110" t="str">
        <f t="shared" si="3"/>
        <v/>
      </c>
      <c r="I15" s="1" t="s">
        <v>128</v>
      </c>
      <c r="J15" s="1">
        <v>11</v>
      </c>
      <c r="K15" s="1">
        <f t="shared" si="5"/>
        <v>13</v>
      </c>
      <c r="L15" s="1">
        <f t="shared" ca="1" si="4"/>
        <v>0</v>
      </c>
      <c r="M15" s="151">
        <f t="shared" ca="1" si="6"/>
        <v>0</v>
      </c>
      <c r="N15" s="151" t="str">
        <f>ME!I11</f>
        <v>Meta Global 1</v>
      </c>
      <c r="O15" s="151"/>
      <c r="P15" s="278"/>
    </row>
    <row r="16" spans="1:16" ht="27" customHeight="1" thickTop="1" thickBot="1">
      <c r="C16" s="6"/>
      <c r="D16" s="8"/>
      <c r="E16" s="4"/>
      <c r="G16" s="5"/>
      <c r="I16" s="1" t="s">
        <v>128</v>
      </c>
      <c r="J16" s="1">
        <f>J15+6</f>
        <v>17</v>
      </c>
      <c r="K16" s="1">
        <f t="shared" si="5"/>
        <v>19</v>
      </c>
      <c r="L16" s="1">
        <f t="shared" ca="1" si="4"/>
        <v>0</v>
      </c>
      <c r="M16" s="151">
        <f t="shared" ca="1" si="6"/>
        <v>0</v>
      </c>
      <c r="N16" s="151" t="str">
        <f>ME!I12</f>
        <v>Meta Global 2</v>
      </c>
    </row>
    <row r="17" spans="9:14" ht="30" customHeight="1" thickTop="1">
      <c r="I17" s="1" t="s">
        <v>128</v>
      </c>
      <c r="J17" s="1">
        <f t="shared" ref="J17:J22" si="8">J16+6</f>
        <v>23</v>
      </c>
      <c r="K17" s="1">
        <f t="shared" si="5"/>
        <v>25</v>
      </c>
      <c r="L17" s="1">
        <f t="shared" ca="1" si="4"/>
        <v>0</v>
      </c>
      <c r="M17" s="151">
        <f t="shared" ca="1" si="6"/>
        <v>0</v>
      </c>
      <c r="N17" s="151" t="str">
        <f>ME!I13</f>
        <v>Meta Global 3</v>
      </c>
    </row>
    <row r="18" spans="9:14" ht="30" customHeight="1">
      <c r="I18" s="1" t="s">
        <v>128</v>
      </c>
      <c r="J18" s="1">
        <f t="shared" si="8"/>
        <v>29</v>
      </c>
      <c r="K18" s="1">
        <f t="shared" si="5"/>
        <v>31</v>
      </c>
      <c r="L18" s="1">
        <f t="shared" ca="1" si="4"/>
        <v>0</v>
      </c>
      <c r="M18" s="151">
        <f t="shared" ca="1" si="6"/>
        <v>0</v>
      </c>
      <c r="N18" s="151" t="str">
        <f>ME!I14</f>
        <v>Meta Global 1</v>
      </c>
    </row>
    <row r="19" spans="9:14" ht="30" customHeight="1">
      <c r="I19" s="1" t="s">
        <v>128</v>
      </c>
      <c r="J19" s="1">
        <f t="shared" si="8"/>
        <v>35</v>
      </c>
      <c r="K19" s="1">
        <f t="shared" si="5"/>
        <v>37</v>
      </c>
      <c r="L19" s="1">
        <f t="shared" ca="1" si="4"/>
        <v>0</v>
      </c>
      <c r="M19" s="151">
        <f t="shared" ca="1" si="6"/>
        <v>0</v>
      </c>
      <c r="N19" s="151" t="str">
        <f>ME!I15</f>
        <v>Meta Global 2</v>
      </c>
    </row>
    <row r="20" spans="9:14" ht="30" customHeight="1">
      <c r="I20" s="1" t="s">
        <v>128</v>
      </c>
      <c r="J20" s="1">
        <f t="shared" si="8"/>
        <v>41</v>
      </c>
      <c r="K20" s="1">
        <f t="shared" si="5"/>
        <v>43</v>
      </c>
      <c r="L20" s="1">
        <f t="shared" ca="1" si="4"/>
        <v>0</v>
      </c>
      <c r="M20" s="151">
        <f t="shared" ca="1" si="6"/>
        <v>0</v>
      </c>
      <c r="N20" s="151" t="str">
        <f>ME!I16</f>
        <v>Meta Global 1</v>
      </c>
    </row>
    <row r="21" spans="9:14" ht="30" customHeight="1">
      <c r="I21" s="1" t="s">
        <v>128</v>
      </c>
      <c r="J21" s="1">
        <f t="shared" si="8"/>
        <v>47</v>
      </c>
      <c r="K21" s="1">
        <f t="shared" si="5"/>
        <v>49</v>
      </c>
      <c r="L21" s="1">
        <f t="shared" ca="1" si="4"/>
        <v>0</v>
      </c>
      <c r="M21" s="151">
        <f t="shared" ca="1" si="6"/>
        <v>0</v>
      </c>
      <c r="N21" s="151" t="str">
        <f>ME!I17</f>
        <v>Meta Global 2</v>
      </c>
    </row>
    <row r="22" spans="9:14" ht="30" customHeight="1">
      <c r="I22" s="1" t="s">
        <v>128</v>
      </c>
      <c r="J22" s="1">
        <f t="shared" si="8"/>
        <v>53</v>
      </c>
      <c r="K22" s="1">
        <f t="shared" si="5"/>
        <v>55</v>
      </c>
      <c r="L22" s="1">
        <f t="shared" ca="1" si="4"/>
        <v>0</v>
      </c>
      <c r="M22" s="151">
        <f t="shared" ca="1" si="6"/>
        <v>0</v>
      </c>
      <c r="N22" s="151" t="str">
        <f>ME!I18</f>
        <v>Meta Global 3</v>
      </c>
    </row>
    <row r="23" spans="9:14" ht="30" customHeight="1">
      <c r="I23" s="1" t="s">
        <v>302</v>
      </c>
      <c r="J23" s="1">
        <v>11</v>
      </c>
      <c r="K23" s="1">
        <f t="shared" si="5"/>
        <v>13</v>
      </c>
      <c r="L23" s="1">
        <f t="shared" ca="1" si="4"/>
        <v>0</v>
      </c>
      <c r="M23" s="151">
        <f t="shared" ca="1" si="6"/>
        <v>0</v>
      </c>
      <c r="N23" s="151" t="str">
        <f>ME!E22</f>
        <v>Meta Global 1</v>
      </c>
    </row>
    <row r="24" spans="9:14" ht="30" customHeight="1">
      <c r="I24" s="1" t="s">
        <v>302</v>
      </c>
      <c r="J24" s="1">
        <f>J23+6</f>
        <v>17</v>
      </c>
      <c r="K24" s="1">
        <f t="shared" si="5"/>
        <v>19</v>
      </c>
      <c r="L24" s="1">
        <f t="shared" ca="1" si="4"/>
        <v>0</v>
      </c>
      <c r="M24" s="151">
        <f t="shared" ca="1" si="6"/>
        <v>0</v>
      </c>
      <c r="N24" s="151" t="str">
        <f>ME!E23</f>
        <v>Meta Global 1</v>
      </c>
    </row>
    <row r="25" spans="9:14" ht="30" customHeight="1">
      <c r="I25" s="1" t="s">
        <v>302</v>
      </c>
      <c r="J25" s="1">
        <f t="shared" ref="J25:J30" si="9">J24+6</f>
        <v>23</v>
      </c>
      <c r="K25" s="1">
        <f t="shared" si="5"/>
        <v>25</v>
      </c>
      <c r="L25" s="1">
        <f t="shared" ca="1" si="4"/>
        <v>0</v>
      </c>
      <c r="M25" s="151">
        <f t="shared" ca="1" si="6"/>
        <v>0</v>
      </c>
      <c r="N25" s="151" t="str">
        <f>ME!E24</f>
        <v>Meta Global 2</v>
      </c>
    </row>
    <row r="26" spans="9:14" ht="30" customHeight="1">
      <c r="I26" s="1" t="s">
        <v>302</v>
      </c>
      <c r="J26" s="1">
        <f t="shared" si="9"/>
        <v>29</v>
      </c>
      <c r="K26" s="1">
        <f t="shared" si="5"/>
        <v>31</v>
      </c>
      <c r="L26" s="1">
        <f t="shared" ca="1" si="4"/>
        <v>0</v>
      </c>
      <c r="M26" s="151">
        <f t="shared" ca="1" si="6"/>
        <v>0</v>
      </c>
      <c r="N26" s="151" t="str">
        <f>ME!E25</f>
        <v>Meta Global 3</v>
      </c>
    </row>
    <row r="27" spans="9:14" ht="30" customHeight="1">
      <c r="I27" s="1" t="s">
        <v>302</v>
      </c>
      <c r="J27" s="1">
        <f t="shared" si="9"/>
        <v>35</v>
      </c>
      <c r="K27" s="1">
        <f t="shared" si="5"/>
        <v>37</v>
      </c>
      <c r="L27" s="1">
        <f t="shared" ca="1" si="4"/>
        <v>0</v>
      </c>
      <c r="M27" s="151">
        <f t="shared" ca="1" si="6"/>
        <v>0</v>
      </c>
      <c r="N27" s="151">
        <f>ME!E26</f>
        <v>0</v>
      </c>
    </row>
    <row r="28" spans="9:14" ht="30" customHeight="1">
      <c r="I28" s="1" t="s">
        <v>302</v>
      </c>
      <c r="J28" s="1">
        <f t="shared" si="9"/>
        <v>41</v>
      </c>
      <c r="K28" s="1">
        <f t="shared" si="5"/>
        <v>43</v>
      </c>
      <c r="L28" s="1">
        <f t="shared" ca="1" si="4"/>
        <v>0</v>
      </c>
      <c r="M28" s="151">
        <f t="shared" ca="1" si="6"/>
        <v>0</v>
      </c>
      <c r="N28" s="151">
        <f>ME!E27</f>
        <v>0</v>
      </c>
    </row>
    <row r="29" spans="9:14" ht="30" customHeight="1">
      <c r="I29" s="1" t="s">
        <v>302</v>
      </c>
      <c r="J29" s="1">
        <f t="shared" si="9"/>
        <v>47</v>
      </c>
      <c r="K29" s="1">
        <f t="shared" si="5"/>
        <v>49</v>
      </c>
      <c r="L29" s="1">
        <f t="shared" ca="1" si="4"/>
        <v>0</v>
      </c>
      <c r="M29" s="151">
        <f t="shared" ca="1" si="6"/>
        <v>0</v>
      </c>
      <c r="N29" s="151">
        <f>ME!E28</f>
        <v>0</v>
      </c>
    </row>
    <row r="30" spans="9:14" ht="30" customHeight="1">
      <c r="I30" s="1" t="s">
        <v>302</v>
      </c>
      <c r="J30" s="1">
        <f t="shared" si="9"/>
        <v>53</v>
      </c>
      <c r="K30" s="1">
        <f t="shared" si="5"/>
        <v>55</v>
      </c>
      <c r="L30" s="1">
        <f t="shared" ca="1" si="4"/>
        <v>0</v>
      </c>
      <c r="M30" s="151">
        <f t="shared" ca="1" si="6"/>
        <v>0</v>
      </c>
      <c r="N30" s="151">
        <f>ME!E29</f>
        <v>0</v>
      </c>
    </row>
    <row r="31" spans="9:14" ht="30" customHeight="1">
      <c r="I31" s="1" t="s">
        <v>303</v>
      </c>
      <c r="J31" s="1">
        <v>11</v>
      </c>
      <c r="K31" s="1">
        <f t="shared" si="5"/>
        <v>13</v>
      </c>
      <c r="L31" s="1">
        <f t="shared" ca="1" si="4"/>
        <v>0</v>
      </c>
      <c r="M31" s="151">
        <f t="shared" ca="1" si="6"/>
        <v>0</v>
      </c>
      <c r="N31" s="151" t="str">
        <f>ME!I22</f>
        <v>Meta Global 1</v>
      </c>
    </row>
    <row r="32" spans="9:14" ht="30" customHeight="1">
      <c r="I32" s="1" t="s">
        <v>303</v>
      </c>
      <c r="J32" s="1">
        <f>J31+6</f>
        <v>17</v>
      </c>
      <c r="K32" s="1">
        <f t="shared" si="5"/>
        <v>19</v>
      </c>
      <c r="L32" s="1">
        <f t="shared" ca="1" si="4"/>
        <v>0</v>
      </c>
      <c r="M32" s="151">
        <f t="shared" ca="1" si="6"/>
        <v>0</v>
      </c>
      <c r="N32" s="151" t="str">
        <f>ME!I23</f>
        <v>Meta Global 2</v>
      </c>
    </row>
    <row r="33" spans="9:14" ht="30" customHeight="1">
      <c r="I33" s="1" t="s">
        <v>303</v>
      </c>
      <c r="J33" s="1">
        <f t="shared" ref="J33:J38" si="10">J32+6</f>
        <v>23</v>
      </c>
      <c r="K33" s="1">
        <f t="shared" si="5"/>
        <v>25</v>
      </c>
      <c r="L33" s="1">
        <f t="shared" ca="1" si="4"/>
        <v>0</v>
      </c>
      <c r="M33" s="151">
        <f t="shared" ca="1" si="6"/>
        <v>0</v>
      </c>
      <c r="N33" s="151">
        <f>ME!I24</f>
        <v>0</v>
      </c>
    </row>
    <row r="34" spans="9:14" ht="30" customHeight="1">
      <c r="I34" s="1" t="s">
        <v>303</v>
      </c>
      <c r="J34" s="1">
        <f t="shared" si="10"/>
        <v>29</v>
      </c>
      <c r="K34" s="1">
        <f t="shared" si="5"/>
        <v>31</v>
      </c>
      <c r="L34" s="1">
        <f t="shared" ca="1" si="4"/>
        <v>0</v>
      </c>
      <c r="M34" s="151">
        <f t="shared" ca="1" si="6"/>
        <v>0</v>
      </c>
      <c r="N34" s="151">
        <f>ME!I25</f>
        <v>0</v>
      </c>
    </row>
    <row r="35" spans="9:14" ht="30" customHeight="1">
      <c r="I35" s="1" t="s">
        <v>303</v>
      </c>
      <c r="J35" s="1">
        <f t="shared" si="10"/>
        <v>35</v>
      </c>
      <c r="K35" s="1">
        <f t="shared" si="5"/>
        <v>37</v>
      </c>
      <c r="L35" s="1">
        <f t="shared" ca="1" si="4"/>
        <v>0</v>
      </c>
      <c r="M35" s="151">
        <f t="shared" ca="1" si="6"/>
        <v>0</v>
      </c>
      <c r="N35" s="151">
        <f>ME!I26</f>
        <v>0</v>
      </c>
    </row>
    <row r="36" spans="9:14" ht="30" customHeight="1">
      <c r="I36" s="1" t="s">
        <v>303</v>
      </c>
      <c r="J36" s="1">
        <f t="shared" si="10"/>
        <v>41</v>
      </c>
      <c r="K36" s="1">
        <f t="shared" si="5"/>
        <v>43</v>
      </c>
      <c r="L36" s="1">
        <f t="shared" ca="1" si="4"/>
        <v>0</v>
      </c>
      <c r="M36" s="151">
        <f t="shared" ca="1" si="6"/>
        <v>0</v>
      </c>
      <c r="N36" s="151">
        <f>ME!I27</f>
        <v>0</v>
      </c>
    </row>
    <row r="37" spans="9:14" ht="30" customHeight="1">
      <c r="I37" s="1" t="s">
        <v>303</v>
      </c>
      <c r="J37" s="1">
        <f t="shared" si="10"/>
        <v>47</v>
      </c>
      <c r="K37" s="1">
        <f t="shared" si="5"/>
        <v>49</v>
      </c>
      <c r="L37" s="1">
        <f t="shared" ca="1" si="4"/>
        <v>0</v>
      </c>
      <c r="M37" s="151">
        <f t="shared" ca="1" si="6"/>
        <v>0</v>
      </c>
      <c r="N37" s="151">
        <f>ME!I28</f>
        <v>0</v>
      </c>
    </row>
    <row r="38" spans="9:14" ht="30" customHeight="1">
      <c r="I38" s="1" t="s">
        <v>303</v>
      </c>
      <c r="J38" s="1">
        <f t="shared" si="10"/>
        <v>53</v>
      </c>
      <c r="K38" s="1">
        <f t="shared" si="5"/>
        <v>55</v>
      </c>
      <c r="L38" s="1">
        <f t="shared" ca="1" si="4"/>
        <v>0</v>
      </c>
      <c r="M38" s="151">
        <f t="shared" ca="1" si="6"/>
        <v>0</v>
      </c>
      <c r="N38" s="151">
        <f>ME!I29</f>
        <v>0</v>
      </c>
    </row>
    <row r="39" spans="9:14" ht="30" customHeight="1">
      <c r="M39" s="151"/>
      <c r="N39" s="151"/>
    </row>
    <row r="40" spans="9:14" ht="30" customHeight="1">
      <c r="M40" s="151"/>
      <c r="N40" s="151"/>
    </row>
    <row r="41" spans="9:14" ht="30" customHeight="1">
      <c r="M41" s="151"/>
      <c r="N41" s="151"/>
    </row>
    <row r="42" spans="9:14" ht="30" customHeight="1">
      <c r="M42" s="151"/>
      <c r="N42" s="151"/>
    </row>
    <row r="43" spans="9:14" ht="30" customHeight="1">
      <c r="M43" s="151"/>
      <c r="N43" s="151"/>
    </row>
    <row r="44" spans="9:14" ht="30" customHeight="1">
      <c r="M44" s="151"/>
      <c r="N44" s="151"/>
    </row>
    <row r="45" spans="9:14" ht="30" customHeight="1">
      <c r="M45" s="151"/>
      <c r="N45" s="151"/>
    </row>
    <row r="46" spans="9:14" ht="30" customHeight="1">
      <c r="M46" s="151"/>
      <c r="N46" s="151"/>
    </row>
    <row r="47" spans="9:14" ht="30" customHeight="1">
      <c r="M47" s="151"/>
      <c r="N47" s="151"/>
    </row>
    <row r="48" spans="9:14" ht="30" customHeight="1">
      <c r="M48" s="151"/>
      <c r="N48" s="151"/>
    </row>
    <row r="49" spans="13:14" ht="30" customHeight="1">
      <c r="M49" s="151"/>
      <c r="N49" s="151"/>
    </row>
    <row r="50" spans="13:14" ht="30" customHeight="1">
      <c r="M50" s="151"/>
      <c r="N50" s="151"/>
    </row>
    <row r="51" spans="13:14" ht="30" customHeight="1">
      <c r="M51" s="151"/>
      <c r="N51" s="151"/>
    </row>
    <row r="52" spans="13:14" ht="30" customHeight="1">
      <c r="M52" s="151"/>
      <c r="N52" s="151"/>
    </row>
    <row r="53" spans="13:14" ht="30" customHeight="1">
      <c r="M53" s="151"/>
      <c r="N53" s="151"/>
    </row>
    <row r="54" spans="13:14" ht="30" customHeight="1">
      <c r="M54" s="151"/>
      <c r="N54" s="151"/>
    </row>
    <row r="55" spans="13:14" ht="30" customHeight="1"/>
    <row r="56" spans="13:14" ht="30" customHeight="1"/>
    <row r="57" spans="13:14" ht="30" customHeight="1"/>
    <row r="58" spans="13:14" ht="30" customHeight="1"/>
    <row r="59" spans="13:14" ht="30" customHeight="1"/>
    <row r="60" spans="13:14" ht="30" customHeight="1"/>
    <row r="61" spans="13:14" ht="30" customHeight="1"/>
    <row r="62" spans="13:14" ht="30" customHeight="1"/>
    <row r="63" spans="13:14" ht="30" customHeight="1"/>
    <row r="64" spans="13:14" ht="30" customHeight="1"/>
    <row r="65" ht="30" customHeight="1"/>
    <row r="66" ht="30" customHeight="1"/>
    <row r="67" ht="30" customHeight="1"/>
    <row r="68" ht="30" customHeight="1"/>
    <row r="69" ht="30" customHeight="1"/>
    <row r="70" ht="30" customHeight="1"/>
    <row r="71" ht="30" customHeight="1"/>
    <row r="72" ht="30" customHeight="1"/>
    <row r="73" ht="14.4"/>
    <row r="74" ht="14.4"/>
    <row r="75" ht="14.4"/>
    <row r="76" ht="14.4"/>
    <row r="77" ht="14.4"/>
    <row r="78" ht="14.4"/>
    <row r="79" ht="14.4"/>
    <row r="80" ht="14.4"/>
    <row r="81" ht="14.4"/>
    <row r="82" ht="14.4"/>
    <row r="83" ht="14.4"/>
    <row r="84" ht="14.4"/>
    <row r="85" ht="14.4"/>
    <row r="86" ht="14.4"/>
    <row r="87" ht="14.4"/>
    <row r="88" ht="14.4"/>
    <row r="89" ht="14.4"/>
    <row r="90" ht="14.4"/>
    <row r="91" ht="14.4"/>
    <row r="92" ht="14.4"/>
    <row r="93" ht="14.4"/>
    <row r="94" ht="14.4"/>
    <row r="95" ht="14.4"/>
    <row r="96" ht="14.4"/>
    <row r="97" ht="14.4"/>
    <row r="98" ht="14.4"/>
    <row r="99" ht="14.4"/>
    <row r="100" ht="14.4"/>
  </sheetData>
  <sheetProtection algorithmName="SHA-512" hashValue="qSflADlZOv/Oh+1z8Bd7BTFsdaj05csK/X1qKYra/Ci5RORYAU0tJzacN2TrTSK/ROFWwwYmK2OD/vJsAChCpg==" saltValue="2BLyJlZuEUtmaeYet0TvdA==" spinCount="100000" sheet="1" objects="1" scenarios="1" formatCells="0" formatColumns="0" formatRows="0" selectLockedCells="1"/>
  <conditionalFormatting sqref="C6:D15">
    <cfRule type="expression" dxfId="60" priority="11">
      <formula>$C6=""</formula>
    </cfRule>
  </conditionalFormatting>
  <conditionalFormatting sqref="D6:D15">
    <cfRule type="expression" dxfId="59" priority="13">
      <formula>$F6="=)"</formula>
    </cfRule>
    <cfRule type="expression" dxfId="58" priority="14">
      <formula>$F6="!"</formula>
    </cfRule>
    <cfRule type="expression" dxfId="57" priority="15">
      <formula>$F6="=("</formula>
    </cfRule>
  </conditionalFormatting>
  <conditionalFormatting sqref="F6:F15">
    <cfRule type="cellIs" dxfId="56" priority="1" operator="equal">
      <formula>"=)"</formula>
    </cfRule>
    <cfRule type="cellIs" dxfId="55" priority="3" operator="equal">
      <formula>"!"</formula>
    </cfRule>
    <cfRule type="cellIs" dxfId="54" priority="4" operator="equal">
      <formula>"=("</formula>
    </cfRule>
  </conditionalFormatting>
  <conditionalFormatting sqref="F6:G15">
    <cfRule type="expression" dxfId="53" priority="2">
      <formula>$C6=""</formula>
    </cfRule>
  </conditionalFormatting>
  <pageMargins left="0.25" right="0.25" top="0.75" bottom="0.75" header="0.3" footer="0.3"/>
  <pageSetup paperSize="9" scale="73" fitToHeight="0" orientation="landscape" r:id="rId1"/>
  <rowBreaks count="1" manualBreakCount="1">
    <brk id="15" min="2" max="6" man="1"/>
  </row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
    <pageSetUpPr fitToPage="1"/>
  </sheetPr>
  <dimension ref="B1:AN19"/>
  <sheetViews>
    <sheetView showGridLines="0" zoomScale="90" zoomScaleNormal="90" zoomScalePageLayoutView="90" workbookViewId="0">
      <pane ySplit="2" topLeftCell="A3" activePane="bottomLeft" state="frozen"/>
      <selection activeCell="C3" sqref="C3"/>
      <selection pane="bottomLeft" activeCell="C3" sqref="C3"/>
    </sheetView>
  </sheetViews>
  <sheetFormatPr defaultColWidth="9.109375" defaultRowHeight="30.75" customHeight="1"/>
  <cols>
    <col min="1" max="1" width="2.44140625" customWidth="1"/>
    <col min="2" max="2" width="1.44140625" customWidth="1"/>
    <col min="3" max="3" width="26.33203125" customWidth="1"/>
    <col min="4" max="16" width="11.88671875" style="96" customWidth="1"/>
    <col min="17" max="40" width="9.109375" style="96"/>
  </cols>
  <sheetData>
    <row r="1" spans="2:40" s="29" customFormat="1" ht="39" customHeight="1">
      <c r="B1" s="275"/>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row>
    <row r="2" spans="2:40" s="30" customFormat="1" ht="30" customHeight="1">
      <c r="C2" s="32"/>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row>
    <row r="3" spans="2:40" s="287" customFormat="1" ht="45" customHeight="1">
      <c r="C3" s="291" t="s">
        <v>311</v>
      </c>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row>
    <row r="4" spans="2:40" ht="3.75" customHeight="1">
      <c r="C4" s="34"/>
    </row>
    <row r="5" spans="2:40" ht="11.25" customHeight="1"/>
    <row r="6" spans="2:40" ht="24" customHeight="1">
      <c r="C6" s="125" t="s">
        <v>160</v>
      </c>
    </row>
    <row r="7" spans="2:40" ht="9" customHeight="1" thickBot="1"/>
    <row r="8" spans="2:40" ht="27" customHeight="1" thickTop="1" thickBot="1">
      <c r="C8" s="36" t="s">
        <v>155</v>
      </c>
      <c r="D8" s="36" t="s">
        <v>23</v>
      </c>
      <c r="E8" s="36" t="s">
        <v>20</v>
      </c>
      <c r="F8" s="36" t="s">
        <v>24</v>
      </c>
      <c r="G8" s="36" t="s">
        <v>25</v>
      </c>
      <c r="H8" s="36" t="s">
        <v>26</v>
      </c>
      <c r="I8" s="36" t="s">
        <v>21</v>
      </c>
      <c r="J8" s="36" t="s">
        <v>27</v>
      </c>
      <c r="K8" s="36" t="s">
        <v>22</v>
      </c>
      <c r="L8" s="36" t="s">
        <v>28</v>
      </c>
      <c r="M8" s="36" t="s">
        <v>29</v>
      </c>
      <c r="N8" s="36" t="s">
        <v>30</v>
      </c>
      <c r="O8" s="36" t="s">
        <v>31</v>
      </c>
      <c r="P8" s="36" t="s">
        <v>8</v>
      </c>
    </row>
    <row r="9" spans="2:40" ht="27" customHeight="1" thickTop="1" thickBot="1">
      <c r="C9" s="36" t="s">
        <v>306</v>
      </c>
      <c r="D9" s="97">
        <f ca="1">COUNTIFS('PA1'!$H$6:$H$255,D8,'PA1'!$L$6:$L$255,"Terminado",'PA1'!$I$6:$I$255,Auxiliar!$D$5)+COUNTIFS('PA2'!$H$6:$H$255,Rel_PA!D$8,'PA2'!$L$6:$L$255,"Terminado",'PA2'!$I$6:$I$255,Auxiliar!$D$5)+COUNTIFS('PA3'!$H$6:$H$255,Rel_PA!D$8,'PA3'!$L$6:$L$255,"Terminado",'PA3'!$I$6:$I$255,Auxiliar!$D$5)+COUNTIFS('PA4'!$H$6:$H$255,Rel_PA!D$8,'PA4'!$L$6:$L$255,"Terminado",'PA4'!$I$6:$I$255,Auxiliar!$D$5)</f>
        <v>0</v>
      </c>
      <c r="E9" s="97">
        <f>COUNTIFS('PA1'!$H$6:$H$255,E8,'PA1'!$L$6:$L$255,"Terminado",'PA1'!$I$6:$I$255,Auxiliar!$D$5)+COUNTIFS('PA2'!$H$6:$H$255,Rel_PA!E$8,'PA2'!$L$6:$L$255,"Terminado",'PA2'!$I$6:$I$255,Auxiliar!$D$5)+COUNTIFS('PA3'!$H$6:$H$255,Rel_PA!E$8,'PA3'!$L$6:$L$255,"Terminado",'PA3'!$I$6:$I$255,Auxiliar!$D$5)+COUNTIFS('PA4'!$H$6:$H$255,Rel_PA!E$8,'PA4'!$L$6:$L$255,"Terminado",'PA4'!$I$6:$I$255,Auxiliar!$D$5)</f>
        <v>2</v>
      </c>
      <c r="F9" s="97">
        <f ca="1">COUNTIFS('PA1'!$H$6:$H$255,F8,'PA1'!$L$6:$L$255,"Terminado",'PA1'!$I$6:$I$255,Auxiliar!$D$5)+COUNTIFS('PA2'!$H$6:$H$255,Rel_PA!F$8,'PA2'!$L$6:$L$255,"Terminado",'PA2'!$I$6:$I$255,Auxiliar!$D$5)+COUNTIFS('PA3'!$H$6:$H$255,Rel_PA!F$8,'PA3'!$L$6:$L$255,"Terminado",'PA3'!$I$6:$I$255,Auxiliar!$D$5)+COUNTIFS('PA4'!$H$6:$H$255,Rel_PA!F$8,'PA4'!$L$6:$L$255,"Terminado",'PA4'!$I$6:$I$255,Auxiliar!$D$5)</f>
        <v>0</v>
      </c>
      <c r="G9" s="97">
        <f ca="1">COUNTIFS('PA1'!$H$6:$H$255,G8,'PA1'!$L$6:$L$255,"Terminado",'PA1'!$I$6:$I$255,Auxiliar!$D$5)+COUNTIFS('PA2'!$H$6:$H$255,Rel_PA!G$8,'PA2'!$L$6:$L$255,"Terminado",'PA2'!$I$6:$I$255,Auxiliar!$D$5)+COUNTIFS('PA3'!$H$6:$H$255,Rel_PA!G$8,'PA3'!$L$6:$L$255,"Terminado",'PA3'!$I$6:$I$255,Auxiliar!$D$5)+COUNTIFS('PA4'!$H$6:$H$255,Rel_PA!G$8,'PA4'!$L$6:$L$255,"Terminado",'PA4'!$I$6:$I$255,Auxiliar!$D$5)</f>
        <v>0</v>
      </c>
      <c r="H9" s="97">
        <f>COUNTIFS('PA1'!$H$6:$H$255,H8,'PA1'!$L$6:$L$255,"Terminado",'PA1'!$I$6:$I$255,Auxiliar!$D$5)+COUNTIFS('PA2'!$H$6:$H$255,Rel_PA!H$8,'PA2'!$L$6:$L$255,"Terminado",'PA2'!$I$6:$I$255,Auxiliar!$D$5)+COUNTIFS('PA3'!$H$6:$H$255,Rel_PA!H$8,'PA3'!$L$6:$L$255,"Terminado",'PA3'!$I$6:$I$255,Auxiliar!$D$5)+COUNTIFS('PA4'!$H$6:$H$255,Rel_PA!H$8,'PA4'!$L$6:$L$255,"Terminado",'PA4'!$I$6:$I$255,Auxiliar!$D$5)</f>
        <v>1</v>
      </c>
      <c r="I9" s="97">
        <f>COUNTIFS('PA1'!$H$6:$H$255,I8,'PA1'!$L$6:$L$255,"Terminado",'PA1'!$I$6:$I$255,Auxiliar!$D$5)+COUNTIFS('PA2'!$H$6:$H$255,Rel_PA!I$8,'PA2'!$L$6:$L$255,"Terminado",'PA2'!$I$6:$I$255,Auxiliar!$D$5)+COUNTIFS('PA3'!$H$6:$H$255,Rel_PA!I$8,'PA3'!$L$6:$L$255,"Terminado",'PA3'!$I$6:$I$255,Auxiliar!$D$5)+COUNTIFS('PA4'!$H$6:$H$255,Rel_PA!I$8,'PA4'!$L$6:$L$255,"Terminado",'PA4'!$I$6:$I$255,Auxiliar!$D$5)</f>
        <v>0</v>
      </c>
      <c r="J9" s="97">
        <f>COUNTIFS('PA1'!$H$6:$H$255,J8,'PA1'!$L$6:$L$255,"Terminado",'PA1'!$I$6:$I$255,Auxiliar!$D$5)+COUNTIFS('PA2'!$H$6:$H$255,Rel_PA!J$8,'PA2'!$L$6:$L$255,"Terminado",'PA2'!$I$6:$I$255,Auxiliar!$D$5)+COUNTIFS('PA3'!$H$6:$H$255,Rel_PA!J$8,'PA3'!$L$6:$L$255,"Terminado",'PA3'!$I$6:$I$255,Auxiliar!$D$5)+COUNTIFS('PA4'!$H$6:$H$255,Rel_PA!J$8,'PA4'!$L$6:$L$255,"Terminado",'PA4'!$I$6:$I$255,Auxiliar!$D$5)</f>
        <v>0</v>
      </c>
      <c r="K9" s="97">
        <f ca="1">COUNTIFS('PA1'!$H$6:$H$255,K8,'PA1'!$L$6:$L$255,"Terminado",'PA1'!$I$6:$I$255,Auxiliar!$D$5)+COUNTIFS('PA2'!$H$6:$H$255,Rel_PA!K$8,'PA2'!$L$6:$L$255,"Terminado",'PA2'!$I$6:$I$255,Auxiliar!$D$5)+COUNTIFS('PA3'!$H$6:$H$255,Rel_PA!K$8,'PA3'!$L$6:$L$255,"Terminado",'PA3'!$I$6:$I$255,Auxiliar!$D$5)+COUNTIFS('PA4'!$H$6:$H$255,Rel_PA!K$8,'PA4'!$L$6:$L$255,"Terminado",'PA4'!$I$6:$I$255,Auxiliar!$D$5)</f>
        <v>0</v>
      </c>
      <c r="L9" s="97">
        <f>COUNTIFS('PA1'!$H$6:$H$255,L8,'PA1'!$L$6:$L$255,"Terminado",'PA1'!$I$6:$I$255,Auxiliar!$D$5)+COUNTIFS('PA2'!$H$6:$H$255,Rel_PA!L$8,'PA2'!$L$6:$L$255,"Terminado",'PA2'!$I$6:$I$255,Auxiliar!$D$5)+COUNTIFS('PA3'!$H$6:$H$255,Rel_PA!L$8,'PA3'!$L$6:$L$255,"Terminado",'PA3'!$I$6:$I$255,Auxiliar!$D$5)+COUNTIFS('PA4'!$H$6:$H$255,Rel_PA!L$8,'PA4'!$L$6:$L$255,"Terminado",'PA4'!$I$6:$I$255,Auxiliar!$D$5)</f>
        <v>0</v>
      </c>
      <c r="M9" s="97">
        <f>COUNTIFS('PA1'!$H$6:$H$255,M8,'PA1'!$L$6:$L$255,"Terminado",'PA1'!$I$6:$I$255,Auxiliar!$D$5)+COUNTIFS('PA2'!$H$6:$H$255,Rel_PA!M$8,'PA2'!$L$6:$L$255,"Terminado",'PA2'!$I$6:$I$255,Auxiliar!$D$5)+COUNTIFS('PA3'!$H$6:$H$255,Rel_PA!M$8,'PA3'!$L$6:$L$255,"Terminado",'PA3'!$I$6:$I$255,Auxiliar!$D$5)+COUNTIFS('PA4'!$H$6:$H$255,Rel_PA!M$8,'PA4'!$L$6:$L$255,"Terminado",'PA4'!$I$6:$I$255,Auxiliar!$D$5)</f>
        <v>0</v>
      </c>
      <c r="N9" s="97">
        <f>COUNTIFS('PA1'!$H$6:$H$255,N8,'PA1'!$L$6:$L$255,"Terminado",'PA1'!$I$6:$I$255,Auxiliar!$D$5)+COUNTIFS('PA2'!$H$6:$H$255,Rel_PA!N$8,'PA2'!$L$6:$L$255,"Terminado",'PA2'!$I$6:$I$255,Auxiliar!$D$5)+COUNTIFS('PA3'!$H$6:$H$255,Rel_PA!N$8,'PA3'!$L$6:$L$255,"Terminado",'PA3'!$I$6:$I$255,Auxiliar!$D$5)+COUNTIFS('PA4'!$H$6:$H$255,Rel_PA!N$8,'PA4'!$L$6:$L$255,"Terminado",'PA4'!$I$6:$I$255,Auxiliar!$D$5)</f>
        <v>0</v>
      </c>
      <c r="O9" s="97">
        <f>COUNTIFS('PA1'!$H$6:$H$255,O8,'PA1'!$L$6:$L$255,"Terminado",'PA1'!$I$6:$I$255,Auxiliar!$D$5)+COUNTIFS('PA2'!$H$6:$H$255,Rel_PA!O$8,'PA2'!$L$6:$L$255,"Terminado",'PA2'!$I$6:$I$255,Auxiliar!$D$5)+COUNTIFS('PA3'!$H$6:$H$255,Rel_PA!O$8,'PA3'!$L$6:$L$255,"Terminado",'PA3'!$I$6:$I$255,Auxiliar!$D$5)+COUNTIFS('PA4'!$H$6:$H$255,Rel_PA!O$8,'PA4'!$L$6:$L$255,"Terminado",'PA4'!$I$6:$I$255,Auxiliar!$D$5)</f>
        <v>0</v>
      </c>
      <c r="P9" s="126">
        <f ca="1">SUM(D9:O9)</f>
        <v>3</v>
      </c>
    </row>
    <row r="10" spans="2:40" ht="27" customHeight="1" thickTop="1" thickBot="1">
      <c r="C10" s="36" t="s">
        <v>156</v>
      </c>
      <c r="D10" s="97">
        <f ca="1">COUNTIFS('PA1'!$H$6:$H$255,D8,'PA1'!$L$6:$L$255,"En Progreso",'PA1'!$I$6:$I$255,Auxiliar!$D$5)+COUNTIFS('PA2'!$H$6:$H$255,Rel_PA!D$8,'PA2'!$L$6:$L$255,"En Progreso",'PA2'!$I$6:$I$255,Auxiliar!$D$5)+COUNTIFS('PA3'!$H$6:$H$255,Rel_PA!D$8,'PA3'!$L$6:$L$255,"En Progreso",'PA3'!$I$6:$I$255,Auxiliar!$D$5)+COUNTIFS('PA4'!$H$6:$H$255,Rel_PA!D$8,'PA4'!$L$6:$L$255,"En Progreso",'PA4'!$I$6:$I$255,Auxiliar!$D$5)</f>
        <v>0</v>
      </c>
      <c r="E10" s="97">
        <f>COUNTIFS('PA1'!$H$6:$H$255,E8,'PA1'!$L$6:$L$255,"En Progreso",'PA1'!$I$6:$I$255,Auxiliar!$D$5)+COUNTIFS('PA2'!$H$6:$H$255,Rel_PA!E$8,'PA2'!$L$6:$L$255,"En Progreso",'PA2'!$I$6:$I$255,Auxiliar!$D$5)+COUNTIFS('PA3'!$H$6:$H$255,Rel_PA!E$8,'PA3'!$L$6:$L$255,"En Progreso",'PA3'!$I$6:$I$255,Auxiliar!$D$5)+COUNTIFS('PA4'!$H$6:$H$255,Rel_PA!E$8,'PA4'!$L$6:$L$255,"En Progreso",'PA4'!$I$6:$I$255,Auxiliar!$D$5)</f>
        <v>0</v>
      </c>
      <c r="F10" s="97">
        <f ca="1">COUNTIFS('PA1'!$H$6:$H$255,F8,'PA1'!$L$6:$L$255,"En Progreso",'PA1'!$I$6:$I$255,Auxiliar!$D$5)+COUNTIFS('PA2'!$H$6:$H$255,Rel_PA!F$8,'PA2'!$L$6:$L$255,"En Progreso",'PA2'!$I$6:$I$255,Auxiliar!$D$5)+COUNTIFS('PA3'!$H$6:$H$255,Rel_PA!F$8,'PA3'!$L$6:$L$255,"En Progreso",'PA3'!$I$6:$I$255,Auxiliar!$D$5)+COUNTIFS('PA4'!$H$6:$H$255,Rel_PA!F$8,'PA4'!$L$6:$L$255,"En Progreso",'PA4'!$I$6:$I$255,Auxiliar!$D$5)</f>
        <v>0</v>
      </c>
      <c r="G10" s="97">
        <f ca="1">COUNTIFS('PA1'!$H$6:$H$255,G8,'PA1'!$L$6:$L$255,"En Progreso",'PA1'!$I$6:$I$255,Auxiliar!$D$5)+COUNTIFS('PA2'!$H$6:$H$255,Rel_PA!G$8,'PA2'!$L$6:$L$255,"En Progreso",'PA2'!$I$6:$I$255,Auxiliar!$D$5)+COUNTIFS('PA3'!$H$6:$H$255,Rel_PA!G$8,'PA3'!$L$6:$L$255,"En Progreso",'PA3'!$I$6:$I$255,Auxiliar!$D$5)+COUNTIFS('PA4'!$H$6:$H$255,Rel_PA!G$8,'PA4'!$L$6:$L$255,"En Progreso",'PA4'!$I$6:$I$255,Auxiliar!$D$5)</f>
        <v>0</v>
      </c>
      <c r="H10" s="97">
        <f>COUNTIFS('PA1'!$H$6:$H$255,H8,'PA1'!$L$6:$L$255,"En Progreso",'PA1'!$I$6:$I$255,Auxiliar!$D$5)+COUNTIFS('PA2'!$H$6:$H$255,Rel_PA!H$8,'PA2'!$L$6:$L$255,"En Progreso",'PA2'!$I$6:$I$255,Auxiliar!$D$5)+COUNTIFS('PA3'!$H$6:$H$255,Rel_PA!H$8,'PA3'!$L$6:$L$255,"En Progreso",'PA3'!$I$6:$I$255,Auxiliar!$D$5)+COUNTIFS('PA4'!$H$6:$H$255,Rel_PA!H$8,'PA4'!$L$6:$L$255,"En Progreso",'PA4'!$I$6:$I$255,Auxiliar!$D$5)</f>
        <v>0</v>
      </c>
      <c r="I10" s="97">
        <f>COUNTIFS('PA1'!$H$6:$H$255,I8,'PA1'!$L$6:$L$255,"En Progreso",'PA1'!$I$6:$I$255,Auxiliar!$D$5)+COUNTIFS('PA2'!$H$6:$H$255,Rel_PA!I$8,'PA2'!$L$6:$L$255,"En Progreso",'PA2'!$I$6:$I$255,Auxiliar!$D$5)+COUNTIFS('PA3'!$H$6:$H$255,Rel_PA!I$8,'PA3'!$L$6:$L$255,"En Progreso",'PA3'!$I$6:$I$255,Auxiliar!$D$5)+COUNTIFS('PA4'!$H$6:$H$255,Rel_PA!I$8,'PA4'!$L$6:$L$255,"En Progreso",'PA4'!$I$6:$I$255,Auxiliar!$D$5)</f>
        <v>0</v>
      </c>
      <c r="J10" s="97">
        <f>COUNTIFS('PA1'!$H$6:$H$255,J8,'PA1'!$L$6:$L$255,"En Progreso",'PA1'!$I$6:$I$255,Auxiliar!$D$5)+COUNTIFS('PA2'!$H$6:$H$255,Rel_PA!J$8,'PA2'!$L$6:$L$255,"En Progreso",'PA2'!$I$6:$I$255,Auxiliar!$D$5)+COUNTIFS('PA3'!$H$6:$H$255,Rel_PA!J$8,'PA3'!$L$6:$L$255,"En Progreso",'PA3'!$I$6:$I$255,Auxiliar!$D$5)+COUNTIFS('PA4'!$H$6:$H$255,Rel_PA!J$8,'PA4'!$L$6:$L$255,"En Progreso",'PA4'!$I$6:$I$255,Auxiliar!$D$5)</f>
        <v>0</v>
      </c>
      <c r="K10" s="97">
        <f ca="1">COUNTIFS('PA1'!$H$6:$H$255,K8,'PA1'!$L$6:$L$255,"En Progreso",'PA1'!$I$6:$I$255,Auxiliar!$D$5)+COUNTIFS('PA2'!$H$6:$H$255,Rel_PA!K$8,'PA2'!$L$6:$L$255,"En Progreso",'PA2'!$I$6:$I$255,Auxiliar!$D$5)+COUNTIFS('PA3'!$H$6:$H$255,Rel_PA!K$8,'PA3'!$L$6:$L$255,"En Progreso",'PA3'!$I$6:$I$255,Auxiliar!$D$5)+COUNTIFS('PA4'!$H$6:$H$255,Rel_PA!K$8,'PA4'!$L$6:$L$255,"En Progreso",'PA4'!$I$6:$I$255,Auxiliar!$D$5)</f>
        <v>0</v>
      </c>
      <c r="L10" s="97">
        <f>COUNTIFS('PA1'!$H$6:$H$255,L8,'PA1'!$L$6:$L$255,"En Progreso",'PA1'!$I$6:$I$255,Auxiliar!$D$5)+COUNTIFS('PA2'!$H$6:$H$255,Rel_PA!L$8,'PA2'!$L$6:$L$255,"En Progreso",'PA2'!$I$6:$I$255,Auxiliar!$D$5)+COUNTIFS('PA3'!$H$6:$H$255,Rel_PA!L$8,'PA3'!$L$6:$L$255,"En Progreso",'PA3'!$I$6:$I$255,Auxiliar!$D$5)+COUNTIFS('PA4'!$H$6:$H$255,Rel_PA!L$8,'PA4'!$L$6:$L$255,"En Progreso",'PA4'!$I$6:$I$255,Auxiliar!$D$5)</f>
        <v>0</v>
      </c>
      <c r="M10" s="97">
        <f>COUNTIFS('PA1'!$H$6:$H$255,M8,'PA1'!$L$6:$L$255,"En Progreso",'PA1'!$I$6:$I$255,Auxiliar!$D$5)+COUNTIFS('PA2'!$H$6:$H$255,Rel_PA!M$8,'PA2'!$L$6:$L$255,"En Progreso",'PA2'!$I$6:$I$255,Auxiliar!$D$5)+COUNTIFS('PA3'!$H$6:$H$255,Rel_PA!M$8,'PA3'!$L$6:$L$255,"En Progreso",'PA3'!$I$6:$I$255,Auxiliar!$D$5)+COUNTIFS('PA4'!$H$6:$H$255,Rel_PA!M$8,'PA4'!$L$6:$L$255,"En Progreso",'PA4'!$I$6:$I$255,Auxiliar!$D$5)</f>
        <v>0</v>
      </c>
      <c r="N10" s="97">
        <f>COUNTIFS('PA1'!$H$6:$H$255,N8,'PA1'!$L$6:$L$255,"En Progreso",'PA1'!$I$6:$I$255,Auxiliar!$D$5)+COUNTIFS('PA2'!$H$6:$H$255,Rel_PA!N$8,'PA2'!$L$6:$L$255,"En Progreso",'PA2'!$I$6:$I$255,Auxiliar!$D$5)+COUNTIFS('PA3'!$H$6:$H$255,Rel_PA!N$8,'PA3'!$L$6:$L$255,"En Progreso",'PA3'!$I$6:$I$255,Auxiliar!$D$5)+COUNTIFS('PA4'!$H$6:$H$255,Rel_PA!N$8,'PA4'!$L$6:$L$255,"En Progreso",'PA4'!$I$6:$I$255,Auxiliar!$D$5)</f>
        <v>0</v>
      </c>
      <c r="O10" s="97">
        <f>COUNTIFS('PA1'!$H$6:$H$255,O8,'PA1'!$L$6:$L$255,"En Progreso",'PA1'!$I$6:$I$255,Auxiliar!$D$5)+COUNTIFS('PA2'!$H$6:$H$255,Rel_PA!O$8,'PA2'!$L$6:$L$255,"En Progreso",'PA2'!$I$6:$I$255,Auxiliar!$D$5)+COUNTIFS('PA3'!$H$6:$H$255,Rel_PA!O$8,'PA3'!$L$6:$L$255,"En Progreso",'PA3'!$I$6:$I$255,Auxiliar!$D$5)+COUNTIFS('PA4'!$H$6:$H$255,Rel_PA!O$8,'PA4'!$L$6:$L$255,"En Progreso",'PA4'!$I$6:$I$255,Auxiliar!$D$5)</f>
        <v>0</v>
      </c>
      <c r="P10" s="126">
        <f t="shared" ref="P10:P11" ca="1" si="0">SUM(D10:O10)</f>
        <v>0</v>
      </c>
    </row>
    <row r="11" spans="2:40" ht="27" customHeight="1" thickTop="1" thickBot="1">
      <c r="C11" s="36" t="s">
        <v>307</v>
      </c>
      <c r="D11" s="97">
        <f ca="1">COUNTIFS('PA1'!$H$6:$H$255,D8,'PA1'!$L$6:$L$255,"Retraso",'PA1'!$I$6:$I$255,Auxiliar!$D$5)+COUNTIFS('PA2'!$H$6:$H$255,Rel_PA!D$8,'PA2'!$L$6:$L$255,"Retraso",'PA2'!$I$6:$I$255,Auxiliar!$D$5)+COUNTIFS('PA3'!$H$6:$H$255,Rel_PA!D$8,'PA3'!$L$6:$L$255,"Retraso",'PA3'!$I$6:$I$255,Auxiliar!$D$5)+COUNTIFS('PA4'!$H$6:$H$255,Rel_PA!D$8,'PA4'!$L$6:$L$255,"Retraso",'PA4'!$I$6:$I$255,Auxiliar!$D$5)</f>
        <v>1</v>
      </c>
      <c r="E11" s="97">
        <f>COUNTIFS('PA1'!$H$6:$H$255,E8,'PA1'!$L$6:$L$255,"Retraso",'PA1'!$I$6:$I$255,Auxiliar!$D$5)+COUNTIFS('PA2'!$H$6:$H$255,Rel_PA!E$8,'PA2'!$L$6:$L$255,"Retraso",'PA2'!$I$6:$I$255,Auxiliar!$D$5)+COUNTIFS('PA3'!$H$6:$H$255,Rel_PA!E$8,'PA3'!$L$6:$L$255,"Retraso",'PA3'!$I$6:$I$255,Auxiliar!$D$5)+COUNTIFS('PA4'!$H$6:$H$255,Rel_PA!E$8,'PA4'!$L$6:$L$255,"Retraso",'PA4'!$I$6:$I$255,Auxiliar!$D$5)</f>
        <v>0</v>
      </c>
      <c r="F11" s="97">
        <f ca="1">COUNTIFS('PA1'!$H$6:$H$255,F8,'PA1'!$L$6:$L$255,"Retraso",'PA1'!$I$6:$I$255,Auxiliar!$D$5)+COUNTIFS('PA2'!$H$6:$H$255,Rel_PA!F$8,'PA2'!$L$6:$L$255,"Retraso",'PA2'!$I$6:$I$255,Auxiliar!$D$5)+COUNTIFS('PA3'!$H$6:$H$255,Rel_PA!F$8,'PA3'!$L$6:$L$255,"Retraso",'PA3'!$I$6:$I$255,Auxiliar!$D$5)+COUNTIFS('PA4'!$H$6:$H$255,Rel_PA!F$8,'PA4'!$L$6:$L$255,"Retraso",'PA4'!$I$6:$I$255,Auxiliar!$D$5)</f>
        <v>2</v>
      </c>
      <c r="G11" s="97">
        <f ca="1">COUNTIFS('PA1'!$H$6:$H$255,G8,'PA1'!$L$6:$L$255,"Retraso",'PA1'!$I$6:$I$255,Auxiliar!$D$5)+COUNTIFS('PA2'!$H$6:$H$255,Rel_PA!G$8,'PA2'!$L$6:$L$255,"Retraso",'PA2'!$I$6:$I$255,Auxiliar!$D$5)+COUNTIFS('PA3'!$H$6:$H$255,Rel_PA!G$8,'PA3'!$L$6:$L$255,"Retraso",'PA3'!$I$6:$I$255,Auxiliar!$D$5)+COUNTIFS('PA4'!$H$6:$H$255,Rel_PA!G$8,'PA4'!$L$6:$L$255,"Retraso",'PA4'!$I$6:$I$255,Auxiliar!$D$5)</f>
        <v>1</v>
      </c>
      <c r="H11" s="97">
        <f>COUNTIFS('PA1'!$H$6:$H$255,H8,'PA1'!$L$6:$L$255,"Retraso",'PA1'!$I$6:$I$255,Auxiliar!$D$5)+COUNTIFS('PA2'!$H$6:$H$255,Rel_PA!H$8,'PA2'!$L$6:$L$255,"Retraso",'PA2'!$I$6:$I$255,Auxiliar!$D$5)+COUNTIFS('PA3'!$H$6:$H$255,Rel_PA!H$8,'PA3'!$L$6:$L$255,"Retraso",'PA3'!$I$6:$I$255,Auxiliar!$D$5)+COUNTIFS('PA4'!$H$6:$H$255,Rel_PA!H$8,'PA4'!$L$6:$L$255,"Retraso",'PA4'!$I$6:$I$255,Auxiliar!$D$5)</f>
        <v>0</v>
      </c>
      <c r="I11" s="97">
        <f>COUNTIFS('PA1'!$H$6:$H$255,I8,'PA1'!$L$6:$L$255,"Retraso",'PA1'!$I$6:$I$255,Auxiliar!$D$5)+COUNTIFS('PA2'!$H$6:$H$255,Rel_PA!I$8,'PA2'!$L$6:$L$255,"Retraso",'PA2'!$I$6:$I$255,Auxiliar!$D$5)+COUNTIFS('PA3'!$H$6:$H$255,Rel_PA!I$8,'PA3'!$L$6:$L$255,"Retraso",'PA3'!$I$6:$I$255,Auxiliar!$D$5)+COUNTIFS('PA4'!$H$6:$H$255,Rel_PA!I$8,'PA4'!$L$6:$L$255,"Retraso",'PA4'!$I$6:$I$255,Auxiliar!$D$5)</f>
        <v>0</v>
      </c>
      <c r="J11" s="97">
        <f>COUNTIFS('PA1'!$H$6:$H$255,J8,'PA1'!$L$6:$L$255,"Retraso",'PA1'!$I$6:$I$255,Auxiliar!$D$5)+COUNTIFS('PA2'!$H$6:$H$255,Rel_PA!J$8,'PA2'!$L$6:$L$255,"Retraso",'PA2'!$I$6:$I$255,Auxiliar!$D$5)+COUNTIFS('PA3'!$H$6:$H$255,Rel_PA!J$8,'PA3'!$L$6:$L$255,"Retraso",'PA3'!$I$6:$I$255,Auxiliar!$D$5)+COUNTIFS('PA4'!$H$6:$H$255,Rel_PA!J$8,'PA4'!$L$6:$L$255,"Retraso",'PA4'!$I$6:$I$255,Auxiliar!$D$5)</f>
        <v>0</v>
      </c>
      <c r="K11" s="97">
        <f ca="1">COUNTIFS('PA1'!$H$6:$H$255,K8,'PA1'!$L$6:$L$255,"Retraso",'PA1'!$I$6:$I$255,Auxiliar!$D$5)+COUNTIFS('PA2'!$H$6:$H$255,Rel_PA!K$8,'PA2'!$L$6:$L$255,"Retraso",'PA2'!$I$6:$I$255,Auxiliar!$D$5)+COUNTIFS('PA3'!$H$6:$H$255,Rel_PA!K$8,'PA3'!$L$6:$L$255,"Retraso",'PA3'!$I$6:$I$255,Auxiliar!$D$5)+COUNTIFS('PA4'!$H$6:$H$255,Rel_PA!K$8,'PA4'!$L$6:$L$255,"Retraso",'PA4'!$I$6:$I$255,Auxiliar!$D$5)</f>
        <v>1</v>
      </c>
      <c r="L11" s="97">
        <f>COUNTIFS('PA1'!$H$6:$H$255,L8,'PA1'!$L$6:$L$255,"Retraso",'PA1'!$I$6:$I$255,Auxiliar!$D$5)+COUNTIFS('PA2'!$H$6:$H$255,Rel_PA!L$8,'PA2'!$L$6:$L$255,"Retraso",'PA2'!$I$6:$I$255,Auxiliar!$D$5)+COUNTIFS('PA3'!$H$6:$H$255,Rel_PA!L$8,'PA3'!$L$6:$L$255,"Retraso",'PA3'!$I$6:$I$255,Auxiliar!$D$5)+COUNTIFS('PA4'!$H$6:$H$255,Rel_PA!L$8,'PA4'!$L$6:$L$255,"Retraso",'PA4'!$I$6:$I$255,Auxiliar!$D$5)</f>
        <v>0</v>
      </c>
      <c r="M11" s="97">
        <f>COUNTIFS('PA1'!$H$6:$H$255,M8,'PA1'!$L$6:$L$255,"Retraso",'PA1'!$I$6:$I$255,Auxiliar!$D$5)+COUNTIFS('PA2'!$H$6:$H$255,Rel_PA!M$8,'PA2'!$L$6:$L$255,"Retraso",'PA2'!$I$6:$I$255,Auxiliar!$D$5)+COUNTIFS('PA3'!$H$6:$H$255,Rel_PA!M$8,'PA3'!$L$6:$L$255,"Retraso",'PA3'!$I$6:$I$255,Auxiliar!$D$5)+COUNTIFS('PA4'!$H$6:$H$255,Rel_PA!M$8,'PA4'!$L$6:$L$255,"Retraso",'PA4'!$I$6:$I$255,Auxiliar!$D$5)</f>
        <v>0</v>
      </c>
      <c r="N11" s="97">
        <f>COUNTIFS('PA1'!$H$6:$H$255,N8,'PA1'!$L$6:$L$255,"Retraso",'PA1'!$I$6:$I$255,Auxiliar!$D$5)+COUNTIFS('PA2'!$H$6:$H$255,Rel_PA!N$8,'PA2'!$L$6:$L$255,"Retraso",'PA2'!$I$6:$I$255,Auxiliar!$D$5)+COUNTIFS('PA3'!$H$6:$H$255,Rel_PA!N$8,'PA3'!$L$6:$L$255,"Retraso",'PA3'!$I$6:$I$255,Auxiliar!$D$5)+COUNTIFS('PA4'!$H$6:$H$255,Rel_PA!N$8,'PA4'!$L$6:$L$255,"Retraso",'PA4'!$I$6:$I$255,Auxiliar!$D$5)</f>
        <v>0</v>
      </c>
      <c r="O11" s="97">
        <f>COUNTIFS('PA1'!$H$6:$H$255,O8,'PA1'!$L$6:$L$255,"Retraso",'PA1'!$I$6:$I$255,Auxiliar!$D$5)+COUNTIFS('PA2'!$H$6:$H$255,Rel_PA!O$8,'PA2'!$L$6:$L$255,"Retraso",'PA2'!$I$6:$I$255,Auxiliar!$D$5)+COUNTIFS('PA3'!$H$6:$H$255,Rel_PA!O$8,'PA3'!$L$6:$L$255,"Retraso",'PA3'!$I$6:$I$255,Auxiliar!$D$5)+COUNTIFS('PA4'!$H$6:$H$255,Rel_PA!O$8,'PA4'!$L$6:$L$255,"Retraso",'PA4'!$I$6:$I$255,Auxiliar!$D$5)</f>
        <v>0</v>
      </c>
      <c r="P11" s="126">
        <f t="shared" ca="1" si="0"/>
        <v>5</v>
      </c>
    </row>
    <row r="12" spans="2:40" ht="27" customHeight="1" thickTop="1">
      <c r="C12" s="36" t="s">
        <v>8</v>
      </c>
      <c r="D12" s="126">
        <f ca="1">SUM(D9:D11)</f>
        <v>1</v>
      </c>
      <c r="E12" s="126">
        <f t="shared" ref="E12:O12" si="1">SUM(E9:E11)</f>
        <v>2</v>
      </c>
      <c r="F12" s="126">
        <f t="shared" ca="1" si="1"/>
        <v>2</v>
      </c>
      <c r="G12" s="126">
        <f t="shared" ca="1" si="1"/>
        <v>1</v>
      </c>
      <c r="H12" s="126">
        <f t="shared" si="1"/>
        <v>1</v>
      </c>
      <c r="I12" s="126">
        <f t="shared" si="1"/>
        <v>0</v>
      </c>
      <c r="J12" s="126">
        <f t="shared" si="1"/>
        <v>0</v>
      </c>
      <c r="K12" s="126">
        <f t="shared" ca="1" si="1"/>
        <v>1</v>
      </c>
      <c r="L12" s="126">
        <f t="shared" si="1"/>
        <v>0</v>
      </c>
      <c r="M12" s="126">
        <f t="shared" si="1"/>
        <v>0</v>
      </c>
      <c r="N12" s="126">
        <f t="shared" si="1"/>
        <v>0</v>
      </c>
      <c r="O12" s="126">
        <f t="shared" si="1"/>
        <v>0</v>
      </c>
      <c r="P12" s="126">
        <f t="shared" ref="P12" ca="1" si="2">SUM(D12:O12)</f>
        <v>8</v>
      </c>
    </row>
    <row r="13" spans="2:40" ht="6" customHeight="1"/>
    <row r="14" spans="2:40" ht="25.5" customHeight="1">
      <c r="C14" s="125" t="s">
        <v>157</v>
      </c>
    </row>
    <row r="15" spans="2:40" ht="6.75" customHeight="1" thickBot="1"/>
    <row r="16" spans="2:40" ht="27" customHeight="1" thickTop="1" thickBot="1">
      <c r="C16" s="36" t="s">
        <v>306</v>
      </c>
      <c r="D16" s="97">
        <f ca="1">COUNTIFS(INDIRECT(Auxiliar!$D$6&amp;"!$H$5:$H$254"),D$8,INDIRECT(Auxiliar!$D$6&amp;"!$L$5:$L$254"),"Terminado",INDIRECT(Auxiliar!$D$6&amp;"!$I$5:$I$254"),Auxiliar!$D$5)</f>
        <v>0</v>
      </c>
      <c r="E16" s="97">
        <f ca="1">COUNTIFS(INDIRECT(Auxiliar!$D$6&amp;"!$H$5:$H$254"),Rel_PA!E$8,INDIRECT(Auxiliar!$D$6&amp;"!$L$5:$L$254"),"Terminado",INDIRECT(Auxiliar!$D$6&amp;"!$I$5:$I$254"),Auxiliar!$D$5)</f>
        <v>1</v>
      </c>
      <c r="F16" s="97">
        <f ca="1">COUNTIFS(INDIRECT(Auxiliar!$D$6&amp;"!$H$5:$H$254"),Rel_PA!F$8,INDIRECT(Auxiliar!$D$6&amp;"!$L$5:$L$254"),"Terminado",INDIRECT(Auxiliar!$D$6&amp;"!$I$5:$I$254"),Auxiliar!$D$5)</f>
        <v>0</v>
      </c>
      <c r="G16" s="97">
        <f ca="1">COUNTIFS(INDIRECT(Auxiliar!$D$6&amp;"!$H$5:$H$254"),Rel_PA!G$8,INDIRECT(Auxiliar!$D$6&amp;"!$L$5:$L$254"),"Terminado",INDIRECT(Auxiliar!$D$6&amp;"!$I$5:$I$254"),Auxiliar!$D$5)</f>
        <v>0</v>
      </c>
      <c r="H16" s="97">
        <f ca="1">COUNTIFS(INDIRECT(Auxiliar!$D$6&amp;"!$H$5:$H$254"),Rel_PA!H$8,INDIRECT(Auxiliar!$D$6&amp;"!$L$5:$L$254"),"Terminado",INDIRECT(Auxiliar!$D$6&amp;"!$I$5:$I$254"),Auxiliar!$D$5)</f>
        <v>0</v>
      </c>
      <c r="I16" s="97">
        <f ca="1">COUNTIFS(INDIRECT(Auxiliar!$D$6&amp;"!$H$5:$H$254"),Rel_PA!I$8,INDIRECT(Auxiliar!$D$6&amp;"!$L$5:$L$254"),"Terminado",INDIRECT(Auxiliar!$D$6&amp;"!$I$5:$I$254"),Auxiliar!$D$5)</f>
        <v>0</v>
      </c>
      <c r="J16" s="97">
        <f ca="1">COUNTIFS(INDIRECT(Auxiliar!$D$6&amp;"!$H$5:$H$254"),Rel_PA!J$8,INDIRECT(Auxiliar!$D$6&amp;"!$L$5:$L$254"),"Terminado",INDIRECT(Auxiliar!$D$6&amp;"!$I$5:$I$254"),Auxiliar!$D$5)</f>
        <v>0</v>
      </c>
      <c r="K16" s="97">
        <f ca="1">COUNTIFS(INDIRECT(Auxiliar!$D$6&amp;"!$H$5:$H$254"),Rel_PA!K$8,INDIRECT(Auxiliar!$D$6&amp;"!$L$5:$L$254"),"Terminado",INDIRECT(Auxiliar!$D$6&amp;"!$I$5:$I$254"),Auxiliar!$D$5)</f>
        <v>0</v>
      </c>
      <c r="L16" s="97">
        <f ca="1">COUNTIFS(INDIRECT(Auxiliar!$D$6&amp;"!$H$5:$H$254"),Rel_PA!L$8,INDIRECT(Auxiliar!$D$6&amp;"!$L$5:$L$254"),"Terminado",INDIRECT(Auxiliar!$D$6&amp;"!$I$5:$I$254"),Auxiliar!$D$5)</f>
        <v>0</v>
      </c>
      <c r="M16" s="97">
        <f ca="1">COUNTIFS(INDIRECT(Auxiliar!$D$6&amp;"!$H$5:$H$254"),Rel_PA!M$8,INDIRECT(Auxiliar!$D$6&amp;"!$L$5:$L$254"),"Terminado",INDIRECT(Auxiliar!$D$6&amp;"!$I$5:$I$254"),Auxiliar!$D$5)</f>
        <v>0</v>
      </c>
      <c r="N16" s="97">
        <f ca="1">COUNTIFS(INDIRECT(Auxiliar!$D$6&amp;"!$H$5:$H$254"),Rel_PA!N$8,INDIRECT(Auxiliar!$D$6&amp;"!$L$5:$L$254"),"Terminado",INDIRECT(Auxiliar!$D$6&amp;"!$I$5:$I$254"),Auxiliar!$D$5)</f>
        <v>0</v>
      </c>
      <c r="O16" s="97">
        <f ca="1">COUNTIFS(INDIRECT(Auxiliar!$D$6&amp;"!$H$5:$H$254"),Rel_PA!O$8,INDIRECT(Auxiliar!$D$6&amp;"!$L$5:$L$254"),"Terminado",INDIRECT(Auxiliar!$D$6&amp;"!$I$5:$I$254"),Auxiliar!$D$5)</f>
        <v>0</v>
      </c>
      <c r="P16" s="126">
        <f t="shared" ref="P16:P19" ca="1" si="3">SUM(D16:O16)</f>
        <v>1</v>
      </c>
    </row>
    <row r="17" spans="3:16" ht="27" customHeight="1" thickTop="1" thickBot="1">
      <c r="C17" s="36" t="s">
        <v>156</v>
      </c>
      <c r="D17" s="97">
        <f ca="1">COUNTIFS(INDIRECT(Auxiliar!$D$6&amp;"!$H$5:$H$254"),Rel_PA!D$8,INDIRECT(Auxiliar!$D$6&amp;"!$L$5:$L$254"),"En Progreso",INDIRECT(Auxiliar!$D$6&amp;"!$I$5:$I$254"),Auxiliar!$D$5)</f>
        <v>0</v>
      </c>
      <c r="E17" s="97">
        <f ca="1">COUNTIFS(INDIRECT(Auxiliar!$D$6&amp;"!$H$5:$H$254"),Rel_PA!E$8,INDIRECT(Auxiliar!$D$6&amp;"!$L$5:$L$254"),"En Progreso",INDIRECT(Auxiliar!$D$6&amp;"!$I$5:$I$254"),Auxiliar!$D$5)</f>
        <v>0</v>
      </c>
      <c r="F17" s="97">
        <f ca="1">COUNTIFS(INDIRECT(Auxiliar!$D$6&amp;"!$H$5:$H$254"),Rel_PA!F$8,INDIRECT(Auxiliar!$D$6&amp;"!$L$5:$L$254"),"En Progreso",INDIRECT(Auxiliar!$D$6&amp;"!$I$5:$I$254"),Auxiliar!$D$5)</f>
        <v>0</v>
      </c>
      <c r="G17" s="97">
        <f ca="1">COUNTIFS(INDIRECT(Auxiliar!$D$6&amp;"!$H$5:$H$254"),Rel_PA!G$8,INDIRECT(Auxiliar!$D$6&amp;"!$L$5:$L$254"),"En Progreso",INDIRECT(Auxiliar!$D$6&amp;"!$I$5:$I$254"),Auxiliar!$D$5)</f>
        <v>0</v>
      </c>
      <c r="H17" s="97">
        <f ca="1">COUNTIFS(INDIRECT(Auxiliar!$D$6&amp;"!$H$5:$H$254"),Rel_PA!H$8,INDIRECT(Auxiliar!$D$6&amp;"!$L$5:$L$254"),"En Progreso",INDIRECT(Auxiliar!$D$6&amp;"!$I$5:$I$254"),Auxiliar!$D$5)</f>
        <v>0</v>
      </c>
      <c r="I17" s="97">
        <f ca="1">COUNTIFS(INDIRECT(Auxiliar!$D$6&amp;"!$H$5:$H$254"),Rel_PA!I$8,INDIRECT(Auxiliar!$D$6&amp;"!$L$5:$L$254"),"En Progreso",INDIRECT(Auxiliar!$D$6&amp;"!$I$5:$I$254"),Auxiliar!$D$5)</f>
        <v>0</v>
      </c>
      <c r="J17" s="97">
        <f ca="1">COUNTIFS(INDIRECT(Auxiliar!$D$6&amp;"!$H$5:$H$254"),Rel_PA!J$8,INDIRECT(Auxiliar!$D$6&amp;"!$L$5:$L$254"),"En Progreso",INDIRECT(Auxiliar!$D$6&amp;"!$I$5:$I$254"),Auxiliar!$D$5)</f>
        <v>0</v>
      </c>
      <c r="K17" s="97">
        <f ca="1">COUNTIFS(INDIRECT(Auxiliar!$D$6&amp;"!$H$5:$H$254"),Rel_PA!K$8,INDIRECT(Auxiliar!$D$6&amp;"!$L$5:$L$254"),"En Progreso",INDIRECT(Auxiliar!$D$6&amp;"!$I$5:$I$254"),Auxiliar!$D$5)</f>
        <v>0</v>
      </c>
      <c r="L17" s="97">
        <f ca="1">COUNTIFS(INDIRECT(Auxiliar!$D$6&amp;"!$H$5:$H$254"),Rel_PA!L$8,INDIRECT(Auxiliar!$D$6&amp;"!$L$5:$L$254"),"En Progreso",INDIRECT(Auxiliar!$D$6&amp;"!$I$5:$I$254"),Auxiliar!$D$5)</f>
        <v>0</v>
      </c>
      <c r="M17" s="97">
        <f ca="1">COUNTIFS(INDIRECT(Auxiliar!$D$6&amp;"!$H$5:$H$254"),Rel_PA!M$8,INDIRECT(Auxiliar!$D$6&amp;"!$L$5:$L$254"),"En Progreso",INDIRECT(Auxiliar!$D$6&amp;"!$I$5:$I$254"),Auxiliar!$D$5)</f>
        <v>0</v>
      </c>
      <c r="N17" s="97">
        <f ca="1">COUNTIFS(INDIRECT(Auxiliar!$D$6&amp;"!$H$5:$H$254"),Rel_PA!N$8,INDIRECT(Auxiliar!$D$6&amp;"!$L$5:$L$254"),"En Progreso",INDIRECT(Auxiliar!$D$6&amp;"!$I$5:$I$254"),Auxiliar!$D$5)</f>
        <v>0</v>
      </c>
      <c r="O17" s="97">
        <f ca="1">COUNTIFS(INDIRECT(Auxiliar!$D$6&amp;"!$H$5:$H$254"),Rel_PA!O$8,INDIRECT(Auxiliar!$D$6&amp;"!$L$5:$L$254"),"En Progreso",INDIRECT(Auxiliar!$D$6&amp;"!$I$5:$I$254"),Auxiliar!$D$5)</f>
        <v>0</v>
      </c>
      <c r="P17" s="126">
        <f t="shared" ca="1" si="3"/>
        <v>0</v>
      </c>
    </row>
    <row r="18" spans="3:16" ht="27" customHeight="1" thickTop="1" thickBot="1">
      <c r="C18" s="36" t="s">
        <v>307</v>
      </c>
      <c r="D18" s="97">
        <f ca="1">COUNTIFS(INDIRECT(Auxiliar!$D$6&amp;"!$H$5:$H$254"),Rel_PA!D$8,INDIRECT(Auxiliar!$D$6&amp;"!$L$5:$L$254"),"Retraso",INDIRECT(Auxiliar!$D$6&amp;"!$I$5:$I$254"),Auxiliar!$D$5)</f>
        <v>1</v>
      </c>
      <c r="E18" s="97">
        <f ca="1">COUNTIFS(INDIRECT(Auxiliar!$D$6&amp;"!$H$5:$H$254"),Rel_PA!E$8,INDIRECT(Auxiliar!$D$6&amp;"!$L$5:$L$254"),"Retraso",INDIRECT(Auxiliar!$D$6&amp;"!$I$5:$I$254"),Auxiliar!$D$5)</f>
        <v>0</v>
      </c>
      <c r="F18" s="97">
        <f ca="1">COUNTIFS(INDIRECT(Auxiliar!$D$6&amp;"!$H$5:$H$254"),Rel_PA!F$8,INDIRECT(Auxiliar!$D$6&amp;"!$L$5:$L$254"),"Retraso",INDIRECT(Auxiliar!$D$6&amp;"!$I$5:$I$254"),Auxiliar!$D$5)</f>
        <v>1</v>
      </c>
      <c r="G18" s="97">
        <f ca="1">COUNTIFS(INDIRECT(Auxiliar!$D$6&amp;"!$H$5:$H$254"),Rel_PA!G$8,INDIRECT(Auxiliar!$D$6&amp;"!$L$5:$L$254"),"Retraso",INDIRECT(Auxiliar!$D$6&amp;"!$I$5:$I$254"),Auxiliar!$D$5)</f>
        <v>0</v>
      </c>
      <c r="H18" s="97">
        <f ca="1">COUNTIFS(INDIRECT(Auxiliar!$D$6&amp;"!$H$5:$H$254"),Rel_PA!H$8,INDIRECT(Auxiliar!$D$6&amp;"!$L$5:$L$254"),"Retraso",INDIRECT(Auxiliar!$D$6&amp;"!$I$5:$I$254"),Auxiliar!$D$5)</f>
        <v>0</v>
      </c>
      <c r="I18" s="97">
        <f ca="1">COUNTIFS(INDIRECT(Auxiliar!$D$6&amp;"!$H$5:$H$254"),Rel_PA!I$8,INDIRECT(Auxiliar!$D$6&amp;"!$L$5:$L$254"),"Retraso",INDIRECT(Auxiliar!$D$6&amp;"!$I$5:$I$254"),Auxiliar!$D$5)</f>
        <v>0</v>
      </c>
      <c r="J18" s="97">
        <f ca="1">COUNTIFS(INDIRECT(Auxiliar!$D$6&amp;"!$H$5:$H$254"),Rel_PA!J$8,INDIRECT(Auxiliar!$D$6&amp;"!$L$5:$L$254"),"Retraso",INDIRECT(Auxiliar!$D$6&amp;"!$I$5:$I$254"),Auxiliar!$D$5)</f>
        <v>0</v>
      </c>
      <c r="K18" s="97">
        <f ca="1">COUNTIFS(INDIRECT(Auxiliar!$D$6&amp;"!$H$5:$H$254"),Rel_PA!K$8,INDIRECT(Auxiliar!$D$6&amp;"!$L$5:$L$254"),"Retraso",INDIRECT(Auxiliar!$D$6&amp;"!$I$5:$I$254"),Auxiliar!$D$5)</f>
        <v>0</v>
      </c>
      <c r="L18" s="97">
        <f ca="1">COUNTIFS(INDIRECT(Auxiliar!$D$6&amp;"!$H$5:$H$254"),Rel_PA!L$8,INDIRECT(Auxiliar!$D$6&amp;"!$L$5:$L$254"),"Retraso",INDIRECT(Auxiliar!$D$6&amp;"!$I$5:$I$254"),Auxiliar!$D$5)</f>
        <v>0</v>
      </c>
      <c r="M18" s="97">
        <f ca="1">COUNTIFS(INDIRECT(Auxiliar!$D$6&amp;"!$H$5:$H$254"),Rel_PA!M$8,INDIRECT(Auxiliar!$D$6&amp;"!$L$5:$L$254"),"Retraso",INDIRECT(Auxiliar!$D$6&amp;"!$I$5:$I$254"),Auxiliar!$D$5)</f>
        <v>0</v>
      </c>
      <c r="N18" s="97">
        <f ca="1">COUNTIFS(INDIRECT(Auxiliar!$D$6&amp;"!$H$5:$H$254"),Rel_PA!N$8,INDIRECT(Auxiliar!$D$6&amp;"!$L$5:$L$254"),"Retraso",INDIRECT(Auxiliar!$D$6&amp;"!$I$5:$I$254"),Auxiliar!$D$5)</f>
        <v>0</v>
      </c>
      <c r="O18" s="97">
        <f ca="1">COUNTIFS(INDIRECT(Auxiliar!$D$6&amp;"!$H$5:$H$254"),Rel_PA!O$8,INDIRECT(Auxiliar!$D$6&amp;"!$L$5:$L$254"),"Retraso",INDIRECT(Auxiliar!$D$6&amp;"!$I$5:$I$254"),Auxiliar!$D$5)</f>
        <v>0</v>
      </c>
      <c r="P18" s="126">
        <f t="shared" ca="1" si="3"/>
        <v>2</v>
      </c>
    </row>
    <row r="19" spans="3:16" ht="27" customHeight="1" thickTop="1">
      <c r="C19" s="36" t="s">
        <v>8</v>
      </c>
      <c r="D19" s="126">
        <f ca="1">SUM(D16:D18)</f>
        <v>1</v>
      </c>
      <c r="E19" s="126">
        <f t="shared" ref="E19:O19" ca="1" si="4">SUM(E16:E18)</f>
        <v>1</v>
      </c>
      <c r="F19" s="126">
        <f t="shared" ca="1" si="4"/>
        <v>1</v>
      </c>
      <c r="G19" s="126">
        <f t="shared" ca="1" si="4"/>
        <v>0</v>
      </c>
      <c r="H19" s="126">
        <f t="shared" ca="1" si="4"/>
        <v>0</v>
      </c>
      <c r="I19" s="126">
        <f t="shared" ca="1" si="4"/>
        <v>0</v>
      </c>
      <c r="J19" s="126">
        <f t="shared" ca="1" si="4"/>
        <v>0</v>
      </c>
      <c r="K19" s="126">
        <f t="shared" ca="1" si="4"/>
        <v>0</v>
      </c>
      <c r="L19" s="126">
        <f t="shared" ca="1" si="4"/>
        <v>0</v>
      </c>
      <c r="M19" s="126">
        <f t="shared" ca="1" si="4"/>
        <v>0</v>
      </c>
      <c r="N19" s="126">
        <f t="shared" ca="1" si="4"/>
        <v>0</v>
      </c>
      <c r="O19" s="126">
        <f t="shared" ca="1" si="4"/>
        <v>0</v>
      </c>
      <c r="P19" s="126">
        <f t="shared" ca="1" si="3"/>
        <v>3</v>
      </c>
    </row>
  </sheetData>
  <sheetProtection algorithmName="SHA-512" hashValue="4sdU1W6q2mhLs/WeVRs7zh7DnDUhMntYh+l0W6FbXypYMQDiRk0+p8/rmNFgbRUp+1SdhPytMf1eYoyjrI9tJA==" saltValue="ExWvjW+6MXJW2Ym1S78uig==" spinCount="100000" sheet="1" objects="1" scenarios="1" formatCells="0" formatColumns="0" formatRows="0" selectLockedCells="1"/>
  <pageMargins left="0.25" right="0.25" top="0.75" bottom="0.75" header="0.3" footer="0.3"/>
  <pageSetup paperSize="9" scale="7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3" r:id="rId4" name="Drop Down 3">
              <controlPr defaultSize="0" autoLine="0" autoPict="0">
                <anchor moveWithCells="1">
                  <from>
                    <xdr:col>2</xdr:col>
                    <xdr:colOff>1714500</xdr:colOff>
                    <xdr:row>5</xdr:row>
                    <xdr:rowOff>7620</xdr:rowOff>
                  </from>
                  <to>
                    <xdr:col>5</xdr:col>
                    <xdr:colOff>411480</xdr:colOff>
                    <xdr:row>6</xdr:row>
                    <xdr:rowOff>0</xdr:rowOff>
                  </to>
                </anchor>
              </controlPr>
            </control>
          </mc:Choice>
        </mc:AlternateContent>
        <mc:AlternateContent xmlns:mc="http://schemas.openxmlformats.org/markup-compatibility/2006">
          <mc:Choice Requires="x14">
            <control shapeId="76804" r:id="rId5" name="Drop-down 4">
              <controlPr defaultSize="0" autoLine="0" autoPict="0">
                <anchor moveWithCells="1">
                  <from>
                    <xdr:col>2</xdr:col>
                    <xdr:colOff>1744980</xdr:colOff>
                    <xdr:row>13</xdr:row>
                    <xdr:rowOff>30480</xdr:rowOff>
                  </from>
                  <to>
                    <xdr:col>5</xdr:col>
                    <xdr:colOff>426720</xdr:colOff>
                    <xdr:row>13</xdr:row>
                    <xdr:rowOff>312420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
  <dimension ref="B2:J7"/>
  <sheetViews>
    <sheetView showGridLines="0" workbookViewId="0">
      <selection activeCell="D5" sqref="D5"/>
    </sheetView>
  </sheetViews>
  <sheetFormatPr defaultColWidth="8.88671875" defaultRowHeight="14.4"/>
  <cols>
    <col min="2" max="2" width="23.109375" bestFit="1" customWidth="1"/>
    <col min="3" max="3" width="5.6640625" style="100" customWidth="1"/>
    <col min="4" max="4" width="18" style="100" customWidth="1"/>
  </cols>
  <sheetData>
    <row r="2" spans="2:10">
      <c r="B2" s="101" t="s">
        <v>132</v>
      </c>
      <c r="C2" s="102">
        <v>1</v>
      </c>
      <c r="D2" s="102" t="str">
        <f>VLOOKUP(C2,E2:F7,2,FALSE)</f>
        <v>est1</v>
      </c>
      <c r="E2">
        <v>1</v>
      </c>
      <c r="F2" t="s">
        <v>127</v>
      </c>
      <c r="G2" t="s">
        <v>135</v>
      </c>
      <c r="I2">
        <v>1</v>
      </c>
      <c r="J2">
        <f>Id.O!D9</f>
        <v>2019</v>
      </c>
    </row>
    <row r="3" spans="2:10">
      <c r="D3" s="102" t="str">
        <f>VLOOKUP(C2,E2:G7,3,FALSE)</f>
        <v>PA1</v>
      </c>
      <c r="E3">
        <v>2</v>
      </c>
      <c r="F3" t="s">
        <v>128</v>
      </c>
      <c r="G3" t="s">
        <v>136</v>
      </c>
      <c r="I3">
        <v>2</v>
      </c>
      <c r="J3">
        <f>J2+1</f>
        <v>2020</v>
      </c>
    </row>
    <row r="4" spans="2:10">
      <c r="E4">
        <v>3</v>
      </c>
      <c r="F4" t="s">
        <v>129</v>
      </c>
      <c r="G4" t="s">
        <v>137</v>
      </c>
      <c r="I4">
        <v>3</v>
      </c>
      <c r="J4">
        <f t="shared" ref="J4:J6" si="0">J3+1</f>
        <v>2021</v>
      </c>
    </row>
    <row r="5" spans="2:10">
      <c r="B5" s="101" t="s">
        <v>159</v>
      </c>
      <c r="C5" s="102">
        <v>1</v>
      </c>
      <c r="D5" s="102">
        <f>VLOOKUP(C5,I2:J6,2,FALSE)</f>
        <v>2019</v>
      </c>
      <c r="E5">
        <v>4</v>
      </c>
      <c r="F5" t="s">
        <v>130</v>
      </c>
      <c r="G5" t="s">
        <v>138</v>
      </c>
      <c r="I5">
        <v>4</v>
      </c>
      <c r="J5">
        <f t="shared" si="0"/>
        <v>2022</v>
      </c>
    </row>
    <row r="6" spans="2:10">
      <c r="B6" s="101" t="s">
        <v>158</v>
      </c>
      <c r="C6" s="102">
        <v>1</v>
      </c>
      <c r="D6" s="102" t="str">
        <f>VLOOKUP(C6,E2:G7,3,FALSE)</f>
        <v>PA1</v>
      </c>
      <c r="E6">
        <v>5</v>
      </c>
      <c r="F6" t="s">
        <v>133</v>
      </c>
      <c r="G6" t="s">
        <v>139</v>
      </c>
      <c r="I6">
        <v>5</v>
      </c>
      <c r="J6">
        <f t="shared" si="0"/>
        <v>2023</v>
      </c>
    </row>
    <row r="7" spans="2:10">
      <c r="E7">
        <v>6</v>
      </c>
      <c r="F7" t="s">
        <v>134</v>
      </c>
      <c r="G7" t="s">
        <v>140</v>
      </c>
    </row>
  </sheetData>
  <sheetProtection formatColumns="0" formatRows="0" insertColumns="0" insertRows="0" insertHyperlinks="0" deleteColumns="0" deleteRows="0" selectLockedCells="1" sort="0" autoFilter="0" pivotTables="0"/>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27">
    <pageSetUpPr fitToPage="1"/>
  </sheetPr>
  <dimension ref="A1:BH102"/>
  <sheetViews>
    <sheetView showGridLines="0" zoomScale="90" zoomScaleNormal="90" zoomScalePageLayoutView="90" workbookViewId="0">
      <pane ySplit="2" topLeftCell="A3" activePane="bottomLeft" state="frozen"/>
      <selection activeCell="C3" sqref="C3"/>
      <selection pane="bottomLeft"/>
    </sheetView>
  </sheetViews>
  <sheetFormatPr defaultColWidth="9.109375" defaultRowHeight="0" customHeight="1" zeroHeight="1"/>
  <cols>
    <col min="1" max="1" width="2.44140625" customWidth="1"/>
    <col min="2" max="2" width="1.44140625" customWidth="1"/>
    <col min="3" max="3" width="34.44140625" customWidth="1"/>
    <col min="4" max="4" width="27.109375" customWidth="1"/>
    <col min="5" max="5" width="12.44140625" customWidth="1"/>
    <col min="6" max="6" width="34.44140625" customWidth="1"/>
    <col min="7" max="7" width="27.109375" customWidth="1"/>
    <col min="8" max="8" width="5.6640625" style="1" customWidth="1"/>
    <col min="9" max="9" width="9.109375" style="1" customWidth="1"/>
    <col min="10" max="10" width="8.6640625" style="1" customWidth="1"/>
    <col min="11" max="11" width="9" style="1" customWidth="1"/>
    <col min="12" max="12" width="15.6640625" style="1" customWidth="1"/>
    <col min="13" max="20" width="9.109375" style="1" customWidth="1"/>
    <col min="21" max="29" width="9.109375" style="1"/>
    <col min="30" max="30" width="9.109375" style="9"/>
    <col min="31" max="42" width="9.109375" style="1"/>
    <col min="43" max="60" width="9.109375" style="96"/>
  </cols>
  <sheetData>
    <row r="1" spans="1:60" s="29" customFormat="1" ht="39" customHeight="1">
      <c r="A1" s="157"/>
      <c r="B1" s="275"/>
      <c r="H1" s="140"/>
      <c r="I1" s="135"/>
      <c r="J1" s="135"/>
      <c r="K1" s="135"/>
      <c r="L1" s="135"/>
      <c r="M1" s="135"/>
      <c r="N1" s="135"/>
      <c r="O1" s="135"/>
      <c r="P1" s="135"/>
      <c r="Q1" s="135"/>
      <c r="R1" s="135"/>
      <c r="S1" s="135"/>
      <c r="T1" s="135"/>
      <c r="U1" s="135"/>
      <c r="V1" s="135"/>
      <c r="W1" s="135"/>
      <c r="X1" s="135"/>
      <c r="Y1" s="135"/>
      <c r="Z1" s="135"/>
      <c r="AA1" s="135"/>
      <c r="AB1" s="135"/>
      <c r="AC1" s="135"/>
      <c r="AD1" s="162"/>
      <c r="AE1" s="135"/>
      <c r="AF1" s="135"/>
      <c r="AG1" s="135"/>
      <c r="AH1" s="135"/>
      <c r="AI1" s="135"/>
      <c r="AJ1" s="135"/>
      <c r="AK1" s="135"/>
      <c r="AL1" s="135"/>
      <c r="AM1" s="135"/>
      <c r="AN1" s="135"/>
      <c r="AO1" s="135"/>
      <c r="AP1" s="135"/>
      <c r="AQ1" s="94"/>
      <c r="AR1" s="94"/>
      <c r="AS1" s="94"/>
      <c r="AT1" s="94"/>
      <c r="AU1" s="94"/>
      <c r="AV1" s="94"/>
      <c r="AW1" s="94"/>
      <c r="AX1" s="94"/>
      <c r="AY1" s="94"/>
      <c r="AZ1" s="94"/>
      <c r="BA1" s="94"/>
      <c r="BB1" s="94"/>
      <c r="BC1" s="94"/>
      <c r="BD1" s="94"/>
      <c r="BE1" s="94"/>
      <c r="BF1" s="94"/>
      <c r="BG1" s="94"/>
      <c r="BH1" s="94"/>
    </row>
    <row r="2" spans="1:60" s="30" customFormat="1" ht="30" customHeight="1">
      <c r="C2" s="32"/>
      <c r="D2" s="33"/>
      <c r="E2" s="33"/>
      <c r="F2" s="33"/>
      <c r="G2" s="33"/>
      <c r="H2" s="33"/>
      <c r="I2" s="33"/>
      <c r="J2" s="33"/>
      <c r="K2" s="33"/>
      <c r="L2" s="33"/>
      <c r="M2" s="136"/>
      <c r="N2" s="136"/>
      <c r="O2" s="136"/>
      <c r="P2" s="136"/>
      <c r="Q2" s="136"/>
      <c r="R2" s="136"/>
      <c r="S2" s="136"/>
      <c r="T2" s="136"/>
      <c r="U2" s="136"/>
      <c r="V2" s="136"/>
      <c r="W2" s="136"/>
      <c r="X2" s="136"/>
      <c r="Y2" s="136"/>
      <c r="Z2" s="136"/>
      <c r="AA2" s="136"/>
      <c r="AB2" s="136"/>
      <c r="AC2" s="136"/>
      <c r="AD2" s="163"/>
      <c r="AE2" s="136"/>
      <c r="AF2" s="136"/>
      <c r="AG2" s="136"/>
      <c r="AH2" s="136"/>
      <c r="AI2" s="136"/>
      <c r="AJ2" s="136"/>
      <c r="AK2" s="136"/>
      <c r="AL2" s="136"/>
      <c r="AM2" s="136"/>
      <c r="AN2" s="136"/>
      <c r="AO2" s="136"/>
      <c r="AP2" s="136"/>
      <c r="AQ2" s="95"/>
      <c r="AR2" s="95"/>
      <c r="AS2" s="95"/>
      <c r="AT2" s="95"/>
      <c r="AU2" s="95"/>
      <c r="AV2" s="95"/>
      <c r="AW2" s="95"/>
      <c r="AX2" s="95"/>
      <c r="AY2" s="95"/>
      <c r="AZ2" s="95"/>
      <c r="BA2" s="95"/>
      <c r="BB2" s="95"/>
      <c r="BC2" s="95"/>
      <c r="BD2" s="95"/>
      <c r="BE2" s="95"/>
      <c r="BF2" s="95"/>
      <c r="BG2" s="95"/>
      <c r="BH2" s="95"/>
    </row>
    <row r="3" spans="1:60" s="287" customFormat="1" ht="45" customHeight="1">
      <c r="C3" s="291" t="s">
        <v>311</v>
      </c>
      <c r="D3" s="288"/>
      <c r="E3" s="288"/>
      <c r="F3" s="288"/>
      <c r="G3" s="288"/>
      <c r="H3" s="288"/>
      <c r="I3" s="288"/>
      <c r="J3" s="288"/>
      <c r="K3" s="288"/>
      <c r="L3" s="288"/>
      <c r="M3" s="289"/>
      <c r="N3" s="289"/>
      <c r="O3" s="289"/>
      <c r="P3" s="289"/>
      <c r="Q3" s="289"/>
      <c r="R3" s="289"/>
      <c r="S3" s="289"/>
      <c r="T3" s="289"/>
      <c r="U3" s="289"/>
      <c r="V3" s="289"/>
      <c r="W3" s="289"/>
      <c r="X3" s="289"/>
      <c r="Y3" s="289"/>
      <c r="Z3" s="289"/>
      <c r="AA3" s="289"/>
      <c r="AB3" s="289"/>
      <c r="AC3" s="289"/>
      <c r="AD3" s="299"/>
      <c r="AE3" s="289"/>
      <c r="AF3" s="289"/>
      <c r="AG3" s="289"/>
      <c r="AH3" s="289"/>
      <c r="AI3" s="289"/>
      <c r="AJ3" s="289"/>
      <c r="AK3" s="289"/>
      <c r="AL3" s="289"/>
      <c r="AM3" s="289"/>
      <c r="AN3" s="289"/>
      <c r="AO3" s="289"/>
      <c r="AP3" s="289"/>
      <c r="AQ3" s="301"/>
      <c r="AR3" s="301"/>
      <c r="AS3" s="301"/>
      <c r="AT3" s="301"/>
      <c r="AU3" s="301"/>
      <c r="AV3" s="301"/>
      <c r="AW3" s="301"/>
      <c r="AX3" s="301"/>
      <c r="AY3" s="301"/>
      <c r="AZ3" s="301"/>
      <c r="BA3" s="301"/>
      <c r="BB3" s="301"/>
      <c r="BC3" s="301"/>
      <c r="BD3" s="301"/>
      <c r="BE3" s="301"/>
      <c r="BF3" s="301"/>
      <c r="BG3" s="301"/>
      <c r="BH3" s="301"/>
    </row>
    <row r="4" spans="1:60" ht="3.75" customHeight="1">
      <c r="C4" s="34"/>
      <c r="D4" s="35"/>
      <c r="E4" s="35"/>
      <c r="F4" s="35"/>
      <c r="G4" s="35"/>
      <c r="H4" s="35"/>
      <c r="I4" s="35"/>
      <c r="J4" s="35"/>
      <c r="K4" s="35"/>
      <c r="L4" s="35"/>
    </row>
    <row r="5" spans="1:60" ht="14.25" customHeight="1" thickBot="1">
      <c r="I5" s="1" t="s">
        <v>87</v>
      </c>
    </row>
    <row r="6" spans="1:60" ht="35.1" customHeight="1" thickTop="1">
      <c r="C6" s="36" t="s">
        <v>239</v>
      </c>
      <c r="D6" s="113" t="s">
        <v>188</v>
      </c>
      <c r="F6" s="36" t="s">
        <v>86</v>
      </c>
      <c r="G6" s="113" t="s">
        <v>195</v>
      </c>
      <c r="I6" s="1" t="str">
        <f>IF(Áreas!C6=0,"",Áreas!C6)</f>
        <v>producción</v>
      </c>
      <c r="J6" s="1" t="str">
        <f>IF(Funcionários!C6=0,"",Funcionários!C6)</f>
        <v>Rafael</v>
      </c>
      <c r="K6" s="1">
        <f>IF(J6="",0,COUNTIF('PA1'!$F$6:$F$255,J6)+COUNTIF('PA2'!$F$6:$F$255,J6)+COUNTIF('PA3'!$F$6:$F$255,J6)+COUNTIF('PA4'!$F$6:$F$255,J6))</f>
        <v>1</v>
      </c>
      <c r="L6" s="1">
        <f ca="1">COUNTIFS('PA1'!$F$6:$F$255,J6,'PA1'!$J$6:$J$255,"Terminado")+COUNTIFS('PA2'!$F$6:$F$255,J6,'PA2'!$J$6:$J$255,"Terminado")+COUNTIFS('PA3'!$F$6:$F$255,J6,'PA3'!$J$6:$J$255,"Terminado")+COUNTIFS('PA4'!$F$6:$F$255,J6,'PA4'!$J$6:$J$255,"Terminado")</f>
        <v>0</v>
      </c>
      <c r="M6" s="25">
        <f ca="1">IF(K6=0,0,L6/K6)</f>
        <v>0</v>
      </c>
      <c r="P6" s="154" t="str">
        <f>IF(ME!D9=0,"",ME!D9)</f>
        <v>perspectiva financiera</v>
      </c>
      <c r="Q6" s="154" t="str">
        <f>IF(ME!H9=0,"",ME!H9)</f>
        <v>Perspectiva de los clientes</v>
      </c>
      <c r="R6" s="154" t="str">
        <f>IF(ME!D20=0,"",ME!D20)</f>
        <v>Perspectiva de los procesos internos</v>
      </c>
      <c r="S6" s="154" t="str">
        <f>IF(ME!H20=0,"",ME!H20)</f>
        <v>Perspectiva de aprendizaje</v>
      </c>
    </row>
    <row r="7" spans="1:60" ht="15.75" customHeight="1" thickBot="1">
      <c r="I7" s="1" t="str">
        <f>IF(Áreas!C7=0,"",Áreas!C7)</f>
        <v>mercadeo</v>
      </c>
      <c r="J7" s="1" t="str">
        <f>IF(Funcionários!C7=0,"",Funcionários!C7)</f>
        <v>Filippo</v>
      </c>
      <c r="K7" s="1">
        <f>IF(J7="",0,COUNTIF('PA1'!$F$6:$F$255,J7)+COUNTIF('PA2'!$F$6:$F$255,J7)+COUNTIF('PA3'!$F$6:$F$255,J7)+COUNTIF('PA4'!$F$6:$F$255,J7))</f>
        <v>0</v>
      </c>
      <c r="L7" s="1">
        <f>COUNTIFS('PA1'!$F$6:$F$255,J7,'PA1'!$J$6:$J$255,"Terminado")+COUNTIFS('PA2'!$F$6:$F$255,J7,'PA2'!$J$6:$J$255,"Terminado")+COUNTIFS('PA3'!$F$6:$F$255,J7,'PA3'!$J$6:$J$255,"Terminado")+COUNTIFS('PA4'!$F$6:$F$255,J7,'PA4'!$J$6:$J$255,"Terminado")</f>
        <v>0</v>
      </c>
      <c r="M7" s="25">
        <f t="shared" ref="M7:M45" si="0">IF(K7=0,0,L7/K7)</f>
        <v>0</v>
      </c>
      <c r="O7" s="1" t="s">
        <v>8</v>
      </c>
      <c r="P7" s="154">
        <f>COUNTA('PA1'!$C$6:$D$255)</f>
        <v>3</v>
      </c>
      <c r="Q7" s="154">
        <f>COUNTA('PA2'!$C$6:$D$255)</f>
        <v>2</v>
      </c>
      <c r="R7" s="154">
        <f>COUNTA('PA3'!$C$6:$D$255)</f>
        <v>3</v>
      </c>
      <c r="S7" s="154">
        <f>COUNTA('PA4'!$C$6:$D$255)</f>
        <v>0</v>
      </c>
      <c r="T7" s="154"/>
      <c r="U7" s="154"/>
    </row>
    <row r="8" spans="1:60" ht="35.1" customHeight="1" thickTop="1" thickBot="1">
      <c r="C8" s="381" t="s">
        <v>214</v>
      </c>
      <c r="D8" s="382"/>
      <c r="F8" s="381" t="s">
        <v>88</v>
      </c>
      <c r="G8" s="382"/>
      <c r="I8" s="1" t="str">
        <f>IF(Áreas!C8=0,"",Áreas!C8)</f>
        <v>financiero</v>
      </c>
      <c r="J8" s="1" t="str">
        <f>IF(Funcionários!C8=0,"",Funcionários!C8)</f>
        <v>Leandro</v>
      </c>
      <c r="K8" s="1">
        <f>IF(J8="",0,COUNTIF('PA1'!$F$6:$F$255,J8)+COUNTIF('PA2'!$F$6:$F$255,J8)+COUNTIF('PA3'!$F$6:$F$255,J8)+COUNTIF('PA4'!$F$6:$F$255,J8))</f>
        <v>6</v>
      </c>
      <c r="L8" s="1">
        <f ca="1">COUNTIFS('PA1'!$F$6:$F$255,J8,'PA1'!$J$6:$J$255,"Terminado")+COUNTIFS('PA2'!$F$6:$F$255,J8,'PA2'!$J$6:$J$255,"Terminado")+COUNTIFS('PA3'!$F$6:$F$255,J8,'PA3'!$J$6:$J$255,"Terminado")+COUNTIFS('PA4'!$F$6:$F$255,J8,'PA4'!$J$6:$J$255,"Terminado")</f>
        <v>2</v>
      </c>
      <c r="M8" s="25">
        <f t="shared" ca="1" si="0"/>
        <v>0.33333333333333331</v>
      </c>
      <c r="O8" s="1" t="s">
        <v>92</v>
      </c>
      <c r="P8" s="154">
        <f ca="1">COUNTIF('PA1'!$J$6:$J$255,"Terminado")</f>
        <v>1</v>
      </c>
      <c r="Q8" s="154">
        <f ca="1">COUNTIF('PA2'!$J$6:$J$255,"Terminado")</f>
        <v>1</v>
      </c>
      <c r="R8" s="154">
        <f ca="1">COUNTIF('PA3'!$J$6:$J$255,"Terminado")</f>
        <v>1</v>
      </c>
      <c r="S8" s="154">
        <f>COUNTIF('PA4'!$J$6:$J$255,"Terminado")</f>
        <v>0</v>
      </c>
      <c r="T8" s="154"/>
      <c r="U8" s="154"/>
    </row>
    <row r="9" spans="1:60" ht="35.1" customHeight="1" thickTop="1" thickBot="1">
      <c r="C9" s="36" t="str">
        <f>IF(ME!D9=0,"",ME!D9)</f>
        <v>perspectiva financiera</v>
      </c>
      <c r="D9" s="114">
        <f ca="1">IF(IF($D$6="Todos",P9,P13)=0,"",IF($D$6="Todos",P9,P13))</f>
        <v>0.33333333333333331</v>
      </c>
      <c r="F9" s="379" t="str">
        <f>IF(G6=0,"","Conclusión de los planes de acción del empleado "&amp;G6)</f>
        <v>Conclusión de los planes de acción del empleado Thiago</v>
      </c>
      <c r="G9" s="377">
        <f>IF(ISERROR(VLOOKUP(G6,J6:M45,4,FALSE)),"",VLOOKUP(G6,J6:M45,4,FALSE))</f>
        <v>1</v>
      </c>
      <c r="I9" s="1" t="str">
        <f>IF(Áreas!C9=0,"",Áreas!C9)</f>
        <v>tecnología</v>
      </c>
      <c r="J9" s="1" t="str">
        <f>IF(Funcionários!C9=0,"",Funcionários!C9)</f>
        <v>Thiago</v>
      </c>
      <c r="K9" s="1">
        <f>IF(J9="",0,COUNTIF('PA1'!$F$6:$F$255,J9)+COUNTIF('PA2'!$F$6:$F$255,J9)+COUNTIF('PA3'!$F$6:$F$255,J9)+COUNTIF('PA4'!$F$6:$F$255,J9))</f>
        <v>1</v>
      </c>
      <c r="L9" s="1">
        <f>COUNTIFS('PA1'!$F$6:$F$255,J9,'PA1'!$J$6:$J$255,"Terminado")+COUNTIFS('PA2'!$F$6:$F$255,J9,'PA2'!$J$6:$J$255,"Terminado")+COUNTIFS('PA3'!$F$6:$F$255,J9,'PA3'!$J$6:$J$255,"Terminado")+COUNTIFS('PA4'!$F$6:$F$255,J9,'PA4'!$J$6:$J$255,"Terminado")</f>
        <v>1</v>
      </c>
      <c r="M9" s="25">
        <f t="shared" si="0"/>
        <v>1</v>
      </c>
      <c r="P9" s="151">
        <f ca="1">IFERROR(P8/P7,0)</f>
        <v>0.33333333333333331</v>
      </c>
      <c r="Q9" s="151">
        <f t="shared" ref="Q9:S9" ca="1" si="1">IFERROR(Q8/Q7,0)</f>
        <v>0.5</v>
      </c>
      <c r="R9" s="151">
        <f t="shared" ca="1" si="1"/>
        <v>0.33333333333333331</v>
      </c>
      <c r="S9" s="151">
        <f t="shared" si="1"/>
        <v>0</v>
      </c>
      <c r="T9" s="151"/>
      <c r="U9" s="151"/>
    </row>
    <row r="10" spans="1:60" ht="35.1" customHeight="1" thickTop="1" thickBot="1">
      <c r="C10" s="36" t="str">
        <f>IF(ME!H9=0,"",ME!H9)</f>
        <v>Perspectiva de los clientes</v>
      </c>
      <c r="D10" s="114" t="str">
        <f>IF(IF($D$6="todos",Q9,Q13)=0,"",IF($D$6="todos",Q9,Q13))</f>
        <v/>
      </c>
      <c r="F10" s="380"/>
      <c r="G10" s="378"/>
      <c r="I10" s="1" t="str">
        <f>IF(Áreas!C10=0,"",Áreas!C10)</f>
        <v>tratamiento</v>
      </c>
      <c r="J10" s="1" t="str">
        <f>IF(Funcionários!C10=0,"",Funcionários!C10)</f>
        <v>Daniel</v>
      </c>
      <c r="K10" s="1">
        <f>IF(J10="",0,COUNTIF('PA1'!$F$6:$F$255,J10)+COUNTIF('PA2'!$F$6:$F$255,J10)+COUNTIF('PA3'!$F$6:$F$255,J10)+COUNTIF('PA4'!$F$6:$F$255,J10))</f>
        <v>0</v>
      </c>
      <c r="L10" s="1">
        <f>COUNTIFS('PA1'!$F$6:$F$255,J10,'PA1'!$J$6:$J$255,"Terminado")+COUNTIFS('PA2'!$F$6:$F$255,J10,'PA2'!$J$6:$J$255,"Terminado")+COUNTIFS('PA3'!$F$6:$F$255,J10,'PA3'!$J$6:$J$255,"Terminado")+COUNTIFS('PA4'!$F$6:$F$255,J10,'PA4'!$J$6:$J$255,"Terminado")</f>
        <v>0</v>
      </c>
      <c r="M10" s="25">
        <f t="shared" si="0"/>
        <v>0</v>
      </c>
    </row>
    <row r="11" spans="1:60" ht="35.1" customHeight="1" thickTop="1" thickBot="1">
      <c r="C11" s="36" t="str">
        <f>IF(ME!D20=0,"",ME!D20)</f>
        <v>Perspectiva de los procesos internos</v>
      </c>
      <c r="D11" s="114">
        <f ca="1">IF(IF($D$6="todos",R9,R13)=0,"",IF($D$6="todos",R9,R13))</f>
        <v>0.33333333333333331</v>
      </c>
      <c r="F11" s="383" t="str">
        <f>IF(F9="","",IF(G9&gt;=0.7,D20,C20))</f>
        <v>Este empleado tiens uma buena tasa de finalización, lo incetive para continuar el buen trabajo.</v>
      </c>
      <c r="G11" s="384"/>
      <c r="I11" s="1" t="str">
        <f>IF(Áreas!C11=0,"",Áreas!C11)</f>
        <v>comercial</v>
      </c>
      <c r="J11" s="1" t="str">
        <f>IF(Funcionários!C11=0,"",Funcionários!C11)</f>
        <v>Diogo</v>
      </c>
      <c r="K11" s="1">
        <f>IF(J11="",0,COUNTIF('PA1'!$F$6:$F$255,J11)+COUNTIF('PA2'!$F$6:$F$255,J11)+COUNTIF('PA3'!$F$6:$F$255,J11)+COUNTIF('PA4'!$F$6:$F$255,J11))</f>
        <v>0</v>
      </c>
      <c r="L11" s="1">
        <f>COUNTIFS('PA1'!$F$6:$F$255,J11,'PA1'!$J$6:$J$255,"Terminado")+COUNTIFS('PA2'!$F$6:$F$255,J11,'PA2'!$J$6:$J$255,"Terminado")+COUNTIFS('PA3'!$F$6:$F$255,J11,'PA3'!$J$6:$J$255,"Terminado")+COUNTIFS('PA4'!$F$6:$F$255,J11,'PA4'!$J$6:$J$255,"Terminado")</f>
        <v>0</v>
      </c>
      <c r="M11" s="25">
        <f t="shared" si="0"/>
        <v>0</v>
      </c>
      <c r="P11" s="154">
        <f>COUNTIF('PA1'!$G$6:$G$255,$D$6)</f>
        <v>3</v>
      </c>
      <c r="Q11" s="154">
        <f>COUNTIF('PA2'!$G$6:$G$255,$D$6)</f>
        <v>0</v>
      </c>
      <c r="R11" s="154">
        <f>COUNTIF('PA3'!$G$6:$G$255,$D$6)</f>
        <v>3</v>
      </c>
      <c r="S11" s="154">
        <f>COUNTIF('PA4'!$G$6:$G$255,$D$6)</f>
        <v>0</v>
      </c>
      <c r="T11" s="154"/>
      <c r="U11" s="154"/>
    </row>
    <row r="12" spans="1:60" ht="35.1" customHeight="1" thickTop="1">
      <c r="C12" s="36" t="str">
        <f>IF(ME!H20=0,"",ME!H20)</f>
        <v>Perspectiva de aprendizaje</v>
      </c>
      <c r="D12" s="161" t="str">
        <f>IF(IF($D$6="todos",S9,S13)=0,"",IF($D$6="todos",S9,S13))</f>
        <v/>
      </c>
      <c r="F12" s="385"/>
      <c r="G12" s="386"/>
      <c r="I12" s="1" t="str">
        <f>IF(Áreas!C12=0,"",Áreas!C12)</f>
        <v/>
      </c>
      <c r="J12" s="1" t="str">
        <f>IF(Funcionários!C12=0,"",Funcionários!C12)</f>
        <v/>
      </c>
      <c r="K12" s="1">
        <f>IF(J12="",0,COUNTIF('PA1'!$F$6:$F$255,J12)+COUNTIF('PA2'!$F$6:$F$255,J12)+COUNTIF('PA3'!$F$6:$F$255,J12)+COUNTIF('PA4'!$F$6:$F$255,J12))</f>
        <v>0</v>
      </c>
      <c r="L12" s="1">
        <f>COUNTIFS('PA1'!$F$6:$F$255,J12,'PA1'!$J$6:$J$255,"Terminado")+COUNTIFS('PA2'!$F$6:$F$255,J12,'PA2'!$J$6:$J$255,"Terminado")+COUNTIFS('PA3'!$F$6:$F$255,J12,'PA3'!$J$6:$J$255,"Terminado")+COUNTIFS('PA4'!$F$6:$F$255,J12,'PA4'!$J$6:$J$255,"Terminado")</f>
        <v>0</v>
      </c>
      <c r="M12" s="25">
        <f t="shared" si="0"/>
        <v>0</v>
      </c>
      <c r="P12" s="154">
        <f ca="1">COUNTIFS('PA1'!$G$6:$G$255,$D$6,'PA1'!$J$6:$J$255,"Terminado")</f>
        <v>1</v>
      </c>
      <c r="Q12" s="154">
        <f>COUNTIFS('PA2'!$G$6:$G$255,$D$6,'PA2'!$J$6:$J$255,"Terminado")</f>
        <v>0</v>
      </c>
      <c r="R12" s="154">
        <f ca="1">COUNTIFS('PA3'!$G$6:$G$255,$D$6,'PA3'!$J$6:$J$255,"Terminado")</f>
        <v>1</v>
      </c>
      <c r="S12" s="154">
        <f>COUNTIFS('PA4'!$G$6:$G$255,$D$6,'PA4'!$J$6:$J$255,"Terminado")</f>
        <v>0</v>
      </c>
      <c r="T12" s="154"/>
      <c r="U12" s="154"/>
    </row>
    <row r="13" spans="1:60" ht="35.1" customHeight="1">
      <c r="C13" s="169"/>
      <c r="D13" s="170"/>
      <c r="F13" s="171"/>
      <c r="G13" s="172"/>
      <c r="I13" s="1" t="str">
        <f>IF(Áreas!C13=0,"",Áreas!C13)</f>
        <v/>
      </c>
      <c r="J13" s="1" t="str">
        <f>IF(Funcionários!C13=0,"",Funcionários!C13)</f>
        <v/>
      </c>
      <c r="K13" s="1">
        <f>IF(J13="",0,COUNTIF('PA1'!$F$6:$F$255,J13)+COUNTIF('PA2'!$F$6:$F$255,J13)+COUNTIF('PA3'!$F$6:$F$255,J13)+COUNTIF('PA4'!$F$6:$F$255,J13))</f>
        <v>0</v>
      </c>
      <c r="L13" s="1">
        <f>COUNTIFS('PA1'!$F$6:$F$255,J13,'PA1'!$J$6:$J$255,"Terminado")+COUNTIFS('PA2'!$F$6:$F$255,J13,'PA2'!$J$6:$J$255,"Terminado")+COUNTIFS('PA3'!$F$6:$F$255,J13,'PA3'!$J$6:$J$255,"Terminado")+COUNTIFS('PA4'!$F$6:$F$255,J13,'PA4'!$J$6:$J$255,"Terminado")</f>
        <v>0</v>
      </c>
      <c r="M13" s="25">
        <f t="shared" si="0"/>
        <v>0</v>
      </c>
      <c r="P13" s="151">
        <f ca="1">IFERROR(P12/P11,0)</f>
        <v>0.33333333333333331</v>
      </c>
      <c r="Q13" s="151">
        <f t="shared" ref="Q13:S13" si="2">IFERROR(Q12/Q11,0)</f>
        <v>0</v>
      </c>
      <c r="R13" s="151">
        <f t="shared" ca="1" si="2"/>
        <v>0.33333333333333331</v>
      </c>
      <c r="S13" s="151">
        <f t="shared" si="2"/>
        <v>0</v>
      </c>
      <c r="T13" s="151"/>
      <c r="U13" s="151"/>
    </row>
    <row r="14" spans="1:60" ht="35.1" customHeight="1" thickBot="1">
      <c r="C14" s="169"/>
      <c r="D14" s="170"/>
      <c r="F14" s="173"/>
      <c r="G14" s="174"/>
      <c r="I14" s="1" t="str">
        <f>IF(Áreas!C14=0,"",Áreas!C14)</f>
        <v/>
      </c>
      <c r="J14" s="1" t="str">
        <f>IF(Funcionários!C14=0,"",Funcionários!C14)</f>
        <v/>
      </c>
      <c r="K14" s="1">
        <f>IF(J14="",0,COUNTIF('PA1'!$F$6:$F$255,J14)+COUNTIF('PA2'!$F$6:$F$255,J14)+COUNTIF('PA3'!$F$6:$F$255,J14)+COUNTIF('PA4'!$F$6:$F$255,J14))</f>
        <v>0</v>
      </c>
      <c r="L14" s="1">
        <f>COUNTIFS('PA1'!$F$6:$F$255,J14,'PA1'!$J$6:$J$255,"Terminado")+COUNTIFS('PA2'!$F$6:$F$255,J14,'PA2'!$J$6:$J$255,"Terminado")+COUNTIFS('PA3'!$F$6:$F$255,J14,'PA3'!$J$6:$J$255,"Terminado")+COUNTIFS('PA4'!$F$6:$F$255,J14,'PA4'!$J$6:$J$255,"Terminado")</f>
        <v>0</v>
      </c>
      <c r="M14" s="25">
        <f t="shared" si="0"/>
        <v>0</v>
      </c>
    </row>
    <row r="15" spans="1:60" ht="35.1" customHeight="1" thickTop="1">
      <c r="I15" s="1" t="str">
        <f>IF(Áreas!C15=0,"",Áreas!C15)</f>
        <v/>
      </c>
      <c r="J15" s="1" t="str">
        <f>IF(Funcionários!C15=0,"",Funcionários!C15)</f>
        <v/>
      </c>
      <c r="K15" s="1">
        <f>IF(J15="",0,COUNTIF('PA1'!$F$6:$F$255,J15)+COUNTIF('PA2'!$F$6:$F$255,J15)+COUNTIF('PA3'!$F$6:$F$255,J15)+COUNTIF('PA4'!$F$6:$F$255,J15))</f>
        <v>0</v>
      </c>
      <c r="L15" s="1">
        <f>COUNTIFS('PA1'!$F$6:$F$255,J15,'PA1'!$J$6:$J$255,"Terminado")+COUNTIFS('PA2'!$F$6:$F$255,J15,'PA2'!$J$6:$J$255,"Terminado")+COUNTIFS('PA3'!$F$6:$F$255,J15,'PA3'!$J$6:$J$255,"Terminado")+COUNTIFS('PA4'!$F$6:$F$255,J15,'PA4'!$J$6:$J$255,"Terminado")</f>
        <v>0</v>
      </c>
      <c r="M15" s="25">
        <f t="shared" si="0"/>
        <v>0</v>
      </c>
    </row>
    <row r="16" spans="1:60" ht="35.1" customHeight="1">
      <c r="C16" s="96"/>
      <c r="D16" s="96"/>
      <c r="E16" s="96"/>
      <c r="F16" s="96"/>
      <c r="G16" s="96"/>
      <c r="I16" s="1" t="str">
        <f>IF(Áreas!C16=0,"",Áreas!C16)</f>
        <v/>
      </c>
      <c r="J16" s="1" t="str">
        <f>IF(Funcionários!C16=0,"",Funcionários!C16)</f>
        <v/>
      </c>
      <c r="K16" s="1">
        <f>IF(J16="",0,COUNTIF('PA1'!$F$6:$F$255,J16)+COUNTIF('PA2'!$F$6:$F$255,J16)+COUNTIF('PA3'!$F$6:$F$255,J16)+COUNTIF('PA4'!$F$6:$F$255,J16))</f>
        <v>0</v>
      </c>
      <c r="L16" s="1">
        <f>COUNTIFS('PA1'!$F$6:$F$255,J16,'PA1'!$J$6:$J$255,"Terminado")+COUNTIFS('PA2'!$F$6:$F$255,J16,'PA2'!$J$6:$J$255,"Terminado")+COUNTIFS('PA3'!$F$6:$F$255,J16,'PA3'!$J$6:$J$255,"Terminado")+COUNTIFS('PA4'!$F$6:$F$255,J16,'PA4'!$J$6:$J$255,"Terminado")</f>
        <v>0</v>
      </c>
      <c r="M16" s="25">
        <f t="shared" si="0"/>
        <v>0</v>
      </c>
    </row>
    <row r="17" spans="3:13" ht="35.1" customHeight="1" thickBot="1">
      <c r="E17" s="111"/>
      <c r="F17" s="111"/>
      <c r="G17" s="111"/>
      <c r="H17" s="279"/>
      <c r="I17" s="1" t="str">
        <f>IF(Áreas!C17=0,"",Áreas!C17)</f>
        <v/>
      </c>
      <c r="J17" s="1" t="str">
        <f>IF(Funcionários!C17=0,"",Funcionários!C17)</f>
        <v/>
      </c>
      <c r="K17" s="1">
        <f>IF(J17="",0,COUNTIF('PA1'!$F$6:$F$255,J17)+COUNTIF('PA2'!$F$6:$F$255,J17)+COUNTIF('PA3'!$F$6:$F$255,J17)+COUNTIF('PA4'!$F$6:$F$255,J17))</f>
        <v>0</v>
      </c>
      <c r="L17" s="1">
        <f>COUNTIFS('PA1'!$F$6:$F$255,J17,'PA1'!$J$6:$J$255,"Terminado")+COUNTIFS('PA2'!$F$6:$F$255,J17,'PA2'!$J$6:$J$255,"Terminado")+COUNTIFS('PA3'!$F$6:$F$255,J17,'PA3'!$J$6:$J$255,"Terminado")+COUNTIFS('PA4'!$F$6:$F$255,J17,'PA4'!$J$6:$J$255,"Terminado")</f>
        <v>0</v>
      </c>
      <c r="M17" s="25">
        <f t="shared" si="0"/>
        <v>0</v>
      </c>
    </row>
    <row r="18" spans="3:13" ht="5.0999999999999996" customHeight="1" thickTop="1">
      <c r="C18" s="6"/>
      <c r="I18" s="1" t="str">
        <f>IF(Áreas!C18=0,"",Áreas!C18)</f>
        <v/>
      </c>
      <c r="J18" s="1" t="str">
        <f>IF(Funcionários!C18=0,"",Funcionários!C18)</f>
        <v/>
      </c>
      <c r="K18" s="1">
        <f>IF(J18="",0,COUNTIF('PA1'!$F$6:$F$255,J18)+COUNTIF('PA2'!$F$6:$F$255,J18)+COUNTIF('PA3'!$F$6:$F$255,J18)+COUNTIF('PA4'!$F$6:$F$255,J18))</f>
        <v>0</v>
      </c>
      <c r="L18" s="1">
        <f>COUNTIFS('PA1'!$F$6:$F$255,J18,'PA1'!$J$6:$J$255,"Terminado")+COUNTIFS('PA2'!$F$6:$F$255,J18,'PA2'!$J$6:$J$255,"Terminado")+COUNTIFS('PA3'!$F$6:$F$255,J18,'PA3'!$J$6:$J$255,"Terminado")+COUNTIFS('PA4'!$F$6:$F$255,J18,'PA4'!$J$6:$J$255,"Terminado")</f>
        <v>0</v>
      </c>
      <c r="M18" s="25">
        <f t="shared" si="0"/>
        <v>0</v>
      </c>
    </row>
    <row r="19" spans="3:13" ht="39.9" customHeight="1">
      <c r="E19" s="112"/>
      <c r="F19" s="112"/>
      <c r="G19" s="112"/>
      <c r="I19" s="1" t="str">
        <f>IF(Áreas!C19=0,"",Áreas!C19)</f>
        <v/>
      </c>
      <c r="J19" s="1" t="str">
        <f>IF(Funcionários!C19=0,"",Funcionários!C19)</f>
        <v/>
      </c>
      <c r="K19" s="1">
        <f>IF(J19="",0,COUNTIF('PA1'!$F$6:$F$255,J19)+COUNTIF('PA2'!$F$6:$F$255,J19)+COUNTIF('PA3'!$F$6:$F$255,J19)+COUNTIF('PA4'!$F$6:$F$255,J19))</f>
        <v>0</v>
      </c>
      <c r="L19" s="1">
        <f>COUNTIFS('PA1'!$F$6:$F$255,J19,'PA1'!$J$6:$J$255,"Terminado")+COUNTIFS('PA2'!$F$6:$F$255,J19,'PA2'!$J$6:$J$255,"Terminado")+COUNTIFS('PA3'!$F$6:$F$255,J19,'PA3'!$J$6:$J$255,"Terminado")+COUNTIFS('PA4'!$F$6:$F$255,J19,'PA4'!$J$6:$J$255,"Terminado")</f>
        <v>0</v>
      </c>
      <c r="M19" s="25">
        <f t="shared" si="0"/>
        <v>0</v>
      </c>
    </row>
    <row r="20" spans="3:13" ht="30" customHeight="1">
      <c r="C20" s="1" t="s">
        <v>304</v>
      </c>
      <c r="D20" s="1" t="s">
        <v>305</v>
      </c>
      <c r="E20" s="1"/>
      <c r="F20" s="1"/>
      <c r="G20" s="1"/>
      <c r="I20" s="1" t="str">
        <f>IF(Áreas!C20=0,"",Áreas!C20)</f>
        <v/>
      </c>
      <c r="J20" s="1" t="str">
        <f>IF(Funcionários!C20=0,"",Funcionários!C20)</f>
        <v/>
      </c>
      <c r="K20" s="1">
        <f>IF(J20="",0,COUNTIF('PA1'!$F$6:$F$255,J20)+COUNTIF('PA2'!$F$6:$F$255,J20)+COUNTIF('PA3'!$F$6:$F$255,J20)+COUNTIF('PA4'!$F$6:$F$255,J20))</f>
        <v>0</v>
      </c>
      <c r="L20" s="1">
        <f>COUNTIFS('PA1'!$F$6:$F$255,J20,'PA1'!$J$6:$J$255,"Terminado")+COUNTIFS('PA2'!$F$6:$F$255,J20,'PA2'!$J$6:$J$255,"Terminado")+COUNTIFS('PA3'!$F$6:$F$255,J20,'PA3'!$J$6:$J$255,"Terminado")+COUNTIFS('PA4'!$F$6:$F$255,J20,'PA4'!$J$6:$J$255,"Terminado")</f>
        <v>0</v>
      </c>
      <c r="M20" s="25">
        <f t="shared" si="0"/>
        <v>0</v>
      </c>
    </row>
    <row r="21" spans="3:13" ht="30" customHeight="1">
      <c r="I21" s="1" t="str">
        <f>IF(Áreas!C21=0,"",Áreas!C21)</f>
        <v/>
      </c>
      <c r="J21" s="1" t="str">
        <f>IF(Funcionários!C21=0,"",Funcionários!C21)</f>
        <v/>
      </c>
      <c r="K21" s="1">
        <f>IF(J21="",0,COUNTIF('PA1'!$F$6:$F$255,J21)+COUNTIF('PA2'!$F$6:$F$255,J21)+COUNTIF('PA3'!$F$6:$F$255,J21)+COUNTIF('PA4'!$F$6:$F$255,J21))</f>
        <v>0</v>
      </c>
      <c r="L21" s="1">
        <f>COUNTIFS('PA1'!$F$6:$F$255,J21,'PA1'!$J$6:$J$255,"Terminado")+COUNTIFS('PA2'!$F$6:$F$255,J21,'PA2'!$J$6:$J$255,"Terminado")+COUNTIFS('PA3'!$F$6:$F$255,J21,'PA3'!$J$6:$J$255,"Terminado")+COUNTIFS('PA4'!$F$6:$F$255,J21,'PA4'!$J$6:$J$255,"Terminado")</f>
        <v>0</v>
      </c>
      <c r="M21" s="25">
        <f t="shared" si="0"/>
        <v>0</v>
      </c>
    </row>
    <row r="22" spans="3:13" ht="30" customHeight="1">
      <c r="I22" s="1" t="str">
        <f>IF(Áreas!C22=0,"",Áreas!C22)</f>
        <v/>
      </c>
      <c r="J22" s="1" t="str">
        <f>IF(Funcionários!C22=0,"",Funcionários!C22)</f>
        <v/>
      </c>
      <c r="K22" s="1">
        <f>IF(J22="",0,COUNTIF('PA1'!$F$6:$F$255,J22)+COUNTIF('PA2'!$F$6:$F$255,J22)+COUNTIF('PA3'!$F$6:$F$255,J22)+COUNTIF('PA4'!$F$6:$F$255,J22))</f>
        <v>0</v>
      </c>
      <c r="L22" s="1">
        <f>COUNTIFS('PA1'!$F$6:$F$255,J22,'PA1'!$J$6:$J$255,"Terminado")+COUNTIFS('PA2'!$F$6:$F$255,J22,'PA2'!$J$6:$J$255,"Terminado")+COUNTIFS('PA3'!$F$6:$F$255,J22,'PA3'!$J$6:$J$255,"Terminado")+COUNTIFS('PA4'!$F$6:$F$255,J22,'PA4'!$J$6:$J$255,"Terminado")</f>
        <v>0</v>
      </c>
      <c r="M22" s="25">
        <f t="shared" si="0"/>
        <v>0</v>
      </c>
    </row>
    <row r="23" spans="3:13" ht="30" customHeight="1">
      <c r="I23" s="1" t="str">
        <f>IF(Áreas!C23=0,"",Áreas!C23)</f>
        <v/>
      </c>
      <c r="J23" s="1" t="str">
        <f>IF(Funcionários!C23=0,"",Funcionários!C23)</f>
        <v/>
      </c>
      <c r="K23" s="1">
        <f>IF(J23="",0,COUNTIF('PA1'!$F$6:$F$255,J23)+COUNTIF('PA2'!$F$6:$F$255,J23)+COUNTIF('PA3'!$F$6:$F$255,J23)+COUNTIF('PA4'!$F$6:$F$255,J23))</f>
        <v>0</v>
      </c>
      <c r="L23" s="1">
        <f>COUNTIFS('PA1'!$F$6:$F$255,J23,'PA1'!$J$6:$J$255,"Terminado")+COUNTIFS('PA2'!$F$6:$F$255,J23,'PA2'!$J$6:$J$255,"Terminado")+COUNTIFS('PA3'!$F$6:$F$255,J23,'PA3'!$J$6:$J$255,"Terminado")+COUNTIFS('PA4'!$F$6:$F$255,J23,'PA4'!$J$6:$J$255,"Terminado")</f>
        <v>0</v>
      </c>
      <c r="M23" s="25">
        <f t="shared" si="0"/>
        <v>0</v>
      </c>
    </row>
    <row r="24" spans="3:13" ht="30" customHeight="1">
      <c r="I24" s="1" t="str">
        <f>IF(Áreas!C24=0,"",Áreas!C24)</f>
        <v/>
      </c>
      <c r="J24" s="1" t="str">
        <f>IF(Funcionários!C24=0,"",Funcionários!C24)</f>
        <v/>
      </c>
      <c r="K24" s="1">
        <f>IF(J24="",0,COUNTIF('PA1'!$F$6:$F$255,J24)+COUNTIF('PA2'!$F$6:$F$255,J24)+COUNTIF('PA3'!$F$6:$F$255,J24)+COUNTIF('PA4'!$F$6:$F$255,J24))</f>
        <v>0</v>
      </c>
      <c r="L24" s="1">
        <f>COUNTIFS('PA1'!$F$6:$F$255,J24,'PA1'!$J$6:$J$255,"Terminado")+COUNTIFS('PA2'!$F$6:$F$255,J24,'PA2'!$J$6:$J$255,"Terminado")+COUNTIFS('PA3'!$F$6:$F$255,J24,'PA3'!$J$6:$J$255,"Terminado")+COUNTIFS('PA4'!$F$6:$F$255,J24,'PA4'!$J$6:$J$255,"Terminado")</f>
        <v>0</v>
      </c>
      <c r="M24" s="25">
        <f t="shared" si="0"/>
        <v>0</v>
      </c>
    </row>
    <row r="25" spans="3:13" ht="30" customHeight="1">
      <c r="I25" s="1" t="str">
        <f>IF(Áreas!C25=0,"",Áreas!C25)</f>
        <v/>
      </c>
      <c r="J25" s="1" t="str">
        <f>IF(Funcionários!C25=0,"",Funcionários!C25)</f>
        <v/>
      </c>
      <c r="K25" s="1">
        <f>IF(J25="",0,COUNTIF('PA1'!$F$6:$F$255,J25)+COUNTIF('PA2'!$F$6:$F$255,J25)+COUNTIF('PA3'!$F$6:$F$255,J25)+COUNTIF('PA4'!$F$6:$F$255,J25))</f>
        <v>0</v>
      </c>
      <c r="L25" s="1">
        <f>COUNTIFS('PA1'!$F$6:$F$255,J25,'PA1'!$J$6:$J$255,"Terminado")+COUNTIFS('PA2'!$F$6:$F$255,J25,'PA2'!$J$6:$J$255,"Terminado")+COUNTIFS('PA3'!$F$6:$F$255,J25,'PA3'!$J$6:$J$255,"Terminado")+COUNTIFS('PA4'!$F$6:$F$255,J25,'PA4'!$J$6:$J$255,"Terminado")</f>
        <v>0</v>
      </c>
      <c r="M25" s="25">
        <f t="shared" si="0"/>
        <v>0</v>
      </c>
    </row>
    <row r="26" spans="3:13" ht="30" customHeight="1">
      <c r="I26" s="1" t="str">
        <f>IF(Áreas!C26=0,"",Áreas!C26)</f>
        <v/>
      </c>
      <c r="J26" s="1" t="str">
        <f>IF(Funcionários!C26=0,"",Funcionários!C26)</f>
        <v/>
      </c>
      <c r="K26" s="1">
        <f>IF(J26="",0,COUNTIF('PA1'!$F$6:$F$255,J26)+COUNTIF('PA2'!$F$6:$F$255,J26)+COUNTIF('PA3'!$F$6:$F$255,J26)+COUNTIF('PA4'!$F$6:$F$255,J26))</f>
        <v>0</v>
      </c>
      <c r="L26" s="1">
        <f>COUNTIFS('PA1'!$F$6:$F$255,J26,'PA1'!$J$6:$J$255,"Terminado")+COUNTIFS('PA2'!$F$6:$F$255,J26,'PA2'!$J$6:$J$255,"Terminado")+COUNTIFS('PA3'!$F$6:$F$255,J26,'PA3'!$J$6:$J$255,"Terminado")+COUNTIFS('PA4'!$F$6:$F$255,J26,'PA4'!$J$6:$J$255,"Terminado")</f>
        <v>0</v>
      </c>
      <c r="M26" s="25">
        <f t="shared" si="0"/>
        <v>0</v>
      </c>
    </row>
    <row r="27" spans="3:13" ht="30" customHeight="1">
      <c r="I27" s="1" t="str">
        <f>IF(Áreas!C27=0,"",Áreas!C27)</f>
        <v/>
      </c>
      <c r="J27" s="1" t="str">
        <f>IF(Funcionários!C27=0,"",Funcionários!C27)</f>
        <v/>
      </c>
      <c r="K27" s="1">
        <f>IF(J27="",0,COUNTIF('PA1'!$F$6:$F$255,J27)+COUNTIF('PA2'!$F$6:$F$255,J27)+COUNTIF('PA3'!$F$6:$F$255,J27)+COUNTIF('PA4'!$F$6:$F$255,J27))</f>
        <v>0</v>
      </c>
      <c r="L27" s="1">
        <f>COUNTIFS('PA1'!$F$6:$F$255,J27,'PA1'!$J$6:$J$255,"Terminado")+COUNTIFS('PA2'!$F$6:$F$255,J27,'PA2'!$J$6:$J$255,"Terminado")+COUNTIFS('PA3'!$F$6:$F$255,J27,'PA3'!$J$6:$J$255,"Terminado")+COUNTIFS('PA4'!$F$6:$F$255,J27,'PA4'!$J$6:$J$255,"Terminado")</f>
        <v>0</v>
      </c>
      <c r="M27" s="25">
        <f t="shared" si="0"/>
        <v>0</v>
      </c>
    </row>
    <row r="28" spans="3:13" ht="30" customHeight="1">
      <c r="I28" s="1" t="str">
        <f>IF(Áreas!C28=0,"",Áreas!C28)</f>
        <v/>
      </c>
      <c r="J28" s="1" t="str">
        <f>IF(Funcionários!C28=0,"",Funcionários!C28)</f>
        <v/>
      </c>
      <c r="K28" s="1">
        <f>IF(J28="",0,COUNTIF('PA1'!$F$6:$F$255,J28)+COUNTIF('PA2'!$F$6:$F$255,J28)+COUNTIF('PA3'!$F$6:$F$255,J28)+COUNTIF('PA4'!$F$6:$F$255,J28))</f>
        <v>0</v>
      </c>
      <c r="L28" s="1">
        <f>COUNTIFS('PA1'!$F$6:$F$255,J28,'PA1'!$J$6:$J$255,"Terminado")+COUNTIFS('PA2'!$F$6:$F$255,J28,'PA2'!$J$6:$J$255,"Terminado")+COUNTIFS('PA3'!$F$6:$F$255,J28,'PA3'!$J$6:$J$255,"Terminado")+COUNTIFS('PA4'!$F$6:$F$255,J28,'PA4'!$J$6:$J$255,"Terminado")</f>
        <v>0</v>
      </c>
      <c r="M28" s="25">
        <f t="shared" si="0"/>
        <v>0</v>
      </c>
    </row>
    <row r="29" spans="3:13" ht="30" customHeight="1">
      <c r="I29" s="1" t="str">
        <f>IF(Áreas!C29=0,"",Áreas!C29)</f>
        <v/>
      </c>
      <c r="J29" s="1" t="str">
        <f>IF(Funcionários!C29=0,"",Funcionários!C29)</f>
        <v/>
      </c>
      <c r="K29" s="1">
        <f>IF(J29="",0,COUNTIF('PA1'!$F$6:$F$255,J29)+COUNTIF('PA2'!$F$6:$F$255,J29)+COUNTIF('PA3'!$F$6:$F$255,J29)+COUNTIF('PA4'!$F$6:$F$255,J29))</f>
        <v>0</v>
      </c>
      <c r="L29" s="1">
        <f>COUNTIFS('PA1'!$F$6:$F$255,J29,'PA1'!$J$6:$J$255,"Terminado")+COUNTIFS('PA2'!$F$6:$F$255,J29,'PA2'!$J$6:$J$255,"Terminado")+COUNTIFS('PA3'!$F$6:$F$255,J29,'PA3'!$J$6:$J$255,"Terminado")+COUNTIFS('PA4'!$F$6:$F$255,J29,'PA4'!$J$6:$J$255,"Terminado")</f>
        <v>0</v>
      </c>
      <c r="M29" s="25">
        <f t="shared" si="0"/>
        <v>0</v>
      </c>
    </row>
    <row r="30" spans="3:13" ht="30" customHeight="1">
      <c r="I30" s="1" t="str">
        <f>IF(Áreas!C30=0,"",Áreas!C30)</f>
        <v/>
      </c>
      <c r="J30" s="1" t="str">
        <f>IF(Funcionários!C30=0,"",Funcionários!C30)</f>
        <v/>
      </c>
      <c r="K30" s="1">
        <f>IF(J30="",0,COUNTIF('PA1'!$F$6:$F$255,J30)+COUNTIF('PA2'!$F$6:$F$255,J30)+COUNTIF('PA3'!$F$6:$F$255,J30)+COUNTIF('PA4'!$F$6:$F$255,J30))</f>
        <v>0</v>
      </c>
      <c r="L30" s="1">
        <f>COUNTIFS('PA1'!$F$6:$F$255,J30,'PA1'!$J$6:$J$255,"Terminado")+COUNTIFS('PA2'!$F$6:$F$255,J30,'PA2'!$J$6:$J$255,"Terminado")+COUNTIFS('PA3'!$F$6:$F$255,J30,'PA3'!$J$6:$J$255,"Terminado")+COUNTIFS('PA4'!$F$6:$F$255,J30,'PA4'!$J$6:$J$255,"Terminado")</f>
        <v>0</v>
      </c>
      <c r="M30" s="25">
        <f t="shared" si="0"/>
        <v>0</v>
      </c>
    </row>
    <row r="31" spans="3:13" ht="30" customHeight="1">
      <c r="I31" s="1" t="str">
        <f>IF(Áreas!C31=0,"",Áreas!C31)</f>
        <v/>
      </c>
      <c r="J31" s="1" t="str">
        <f>IF(Funcionários!C31=0,"",Funcionários!C31)</f>
        <v/>
      </c>
      <c r="K31" s="1">
        <f>IF(J31="",0,COUNTIF('PA1'!$F$6:$F$255,J31)+COUNTIF('PA2'!$F$6:$F$255,J31)+COUNTIF('PA3'!$F$6:$F$255,J31)+COUNTIF('PA4'!$F$6:$F$255,J31))</f>
        <v>0</v>
      </c>
      <c r="L31" s="1">
        <f>COUNTIFS('PA1'!$F$6:$F$255,J31,'PA1'!$J$6:$J$255,"Terminado")+COUNTIFS('PA2'!$F$6:$F$255,J31,'PA2'!$J$6:$J$255,"Terminado")+COUNTIFS('PA3'!$F$6:$F$255,J31,'PA3'!$J$6:$J$255,"Terminado")+COUNTIFS('PA4'!$F$6:$F$255,J31,'PA4'!$J$6:$J$255,"Terminado")</f>
        <v>0</v>
      </c>
      <c r="M31" s="25">
        <f t="shared" si="0"/>
        <v>0</v>
      </c>
    </row>
    <row r="32" spans="3:13" ht="30" customHeight="1">
      <c r="I32" s="1" t="str">
        <f>IF(Áreas!C32=0,"",Áreas!C32)</f>
        <v/>
      </c>
      <c r="J32" s="1" t="str">
        <f>IF(Funcionários!C32=0,"",Funcionários!C32)</f>
        <v/>
      </c>
      <c r="K32" s="1">
        <f>IF(J32="",0,COUNTIF('PA1'!$F$6:$F$255,J32)+COUNTIF('PA2'!$F$6:$F$255,J32)+COUNTIF('PA3'!$F$6:$F$255,J32)+COUNTIF('PA4'!$F$6:$F$255,J32))</f>
        <v>0</v>
      </c>
      <c r="L32" s="1">
        <f>COUNTIFS('PA1'!$F$6:$F$255,J32,'PA1'!$J$6:$J$255,"Terminado")+COUNTIFS('PA2'!$F$6:$F$255,J32,'PA2'!$J$6:$J$255,"Terminado")+COUNTIFS('PA3'!$F$6:$F$255,J32,'PA3'!$J$6:$J$255,"Terminado")+COUNTIFS('PA4'!$F$6:$F$255,J32,'PA4'!$J$6:$J$255,"Terminado")</f>
        <v>0</v>
      </c>
      <c r="M32" s="25">
        <f t="shared" si="0"/>
        <v>0</v>
      </c>
    </row>
    <row r="33" spans="9:13" ht="30" customHeight="1">
      <c r="I33" s="1" t="str">
        <f>IF(Áreas!C33=0,"",Áreas!C33)</f>
        <v/>
      </c>
      <c r="J33" s="1" t="str">
        <f>IF(Funcionários!C33=0,"",Funcionários!C33)</f>
        <v/>
      </c>
      <c r="K33" s="1">
        <f>IF(J33="",0,COUNTIF('PA1'!$F$6:$F$255,J33)+COUNTIF('PA2'!$F$6:$F$255,J33)+COUNTIF('PA3'!$F$6:$F$255,J33)+COUNTIF('PA4'!$F$6:$F$255,J33))</f>
        <v>0</v>
      </c>
      <c r="L33" s="1">
        <f>COUNTIFS('PA1'!$F$6:$F$255,J33,'PA1'!$J$6:$J$255,"Terminado")+COUNTIFS('PA2'!$F$6:$F$255,J33,'PA2'!$J$6:$J$255,"Terminado")+COUNTIFS('PA3'!$F$6:$F$255,J33,'PA3'!$J$6:$J$255,"Terminado")+COUNTIFS('PA4'!$F$6:$F$255,J33,'PA4'!$J$6:$J$255,"Terminado")</f>
        <v>0</v>
      </c>
      <c r="M33" s="25">
        <f t="shared" si="0"/>
        <v>0</v>
      </c>
    </row>
    <row r="34" spans="9:13" ht="30" customHeight="1">
      <c r="I34" s="1" t="str">
        <f>IF(Áreas!C34=0,"",Áreas!C34)</f>
        <v/>
      </c>
      <c r="J34" s="1" t="str">
        <f>IF(Funcionários!C34=0,"",Funcionários!C34)</f>
        <v/>
      </c>
      <c r="K34" s="1">
        <f>IF(J34="",0,COUNTIF('PA1'!$F$6:$F$255,J34)+COUNTIF('PA2'!$F$6:$F$255,J34)+COUNTIF('PA3'!$F$6:$F$255,J34)+COUNTIF('PA4'!$F$6:$F$255,J34))</f>
        <v>0</v>
      </c>
      <c r="L34" s="1">
        <f>COUNTIFS('PA1'!$F$6:$F$255,J34,'PA1'!$J$6:$J$255,"Terminado")+COUNTIFS('PA2'!$F$6:$F$255,J34,'PA2'!$J$6:$J$255,"Terminado")+COUNTIFS('PA3'!$F$6:$F$255,J34,'PA3'!$J$6:$J$255,"Terminado")+COUNTIFS('PA4'!$F$6:$F$255,J34,'PA4'!$J$6:$J$255,"Terminado")</f>
        <v>0</v>
      </c>
      <c r="M34" s="25">
        <f t="shared" si="0"/>
        <v>0</v>
      </c>
    </row>
    <row r="35" spans="9:13" ht="30" customHeight="1">
      <c r="I35" s="1" t="str">
        <f>IF(Áreas!C35=0,"",Áreas!C35)</f>
        <v/>
      </c>
      <c r="J35" s="1" t="str">
        <f>IF(Funcionários!C35=0,"",Funcionários!C35)</f>
        <v/>
      </c>
      <c r="K35" s="1">
        <f>IF(J35="",0,COUNTIF('PA1'!$F$6:$F$255,J35)+COUNTIF('PA2'!$F$6:$F$255,J35)+COUNTIF('PA3'!$F$6:$F$255,J35)+COUNTIF('PA4'!$F$6:$F$255,J35))</f>
        <v>0</v>
      </c>
      <c r="L35" s="1">
        <f>COUNTIFS('PA1'!$F$6:$F$255,J35,'PA1'!$J$6:$J$255,"Terminado")+COUNTIFS('PA2'!$F$6:$F$255,J35,'PA2'!$J$6:$J$255,"Terminado")+COUNTIFS('PA3'!$F$6:$F$255,J35,'PA3'!$J$6:$J$255,"Terminado")+COUNTIFS('PA4'!$F$6:$F$255,J35,'PA4'!$J$6:$J$255,"Terminado")</f>
        <v>0</v>
      </c>
      <c r="M35" s="25">
        <f t="shared" si="0"/>
        <v>0</v>
      </c>
    </row>
    <row r="36" spans="9:13" ht="30" customHeight="1">
      <c r="I36" s="1" t="str">
        <f>IF(Áreas!C36=0,"",Áreas!C36)</f>
        <v/>
      </c>
      <c r="J36" s="1" t="str">
        <f>IF(Funcionários!C36=0,"",Funcionários!C36)</f>
        <v/>
      </c>
      <c r="K36" s="1">
        <f>IF(J36="",0,COUNTIF('PA1'!$F$6:$F$255,J36)+COUNTIF('PA2'!$F$6:$F$255,J36)+COUNTIF('PA3'!$F$6:$F$255,J36)+COUNTIF('PA4'!$F$6:$F$255,J36))</f>
        <v>0</v>
      </c>
      <c r="L36" s="1">
        <f>COUNTIFS('PA1'!$F$6:$F$255,J36,'PA1'!$J$6:$J$255,"Terminado")+COUNTIFS('PA2'!$F$6:$F$255,J36,'PA2'!$J$6:$J$255,"Terminado")+COUNTIFS('PA3'!$F$6:$F$255,J36,'PA3'!$J$6:$J$255,"Terminado")+COUNTIFS('PA4'!$F$6:$F$255,J36,'PA4'!$J$6:$J$255,"Terminado")</f>
        <v>0</v>
      </c>
      <c r="M36" s="25">
        <f t="shared" si="0"/>
        <v>0</v>
      </c>
    </row>
    <row r="37" spans="9:13" ht="30" customHeight="1">
      <c r="I37" s="1" t="str">
        <f>IF(Áreas!C37=0,"",Áreas!C37)</f>
        <v/>
      </c>
      <c r="J37" s="1" t="str">
        <f>IF(Funcionários!C37=0,"",Funcionários!C37)</f>
        <v/>
      </c>
      <c r="K37" s="1">
        <f>IF(J37="",0,COUNTIF('PA1'!$F$6:$F$255,J37)+COUNTIF('PA2'!$F$6:$F$255,J37)+COUNTIF('PA3'!$F$6:$F$255,J37)+COUNTIF('PA4'!$F$6:$F$255,J37))</f>
        <v>0</v>
      </c>
      <c r="L37" s="1">
        <f>COUNTIFS('PA1'!$F$6:$F$255,J37,'PA1'!$J$6:$J$255,"Terminado")+COUNTIFS('PA2'!$F$6:$F$255,J37,'PA2'!$J$6:$J$255,"Terminado")+COUNTIFS('PA3'!$F$6:$F$255,J37,'PA3'!$J$6:$J$255,"Terminado")+COUNTIFS('PA4'!$F$6:$F$255,J37,'PA4'!$J$6:$J$255,"Terminado")</f>
        <v>0</v>
      </c>
      <c r="M37" s="25">
        <f t="shared" si="0"/>
        <v>0</v>
      </c>
    </row>
    <row r="38" spans="9:13" ht="30" customHeight="1">
      <c r="I38" s="1" t="str">
        <f>IF(Áreas!C38=0,"",Áreas!C38)</f>
        <v/>
      </c>
      <c r="J38" s="1" t="str">
        <f>IF(Funcionários!C38=0,"",Funcionários!C38)</f>
        <v/>
      </c>
      <c r="K38" s="1">
        <f>IF(J38="",0,COUNTIF('PA1'!$F$6:$F$255,J38)+COUNTIF('PA2'!$F$6:$F$255,J38)+COUNTIF('PA3'!$F$6:$F$255,J38)+COUNTIF('PA4'!$F$6:$F$255,J38))</f>
        <v>0</v>
      </c>
      <c r="L38" s="1">
        <f>COUNTIFS('PA1'!$F$6:$F$255,J38,'PA1'!$J$6:$J$255,"Terminado")+COUNTIFS('PA2'!$F$6:$F$255,J38,'PA2'!$J$6:$J$255,"Terminado")+COUNTIFS('PA3'!$F$6:$F$255,J38,'PA3'!$J$6:$J$255,"Terminado")+COUNTIFS('PA4'!$F$6:$F$255,J38,'PA4'!$J$6:$J$255,"Terminado")</f>
        <v>0</v>
      </c>
      <c r="M38" s="25">
        <f t="shared" si="0"/>
        <v>0</v>
      </c>
    </row>
    <row r="39" spans="9:13" ht="30" customHeight="1">
      <c r="I39" s="1" t="str">
        <f>IF(Áreas!C39=0,"",Áreas!C39)</f>
        <v/>
      </c>
      <c r="J39" s="1" t="str">
        <f>IF(Funcionários!C39=0,"",Funcionários!C39)</f>
        <v/>
      </c>
      <c r="K39" s="1">
        <f>IF(J39="",0,COUNTIF('PA1'!$F$6:$F$255,J39)+COUNTIF('PA2'!$F$6:$F$255,J39)+COUNTIF('PA3'!$F$6:$F$255,J39)+COUNTIF('PA4'!$F$6:$F$255,J39))</f>
        <v>0</v>
      </c>
      <c r="L39" s="1">
        <f>COUNTIFS('PA1'!$F$6:$F$255,J39,'PA1'!$J$6:$J$255,"Terminado")+COUNTIFS('PA2'!$F$6:$F$255,J39,'PA2'!$J$6:$J$255,"Terminado")+COUNTIFS('PA3'!$F$6:$F$255,J39,'PA3'!$J$6:$J$255,"Terminado")+COUNTIFS('PA4'!$F$6:$F$255,J39,'PA4'!$J$6:$J$255,"Terminado")</f>
        <v>0</v>
      </c>
      <c r="M39" s="25">
        <f t="shared" si="0"/>
        <v>0</v>
      </c>
    </row>
    <row r="40" spans="9:13" ht="30" customHeight="1">
      <c r="I40" s="1" t="str">
        <f>IF(Áreas!C40=0,"",Áreas!C40)</f>
        <v/>
      </c>
      <c r="J40" s="1" t="str">
        <f>IF(Funcionários!C40=0,"",Funcionários!C40)</f>
        <v/>
      </c>
      <c r="K40" s="1">
        <f>IF(J40="",0,COUNTIF('PA1'!$F$6:$F$255,J40)+COUNTIF('PA2'!$F$6:$F$255,J40)+COUNTIF('PA3'!$F$6:$F$255,J40)+COUNTIF('PA4'!$F$6:$F$255,J40))</f>
        <v>0</v>
      </c>
      <c r="L40" s="1">
        <f>COUNTIFS('PA1'!$F$6:$F$255,J40,'PA1'!$J$6:$J$255,"Terminado")+COUNTIFS('PA2'!$F$6:$F$255,J40,'PA2'!$J$6:$J$255,"Terminado")+COUNTIFS('PA3'!$F$6:$F$255,J40,'PA3'!$J$6:$J$255,"Terminado")+COUNTIFS('PA4'!$F$6:$F$255,J40,'PA4'!$J$6:$J$255,"Terminado")</f>
        <v>0</v>
      </c>
      <c r="M40" s="25">
        <f t="shared" si="0"/>
        <v>0</v>
      </c>
    </row>
    <row r="41" spans="9:13" ht="30" customHeight="1">
      <c r="I41" s="1" t="str">
        <f>IF(Áreas!C41=0,"",Áreas!C41)</f>
        <v/>
      </c>
      <c r="J41" s="1" t="str">
        <f>IF(Funcionários!C41=0,"",Funcionários!C41)</f>
        <v/>
      </c>
      <c r="K41" s="1">
        <f>IF(J41="",0,COUNTIF('PA1'!$F$6:$F$255,J41)+COUNTIF('PA2'!$F$6:$F$255,J41)+COUNTIF('PA3'!$F$6:$F$255,J41)+COUNTIF('PA4'!$F$6:$F$255,J41))</f>
        <v>0</v>
      </c>
      <c r="L41" s="1">
        <f>COUNTIFS('PA1'!$F$6:$F$255,J41,'PA1'!$J$6:$J$255,"Terminado")+COUNTIFS('PA2'!$F$6:$F$255,J41,'PA2'!$J$6:$J$255,"Terminado")+COUNTIFS('PA3'!$F$6:$F$255,J41,'PA3'!$J$6:$J$255,"Terminado")+COUNTIFS('PA4'!$F$6:$F$255,J41,'PA4'!$J$6:$J$255,"Terminado")</f>
        <v>0</v>
      </c>
      <c r="M41" s="25">
        <f t="shared" si="0"/>
        <v>0</v>
      </c>
    </row>
    <row r="42" spans="9:13" ht="30" customHeight="1">
      <c r="I42" s="1" t="str">
        <f>IF(Áreas!C42=0,"",Áreas!C42)</f>
        <v/>
      </c>
      <c r="J42" s="1" t="str">
        <f>IF(Funcionários!C42=0,"",Funcionários!C42)</f>
        <v/>
      </c>
      <c r="K42" s="1">
        <f>IF(J42="",0,COUNTIF('PA1'!$F$6:$F$255,J42)+COUNTIF('PA2'!$F$6:$F$255,J42)+COUNTIF('PA3'!$F$6:$F$255,J42)+COUNTIF('PA4'!$F$6:$F$255,J42))</f>
        <v>0</v>
      </c>
      <c r="L42" s="1">
        <f>COUNTIFS('PA1'!$F$6:$F$255,J42,'PA1'!$J$6:$J$255,"Terminado")+COUNTIFS('PA2'!$F$6:$F$255,J42,'PA2'!$J$6:$J$255,"Terminado")+COUNTIFS('PA3'!$F$6:$F$255,J42,'PA3'!$J$6:$J$255,"Terminado")+COUNTIFS('PA4'!$F$6:$F$255,J42,'PA4'!$J$6:$J$255,"Terminado")</f>
        <v>0</v>
      </c>
      <c r="M42" s="25">
        <f t="shared" si="0"/>
        <v>0</v>
      </c>
    </row>
    <row r="43" spans="9:13" ht="30" customHeight="1">
      <c r="I43" s="1" t="str">
        <f>IF(Áreas!C43=0,"",Áreas!C43)</f>
        <v/>
      </c>
      <c r="J43" s="1" t="str">
        <f>IF(Funcionários!C43=0,"",Funcionários!C43)</f>
        <v/>
      </c>
      <c r="K43" s="1">
        <f>IF(J43="",0,COUNTIF('PA1'!$F$6:$F$255,J43)+COUNTIF('PA2'!$F$6:$F$255,J43)+COUNTIF('PA3'!$F$6:$F$255,J43)+COUNTIF('PA4'!$F$6:$F$255,J43))</f>
        <v>0</v>
      </c>
      <c r="L43" s="1">
        <f>COUNTIFS('PA1'!$F$6:$F$255,J43,'PA1'!$J$6:$J$255,"Terminado")+COUNTIFS('PA2'!$F$6:$F$255,J43,'PA2'!$J$6:$J$255,"Terminado")+COUNTIFS('PA3'!$F$6:$F$255,J43,'PA3'!$J$6:$J$255,"Terminado")+COUNTIFS('PA4'!$F$6:$F$255,J43,'PA4'!$J$6:$J$255,"Terminado")</f>
        <v>0</v>
      </c>
      <c r="M43" s="25">
        <f t="shared" si="0"/>
        <v>0</v>
      </c>
    </row>
    <row r="44" spans="9:13" ht="30" customHeight="1">
      <c r="I44" s="1" t="str">
        <f>IF(Áreas!C44=0,"",Áreas!C44)</f>
        <v/>
      </c>
      <c r="J44" s="1" t="str">
        <f>IF(Funcionários!C44=0,"",Funcionários!C44)</f>
        <v/>
      </c>
      <c r="K44" s="1">
        <f>IF(J44="",0,COUNTIF('PA1'!$F$6:$F$255,J44)+COUNTIF('PA2'!$F$6:$F$255,J44)+COUNTIF('PA3'!$F$6:$F$255,J44)+COUNTIF('PA4'!$F$6:$F$255,J44))</f>
        <v>0</v>
      </c>
      <c r="L44" s="1">
        <f>COUNTIFS('PA1'!$F$6:$F$255,J44,'PA1'!$J$6:$J$255,"Terminado")+COUNTIFS('PA2'!$F$6:$F$255,J44,'PA2'!$J$6:$J$255,"Terminado")+COUNTIFS('PA3'!$F$6:$F$255,J44,'PA3'!$J$6:$J$255,"Terminado")+COUNTIFS('PA4'!$F$6:$F$255,J44,'PA4'!$J$6:$J$255,"Terminado")</f>
        <v>0</v>
      </c>
      <c r="M44" s="25">
        <f t="shared" si="0"/>
        <v>0</v>
      </c>
    </row>
    <row r="45" spans="9:13" ht="30" customHeight="1">
      <c r="I45" s="1" t="str">
        <f>IF(Áreas!C45=0,"",Áreas!C45)</f>
        <v/>
      </c>
      <c r="J45" s="1" t="str">
        <f>IF(Funcionários!C45=0,"",Funcionários!C45)</f>
        <v/>
      </c>
      <c r="K45" s="1">
        <f>IF(J45="",0,COUNTIF('PA1'!$F$6:$F$255,J45)+COUNTIF('PA2'!$F$6:$F$255,J45)+COUNTIF('PA3'!$F$6:$F$255,J45)+COUNTIF('PA4'!$F$6:$F$255,J45))</f>
        <v>0</v>
      </c>
      <c r="L45" s="1">
        <f>COUNTIFS('PA1'!$F$6:$F$255,J45,'PA1'!$J$6:$J$255,"Terminado")+COUNTIFS('PA2'!$F$6:$F$255,J45,'PA2'!$J$6:$J$255,"Terminado")+COUNTIFS('PA3'!$F$6:$F$255,J45,'PA3'!$J$6:$J$255,"Terminado")+COUNTIFS('PA4'!$F$6:$F$255,J45,'PA4'!$J$6:$J$255,"Terminado")</f>
        <v>0</v>
      </c>
      <c r="M45" s="25">
        <f t="shared" si="0"/>
        <v>0</v>
      </c>
    </row>
    <row r="46" spans="9:13" ht="30" customHeight="1">
      <c r="J46" s="1" t="str">
        <f>IF(Funcionários!C46=0,"",Funcionários!C46)</f>
        <v/>
      </c>
      <c r="K46" s="1">
        <f>IF(J46="",0,COUNTIF('PA1'!$F$6:$F$255,J46)+COUNTIF('PA2'!$F$6:$F$255,J46)+COUNTIF('PA3'!$F$6:$F$255,J46)+COUNTIF('PA4'!$F$6:$F$255,J46))</f>
        <v>0</v>
      </c>
      <c r="L46" s="1">
        <f>COUNTIFS('PA1'!$F$6:$F$255,J46,'PA1'!$J$6:$J$255,"Terminado")+COUNTIFS('PA2'!$F$6:$F$255,J46,'PA2'!$J$6:$J$255,"Terminado")+COUNTIFS('PA3'!$F$6:$F$255,J46,'PA3'!$J$6:$J$255,"Terminado")+COUNTIFS('PA4'!$F$6:$F$255,J46,'PA4'!$J$6:$J$255,"Terminado")</f>
        <v>0</v>
      </c>
    </row>
    <row r="47" spans="9:13" ht="30" customHeight="1">
      <c r="J47" s="1" t="str">
        <f>IF(Funcionários!C47=0,"",Funcionários!C47)</f>
        <v/>
      </c>
      <c r="K47" s="1">
        <f>IF(J47="",0,COUNTIF('PA1'!$F$6:$F$255,J47)+COUNTIF('PA2'!$F$6:$F$255,J47)+COUNTIF('PA3'!$F$6:$F$255,J47)+COUNTIF('PA4'!$F$6:$F$255,J47))</f>
        <v>0</v>
      </c>
      <c r="L47" s="1">
        <f>COUNTIFS('PA1'!$F$6:$F$255,J47,'PA1'!$J$6:$J$255,"Terminado")+COUNTIFS('PA2'!$F$6:$F$255,J47,'PA2'!$J$6:$J$255,"Terminado")+COUNTIFS('PA3'!$F$6:$F$255,J47,'PA3'!$J$6:$J$255,"Terminado")+COUNTIFS('PA4'!$F$6:$F$255,J47,'PA4'!$J$6:$J$255,"Terminado")</f>
        <v>0</v>
      </c>
    </row>
    <row r="48" spans="9:13" ht="30" customHeight="1">
      <c r="J48" s="1" t="str">
        <f>IF(Funcionários!C48=0,"",Funcionários!C48)</f>
        <v/>
      </c>
      <c r="K48" s="1">
        <f>IF(J48="",0,COUNTIF('PA1'!$F$6:$F$255,J48)+COUNTIF('PA2'!$F$6:$F$255,J48)+COUNTIF('PA3'!$F$6:$F$255,J48)+COUNTIF('PA4'!$F$6:$F$255,J48))</f>
        <v>0</v>
      </c>
      <c r="L48" s="1">
        <f>COUNTIFS('PA1'!$F$6:$F$255,J48,'PA1'!$J$6:$J$255,"Terminado")+COUNTIFS('PA2'!$F$6:$F$255,J48,'PA2'!$J$6:$J$255,"Terminado")+COUNTIFS('PA3'!$F$6:$F$255,J48,'PA3'!$J$6:$J$255,"Terminado")+COUNTIFS('PA4'!$F$6:$F$255,J48,'PA4'!$J$6:$J$255,"Terminado")</f>
        <v>0</v>
      </c>
    </row>
    <row r="49" spans="10:12" ht="30" customHeight="1">
      <c r="J49" s="1" t="str">
        <f>IF(Funcionários!C49=0,"",Funcionários!C49)</f>
        <v/>
      </c>
      <c r="K49" s="1">
        <f>IF(J49="",0,COUNTIF('PA1'!$F$6:$F$255,J49)+COUNTIF('PA2'!$F$6:$F$255,J49)+COUNTIF('PA3'!$F$6:$F$255,J49)+COUNTIF('PA4'!$F$6:$F$255,J49))</f>
        <v>0</v>
      </c>
      <c r="L49" s="1">
        <f>COUNTIFS('PA1'!$F$6:$F$255,J49,'PA1'!$J$6:$J$255,"Terminado")+COUNTIFS('PA2'!$F$6:$F$255,J49,'PA2'!$J$6:$J$255,"Terminado")+COUNTIFS('PA3'!$F$6:$F$255,J49,'PA3'!$J$6:$J$255,"Terminado")+COUNTIFS('PA4'!$F$6:$F$255,J49,'PA4'!$J$6:$J$255,"Terminado")</f>
        <v>0</v>
      </c>
    </row>
    <row r="50" spans="10:12" ht="30" customHeight="1">
      <c r="J50" s="1" t="str">
        <f>IF(Funcionários!C50=0,"",Funcionários!C50)</f>
        <v/>
      </c>
      <c r="K50" s="1">
        <f>IF(J50="",0,COUNTIF('PA1'!$F$6:$F$255,J50)+COUNTIF('PA2'!$F$6:$F$255,J50)+COUNTIF('PA3'!$F$6:$F$255,J50)+COUNTIF('PA4'!$F$6:$F$255,J50))</f>
        <v>0</v>
      </c>
      <c r="L50" s="1">
        <f>COUNTIFS('PA1'!$F$6:$F$255,J50,'PA1'!$J$6:$J$255,"Terminado")+COUNTIFS('PA2'!$F$6:$F$255,J50,'PA2'!$J$6:$J$255,"Terminado")+COUNTIFS('PA3'!$F$6:$F$255,J50,'PA3'!$J$6:$J$255,"Terminado")+COUNTIFS('PA4'!$F$6:$F$255,J50,'PA4'!$J$6:$J$255,"Terminado")</f>
        <v>0</v>
      </c>
    </row>
    <row r="51" spans="10:12" ht="30" customHeight="1">
      <c r="J51" s="1" t="str">
        <f>IF(Funcionários!C51=0,"",Funcionários!C51)</f>
        <v/>
      </c>
      <c r="K51" s="1">
        <f>IF(J51="",0,COUNTIF('PA1'!$F$6:$F$255,J51)+COUNTIF('PA2'!$F$6:$F$255,J51)+COUNTIF('PA3'!$F$6:$F$255,J51)+COUNTIF('PA4'!$F$6:$F$255,J51))</f>
        <v>0</v>
      </c>
      <c r="L51" s="1">
        <f>COUNTIFS('PA1'!$F$6:$F$255,J51,'PA1'!$J$6:$J$255,"Terminado")+COUNTIFS('PA2'!$F$6:$F$255,J51,'PA2'!$J$6:$J$255,"Terminado")+COUNTIFS('PA3'!$F$6:$F$255,J51,'PA3'!$J$6:$J$255,"Terminado")+COUNTIFS('PA4'!$F$6:$F$255,J51,'PA4'!$J$6:$J$255,"Terminado")</f>
        <v>0</v>
      </c>
    </row>
    <row r="52" spans="10:12" ht="30" customHeight="1">
      <c r="J52" s="1" t="str">
        <f>IF(Funcionários!C52=0,"",Funcionários!C52)</f>
        <v/>
      </c>
      <c r="K52" s="1">
        <f>IF(J52="",0,COUNTIF('PA1'!$F$6:$F$255,J52)+COUNTIF('PA2'!$F$6:$F$255,J52)+COUNTIF('PA3'!$F$6:$F$255,J52)+COUNTIF('PA4'!$F$6:$F$255,J52))</f>
        <v>0</v>
      </c>
      <c r="L52" s="1">
        <f>COUNTIFS('PA1'!$F$6:$F$255,J52,'PA1'!$J$6:$J$255,"Terminado")+COUNTIFS('PA2'!$F$6:$F$255,J52,'PA2'!$J$6:$J$255,"Terminado")+COUNTIFS('PA3'!$F$6:$F$255,J52,'PA3'!$J$6:$J$255,"Terminado")+COUNTIFS('PA4'!$F$6:$F$255,J52,'PA4'!$J$6:$J$255,"Terminado")</f>
        <v>0</v>
      </c>
    </row>
    <row r="53" spans="10:12" ht="30" customHeight="1">
      <c r="J53" s="1" t="str">
        <f>IF(Funcionários!C53=0,"",Funcionários!C53)</f>
        <v/>
      </c>
      <c r="K53" s="1">
        <f>IF(J53="",0,COUNTIF('PA1'!$F$6:$F$255,J53)+COUNTIF('PA2'!$F$6:$F$255,J53)+COUNTIF('PA3'!$F$6:$F$255,J53)+COUNTIF('PA4'!$F$6:$F$255,J53))</f>
        <v>0</v>
      </c>
      <c r="L53" s="1">
        <f>COUNTIFS('PA1'!$F$6:$F$255,J53,'PA1'!$J$6:$J$255,"Terminado")+COUNTIFS('PA2'!$F$6:$F$255,J53,'PA2'!$J$6:$J$255,"Terminado")+COUNTIFS('PA3'!$F$6:$F$255,J53,'PA3'!$J$6:$J$255,"Terminado")+COUNTIFS('PA4'!$F$6:$F$255,J53,'PA4'!$J$6:$J$255,"Terminado")</f>
        <v>0</v>
      </c>
    </row>
    <row r="54" spans="10:12" ht="30" customHeight="1">
      <c r="J54" s="1" t="str">
        <f>IF(Funcionários!C54=0,"",Funcionários!C54)</f>
        <v/>
      </c>
      <c r="K54" s="1">
        <f>IF(J54="",0,COUNTIF('PA1'!$F$6:$F$255,J54)+COUNTIF('PA2'!$F$6:$F$255,J54)+COUNTIF('PA3'!$F$6:$F$255,J54)+COUNTIF('PA4'!$F$6:$F$255,J54))</f>
        <v>0</v>
      </c>
      <c r="L54" s="1">
        <f>COUNTIFS('PA1'!$F$6:$F$255,J54,'PA1'!$J$6:$J$255,"Terminado")+COUNTIFS('PA2'!$F$6:$F$255,J54,'PA2'!$J$6:$J$255,"Terminado")+COUNTIFS('PA3'!$F$6:$F$255,J54,'PA3'!$J$6:$J$255,"Terminado")+COUNTIFS('PA4'!$F$6:$F$255,J54,'PA4'!$J$6:$J$255,"Terminado")</f>
        <v>0</v>
      </c>
    </row>
    <row r="55" spans="10:12" ht="30" customHeight="1">
      <c r="J55" s="1" t="str">
        <f>IF(Funcionários!C55=0,"",Funcionários!C55)</f>
        <v/>
      </c>
      <c r="K55" s="1">
        <f>IF(J55="",0,COUNTIF('PA1'!$F$6:$F$255,J55)+COUNTIF('PA2'!$F$6:$F$255,J55)+COUNTIF('PA3'!$F$6:$F$255,J55)+COUNTIF('PA4'!$F$6:$F$255,J55))</f>
        <v>0</v>
      </c>
      <c r="L55" s="1">
        <f>COUNTIFS('PA1'!$F$6:$F$255,J55,'PA1'!$J$6:$J$255,"Terminado")+COUNTIFS('PA2'!$F$6:$F$255,J55,'PA2'!$J$6:$J$255,"Terminado")+COUNTIFS('PA3'!$F$6:$F$255,J55,'PA3'!$J$6:$J$255,"Terminado")+COUNTIFS('PA4'!$F$6:$F$255,J55,'PA4'!$J$6:$J$255,"Terminado")</f>
        <v>0</v>
      </c>
    </row>
    <row r="56" spans="10:12" ht="30" customHeight="1">
      <c r="J56" s="1" t="str">
        <f>IF(Funcionários!C56=0,"",Funcionários!C56)</f>
        <v/>
      </c>
      <c r="K56" s="1">
        <f>IF(J56="",0,COUNTIF('PA1'!$F$6:$F$255,J56)+COUNTIF('PA2'!$F$6:$F$255,J56)+COUNTIF('PA3'!$F$6:$F$255,J56)+COUNTIF('PA4'!$F$6:$F$255,J56))</f>
        <v>0</v>
      </c>
      <c r="L56" s="1">
        <f>COUNTIFS('PA1'!$F$6:$F$255,J56,'PA1'!$J$6:$J$255,"Terminado")+COUNTIFS('PA2'!$F$6:$F$255,J56,'PA2'!$J$6:$J$255,"Terminado")+COUNTIFS('PA3'!$F$6:$F$255,J56,'PA3'!$J$6:$J$255,"Terminado")+COUNTIFS('PA4'!$F$6:$F$255,J56,'PA4'!$J$6:$J$255,"Terminado")</f>
        <v>0</v>
      </c>
    </row>
    <row r="57" spans="10:12" ht="30" customHeight="1">
      <c r="J57" s="1" t="str">
        <f>IF(Funcionários!C57=0,"",Funcionários!C57)</f>
        <v/>
      </c>
      <c r="K57" s="1">
        <f>IF(J57="",0,COUNTIF('PA1'!$F$6:$F$255,J57)+COUNTIF('PA2'!$F$6:$F$255,J57)+COUNTIF('PA3'!$F$6:$F$255,J57)+COUNTIF('PA4'!$F$6:$F$255,J57))</f>
        <v>0</v>
      </c>
      <c r="L57" s="1">
        <f>COUNTIFS('PA1'!$F$6:$F$255,J57,'PA1'!$J$6:$J$255,"Terminado")+COUNTIFS('PA2'!$F$6:$F$255,J57,'PA2'!$J$6:$J$255,"Terminado")+COUNTIFS('PA3'!$F$6:$F$255,J57,'PA3'!$J$6:$J$255,"Terminado")+COUNTIFS('PA4'!$F$6:$F$255,J57,'PA4'!$J$6:$J$255,"Terminado")</f>
        <v>0</v>
      </c>
    </row>
    <row r="58" spans="10:12" ht="30" customHeight="1">
      <c r="J58" s="1" t="str">
        <f>IF(Funcionários!C58=0,"",Funcionários!C58)</f>
        <v/>
      </c>
      <c r="K58" s="1">
        <f>IF(J58="",0,COUNTIF('PA1'!$F$6:$F$255,J58)+COUNTIF('PA2'!$F$6:$F$255,J58)+COUNTIF('PA3'!$F$6:$F$255,J58)+COUNTIF('PA4'!$F$6:$F$255,J58))</f>
        <v>0</v>
      </c>
      <c r="L58" s="1">
        <f>COUNTIFS('PA1'!$F$6:$F$255,J58,'PA1'!$J$6:$J$255,"Terminado")+COUNTIFS('PA2'!$F$6:$F$255,J58,'PA2'!$J$6:$J$255,"Terminado")+COUNTIFS('PA3'!$F$6:$F$255,J58,'PA3'!$J$6:$J$255,"Terminado")+COUNTIFS('PA4'!$F$6:$F$255,J58,'PA4'!$J$6:$J$255,"Terminado")</f>
        <v>0</v>
      </c>
    </row>
    <row r="59" spans="10:12" ht="30" customHeight="1">
      <c r="J59" s="1" t="str">
        <f>IF(Funcionários!C59=0,"",Funcionários!C59)</f>
        <v/>
      </c>
      <c r="K59" s="1">
        <f>IF(J59="",0,COUNTIF('PA1'!$F$6:$F$255,J59)+COUNTIF('PA2'!$F$6:$F$255,J59)+COUNTIF('PA3'!$F$6:$F$255,J59)+COUNTIF('PA4'!$F$6:$F$255,J59))</f>
        <v>0</v>
      </c>
      <c r="L59" s="1">
        <f>COUNTIFS('PA1'!$F$6:$F$255,J59,'PA1'!$J$6:$J$255,"Terminado")+COUNTIFS('PA2'!$F$6:$F$255,J59,'PA2'!$J$6:$J$255,"Terminado")+COUNTIFS('PA3'!$F$6:$F$255,J59,'PA3'!$J$6:$J$255,"Terminado")+COUNTIFS('PA4'!$F$6:$F$255,J59,'PA4'!$J$6:$J$255,"Terminado")</f>
        <v>0</v>
      </c>
    </row>
    <row r="60" spans="10:12" ht="30" customHeight="1">
      <c r="J60" s="1" t="str">
        <f>IF(Funcionários!C60=0,"",Funcionários!C60)</f>
        <v/>
      </c>
      <c r="K60" s="1">
        <f>IF(J60="",0,COUNTIF('PA1'!$F$6:$F$255,J60)+COUNTIF('PA2'!$F$6:$F$255,J60)+COUNTIF('PA3'!$F$6:$F$255,J60)+COUNTIF('PA4'!$F$6:$F$255,J60))</f>
        <v>0</v>
      </c>
      <c r="L60" s="1">
        <f>COUNTIFS('PA1'!$F$6:$F$255,J60,'PA1'!$J$6:$J$255,"Terminado")+COUNTIFS('PA2'!$F$6:$F$255,J60,'PA2'!$J$6:$J$255,"Terminado")+COUNTIFS('PA3'!$F$6:$F$255,J60,'PA3'!$J$6:$J$255,"Terminado")+COUNTIFS('PA4'!$F$6:$F$255,J60,'PA4'!$J$6:$J$255,"Terminado")</f>
        <v>0</v>
      </c>
    </row>
    <row r="61" spans="10:12" ht="30" customHeight="1">
      <c r="J61" s="1" t="str">
        <f>IF(Funcionários!C61=0,"",Funcionários!C61)</f>
        <v/>
      </c>
      <c r="K61" s="1">
        <f>IF(J61="",0,COUNTIF('PA1'!$F$6:$F$255,J61)+COUNTIF('PA2'!$F$6:$F$255,J61)+COUNTIF('PA3'!$F$6:$F$255,J61)+COUNTIF('PA4'!$F$6:$F$255,J61))</f>
        <v>0</v>
      </c>
      <c r="L61" s="1">
        <f>COUNTIFS('PA1'!$F$6:$F$255,J61,'PA1'!$J$6:$J$255,"Terminado")+COUNTIFS('PA2'!$F$6:$F$255,J61,'PA2'!$J$6:$J$255,"Terminado")+COUNTIFS('PA3'!$F$6:$F$255,J61,'PA3'!$J$6:$J$255,"Terminado")+COUNTIFS('PA4'!$F$6:$F$255,J61,'PA4'!$J$6:$J$255,"Terminado")</f>
        <v>0</v>
      </c>
    </row>
    <row r="62" spans="10:12" ht="30" customHeight="1">
      <c r="J62" s="1" t="str">
        <f>IF(Funcionários!C62=0,"",Funcionários!C62)</f>
        <v/>
      </c>
      <c r="K62" s="1">
        <f>IF(J62="",0,COUNTIF('PA1'!$F$6:$F$255,J62)+COUNTIF('PA2'!$F$6:$F$255,J62)+COUNTIF('PA3'!$F$6:$F$255,J62)+COUNTIF('PA4'!$F$6:$F$255,J62))</f>
        <v>0</v>
      </c>
    </row>
    <row r="63" spans="10:12" ht="30" customHeight="1">
      <c r="J63" s="1" t="str">
        <f>IF(Funcionários!C63=0,"",Funcionários!C63)</f>
        <v/>
      </c>
      <c r="K63" s="1">
        <f>IF(J63="",0,COUNTIF('PA1'!$F$6:$F$255,J63)+COUNTIF('PA2'!$F$6:$F$255,J63)+COUNTIF('PA3'!$F$6:$F$255,J63)+COUNTIF('PA4'!$F$6:$F$255,J63))</f>
        <v>0</v>
      </c>
    </row>
    <row r="64" spans="10:12" ht="30" customHeight="1">
      <c r="J64" s="1" t="str">
        <f>IF(Funcionários!C64=0,"",Funcionários!C64)</f>
        <v/>
      </c>
      <c r="K64" s="1">
        <f>IF(J64="",0,COUNTIF('PA1'!$F$6:$F$255,J64)+COUNTIF('PA2'!$F$6:$F$255,J64)+COUNTIF('PA3'!$F$6:$F$255,J64)+COUNTIF('PA4'!$F$6:$F$255,J64))</f>
        <v>0</v>
      </c>
    </row>
    <row r="65" spans="10:11" ht="30" customHeight="1">
      <c r="J65" s="1" t="str">
        <f>IF(Funcionários!C65=0,"",Funcionários!C65)</f>
        <v/>
      </c>
      <c r="K65" s="1">
        <f>IF(J65="",0,COUNTIF('PA1'!$F$6:$F$255,J65)+COUNTIF('PA2'!$F$6:$F$255,J65)+COUNTIF('PA3'!$F$6:$F$255,J65)+COUNTIF('PA4'!$F$6:$F$255,J65))</f>
        <v>0</v>
      </c>
    </row>
    <row r="66" spans="10:11" ht="30" customHeight="1">
      <c r="J66" s="1" t="str">
        <f>IF(Funcionários!C66=0,"",Funcionários!C66)</f>
        <v/>
      </c>
      <c r="K66" s="1">
        <f>IF(J66="",0,COUNTIF('PA1'!$F$6:$F$255,J66)+COUNTIF('PA2'!$F$6:$F$255,J66)+COUNTIF('PA3'!$F$6:$F$255,J66)+COUNTIF('PA4'!$F$6:$F$255,J66))</f>
        <v>0</v>
      </c>
    </row>
    <row r="67" spans="10:11" ht="30" customHeight="1">
      <c r="J67" s="1" t="str">
        <f>IF(Funcionários!C67=0,"",Funcionários!C67)</f>
        <v/>
      </c>
      <c r="K67" s="1">
        <f>IF(J67="",0,COUNTIF('PA1'!$F$6:$F$255,J67)+COUNTIF('PA2'!$F$6:$F$255,J67)+COUNTIF('PA3'!$F$6:$F$255,J67)+COUNTIF('PA4'!$F$6:$F$255,J67))</f>
        <v>0</v>
      </c>
    </row>
    <row r="68" spans="10:11" ht="30" customHeight="1">
      <c r="J68" s="1" t="str">
        <f>IF(Funcionários!C68=0,"",Funcionários!C68)</f>
        <v/>
      </c>
      <c r="K68" s="1">
        <f>IF(J68="",0,COUNTIF('PA1'!$F$6:$F$255,J68)+COUNTIF('PA2'!$F$6:$F$255,J68)+COUNTIF('PA3'!$F$6:$F$255,J68)+COUNTIF('PA4'!$F$6:$F$255,J68))</f>
        <v>0</v>
      </c>
    </row>
    <row r="69" spans="10:11" ht="30" customHeight="1">
      <c r="J69" s="1" t="str">
        <f>IF(Funcionários!C69=0,"",Funcionários!C69)</f>
        <v/>
      </c>
      <c r="K69" s="1">
        <f>IF(J69="",0,COUNTIF('PA1'!$F$6:$F$255,J69)+COUNTIF('PA2'!$F$6:$F$255,J69)+COUNTIF('PA3'!$F$6:$F$255,J69)+COUNTIF('PA4'!$F$6:$F$255,J69))</f>
        <v>0</v>
      </c>
    </row>
    <row r="70" spans="10:11" ht="30" customHeight="1">
      <c r="J70" s="1" t="str">
        <f>IF(Funcionários!C70=0,"",Funcionários!C70)</f>
        <v/>
      </c>
      <c r="K70" s="1">
        <f>IF(J70="",0,COUNTIF('PA1'!$F$6:$F$255,J70)+COUNTIF('PA2'!$F$6:$F$255,J70)+COUNTIF('PA3'!$F$6:$F$255,J70)+COUNTIF('PA4'!$F$6:$F$255,J70))</f>
        <v>0</v>
      </c>
    </row>
    <row r="71" spans="10:11" ht="30" customHeight="1">
      <c r="J71" s="1" t="str">
        <f>IF(Funcionários!C71=0,"",Funcionários!C71)</f>
        <v/>
      </c>
      <c r="K71" s="1">
        <f>IF(J71="",0,COUNTIF('PA1'!$F$6:$F$255,J71)+COUNTIF('PA2'!$F$6:$F$255,J71)+COUNTIF('PA3'!$F$6:$F$255,J71)+COUNTIF('PA4'!$F$6:$F$255,J71))</f>
        <v>0</v>
      </c>
    </row>
    <row r="72" spans="10:11" ht="30" customHeight="1">
      <c r="J72" s="1" t="str">
        <f>IF(Funcionários!C72=0,"",Funcionários!C72)</f>
        <v/>
      </c>
      <c r="K72" s="1">
        <f>IF(J72="",0,COUNTIF('PA1'!$F$6:$F$255,J72)+COUNTIF('PA2'!$F$6:$F$255,J72)+COUNTIF('PA3'!$F$6:$F$255,J72)+COUNTIF('PA4'!$F$6:$F$255,J72))</f>
        <v>0</v>
      </c>
    </row>
    <row r="73" spans="10:11" ht="30" customHeight="1">
      <c r="J73" s="1" t="str">
        <f>IF(Funcionários!C73=0,"",Funcionários!C73)</f>
        <v/>
      </c>
      <c r="K73" s="1">
        <f>IF(J73="",0,COUNTIF('PA1'!$F$6:$F$255,J73)+COUNTIF('PA2'!$F$6:$F$255,J73)+COUNTIF('PA3'!$F$6:$F$255,J73)+COUNTIF('PA4'!$F$6:$F$255,J73))</f>
        <v>0</v>
      </c>
    </row>
    <row r="74" spans="10:11" ht="30" customHeight="1">
      <c r="J74" s="1" t="str">
        <f>IF(Funcionários!C74=0,"",Funcionários!C74)</f>
        <v/>
      </c>
      <c r="K74" s="1">
        <f>IF(J74="",0,COUNTIF('PA1'!$F$6:$F$255,J74)+COUNTIF('PA2'!$F$6:$F$255,J74)+COUNTIF('PA3'!$F$6:$F$255,J74)+COUNTIF('PA4'!$F$6:$F$255,J74))</f>
        <v>0</v>
      </c>
    </row>
    <row r="75" spans="10:11" ht="14.4">
      <c r="J75" s="1" t="str">
        <f>IF(Funcionários!C75=0,"",Funcionários!C75)</f>
        <v/>
      </c>
      <c r="K75" s="1">
        <f>IF(J75="",0,COUNTIF('PA1'!$F$6:$F$255,J75)+COUNTIF('PA2'!$F$6:$F$255,J75)+COUNTIF('PA3'!$F$6:$F$255,J75)+COUNTIF('PA4'!$F$6:$F$255,J75))</f>
        <v>0</v>
      </c>
    </row>
    <row r="76" spans="10:11" ht="14.4">
      <c r="J76" s="1" t="str">
        <f>IF(Funcionários!C76=0,"",Funcionários!C76)</f>
        <v/>
      </c>
      <c r="K76" s="1">
        <f>IF(J76="",0,COUNTIF('PA1'!$F$6:$F$255,J76)+COUNTIF('PA2'!$F$6:$F$255,J76)+COUNTIF('PA3'!$F$6:$F$255,J76)+COUNTIF('PA4'!$F$6:$F$255,J76))</f>
        <v>0</v>
      </c>
    </row>
    <row r="77" spans="10:11" ht="14.4">
      <c r="J77" s="1" t="str">
        <f>IF(Funcionários!C77=0,"",Funcionários!C77)</f>
        <v/>
      </c>
      <c r="K77" s="1">
        <f>IF(J77="",0,COUNTIF('PA1'!$F$6:$F$255,J77)+COUNTIF('PA2'!$F$6:$F$255,J77)+COUNTIF('PA3'!$F$6:$F$255,J77)+COUNTIF('PA4'!$F$6:$F$255,J77))</f>
        <v>0</v>
      </c>
    </row>
    <row r="78" spans="10:11" ht="14.4">
      <c r="J78" s="1" t="str">
        <f>IF(Funcionários!C78=0,"",Funcionários!C78)</f>
        <v/>
      </c>
      <c r="K78" s="1">
        <f>IF(J78="",0,COUNTIF('PA1'!$F$6:$F$255,J78)+COUNTIF('PA2'!$F$6:$F$255,J78)+COUNTIF('PA3'!$F$6:$F$255,J78)+COUNTIF('PA4'!$F$6:$F$255,J78))</f>
        <v>0</v>
      </c>
    </row>
    <row r="79" spans="10:11" ht="14.4">
      <c r="J79" s="1" t="str">
        <f>IF(Funcionários!C79=0,"",Funcionários!C79)</f>
        <v/>
      </c>
      <c r="K79" s="1">
        <f>IF(J79="",0,COUNTIF('PA1'!$F$6:$F$255,J79)+COUNTIF('PA2'!$F$6:$F$255,J79)+COUNTIF('PA3'!$F$6:$F$255,J79)+COUNTIF('PA4'!$F$6:$F$255,J79))</f>
        <v>0</v>
      </c>
    </row>
    <row r="80" spans="10:11" ht="14.4">
      <c r="J80" s="1" t="str">
        <f>IF(Funcionários!C80=0,"",Funcionários!C80)</f>
        <v/>
      </c>
      <c r="K80" s="1">
        <f>IF(J80="",0,COUNTIF('PA1'!$F$6:$F$255,J80)+COUNTIF('PA2'!$F$6:$F$255,J80)+COUNTIF('PA3'!$F$6:$F$255,J80)+COUNTIF('PA4'!$F$6:$F$255,J80))</f>
        <v>0</v>
      </c>
    </row>
    <row r="81" spans="10:11" ht="14.4">
      <c r="J81" s="1" t="str">
        <f>IF(Funcionários!C81=0,"",Funcionários!C81)</f>
        <v/>
      </c>
      <c r="K81" s="1">
        <f>IF(J81="",0,COUNTIF('PA1'!$F$6:$F$255,J81)+COUNTIF('PA2'!$F$6:$F$255,J81)+COUNTIF('PA3'!$F$6:$F$255,J81)+COUNTIF('PA4'!$F$6:$F$255,J81))</f>
        <v>0</v>
      </c>
    </row>
    <row r="82" spans="10:11" ht="14.4"/>
    <row r="83" spans="10:11" ht="14.4"/>
    <row r="84" spans="10:11" ht="14.4"/>
    <row r="85" spans="10:11" ht="14.4"/>
    <row r="86" spans="10:11" ht="14.4"/>
    <row r="87" spans="10:11" ht="14.4"/>
    <row r="88" spans="10:11" ht="14.4"/>
    <row r="89" spans="10:11" ht="14.4"/>
    <row r="90" spans="10:11" ht="14.4"/>
    <row r="91" spans="10:11" ht="14.4"/>
    <row r="92" spans="10:11" ht="14.4"/>
    <row r="93" spans="10:11" ht="14.4"/>
    <row r="94" spans="10:11" ht="14.4"/>
    <row r="95" spans="10:11" ht="14.4"/>
    <row r="96" spans="10:11" ht="14.4"/>
    <row r="97" ht="14.4"/>
    <row r="98" ht="14.4"/>
    <row r="99" ht="14.4"/>
    <row r="100" ht="14.4"/>
    <row r="101" ht="14.4"/>
    <row r="102" ht="14.4"/>
  </sheetData>
  <sheetProtection algorithmName="SHA-512" hashValue="DSPgtEzBEbILifDkwCwtiV+rKA/hDQfe5Q9GfNv4HJMYNtOYgE/nOekrVb5MkF5n97zvLumO3gzPXS/DlYRIyw==" saltValue="Y+2E0/wZpg4xIKCTjvgfMw==" spinCount="100000" sheet="1" objects="1" scenarios="1" formatCells="0" formatColumns="0" formatRows="0" selectLockedCells="1"/>
  <mergeCells count="5">
    <mergeCell ref="G9:G10"/>
    <mergeCell ref="F9:F10"/>
    <mergeCell ref="C8:D8"/>
    <mergeCell ref="F8:G8"/>
    <mergeCell ref="F11:G12"/>
  </mergeCells>
  <conditionalFormatting sqref="D9:D14 F9:G9">
    <cfRule type="expression" dxfId="52" priority="8">
      <formula>$C9=""</formula>
    </cfRule>
  </conditionalFormatting>
  <conditionalFormatting sqref="D9:D14">
    <cfRule type="colorScale" priority="1">
      <colorScale>
        <cfvo type="min"/>
        <cfvo type="percentile" val="50"/>
        <cfvo type="max"/>
        <color rgb="FFF8696B"/>
        <color rgb="FFFFEB84"/>
        <color rgb="FF63BE7B"/>
      </colorScale>
    </cfRule>
  </conditionalFormatting>
  <conditionalFormatting sqref="F11 E19:G19">
    <cfRule type="cellIs" dxfId="51" priority="1157" operator="equal">
      <formula>""</formula>
    </cfRule>
    <cfRule type="expression" dxfId="50" priority="1158">
      <formula>$G$9&lt;0.85</formula>
    </cfRule>
  </conditionalFormatting>
  <conditionalFormatting sqref="F11">
    <cfRule type="expression" dxfId="49" priority="1156">
      <formula>$G$9&gt;=0.85</formula>
    </cfRule>
    <cfRule type="expression" dxfId="48" priority="1159">
      <formula>$C10=""</formula>
    </cfRule>
  </conditionalFormatting>
  <dataValidations count="3">
    <dataValidation type="list" allowBlank="1" showInputMessage="1" showErrorMessage="1" sqref="D6 F6" xr:uid="{00000000-0002-0000-1200-000000000000}">
      <formula1>OFFSET($I$5,,,41-COUNTBLANK($I$5:$I$45))</formula1>
    </dataValidation>
    <dataValidation type="list" allowBlank="1" showInputMessage="1" showErrorMessage="1" sqref="G6" xr:uid="{00000000-0002-0000-1200-000001000000}">
      <formula1>OFFSET($J$6,,,40-COUNTBLANK($J$6:$J$45))</formula1>
    </dataValidation>
    <dataValidation type="list" allowBlank="1" showInputMessage="1" showErrorMessage="1" sqref="G6" xr:uid="{00000000-0002-0000-1200-000002000000}">
      <formula1>OFFSET($I$5,,,41-COUNTBLANK($J$5:$J$81))</formula1>
    </dataValidation>
  </dataValidations>
  <pageMargins left="0.25" right="0.25" top="0.75" bottom="0.75" header="0.3" footer="0.3"/>
  <pageSetup paperSize="9" fitToHeight="0"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9"/>
  <dimension ref="B1:U171"/>
  <sheetViews>
    <sheetView showGridLines="0" zoomScale="90" zoomScaleNormal="90" zoomScalePageLayoutView="90" workbookViewId="0">
      <pane ySplit="2" topLeftCell="A74" activePane="bottomLeft" state="frozen"/>
      <selection activeCell="C3" sqref="C3"/>
      <selection pane="bottomLeft" activeCell="C3" sqref="C3"/>
    </sheetView>
  </sheetViews>
  <sheetFormatPr defaultColWidth="8.88671875" defaultRowHeight="14.4"/>
  <cols>
    <col min="1" max="1" width="2.44140625" customWidth="1"/>
    <col min="2" max="2" width="1.44140625" customWidth="1"/>
    <col min="3" max="3" width="13.33203125" customWidth="1"/>
    <col min="4" max="4" width="12.88671875" customWidth="1"/>
    <col min="5" max="16" width="10" customWidth="1"/>
    <col min="17" max="17" width="9.88671875" customWidth="1"/>
  </cols>
  <sheetData>
    <row r="1" spans="2:21" s="29" customFormat="1" ht="39" customHeight="1">
      <c r="B1" s="275"/>
      <c r="E1" s="31"/>
    </row>
    <row r="2" spans="2:21" s="30" customFormat="1" ht="30" customHeight="1">
      <c r="C2" s="32"/>
      <c r="D2" s="33"/>
      <c r="E2" s="33"/>
      <c r="F2" s="33"/>
      <c r="G2" s="33"/>
      <c r="H2" s="33"/>
      <c r="I2" s="33"/>
    </row>
    <row r="3" spans="2:21" s="287" customFormat="1" ht="45" customHeight="1">
      <c r="C3" s="291" t="s">
        <v>311</v>
      </c>
      <c r="D3" s="288"/>
      <c r="E3" s="288"/>
      <c r="F3" s="288"/>
      <c r="G3" s="288"/>
      <c r="H3" s="288"/>
      <c r="I3" s="288"/>
    </row>
    <row r="4" spans="2:21" ht="15" customHeight="1">
      <c r="C4" s="34"/>
      <c r="D4" s="35"/>
      <c r="E4" s="35"/>
      <c r="F4" s="35"/>
      <c r="G4" s="35"/>
      <c r="H4" s="35"/>
      <c r="I4" s="35"/>
    </row>
    <row r="5" spans="2:21" ht="15" hidden="1" customHeight="1"/>
    <row r="6" spans="2:21" ht="36.75" hidden="1" customHeight="1">
      <c r="C6" s="398" t="s">
        <v>50</v>
      </c>
      <c r="D6" s="398"/>
      <c r="E6" s="398"/>
      <c r="F6" s="398"/>
      <c r="G6" s="398"/>
      <c r="H6" s="398"/>
      <c r="I6" s="398"/>
      <c r="J6" s="398"/>
      <c r="K6" s="398"/>
      <c r="L6" s="398"/>
      <c r="M6" s="398"/>
      <c r="N6" s="398"/>
      <c r="O6" s="398"/>
      <c r="P6" s="398"/>
      <c r="Q6" s="11"/>
      <c r="U6" s="1" t="s">
        <v>165</v>
      </c>
    </row>
    <row r="7" spans="2:21" ht="22.5" hidden="1" customHeight="1"/>
    <row r="8" spans="2:21" ht="13.5" customHeight="1">
      <c r="C8" s="17"/>
    </row>
    <row r="9" spans="2:21" ht="35.1" customHeight="1">
      <c r="C9" s="159" t="s">
        <v>180</v>
      </c>
    </row>
    <row r="10" spans="2:21" ht="7.5" customHeight="1">
      <c r="C10" s="16"/>
    </row>
    <row r="11" spans="2:21" ht="39.75" customHeight="1">
      <c r="C11" s="15" t="s">
        <v>97</v>
      </c>
    </row>
    <row r="12" spans="2:21" ht="39.75" customHeight="1">
      <c r="C12" s="18" t="s">
        <v>181</v>
      </c>
      <c r="D12" s="19">
        <f>Id.O!D9</f>
        <v>2019</v>
      </c>
      <c r="E12" s="19" t="s">
        <v>182</v>
      </c>
      <c r="F12" s="19">
        <f>Id.O!D9+IF(Id.O!K9="1 ano",1,IF(Id.O!K9="3 anos",2,4))</f>
        <v>2023</v>
      </c>
    </row>
    <row r="13" spans="2:21" ht="42" customHeight="1">
      <c r="C13" s="156" t="s">
        <v>175</v>
      </c>
    </row>
    <row r="14" spans="2:21" ht="35.1" customHeight="1">
      <c r="C14" s="399" t="s">
        <v>183</v>
      </c>
      <c r="D14" s="400"/>
      <c r="E14" s="401" t="str">
        <f>IF(Id.O!D15=0,"Definir Missão na Aba Premissas Gerais/Id.Organizacionl",Id.O!D15)</f>
        <v>Ayudan a los gerentes y dueños de negocios para supervisar y organizar mejor su negocio</v>
      </c>
      <c r="F14" s="402"/>
      <c r="G14" s="402"/>
      <c r="H14" s="402"/>
      <c r="I14" s="402"/>
      <c r="J14" s="402"/>
      <c r="K14" s="402"/>
      <c r="L14" s="402"/>
      <c r="M14" s="402"/>
      <c r="N14" s="402"/>
      <c r="O14" s="402"/>
      <c r="P14" s="402"/>
      <c r="Q14" s="402"/>
    </row>
    <row r="15" spans="2:21" ht="35.1" customHeight="1">
      <c r="C15" s="399" t="s">
        <v>184</v>
      </c>
      <c r="D15" s="400"/>
      <c r="E15" s="401" t="str">
        <f>IF(Id.O!D17=0,"Definir Missão na Aba Premissas Gerais/Id.Organizacionl",Id.O!D17)</f>
        <v>Siendo la organización más grande de apoyo del dueño del negocio, empresario o gerente en Brasil</v>
      </c>
      <c r="F15" s="402"/>
      <c r="G15" s="402"/>
      <c r="H15" s="402"/>
      <c r="I15" s="402"/>
      <c r="J15" s="402"/>
      <c r="K15" s="402"/>
      <c r="L15" s="402"/>
      <c r="M15" s="402"/>
      <c r="N15" s="402"/>
      <c r="O15" s="402"/>
      <c r="P15" s="402"/>
      <c r="Q15" s="402"/>
    </row>
    <row r="16" spans="2:21" ht="35.1" customHeight="1">
      <c r="C16" s="403" t="s">
        <v>185</v>
      </c>
      <c r="D16" s="404"/>
      <c r="E16" s="403"/>
      <c r="F16" s="404"/>
      <c r="G16" s="403"/>
      <c r="H16" s="404"/>
      <c r="I16" s="403"/>
      <c r="J16" s="404"/>
      <c r="K16" s="403"/>
      <c r="L16" s="404"/>
      <c r="M16" s="403"/>
      <c r="N16" s="404"/>
      <c r="O16" s="403"/>
      <c r="P16" s="404"/>
      <c r="Q16" s="160"/>
    </row>
    <row r="17" spans="3:17" ht="35.1" customHeight="1">
      <c r="C17" s="395" t="str">
        <f>IF(Id.O!C19=0,"",Id.O!C19)</f>
        <v>Valores</v>
      </c>
      <c r="D17" s="396"/>
      <c r="E17" s="396"/>
      <c r="F17" s="396"/>
      <c r="G17" s="396"/>
      <c r="H17" s="396"/>
      <c r="I17" s="396"/>
      <c r="J17" s="396"/>
      <c r="K17" s="396"/>
      <c r="L17" s="396"/>
      <c r="M17" s="396"/>
      <c r="N17" s="396"/>
      <c r="O17" s="396"/>
      <c r="P17" s="396"/>
      <c r="Q17" s="397"/>
    </row>
    <row r="18" spans="3:17" ht="35.1" customHeight="1">
      <c r="C18" s="395" t="str">
        <f>IF(Id.O!C20=0,"",Id.O!C20)</f>
        <v>Centrarse en el desarrollo del país</v>
      </c>
      <c r="D18" s="396"/>
      <c r="E18" s="396"/>
      <c r="F18" s="396"/>
      <c r="G18" s="396"/>
      <c r="H18" s="396"/>
      <c r="I18" s="396"/>
      <c r="J18" s="396"/>
      <c r="K18" s="396"/>
      <c r="L18" s="396"/>
      <c r="M18" s="396"/>
      <c r="N18" s="396"/>
      <c r="O18" s="396"/>
      <c r="P18" s="396"/>
      <c r="Q18" s="397"/>
    </row>
    <row r="19" spans="3:17" ht="35.1" customHeight="1">
      <c r="C19" s="395" t="str">
        <f>IF(Id.O!C21=0,"",Id.O!C21)</f>
        <v>Proactividad</v>
      </c>
      <c r="D19" s="396"/>
      <c r="E19" s="396"/>
      <c r="F19" s="396"/>
      <c r="G19" s="396"/>
      <c r="H19" s="396"/>
      <c r="I19" s="396"/>
      <c r="J19" s="396"/>
      <c r="K19" s="396"/>
      <c r="L19" s="396"/>
      <c r="M19" s="396"/>
      <c r="N19" s="396"/>
      <c r="O19" s="396"/>
      <c r="P19" s="396"/>
      <c r="Q19" s="397"/>
    </row>
    <row r="20" spans="3:17" ht="35.1" customHeight="1">
      <c r="C20" s="395" t="str">
        <f>IF(Id.O!C22=0,"",Id.O!C22)</f>
        <v>Independencia</v>
      </c>
      <c r="D20" s="396"/>
      <c r="E20" s="396"/>
      <c r="F20" s="396"/>
      <c r="G20" s="396"/>
      <c r="H20" s="396"/>
      <c r="I20" s="396"/>
      <c r="J20" s="396"/>
      <c r="K20" s="396"/>
      <c r="L20" s="396"/>
      <c r="M20" s="396"/>
      <c r="N20" s="396"/>
      <c r="O20" s="396"/>
      <c r="P20" s="396"/>
      <c r="Q20" s="397"/>
    </row>
    <row r="21" spans="3:17" ht="35.1" customHeight="1">
      <c r="C21" s="395" t="str">
        <f>IF(Id.O!C23=0,"",Id.O!C23)</f>
        <v/>
      </c>
      <c r="D21" s="396"/>
      <c r="E21" s="396"/>
      <c r="F21" s="396"/>
      <c r="G21" s="396"/>
      <c r="H21" s="396"/>
      <c r="I21" s="396"/>
      <c r="J21" s="396"/>
      <c r="K21" s="396"/>
      <c r="L21" s="396"/>
      <c r="M21" s="396"/>
      <c r="N21" s="396"/>
      <c r="O21" s="396"/>
      <c r="P21" s="396"/>
      <c r="Q21" s="397"/>
    </row>
    <row r="22" spans="3:17" ht="35.1" customHeight="1">
      <c r="C22" s="395" t="str">
        <f>IF(Id.O!C24=0,"",Id.O!C24)</f>
        <v/>
      </c>
      <c r="D22" s="396"/>
      <c r="E22" s="396"/>
      <c r="F22" s="396"/>
      <c r="G22" s="396"/>
      <c r="H22" s="396"/>
      <c r="I22" s="396"/>
      <c r="J22" s="396"/>
      <c r="K22" s="396"/>
      <c r="L22" s="396"/>
      <c r="M22" s="396"/>
      <c r="N22" s="396"/>
      <c r="O22" s="396"/>
      <c r="P22" s="396"/>
      <c r="Q22" s="397"/>
    </row>
    <row r="23" spans="3:17" ht="35.1" customHeight="1">
      <c r="C23" s="395" t="str">
        <f>IF(Id.O!C25=0,"",Id.O!C25)</f>
        <v/>
      </c>
      <c r="D23" s="396"/>
      <c r="E23" s="396"/>
      <c r="F23" s="396"/>
      <c r="G23" s="396"/>
      <c r="H23" s="396"/>
      <c r="I23" s="396"/>
      <c r="J23" s="396"/>
      <c r="K23" s="396"/>
      <c r="L23" s="396"/>
      <c r="M23" s="396"/>
      <c r="N23" s="396"/>
      <c r="O23" s="396"/>
      <c r="P23" s="396"/>
      <c r="Q23" s="397"/>
    </row>
    <row r="24" spans="3:17" ht="35.1" customHeight="1">
      <c r="C24" s="395" t="str">
        <f>IF(Id.O!C26=0,"",Id.O!C26)</f>
        <v/>
      </c>
      <c r="D24" s="396"/>
      <c r="E24" s="396"/>
      <c r="F24" s="396"/>
      <c r="G24" s="396"/>
      <c r="H24" s="396"/>
      <c r="I24" s="396"/>
      <c r="J24" s="396"/>
      <c r="K24" s="396"/>
      <c r="L24" s="396"/>
      <c r="M24" s="396"/>
      <c r="N24" s="396"/>
      <c r="O24" s="396"/>
      <c r="P24" s="396"/>
      <c r="Q24" s="397"/>
    </row>
    <row r="25" spans="3:17" ht="35.1" customHeight="1">
      <c r="C25" s="395" t="str">
        <f>IF(Id.O!C27=0,"",Id.O!C27)</f>
        <v/>
      </c>
      <c r="D25" s="396"/>
      <c r="E25" s="396"/>
      <c r="F25" s="396"/>
      <c r="G25" s="396"/>
      <c r="H25" s="396"/>
      <c r="I25" s="396"/>
      <c r="J25" s="396"/>
      <c r="K25" s="396"/>
      <c r="L25" s="396"/>
      <c r="M25" s="396"/>
      <c r="N25" s="396"/>
      <c r="O25" s="396"/>
      <c r="P25" s="396"/>
      <c r="Q25" s="397"/>
    </row>
    <row r="26" spans="3:17" ht="35.1" customHeight="1">
      <c r="C26" s="395" t="str">
        <f>IF(Id.O!C28=0,"",Id.O!C28)</f>
        <v/>
      </c>
      <c r="D26" s="396"/>
      <c r="E26" s="396"/>
      <c r="F26" s="396"/>
      <c r="G26" s="396"/>
      <c r="H26" s="396"/>
      <c r="I26" s="396"/>
      <c r="J26" s="396"/>
      <c r="K26" s="396"/>
      <c r="L26" s="396"/>
      <c r="M26" s="396"/>
      <c r="N26" s="396"/>
      <c r="O26" s="396"/>
      <c r="P26" s="396"/>
      <c r="Q26" s="397"/>
    </row>
    <row r="27" spans="3:17" ht="35.1" customHeight="1">
      <c r="C27" s="395" t="str">
        <f>IF(Id.O!C29=0,"",Id.O!C29)</f>
        <v/>
      </c>
      <c r="D27" s="396"/>
      <c r="E27" s="396"/>
      <c r="F27" s="396"/>
      <c r="G27" s="396"/>
      <c r="H27" s="396"/>
      <c r="I27" s="396"/>
      <c r="J27" s="396"/>
      <c r="K27" s="396"/>
      <c r="L27" s="396"/>
      <c r="M27" s="396"/>
      <c r="N27" s="396"/>
      <c r="O27" s="396"/>
      <c r="P27" s="396"/>
      <c r="Q27" s="397"/>
    </row>
    <row r="28" spans="3:17" ht="35.1" customHeight="1">
      <c r="C28" s="395" t="str">
        <f>IF(Id.O!C30=0,"",Id.O!C30)</f>
        <v/>
      </c>
      <c r="D28" s="396"/>
      <c r="E28" s="396"/>
      <c r="F28" s="396"/>
      <c r="G28" s="396"/>
      <c r="H28" s="396"/>
      <c r="I28" s="396"/>
      <c r="J28" s="396"/>
      <c r="K28" s="396"/>
      <c r="L28" s="396"/>
      <c r="M28" s="396"/>
      <c r="N28" s="396"/>
      <c r="O28" s="396"/>
      <c r="P28" s="396"/>
      <c r="Q28" s="397"/>
    </row>
    <row r="29" spans="3:17" ht="35.1" customHeight="1">
      <c r="C29" s="395" t="str">
        <f>IF(Id.O!C31=0,"",Id.O!C31)</f>
        <v/>
      </c>
      <c r="D29" s="396"/>
      <c r="E29" s="396"/>
      <c r="F29" s="396"/>
      <c r="G29" s="396"/>
      <c r="H29" s="396"/>
      <c r="I29" s="396"/>
      <c r="J29" s="396"/>
      <c r="K29" s="396"/>
      <c r="L29" s="396"/>
      <c r="M29" s="396"/>
      <c r="N29" s="396"/>
      <c r="O29" s="396"/>
      <c r="P29" s="396"/>
      <c r="Q29" s="397"/>
    </row>
    <row r="30" spans="3:17" ht="35.1" customHeight="1">
      <c r="C30" s="395" t="str">
        <f>IF(Id.O!C32=0,"",Id.O!C32)</f>
        <v/>
      </c>
      <c r="D30" s="396"/>
      <c r="E30" s="396"/>
      <c r="F30" s="396"/>
      <c r="G30" s="396"/>
      <c r="H30" s="396"/>
      <c r="I30" s="396"/>
      <c r="J30" s="396"/>
      <c r="K30" s="396"/>
      <c r="L30" s="396"/>
      <c r="M30" s="396"/>
      <c r="N30" s="396"/>
      <c r="O30" s="396"/>
      <c r="P30" s="396"/>
      <c r="Q30" s="397"/>
    </row>
    <row r="31" spans="3:17" ht="35.1" customHeight="1">
      <c r="C31" s="395" t="str">
        <f>IF(Id.O!C33=0,"",Id.O!C33)</f>
        <v/>
      </c>
      <c r="D31" s="396"/>
      <c r="E31" s="396"/>
      <c r="F31" s="396"/>
      <c r="G31" s="396"/>
      <c r="H31" s="396"/>
      <c r="I31" s="396"/>
      <c r="J31" s="396"/>
      <c r="K31" s="396"/>
      <c r="L31" s="396"/>
      <c r="M31" s="396"/>
      <c r="N31" s="396"/>
      <c r="O31" s="396"/>
      <c r="P31" s="396"/>
      <c r="Q31" s="397"/>
    </row>
    <row r="32" spans="3:17" ht="35.1" customHeight="1">
      <c r="C32" s="395" t="str">
        <f>IF(Id.O!C34=0,"",Id.O!C34)</f>
        <v/>
      </c>
      <c r="D32" s="396"/>
      <c r="E32" s="396"/>
      <c r="F32" s="396"/>
      <c r="G32" s="396"/>
      <c r="H32" s="396"/>
      <c r="I32" s="396"/>
      <c r="J32" s="396"/>
      <c r="K32" s="396"/>
      <c r="L32" s="396"/>
      <c r="M32" s="396"/>
      <c r="N32" s="396"/>
      <c r="O32" s="396"/>
      <c r="P32" s="396"/>
      <c r="Q32" s="397"/>
    </row>
    <row r="33" spans="3:17" ht="35.1" customHeight="1">
      <c r="C33" s="395" t="str">
        <f>IF(Id.O!C35=0,"",Id.O!C35)</f>
        <v/>
      </c>
      <c r="D33" s="396"/>
      <c r="E33" s="396"/>
      <c r="F33" s="396"/>
      <c r="G33" s="396"/>
      <c r="H33" s="396"/>
      <c r="I33" s="396"/>
      <c r="J33" s="396"/>
      <c r="K33" s="396"/>
      <c r="L33" s="396"/>
      <c r="M33" s="396"/>
      <c r="N33" s="396"/>
      <c r="O33" s="396"/>
      <c r="P33" s="396"/>
      <c r="Q33" s="397"/>
    </row>
    <row r="34" spans="3:17" ht="35.1" customHeight="1">
      <c r="C34" s="395" t="str">
        <f>IF(Id.O!C36=0,"",Id.O!C36)</f>
        <v/>
      </c>
      <c r="D34" s="396"/>
      <c r="E34" s="396"/>
      <c r="F34" s="396"/>
      <c r="G34" s="396"/>
      <c r="H34" s="396"/>
      <c r="I34" s="396"/>
      <c r="J34" s="396"/>
      <c r="K34" s="396"/>
      <c r="L34" s="396"/>
      <c r="M34" s="396"/>
      <c r="N34" s="396"/>
      <c r="O34" s="396"/>
      <c r="P34" s="396"/>
      <c r="Q34" s="397"/>
    </row>
    <row r="35" spans="3:17" ht="35.1" customHeight="1">
      <c r="C35" s="395" t="str">
        <f>IF(Id.O!C37=0,"",Id.O!C37)</f>
        <v/>
      </c>
      <c r="D35" s="396"/>
      <c r="E35" s="396"/>
      <c r="F35" s="396"/>
      <c r="G35" s="396"/>
      <c r="H35" s="396"/>
      <c r="I35" s="396"/>
      <c r="J35" s="396"/>
      <c r="K35" s="396"/>
      <c r="L35" s="396"/>
      <c r="M35" s="396"/>
      <c r="N35" s="396"/>
      <c r="O35" s="396"/>
      <c r="P35" s="396"/>
      <c r="Q35" s="397"/>
    </row>
    <row r="36" spans="3:17" ht="35.1" customHeight="1">
      <c r="C36" s="395" t="str">
        <f>IF(Id.O!C38=0,"",Id.O!C38)</f>
        <v/>
      </c>
      <c r="D36" s="396"/>
      <c r="E36" s="396"/>
      <c r="F36" s="396"/>
      <c r="G36" s="396"/>
      <c r="H36" s="396"/>
      <c r="I36" s="396"/>
      <c r="J36" s="396"/>
      <c r="K36" s="396"/>
      <c r="L36" s="396"/>
      <c r="M36" s="396"/>
      <c r="N36" s="396"/>
      <c r="O36" s="396"/>
      <c r="P36" s="396"/>
      <c r="Q36" s="397"/>
    </row>
    <row r="37" spans="3:17" ht="22.5" customHeight="1"/>
    <row r="38" spans="3:17" ht="22.5" customHeight="1">
      <c r="C38" s="156" t="s">
        <v>176</v>
      </c>
    </row>
    <row r="39" spans="3:17" ht="22.5" customHeight="1"/>
    <row r="40" spans="3:17" ht="30" customHeight="1">
      <c r="C40" s="387" t="str">
        <f>Dash3!C5</f>
        <v>Conclusión BSC proximidad</v>
      </c>
      <c r="D40" s="387"/>
      <c r="E40" s="387"/>
      <c r="F40" s="387"/>
      <c r="G40" s="389">
        <f ca="1">Dash3!C6</f>
        <v>0</v>
      </c>
      <c r="H40" s="389"/>
    </row>
    <row r="41" spans="3:17" ht="46.5" customHeight="1" thickBot="1">
      <c r="C41" s="388"/>
      <c r="D41" s="388"/>
      <c r="E41" s="388"/>
      <c r="F41" s="388"/>
      <c r="G41" s="389"/>
      <c r="H41" s="389"/>
    </row>
    <row r="42" spans="3:17" ht="35.1" customHeight="1" thickTop="1">
      <c r="C42" s="387" t="str">
        <f>Dash3!$F$5</f>
        <v>realización de análisis de los objetivos globales vinculados a las estrategias</v>
      </c>
      <c r="D42" s="387"/>
      <c r="E42" s="387"/>
      <c r="F42" s="387"/>
    </row>
    <row r="43" spans="3:17" ht="35.1" customHeight="1" thickBot="1">
      <c r="C43" s="388"/>
      <c r="D43" s="388"/>
      <c r="E43" s="388"/>
      <c r="F43" s="388"/>
    </row>
    <row r="44" spans="3:17" ht="35.1" customHeight="1" thickTop="1"/>
    <row r="45" spans="3:17" ht="35.1" customHeight="1"/>
    <row r="46" spans="3:17" ht="150" customHeight="1"/>
    <row r="47" spans="3:17" ht="35.1" customHeight="1"/>
    <row r="48" spans="3:17" ht="35.1" customHeight="1"/>
    <row r="49" spans="3:3" ht="35.1" customHeight="1"/>
    <row r="50" spans="3:3" ht="35.1" customHeight="1"/>
    <row r="51" spans="3:3" ht="35.1" customHeight="1">
      <c r="C51" s="156" t="s">
        <v>177</v>
      </c>
    </row>
    <row r="52" spans="3:3" ht="22.5" customHeight="1"/>
    <row r="53" spans="3:3" ht="30" customHeight="1"/>
    <row r="54" spans="3:3" ht="22.5" customHeight="1"/>
    <row r="55" spans="3:3" ht="163.5" customHeight="1"/>
    <row r="56" spans="3:3" ht="83.25" customHeight="1"/>
    <row r="57" spans="3:3" ht="22.5" customHeight="1"/>
    <row r="58" spans="3:3" ht="22.5" customHeight="1"/>
    <row r="59" spans="3:3" ht="21" customHeight="1">
      <c r="C59" s="156"/>
    </row>
    <row r="60" spans="3:3" ht="105" customHeight="1"/>
    <row r="61" spans="3:3" ht="168" customHeight="1"/>
    <row r="62" spans="3:3" ht="36.75" customHeight="1"/>
    <row r="63" spans="3:3" ht="66" customHeight="1">
      <c r="C63" s="156" t="s">
        <v>178</v>
      </c>
    </row>
    <row r="64" spans="3:3" ht="114.75" customHeight="1"/>
    <row r="65" spans="3:16" ht="168.75" customHeight="1"/>
    <row r="66" spans="3:16" ht="74.25" customHeight="1">
      <c r="D66" s="37" t="str">
        <f>Dash2!$C$7</f>
        <v>Planes de acción</v>
      </c>
      <c r="E66" s="37"/>
      <c r="F66" s="37"/>
      <c r="G66" s="37" t="str">
        <f>Dash2!$E$7</f>
        <v>Terminado</v>
      </c>
      <c r="H66" s="37"/>
      <c r="I66" s="37"/>
      <c r="J66" s="37"/>
      <c r="K66" s="37" t="str">
        <f>Dash2!$G$7</f>
        <v>En proceso</v>
      </c>
      <c r="L66" s="37"/>
      <c r="M66" s="37"/>
      <c r="N66" s="37"/>
      <c r="O66" s="37" t="str">
        <f>Dash2!$I$7</f>
        <v>Retraso</v>
      </c>
      <c r="P66" s="37"/>
    </row>
    <row r="67" spans="3:16" ht="98.25" customHeight="1">
      <c r="D67" s="393">
        <f ca="1">Dash2!$C$8</f>
        <v>8</v>
      </c>
      <c r="E67" s="394"/>
      <c r="F67" s="100"/>
      <c r="G67" s="392">
        <f ca="1">Dash2!$E$8</f>
        <v>3</v>
      </c>
      <c r="H67" s="392"/>
      <c r="I67" s="392"/>
      <c r="J67" s="100"/>
      <c r="K67" s="391">
        <f ca="1">Dash2!$G$8</f>
        <v>0</v>
      </c>
      <c r="L67" s="391"/>
      <c r="M67" s="391"/>
      <c r="N67" s="100"/>
      <c r="O67" s="390">
        <f ca="1">Dash2!$I$8</f>
        <v>5</v>
      </c>
      <c r="P67" s="390"/>
    </row>
    <row r="68" spans="3:16" ht="21.75" customHeight="1"/>
    <row r="69" spans="3:16" ht="30" customHeight="1">
      <c r="C69" s="20"/>
    </row>
    <row r="70" spans="3:16" ht="30" customHeight="1">
      <c r="C70" s="21"/>
      <c r="D70" s="10"/>
      <c r="E70" s="10"/>
      <c r="F70" s="10"/>
      <c r="G70" s="10"/>
      <c r="H70" s="10"/>
      <c r="I70" s="10"/>
      <c r="J70" s="28"/>
    </row>
    <row r="71" spans="3:16" ht="30" customHeight="1"/>
    <row r="72" spans="3:16" ht="30" customHeight="1"/>
    <row r="73" spans="3:16" ht="30" customHeight="1"/>
    <row r="74" spans="3:16" ht="30" customHeight="1"/>
    <row r="75" spans="3:16" ht="30" customHeight="1"/>
    <row r="76" spans="3:16" ht="30" customHeight="1"/>
    <row r="77" spans="3:16" ht="30" customHeight="1"/>
    <row r="78" spans="3:16" ht="50.1" customHeight="1">
      <c r="C78" s="22"/>
    </row>
    <row r="79" spans="3:16" ht="30" customHeight="1">
      <c r="C79" s="21"/>
      <c r="D79" s="10"/>
      <c r="E79" s="10"/>
      <c r="F79" s="10"/>
      <c r="G79" s="10"/>
      <c r="H79" s="10"/>
      <c r="I79" s="10"/>
      <c r="J79" s="28"/>
    </row>
    <row r="80" spans="3:16" ht="30" customHeight="1"/>
    <row r="81" spans="3:10" ht="30" customHeight="1"/>
    <row r="82" spans="3:10" ht="30" customHeight="1"/>
    <row r="83" spans="3:10" ht="30" customHeight="1"/>
    <row r="84" spans="3:10" ht="30" customHeight="1"/>
    <row r="85" spans="3:10" ht="30" customHeight="1"/>
    <row r="86" spans="3:10" ht="30" customHeight="1"/>
    <row r="87" spans="3:10" ht="50.1" customHeight="1">
      <c r="C87" s="22"/>
    </row>
    <row r="88" spans="3:10" ht="30" customHeight="1">
      <c r="C88" s="21"/>
      <c r="D88" s="10"/>
      <c r="E88" s="10"/>
      <c r="F88" s="10"/>
      <c r="G88" s="10"/>
      <c r="H88" s="10"/>
      <c r="I88" s="10"/>
      <c r="J88" s="28"/>
    </row>
    <row r="89" spans="3:10" ht="30" customHeight="1"/>
    <row r="90" spans="3:10" ht="30" customHeight="1"/>
    <row r="91" spans="3:10" ht="30" customHeight="1"/>
    <row r="92" spans="3:10" ht="30" customHeight="1"/>
    <row r="93" spans="3:10" ht="30" customHeight="1"/>
    <row r="94" spans="3:10" ht="30" customHeight="1"/>
    <row r="95" spans="3:10" ht="30" customHeight="1"/>
    <row r="96" spans="3:10" ht="50.1" customHeight="1">
      <c r="C96" s="22"/>
    </row>
    <row r="97" spans="3:10" ht="30" customHeight="1">
      <c r="C97" s="21"/>
      <c r="D97" s="10"/>
      <c r="E97" s="10"/>
      <c r="F97" s="10"/>
      <c r="G97" s="10"/>
      <c r="H97" s="10"/>
      <c r="I97" s="10"/>
      <c r="J97" s="28"/>
    </row>
    <row r="98" spans="3:10" ht="30" customHeight="1"/>
    <row r="99" spans="3:10" ht="30" customHeight="1"/>
    <row r="100" spans="3:10" ht="30" customHeight="1"/>
    <row r="101" spans="3:10" ht="30" customHeight="1"/>
    <row r="102" spans="3:10" ht="30" customHeight="1"/>
    <row r="103" spans="3:10" ht="30" customHeight="1"/>
    <row r="104" spans="3:10" ht="30" customHeight="1"/>
    <row r="105" spans="3:10" ht="22.5" customHeight="1"/>
    <row r="106" spans="3:10" ht="30" customHeight="1"/>
    <row r="107" spans="3:10" ht="30" customHeight="1"/>
    <row r="108" spans="3:10" ht="30" customHeight="1"/>
    <row r="109" spans="3:10" ht="30" customHeight="1"/>
    <row r="110" spans="3:10" ht="30" customHeight="1"/>
    <row r="111" spans="3:10" ht="30" customHeight="1"/>
    <row r="112" spans="3:10"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sheetData>
  <sheetProtection algorithmName="SHA-512" hashValue="x6ybtSaOYIuIWGpAVSJh/2fQtyiAwkYg9KG4ZQXh9WtPyxSzRrigD8s1d4ffXr51763MXjRU2RbzPVsHL2fjvA==" saltValue="aH1eipeMQYpAzZTvxqYYaA==" spinCount="100000" sheet="1" objects="1" scenarios="1" formatCells="0" formatColumns="0" formatRows="0" selectLockedCells="1"/>
  <mergeCells count="39">
    <mergeCell ref="C16:D16"/>
    <mergeCell ref="E16:F16"/>
    <mergeCell ref="G16:H16"/>
    <mergeCell ref="I16:J16"/>
    <mergeCell ref="K16:L16"/>
    <mergeCell ref="M16:N16"/>
    <mergeCell ref="O16:P16"/>
    <mergeCell ref="C36:Q36"/>
    <mergeCell ref="C35:Q35"/>
    <mergeCell ref="C34:Q34"/>
    <mergeCell ref="C33:Q33"/>
    <mergeCell ref="C32:Q32"/>
    <mergeCell ref="C31:Q31"/>
    <mergeCell ref="C30:Q30"/>
    <mergeCell ref="C29:Q29"/>
    <mergeCell ref="C28:Q28"/>
    <mergeCell ref="C27:Q27"/>
    <mergeCell ref="C26:Q26"/>
    <mergeCell ref="C19:Q19"/>
    <mergeCell ref="C18:Q18"/>
    <mergeCell ref="C20:Q20"/>
    <mergeCell ref="C6:P6"/>
    <mergeCell ref="C14:D14"/>
    <mergeCell ref="C15:D15"/>
    <mergeCell ref="E15:Q15"/>
    <mergeCell ref="E14:Q14"/>
    <mergeCell ref="C17:Q17"/>
    <mergeCell ref="C25:Q25"/>
    <mergeCell ref="C24:Q24"/>
    <mergeCell ref="C23:Q23"/>
    <mergeCell ref="C22:Q22"/>
    <mergeCell ref="C21:Q21"/>
    <mergeCell ref="C40:F41"/>
    <mergeCell ref="G40:H41"/>
    <mergeCell ref="C42:F43"/>
    <mergeCell ref="O67:P67"/>
    <mergeCell ref="K67:M67"/>
    <mergeCell ref="G67:I67"/>
    <mergeCell ref="D67:E67"/>
  </mergeCells>
  <conditionalFormatting sqref="G40">
    <cfRule type="cellIs" dxfId="47" priority="1" operator="equal">
      <formula>""</formula>
    </cfRule>
    <cfRule type="cellIs" dxfId="46" priority="2" operator="equal">
      <formula>0</formula>
    </cfRule>
    <cfRule type="cellIs" dxfId="45" priority="3" operator="greaterThan">
      <formula>0.7</formula>
    </cfRule>
    <cfRule type="cellIs" dxfId="44" priority="4" operator="lessThan">
      <formula>0.5</formula>
    </cfRule>
    <cfRule type="cellIs" dxfId="43" priority="5" operator="greaterThan">
      <formula>0.5</formula>
    </cfRule>
  </conditionalFormatting>
  <pageMargins left="0.25" right="0.25" top="0.75" bottom="0.75" header="0.3" footer="0.3"/>
  <pageSetup paperSize="9" scale="63" orientation="portrait" r:id="rId1"/>
  <rowBreaks count="3" manualBreakCount="3">
    <brk id="36" min="2" max="16" man="1"/>
    <brk id="57" min="2" max="16" man="1"/>
    <brk id="68" min="2" max="16" man="1"/>
  </rowBreaks>
  <colBreaks count="1" manualBreakCount="1">
    <brk id="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850" r:id="rId4" name="Drop-down 2">
              <controlPr defaultSize="0" autoLine="0" autoPict="0">
                <anchor moveWithCells="1">
                  <from>
                    <xdr:col>4</xdr:col>
                    <xdr:colOff>30480</xdr:colOff>
                    <xdr:row>50</xdr:row>
                    <xdr:rowOff>68580</xdr:rowOff>
                  </from>
                  <to>
                    <xdr:col>7</xdr:col>
                    <xdr:colOff>68580</xdr:colOff>
                    <xdr:row>50</xdr:row>
                    <xdr:rowOff>373380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5"/>
  <dimension ref="A1:BE50"/>
  <sheetViews>
    <sheetView showGridLines="0" zoomScale="90" zoomScaleNormal="90" zoomScalePageLayoutView="90" workbookViewId="0">
      <pane ySplit="5" topLeftCell="A6" activePane="bottomLeft" state="frozen"/>
      <selection activeCell="C3" sqref="C3"/>
      <selection pane="bottomLeft" activeCell="C6" sqref="C6"/>
    </sheetView>
  </sheetViews>
  <sheetFormatPr defaultColWidth="9.109375" defaultRowHeight="0" customHeight="1" zeroHeight="1"/>
  <cols>
    <col min="1" max="1" width="2.44140625" customWidth="1"/>
    <col min="2" max="2" width="1.44140625" customWidth="1"/>
    <col min="3" max="3" width="38" customWidth="1"/>
    <col min="4" max="4" width="48.6640625" customWidth="1"/>
    <col min="5" max="5" width="12.6640625" customWidth="1"/>
    <col min="6" max="6" width="22.6640625" customWidth="1"/>
    <col min="7" max="7" width="48.6640625" customWidth="1"/>
  </cols>
  <sheetData>
    <row r="1" spans="2:9" s="29" customFormat="1" ht="39" customHeight="1">
      <c r="B1" s="275"/>
      <c r="E1" s="31"/>
    </row>
    <row r="2" spans="2:9" s="30" customFormat="1" ht="30" customHeight="1">
      <c r="C2" s="32"/>
      <c r="D2" s="33"/>
      <c r="E2" s="33"/>
      <c r="F2" s="33"/>
      <c r="G2" s="33"/>
      <c r="H2" s="33"/>
      <c r="I2" s="33"/>
    </row>
    <row r="3" spans="2:9" s="287" customFormat="1" ht="45" customHeight="1">
      <c r="C3" s="291" t="s">
        <v>311</v>
      </c>
      <c r="D3" s="288"/>
      <c r="E3" s="288"/>
      <c r="F3" s="288"/>
      <c r="G3" s="288"/>
      <c r="H3" s="288"/>
      <c r="I3" s="288"/>
    </row>
    <row r="4" spans="2:9" ht="15" customHeight="1" thickBot="1">
      <c r="C4" s="34"/>
      <c r="D4" s="35"/>
      <c r="E4" s="35"/>
      <c r="F4" s="35"/>
      <c r="G4" s="35"/>
      <c r="H4" s="35"/>
      <c r="I4" s="35"/>
    </row>
    <row r="5" spans="2:9" ht="30" customHeight="1" thickTop="1" thickBot="1">
      <c r="C5" s="36" t="s">
        <v>263</v>
      </c>
      <c r="D5" s="263"/>
      <c r="F5" s="201"/>
      <c r="G5" s="263"/>
    </row>
    <row r="6" spans="2:9" ht="32.25" customHeight="1" thickTop="1">
      <c r="C6" s="39" t="s">
        <v>186</v>
      </c>
      <c r="D6" s="264"/>
      <c r="E6" s="23"/>
      <c r="F6" s="265"/>
      <c r="G6" s="266"/>
    </row>
    <row r="7" spans="2:9" ht="32.25" customHeight="1">
      <c r="C7" s="40" t="s">
        <v>188</v>
      </c>
      <c r="D7" s="264"/>
      <c r="E7" s="23"/>
      <c r="F7" s="265"/>
      <c r="G7" s="266"/>
    </row>
    <row r="8" spans="2:9" ht="32.25" customHeight="1">
      <c r="C8" s="40" t="s">
        <v>187</v>
      </c>
      <c r="D8" s="267"/>
      <c r="E8" s="23"/>
      <c r="F8" s="265"/>
      <c r="G8" s="267"/>
    </row>
    <row r="9" spans="2:9" ht="32.25" customHeight="1">
      <c r="C9" s="40" t="s">
        <v>189</v>
      </c>
      <c r="D9" s="267"/>
      <c r="E9" s="23"/>
      <c r="F9" s="265"/>
      <c r="G9" s="267"/>
    </row>
    <row r="10" spans="2:9" ht="32.25" customHeight="1">
      <c r="C10" s="40" t="s">
        <v>190</v>
      </c>
      <c r="D10" s="267"/>
      <c r="E10" s="23"/>
      <c r="F10" s="265"/>
      <c r="G10" s="267"/>
    </row>
    <row r="11" spans="2:9" ht="32.25" customHeight="1">
      <c r="C11" s="40" t="s">
        <v>191</v>
      </c>
      <c r="D11" s="267"/>
      <c r="E11" s="23"/>
      <c r="F11" s="265"/>
      <c r="G11" s="267"/>
    </row>
    <row r="12" spans="2:9" ht="32.25" customHeight="1">
      <c r="C12" s="265"/>
      <c r="D12" s="267"/>
      <c r="E12" s="23"/>
      <c r="F12" s="265"/>
      <c r="G12" s="267"/>
    </row>
    <row r="13" spans="2:9" ht="32.25" customHeight="1">
      <c r="C13" s="265"/>
      <c r="D13" s="267"/>
      <c r="E13" s="23"/>
      <c r="F13" s="265"/>
      <c r="G13" s="267"/>
    </row>
    <row r="14" spans="2:9" ht="35.1" customHeight="1">
      <c r="E14" s="23"/>
      <c r="F14" s="23"/>
      <c r="G14" s="23"/>
    </row>
    <row r="15" spans="2:9" ht="35.1" customHeight="1">
      <c r="C15" s="201"/>
      <c r="D15" s="263"/>
      <c r="E15" s="23"/>
      <c r="F15" s="201"/>
      <c r="G15" s="263"/>
    </row>
    <row r="16" spans="2:9" ht="32.25" customHeight="1">
      <c r="C16" s="265"/>
      <c r="D16" s="267"/>
      <c r="E16" s="23"/>
      <c r="F16" s="265"/>
      <c r="G16" s="267"/>
    </row>
    <row r="17" spans="3:7" ht="32.25" customHeight="1">
      <c r="C17" s="265"/>
      <c r="D17" s="267"/>
      <c r="E17" s="23"/>
      <c r="F17" s="265"/>
      <c r="G17" s="267"/>
    </row>
    <row r="18" spans="3:7" ht="32.25" customHeight="1">
      <c r="C18" s="265"/>
      <c r="D18" s="267"/>
      <c r="E18" s="23"/>
      <c r="F18" s="265"/>
      <c r="G18" s="267"/>
    </row>
    <row r="19" spans="3:7" ht="32.25" customHeight="1">
      <c r="C19" s="265"/>
      <c r="D19" s="267"/>
      <c r="E19" s="23"/>
      <c r="F19" s="265"/>
      <c r="G19" s="267"/>
    </row>
    <row r="20" spans="3:7" ht="32.25" customHeight="1">
      <c r="C20" s="265"/>
      <c r="D20" s="267"/>
      <c r="E20" s="23"/>
      <c r="F20" s="265"/>
      <c r="G20" s="267"/>
    </row>
    <row r="21" spans="3:7" ht="32.25" customHeight="1">
      <c r="C21" s="265"/>
      <c r="D21" s="267"/>
      <c r="E21" s="23"/>
      <c r="F21" s="265"/>
      <c r="G21" s="267"/>
    </row>
    <row r="22" spans="3:7" ht="32.25" customHeight="1">
      <c r="C22" s="265"/>
      <c r="D22" s="267"/>
      <c r="E22" s="23"/>
      <c r="F22" s="265"/>
      <c r="G22" s="267"/>
    </row>
    <row r="23" spans="3:7" ht="32.25" customHeight="1">
      <c r="C23" s="265"/>
      <c r="D23" s="267"/>
      <c r="E23" s="23"/>
      <c r="F23" s="265"/>
      <c r="G23" s="267"/>
    </row>
    <row r="24" spans="3:7" ht="35.1" customHeight="1">
      <c r="E24" s="23"/>
      <c r="F24" s="23"/>
      <c r="G24" s="23"/>
    </row>
    <row r="25" spans="3:7" ht="35.1" customHeight="1">
      <c r="E25" s="23"/>
      <c r="F25" s="23"/>
      <c r="G25" s="23"/>
    </row>
    <row r="26" spans="3:7" ht="35.1" customHeight="1">
      <c r="E26" s="23"/>
      <c r="F26" s="23"/>
      <c r="G26" s="23"/>
    </row>
    <row r="27" spans="3:7" ht="35.1" customHeight="1">
      <c r="E27" s="23"/>
      <c r="F27" s="23"/>
      <c r="G27" s="23"/>
    </row>
    <row r="28" spans="3:7" ht="35.1" customHeight="1">
      <c r="E28" s="23"/>
      <c r="F28" s="23"/>
      <c r="G28" s="23"/>
    </row>
    <row r="29" spans="3:7" ht="35.1" customHeight="1">
      <c r="E29" s="23"/>
      <c r="F29" s="23"/>
      <c r="G29" s="23"/>
    </row>
    <row r="30" spans="3:7" ht="35.1" customHeight="1">
      <c r="E30" s="23"/>
      <c r="F30" s="23"/>
      <c r="G30" s="23"/>
    </row>
    <row r="31" spans="3:7" ht="35.1" customHeight="1">
      <c r="E31" s="23"/>
      <c r="F31" s="23"/>
      <c r="G31" s="23"/>
    </row>
    <row r="32" spans="3:7" ht="35.1" customHeight="1">
      <c r="E32" s="23"/>
      <c r="F32" s="23"/>
      <c r="G32" s="23"/>
    </row>
    <row r="33" spans="1:57" ht="35.1" customHeight="1">
      <c r="E33" s="23"/>
      <c r="F33" s="23"/>
      <c r="G33" s="23"/>
    </row>
    <row r="34" spans="1:57" ht="35.1" customHeight="1">
      <c r="E34" s="23"/>
      <c r="F34" s="23"/>
      <c r="G34" s="23"/>
    </row>
    <row r="35" spans="1:57" ht="35.1" customHeight="1">
      <c r="E35" s="23"/>
      <c r="F35" s="23"/>
      <c r="G35" s="23"/>
    </row>
    <row r="36" spans="1:57" ht="35.1" customHeight="1">
      <c r="E36" s="23"/>
      <c r="F36" s="23"/>
      <c r="G36" s="23"/>
    </row>
    <row r="37" spans="1:57" ht="35.1" customHeight="1">
      <c r="E37" s="23"/>
      <c r="F37" s="23"/>
      <c r="G37" s="23"/>
    </row>
    <row r="38" spans="1:57" ht="35.1" customHeight="1">
      <c r="E38" s="23"/>
      <c r="F38" s="23"/>
      <c r="G38" s="23"/>
    </row>
    <row r="39" spans="1:57" ht="35.1" customHeight="1">
      <c r="E39" s="23"/>
      <c r="F39" s="23"/>
      <c r="G39" s="23"/>
    </row>
    <row r="40" spans="1:57" ht="35.1" customHeight="1">
      <c r="E40" s="23"/>
      <c r="F40" s="23"/>
      <c r="G40" s="23"/>
    </row>
    <row r="41" spans="1:57" ht="35.1" customHeight="1">
      <c r="E41" s="23"/>
      <c r="F41" s="23"/>
      <c r="G41" s="23"/>
    </row>
    <row r="42" spans="1:57" ht="35.1" customHeight="1">
      <c r="E42" s="23"/>
      <c r="F42" s="23"/>
      <c r="G42" s="23"/>
    </row>
    <row r="43" spans="1:57" ht="35.1" customHeight="1">
      <c r="E43" s="23"/>
      <c r="F43" s="23"/>
      <c r="G43" s="23"/>
    </row>
    <row r="44" spans="1:57" ht="35.1" customHeight="1">
      <c r="E44" s="23"/>
      <c r="F44" s="23"/>
      <c r="G44" s="23"/>
    </row>
    <row r="45" spans="1:57" ht="35.1" customHeight="1">
      <c r="E45" s="23"/>
      <c r="F45" s="23"/>
      <c r="G45" s="23"/>
    </row>
    <row r="46" spans="1:57" s="2" customFormat="1" ht="15" customHeight="1">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57" s="2" customFormat="1" ht="16.5" customHeight="1">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57" s="2" customFormat="1" ht="15" customHeight="1">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1:57" s="2" customFormat="1" ht="0" hidden="1" customHeight="1">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1:57" s="2" customFormat="1" ht="0" hidden="1" customHeight="1">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sheetData>
  <sheetProtection algorithmName="SHA-512" hashValue="0gjC6L/zZZtJdzAiGDxZnqb8CNN+bcmTcgFcHCwRxJo0o779RaFlTEPJtGmdW7L+8oaoNh2k6t1XmMvcTcIRcQ==" saltValue="p/ietXAK1DcCrsEtMAQL+A==" spinCount="100000" sheet="1" objects="1" scenarios="1" formatCells="0" formatColumns="0" formatRows="0" selectLockedCells="1"/>
  <autoFilter ref="C5:C11" xr:uid="{00000000-0009-0000-0000-000002000000}"/>
  <conditionalFormatting sqref="C6:C11">
    <cfRule type="cellIs" dxfId="236" priority="1" operator="equal">
      <formula>"Diminuir"</formula>
    </cfRule>
    <cfRule type="cellIs" dxfId="235" priority="2" operator="equal">
      <formula>"Aumentar"</formula>
    </cfRule>
  </conditionalFormatting>
  <conditionalFormatting sqref="C12:C13">
    <cfRule type="cellIs" dxfId="234" priority="15" operator="equal">
      <formula>"Diminuir"</formula>
    </cfRule>
    <cfRule type="cellIs" dxfId="233" priority="16" operator="equal">
      <formula>"Aumentar"</formula>
    </cfRule>
  </conditionalFormatting>
  <conditionalFormatting sqref="C16:C23">
    <cfRule type="cellIs" dxfId="232" priority="7" operator="equal">
      <formula>"Diminuir"</formula>
    </cfRule>
    <cfRule type="cellIs" dxfId="231" priority="8" operator="equal">
      <formula>"Aumentar"</formula>
    </cfRule>
  </conditionalFormatting>
  <conditionalFormatting sqref="F6:F13">
    <cfRule type="cellIs" dxfId="230" priority="11" operator="equal">
      <formula>"Diminuir"</formula>
    </cfRule>
    <cfRule type="cellIs" dxfId="229" priority="12" operator="equal">
      <formula>"Aumentar"</formula>
    </cfRule>
  </conditionalFormatting>
  <conditionalFormatting sqref="F16:F23">
    <cfRule type="cellIs" dxfId="228" priority="3" operator="equal">
      <formula>"Diminuir"</formula>
    </cfRule>
    <cfRule type="cellIs" dxfId="227" priority="4" operator="equal">
      <formula>"Aumentar"</formula>
    </cfRule>
  </conditionalFormatting>
  <printOptions horizontalCentered="1"/>
  <pageMargins left="0.25" right="0.25" top="0.75" bottom="0.75" header="0.3" footer="0.3"/>
  <pageSetup paperSize="9" scale="9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3">
    <pageSetUpPr fitToPage="1"/>
  </sheetPr>
  <dimension ref="A1:XCC115"/>
  <sheetViews>
    <sheetView showGridLines="0" zoomScale="90" zoomScaleNormal="90" zoomScalePageLayoutView="90" workbookViewId="0">
      <selection activeCell="F11" sqref="F11"/>
    </sheetView>
  </sheetViews>
  <sheetFormatPr defaultColWidth="9.109375" defaultRowHeight="0" customHeight="1" zeroHeight="1"/>
  <cols>
    <col min="1" max="1" width="2.44140625" style="16" customWidth="1"/>
    <col min="2" max="2" width="1.44140625" style="16" customWidth="1"/>
    <col min="3" max="3" width="2" style="16" customWidth="1"/>
    <col min="4" max="4" width="23.44140625" style="16" customWidth="1"/>
    <col min="5" max="5" width="1.44140625" style="16" customWidth="1"/>
    <col min="6" max="6" width="23.44140625" style="16" customWidth="1"/>
    <col min="7" max="7" width="1.44140625" style="16" customWidth="1"/>
    <col min="8" max="8" width="23.44140625" style="16" customWidth="1"/>
    <col min="9" max="9" width="1.44140625" style="16" customWidth="1"/>
    <col min="10" max="10" width="23.44140625" style="16" customWidth="1"/>
    <col min="11" max="11" width="1.44140625" style="16" customWidth="1"/>
    <col min="12" max="12" width="23.44140625" style="16" customWidth="1"/>
    <col min="13" max="13" width="1.44140625" style="16" customWidth="1"/>
    <col min="14" max="14" width="23.44140625" style="16" customWidth="1"/>
    <col min="15" max="15" width="1.44140625" style="16" customWidth="1"/>
    <col min="16" max="16" width="23.44140625" style="16" customWidth="1"/>
    <col min="17" max="17" width="1.44140625" style="16" customWidth="1"/>
    <col min="18" max="18" width="23.44140625" style="16" customWidth="1"/>
    <col min="19" max="20" width="1.109375" style="16" customWidth="1"/>
    <col min="21" max="16384" width="9.109375" style="16"/>
  </cols>
  <sheetData>
    <row r="1" spans="1:16305" s="29" customFormat="1" ht="39" customHeight="1">
      <c r="B1" s="275"/>
      <c r="E1" s="31"/>
      <c r="H1" s="135"/>
      <c r="I1" s="135"/>
      <c r="J1" s="166"/>
      <c r="K1" s="166"/>
      <c r="L1" s="166"/>
      <c r="M1" s="166"/>
      <c r="N1" s="166"/>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66"/>
      <c r="BE1" s="166"/>
      <c r="BF1" s="166"/>
      <c r="BG1" s="166"/>
      <c r="BH1" s="166"/>
      <c r="BI1" s="166"/>
      <c r="BJ1" s="166"/>
      <c r="BK1" s="166"/>
      <c r="BL1" s="166"/>
      <c r="BM1" s="166"/>
    </row>
    <row r="2" spans="1:16305" s="30" customFormat="1" ht="30" customHeight="1">
      <c r="C2" s="32"/>
      <c r="D2" s="33"/>
      <c r="E2" s="33"/>
      <c r="F2" s="33"/>
      <c r="G2" s="33"/>
      <c r="H2" s="33"/>
      <c r="I2" s="33"/>
      <c r="J2" s="167"/>
      <c r="K2" s="167"/>
      <c r="L2" s="167"/>
      <c r="M2" s="167"/>
      <c r="N2" s="167"/>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67"/>
      <c r="BE2" s="167"/>
      <c r="BF2" s="167"/>
      <c r="BG2" s="167"/>
      <c r="BH2" s="167"/>
      <c r="BI2" s="167"/>
      <c r="BJ2" s="167"/>
      <c r="BK2" s="167"/>
      <c r="BL2" s="167"/>
      <c r="BM2" s="167"/>
    </row>
    <row r="3" spans="1:16305" s="287" customFormat="1" ht="45" customHeight="1">
      <c r="C3" s="291" t="s">
        <v>311</v>
      </c>
      <c r="D3" s="288"/>
      <c r="E3" s="288"/>
      <c r="F3" s="288"/>
      <c r="G3" s="288"/>
      <c r="H3" s="288"/>
      <c r="I3" s="288"/>
      <c r="J3" s="302"/>
      <c r="K3" s="302"/>
      <c r="L3" s="302"/>
      <c r="M3" s="302"/>
      <c r="N3" s="302"/>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2"/>
      <c r="BE3" s="302"/>
      <c r="BF3" s="302"/>
      <c r="BG3" s="302"/>
      <c r="BH3" s="302"/>
      <c r="BI3" s="302"/>
      <c r="BJ3" s="302"/>
      <c r="BK3" s="302"/>
      <c r="BL3" s="302"/>
      <c r="BM3" s="302"/>
    </row>
    <row r="4" spans="1:16305" s="176" customFormat="1" ht="18" hidden="1" customHeight="1">
      <c r="A4" s="175"/>
      <c r="B4" s="175"/>
      <c r="C4" s="194" t="s">
        <v>215</v>
      </c>
      <c r="D4" s="187"/>
      <c r="E4" s="187"/>
      <c r="F4" s="187"/>
      <c r="G4" s="187"/>
      <c r="H4" s="187"/>
      <c r="J4" s="187"/>
      <c r="K4" s="187"/>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7"/>
    </row>
    <row r="5" spans="1:16305" s="176" customFormat="1" ht="18" hidden="1" customHeight="1">
      <c r="A5" s="175"/>
      <c r="B5" s="175"/>
      <c r="C5" s="195"/>
      <c r="D5" s="187"/>
      <c r="E5" s="187"/>
      <c r="F5" s="187"/>
      <c r="G5" s="187"/>
      <c r="H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row>
    <row r="6" spans="1:16305" s="176" customFormat="1" ht="18" hidden="1" customHeight="1">
      <c r="A6" s="175"/>
      <c r="B6" s="175"/>
      <c r="C6" s="187"/>
      <c r="D6" s="187"/>
      <c r="E6" s="187"/>
      <c r="F6" s="187"/>
      <c r="G6" s="187"/>
      <c r="H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c r="BJ6" s="187"/>
      <c r="BK6" s="187"/>
      <c r="BL6" s="187"/>
      <c r="BM6" s="187"/>
    </row>
    <row r="7" spans="1:16305" s="176" customFormat="1" ht="18" hidden="1" customHeight="1">
      <c r="A7"/>
      <c r="B7"/>
      <c r="C7" s="164"/>
      <c r="D7" s="164"/>
      <c r="E7" s="164"/>
      <c r="F7" s="164"/>
      <c r="G7" s="164"/>
      <c r="H7" s="164"/>
      <c r="I7" s="177"/>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c r="IP7" s="177"/>
      <c r="IQ7" s="177"/>
      <c r="IR7" s="177"/>
      <c r="IS7" s="177"/>
      <c r="IT7" s="177"/>
      <c r="IU7" s="177"/>
      <c r="IV7" s="177"/>
      <c r="IW7" s="177"/>
      <c r="IX7" s="177"/>
      <c r="IY7" s="177"/>
      <c r="IZ7" s="177"/>
      <c r="JA7" s="177"/>
      <c r="JB7" s="177"/>
      <c r="JC7" s="177"/>
      <c r="JD7" s="177"/>
      <c r="JE7" s="177"/>
      <c r="JF7" s="177"/>
      <c r="JG7" s="177"/>
      <c r="JH7" s="177"/>
      <c r="JI7" s="177"/>
      <c r="JJ7" s="177"/>
      <c r="JK7" s="177"/>
      <c r="JL7" s="177"/>
      <c r="JM7" s="177"/>
      <c r="JN7" s="177"/>
      <c r="JO7" s="177"/>
      <c r="JP7" s="177"/>
      <c r="JQ7" s="177"/>
      <c r="JR7" s="177"/>
      <c r="JS7" s="177"/>
      <c r="JT7" s="177"/>
      <c r="JU7" s="177"/>
      <c r="JV7" s="177"/>
      <c r="JW7" s="177"/>
      <c r="JX7" s="177"/>
      <c r="JY7" s="177"/>
      <c r="JZ7" s="177"/>
      <c r="KA7" s="177"/>
      <c r="KB7" s="177"/>
      <c r="KC7" s="177"/>
      <c r="KD7" s="177"/>
      <c r="KE7" s="177"/>
      <c r="KF7" s="177"/>
      <c r="KG7" s="177"/>
      <c r="KH7" s="177"/>
      <c r="KI7" s="177"/>
      <c r="KJ7" s="177"/>
      <c r="KK7" s="177"/>
      <c r="KL7" s="177"/>
      <c r="KM7" s="177"/>
      <c r="KN7" s="177"/>
      <c r="KO7" s="177"/>
      <c r="KP7" s="177"/>
      <c r="KQ7" s="177"/>
      <c r="KR7" s="177"/>
      <c r="KS7" s="177"/>
      <c r="KT7" s="177"/>
      <c r="KU7" s="177"/>
      <c r="KV7" s="177"/>
      <c r="KW7" s="177"/>
      <c r="KX7" s="177"/>
      <c r="KY7" s="177"/>
      <c r="KZ7" s="177"/>
      <c r="LA7" s="177"/>
      <c r="LB7" s="177"/>
      <c r="LC7" s="177"/>
      <c r="LD7" s="177"/>
      <c r="LE7" s="177"/>
      <c r="LF7" s="177"/>
      <c r="LG7" s="177"/>
      <c r="LH7" s="177"/>
      <c r="LI7" s="177"/>
      <c r="LJ7" s="177"/>
      <c r="LK7" s="177"/>
      <c r="LL7" s="177"/>
      <c r="LM7" s="177"/>
      <c r="LN7" s="177"/>
      <c r="LO7" s="177"/>
      <c r="LP7" s="177"/>
      <c r="LQ7" s="177"/>
      <c r="LR7" s="177"/>
      <c r="LS7" s="177"/>
      <c r="LT7" s="177"/>
      <c r="LU7" s="177"/>
      <c r="LV7" s="177"/>
      <c r="LW7" s="177"/>
      <c r="LX7" s="177"/>
      <c r="LY7" s="177"/>
      <c r="LZ7" s="177"/>
      <c r="MA7" s="177"/>
      <c r="MB7" s="177"/>
      <c r="MC7" s="177"/>
      <c r="MD7" s="177"/>
      <c r="ME7" s="177"/>
      <c r="MF7" s="177"/>
      <c r="MG7" s="177"/>
      <c r="MH7" s="177"/>
      <c r="MI7" s="177"/>
      <c r="MJ7" s="177"/>
      <c r="MK7" s="177"/>
      <c r="ML7" s="177"/>
      <c r="MM7" s="177"/>
      <c r="MN7" s="177"/>
      <c r="MO7" s="177"/>
      <c r="MP7" s="177"/>
      <c r="MQ7" s="177"/>
      <c r="MR7" s="177"/>
      <c r="MS7" s="177"/>
      <c r="MT7" s="177"/>
      <c r="MU7" s="177"/>
      <c r="MV7" s="177"/>
      <c r="MW7" s="177"/>
      <c r="MX7" s="177"/>
      <c r="MY7" s="177"/>
      <c r="MZ7" s="177"/>
      <c r="NA7" s="177"/>
      <c r="NB7" s="177"/>
      <c r="NC7" s="177"/>
      <c r="ND7" s="177"/>
      <c r="NE7" s="177"/>
      <c r="NF7" s="177"/>
      <c r="NG7" s="177"/>
      <c r="NH7" s="177"/>
      <c r="NI7" s="177"/>
      <c r="NJ7" s="177"/>
      <c r="NK7" s="177"/>
      <c r="NL7" s="177"/>
      <c r="NM7" s="177"/>
      <c r="NN7" s="177"/>
      <c r="NO7" s="177"/>
      <c r="NP7" s="177"/>
      <c r="NQ7" s="177"/>
      <c r="NR7" s="177"/>
      <c r="NS7" s="177"/>
      <c r="NT7" s="177"/>
      <c r="NU7" s="177"/>
      <c r="NV7" s="177"/>
      <c r="NW7" s="177"/>
      <c r="NX7" s="177"/>
      <c r="NY7" s="177"/>
      <c r="NZ7" s="177"/>
      <c r="OA7" s="177"/>
      <c r="OB7" s="177"/>
      <c r="OC7" s="177"/>
      <c r="OD7" s="177"/>
      <c r="OE7" s="177"/>
      <c r="OF7" s="177"/>
      <c r="OG7" s="177"/>
      <c r="OH7" s="177"/>
      <c r="OI7" s="177"/>
      <c r="OJ7" s="177"/>
      <c r="OK7" s="177"/>
      <c r="OL7" s="177"/>
      <c r="OM7" s="177"/>
      <c r="ON7" s="177"/>
      <c r="OO7" s="177"/>
      <c r="OP7" s="177"/>
      <c r="OQ7" s="177"/>
      <c r="OR7" s="177"/>
      <c r="OS7" s="177"/>
      <c r="OT7" s="177"/>
      <c r="OU7" s="177"/>
      <c r="OV7" s="177"/>
      <c r="OW7" s="177"/>
      <c r="OX7" s="177"/>
      <c r="OY7" s="177"/>
      <c r="OZ7" s="177"/>
      <c r="PA7" s="177"/>
      <c r="PB7" s="177"/>
      <c r="PC7" s="177"/>
      <c r="PD7" s="177"/>
      <c r="PE7" s="177"/>
      <c r="PF7" s="177"/>
      <c r="PG7" s="177"/>
      <c r="PH7" s="177"/>
      <c r="PI7" s="177"/>
      <c r="PJ7" s="177"/>
      <c r="PK7" s="177"/>
      <c r="PL7" s="177"/>
      <c r="PM7" s="177"/>
      <c r="PN7" s="177"/>
      <c r="PO7" s="177"/>
      <c r="PP7" s="177"/>
      <c r="PQ7" s="177"/>
      <c r="PR7" s="177"/>
      <c r="PS7" s="177"/>
      <c r="PT7" s="177"/>
      <c r="PU7" s="177"/>
      <c r="PV7" s="177"/>
      <c r="PW7" s="177"/>
      <c r="PX7" s="177"/>
      <c r="PY7" s="177"/>
      <c r="PZ7" s="177"/>
      <c r="QA7" s="177"/>
      <c r="QB7" s="177"/>
      <c r="QC7" s="177"/>
      <c r="QD7" s="177"/>
      <c r="QE7" s="177"/>
      <c r="QF7" s="177"/>
      <c r="QG7" s="177"/>
      <c r="QH7" s="177"/>
      <c r="QI7" s="177"/>
      <c r="QJ7" s="177"/>
      <c r="QK7" s="177"/>
      <c r="QL7" s="177"/>
      <c r="QM7" s="177"/>
      <c r="QN7" s="177"/>
      <c r="QO7" s="177"/>
      <c r="QP7" s="177"/>
      <c r="QQ7" s="177"/>
      <c r="QR7" s="177"/>
      <c r="QS7" s="177"/>
      <c r="QT7" s="177"/>
      <c r="QU7" s="177"/>
      <c r="QV7" s="177"/>
      <c r="QW7" s="177"/>
      <c r="QX7" s="177"/>
      <c r="QY7" s="177"/>
      <c r="QZ7" s="177"/>
      <c r="RA7" s="177"/>
      <c r="RB7" s="177"/>
      <c r="RC7" s="177"/>
      <c r="RD7" s="177"/>
      <c r="RE7" s="177"/>
      <c r="RF7" s="177"/>
      <c r="RG7" s="177"/>
      <c r="RH7" s="177"/>
      <c r="RI7" s="177"/>
      <c r="RJ7" s="177"/>
      <c r="RK7" s="177"/>
      <c r="RL7" s="177"/>
      <c r="RM7" s="177"/>
      <c r="RN7" s="177"/>
      <c r="RO7" s="177"/>
      <c r="RP7" s="177"/>
      <c r="RQ7" s="177"/>
      <c r="RR7" s="177"/>
      <c r="RS7" s="177"/>
      <c r="RT7" s="177"/>
      <c r="RU7" s="177"/>
      <c r="RV7" s="177"/>
      <c r="RW7" s="177"/>
      <c r="RX7" s="177"/>
      <c r="RY7" s="177"/>
      <c r="RZ7" s="177"/>
      <c r="SA7" s="177"/>
      <c r="SB7" s="177"/>
      <c r="SC7" s="177"/>
      <c r="SD7" s="177"/>
      <c r="SE7" s="177"/>
      <c r="SF7" s="177"/>
      <c r="SG7" s="177"/>
      <c r="SH7" s="177"/>
      <c r="SI7" s="177"/>
      <c r="SJ7" s="177"/>
      <c r="SK7" s="177"/>
      <c r="SL7" s="177"/>
      <c r="SM7" s="177"/>
      <c r="SN7" s="177"/>
      <c r="SO7" s="177"/>
      <c r="SP7" s="177"/>
      <c r="SQ7" s="177"/>
      <c r="SR7" s="177"/>
      <c r="SS7" s="177"/>
      <c r="ST7" s="177"/>
      <c r="SU7" s="177"/>
      <c r="SV7" s="177"/>
      <c r="SW7" s="177"/>
      <c r="SX7" s="177"/>
      <c r="SY7" s="177"/>
      <c r="SZ7" s="177"/>
      <c r="TA7" s="177"/>
      <c r="TB7" s="177"/>
      <c r="TC7" s="177"/>
      <c r="TD7" s="177"/>
      <c r="TE7" s="177"/>
      <c r="TF7" s="177"/>
      <c r="TG7" s="177"/>
      <c r="TH7" s="177"/>
      <c r="TI7" s="177"/>
      <c r="TJ7" s="177"/>
      <c r="TK7" s="177"/>
      <c r="TL7" s="177"/>
      <c r="TM7" s="177"/>
      <c r="TN7" s="177"/>
      <c r="TO7" s="177"/>
      <c r="TP7" s="177"/>
      <c r="TQ7" s="177"/>
      <c r="TR7" s="177"/>
      <c r="TS7" s="177"/>
      <c r="TT7" s="177"/>
      <c r="TU7" s="177"/>
      <c r="TV7" s="177"/>
      <c r="TW7" s="177"/>
      <c r="TX7" s="177"/>
      <c r="TY7" s="177"/>
      <c r="TZ7" s="177"/>
      <c r="UA7" s="177"/>
      <c r="UB7" s="177"/>
      <c r="UC7" s="177"/>
      <c r="UD7" s="177"/>
      <c r="UE7" s="177"/>
      <c r="UF7" s="177"/>
      <c r="UG7" s="177"/>
      <c r="UH7" s="177"/>
      <c r="UI7" s="177"/>
      <c r="UJ7" s="177"/>
      <c r="UK7" s="177"/>
      <c r="UL7" s="177"/>
      <c r="UM7" s="177"/>
      <c r="UN7" s="177"/>
      <c r="UO7" s="177"/>
      <c r="UP7" s="177"/>
      <c r="UQ7" s="177"/>
      <c r="UR7" s="177"/>
      <c r="US7" s="177"/>
      <c r="UT7" s="177"/>
      <c r="UU7" s="177"/>
      <c r="UV7" s="177"/>
      <c r="UW7" s="177"/>
      <c r="UX7" s="177"/>
      <c r="UY7" s="177"/>
      <c r="UZ7" s="177"/>
      <c r="VA7" s="177"/>
      <c r="VB7" s="177"/>
      <c r="VC7" s="177"/>
      <c r="VD7" s="177"/>
      <c r="VE7" s="177"/>
      <c r="VF7" s="177"/>
      <c r="VG7" s="177"/>
      <c r="VH7" s="177"/>
      <c r="VI7" s="177"/>
      <c r="VJ7" s="177"/>
      <c r="VK7" s="177"/>
      <c r="VL7" s="177"/>
      <c r="VM7" s="177"/>
      <c r="VN7" s="177"/>
      <c r="VO7" s="177"/>
      <c r="VP7" s="177"/>
      <c r="VQ7" s="177"/>
      <c r="VR7" s="177"/>
      <c r="VS7" s="177"/>
      <c r="VT7" s="177"/>
      <c r="VU7" s="177"/>
      <c r="VV7" s="177"/>
      <c r="VW7" s="177"/>
      <c r="VX7" s="177"/>
      <c r="VY7" s="177"/>
      <c r="VZ7" s="177"/>
      <c r="WA7" s="177"/>
      <c r="WB7" s="177"/>
      <c r="WC7" s="177"/>
      <c r="WD7" s="177"/>
      <c r="WE7" s="177"/>
      <c r="WF7" s="177"/>
      <c r="WG7" s="177"/>
      <c r="WH7" s="177"/>
      <c r="WI7" s="177"/>
      <c r="WJ7" s="177"/>
      <c r="WK7" s="177"/>
      <c r="WL7" s="177"/>
      <c r="WM7" s="177"/>
      <c r="WN7" s="177"/>
      <c r="WO7" s="177"/>
      <c r="WP7" s="177"/>
      <c r="WQ7" s="177"/>
      <c r="WR7" s="177"/>
      <c r="WS7" s="177"/>
      <c r="WT7" s="177"/>
      <c r="WU7" s="177"/>
      <c r="WV7" s="177"/>
      <c r="WW7" s="177"/>
      <c r="WX7" s="177"/>
      <c r="WY7" s="177"/>
      <c r="WZ7" s="177"/>
      <c r="XA7" s="177"/>
      <c r="XB7" s="177"/>
      <c r="XC7" s="177"/>
      <c r="XD7" s="177"/>
      <c r="XE7" s="177"/>
      <c r="XF7" s="177"/>
      <c r="XG7" s="177"/>
      <c r="XH7" s="177"/>
      <c r="XI7" s="177"/>
      <c r="XJ7" s="177"/>
      <c r="XK7" s="177"/>
      <c r="XL7" s="177"/>
      <c r="XM7" s="177"/>
      <c r="XN7" s="177"/>
      <c r="XO7" s="177"/>
      <c r="XP7" s="177"/>
      <c r="XQ7" s="177"/>
      <c r="XR7" s="177"/>
      <c r="XS7" s="177"/>
      <c r="XT7" s="177"/>
      <c r="XU7" s="177"/>
      <c r="XV7" s="177"/>
      <c r="XW7" s="177"/>
      <c r="XX7" s="177"/>
      <c r="XY7" s="177"/>
      <c r="XZ7" s="177"/>
      <c r="YA7" s="177"/>
      <c r="YB7" s="177"/>
      <c r="YC7" s="177"/>
      <c r="YD7" s="177"/>
      <c r="YE7" s="177"/>
      <c r="YF7" s="177"/>
      <c r="YG7" s="177"/>
      <c r="YH7" s="177"/>
      <c r="YI7" s="177"/>
      <c r="YJ7" s="177"/>
      <c r="YK7" s="177"/>
      <c r="YL7" s="177"/>
      <c r="YM7" s="177"/>
      <c r="YN7" s="177"/>
      <c r="YO7" s="177"/>
      <c r="YP7" s="177"/>
      <c r="YQ7" s="177"/>
      <c r="YR7" s="177"/>
      <c r="YS7" s="177"/>
      <c r="YT7" s="177"/>
      <c r="YU7" s="177"/>
      <c r="YV7" s="177"/>
      <c r="YW7" s="177"/>
      <c r="YX7" s="177"/>
      <c r="YY7" s="177"/>
      <c r="YZ7" s="177"/>
      <c r="ZA7" s="177"/>
      <c r="ZB7" s="177"/>
      <c r="ZC7" s="177"/>
      <c r="ZD7" s="177"/>
      <c r="ZE7" s="177"/>
      <c r="ZF7" s="177"/>
      <c r="ZG7" s="177"/>
      <c r="ZH7" s="177"/>
      <c r="ZI7" s="177"/>
      <c r="ZJ7" s="177"/>
      <c r="ZK7" s="177"/>
      <c r="ZL7" s="177"/>
      <c r="ZM7" s="177"/>
      <c r="ZN7" s="177"/>
      <c r="ZO7" s="177"/>
      <c r="ZP7" s="177"/>
      <c r="ZQ7" s="177"/>
      <c r="ZR7" s="177"/>
      <c r="ZS7" s="177"/>
      <c r="ZT7" s="177"/>
      <c r="ZU7" s="177"/>
      <c r="ZV7" s="177"/>
      <c r="ZW7" s="177"/>
      <c r="ZX7" s="177"/>
      <c r="ZY7" s="177"/>
      <c r="ZZ7" s="177"/>
      <c r="AAA7" s="177"/>
      <c r="AAB7" s="177"/>
      <c r="AAC7" s="177"/>
      <c r="AAD7" s="177"/>
      <c r="AAE7" s="177"/>
      <c r="AAF7" s="177"/>
      <c r="AAG7" s="177"/>
      <c r="AAH7" s="177"/>
      <c r="AAI7" s="177"/>
      <c r="AAJ7" s="177"/>
      <c r="AAK7" s="177"/>
      <c r="AAL7" s="177"/>
      <c r="AAM7" s="177"/>
      <c r="AAN7" s="177"/>
      <c r="AAO7" s="177"/>
      <c r="AAP7" s="177"/>
      <c r="AAQ7" s="177"/>
      <c r="AAR7" s="177"/>
      <c r="AAS7" s="177"/>
      <c r="AAT7" s="177"/>
      <c r="AAU7" s="177"/>
      <c r="AAV7" s="177"/>
      <c r="AAW7" s="177"/>
      <c r="AAX7" s="177"/>
      <c r="AAY7" s="177"/>
      <c r="AAZ7" s="177"/>
      <c r="ABA7" s="177"/>
      <c r="ABB7" s="177"/>
      <c r="ABC7" s="177"/>
      <c r="ABD7" s="177"/>
      <c r="ABE7" s="177"/>
      <c r="ABF7" s="177"/>
      <c r="ABG7" s="177"/>
      <c r="ABH7" s="177"/>
      <c r="ABI7" s="177"/>
      <c r="ABJ7" s="177"/>
      <c r="ABK7" s="177"/>
      <c r="ABL7" s="177"/>
      <c r="ABM7" s="177"/>
      <c r="ABN7" s="177"/>
      <c r="ABO7" s="177"/>
      <c r="ABP7" s="177"/>
      <c r="ABQ7" s="177"/>
      <c r="ABR7" s="177"/>
      <c r="ABS7" s="177"/>
      <c r="ABT7" s="177"/>
      <c r="ABU7" s="177"/>
      <c r="ABV7" s="177"/>
      <c r="ABW7" s="177"/>
      <c r="ABX7" s="177"/>
      <c r="ABY7" s="177"/>
      <c r="ABZ7" s="177"/>
      <c r="ACA7" s="177"/>
      <c r="ACB7" s="177"/>
      <c r="ACC7" s="177"/>
      <c r="ACD7" s="177"/>
      <c r="ACE7" s="177"/>
      <c r="ACF7" s="177"/>
      <c r="ACG7" s="177"/>
      <c r="ACH7" s="177"/>
      <c r="ACI7" s="177"/>
      <c r="ACJ7" s="177"/>
      <c r="ACK7" s="177"/>
      <c r="ACL7" s="177"/>
      <c r="ACM7" s="177"/>
      <c r="ACN7" s="177"/>
      <c r="ACO7" s="177"/>
      <c r="ACP7" s="177"/>
      <c r="ACQ7" s="177"/>
      <c r="ACR7" s="177"/>
      <c r="ACS7" s="177"/>
      <c r="ACT7" s="177"/>
      <c r="ACU7" s="177"/>
      <c r="ACV7" s="177"/>
      <c r="ACW7" s="177"/>
      <c r="ACX7" s="177"/>
      <c r="ACY7" s="177"/>
      <c r="ACZ7" s="177"/>
      <c r="ADA7" s="177"/>
      <c r="ADB7" s="177"/>
      <c r="ADC7" s="177"/>
      <c r="ADD7" s="177"/>
      <c r="ADE7" s="177"/>
      <c r="ADF7" s="177"/>
      <c r="ADG7" s="177"/>
      <c r="ADH7" s="177"/>
      <c r="ADI7" s="177"/>
      <c r="ADJ7" s="177"/>
      <c r="ADK7" s="177"/>
      <c r="ADL7" s="177"/>
      <c r="ADM7" s="177"/>
      <c r="ADN7" s="177"/>
      <c r="ADO7" s="177"/>
      <c r="ADP7" s="177"/>
      <c r="ADQ7" s="177"/>
      <c r="ADR7" s="177"/>
      <c r="ADS7" s="177"/>
      <c r="ADT7" s="177"/>
      <c r="ADU7" s="177"/>
      <c r="ADV7" s="177"/>
      <c r="ADW7" s="177"/>
      <c r="ADX7" s="177"/>
      <c r="ADY7" s="177"/>
      <c r="ADZ7" s="177"/>
      <c r="AEA7" s="177"/>
      <c r="AEB7" s="177"/>
      <c r="AEC7" s="177"/>
      <c r="AED7" s="177"/>
      <c r="AEE7" s="177"/>
      <c r="AEF7" s="177"/>
      <c r="AEG7" s="177"/>
      <c r="AEH7" s="177"/>
      <c r="AEI7" s="177"/>
      <c r="AEJ7" s="177"/>
      <c r="AEK7" s="177"/>
      <c r="AEL7" s="177"/>
      <c r="AEM7" s="177"/>
      <c r="AEN7" s="177"/>
      <c r="AEO7" s="177"/>
      <c r="AEP7" s="177"/>
      <c r="AEQ7" s="177"/>
      <c r="AER7" s="177"/>
      <c r="AES7" s="177"/>
      <c r="AET7" s="177"/>
      <c r="AEU7" s="177"/>
      <c r="AEV7" s="177"/>
      <c r="AEW7" s="177"/>
      <c r="AEX7" s="177"/>
      <c r="AEY7" s="177"/>
      <c r="AEZ7" s="177"/>
      <c r="AFA7" s="177"/>
      <c r="AFB7" s="177"/>
      <c r="AFC7" s="177"/>
      <c r="AFD7" s="177"/>
      <c r="AFE7" s="177"/>
      <c r="AFF7" s="177"/>
      <c r="AFG7" s="177"/>
      <c r="AFH7" s="177"/>
      <c r="AFI7" s="177"/>
      <c r="AFJ7" s="177"/>
      <c r="AFK7" s="177"/>
      <c r="AFL7" s="177"/>
      <c r="AFM7" s="177"/>
      <c r="AFN7" s="177"/>
      <c r="AFO7" s="177"/>
      <c r="AFP7" s="177"/>
      <c r="AFQ7" s="177"/>
      <c r="AFR7" s="177"/>
      <c r="AFS7" s="177"/>
      <c r="AFT7" s="177"/>
      <c r="AFU7" s="177"/>
      <c r="AFV7" s="177"/>
      <c r="AFW7" s="177"/>
      <c r="AFX7" s="177"/>
      <c r="AFY7" s="177"/>
      <c r="AFZ7" s="177"/>
      <c r="AGA7" s="177"/>
      <c r="AGB7" s="177"/>
      <c r="AGC7" s="177"/>
      <c r="AGD7" s="177"/>
      <c r="AGE7" s="177"/>
      <c r="AGF7" s="177"/>
      <c r="AGG7" s="177"/>
      <c r="AGH7" s="177"/>
      <c r="AGI7" s="177"/>
      <c r="AGJ7" s="177"/>
      <c r="AGK7" s="177"/>
      <c r="AGL7" s="177"/>
      <c r="AGM7" s="177"/>
      <c r="AGN7" s="177"/>
      <c r="AGO7" s="177"/>
      <c r="AGP7" s="177"/>
      <c r="AGQ7" s="177"/>
      <c r="AGR7" s="177"/>
      <c r="AGS7" s="177"/>
      <c r="AGT7" s="177"/>
      <c r="AGU7" s="177"/>
      <c r="AGV7" s="177"/>
      <c r="AGW7" s="177"/>
      <c r="AGX7" s="177"/>
      <c r="AGY7" s="177"/>
      <c r="AGZ7" s="177"/>
      <c r="AHA7" s="177"/>
      <c r="AHB7" s="177"/>
      <c r="AHC7" s="177"/>
      <c r="AHD7" s="177"/>
      <c r="AHE7" s="177"/>
      <c r="AHF7" s="177"/>
      <c r="AHG7" s="177"/>
      <c r="AHH7" s="177"/>
      <c r="AHI7" s="177"/>
      <c r="AHJ7" s="177"/>
      <c r="AHK7" s="177"/>
      <c r="AHL7" s="177"/>
      <c r="AHM7" s="177"/>
      <c r="AHN7" s="177"/>
      <c r="AHO7" s="177"/>
      <c r="AHP7" s="177"/>
      <c r="AHQ7" s="177"/>
      <c r="AHR7" s="177"/>
      <c r="AHS7" s="177"/>
      <c r="AHT7" s="177"/>
      <c r="AHU7" s="177"/>
      <c r="AHV7" s="177"/>
      <c r="AHW7" s="177"/>
      <c r="AHX7" s="177"/>
      <c r="AHY7" s="177"/>
      <c r="AHZ7" s="177"/>
      <c r="AIA7" s="177"/>
      <c r="AIB7" s="177"/>
      <c r="AIC7" s="177"/>
      <c r="AID7" s="177"/>
      <c r="AIE7" s="177"/>
      <c r="AIF7" s="177"/>
      <c r="AIG7" s="177"/>
      <c r="AIH7" s="177"/>
      <c r="AII7" s="177"/>
      <c r="AIJ7" s="177"/>
      <c r="AIK7" s="177"/>
      <c r="AIL7" s="177"/>
      <c r="AIM7" s="177"/>
      <c r="AIN7" s="177"/>
      <c r="AIO7" s="177"/>
      <c r="AIP7" s="177"/>
      <c r="AIQ7" s="177"/>
      <c r="AIR7" s="177"/>
      <c r="AIS7" s="177"/>
      <c r="AIT7" s="177"/>
      <c r="AIU7" s="177"/>
      <c r="AIV7" s="177"/>
      <c r="AIW7" s="177"/>
      <c r="AIX7" s="177"/>
      <c r="AIY7" s="177"/>
      <c r="AIZ7" s="177"/>
      <c r="AJA7" s="177"/>
      <c r="AJB7" s="177"/>
      <c r="AJC7" s="177"/>
      <c r="AJD7" s="177"/>
      <c r="AJE7" s="177"/>
      <c r="AJF7" s="177"/>
      <c r="AJG7" s="177"/>
      <c r="AJH7" s="177"/>
      <c r="AJI7" s="177"/>
      <c r="AJJ7" s="177"/>
      <c r="AJK7" s="177"/>
      <c r="AJL7" s="177"/>
      <c r="AJM7" s="177"/>
      <c r="AJN7" s="177"/>
      <c r="AJO7" s="177"/>
      <c r="AJP7" s="177"/>
      <c r="AJQ7" s="177"/>
      <c r="AJR7" s="177"/>
      <c r="AJS7" s="177"/>
      <c r="AJT7" s="177"/>
      <c r="AJU7" s="177"/>
      <c r="AJV7" s="177"/>
      <c r="AJW7" s="177"/>
      <c r="AJX7" s="177"/>
      <c r="AJY7" s="177"/>
      <c r="AJZ7" s="177"/>
      <c r="AKA7" s="177"/>
      <c r="AKB7" s="177"/>
      <c r="AKC7" s="177"/>
      <c r="AKD7" s="177"/>
      <c r="AKE7" s="177"/>
      <c r="AKF7" s="177"/>
      <c r="AKG7" s="177"/>
      <c r="AKH7" s="177"/>
      <c r="AKI7" s="177"/>
      <c r="AKJ7" s="177"/>
      <c r="AKK7" s="177"/>
      <c r="AKL7" s="177"/>
      <c r="AKM7" s="177"/>
      <c r="AKN7" s="177"/>
      <c r="AKO7" s="177"/>
      <c r="AKP7" s="177"/>
      <c r="AKQ7" s="177"/>
      <c r="AKR7" s="177"/>
      <c r="AKS7" s="177"/>
      <c r="AKT7" s="177"/>
      <c r="AKU7" s="177"/>
      <c r="AKV7" s="177"/>
      <c r="AKW7" s="177"/>
      <c r="AKX7" s="177"/>
      <c r="AKY7" s="177"/>
      <c r="AKZ7" s="177"/>
      <c r="ALA7" s="177"/>
      <c r="ALB7" s="177"/>
      <c r="ALC7" s="177"/>
      <c r="ALD7" s="177"/>
      <c r="ALE7" s="177"/>
      <c r="ALF7" s="177"/>
      <c r="ALG7" s="177"/>
      <c r="ALH7" s="177"/>
      <c r="ALI7" s="177"/>
      <c r="ALJ7" s="177"/>
      <c r="ALK7" s="177"/>
      <c r="ALL7" s="177"/>
      <c r="ALM7" s="177"/>
      <c r="ALN7" s="177"/>
      <c r="ALO7" s="177"/>
      <c r="ALP7" s="177"/>
      <c r="ALQ7" s="177"/>
      <c r="ALR7" s="177"/>
      <c r="ALS7" s="177"/>
      <c r="ALT7" s="177"/>
      <c r="ALU7" s="177"/>
      <c r="ALV7" s="177"/>
      <c r="ALW7" s="177"/>
      <c r="ALX7" s="177"/>
      <c r="ALY7" s="177"/>
      <c r="ALZ7" s="177"/>
      <c r="AMA7" s="177"/>
      <c r="AMB7" s="177"/>
      <c r="AMC7" s="177"/>
      <c r="AMD7" s="177"/>
      <c r="AME7" s="177"/>
      <c r="AMF7" s="177"/>
      <c r="AMG7" s="177"/>
      <c r="AMH7" s="177"/>
      <c r="AMI7" s="177"/>
      <c r="AMJ7" s="177"/>
      <c r="AMK7" s="177"/>
      <c r="AML7" s="177"/>
      <c r="AMM7" s="177"/>
      <c r="AMN7" s="177"/>
      <c r="AMO7" s="177"/>
      <c r="AMP7" s="177"/>
      <c r="AMQ7" s="177"/>
      <c r="AMR7" s="177"/>
      <c r="AMS7" s="177"/>
      <c r="AMT7" s="177"/>
      <c r="AMU7" s="177"/>
      <c r="AMV7" s="177"/>
      <c r="AMW7" s="177"/>
      <c r="AMX7" s="177"/>
      <c r="AMY7" s="177"/>
      <c r="AMZ7" s="177"/>
      <c r="ANA7" s="177"/>
      <c r="ANB7" s="177"/>
      <c r="ANC7" s="177"/>
      <c r="AND7" s="177"/>
      <c r="ANE7" s="177"/>
      <c r="ANF7" s="177"/>
      <c r="ANG7" s="177"/>
      <c r="ANH7" s="177"/>
      <c r="ANI7" s="177"/>
      <c r="ANJ7" s="177"/>
      <c r="ANK7" s="177"/>
      <c r="ANL7" s="177"/>
      <c r="ANM7" s="177"/>
      <c r="ANN7" s="177"/>
      <c r="ANO7" s="177"/>
      <c r="ANP7" s="177"/>
      <c r="ANQ7" s="177"/>
      <c r="ANR7" s="177"/>
      <c r="ANS7" s="177"/>
      <c r="ANT7" s="177"/>
      <c r="ANU7" s="177"/>
      <c r="ANV7" s="177"/>
      <c r="ANW7" s="177"/>
      <c r="ANX7" s="177"/>
      <c r="ANY7" s="177"/>
      <c r="ANZ7" s="177"/>
      <c r="AOA7" s="177"/>
      <c r="AOB7" s="177"/>
      <c r="AOC7" s="177"/>
      <c r="AOD7" s="177"/>
      <c r="AOE7" s="177"/>
      <c r="AOF7" s="177"/>
      <c r="AOG7" s="177"/>
      <c r="AOH7" s="177"/>
      <c r="AOI7" s="177"/>
      <c r="AOJ7" s="177"/>
      <c r="AOK7" s="177"/>
      <c r="AOL7" s="177"/>
      <c r="AOM7" s="177"/>
      <c r="AON7" s="177"/>
      <c r="AOO7" s="177"/>
      <c r="AOP7" s="177"/>
      <c r="AOQ7" s="177"/>
      <c r="AOR7" s="177"/>
      <c r="AOS7" s="177"/>
      <c r="AOT7" s="177"/>
      <c r="AOU7" s="177"/>
      <c r="AOV7" s="177"/>
      <c r="AOW7" s="177"/>
      <c r="AOX7" s="177"/>
      <c r="AOY7" s="177"/>
      <c r="AOZ7" s="177"/>
      <c r="APA7" s="177"/>
      <c r="APB7" s="177"/>
      <c r="APC7" s="177"/>
      <c r="APD7" s="177"/>
      <c r="APE7" s="177"/>
      <c r="APF7" s="177"/>
      <c r="APG7" s="177"/>
      <c r="APH7" s="177"/>
      <c r="API7" s="177"/>
      <c r="APJ7" s="177"/>
      <c r="APK7" s="177"/>
      <c r="APL7" s="177"/>
      <c r="APM7" s="177"/>
      <c r="APN7" s="177"/>
      <c r="APO7" s="177"/>
      <c r="APP7" s="177"/>
      <c r="APQ7" s="177"/>
      <c r="APR7" s="177"/>
      <c r="APS7" s="177"/>
      <c r="APT7" s="177"/>
      <c r="APU7" s="177"/>
      <c r="APV7" s="177"/>
      <c r="APW7" s="177"/>
      <c r="APX7" s="177"/>
      <c r="APY7" s="177"/>
      <c r="APZ7" s="177"/>
      <c r="AQA7" s="177"/>
      <c r="AQB7" s="177"/>
      <c r="AQC7" s="177"/>
      <c r="AQD7" s="177"/>
      <c r="AQE7" s="177"/>
      <c r="AQF7" s="177"/>
      <c r="AQG7" s="177"/>
      <c r="AQH7" s="177"/>
      <c r="AQI7" s="177"/>
      <c r="AQJ7" s="177"/>
      <c r="AQK7" s="177"/>
      <c r="AQL7" s="177"/>
      <c r="AQM7" s="177"/>
      <c r="AQN7" s="177"/>
      <c r="AQO7" s="177"/>
      <c r="AQP7" s="177"/>
      <c r="AQQ7" s="177"/>
      <c r="AQR7" s="177"/>
      <c r="AQS7" s="177"/>
      <c r="AQT7" s="177"/>
      <c r="AQU7" s="177"/>
      <c r="AQV7" s="177"/>
      <c r="AQW7" s="177"/>
      <c r="AQX7" s="177"/>
      <c r="AQY7" s="177"/>
      <c r="AQZ7" s="177"/>
      <c r="ARA7" s="177"/>
      <c r="ARB7" s="177"/>
      <c r="ARC7" s="177"/>
      <c r="ARD7" s="177"/>
      <c r="ARE7" s="177"/>
      <c r="ARF7" s="177"/>
      <c r="ARG7" s="177"/>
      <c r="ARH7" s="177"/>
      <c r="ARI7" s="177"/>
      <c r="ARJ7" s="177"/>
      <c r="ARK7" s="177"/>
      <c r="ARL7" s="177"/>
      <c r="ARM7" s="177"/>
      <c r="ARN7" s="177"/>
      <c r="ARO7" s="177"/>
      <c r="ARP7" s="177"/>
      <c r="ARQ7" s="177"/>
      <c r="ARR7" s="177"/>
      <c r="ARS7" s="177"/>
      <c r="ART7" s="177"/>
      <c r="ARU7" s="177"/>
      <c r="ARV7" s="177"/>
      <c r="ARW7" s="177"/>
      <c r="ARX7" s="177"/>
      <c r="ARY7" s="177"/>
      <c r="ARZ7" s="177"/>
      <c r="ASA7" s="177"/>
      <c r="ASB7" s="177"/>
      <c r="ASC7" s="177"/>
      <c r="ASD7" s="177"/>
      <c r="ASE7" s="177"/>
      <c r="ASF7" s="177"/>
      <c r="ASG7" s="177"/>
      <c r="ASH7" s="177"/>
      <c r="ASI7" s="177"/>
      <c r="ASJ7" s="177"/>
      <c r="ASK7" s="177"/>
      <c r="ASL7" s="177"/>
      <c r="ASM7" s="177"/>
      <c r="ASN7" s="177"/>
      <c r="ASO7" s="177"/>
      <c r="ASP7" s="177"/>
      <c r="ASQ7" s="177"/>
      <c r="ASR7" s="177"/>
      <c r="ASS7" s="177"/>
      <c r="AST7" s="177"/>
      <c r="ASU7" s="177"/>
      <c r="ASV7" s="177"/>
      <c r="ASW7" s="177"/>
      <c r="ASX7" s="177"/>
      <c r="ASY7" s="177"/>
      <c r="ASZ7" s="177"/>
      <c r="ATA7" s="177"/>
      <c r="ATB7" s="177"/>
      <c r="ATC7" s="177"/>
      <c r="ATD7" s="177"/>
      <c r="ATE7" s="177"/>
      <c r="ATF7" s="177"/>
      <c r="ATG7" s="177"/>
      <c r="ATH7" s="177"/>
      <c r="ATI7" s="177"/>
      <c r="ATJ7" s="177"/>
      <c r="ATK7" s="177"/>
      <c r="ATL7" s="177"/>
      <c r="ATM7" s="177"/>
      <c r="ATN7" s="177"/>
      <c r="ATO7" s="177"/>
      <c r="ATP7" s="177"/>
      <c r="ATQ7" s="177"/>
      <c r="ATR7" s="177"/>
      <c r="ATS7" s="177"/>
      <c r="ATT7" s="177"/>
      <c r="ATU7" s="177"/>
      <c r="ATV7" s="177"/>
      <c r="ATW7" s="177"/>
      <c r="ATX7" s="177"/>
      <c r="ATY7" s="177"/>
      <c r="ATZ7" s="177"/>
      <c r="AUA7" s="177"/>
      <c r="AUB7" s="177"/>
      <c r="AUC7" s="177"/>
      <c r="AUD7" s="177"/>
      <c r="AUE7" s="177"/>
      <c r="AUF7" s="177"/>
      <c r="AUG7" s="177"/>
      <c r="AUH7" s="177"/>
      <c r="AUI7" s="177"/>
      <c r="AUJ7" s="177"/>
      <c r="AUK7" s="177"/>
      <c r="AUL7" s="177"/>
      <c r="AUM7" s="177"/>
      <c r="AUN7" s="177"/>
      <c r="AUO7" s="177"/>
      <c r="AUP7" s="177"/>
      <c r="AUQ7" s="177"/>
      <c r="AUR7" s="177"/>
      <c r="AUS7" s="177"/>
      <c r="AUT7" s="177"/>
      <c r="AUU7" s="177"/>
      <c r="AUV7" s="177"/>
      <c r="AUW7" s="177"/>
      <c r="AUX7" s="177"/>
      <c r="AUY7" s="177"/>
      <c r="AUZ7" s="177"/>
      <c r="AVA7" s="177"/>
      <c r="AVB7" s="177"/>
      <c r="AVC7" s="177"/>
      <c r="AVD7" s="177"/>
      <c r="AVE7" s="177"/>
      <c r="AVF7" s="177"/>
      <c r="AVG7" s="177"/>
      <c r="AVH7" s="177"/>
      <c r="AVI7" s="177"/>
      <c r="AVJ7" s="177"/>
      <c r="AVK7" s="177"/>
      <c r="AVL7" s="177"/>
      <c r="AVM7" s="177"/>
      <c r="AVN7" s="177"/>
      <c r="AVO7" s="177"/>
      <c r="AVP7" s="177"/>
      <c r="AVQ7" s="177"/>
      <c r="AVR7" s="177"/>
      <c r="AVS7" s="177"/>
      <c r="AVT7" s="177"/>
      <c r="AVU7" s="177"/>
      <c r="AVV7" s="177"/>
      <c r="AVW7" s="177"/>
      <c r="AVX7" s="177"/>
      <c r="AVY7" s="177"/>
      <c r="AVZ7" s="177"/>
      <c r="AWA7" s="177"/>
      <c r="AWB7" s="177"/>
      <c r="AWC7" s="177"/>
      <c r="AWD7" s="177"/>
      <c r="AWE7" s="177"/>
      <c r="AWF7" s="177"/>
      <c r="AWG7" s="177"/>
      <c r="AWH7" s="177"/>
      <c r="AWI7" s="177"/>
      <c r="AWJ7" s="177"/>
      <c r="AWK7" s="177"/>
      <c r="AWL7" s="177"/>
      <c r="AWM7" s="177"/>
      <c r="AWN7" s="177"/>
      <c r="AWO7" s="177"/>
      <c r="AWP7" s="177"/>
      <c r="AWQ7" s="177"/>
      <c r="AWR7" s="177"/>
      <c r="AWS7" s="177"/>
      <c r="AWT7" s="177"/>
      <c r="AWU7" s="177"/>
      <c r="AWV7" s="177"/>
      <c r="AWW7" s="177"/>
      <c r="AWX7" s="177"/>
      <c r="AWY7" s="177"/>
      <c r="AWZ7" s="177"/>
      <c r="AXA7" s="177"/>
      <c r="AXB7" s="177"/>
      <c r="AXC7" s="177"/>
      <c r="AXD7" s="177"/>
      <c r="AXE7" s="177"/>
      <c r="AXF7" s="177"/>
      <c r="AXG7" s="177"/>
      <c r="AXH7" s="177"/>
      <c r="AXI7" s="177"/>
      <c r="AXJ7" s="177"/>
      <c r="AXK7" s="177"/>
      <c r="AXL7" s="177"/>
      <c r="AXM7" s="177"/>
      <c r="AXN7" s="177"/>
      <c r="AXO7" s="177"/>
      <c r="AXP7" s="177"/>
      <c r="AXQ7" s="177"/>
      <c r="AXR7" s="177"/>
      <c r="AXS7" s="177"/>
      <c r="AXT7" s="177"/>
      <c r="AXU7" s="177"/>
      <c r="AXV7" s="177"/>
      <c r="AXW7" s="177"/>
      <c r="AXX7" s="177"/>
      <c r="AXY7" s="177"/>
      <c r="AXZ7" s="177"/>
      <c r="AYA7" s="177"/>
      <c r="AYB7" s="177"/>
      <c r="AYC7" s="177"/>
      <c r="AYD7" s="177"/>
      <c r="AYE7" s="177"/>
      <c r="AYF7" s="177"/>
      <c r="AYG7" s="177"/>
      <c r="AYH7" s="177"/>
      <c r="AYI7" s="177"/>
      <c r="AYJ7" s="177"/>
      <c r="AYK7" s="177"/>
      <c r="AYL7" s="177"/>
      <c r="AYM7" s="177"/>
      <c r="AYN7" s="177"/>
      <c r="AYO7" s="177"/>
      <c r="AYP7" s="177"/>
      <c r="AYQ7" s="177"/>
      <c r="AYR7" s="177"/>
      <c r="AYS7" s="177"/>
      <c r="AYT7" s="177"/>
      <c r="AYU7" s="177"/>
      <c r="AYV7" s="177"/>
      <c r="AYW7" s="177"/>
      <c r="AYX7" s="177"/>
      <c r="AYY7" s="177"/>
      <c r="AYZ7" s="177"/>
      <c r="AZA7" s="177"/>
      <c r="AZB7" s="177"/>
      <c r="AZC7" s="177"/>
      <c r="AZD7" s="177"/>
      <c r="AZE7" s="177"/>
      <c r="AZF7" s="177"/>
      <c r="AZG7" s="177"/>
      <c r="AZH7" s="177"/>
      <c r="AZI7" s="177"/>
      <c r="AZJ7" s="177"/>
      <c r="AZK7" s="177"/>
      <c r="AZL7" s="177"/>
      <c r="AZM7" s="177"/>
      <c r="AZN7" s="177"/>
      <c r="AZO7" s="177"/>
      <c r="AZP7" s="177"/>
      <c r="AZQ7" s="177"/>
      <c r="AZR7" s="177"/>
      <c r="AZS7" s="177"/>
      <c r="AZT7" s="177"/>
      <c r="AZU7" s="177"/>
      <c r="AZV7" s="177"/>
      <c r="AZW7" s="177"/>
      <c r="AZX7" s="177"/>
      <c r="AZY7" s="177"/>
      <c r="AZZ7" s="177"/>
      <c r="BAA7" s="177"/>
      <c r="BAB7" s="177"/>
      <c r="BAC7" s="177"/>
      <c r="BAD7" s="177"/>
      <c r="BAE7" s="177"/>
      <c r="BAF7" s="177"/>
      <c r="BAG7" s="177"/>
      <c r="BAH7" s="177"/>
      <c r="BAI7" s="177"/>
      <c r="BAJ7" s="177"/>
      <c r="BAK7" s="177"/>
      <c r="BAL7" s="177"/>
      <c r="BAM7" s="177"/>
      <c r="BAN7" s="177"/>
      <c r="BAO7" s="177"/>
      <c r="BAP7" s="177"/>
      <c r="BAQ7" s="177"/>
      <c r="BAR7" s="177"/>
      <c r="BAS7" s="177"/>
      <c r="BAT7" s="177"/>
      <c r="BAU7" s="177"/>
      <c r="BAV7" s="177"/>
      <c r="BAW7" s="177"/>
      <c r="BAX7" s="177"/>
      <c r="BAY7" s="177"/>
      <c r="BAZ7" s="177"/>
      <c r="BBA7" s="177"/>
      <c r="BBB7" s="177"/>
      <c r="BBC7" s="177"/>
      <c r="BBD7" s="177"/>
      <c r="BBE7" s="177"/>
      <c r="BBF7" s="177"/>
      <c r="BBG7" s="177"/>
      <c r="BBH7" s="177"/>
      <c r="BBI7" s="177"/>
      <c r="BBJ7" s="177"/>
      <c r="BBK7" s="177"/>
      <c r="BBL7" s="177"/>
      <c r="BBM7" s="177"/>
      <c r="BBN7" s="177"/>
      <c r="BBO7" s="177"/>
      <c r="BBP7" s="177"/>
      <c r="BBQ7" s="177"/>
      <c r="BBR7" s="177"/>
      <c r="BBS7" s="177"/>
      <c r="BBT7" s="177"/>
      <c r="BBU7" s="177"/>
      <c r="BBV7" s="177"/>
      <c r="BBW7" s="177"/>
      <c r="BBX7" s="177"/>
      <c r="BBY7" s="177"/>
      <c r="BBZ7" s="177"/>
      <c r="BCA7" s="177"/>
      <c r="BCB7" s="177"/>
      <c r="BCC7" s="177"/>
      <c r="BCD7" s="177"/>
      <c r="BCE7" s="177"/>
      <c r="BCF7" s="177"/>
      <c r="BCG7" s="177"/>
      <c r="BCH7" s="177"/>
      <c r="BCI7" s="177"/>
      <c r="BCJ7" s="177"/>
      <c r="BCK7" s="177"/>
      <c r="BCL7" s="177"/>
      <c r="BCM7" s="177"/>
      <c r="BCN7" s="177"/>
      <c r="BCO7" s="177"/>
      <c r="BCP7" s="177"/>
      <c r="BCQ7" s="177"/>
      <c r="BCR7" s="177"/>
      <c r="BCS7" s="177"/>
      <c r="BCT7" s="177"/>
      <c r="BCU7" s="177"/>
      <c r="BCV7" s="177"/>
      <c r="BCW7" s="177"/>
      <c r="BCX7" s="177"/>
      <c r="BCY7" s="177"/>
      <c r="BCZ7" s="177"/>
      <c r="BDA7" s="177"/>
      <c r="BDB7" s="177"/>
      <c r="BDC7" s="177"/>
      <c r="BDD7" s="177"/>
      <c r="BDE7" s="177"/>
      <c r="BDF7" s="177"/>
      <c r="BDG7" s="177"/>
      <c r="BDH7" s="177"/>
      <c r="BDI7" s="177"/>
      <c r="BDJ7" s="177"/>
      <c r="BDK7" s="177"/>
      <c r="BDL7" s="177"/>
      <c r="BDM7" s="177"/>
      <c r="BDN7" s="177"/>
      <c r="BDO7" s="177"/>
      <c r="BDP7" s="177"/>
      <c r="BDQ7" s="177"/>
      <c r="BDR7" s="177"/>
      <c r="BDS7" s="177"/>
      <c r="BDT7" s="177"/>
      <c r="BDU7" s="177"/>
      <c r="BDV7" s="177"/>
      <c r="BDW7" s="177"/>
      <c r="BDX7" s="177"/>
      <c r="BDY7" s="177"/>
      <c r="BDZ7" s="177"/>
      <c r="BEA7" s="177"/>
      <c r="BEB7" s="177"/>
      <c r="BEC7" s="177"/>
      <c r="BED7" s="177"/>
      <c r="BEE7" s="177"/>
      <c r="BEF7" s="177"/>
      <c r="BEG7" s="177"/>
      <c r="BEH7" s="177"/>
      <c r="BEI7" s="177"/>
      <c r="BEJ7" s="177"/>
      <c r="BEK7" s="177"/>
      <c r="BEL7" s="177"/>
      <c r="BEM7" s="177"/>
      <c r="BEN7" s="177"/>
      <c r="BEO7" s="177"/>
      <c r="BEP7" s="177"/>
      <c r="BEQ7" s="177"/>
      <c r="BER7" s="177"/>
      <c r="BES7" s="177"/>
      <c r="BET7" s="177"/>
      <c r="BEU7" s="177"/>
      <c r="BEV7" s="177"/>
      <c r="BEW7" s="177"/>
      <c r="BEX7" s="177"/>
      <c r="BEY7" s="177"/>
      <c r="BEZ7" s="177"/>
      <c r="BFA7" s="177"/>
      <c r="BFB7" s="177"/>
      <c r="BFC7" s="177"/>
      <c r="BFD7" s="177"/>
      <c r="BFE7" s="177"/>
      <c r="BFF7" s="177"/>
      <c r="BFG7" s="177"/>
      <c r="BFH7" s="177"/>
      <c r="BFI7" s="177"/>
      <c r="BFJ7" s="177"/>
      <c r="BFK7" s="177"/>
      <c r="BFL7" s="177"/>
      <c r="BFM7" s="177"/>
      <c r="BFN7" s="177"/>
      <c r="BFO7" s="177"/>
      <c r="BFP7" s="177"/>
      <c r="BFQ7" s="177"/>
      <c r="BFR7" s="177"/>
      <c r="BFS7" s="177"/>
      <c r="BFT7" s="177"/>
      <c r="BFU7" s="177"/>
      <c r="BFV7" s="177"/>
      <c r="BFW7" s="177"/>
      <c r="BFX7" s="177"/>
      <c r="BFY7" s="177"/>
      <c r="BFZ7" s="177"/>
      <c r="BGA7" s="177"/>
      <c r="BGB7" s="177"/>
      <c r="BGC7" s="177"/>
      <c r="BGD7" s="177"/>
      <c r="BGE7" s="177"/>
      <c r="BGF7" s="177"/>
      <c r="BGG7" s="177"/>
      <c r="BGH7" s="177"/>
      <c r="BGI7" s="177"/>
      <c r="BGJ7" s="177"/>
      <c r="BGK7" s="177"/>
      <c r="BGL7" s="177"/>
      <c r="BGM7" s="177"/>
      <c r="BGN7" s="177"/>
      <c r="BGO7" s="177"/>
      <c r="BGP7" s="177"/>
      <c r="BGQ7" s="177"/>
      <c r="BGR7" s="177"/>
      <c r="BGS7" s="177"/>
      <c r="BGT7" s="177"/>
      <c r="BGU7" s="177"/>
      <c r="BGV7" s="177"/>
      <c r="BGW7" s="177"/>
      <c r="BGX7" s="177"/>
      <c r="BGY7" s="177"/>
      <c r="BGZ7" s="177"/>
      <c r="BHA7" s="177"/>
      <c r="BHB7" s="177"/>
      <c r="BHC7" s="177"/>
      <c r="BHD7" s="177"/>
      <c r="BHE7" s="177"/>
      <c r="BHF7" s="177"/>
      <c r="BHG7" s="177"/>
      <c r="BHH7" s="177"/>
      <c r="BHI7" s="177"/>
      <c r="BHJ7" s="177"/>
      <c r="BHK7" s="177"/>
      <c r="BHL7" s="177"/>
      <c r="BHM7" s="177"/>
      <c r="BHN7" s="177"/>
      <c r="BHO7" s="177"/>
      <c r="BHP7" s="177"/>
      <c r="BHQ7" s="177"/>
      <c r="BHR7" s="177"/>
      <c r="BHS7" s="177"/>
      <c r="BHT7" s="177"/>
      <c r="BHU7" s="177"/>
      <c r="BHV7" s="177"/>
      <c r="BHW7" s="177"/>
      <c r="BHX7" s="177"/>
      <c r="BHY7" s="177"/>
      <c r="BHZ7" s="177"/>
      <c r="BIA7" s="177"/>
      <c r="BIB7" s="177"/>
      <c r="BIC7" s="177"/>
      <c r="BID7" s="177"/>
      <c r="BIE7" s="177"/>
      <c r="BIF7" s="177"/>
      <c r="BIG7" s="177"/>
      <c r="BIH7" s="177"/>
      <c r="BII7" s="177"/>
      <c r="BIJ7" s="177"/>
      <c r="BIK7" s="177"/>
      <c r="BIL7" s="177"/>
      <c r="BIM7" s="177"/>
      <c r="BIN7" s="177"/>
      <c r="BIO7" s="177"/>
      <c r="BIP7" s="177"/>
      <c r="BIQ7" s="177"/>
      <c r="BIR7" s="177"/>
      <c r="BIS7" s="177"/>
      <c r="BIT7" s="177"/>
      <c r="BIU7" s="177"/>
      <c r="BIV7" s="177"/>
      <c r="BIW7" s="177"/>
      <c r="BIX7" s="177"/>
      <c r="BIY7" s="177"/>
      <c r="BIZ7" s="177"/>
      <c r="BJA7" s="177"/>
      <c r="BJB7" s="177"/>
      <c r="BJC7" s="177"/>
      <c r="BJD7" s="177"/>
      <c r="BJE7" s="177"/>
      <c r="BJF7" s="177"/>
      <c r="BJG7" s="177"/>
      <c r="BJH7" s="177"/>
      <c r="BJI7" s="177"/>
      <c r="BJJ7" s="177"/>
      <c r="BJK7" s="177"/>
      <c r="BJL7" s="177"/>
      <c r="BJM7" s="177"/>
      <c r="BJN7" s="177"/>
      <c r="BJO7" s="177"/>
      <c r="BJP7" s="177"/>
      <c r="BJQ7" s="177"/>
      <c r="BJR7" s="177"/>
      <c r="BJS7" s="177"/>
      <c r="BJT7" s="177"/>
      <c r="BJU7" s="177"/>
      <c r="BJV7" s="177"/>
      <c r="BJW7" s="177"/>
      <c r="BJX7" s="177"/>
      <c r="BJY7" s="177"/>
      <c r="BJZ7" s="177"/>
      <c r="BKA7" s="177"/>
      <c r="BKB7" s="177"/>
      <c r="BKC7" s="177"/>
      <c r="BKD7" s="177"/>
      <c r="BKE7" s="177"/>
      <c r="BKF7" s="177"/>
      <c r="BKG7" s="177"/>
      <c r="BKH7" s="177"/>
      <c r="BKI7" s="177"/>
      <c r="BKJ7" s="177"/>
      <c r="BKK7" s="177"/>
      <c r="BKL7" s="177"/>
      <c r="BKM7" s="177"/>
      <c r="BKN7" s="177"/>
      <c r="BKO7" s="177"/>
      <c r="BKP7" s="177"/>
      <c r="BKQ7" s="177"/>
      <c r="BKR7" s="177"/>
      <c r="BKS7" s="177"/>
      <c r="BKT7" s="177"/>
      <c r="BKU7" s="177"/>
      <c r="BKV7" s="177"/>
      <c r="BKW7" s="177"/>
      <c r="BKX7" s="177"/>
      <c r="BKY7" s="177"/>
      <c r="BKZ7" s="177"/>
      <c r="BLA7" s="177"/>
      <c r="BLB7" s="177"/>
      <c r="BLC7" s="177"/>
      <c r="BLD7" s="177"/>
      <c r="BLE7" s="177"/>
      <c r="BLF7" s="177"/>
      <c r="BLG7" s="177"/>
      <c r="BLH7" s="177"/>
      <c r="BLI7" s="177"/>
      <c r="BLJ7" s="177"/>
      <c r="BLK7" s="177"/>
      <c r="BLL7" s="177"/>
      <c r="BLM7" s="177"/>
      <c r="BLN7" s="177"/>
      <c r="BLO7" s="177"/>
      <c r="BLP7" s="177"/>
      <c r="BLQ7" s="177"/>
      <c r="BLR7" s="177"/>
      <c r="BLS7" s="177"/>
      <c r="BLT7" s="177"/>
      <c r="BLU7" s="177"/>
      <c r="BLV7" s="177"/>
      <c r="BLW7" s="177"/>
      <c r="BLX7" s="177"/>
      <c r="BLY7" s="177"/>
      <c r="BLZ7" s="177"/>
      <c r="BMA7" s="177"/>
      <c r="BMB7" s="177"/>
      <c r="BMC7" s="177"/>
      <c r="BMD7" s="177"/>
      <c r="BME7" s="177"/>
      <c r="BMF7" s="177"/>
      <c r="BMG7" s="177"/>
      <c r="BMH7" s="177"/>
      <c r="BMI7" s="177"/>
      <c r="BMJ7" s="177"/>
      <c r="BMK7" s="177"/>
      <c r="BML7" s="177"/>
      <c r="BMM7" s="177"/>
      <c r="BMN7" s="177"/>
      <c r="BMO7" s="177"/>
      <c r="BMP7" s="177"/>
      <c r="BMQ7" s="177"/>
      <c r="BMR7" s="177"/>
      <c r="BMS7" s="177"/>
      <c r="BMT7" s="177"/>
      <c r="BMU7" s="177"/>
      <c r="BMV7" s="177"/>
      <c r="BMW7" s="177"/>
      <c r="BMX7" s="177"/>
      <c r="BMY7" s="177"/>
      <c r="BMZ7" s="177"/>
      <c r="BNA7" s="177"/>
      <c r="BNB7" s="177"/>
      <c r="BNC7" s="177"/>
      <c r="BND7" s="177"/>
      <c r="BNE7" s="177"/>
      <c r="BNF7" s="177"/>
      <c r="BNG7" s="177"/>
      <c r="BNH7" s="177"/>
      <c r="BNI7" s="177"/>
      <c r="BNJ7" s="177"/>
      <c r="BNK7" s="177"/>
      <c r="BNL7" s="177"/>
      <c r="BNM7" s="177"/>
      <c r="BNN7" s="177"/>
      <c r="BNO7" s="177"/>
      <c r="BNP7" s="177"/>
      <c r="BNQ7" s="177"/>
      <c r="BNR7" s="177"/>
      <c r="BNS7" s="177"/>
      <c r="BNT7" s="177"/>
      <c r="BNU7" s="177"/>
      <c r="BNV7" s="177"/>
      <c r="BNW7" s="177"/>
      <c r="BNX7" s="177"/>
      <c r="BNY7" s="177"/>
      <c r="BNZ7" s="177"/>
      <c r="BOA7" s="177"/>
      <c r="BOB7" s="177"/>
      <c r="BOC7" s="177"/>
      <c r="BOD7" s="177"/>
      <c r="BOE7" s="177"/>
      <c r="BOF7" s="177"/>
      <c r="BOG7" s="177"/>
      <c r="BOH7" s="177"/>
      <c r="BOI7" s="177"/>
      <c r="BOJ7" s="177"/>
      <c r="BOK7" s="177"/>
      <c r="BOL7" s="177"/>
      <c r="BOM7" s="177"/>
      <c r="BON7" s="177"/>
      <c r="BOO7" s="177"/>
      <c r="BOP7" s="177"/>
      <c r="BOQ7" s="177"/>
      <c r="BOR7" s="177"/>
      <c r="BOS7" s="177"/>
      <c r="BOT7" s="177"/>
      <c r="BOU7" s="177"/>
      <c r="BOV7" s="177"/>
      <c r="BOW7" s="177"/>
      <c r="BOX7" s="177"/>
      <c r="BOY7" s="177"/>
      <c r="BOZ7" s="177"/>
      <c r="BPA7" s="177"/>
      <c r="BPB7" s="177"/>
      <c r="BPC7" s="177"/>
      <c r="BPD7" s="177"/>
      <c r="BPE7" s="177"/>
      <c r="BPF7" s="177"/>
      <c r="BPG7" s="177"/>
      <c r="BPH7" s="177"/>
      <c r="BPI7" s="177"/>
      <c r="BPJ7" s="177"/>
      <c r="BPK7" s="177"/>
      <c r="BPL7" s="177"/>
      <c r="BPM7" s="177"/>
      <c r="BPN7" s="177"/>
      <c r="BPO7" s="177"/>
      <c r="BPP7" s="177"/>
      <c r="BPQ7" s="177"/>
      <c r="BPR7" s="177"/>
      <c r="BPS7" s="177"/>
      <c r="BPT7" s="177"/>
      <c r="BPU7" s="177"/>
      <c r="BPV7" s="177"/>
      <c r="BPW7" s="177"/>
      <c r="BPX7" s="177"/>
      <c r="BPY7" s="177"/>
      <c r="BPZ7" s="177"/>
      <c r="BQA7" s="177"/>
      <c r="BQB7" s="177"/>
      <c r="BQC7" s="177"/>
      <c r="BQD7" s="177"/>
      <c r="BQE7" s="177"/>
      <c r="BQF7" s="177"/>
      <c r="BQG7" s="177"/>
      <c r="BQH7" s="177"/>
      <c r="BQI7" s="177"/>
      <c r="BQJ7" s="177"/>
      <c r="BQK7" s="177"/>
      <c r="BQL7" s="177"/>
      <c r="BQM7" s="177"/>
      <c r="BQN7" s="177"/>
      <c r="BQO7" s="177"/>
      <c r="BQP7" s="177"/>
      <c r="BQQ7" s="177"/>
      <c r="BQR7" s="177"/>
      <c r="BQS7" s="177"/>
      <c r="BQT7" s="177"/>
      <c r="BQU7" s="177"/>
      <c r="BQV7" s="177"/>
      <c r="BQW7" s="177"/>
      <c r="BQX7" s="177"/>
      <c r="BQY7" s="177"/>
      <c r="BQZ7" s="177"/>
      <c r="BRA7" s="177"/>
      <c r="BRB7" s="177"/>
      <c r="BRC7" s="177"/>
      <c r="BRD7" s="177"/>
      <c r="BRE7" s="177"/>
      <c r="BRF7" s="177"/>
      <c r="BRG7" s="177"/>
      <c r="BRH7" s="177"/>
      <c r="BRI7" s="177"/>
      <c r="BRJ7" s="177"/>
      <c r="BRK7" s="177"/>
      <c r="BRL7" s="177"/>
      <c r="BRM7" s="177"/>
      <c r="BRN7" s="177"/>
      <c r="BRO7" s="177"/>
      <c r="BRP7" s="177"/>
      <c r="BRQ7" s="177"/>
      <c r="BRR7" s="177"/>
      <c r="BRS7" s="177"/>
      <c r="BRT7" s="177"/>
      <c r="BRU7" s="177"/>
      <c r="BRV7" s="177"/>
      <c r="BRW7" s="177"/>
      <c r="BRX7" s="177"/>
      <c r="BRY7" s="177"/>
      <c r="BRZ7" s="177"/>
      <c r="BSA7" s="177"/>
      <c r="BSB7" s="177"/>
      <c r="BSC7" s="177"/>
      <c r="BSD7" s="177"/>
      <c r="BSE7" s="177"/>
      <c r="BSF7" s="177"/>
      <c r="BSG7" s="177"/>
      <c r="BSH7" s="177"/>
      <c r="BSI7" s="177"/>
      <c r="BSJ7" s="177"/>
      <c r="BSK7" s="177"/>
      <c r="BSL7" s="177"/>
      <c r="BSM7" s="177"/>
      <c r="BSN7" s="177"/>
      <c r="BSO7" s="177"/>
      <c r="BSP7" s="177"/>
      <c r="BSQ7" s="177"/>
      <c r="BSR7" s="177"/>
      <c r="BSS7" s="177"/>
      <c r="BST7" s="177"/>
      <c r="BSU7" s="177"/>
      <c r="BSV7" s="177"/>
      <c r="BSW7" s="177"/>
      <c r="BSX7" s="177"/>
      <c r="BSY7" s="177"/>
      <c r="BSZ7" s="177"/>
      <c r="BTA7" s="177"/>
      <c r="BTB7" s="177"/>
      <c r="BTC7" s="177"/>
      <c r="BTD7" s="177"/>
      <c r="BTE7" s="177"/>
      <c r="BTF7" s="177"/>
      <c r="BTG7" s="177"/>
      <c r="BTH7" s="177"/>
      <c r="BTI7" s="177"/>
      <c r="BTJ7" s="177"/>
      <c r="BTK7" s="177"/>
      <c r="BTL7" s="177"/>
      <c r="BTM7" s="177"/>
      <c r="BTN7" s="177"/>
      <c r="BTO7" s="177"/>
      <c r="BTP7" s="177"/>
      <c r="BTQ7" s="177"/>
      <c r="BTR7" s="177"/>
      <c r="BTS7" s="177"/>
      <c r="BTT7" s="177"/>
      <c r="BTU7" s="177"/>
      <c r="BTV7" s="177"/>
      <c r="BTW7" s="177"/>
      <c r="BTX7" s="177"/>
      <c r="BTY7" s="177"/>
      <c r="BTZ7" s="177"/>
      <c r="BUA7" s="177"/>
      <c r="BUB7" s="177"/>
      <c r="BUC7" s="177"/>
      <c r="BUD7" s="177"/>
      <c r="BUE7" s="177"/>
      <c r="BUF7" s="177"/>
      <c r="BUG7" s="177"/>
      <c r="BUH7" s="177"/>
      <c r="BUI7" s="177"/>
      <c r="BUJ7" s="177"/>
      <c r="BUK7" s="177"/>
      <c r="BUL7" s="177"/>
      <c r="BUM7" s="177"/>
      <c r="BUN7" s="177"/>
      <c r="BUO7" s="177"/>
      <c r="BUP7" s="177"/>
      <c r="BUQ7" s="177"/>
      <c r="BUR7" s="177"/>
      <c r="BUS7" s="177"/>
      <c r="BUT7" s="177"/>
      <c r="BUU7" s="177"/>
      <c r="BUV7" s="177"/>
      <c r="BUW7" s="177"/>
      <c r="BUX7" s="177"/>
      <c r="BUY7" s="177"/>
      <c r="BUZ7" s="177"/>
      <c r="BVA7" s="177"/>
      <c r="BVB7" s="177"/>
      <c r="BVC7" s="177"/>
      <c r="BVD7" s="177"/>
      <c r="BVE7" s="177"/>
      <c r="BVF7" s="177"/>
      <c r="BVG7" s="177"/>
      <c r="BVH7" s="177"/>
      <c r="BVI7" s="177"/>
      <c r="BVJ7" s="177"/>
      <c r="BVK7" s="177"/>
      <c r="BVL7" s="177"/>
      <c r="BVM7" s="177"/>
      <c r="BVN7" s="177"/>
      <c r="BVO7" s="177"/>
      <c r="BVP7" s="177"/>
      <c r="BVQ7" s="177"/>
      <c r="BVR7" s="177"/>
      <c r="BVS7" s="177"/>
      <c r="BVT7" s="177"/>
      <c r="BVU7" s="177"/>
      <c r="BVV7" s="177"/>
      <c r="BVW7" s="177"/>
      <c r="BVX7" s="177"/>
      <c r="BVY7" s="177"/>
      <c r="BVZ7" s="177"/>
      <c r="BWA7" s="177"/>
      <c r="BWB7" s="177"/>
      <c r="BWC7" s="177"/>
      <c r="BWD7" s="177"/>
      <c r="BWE7" s="177"/>
      <c r="BWF7" s="177"/>
      <c r="BWG7" s="177"/>
      <c r="BWH7" s="177"/>
      <c r="BWI7" s="177"/>
      <c r="BWJ7" s="177"/>
      <c r="BWK7" s="177"/>
      <c r="BWL7" s="177"/>
      <c r="BWM7" s="177"/>
      <c r="BWN7" s="177"/>
      <c r="BWO7" s="177"/>
      <c r="BWP7" s="177"/>
      <c r="BWQ7" s="177"/>
      <c r="BWR7" s="177"/>
      <c r="BWS7" s="177"/>
      <c r="BWT7" s="177"/>
      <c r="BWU7" s="177"/>
      <c r="BWV7" s="177"/>
      <c r="BWW7" s="177"/>
      <c r="BWX7" s="177"/>
      <c r="BWY7" s="177"/>
      <c r="BWZ7" s="177"/>
      <c r="BXA7" s="177"/>
      <c r="BXB7" s="177"/>
      <c r="BXC7" s="177"/>
      <c r="BXD7" s="177"/>
      <c r="BXE7" s="177"/>
      <c r="BXF7" s="177"/>
      <c r="BXG7" s="177"/>
      <c r="BXH7" s="177"/>
      <c r="BXI7" s="177"/>
      <c r="BXJ7" s="177"/>
      <c r="BXK7" s="177"/>
      <c r="BXL7" s="177"/>
      <c r="BXM7" s="177"/>
      <c r="BXN7" s="177"/>
      <c r="BXO7" s="177"/>
      <c r="BXP7" s="177"/>
      <c r="BXQ7" s="177"/>
      <c r="BXR7" s="177"/>
      <c r="BXS7" s="177"/>
      <c r="BXT7" s="177"/>
      <c r="BXU7" s="177"/>
      <c r="BXV7" s="177"/>
      <c r="BXW7" s="177"/>
      <c r="BXX7" s="177"/>
      <c r="BXY7" s="177"/>
      <c r="BXZ7" s="177"/>
      <c r="BYA7" s="177"/>
      <c r="BYB7" s="177"/>
      <c r="BYC7" s="177"/>
      <c r="BYD7" s="177"/>
      <c r="BYE7" s="177"/>
      <c r="BYF7" s="177"/>
      <c r="BYG7" s="177"/>
      <c r="BYH7" s="177"/>
      <c r="BYI7" s="177"/>
      <c r="BYJ7" s="177"/>
      <c r="BYK7" s="177"/>
      <c r="BYL7" s="177"/>
      <c r="BYM7" s="177"/>
      <c r="BYN7" s="177"/>
      <c r="BYO7" s="177"/>
      <c r="BYP7" s="177"/>
      <c r="BYQ7" s="177"/>
      <c r="BYR7" s="177"/>
      <c r="BYS7" s="177"/>
      <c r="BYT7" s="177"/>
      <c r="BYU7" s="177"/>
      <c r="BYV7" s="177"/>
      <c r="BYW7" s="177"/>
      <c r="BYX7" s="177"/>
      <c r="BYY7" s="177"/>
      <c r="BYZ7" s="177"/>
      <c r="BZA7" s="177"/>
      <c r="BZB7" s="177"/>
      <c r="BZC7" s="177"/>
      <c r="BZD7" s="177"/>
      <c r="BZE7" s="177"/>
      <c r="BZF7" s="177"/>
      <c r="BZG7" s="177"/>
      <c r="BZH7" s="177"/>
      <c r="BZI7" s="177"/>
      <c r="BZJ7" s="177"/>
      <c r="BZK7" s="177"/>
      <c r="BZL7" s="177"/>
      <c r="BZM7" s="177"/>
      <c r="BZN7" s="177"/>
      <c r="BZO7" s="177"/>
      <c r="BZP7" s="177"/>
      <c r="BZQ7" s="177"/>
      <c r="BZR7" s="177"/>
      <c r="BZS7" s="177"/>
      <c r="BZT7" s="177"/>
      <c r="BZU7" s="177"/>
      <c r="BZV7" s="177"/>
      <c r="BZW7" s="177"/>
      <c r="BZX7" s="177"/>
      <c r="BZY7" s="177"/>
      <c r="BZZ7" s="177"/>
      <c r="CAA7" s="177"/>
      <c r="CAB7" s="177"/>
      <c r="CAC7" s="177"/>
      <c r="CAD7" s="177"/>
      <c r="CAE7" s="177"/>
      <c r="CAF7" s="177"/>
      <c r="CAG7" s="177"/>
      <c r="CAH7" s="177"/>
      <c r="CAI7" s="177"/>
      <c r="CAJ7" s="177"/>
      <c r="CAK7" s="177"/>
      <c r="CAL7" s="177"/>
      <c r="CAM7" s="177"/>
      <c r="CAN7" s="177"/>
      <c r="CAO7" s="177"/>
      <c r="CAP7" s="177"/>
      <c r="CAQ7" s="177"/>
      <c r="CAR7" s="177"/>
      <c r="CAS7" s="177"/>
      <c r="CAT7" s="177"/>
      <c r="CAU7" s="177"/>
      <c r="CAV7" s="177"/>
      <c r="CAW7" s="177"/>
      <c r="CAX7" s="177"/>
      <c r="CAY7" s="177"/>
      <c r="CAZ7" s="177"/>
      <c r="CBA7" s="177"/>
      <c r="CBB7" s="177"/>
      <c r="CBC7" s="177"/>
      <c r="CBD7" s="177"/>
      <c r="CBE7" s="177"/>
      <c r="CBF7" s="177"/>
      <c r="CBG7" s="177"/>
      <c r="CBH7" s="177"/>
      <c r="CBI7" s="177"/>
      <c r="CBJ7" s="177"/>
      <c r="CBK7" s="177"/>
      <c r="CBL7" s="177"/>
      <c r="CBM7" s="177"/>
      <c r="CBN7" s="177"/>
      <c r="CBO7" s="177"/>
      <c r="CBP7" s="177"/>
      <c r="CBQ7" s="177"/>
      <c r="CBR7" s="177"/>
      <c r="CBS7" s="177"/>
      <c r="CBT7" s="177"/>
      <c r="CBU7" s="177"/>
      <c r="CBV7" s="177"/>
      <c r="CBW7" s="177"/>
      <c r="CBX7" s="177"/>
      <c r="CBY7" s="177"/>
      <c r="CBZ7" s="177"/>
      <c r="CCA7" s="177"/>
      <c r="CCB7" s="177"/>
      <c r="CCC7" s="177"/>
      <c r="CCD7" s="177"/>
      <c r="CCE7" s="177"/>
      <c r="CCF7" s="177"/>
      <c r="CCG7" s="177"/>
      <c r="CCH7" s="177"/>
      <c r="CCI7" s="177"/>
      <c r="CCJ7" s="177"/>
      <c r="CCK7" s="177"/>
      <c r="CCL7" s="177"/>
      <c r="CCM7" s="177"/>
      <c r="CCN7" s="177"/>
      <c r="CCO7" s="177"/>
      <c r="CCP7" s="177"/>
      <c r="CCQ7" s="177"/>
      <c r="CCR7" s="177"/>
      <c r="CCS7" s="177"/>
      <c r="CCT7" s="177"/>
      <c r="CCU7" s="177"/>
      <c r="CCV7" s="177"/>
      <c r="CCW7" s="177"/>
      <c r="CCX7" s="177"/>
      <c r="CCY7" s="177"/>
      <c r="CCZ7" s="177"/>
      <c r="CDA7" s="177"/>
      <c r="CDB7" s="177"/>
      <c r="CDC7" s="177"/>
      <c r="CDD7" s="177"/>
      <c r="CDE7" s="177"/>
      <c r="CDF7" s="177"/>
      <c r="CDG7" s="177"/>
      <c r="CDH7" s="177"/>
      <c r="CDI7" s="177"/>
      <c r="CDJ7" s="177"/>
      <c r="CDK7" s="177"/>
      <c r="CDL7" s="177"/>
      <c r="CDM7" s="177"/>
      <c r="CDN7" s="177"/>
      <c r="CDO7" s="177"/>
      <c r="CDP7" s="177"/>
      <c r="CDQ7" s="177"/>
      <c r="CDR7" s="177"/>
      <c r="CDS7" s="177"/>
      <c r="CDT7" s="177"/>
      <c r="CDU7" s="177"/>
      <c r="CDV7" s="177"/>
      <c r="CDW7" s="177"/>
      <c r="CDX7" s="177"/>
      <c r="CDY7" s="177"/>
      <c r="CDZ7" s="177"/>
      <c r="CEA7" s="177"/>
      <c r="CEB7" s="177"/>
      <c r="CEC7" s="177"/>
      <c r="CED7" s="177"/>
      <c r="CEE7" s="177"/>
      <c r="CEF7" s="177"/>
      <c r="CEG7" s="177"/>
      <c r="CEH7" s="177"/>
      <c r="CEI7" s="177"/>
      <c r="CEJ7" s="177"/>
      <c r="CEK7" s="177"/>
      <c r="CEL7" s="177"/>
      <c r="CEM7" s="177"/>
      <c r="CEN7" s="177"/>
      <c r="CEO7" s="177"/>
      <c r="CEP7" s="177"/>
      <c r="CEQ7" s="177"/>
      <c r="CER7" s="177"/>
      <c r="CES7" s="177"/>
      <c r="CET7" s="177"/>
      <c r="CEU7" s="177"/>
      <c r="CEV7" s="177"/>
      <c r="CEW7" s="177"/>
      <c r="CEX7" s="177"/>
      <c r="CEY7" s="177"/>
      <c r="CEZ7" s="177"/>
      <c r="CFA7" s="177"/>
      <c r="CFB7" s="177"/>
      <c r="CFC7" s="177"/>
      <c r="CFD7" s="177"/>
      <c r="CFE7" s="177"/>
      <c r="CFF7" s="177"/>
      <c r="CFG7" s="177"/>
      <c r="CFH7" s="177"/>
      <c r="CFI7" s="177"/>
      <c r="CFJ7" s="177"/>
      <c r="CFK7" s="177"/>
      <c r="CFL7" s="177"/>
      <c r="CFM7" s="177"/>
      <c r="CFN7" s="177"/>
      <c r="CFO7" s="177"/>
      <c r="CFP7" s="177"/>
      <c r="CFQ7" s="177"/>
      <c r="CFR7" s="177"/>
      <c r="CFS7" s="177"/>
      <c r="CFT7" s="177"/>
      <c r="CFU7" s="177"/>
      <c r="CFV7" s="177"/>
      <c r="CFW7" s="177"/>
      <c r="CFX7" s="177"/>
      <c r="CFY7" s="177"/>
      <c r="CFZ7" s="177"/>
      <c r="CGA7" s="177"/>
      <c r="CGB7" s="177"/>
      <c r="CGC7" s="177"/>
      <c r="CGD7" s="177"/>
      <c r="CGE7" s="177"/>
      <c r="CGF7" s="177"/>
      <c r="CGG7" s="177"/>
      <c r="CGH7" s="177"/>
      <c r="CGI7" s="177"/>
      <c r="CGJ7" s="177"/>
      <c r="CGK7" s="177"/>
      <c r="CGL7" s="177"/>
      <c r="CGM7" s="177"/>
      <c r="CGN7" s="177"/>
      <c r="CGO7" s="177"/>
      <c r="CGP7" s="177"/>
      <c r="CGQ7" s="177"/>
      <c r="CGR7" s="177"/>
      <c r="CGS7" s="177"/>
      <c r="CGT7" s="177"/>
      <c r="CGU7" s="177"/>
      <c r="CGV7" s="177"/>
      <c r="CGW7" s="177"/>
      <c r="CGX7" s="177"/>
      <c r="CGY7" s="177"/>
      <c r="CGZ7" s="177"/>
      <c r="CHA7" s="177"/>
      <c r="CHB7" s="177"/>
      <c r="CHC7" s="177"/>
      <c r="CHD7" s="177"/>
      <c r="CHE7" s="177"/>
      <c r="CHF7" s="177"/>
      <c r="CHG7" s="177"/>
      <c r="CHH7" s="177"/>
      <c r="CHI7" s="177"/>
      <c r="CHJ7" s="177"/>
      <c r="CHK7" s="177"/>
      <c r="CHL7" s="177"/>
      <c r="CHM7" s="177"/>
      <c r="CHN7" s="177"/>
      <c r="CHO7" s="177"/>
      <c r="CHP7" s="177"/>
      <c r="CHQ7" s="177"/>
      <c r="CHR7" s="177"/>
      <c r="CHS7" s="177"/>
      <c r="CHT7" s="177"/>
      <c r="CHU7" s="177"/>
      <c r="CHV7" s="177"/>
      <c r="CHW7" s="177"/>
      <c r="CHX7" s="177"/>
      <c r="CHY7" s="177"/>
      <c r="CHZ7" s="177"/>
      <c r="CIA7" s="177"/>
      <c r="CIB7" s="177"/>
      <c r="CIC7" s="177"/>
      <c r="CID7" s="177"/>
      <c r="CIE7" s="177"/>
      <c r="CIF7" s="177"/>
      <c r="CIG7" s="177"/>
      <c r="CIH7" s="177"/>
      <c r="CII7" s="177"/>
      <c r="CIJ7" s="177"/>
      <c r="CIK7" s="177"/>
      <c r="CIL7" s="177"/>
      <c r="CIM7" s="177"/>
      <c r="CIN7" s="177"/>
      <c r="CIO7" s="177"/>
      <c r="CIP7" s="177"/>
      <c r="CIQ7" s="177"/>
      <c r="CIR7" s="177"/>
      <c r="CIS7" s="177"/>
      <c r="CIT7" s="177"/>
      <c r="CIU7" s="177"/>
      <c r="CIV7" s="177"/>
      <c r="CIW7" s="177"/>
      <c r="CIX7" s="177"/>
      <c r="CIY7" s="177"/>
      <c r="CIZ7" s="177"/>
      <c r="CJA7" s="177"/>
      <c r="CJB7" s="177"/>
      <c r="CJC7" s="177"/>
      <c r="CJD7" s="177"/>
      <c r="CJE7" s="177"/>
      <c r="CJF7" s="177"/>
      <c r="CJG7" s="177"/>
      <c r="CJH7" s="177"/>
      <c r="CJI7" s="177"/>
      <c r="CJJ7" s="177"/>
      <c r="CJK7" s="177"/>
      <c r="CJL7" s="177"/>
      <c r="CJM7" s="177"/>
      <c r="CJN7" s="177"/>
      <c r="CJO7" s="177"/>
      <c r="CJP7" s="177"/>
      <c r="CJQ7" s="177"/>
      <c r="CJR7" s="177"/>
      <c r="CJS7" s="177"/>
      <c r="CJT7" s="177"/>
      <c r="CJU7" s="177"/>
      <c r="CJV7" s="177"/>
      <c r="CJW7" s="177"/>
      <c r="CJX7" s="177"/>
      <c r="CJY7" s="177"/>
      <c r="CJZ7" s="177"/>
      <c r="CKA7" s="177"/>
      <c r="CKB7" s="177"/>
      <c r="CKC7" s="177"/>
      <c r="CKD7" s="177"/>
      <c r="CKE7" s="177"/>
      <c r="CKF7" s="177"/>
      <c r="CKG7" s="177"/>
      <c r="CKH7" s="177"/>
      <c r="CKI7" s="177"/>
      <c r="CKJ7" s="177"/>
      <c r="CKK7" s="177"/>
      <c r="CKL7" s="177"/>
      <c r="CKM7" s="177"/>
      <c r="CKN7" s="177"/>
      <c r="CKO7" s="177"/>
      <c r="CKP7" s="177"/>
      <c r="CKQ7" s="177"/>
      <c r="CKR7" s="177"/>
      <c r="CKS7" s="177"/>
      <c r="CKT7" s="177"/>
      <c r="CKU7" s="177"/>
      <c r="CKV7" s="177"/>
      <c r="CKW7" s="177"/>
      <c r="CKX7" s="177"/>
      <c r="CKY7" s="177"/>
      <c r="CKZ7" s="177"/>
      <c r="CLA7" s="177"/>
      <c r="CLB7" s="177"/>
      <c r="CLC7" s="177"/>
      <c r="CLD7" s="177"/>
      <c r="CLE7" s="177"/>
      <c r="CLF7" s="177"/>
      <c r="CLG7" s="177"/>
      <c r="CLH7" s="177"/>
      <c r="CLI7" s="177"/>
      <c r="CLJ7" s="177"/>
      <c r="CLK7" s="177"/>
      <c r="CLL7" s="177"/>
      <c r="CLM7" s="177"/>
      <c r="CLN7" s="177"/>
      <c r="CLO7" s="177"/>
      <c r="CLP7" s="177"/>
      <c r="CLQ7" s="177"/>
      <c r="CLR7" s="177"/>
      <c r="CLS7" s="177"/>
      <c r="CLT7" s="177"/>
      <c r="CLU7" s="177"/>
      <c r="CLV7" s="177"/>
      <c r="CLW7" s="177"/>
      <c r="CLX7" s="177"/>
      <c r="CLY7" s="177"/>
      <c r="CLZ7" s="177"/>
      <c r="CMA7" s="177"/>
      <c r="CMB7" s="177"/>
      <c r="CMC7" s="177"/>
      <c r="CMD7" s="177"/>
      <c r="CME7" s="177"/>
      <c r="CMF7" s="177"/>
      <c r="CMG7" s="177"/>
      <c r="CMH7" s="177"/>
      <c r="CMI7" s="177"/>
      <c r="CMJ7" s="177"/>
      <c r="CMK7" s="177"/>
      <c r="CML7" s="177"/>
      <c r="CMM7" s="177"/>
      <c r="CMN7" s="177"/>
      <c r="CMO7" s="177"/>
      <c r="CMP7" s="177"/>
      <c r="CMQ7" s="177"/>
      <c r="CMR7" s="177"/>
      <c r="CMS7" s="177"/>
      <c r="CMT7" s="177"/>
      <c r="CMU7" s="177"/>
      <c r="CMV7" s="177"/>
      <c r="CMW7" s="177"/>
      <c r="CMX7" s="177"/>
      <c r="CMY7" s="177"/>
      <c r="CMZ7" s="177"/>
      <c r="CNA7" s="177"/>
      <c r="CNB7" s="177"/>
      <c r="CNC7" s="177"/>
      <c r="CND7" s="177"/>
      <c r="CNE7" s="177"/>
      <c r="CNF7" s="177"/>
      <c r="CNG7" s="177"/>
      <c r="CNH7" s="177"/>
      <c r="CNI7" s="177"/>
      <c r="CNJ7" s="177"/>
      <c r="CNK7" s="177"/>
      <c r="CNL7" s="177"/>
      <c r="CNM7" s="177"/>
      <c r="CNN7" s="177"/>
      <c r="CNO7" s="177"/>
      <c r="CNP7" s="177"/>
      <c r="CNQ7" s="177"/>
      <c r="CNR7" s="177"/>
      <c r="CNS7" s="177"/>
      <c r="CNT7" s="177"/>
      <c r="CNU7" s="177"/>
      <c r="CNV7" s="177"/>
      <c r="CNW7" s="177"/>
      <c r="CNX7" s="177"/>
      <c r="CNY7" s="177"/>
      <c r="CNZ7" s="177"/>
      <c r="COA7" s="177"/>
      <c r="COB7" s="177"/>
      <c r="COC7" s="177"/>
      <c r="COD7" s="177"/>
      <c r="COE7" s="177"/>
      <c r="COF7" s="177"/>
      <c r="COG7" s="177"/>
      <c r="COH7" s="177"/>
      <c r="COI7" s="177"/>
      <c r="COJ7" s="177"/>
      <c r="COK7" s="177"/>
      <c r="COL7" s="177"/>
      <c r="COM7" s="177"/>
      <c r="CON7" s="177"/>
      <c r="COO7" s="177"/>
      <c r="COP7" s="177"/>
      <c r="COQ7" s="177"/>
      <c r="COR7" s="177"/>
      <c r="COS7" s="177"/>
      <c r="COT7" s="177"/>
      <c r="COU7" s="177"/>
      <c r="COV7" s="177"/>
      <c r="COW7" s="177"/>
      <c r="COX7" s="177"/>
      <c r="COY7" s="177"/>
      <c r="COZ7" s="177"/>
      <c r="CPA7" s="177"/>
      <c r="CPB7" s="177"/>
      <c r="CPC7" s="177"/>
      <c r="CPD7" s="177"/>
      <c r="CPE7" s="177"/>
      <c r="CPF7" s="177"/>
      <c r="CPG7" s="177"/>
      <c r="CPH7" s="177"/>
      <c r="CPI7" s="177"/>
      <c r="CPJ7" s="177"/>
      <c r="CPK7" s="177"/>
      <c r="CPL7" s="177"/>
      <c r="CPM7" s="177"/>
      <c r="CPN7" s="177"/>
      <c r="CPO7" s="177"/>
      <c r="CPP7" s="177"/>
      <c r="CPQ7" s="177"/>
      <c r="CPR7" s="177"/>
      <c r="CPS7" s="177"/>
      <c r="CPT7" s="177"/>
      <c r="CPU7" s="177"/>
      <c r="CPV7" s="177"/>
      <c r="CPW7" s="177"/>
      <c r="CPX7" s="177"/>
      <c r="CPY7" s="177"/>
      <c r="CPZ7" s="177"/>
      <c r="CQA7" s="177"/>
      <c r="CQB7" s="177"/>
      <c r="CQC7" s="177"/>
      <c r="CQD7" s="177"/>
      <c r="CQE7" s="177"/>
      <c r="CQF7" s="177"/>
      <c r="CQG7" s="177"/>
      <c r="CQH7" s="177"/>
      <c r="CQI7" s="177"/>
      <c r="CQJ7" s="177"/>
      <c r="CQK7" s="177"/>
      <c r="CQL7" s="177"/>
      <c r="CQM7" s="177"/>
      <c r="CQN7" s="177"/>
      <c r="CQO7" s="177"/>
      <c r="CQP7" s="177"/>
      <c r="CQQ7" s="177"/>
      <c r="CQR7" s="177"/>
      <c r="CQS7" s="177"/>
      <c r="CQT7" s="177"/>
      <c r="CQU7" s="177"/>
      <c r="CQV7" s="177"/>
      <c r="CQW7" s="177"/>
      <c r="CQX7" s="177"/>
      <c r="CQY7" s="177"/>
      <c r="CQZ7" s="177"/>
      <c r="CRA7" s="177"/>
      <c r="CRB7" s="177"/>
      <c r="CRC7" s="177"/>
      <c r="CRD7" s="177"/>
      <c r="CRE7" s="177"/>
      <c r="CRF7" s="177"/>
      <c r="CRG7" s="177"/>
      <c r="CRH7" s="177"/>
      <c r="CRI7" s="177"/>
      <c r="CRJ7" s="177"/>
      <c r="CRK7" s="177"/>
      <c r="CRL7" s="177"/>
      <c r="CRM7" s="177"/>
      <c r="CRN7" s="177"/>
      <c r="CRO7" s="177"/>
      <c r="CRP7" s="177"/>
      <c r="CRQ7" s="177"/>
      <c r="CRR7" s="177"/>
      <c r="CRS7" s="177"/>
      <c r="CRT7" s="177"/>
      <c r="CRU7" s="177"/>
      <c r="CRV7" s="177"/>
      <c r="CRW7" s="177"/>
      <c r="CRX7" s="177"/>
      <c r="CRY7" s="177"/>
      <c r="CRZ7" s="177"/>
      <c r="CSA7" s="177"/>
      <c r="CSB7" s="177"/>
      <c r="CSC7" s="177"/>
      <c r="CSD7" s="177"/>
      <c r="CSE7" s="177"/>
      <c r="CSF7" s="177"/>
      <c r="CSG7" s="177"/>
      <c r="CSH7" s="177"/>
      <c r="CSI7" s="177"/>
      <c r="CSJ7" s="177"/>
      <c r="CSK7" s="177"/>
      <c r="CSL7" s="177"/>
      <c r="CSM7" s="177"/>
      <c r="CSN7" s="177"/>
      <c r="CSO7" s="177"/>
      <c r="CSP7" s="177"/>
      <c r="CSQ7" s="177"/>
      <c r="CSR7" s="177"/>
      <c r="CSS7" s="177"/>
      <c r="CST7" s="177"/>
      <c r="CSU7" s="177"/>
      <c r="CSV7" s="177"/>
      <c r="CSW7" s="177"/>
      <c r="CSX7" s="177"/>
      <c r="CSY7" s="177"/>
      <c r="CSZ7" s="177"/>
      <c r="CTA7" s="177"/>
      <c r="CTB7" s="177"/>
      <c r="CTC7" s="177"/>
      <c r="CTD7" s="177"/>
      <c r="CTE7" s="177"/>
      <c r="CTF7" s="177"/>
      <c r="CTG7" s="177"/>
      <c r="CTH7" s="177"/>
      <c r="CTI7" s="177"/>
      <c r="CTJ7" s="177"/>
      <c r="CTK7" s="177"/>
      <c r="CTL7" s="177"/>
      <c r="CTM7" s="177"/>
      <c r="CTN7" s="177"/>
      <c r="CTO7" s="177"/>
      <c r="CTP7" s="177"/>
      <c r="CTQ7" s="177"/>
      <c r="CTR7" s="177"/>
      <c r="CTS7" s="177"/>
      <c r="CTT7" s="177"/>
      <c r="CTU7" s="177"/>
      <c r="CTV7" s="177"/>
      <c r="CTW7" s="177"/>
      <c r="CTX7" s="177"/>
      <c r="CTY7" s="177"/>
      <c r="CTZ7" s="177"/>
      <c r="CUA7" s="177"/>
      <c r="CUB7" s="177"/>
      <c r="CUC7" s="177"/>
      <c r="CUD7" s="177"/>
      <c r="CUE7" s="177"/>
      <c r="CUF7" s="177"/>
      <c r="CUG7" s="177"/>
      <c r="CUH7" s="177"/>
      <c r="CUI7" s="177"/>
      <c r="CUJ7" s="177"/>
      <c r="CUK7" s="177"/>
      <c r="CUL7" s="177"/>
      <c r="CUM7" s="177"/>
      <c r="CUN7" s="177"/>
      <c r="CUO7" s="177"/>
      <c r="CUP7" s="177"/>
      <c r="CUQ7" s="177"/>
      <c r="CUR7" s="177"/>
      <c r="CUS7" s="177"/>
      <c r="CUT7" s="177"/>
      <c r="CUU7" s="177"/>
      <c r="CUV7" s="177"/>
      <c r="CUW7" s="177"/>
      <c r="CUX7" s="177"/>
      <c r="CUY7" s="177"/>
      <c r="CUZ7" s="177"/>
      <c r="CVA7" s="177"/>
      <c r="CVB7" s="177"/>
      <c r="CVC7" s="177"/>
      <c r="CVD7" s="177"/>
      <c r="CVE7" s="177"/>
      <c r="CVF7" s="177"/>
      <c r="CVG7" s="177"/>
      <c r="CVH7" s="177"/>
      <c r="CVI7" s="177"/>
      <c r="CVJ7" s="177"/>
      <c r="CVK7" s="177"/>
      <c r="CVL7" s="177"/>
      <c r="CVM7" s="177"/>
      <c r="CVN7" s="177"/>
      <c r="CVO7" s="177"/>
      <c r="CVP7" s="177"/>
      <c r="CVQ7" s="177"/>
      <c r="CVR7" s="177"/>
      <c r="CVS7" s="177"/>
      <c r="CVT7" s="177"/>
      <c r="CVU7" s="177"/>
      <c r="CVV7" s="177"/>
      <c r="CVW7" s="177"/>
      <c r="CVX7" s="177"/>
      <c r="CVY7" s="177"/>
      <c r="CVZ7" s="177"/>
      <c r="CWA7" s="177"/>
      <c r="CWB7" s="177"/>
      <c r="CWC7" s="177"/>
      <c r="CWD7" s="177"/>
      <c r="CWE7" s="177"/>
      <c r="CWF7" s="177"/>
      <c r="CWG7" s="177"/>
      <c r="CWH7" s="177"/>
      <c r="CWI7" s="177"/>
      <c r="CWJ7" s="177"/>
      <c r="CWK7" s="177"/>
      <c r="CWL7" s="177"/>
      <c r="CWM7" s="177"/>
      <c r="CWN7" s="177"/>
      <c r="CWO7" s="177"/>
      <c r="CWP7" s="177"/>
      <c r="CWQ7" s="177"/>
      <c r="CWR7" s="177"/>
      <c r="CWS7" s="177"/>
      <c r="CWT7" s="177"/>
      <c r="CWU7" s="177"/>
      <c r="CWV7" s="177"/>
      <c r="CWW7" s="177"/>
      <c r="CWX7" s="177"/>
      <c r="CWY7" s="177"/>
      <c r="CWZ7" s="177"/>
      <c r="CXA7" s="177"/>
      <c r="CXB7" s="177"/>
      <c r="CXC7" s="177"/>
      <c r="CXD7" s="177"/>
      <c r="CXE7" s="177"/>
      <c r="CXF7" s="177"/>
      <c r="CXG7" s="177"/>
      <c r="CXH7" s="177"/>
      <c r="CXI7" s="177"/>
      <c r="CXJ7" s="177"/>
      <c r="CXK7" s="177"/>
      <c r="CXL7" s="177"/>
      <c r="CXM7" s="177"/>
      <c r="CXN7" s="177"/>
      <c r="CXO7" s="177"/>
      <c r="CXP7" s="177"/>
      <c r="CXQ7" s="177"/>
      <c r="CXR7" s="177"/>
      <c r="CXS7" s="177"/>
      <c r="CXT7" s="177"/>
      <c r="CXU7" s="177"/>
      <c r="CXV7" s="177"/>
      <c r="CXW7" s="177"/>
      <c r="CXX7" s="177"/>
      <c r="CXY7" s="177"/>
      <c r="CXZ7" s="177"/>
      <c r="CYA7" s="177"/>
      <c r="CYB7" s="177"/>
      <c r="CYC7" s="177"/>
      <c r="CYD7" s="177"/>
      <c r="CYE7" s="177"/>
      <c r="CYF7" s="177"/>
      <c r="CYG7" s="177"/>
      <c r="CYH7" s="177"/>
      <c r="CYI7" s="177"/>
      <c r="CYJ7" s="177"/>
      <c r="CYK7" s="177"/>
      <c r="CYL7" s="177"/>
      <c r="CYM7" s="177"/>
      <c r="CYN7" s="177"/>
      <c r="CYO7" s="177"/>
      <c r="CYP7" s="177"/>
      <c r="CYQ7" s="177"/>
      <c r="CYR7" s="177"/>
      <c r="CYS7" s="177"/>
      <c r="CYT7" s="177"/>
      <c r="CYU7" s="177"/>
      <c r="CYV7" s="177"/>
      <c r="CYW7" s="177"/>
      <c r="CYX7" s="177"/>
      <c r="CYY7" s="177"/>
      <c r="CYZ7" s="177"/>
      <c r="CZA7" s="177"/>
      <c r="CZB7" s="177"/>
      <c r="CZC7" s="177"/>
      <c r="CZD7" s="177"/>
      <c r="CZE7" s="177"/>
      <c r="CZF7" s="177"/>
      <c r="CZG7" s="177"/>
      <c r="CZH7" s="177"/>
      <c r="CZI7" s="177"/>
      <c r="CZJ7" s="177"/>
      <c r="CZK7" s="177"/>
      <c r="CZL7" s="177"/>
      <c r="CZM7" s="177"/>
      <c r="CZN7" s="177"/>
      <c r="CZO7" s="177"/>
      <c r="CZP7" s="177"/>
      <c r="CZQ7" s="177"/>
      <c r="CZR7" s="177"/>
      <c r="CZS7" s="177"/>
      <c r="CZT7" s="177"/>
      <c r="CZU7" s="177"/>
      <c r="CZV7" s="177"/>
      <c r="CZW7" s="177"/>
      <c r="CZX7" s="177"/>
      <c r="CZY7" s="177"/>
      <c r="CZZ7" s="177"/>
      <c r="DAA7" s="177"/>
      <c r="DAB7" s="177"/>
      <c r="DAC7" s="177"/>
      <c r="DAD7" s="177"/>
      <c r="DAE7" s="177"/>
      <c r="DAF7" s="177"/>
      <c r="DAG7" s="177"/>
      <c r="DAH7" s="177"/>
      <c r="DAI7" s="177"/>
      <c r="DAJ7" s="177"/>
      <c r="DAK7" s="177"/>
      <c r="DAL7" s="177"/>
      <c r="DAM7" s="177"/>
      <c r="DAN7" s="177"/>
      <c r="DAO7" s="177"/>
      <c r="DAP7" s="177"/>
      <c r="DAQ7" s="177"/>
      <c r="DAR7" s="177"/>
      <c r="DAS7" s="177"/>
      <c r="DAT7" s="177"/>
      <c r="DAU7" s="177"/>
      <c r="DAV7" s="177"/>
      <c r="DAW7" s="177"/>
      <c r="DAX7" s="177"/>
      <c r="DAY7" s="177"/>
      <c r="DAZ7" s="177"/>
      <c r="DBA7" s="177"/>
      <c r="DBB7" s="177"/>
      <c r="DBC7" s="177"/>
      <c r="DBD7" s="177"/>
      <c r="DBE7" s="177"/>
      <c r="DBF7" s="177"/>
      <c r="DBG7" s="177"/>
      <c r="DBH7" s="177"/>
      <c r="DBI7" s="177"/>
      <c r="DBJ7" s="177"/>
      <c r="DBK7" s="177"/>
      <c r="DBL7" s="177"/>
      <c r="DBM7" s="177"/>
      <c r="DBN7" s="177"/>
      <c r="DBO7" s="177"/>
      <c r="DBP7" s="177"/>
      <c r="DBQ7" s="177"/>
      <c r="DBR7" s="177"/>
      <c r="DBS7" s="177"/>
      <c r="DBT7" s="177"/>
      <c r="DBU7" s="177"/>
      <c r="DBV7" s="177"/>
      <c r="DBW7" s="177"/>
      <c r="DBX7" s="177"/>
      <c r="DBY7" s="177"/>
      <c r="DBZ7" s="177"/>
      <c r="DCA7" s="177"/>
      <c r="DCB7" s="177"/>
      <c r="DCC7" s="177"/>
      <c r="DCD7" s="177"/>
      <c r="DCE7" s="177"/>
      <c r="DCF7" s="177"/>
      <c r="DCG7" s="177"/>
      <c r="DCH7" s="177"/>
      <c r="DCI7" s="177"/>
      <c r="DCJ7" s="177"/>
      <c r="DCK7" s="177"/>
      <c r="DCL7" s="177"/>
      <c r="DCM7" s="177"/>
      <c r="DCN7" s="177"/>
      <c r="DCO7" s="177"/>
      <c r="DCP7" s="177"/>
      <c r="DCQ7" s="177"/>
      <c r="DCR7" s="177"/>
      <c r="DCS7" s="177"/>
      <c r="DCT7" s="177"/>
      <c r="DCU7" s="177"/>
      <c r="DCV7" s="177"/>
      <c r="DCW7" s="177"/>
      <c r="DCX7" s="177"/>
      <c r="DCY7" s="177"/>
      <c r="DCZ7" s="177"/>
      <c r="DDA7" s="177"/>
      <c r="DDB7" s="177"/>
      <c r="DDC7" s="177"/>
      <c r="DDD7" s="177"/>
      <c r="DDE7" s="177"/>
      <c r="DDF7" s="177"/>
      <c r="DDG7" s="177"/>
      <c r="DDH7" s="177"/>
      <c r="DDI7" s="177"/>
      <c r="DDJ7" s="177"/>
      <c r="DDK7" s="177"/>
      <c r="DDL7" s="177"/>
      <c r="DDM7" s="177"/>
      <c r="DDN7" s="177"/>
      <c r="DDO7" s="177"/>
      <c r="DDP7" s="177"/>
      <c r="DDQ7" s="177"/>
      <c r="DDR7" s="177"/>
      <c r="DDS7" s="177"/>
      <c r="DDT7" s="177"/>
      <c r="DDU7" s="177"/>
      <c r="DDV7" s="177"/>
      <c r="DDW7" s="177"/>
      <c r="DDX7" s="177"/>
      <c r="DDY7" s="177"/>
      <c r="DDZ7" s="177"/>
      <c r="DEA7" s="177"/>
      <c r="DEB7" s="177"/>
      <c r="DEC7" s="177"/>
      <c r="DED7" s="177"/>
      <c r="DEE7" s="177"/>
      <c r="DEF7" s="177"/>
      <c r="DEG7" s="177"/>
      <c r="DEH7" s="177"/>
      <c r="DEI7" s="177"/>
      <c r="DEJ7" s="177"/>
      <c r="DEK7" s="177"/>
      <c r="DEL7" s="177"/>
      <c r="DEM7" s="177"/>
      <c r="DEN7" s="177"/>
      <c r="DEO7" s="177"/>
      <c r="DEP7" s="177"/>
      <c r="DEQ7" s="177"/>
      <c r="DER7" s="177"/>
      <c r="DES7" s="177"/>
      <c r="DET7" s="177"/>
      <c r="DEU7" s="177"/>
      <c r="DEV7" s="177"/>
      <c r="DEW7" s="177"/>
      <c r="DEX7" s="177"/>
      <c r="DEY7" s="177"/>
      <c r="DEZ7" s="177"/>
      <c r="DFA7" s="177"/>
      <c r="DFB7" s="177"/>
      <c r="DFC7" s="177"/>
      <c r="DFD7" s="177"/>
      <c r="DFE7" s="177"/>
      <c r="DFF7" s="177"/>
      <c r="DFG7" s="177"/>
      <c r="DFH7" s="177"/>
      <c r="DFI7" s="177"/>
      <c r="DFJ7" s="177"/>
      <c r="DFK7" s="177"/>
      <c r="DFL7" s="177"/>
      <c r="DFM7" s="177"/>
      <c r="DFN7" s="177"/>
      <c r="DFO7" s="177"/>
      <c r="DFP7" s="177"/>
      <c r="DFQ7" s="177"/>
      <c r="DFR7" s="177"/>
      <c r="DFS7" s="177"/>
      <c r="DFT7" s="177"/>
      <c r="DFU7" s="177"/>
      <c r="DFV7" s="177"/>
      <c r="DFW7" s="177"/>
      <c r="DFX7" s="177"/>
      <c r="DFY7" s="177"/>
      <c r="DFZ7" s="177"/>
      <c r="DGA7" s="177"/>
      <c r="DGB7" s="177"/>
      <c r="DGC7" s="177"/>
      <c r="DGD7" s="177"/>
      <c r="DGE7" s="177"/>
      <c r="DGF7" s="177"/>
      <c r="DGG7" s="177"/>
      <c r="DGH7" s="177"/>
      <c r="DGI7" s="177"/>
      <c r="DGJ7" s="177"/>
      <c r="DGK7" s="177"/>
      <c r="DGL7" s="177"/>
      <c r="DGM7" s="177"/>
      <c r="DGN7" s="177"/>
      <c r="DGO7" s="177"/>
      <c r="DGP7" s="177"/>
      <c r="DGQ7" s="177"/>
      <c r="DGR7" s="177"/>
      <c r="DGS7" s="177"/>
      <c r="DGT7" s="177"/>
      <c r="DGU7" s="177"/>
      <c r="DGV7" s="177"/>
      <c r="DGW7" s="177"/>
      <c r="DGX7" s="177"/>
      <c r="DGY7" s="177"/>
      <c r="DGZ7" s="177"/>
      <c r="DHA7" s="177"/>
      <c r="DHB7" s="177"/>
      <c r="DHC7" s="177"/>
      <c r="DHD7" s="177"/>
      <c r="DHE7" s="177"/>
      <c r="DHF7" s="177"/>
      <c r="DHG7" s="177"/>
      <c r="DHH7" s="177"/>
      <c r="DHI7" s="177"/>
      <c r="DHJ7" s="177"/>
      <c r="DHK7" s="177"/>
      <c r="DHL7" s="177"/>
      <c r="DHM7" s="177"/>
      <c r="DHN7" s="177"/>
      <c r="DHO7" s="177"/>
      <c r="DHP7" s="177"/>
      <c r="DHQ7" s="177"/>
      <c r="DHR7" s="177"/>
      <c r="DHS7" s="177"/>
      <c r="DHT7" s="177"/>
      <c r="DHU7" s="177"/>
      <c r="DHV7" s="177"/>
      <c r="DHW7" s="177"/>
      <c r="DHX7" s="177"/>
      <c r="DHY7" s="177"/>
      <c r="DHZ7" s="177"/>
      <c r="DIA7" s="177"/>
      <c r="DIB7" s="177"/>
      <c r="DIC7" s="177"/>
      <c r="DID7" s="177"/>
      <c r="DIE7" s="177"/>
      <c r="DIF7" s="177"/>
      <c r="DIG7" s="177"/>
      <c r="DIH7" s="177"/>
      <c r="DII7" s="177"/>
      <c r="DIJ7" s="177"/>
      <c r="DIK7" s="177"/>
      <c r="DIL7" s="177"/>
      <c r="DIM7" s="177"/>
      <c r="DIN7" s="177"/>
      <c r="DIO7" s="177"/>
      <c r="DIP7" s="177"/>
      <c r="DIQ7" s="177"/>
      <c r="DIR7" s="177"/>
      <c r="DIS7" s="177"/>
      <c r="DIT7" s="177"/>
      <c r="DIU7" s="177"/>
      <c r="DIV7" s="177"/>
      <c r="DIW7" s="177"/>
      <c r="DIX7" s="177"/>
      <c r="DIY7" s="177"/>
      <c r="DIZ7" s="177"/>
      <c r="DJA7" s="177"/>
      <c r="DJB7" s="177"/>
      <c r="DJC7" s="177"/>
      <c r="DJD7" s="177"/>
      <c r="DJE7" s="177"/>
      <c r="DJF7" s="177"/>
      <c r="DJG7" s="177"/>
      <c r="DJH7" s="177"/>
      <c r="DJI7" s="177"/>
      <c r="DJJ7" s="177"/>
      <c r="DJK7" s="177"/>
      <c r="DJL7" s="177"/>
      <c r="DJM7" s="177"/>
      <c r="DJN7" s="177"/>
      <c r="DJO7" s="177"/>
      <c r="DJP7" s="177"/>
      <c r="DJQ7" s="177"/>
      <c r="DJR7" s="177"/>
      <c r="DJS7" s="177"/>
      <c r="DJT7" s="177"/>
      <c r="DJU7" s="177"/>
      <c r="DJV7" s="177"/>
      <c r="DJW7" s="177"/>
      <c r="DJX7" s="177"/>
      <c r="DJY7" s="177"/>
      <c r="DJZ7" s="177"/>
      <c r="DKA7" s="177"/>
      <c r="DKB7" s="177"/>
      <c r="DKC7" s="177"/>
      <c r="DKD7" s="177"/>
      <c r="DKE7" s="177"/>
      <c r="DKF7" s="177"/>
      <c r="DKG7" s="177"/>
      <c r="DKH7" s="177"/>
      <c r="DKI7" s="177"/>
      <c r="DKJ7" s="177"/>
      <c r="DKK7" s="177"/>
      <c r="DKL7" s="177"/>
      <c r="DKM7" s="177"/>
      <c r="DKN7" s="177"/>
      <c r="DKO7" s="177"/>
      <c r="DKP7" s="177"/>
      <c r="DKQ7" s="177"/>
      <c r="DKR7" s="177"/>
      <c r="DKS7" s="177"/>
      <c r="DKT7" s="177"/>
      <c r="DKU7" s="177"/>
      <c r="DKV7" s="177"/>
      <c r="DKW7" s="177"/>
      <c r="DKX7" s="177"/>
      <c r="DKY7" s="177"/>
      <c r="DKZ7" s="177"/>
      <c r="DLA7" s="177"/>
      <c r="DLB7" s="177"/>
      <c r="DLC7" s="177"/>
      <c r="DLD7" s="177"/>
      <c r="DLE7" s="177"/>
      <c r="DLF7" s="177"/>
      <c r="DLG7" s="177"/>
      <c r="DLH7" s="177"/>
      <c r="DLI7" s="177"/>
      <c r="DLJ7" s="177"/>
      <c r="DLK7" s="177"/>
      <c r="DLL7" s="177"/>
      <c r="DLM7" s="177"/>
      <c r="DLN7" s="177"/>
      <c r="DLO7" s="177"/>
      <c r="DLP7" s="177"/>
      <c r="DLQ7" s="177"/>
      <c r="DLR7" s="177"/>
      <c r="DLS7" s="177"/>
      <c r="DLT7" s="177"/>
      <c r="DLU7" s="177"/>
      <c r="DLV7" s="177"/>
      <c r="DLW7" s="177"/>
      <c r="DLX7" s="177"/>
      <c r="DLY7" s="177"/>
      <c r="DLZ7" s="177"/>
      <c r="DMA7" s="177"/>
      <c r="DMB7" s="177"/>
      <c r="DMC7" s="177"/>
      <c r="DMD7" s="177"/>
      <c r="DME7" s="177"/>
      <c r="DMF7" s="177"/>
      <c r="DMG7" s="177"/>
      <c r="DMH7" s="177"/>
      <c r="DMI7" s="177"/>
      <c r="DMJ7" s="177"/>
      <c r="DMK7" s="177"/>
      <c r="DML7" s="177"/>
      <c r="DMM7" s="177"/>
      <c r="DMN7" s="177"/>
      <c r="DMO7" s="177"/>
      <c r="DMP7" s="177"/>
      <c r="DMQ7" s="177"/>
      <c r="DMR7" s="177"/>
      <c r="DMS7" s="177"/>
      <c r="DMT7" s="177"/>
      <c r="DMU7" s="177"/>
      <c r="DMV7" s="177"/>
      <c r="DMW7" s="177"/>
      <c r="DMX7" s="177"/>
      <c r="DMY7" s="177"/>
      <c r="DMZ7" s="177"/>
      <c r="DNA7" s="177"/>
      <c r="DNB7" s="177"/>
      <c r="DNC7" s="177"/>
      <c r="DND7" s="177"/>
      <c r="DNE7" s="177"/>
      <c r="DNF7" s="177"/>
      <c r="DNG7" s="177"/>
      <c r="DNH7" s="177"/>
      <c r="DNI7" s="177"/>
      <c r="DNJ7" s="177"/>
      <c r="DNK7" s="177"/>
      <c r="DNL7" s="177"/>
      <c r="DNM7" s="177"/>
      <c r="DNN7" s="177"/>
      <c r="DNO7" s="177"/>
      <c r="DNP7" s="177"/>
      <c r="DNQ7" s="177"/>
      <c r="DNR7" s="177"/>
      <c r="DNS7" s="177"/>
      <c r="DNT7" s="177"/>
      <c r="DNU7" s="177"/>
      <c r="DNV7" s="177"/>
      <c r="DNW7" s="177"/>
      <c r="DNX7" s="177"/>
      <c r="DNY7" s="177"/>
      <c r="DNZ7" s="177"/>
      <c r="DOA7" s="177"/>
      <c r="DOB7" s="177"/>
      <c r="DOC7" s="177"/>
      <c r="DOD7" s="177"/>
      <c r="DOE7" s="177"/>
      <c r="DOF7" s="177"/>
      <c r="DOG7" s="177"/>
      <c r="DOH7" s="177"/>
      <c r="DOI7" s="177"/>
      <c r="DOJ7" s="177"/>
      <c r="DOK7" s="177"/>
      <c r="DOL7" s="177"/>
      <c r="DOM7" s="177"/>
      <c r="DON7" s="177"/>
      <c r="DOO7" s="177"/>
      <c r="DOP7" s="177"/>
      <c r="DOQ7" s="177"/>
      <c r="DOR7" s="177"/>
      <c r="DOS7" s="177"/>
      <c r="DOT7" s="177"/>
      <c r="DOU7" s="177"/>
      <c r="DOV7" s="177"/>
      <c r="DOW7" s="177"/>
      <c r="DOX7" s="177"/>
      <c r="DOY7" s="177"/>
      <c r="DOZ7" s="177"/>
      <c r="DPA7" s="177"/>
      <c r="DPB7" s="177"/>
      <c r="DPC7" s="177"/>
      <c r="DPD7" s="177"/>
      <c r="DPE7" s="177"/>
      <c r="DPF7" s="177"/>
      <c r="DPG7" s="177"/>
      <c r="DPH7" s="177"/>
      <c r="DPI7" s="177"/>
      <c r="DPJ7" s="177"/>
      <c r="DPK7" s="177"/>
      <c r="DPL7" s="177"/>
      <c r="DPM7" s="177"/>
      <c r="DPN7" s="177"/>
      <c r="DPO7" s="177"/>
      <c r="DPP7" s="177"/>
      <c r="DPQ7" s="177"/>
      <c r="DPR7" s="177"/>
      <c r="DPS7" s="177"/>
      <c r="DPT7" s="177"/>
      <c r="DPU7" s="177"/>
      <c r="DPV7" s="177"/>
      <c r="DPW7" s="177"/>
      <c r="DPX7" s="177"/>
      <c r="DPY7" s="177"/>
      <c r="DPZ7" s="177"/>
      <c r="DQA7" s="177"/>
      <c r="DQB7" s="177"/>
      <c r="DQC7" s="177"/>
      <c r="DQD7" s="177"/>
      <c r="DQE7" s="177"/>
      <c r="DQF7" s="177"/>
      <c r="DQG7" s="177"/>
      <c r="DQH7" s="177"/>
      <c r="DQI7" s="177"/>
      <c r="DQJ7" s="177"/>
      <c r="DQK7" s="177"/>
      <c r="DQL7" s="177"/>
      <c r="DQM7" s="177"/>
      <c r="DQN7" s="177"/>
      <c r="DQO7" s="177"/>
      <c r="DQP7" s="177"/>
      <c r="DQQ7" s="177"/>
      <c r="DQR7" s="177"/>
      <c r="DQS7" s="177"/>
      <c r="DQT7" s="177"/>
      <c r="DQU7" s="177"/>
      <c r="DQV7" s="177"/>
      <c r="DQW7" s="177"/>
      <c r="DQX7" s="177"/>
      <c r="DQY7" s="177"/>
      <c r="DQZ7" s="177"/>
      <c r="DRA7" s="177"/>
      <c r="DRB7" s="177"/>
      <c r="DRC7" s="177"/>
      <c r="DRD7" s="177"/>
      <c r="DRE7" s="177"/>
      <c r="DRF7" s="177"/>
      <c r="DRG7" s="177"/>
      <c r="DRH7" s="177"/>
      <c r="DRI7" s="177"/>
      <c r="DRJ7" s="177"/>
      <c r="DRK7" s="177"/>
      <c r="DRL7" s="177"/>
      <c r="DRM7" s="177"/>
      <c r="DRN7" s="177"/>
      <c r="DRO7" s="177"/>
      <c r="DRP7" s="177"/>
      <c r="DRQ7" s="177"/>
      <c r="DRR7" s="177"/>
      <c r="DRS7" s="177"/>
      <c r="DRT7" s="177"/>
      <c r="DRU7" s="177"/>
      <c r="DRV7" s="177"/>
      <c r="DRW7" s="177"/>
      <c r="DRX7" s="177"/>
      <c r="DRY7" s="177"/>
      <c r="DRZ7" s="177"/>
      <c r="DSA7" s="177"/>
      <c r="DSB7" s="177"/>
      <c r="DSC7" s="177"/>
      <c r="DSD7" s="177"/>
      <c r="DSE7" s="177"/>
      <c r="DSF7" s="177"/>
      <c r="DSG7" s="177"/>
      <c r="DSH7" s="177"/>
      <c r="DSI7" s="177"/>
      <c r="DSJ7" s="177"/>
      <c r="DSK7" s="177"/>
      <c r="DSL7" s="177"/>
      <c r="DSM7" s="177"/>
      <c r="DSN7" s="177"/>
      <c r="DSO7" s="177"/>
      <c r="DSP7" s="177"/>
      <c r="DSQ7" s="177"/>
      <c r="DSR7" s="177"/>
      <c r="DSS7" s="177"/>
      <c r="DST7" s="177"/>
      <c r="DSU7" s="177"/>
      <c r="DSV7" s="177"/>
      <c r="DSW7" s="177"/>
      <c r="DSX7" s="177"/>
      <c r="DSY7" s="177"/>
      <c r="DSZ7" s="177"/>
      <c r="DTA7" s="177"/>
      <c r="DTB7" s="177"/>
      <c r="DTC7" s="177"/>
      <c r="DTD7" s="177"/>
      <c r="DTE7" s="177"/>
      <c r="DTF7" s="177"/>
      <c r="DTG7" s="177"/>
      <c r="DTH7" s="177"/>
      <c r="DTI7" s="177"/>
      <c r="DTJ7" s="177"/>
      <c r="DTK7" s="177"/>
      <c r="DTL7" s="177"/>
      <c r="DTM7" s="177"/>
      <c r="DTN7" s="177"/>
      <c r="DTO7" s="177"/>
      <c r="DTP7" s="177"/>
      <c r="DTQ7" s="177"/>
      <c r="DTR7" s="177"/>
      <c r="DTS7" s="177"/>
      <c r="DTT7" s="177"/>
      <c r="DTU7" s="177"/>
      <c r="DTV7" s="177"/>
      <c r="DTW7" s="177"/>
      <c r="DTX7" s="177"/>
      <c r="DTY7" s="177"/>
      <c r="DTZ7" s="177"/>
      <c r="DUA7" s="177"/>
      <c r="DUB7" s="177"/>
      <c r="DUC7" s="177"/>
      <c r="DUD7" s="177"/>
      <c r="DUE7" s="177"/>
      <c r="DUF7" s="177"/>
      <c r="DUG7" s="177"/>
      <c r="DUH7" s="177"/>
      <c r="DUI7" s="177"/>
      <c r="DUJ7" s="177"/>
      <c r="DUK7" s="177"/>
      <c r="DUL7" s="177"/>
      <c r="DUM7" s="177"/>
      <c r="DUN7" s="177"/>
      <c r="DUO7" s="177"/>
      <c r="DUP7" s="177"/>
      <c r="DUQ7" s="177"/>
      <c r="DUR7" s="177"/>
      <c r="DUS7" s="177"/>
      <c r="DUT7" s="177"/>
      <c r="DUU7" s="177"/>
      <c r="DUV7" s="177"/>
      <c r="DUW7" s="177"/>
      <c r="DUX7" s="177"/>
      <c r="DUY7" s="177"/>
      <c r="DUZ7" s="177"/>
      <c r="DVA7" s="177"/>
      <c r="DVB7" s="177"/>
      <c r="DVC7" s="177"/>
      <c r="DVD7" s="177"/>
      <c r="DVE7" s="177"/>
      <c r="DVF7" s="177"/>
      <c r="DVG7" s="177"/>
      <c r="DVH7" s="177"/>
      <c r="DVI7" s="177"/>
      <c r="DVJ7" s="177"/>
      <c r="DVK7" s="177"/>
      <c r="DVL7" s="177"/>
      <c r="DVM7" s="177"/>
      <c r="DVN7" s="177"/>
      <c r="DVO7" s="177"/>
      <c r="DVP7" s="177"/>
      <c r="DVQ7" s="177"/>
      <c r="DVR7" s="177"/>
      <c r="DVS7" s="177"/>
      <c r="DVT7" s="177"/>
      <c r="DVU7" s="177"/>
      <c r="DVV7" s="177"/>
      <c r="DVW7" s="177"/>
      <c r="DVX7" s="177"/>
      <c r="DVY7" s="177"/>
      <c r="DVZ7" s="177"/>
      <c r="DWA7" s="177"/>
      <c r="DWB7" s="177"/>
      <c r="DWC7" s="177"/>
      <c r="DWD7" s="177"/>
      <c r="DWE7" s="177"/>
      <c r="DWF7" s="177"/>
      <c r="DWG7" s="177"/>
      <c r="DWH7" s="177"/>
      <c r="DWI7" s="177"/>
      <c r="DWJ7" s="177"/>
      <c r="DWK7" s="177"/>
      <c r="DWL7" s="177"/>
      <c r="DWM7" s="177"/>
      <c r="DWN7" s="177"/>
      <c r="DWO7" s="177"/>
      <c r="DWP7" s="177"/>
      <c r="DWQ7" s="177"/>
      <c r="DWR7" s="177"/>
      <c r="DWS7" s="177"/>
      <c r="DWT7" s="177"/>
      <c r="DWU7" s="177"/>
      <c r="DWV7" s="177"/>
      <c r="DWW7" s="177"/>
      <c r="DWX7" s="177"/>
      <c r="DWY7" s="177"/>
      <c r="DWZ7" s="177"/>
      <c r="DXA7" s="177"/>
      <c r="DXB7" s="177"/>
      <c r="DXC7" s="177"/>
      <c r="DXD7" s="177"/>
      <c r="DXE7" s="177"/>
      <c r="DXF7" s="177"/>
      <c r="DXG7" s="177"/>
      <c r="DXH7" s="177"/>
      <c r="DXI7" s="177"/>
      <c r="DXJ7" s="177"/>
      <c r="DXK7" s="177"/>
      <c r="DXL7" s="177"/>
      <c r="DXM7" s="177"/>
      <c r="DXN7" s="177"/>
      <c r="DXO7" s="177"/>
      <c r="DXP7" s="177"/>
      <c r="DXQ7" s="177"/>
      <c r="DXR7" s="177"/>
      <c r="DXS7" s="177"/>
      <c r="DXT7" s="177"/>
      <c r="DXU7" s="177"/>
      <c r="DXV7" s="177"/>
      <c r="DXW7" s="177"/>
      <c r="DXX7" s="177"/>
      <c r="DXY7" s="177"/>
      <c r="DXZ7" s="177"/>
      <c r="DYA7" s="177"/>
      <c r="DYB7" s="177"/>
      <c r="DYC7" s="177"/>
      <c r="DYD7" s="177"/>
      <c r="DYE7" s="177"/>
      <c r="DYF7" s="177"/>
      <c r="DYG7" s="177"/>
      <c r="DYH7" s="177"/>
      <c r="DYI7" s="177"/>
      <c r="DYJ7" s="177"/>
      <c r="DYK7" s="177"/>
      <c r="DYL7" s="177"/>
      <c r="DYM7" s="177"/>
      <c r="DYN7" s="177"/>
      <c r="DYO7" s="177"/>
      <c r="DYP7" s="177"/>
      <c r="DYQ7" s="177"/>
      <c r="DYR7" s="177"/>
      <c r="DYS7" s="177"/>
      <c r="DYT7" s="177"/>
      <c r="DYU7" s="177"/>
      <c r="DYV7" s="177"/>
      <c r="DYW7" s="177"/>
      <c r="DYX7" s="177"/>
      <c r="DYY7" s="177"/>
      <c r="DYZ7" s="177"/>
      <c r="DZA7" s="177"/>
      <c r="DZB7" s="177"/>
      <c r="DZC7" s="177"/>
      <c r="DZD7" s="177"/>
      <c r="DZE7" s="177"/>
      <c r="DZF7" s="177"/>
      <c r="DZG7" s="177"/>
      <c r="DZH7" s="177"/>
      <c r="DZI7" s="177"/>
      <c r="DZJ7" s="177"/>
      <c r="DZK7" s="177"/>
      <c r="DZL7" s="177"/>
      <c r="DZM7" s="177"/>
      <c r="DZN7" s="177"/>
      <c r="DZO7" s="177"/>
      <c r="DZP7" s="177"/>
      <c r="DZQ7" s="177"/>
      <c r="DZR7" s="177"/>
      <c r="DZS7" s="177"/>
      <c r="DZT7" s="177"/>
      <c r="DZU7" s="177"/>
      <c r="DZV7" s="177"/>
      <c r="DZW7" s="177"/>
      <c r="DZX7" s="177"/>
      <c r="DZY7" s="177"/>
      <c r="DZZ7" s="177"/>
      <c r="EAA7" s="177"/>
      <c r="EAB7" s="177"/>
      <c r="EAC7" s="177"/>
      <c r="EAD7" s="177"/>
      <c r="EAE7" s="177"/>
      <c r="EAF7" s="177"/>
      <c r="EAG7" s="177"/>
      <c r="EAH7" s="177"/>
      <c r="EAI7" s="177"/>
      <c r="EAJ7" s="177"/>
      <c r="EAK7" s="177"/>
      <c r="EAL7" s="177"/>
      <c r="EAM7" s="177"/>
      <c r="EAN7" s="177"/>
      <c r="EAO7" s="177"/>
      <c r="EAP7" s="177"/>
      <c r="EAQ7" s="177"/>
      <c r="EAR7" s="177"/>
      <c r="EAS7" s="177"/>
      <c r="EAT7" s="177"/>
      <c r="EAU7" s="177"/>
      <c r="EAV7" s="177"/>
      <c r="EAW7" s="177"/>
      <c r="EAX7" s="177"/>
      <c r="EAY7" s="177"/>
      <c r="EAZ7" s="177"/>
      <c r="EBA7" s="177"/>
      <c r="EBB7" s="177"/>
      <c r="EBC7" s="177"/>
      <c r="EBD7" s="177"/>
      <c r="EBE7" s="177"/>
      <c r="EBF7" s="177"/>
      <c r="EBG7" s="177"/>
      <c r="EBH7" s="177"/>
      <c r="EBI7" s="177"/>
      <c r="EBJ7" s="177"/>
      <c r="EBK7" s="177"/>
      <c r="EBL7" s="177"/>
      <c r="EBM7" s="177"/>
      <c r="EBN7" s="177"/>
      <c r="EBO7" s="177"/>
      <c r="EBP7" s="177"/>
      <c r="EBQ7" s="177"/>
      <c r="EBR7" s="177"/>
      <c r="EBS7" s="177"/>
      <c r="EBT7" s="177"/>
      <c r="EBU7" s="177"/>
      <c r="EBV7" s="177"/>
      <c r="EBW7" s="177"/>
      <c r="EBX7" s="177"/>
      <c r="EBY7" s="177"/>
      <c r="EBZ7" s="177"/>
      <c r="ECA7" s="177"/>
      <c r="ECB7" s="177"/>
      <c r="ECC7" s="177"/>
      <c r="ECD7" s="177"/>
      <c r="ECE7" s="177"/>
      <c r="ECF7" s="177"/>
      <c r="ECG7" s="177"/>
      <c r="ECH7" s="177"/>
      <c r="ECI7" s="177"/>
      <c r="ECJ7" s="177"/>
      <c r="ECK7" s="177"/>
      <c r="ECL7" s="177"/>
      <c r="ECM7" s="177"/>
      <c r="ECN7" s="177"/>
      <c r="ECO7" s="177"/>
      <c r="ECP7" s="177"/>
      <c r="ECQ7" s="177"/>
      <c r="ECR7" s="177"/>
      <c r="ECS7" s="177"/>
      <c r="ECT7" s="177"/>
      <c r="ECU7" s="177"/>
      <c r="ECV7" s="177"/>
      <c r="ECW7" s="177"/>
      <c r="ECX7" s="177"/>
      <c r="ECY7" s="177"/>
      <c r="ECZ7" s="177"/>
      <c r="EDA7" s="177"/>
      <c r="EDB7" s="177"/>
      <c r="EDC7" s="177"/>
      <c r="EDD7" s="177"/>
      <c r="EDE7" s="177"/>
      <c r="EDF7" s="177"/>
      <c r="EDG7" s="177"/>
      <c r="EDH7" s="177"/>
      <c r="EDI7" s="177"/>
      <c r="EDJ7" s="177"/>
      <c r="EDK7" s="177"/>
      <c r="EDL7" s="177"/>
      <c r="EDM7" s="177"/>
      <c r="EDN7" s="177"/>
      <c r="EDO7" s="177"/>
      <c r="EDP7" s="177"/>
      <c r="EDQ7" s="177"/>
      <c r="EDR7" s="177"/>
      <c r="EDS7" s="177"/>
      <c r="EDT7" s="177"/>
      <c r="EDU7" s="177"/>
      <c r="EDV7" s="177"/>
      <c r="EDW7" s="177"/>
      <c r="EDX7" s="177"/>
      <c r="EDY7" s="177"/>
      <c r="EDZ7" s="177"/>
      <c r="EEA7" s="177"/>
      <c r="EEB7" s="177"/>
      <c r="EEC7" s="177"/>
      <c r="EED7" s="177"/>
      <c r="EEE7" s="177"/>
      <c r="EEF7" s="177"/>
      <c r="EEG7" s="177"/>
      <c r="EEH7" s="177"/>
      <c r="EEI7" s="177"/>
      <c r="EEJ7" s="177"/>
      <c r="EEK7" s="177"/>
      <c r="EEL7" s="177"/>
      <c r="EEM7" s="177"/>
      <c r="EEN7" s="177"/>
      <c r="EEO7" s="177"/>
      <c r="EEP7" s="177"/>
      <c r="EEQ7" s="177"/>
      <c r="EER7" s="177"/>
      <c r="EES7" s="177"/>
      <c r="EET7" s="177"/>
      <c r="EEU7" s="177"/>
      <c r="EEV7" s="177"/>
      <c r="EEW7" s="177"/>
      <c r="EEX7" s="177"/>
      <c r="EEY7" s="177"/>
      <c r="EEZ7" s="177"/>
      <c r="EFA7" s="177"/>
      <c r="EFB7" s="177"/>
      <c r="EFC7" s="177"/>
      <c r="EFD7" s="177"/>
      <c r="EFE7" s="177"/>
      <c r="EFF7" s="177"/>
      <c r="EFG7" s="177"/>
      <c r="EFH7" s="177"/>
      <c r="EFI7" s="177"/>
      <c r="EFJ7" s="177"/>
      <c r="EFK7" s="177"/>
      <c r="EFL7" s="177"/>
      <c r="EFM7" s="177"/>
      <c r="EFN7" s="177"/>
      <c r="EFO7" s="177"/>
      <c r="EFP7" s="177"/>
      <c r="EFQ7" s="177"/>
      <c r="EFR7" s="177"/>
      <c r="EFS7" s="177"/>
      <c r="EFT7" s="177"/>
      <c r="EFU7" s="177"/>
      <c r="EFV7" s="177"/>
      <c r="EFW7" s="177"/>
      <c r="EFX7" s="177"/>
      <c r="EFY7" s="177"/>
      <c r="EFZ7" s="177"/>
      <c r="EGA7" s="177"/>
      <c r="EGB7" s="177"/>
      <c r="EGC7" s="177"/>
      <c r="EGD7" s="177"/>
      <c r="EGE7" s="177"/>
      <c r="EGF7" s="177"/>
      <c r="EGG7" s="177"/>
      <c r="EGH7" s="177"/>
      <c r="EGI7" s="177"/>
      <c r="EGJ7" s="177"/>
      <c r="EGK7" s="177"/>
      <c r="EGL7" s="177"/>
      <c r="EGM7" s="177"/>
      <c r="EGN7" s="177"/>
      <c r="EGO7" s="177"/>
      <c r="EGP7" s="177"/>
      <c r="EGQ7" s="177"/>
      <c r="EGR7" s="177"/>
      <c r="EGS7" s="177"/>
      <c r="EGT7" s="177"/>
      <c r="EGU7" s="177"/>
      <c r="EGV7" s="177"/>
      <c r="EGW7" s="177"/>
      <c r="EGX7" s="177"/>
      <c r="EGY7" s="177"/>
      <c r="EGZ7" s="177"/>
      <c r="EHA7" s="177"/>
      <c r="EHB7" s="177"/>
      <c r="EHC7" s="177"/>
      <c r="EHD7" s="177"/>
      <c r="EHE7" s="177"/>
      <c r="EHF7" s="177"/>
      <c r="EHG7" s="177"/>
      <c r="EHH7" s="177"/>
      <c r="EHI7" s="177"/>
      <c r="EHJ7" s="177"/>
      <c r="EHK7" s="177"/>
      <c r="EHL7" s="177"/>
      <c r="EHM7" s="177"/>
      <c r="EHN7" s="177"/>
      <c r="EHO7" s="177"/>
      <c r="EHP7" s="177"/>
      <c r="EHQ7" s="177"/>
      <c r="EHR7" s="177"/>
      <c r="EHS7" s="177"/>
      <c r="EHT7" s="177"/>
      <c r="EHU7" s="177"/>
      <c r="EHV7" s="177"/>
      <c r="EHW7" s="177"/>
      <c r="EHX7" s="177"/>
      <c r="EHY7" s="177"/>
      <c r="EHZ7" s="177"/>
      <c r="EIA7" s="177"/>
      <c r="EIB7" s="177"/>
      <c r="EIC7" s="177"/>
      <c r="EID7" s="177"/>
      <c r="EIE7" s="177"/>
      <c r="EIF7" s="177"/>
      <c r="EIG7" s="177"/>
      <c r="EIH7" s="177"/>
      <c r="EII7" s="177"/>
      <c r="EIJ7" s="177"/>
      <c r="EIK7" s="177"/>
      <c r="EIL7" s="177"/>
      <c r="EIM7" s="177"/>
      <c r="EIN7" s="177"/>
      <c r="EIO7" s="177"/>
      <c r="EIP7" s="177"/>
      <c r="EIQ7" s="177"/>
      <c r="EIR7" s="177"/>
      <c r="EIS7" s="177"/>
      <c r="EIT7" s="177"/>
      <c r="EIU7" s="177"/>
      <c r="EIV7" s="177"/>
      <c r="EIW7" s="177"/>
      <c r="EIX7" s="177"/>
      <c r="EIY7" s="177"/>
      <c r="EIZ7" s="177"/>
      <c r="EJA7" s="177"/>
      <c r="EJB7" s="177"/>
      <c r="EJC7" s="177"/>
      <c r="EJD7" s="177"/>
      <c r="EJE7" s="177"/>
      <c r="EJF7" s="177"/>
      <c r="EJG7" s="177"/>
      <c r="EJH7" s="177"/>
      <c r="EJI7" s="177"/>
      <c r="EJJ7" s="177"/>
      <c r="EJK7" s="177"/>
      <c r="EJL7" s="177"/>
      <c r="EJM7" s="177"/>
      <c r="EJN7" s="177"/>
      <c r="EJO7" s="177"/>
      <c r="EJP7" s="177"/>
      <c r="EJQ7" s="177"/>
      <c r="EJR7" s="177"/>
      <c r="EJS7" s="177"/>
      <c r="EJT7" s="177"/>
      <c r="EJU7" s="177"/>
      <c r="EJV7" s="177"/>
      <c r="EJW7" s="177"/>
      <c r="EJX7" s="177"/>
      <c r="EJY7" s="177"/>
      <c r="EJZ7" s="177"/>
      <c r="EKA7" s="177"/>
      <c r="EKB7" s="177"/>
      <c r="EKC7" s="177"/>
      <c r="EKD7" s="177"/>
      <c r="EKE7" s="177"/>
      <c r="EKF7" s="177"/>
      <c r="EKG7" s="177"/>
      <c r="EKH7" s="177"/>
      <c r="EKI7" s="177"/>
      <c r="EKJ7" s="177"/>
      <c r="EKK7" s="177"/>
      <c r="EKL7" s="177"/>
      <c r="EKM7" s="177"/>
      <c r="EKN7" s="177"/>
      <c r="EKO7" s="177"/>
      <c r="EKP7" s="177"/>
      <c r="EKQ7" s="177"/>
      <c r="EKR7" s="177"/>
      <c r="EKS7" s="177"/>
      <c r="EKT7" s="177"/>
      <c r="EKU7" s="177"/>
      <c r="EKV7" s="177"/>
      <c r="EKW7" s="177"/>
      <c r="EKX7" s="177"/>
      <c r="EKY7" s="177"/>
      <c r="EKZ7" s="177"/>
      <c r="ELA7" s="177"/>
      <c r="ELB7" s="177"/>
      <c r="ELC7" s="177"/>
      <c r="ELD7" s="177"/>
      <c r="ELE7" s="177"/>
      <c r="ELF7" s="177"/>
      <c r="ELG7" s="177"/>
      <c r="ELH7" s="177"/>
      <c r="ELI7" s="177"/>
      <c r="ELJ7" s="177"/>
      <c r="ELK7" s="177"/>
      <c r="ELL7" s="177"/>
      <c r="ELM7" s="177"/>
      <c r="ELN7" s="177"/>
      <c r="ELO7" s="177"/>
      <c r="ELP7" s="177"/>
      <c r="ELQ7" s="177"/>
      <c r="ELR7" s="177"/>
      <c r="ELS7" s="177"/>
      <c r="ELT7" s="177"/>
      <c r="ELU7" s="177"/>
      <c r="ELV7" s="177"/>
      <c r="ELW7" s="177"/>
      <c r="ELX7" s="177"/>
      <c r="ELY7" s="177"/>
      <c r="ELZ7" s="177"/>
      <c r="EMA7" s="177"/>
      <c r="EMB7" s="177"/>
      <c r="EMC7" s="177"/>
      <c r="EMD7" s="177"/>
      <c r="EME7" s="177"/>
      <c r="EMF7" s="177"/>
      <c r="EMG7" s="177"/>
      <c r="EMH7" s="177"/>
      <c r="EMI7" s="177"/>
      <c r="EMJ7" s="177"/>
      <c r="EMK7" s="177"/>
      <c r="EML7" s="177"/>
      <c r="EMM7" s="177"/>
      <c r="EMN7" s="177"/>
      <c r="EMO7" s="177"/>
      <c r="EMP7" s="177"/>
      <c r="EMQ7" s="177"/>
      <c r="EMR7" s="177"/>
      <c r="EMS7" s="177"/>
      <c r="EMT7" s="177"/>
      <c r="EMU7" s="177"/>
      <c r="EMV7" s="177"/>
      <c r="EMW7" s="177"/>
      <c r="EMX7" s="177"/>
      <c r="EMY7" s="177"/>
      <c r="EMZ7" s="177"/>
      <c r="ENA7" s="177"/>
      <c r="ENB7" s="177"/>
      <c r="ENC7" s="177"/>
      <c r="END7" s="177"/>
      <c r="ENE7" s="177"/>
      <c r="ENF7" s="177"/>
      <c r="ENG7" s="177"/>
      <c r="ENH7" s="177"/>
      <c r="ENI7" s="177"/>
      <c r="ENJ7" s="177"/>
      <c r="ENK7" s="177"/>
      <c r="ENL7" s="177"/>
      <c r="ENM7" s="177"/>
      <c r="ENN7" s="177"/>
      <c r="ENO7" s="177"/>
      <c r="ENP7" s="177"/>
      <c r="ENQ7" s="177"/>
      <c r="ENR7" s="177"/>
      <c r="ENS7" s="177"/>
      <c r="ENT7" s="177"/>
      <c r="ENU7" s="177"/>
      <c r="ENV7" s="177"/>
      <c r="ENW7" s="177"/>
      <c r="ENX7" s="177"/>
      <c r="ENY7" s="177"/>
      <c r="ENZ7" s="177"/>
      <c r="EOA7" s="177"/>
      <c r="EOB7" s="177"/>
      <c r="EOC7" s="177"/>
      <c r="EOD7" s="177"/>
      <c r="EOE7" s="177"/>
      <c r="EOF7" s="177"/>
      <c r="EOG7" s="177"/>
      <c r="EOH7" s="177"/>
      <c r="EOI7" s="177"/>
      <c r="EOJ7" s="177"/>
      <c r="EOK7" s="177"/>
      <c r="EOL7" s="177"/>
      <c r="EOM7" s="177"/>
      <c r="EON7" s="177"/>
      <c r="EOO7" s="177"/>
      <c r="EOP7" s="177"/>
      <c r="EOQ7" s="177"/>
      <c r="EOR7" s="177"/>
      <c r="EOS7" s="177"/>
      <c r="EOT7" s="177"/>
      <c r="EOU7" s="177"/>
      <c r="EOV7" s="177"/>
      <c r="EOW7" s="177"/>
      <c r="EOX7" s="177"/>
      <c r="EOY7" s="177"/>
      <c r="EOZ7" s="177"/>
      <c r="EPA7" s="177"/>
      <c r="EPB7" s="177"/>
      <c r="EPC7" s="177"/>
      <c r="EPD7" s="177"/>
      <c r="EPE7" s="177"/>
      <c r="EPF7" s="177"/>
      <c r="EPG7" s="177"/>
      <c r="EPH7" s="177"/>
      <c r="EPI7" s="177"/>
      <c r="EPJ7" s="177"/>
      <c r="EPK7" s="177"/>
      <c r="EPL7" s="177"/>
      <c r="EPM7" s="177"/>
      <c r="EPN7" s="177"/>
      <c r="EPO7" s="177"/>
      <c r="EPP7" s="177"/>
      <c r="EPQ7" s="177"/>
      <c r="EPR7" s="177"/>
      <c r="EPS7" s="177"/>
      <c r="EPT7" s="177"/>
      <c r="EPU7" s="177"/>
      <c r="EPV7" s="177"/>
      <c r="EPW7" s="177"/>
      <c r="EPX7" s="177"/>
      <c r="EPY7" s="177"/>
      <c r="EPZ7" s="177"/>
      <c r="EQA7" s="177"/>
      <c r="EQB7" s="177"/>
      <c r="EQC7" s="177"/>
      <c r="EQD7" s="177"/>
      <c r="EQE7" s="177"/>
      <c r="EQF7" s="177"/>
      <c r="EQG7" s="177"/>
      <c r="EQH7" s="177"/>
      <c r="EQI7" s="177"/>
      <c r="EQJ7" s="177"/>
      <c r="EQK7" s="177"/>
      <c r="EQL7" s="177"/>
      <c r="EQM7" s="177"/>
      <c r="EQN7" s="177"/>
      <c r="EQO7" s="177"/>
      <c r="EQP7" s="177"/>
      <c r="EQQ7" s="177"/>
      <c r="EQR7" s="177"/>
      <c r="EQS7" s="177"/>
      <c r="EQT7" s="177"/>
      <c r="EQU7" s="177"/>
      <c r="EQV7" s="177"/>
      <c r="EQW7" s="177"/>
      <c r="EQX7" s="177"/>
      <c r="EQY7" s="177"/>
      <c r="EQZ7" s="177"/>
      <c r="ERA7" s="177"/>
      <c r="ERB7" s="177"/>
      <c r="ERC7" s="177"/>
      <c r="ERD7" s="177"/>
      <c r="ERE7" s="177"/>
      <c r="ERF7" s="177"/>
      <c r="ERG7" s="177"/>
      <c r="ERH7" s="177"/>
      <c r="ERI7" s="177"/>
      <c r="ERJ7" s="177"/>
      <c r="ERK7" s="177"/>
      <c r="ERL7" s="177"/>
      <c r="ERM7" s="177"/>
      <c r="ERN7" s="177"/>
      <c r="ERO7" s="177"/>
      <c r="ERP7" s="177"/>
      <c r="ERQ7" s="177"/>
      <c r="ERR7" s="177"/>
      <c r="ERS7" s="177"/>
      <c r="ERT7" s="177"/>
      <c r="ERU7" s="177"/>
      <c r="ERV7" s="177"/>
      <c r="ERW7" s="177"/>
      <c r="ERX7" s="177"/>
      <c r="ERY7" s="177"/>
      <c r="ERZ7" s="177"/>
      <c r="ESA7" s="177"/>
      <c r="ESB7" s="177"/>
      <c r="ESC7" s="177"/>
      <c r="ESD7" s="177"/>
      <c r="ESE7" s="177"/>
      <c r="ESF7" s="177"/>
      <c r="ESG7" s="177"/>
      <c r="ESH7" s="177"/>
      <c r="ESI7" s="177"/>
      <c r="ESJ7" s="177"/>
      <c r="ESK7" s="177"/>
      <c r="ESL7" s="177"/>
      <c r="ESM7" s="177"/>
      <c r="ESN7" s="177"/>
      <c r="ESO7" s="177"/>
      <c r="ESP7" s="177"/>
      <c r="ESQ7" s="177"/>
      <c r="ESR7" s="177"/>
      <c r="ESS7" s="177"/>
      <c r="EST7" s="177"/>
      <c r="ESU7" s="177"/>
      <c r="ESV7" s="177"/>
      <c r="ESW7" s="177"/>
      <c r="ESX7" s="177"/>
      <c r="ESY7" s="177"/>
      <c r="ESZ7" s="177"/>
      <c r="ETA7" s="177"/>
      <c r="ETB7" s="177"/>
      <c r="ETC7" s="177"/>
      <c r="ETD7" s="177"/>
      <c r="ETE7" s="177"/>
      <c r="ETF7" s="177"/>
      <c r="ETG7" s="177"/>
      <c r="ETH7" s="177"/>
      <c r="ETI7" s="177"/>
      <c r="ETJ7" s="177"/>
      <c r="ETK7" s="177"/>
      <c r="ETL7" s="177"/>
      <c r="ETM7" s="177"/>
      <c r="ETN7" s="177"/>
      <c r="ETO7" s="177"/>
      <c r="ETP7" s="177"/>
      <c r="ETQ7" s="177"/>
      <c r="ETR7" s="177"/>
      <c r="ETS7" s="177"/>
      <c r="ETT7" s="177"/>
      <c r="ETU7" s="177"/>
      <c r="ETV7" s="177"/>
      <c r="ETW7" s="177"/>
      <c r="ETX7" s="177"/>
      <c r="ETY7" s="177"/>
      <c r="ETZ7" s="177"/>
      <c r="EUA7" s="177"/>
      <c r="EUB7" s="177"/>
      <c r="EUC7" s="177"/>
      <c r="EUD7" s="177"/>
      <c r="EUE7" s="177"/>
      <c r="EUF7" s="177"/>
      <c r="EUG7" s="177"/>
      <c r="EUH7" s="177"/>
      <c r="EUI7" s="177"/>
      <c r="EUJ7" s="177"/>
      <c r="EUK7" s="177"/>
      <c r="EUL7" s="177"/>
      <c r="EUM7" s="177"/>
      <c r="EUN7" s="177"/>
      <c r="EUO7" s="177"/>
      <c r="EUP7" s="177"/>
      <c r="EUQ7" s="177"/>
      <c r="EUR7" s="177"/>
      <c r="EUS7" s="177"/>
      <c r="EUT7" s="177"/>
      <c r="EUU7" s="177"/>
      <c r="EUV7" s="177"/>
      <c r="EUW7" s="177"/>
      <c r="EUX7" s="177"/>
      <c r="EUY7" s="177"/>
      <c r="EUZ7" s="177"/>
      <c r="EVA7" s="177"/>
      <c r="EVB7" s="177"/>
      <c r="EVC7" s="177"/>
      <c r="EVD7" s="177"/>
      <c r="EVE7" s="177"/>
      <c r="EVF7" s="177"/>
      <c r="EVG7" s="177"/>
      <c r="EVH7" s="177"/>
      <c r="EVI7" s="177"/>
      <c r="EVJ7" s="177"/>
      <c r="EVK7" s="177"/>
      <c r="EVL7" s="177"/>
      <c r="EVM7" s="177"/>
      <c r="EVN7" s="177"/>
      <c r="EVO7" s="177"/>
      <c r="EVP7" s="177"/>
      <c r="EVQ7" s="177"/>
      <c r="EVR7" s="177"/>
      <c r="EVS7" s="177"/>
      <c r="EVT7" s="177"/>
      <c r="EVU7" s="177"/>
      <c r="EVV7" s="177"/>
      <c r="EVW7" s="177"/>
      <c r="EVX7" s="177"/>
      <c r="EVY7" s="177"/>
      <c r="EVZ7" s="177"/>
      <c r="EWA7" s="177"/>
      <c r="EWB7" s="177"/>
      <c r="EWC7" s="177"/>
      <c r="EWD7" s="177"/>
      <c r="EWE7" s="177"/>
      <c r="EWF7" s="177"/>
      <c r="EWG7" s="177"/>
      <c r="EWH7" s="177"/>
      <c r="EWI7" s="177"/>
      <c r="EWJ7" s="177"/>
      <c r="EWK7" s="177"/>
      <c r="EWL7" s="177"/>
      <c r="EWM7" s="177"/>
      <c r="EWN7" s="177"/>
      <c r="EWO7" s="177"/>
      <c r="EWP7" s="177"/>
      <c r="EWQ7" s="177"/>
      <c r="EWR7" s="177"/>
      <c r="EWS7" s="177"/>
      <c r="EWT7" s="177"/>
      <c r="EWU7" s="177"/>
      <c r="EWV7" s="177"/>
      <c r="EWW7" s="177"/>
      <c r="EWX7" s="177"/>
      <c r="EWY7" s="177"/>
      <c r="EWZ7" s="177"/>
      <c r="EXA7" s="177"/>
      <c r="EXB7" s="177"/>
      <c r="EXC7" s="177"/>
      <c r="EXD7" s="177"/>
      <c r="EXE7" s="177"/>
      <c r="EXF7" s="177"/>
      <c r="EXG7" s="177"/>
      <c r="EXH7" s="177"/>
      <c r="EXI7" s="177"/>
      <c r="EXJ7" s="177"/>
      <c r="EXK7" s="177"/>
      <c r="EXL7" s="177"/>
      <c r="EXM7" s="177"/>
      <c r="EXN7" s="177"/>
      <c r="EXO7" s="177"/>
      <c r="EXP7" s="177"/>
      <c r="EXQ7" s="177"/>
      <c r="EXR7" s="177"/>
      <c r="EXS7" s="177"/>
      <c r="EXT7" s="177"/>
      <c r="EXU7" s="177"/>
      <c r="EXV7" s="177"/>
      <c r="EXW7" s="177"/>
      <c r="EXX7" s="177"/>
      <c r="EXY7" s="177"/>
      <c r="EXZ7" s="177"/>
      <c r="EYA7" s="177"/>
      <c r="EYB7" s="177"/>
      <c r="EYC7" s="177"/>
      <c r="EYD7" s="177"/>
      <c r="EYE7" s="177"/>
      <c r="EYF7" s="177"/>
      <c r="EYG7" s="177"/>
      <c r="EYH7" s="177"/>
      <c r="EYI7" s="177"/>
      <c r="EYJ7" s="177"/>
      <c r="EYK7" s="177"/>
      <c r="EYL7" s="177"/>
      <c r="EYM7" s="177"/>
      <c r="EYN7" s="177"/>
      <c r="EYO7" s="177"/>
      <c r="EYP7" s="177"/>
      <c r="EYQ7" s="177"/>
      <c r="EYR7" s="177"/>
      <c r="EYS7" s="177"/>
      <c r="EYT7" s="177"/>
      <c r="EYU7" s="177"/>
      <c r="EYV7" s="177"/>
      <c r="EYW7" s="177"/>
      <c r="EYX7" s="177"/>
      <c r="EYY7" s="177"/>
      <c r="EYZ7" s="177"/>
      <c r="EZA7" s="177"/>
      <c r="EZB7" s="177"/>
      <c r="EZC7" s="177"/>
      <c r="EZD7" s="177"/>
      <c r="EZE7" s="177"/>
      <c r="EZF7" s="177"/>
      <c r="EZG7" s="177"/>
      <c r="EZH7" s="177"/>
      <c r="EZI7" s="177"/>
      <c r="EZJ7" s="177"/>
      <c r="EZK7" s="177"/>
      <c r="EZL7" s="177"/>
      <c r="EZM7" s="177"/>
      <c r="EZN7" s="177"/>
      <c r="EZO7" s="177"/>
      <c r="EZP7" s="177"/>
      <c r="EZQ7" s="177"/>
      <c r="EZR7" s="177"/>
      <c r="EZS7" s="177"/>
      <c r="EZT7" s="177"/>
      <c r="EZU7" s="177"/>
      <c r="EZV7" s="177"/>
      <c r="EZW7" s="177"/>
      <c r="EZX7" s="177"/>
      <c r="EZY7" s="177"/>
      <c r="EZZ7" s="177"/>
      <c r="FAA7" s="177"/>
      <c r="FAB7" s="177"/>
      <c r="FAC7" s="177"/>
      <c r="FAD7" s="177"/>
      <c r="FAE7" s="177"/>
      <c r="FAF7" s="177"/>
      <c r="FAG7" s="177"/>
      <c r="FAH7" s="177"/>
      <c r="FAI7" s="177"/>
      <c r="FAJ7" s="177"/>
      <c r="FAK7" s="177"/>
      <c r="FAL7" s="177"/>
      <c r="FAM7" s="177"/>
      <c r="FAN7" s="177"/>
      <c r="FAO7" s="177"/>
      <c r="FAP7" s="177"/>
      <c r="FAQ7" s="177"/>
      <c r="FAR7" s="177"/>
      <c r="FAS7" s="177"/>
      <c r="FAT7" s="177"/>
      <c r="FAU7" s="177"/>
      <c r="FAV7" s="177"/>
      <c r="FAW7" s="177"/>
      <c r="FAX7" s="177"/>
      <c r="FAY7" s="177"/>
      <c r="FAZ7" s="177"/>
      <c r="FBA7" s="177"/>
      <c r="FBB7" s="177"/>
      <c r="FBC7" s="177"/>
      <c r="FBD7" s="177"/>
      <c r="FBE7" s="177"/>
      <c r="FBF7" s="177"/>
      <c r="FBG7" s="177"/>
      <c r="FBH7" s="177"/>
      <c r="FBI7" s="177"/>
      <c r="FBJ7" s="177"/>
      <c r="FBK7" s="177"/>
      <c r="FBL7" s="177"/>
      <c r="FBM7" s="177"/>
      <c r="FBN7" s="177"/>
      <c r="FBO7" s="177"/>
      <c r="FBP7" s="177"/>
      <c r="FBQ7" s="177"/>
      <c r="FBR7" s="177"/>
      <c r="FBS7" s="177"/>
      <c r="FBT7" s="177"/>
      <c r="FBU7" s="177"/>
      <c r="FBV7" s="177"/>
      <c r="FBW7" s="177"/>
      <c r="FBX7" s="177"/>
      <c r="FBY7" s="177"/>
      <c r="FBZ7" s="177"/>
      <c r="FCA7" s="177"/>
      <c r="FCB7" s="177"/>
      <c r="FCC7" s="177"/>
      <c r="FCD7" s="177"/>
      <c r="FCE7" s="177"/>
      <c r="FCF7" s="177"/>
      <c r="FCG7" s="177"/>
      <c r="FCH7" s="177"/>
      <c r="FCI7" s="177"/>
      <c r="FCJ7" s="177"/>
      <c r="FCK7" s="177"/>
      <c r="FCL7" s="177"/>
      <c r="FCM7" s="177"/>
      <c r="FCN7" s="177"/>
      <c r="FCO7" s="177"/>
      <c r="FCP7" s="177"/>
      <c r="FCQ7" s="177"/>
      <c r="FCR7" s="177"/>
      <c r="FCS7" s="177"/>
      <c r="FCT7" s="177"/>
      <c r="FCU7" s="177"/>
      <c r="FCV7" s="177"/>
      <c r="FCW7" s="177"/>
      <c r="FCX7" s="177"/>
      <c r="FCY7" s="177"/>
      <c r="FCZ7" s="177"/>
      <c r="FDA7" s="177"/>
      <c r="FDB7" s="177"/>
      <c r="FDC7" s="177"/>
      <c r="FDD7" s="177"/>
      <c r="FDE7" s="177"/>
      <c r="FDF7" s="177"/>
      <c r="FDG7" s="177"/>
      <c r="FDH7" s="177"/>
      <c r="FDI7" s="177"/>
      <c r="FDJ7" s="177"/>
      <c r="FDK7" s="177"/>
      <c r="FDL7" s="177"/>
      <c r="FDM7" s="177"/>
      <c r="FDN7" s="177"/>
      <c r="FDO7" s="177"/>
      <c r="FDP7" s="177"/>
      <c r="FDQ7" s="177"/>
      <c r="FDR7" s="177"/>
      <c r="FDS7" s="177"/>
      <c r="FDT7" s="177"/>
      <c r="FDU7" s="177"/>
      <c r="FDV7" s="177"/>
      <c r="FDW7" s="177"/>
      <c r="FDX7" s="177"/>
      <c r="FDY7" s="177"/>
      <c r="FDZ7" s="177"/>
      <c r="FEA7" s="177"/>
      <c r="FEB7" s="177"/>
      <c r="FEC7" s="177"/>
      <c r="FED7" s="177"/>
      <c r="FEE7" s="177"/>
      <c r="FEF7" s="177"/>
      <c r="FEG7" s="177"/>
      <c r="FEH7" s="177"/>
      <c r="FEI7" s="177"/>
      <c r="FEJ7" s="177"/>
      <c r="FEK7" s="177"/>
      <c r="FEL7" s="177"/>
      <c r="FEM7" s="177"/>
      <c r="FEN7" s="177"/>
      <c r="FEO7" s="177"/>
      <c r="FEP7" s="177"/>
      <c r="FEQ7" s="177"/>
      <c r="FER7" s="177"/>
      <c r="FES7" s="177"/>
      <c r="FET7" s="177"/>
      <c r="FEU7" s="177"/>
      <c r="FEV7" s="177"/>
      <c r="FEW7" s="177"/>
      <c r="FEX7" s="177"/>
      <c r="FEY7" s="177"/>
      <c r="FEZ7" s="177"/>
      <c r="FFA7" s="177"/>
      <c r="FFB7" s="177"/>
      <c r="FFC7" s="177"/>
      <c r="FFD7" s="177"/>
      <c r="FFE7" s="177"/>
      <c r="FFF7" s="177"/>
      <c r="FFG7" s="177"/>
      <c r="FFH7" s="177"/>
      <c r="FFI7" s="177"/>
      <c r="FFJ7" s="177"/>
      <c r="FFK7" s="177"/>
      <c r="FFL7" s="177"/>
      <c r="FFM7" s="177"/>
      <c r="FFN7" s="177"/>
      <c r="FFO7" s="177"/>
      <c r="FFP7" s="177"/>
      <c r="FFQ7" s="177"/>
      <c r="FFR7" s="177"/>
      <c r="FFS7" s="177"/>
      <c r="FFT7" s="177"/>
      <c r="FFU7" s="177"/>
      <c r="FFV7" s="177"/>
      <c r="FFW7" s="177"/>
      <c r="FFX7" s="177"/>
      <c r="FFY7" s="177"/>
      <c r="FFZ7" s="177"/>
      <c r="FGA7" s="177"/>
      <c r="FGB7" s="177"/>
      <c r="FGC7" s="177"/>
      <c r="FGD7" s="177"/>
      <c r="FGE7" s="177"/>
      <c r="FGF7" s="177"/>
      <c r="FGG7" s="177"/>
      <c r="FGH7" s="177"/>
      <c r="FGI7" s="177"/>
      <c r="FGJ7" s="177"/>
      <c r="FGK7" s="177"/>
      <c r="FGL7" s="177"/>
      <c r="FGM7" s="177"/>
      <c r="FGN7" s="177"/>
      <c r="FGO7" s="177"/>
      <c r="FGP7" s="177"/>
      <c r="FGQ7" s="177"/>
      <c r="FGR7" s="177"/>
      <c r="FGS7" s="177"/>
      <c r="FGT7" s="177"/>
      <c r="FGU7" s="177"/>
      <c r="FGV7" s="177"/>
      <c r="FGW7" s="177"/>
      <c r="FGX7" s="177"/>
      <c r="FGY7" s="177"/>
      <c r="FGZ7" s="177"/>
      <c r="FHA7" s="177"/>
      <c r="FHB7" s="177"/>
      <c r="FHC7" s="177"/>
      <c r="FHD7" s="177"/>
      <c r="FHE7" s="177"/>
      <c r="FHF7" s="177"/>
      <c r="FHG7" s="177"/>
      <c r="FHH7" s="177"/>
      <c r="FHI7" s="177"/>
      <c r="FHJ7" s="177"/>
      <c r="FHK7" s="177"/>
      <c r="FHL7" s="177"/>
      <c r="FHM7" s="177"/>
      <c r="FHN7" s="177"/>
      <c r="FHO7" s="177"/>
      <c r="FHP7" s="177"/>
      <c r="FHQ7" s="177"/>
      <c r="FHR7" s="177"/>
      <c r="FHS7" s="177"/>
      <c r="FHT7" s="177"/>
      <c r="FHU7" s="177"/>
      <c r="FHV7" s="177"/>
      <c r="FHW7" s="177"/>
      <c r="FHX7" s="177"/>
      <c r="FHY7" s="177"/>
      <c r="FHZ7" s="177"/>
      <c r="FIA7" s="177"/>
      <c r="FIB7" s="177"/>
      <c r="FIC7" s="177"/>
      <c r="FID7" s="177"/>
      <c r="FIE7" s="177"/>
      <c r="FIF7" s="177"/>
      <c r="FIG7" s="177"/>
      <c r="FIH7" s="177"/>
      <c r="FII7" s="177"/>
      <c r="FIJ7" s="177"/>
      <c r="FIK7" s="177"/>
      <c r="FIL7" s="177"/>
      <c r="FIM7" s="177"/>
      <c r="FIN7" s="177"/>
      <c r="FIO7" s="177"/>
      <c r="FIP7" s="177"/>
      <c r="FIQ7" s="177"/>
      <c r="FIR7" s="177"/>
      <c r="FIS7" s="177"/>
      <c r="FIT7" s="177"/>
      <c r="FIU7" s="177"/>
      <c r="FIV7" s="177"/>
      <c r="FIW7" s="177"/>
      <c r="FIX7" s="177"/>
      <c r="FIY7" s="177"/>
      <c r="FIZ7" s="177"/>
      <c r="FJA7" s="177"/>
      <c r="FJB7" s="177"/>
      <c r="FJC7" s="177"/>
      <c r="FJD7" s="177"/>
      <c r="FJE7" s="177"/>
      <c r="FJF7" s="177"/>
      <c r="FJG7" s="177"/>
      <c r="FJH7" s="177"/>
      <c r="FJI7" s="177"/>
      <c r="FJJ7" s="177"/>
      <c r="FJK7" s="177"/>
      <c r="FJL7" s="177"/>
      <c r="FJM7" s="177"/>
      <c r="FJN7" s="177"/>
      <c r="FJO7" s="177"/>
      <c r="FJP7" s="177"/>
      <c r="FJQ7" s="177"/>
      <c r="FJR7" s="177"/>
      <c r="FJS7" s="177"/>
      <c r="FJT7" s="177"/>
      <c r="FJU7" s="177"/>
      <c r="FJV7" s="177"/>
      <c r="FJW7" s="177"/>
      <c r="FJX7" s="177"/>
      <c r="FJY7" s="177"/>
      <c r="FJZ7" s="177"/>
      <c r="FKA7" s="177"/>
      <c r="FKB7" s="177"/>
      <c r="FKC7" s="177"/>
      <c r="FKD7" s="177"/>
      <c r="FKE7" s="177"/>
      <c r="FKF7" s="177"/>
      <c r="FKG7" s="177"/>
      <c r="FKH7" s="177"/>
      <c r="FKI7" s="177"/>
      <c r="FKJ7" s="177"/>
      <c r="FKK7" s="177"/>
      <c r="FKL7" s="177"/>
      <c r="FKM7" s="177"/>
      <c r="FKN7" s="177"/>
      <c r="FKO7" s="177"/>
      <c r="FKP7" s="177"/>
      <c r="FKQ7" s="177"/>
      <c r="FKR7" s="177"/>
      <c r="FKS7" s="177"/>
      <c r="FKT7" s="177"/>
      <c r="FKU7" s="177"/>
      <c r="FKV7" s="177"/>
      <c r="FKW7" s="177"/>
      <c r="FKX7" s="177"/>
      <c r="FKY7" s="177"/>
      <c r="FKZ7" s="177"/>
      <c r="FLA7" s="177"/>
      <c r="FLB7" s="177"/>
      <c r="FLC7" s="177"/>
      <c r="FLD7" s="177"/>
      <c r="FLE7" s="177"/>
      <c r="FLF7" s="177"/>
      <c r="FLG7" s="177"/>
      <c r="FLH7" s="177"/>
      <c r="FLI7" s="177"/>
      <c r="FLJ7" s="177"/>
      <c r="FLK7" s="177"/>
      <c r="FLL7" s="177"/>
      <c r="FLM7" s="177"/>
      <c r="FLN7" s="177"/>
      <c r="FLO7" s="177"/>
      <c r="FLP7" s="177"/>
      <c r="FLQ7" s="177"/>
      <c r="FLR7" s="177"/>
      <c r="FLS7" s="177"/>
      <c r="FLT7" s="177"/>
      <c r="FLU7" s="177"/>
      <c r="FLV7" s="177"/>
      <c r="FLW7" s="177"/>
      <c r="FLX7" s="177"/>
      <c r="FLY7" s="177"/>
      <c r="FLZ7" s="177"/>
      <c r="FMA7" s="177"/>
      <c r="FMB7" s="177"/>
      <c r="FMC7" s="177"/>
      <c r="FMD7" s="177"/>
      <c r="FME7" s="177"/>
      <c r="FMF7" s="177"/>
      <c r="FMG7" s="177"/>
      <c r="FMH7" s="177"/>
      <c r="FMI7" s="177"/>
      <c r="FMJ7" s="177"/>
      <c r="FMK7" s="177"/>
      <c r="FML7" s="177"/>
      <c r="FMM7" s="177"/>
      <c r="FMN7" s="177"/>
      <c r="FMO7" s="177"/>
      <c r="FMP7" s="177"/>
      <c r="FMQ7" s="177"/>
      <c r="FMR7" s="177"/>
      <c r="FMS7" s="177"/>
      <c r="FMT7" s="177"/>
      <c r="FMU7" s="177"/>
      <c r="FMV7" s="177"/>
      <c r="FMW7" s="177"/>
      <c r="FMX7" s="177"/>
      <c r="FMY7" s="177"/>
      <c r="FMZ7" s="177"/>
      <c r="FNA7" s="177"/>
      <c r="FNB7" s="177"/>
      <c r="FNC7" s="177"/>
      <c r="FND7" s="177"/>
      <c r="FNE7" s="177"/>
      <c r="FNF7" s="177"/>
      <c r="FNG7" s="177"/>
      <c r="FNH7" s="177"/>
      <c r="FNI7" s="177"/>
      <c r="FNJ7" s="177"/>
      <c r="FNK7" s="177"/>
      <c r="FNL7" s="177"/>
      <c r="FNM7" s="177"/>
      <c r="FNN7" s="177"/>
      <c r="FNO7" s="177"/>
      <c r="FNP7" s="177"/>
      <c r="FNQ7" s="177"/>
      <c r="FNR7" s="177"/>
      <c r="FNS7" s="177"/>
      <c r="FNT7" s="177"/>
      <c r="FNU7" s="177"/>
      <c r="FNV7" s="177"/>
      <c r="FNW7" s="177"/>
      <c r="FNX7" s="177"/>
      <c r="FNY7" s="177"/>
      <c r="FNZ7" s="177"/>
      <c r="FOA7" s="177"/>
      <c r="FOB7" s="177"/>
      <c r="FOC7" s="177"/>
      <c r="FOD7" s="177"/>
      <c r="FOE7" s="177"/>
      <c r="FOF7" s="177"/>
      <c r="FOG7" s="177"/>
      <c r="FOH7" s="177"/>
      <c r="FOI7" s="177"/>
      <c r="FOJ7" s="177"/>
      <c r="FOK7" s="177"/>
      <c r="FOL7" s="177"/>
      <c r="FOM7" s="177"/>
      <c r="FON7" s="177"/>
      <c r="FOO7" s="177"/>
      <c r="FOP7" s="177"/>
      <c r="FOQ7" s="177"/>
      <c r="FOR7" s="177"/>
      <c r="FOS7" s="177"/>
      <c r="FOT7" s="177"/>
      <c r="FOU7" s="177"/>
      <c r="FOV7" s="177"/>
      <c r="FOW7" s="177"/>
      <c r="FOX7" s="177"/>
      <c r="FOY7" s="177"/>
      <c r="FOZ7" s="177"/>
      <c r="FPA7" s="177"/>
      <c r="FPB7" s="177"/>
      <c r="FPC7" s="177"/>
      <c r="FPD7" s="177"/>
      <c r="FPE7" s="177"/>
      <c r="FPF7" s="177"/>
      <c r="FPG7" s="177"/>
      <c r="FPH7" s="177"/>
      <c r="FPI7" s="177"/>
      <c r="FPJ7" s="177"/>
      <c r="FPK7" s="177"/>
      <c r="FPL7" s="177"/>
      <c r="FPM7" s="177"/>
      <c r="FPN7" s="177"/>
      <c r="FPO7" s="177"/>
      <c r="FPP7" s="177"/>
      <c r="FPQ7" s="177"/>
      <c r="FPR7" s="177"/>
      <c r="FPS7" s="177"/>
      <c r="FPT7" s="177"/>
      <c r="FPU7" s="177"/>
      <c r="FPV7" s="177"/>
      <c r="FPW7" s="177"/>
      <c r="FPX7" s="177"/>
      <c r="FPY7" s="177"/>
      <c r="FPZ7" s="177"/>
      <c r="FQA7" s="177"/>
      <c r="FQB7" s="177"/>
      <c r="FQC7" s="177"/>
      <c r="FQD7" s="177"/>
      <c r="FQE7" s="177"/>
      <c r="FQF7" s="177"/>
      <c r="FQG7" s="177"/>
      <c r="FQH7" s="177"/>
      <c r="FQI7" s="177"/>
      <c r="FQJ7" s="177"/>
      <c r="FQK7" s="177"/>
      <c r="FQL7" s="177"/>
      <c r="FQM7" s="177"/>
      <c r="FQN7" s="177"/>
      <c r="FQO7" s="177"/>
      <c r="FQP7" s="177"/>
      <c r="FQQ7" s="177"/>
      <c r="FQR7" s="177"/>
      <c r="FQS7" s="177"/>
      <c r="FQT7" s="177"/>
      <c r="FQU7" s="177"/>
      <c r="FQV7" s="177"/>
      <c r="FQW7" s="177"/>
      <c r="FQX7" s="177"/>
      <c r="FQY7" s="177"/>
      <c r="FQZ7" s="177"/>
      <c r="FRA7" s="177"/>
      <c r="FRB7" s="177"/>
      <c r="FRC7" s="177"/>
      <c r="FRD7" s="177"/>
      <c r="FRE7" s="177"/>
      <c r="FRF7" s="177"/>
      <c r="FRG7" s="177"/>
      <c r="FRH7" s="177"/>
      <c r="FRI7" s="177"/>
      <c r="FRJ7" s="177"/>
      <c r="FRK7" s="177"/>
      <c r="FRL7" s="177"/>
      <c r="FRM7" s="177"/>
      <c r="FRN7" s="177"/>
      <c r="FRO7" s="177"/>
      <c r="FRP7" s="177"/>
      <c r="FRQ7" s="177"/>
      <c r="FRR7" s="177"/>
      <c r="FRS7" s="177"/>
      <c r="FRT7" s="177"/>
      <c r="FRU7" s="177"/>
      <c r="FRV7" s="177"/>
      <c r="FRW7" s="177"/>
      <c r="FRX7" s="177"/>
      <c r="FRY7" s="177"/>
      <c r="FRZ7" s="177"/>
      <c r="FSA7" s="177"/>
      <c r="FSB7" s="177"/>
      <c r="FSC7" s="177"/>
      <c r="FSD7" s="177"/>
      <c r="FSE7" s="177"/>
      <c r="FSF7" s="177"/>
      <c r="FSG7" s="177"/>
      <c r="FSH7" s="177"/>
      <c r="FSI7" s="177"/>
      <c r="FSJ7" s="177"/>
      <c r="FSK7" s="177"/>
      <c r="FSL7" s="177"/>
      <c r="FSM7" s="177"/>
      <c r="FSN7" s="177"/>
      <c r="FSO7" s="177"/>
      <c r="FSP7" s="177"/>
      <c r="FSQ7" s="177"/>
      <c r="FSR7" s="177"/>
      <c r="FSS7" s="177"/>
      <c r="FST7" s="177"/>
      <c r="FSU7" s="177"/>
      <c r="FSV7" s="177"/>
      <c r="FSW7" s="177"/>
      <c r="FSX7" s="177"/>
      <c r="FSY7" s="177"/>
      <c r="FSZ7" s="177"/>
      <c r="FTA7" s="177"/>
      <c r="FTB7" s="177"/>
      <c r="FTC7" s="177"/>
      <c r="FTD7" s="177"/>
      <c r="FTE7" s="177"/>
      <c r="FTF7" s="177"/>
      <c r="FTG7" s="177"/>
      <c r="FTH7" s="177"/>
      <c r="FTI7" s="177"/>
      <c r="FTJ7" s="177"/>
      <c r="FTK7" s="177"/>
      <c r="FTL7" s="177"/>
      <c r="FTM7" s="177"/>
      <c r="FTN7" s="177"/>
      <c r="FTO7" s="177"/>
      <c r="FTP7" s="177"/>
      <c r="FTQ7" s="177"/>
      <c r="FTR7" s="177"/>
      <c r="FTS7" s="177"/>
      <c r="FTT7" s="177"/>
      <c r="FTU7" s="177"/>
      <c r="FTV7" s="177"/>
      <c r="FTW7" s="177"/>
      <c r="FTX7" s="177"/>
      <c r="FTY7" s="177"/>
      <c r="FTZ7" s="177"/>
      <c r="FUA7" s="177"/>
      <c r="FUB7" s="177"/>
      <c r="FUC7" s="177"/>
      <c r="FUD7" s="177"/>
      <c r="FUE7" s="177"/>
      <c r="FUF7" s="177"/>
      <c r="FUG7" s="177"/>
      <c r="FUH7" s="177"/>
      <c r="FUI7" s="177"/>
      <c r="FUJ7" s="177"/>
      <c r="FUK7" s="177"/>
      <c r="FUL7" s="177"/>
      <c r="FUM7" s="177"/>
      <c r="FUN7" s="177"/>
      <c r="FUO7" s="177"/>
      <c r="FUP7" s="177"/>
      <c r="FUQ7" s="177"/>
      <c r="FUR7" s="177"/>
      <c r="FUS7" s="177"/>
      <c r="FUT7" s="177"/>
      <c r="FUU7" s="177"/>
      <c r="FUV7" s="177"/>
      <c r="FUW7" s="177"/>
      <c r="FUX7" s="177"/>
      <c r="FUY7" s="177"/>
      <c r="FUZ7" s="177"/>
      <c r="FVA7" s="177"/>
      <c r="FVB7" s="177"/>
      <c r="FVC7" s="177"/>
      <c r="FVD7" s="177"/>
      <c r="FVE7" s="177"/>
      <c r="FVF7" s="177"/>
      <c r="FVG7" s="177"/>
      <c r="FVH7" s="177"/>
      <c r="FVI7" s="177"/>
      <c r="FVJ7" s="177"/>
      <c r="FVK7" s="177"/>
      <c r="FVL7" s="177"/>
      <c r="FVM7" s="177"/>
      <c r="FVN7" s="177"/>
      <c r="FVO7" s="177"/>
      <c r="FVP7" s="177"/>
      <c r="FVQ7" s="177"/>
      <c r="FVR7" s="177"/>
      <c r="FVS7" s="177"/>
      <c r="FVT7" s="177"/>
      <c r="FVU7" s="177"/>
      <c r="FVV7" s="177"/>
      <c r="FVW7" s="177"/>
      <c r="FVX7" s="177"/>
      <c r="FVY7" s="177"/>
      <c r="FVZ7" s="177"/>
      <c r="FWA7" s="177"/>
      <c r="FWB7" s="177"/>
      <c r="FWC7" s="177"/>
      <c r="FWD7" s="177"/>
      <c r="FWE7" s="177"/>
      <c r="FWF7" s="177"/>
      <c r="FWG7" s="177"/>
      <c r="FWH7" s="177"/>
      <c r="FWI7" s="177"/>
      <c r="FWJ7" s="177"/>
      <c r="FWK7" s="177"/>
      <c r="FWL7" s="177"/>
      <c r="FWM7" s="177"/>
      <c r="FWN7" s="177"/>
      <c r="FWO7" s="177"/>
      <c r="FWP7" s="177"/>
      <c r="FWQ7" s="177"/>
      <c r="FWR7" s="177"/>
      <c r="FWS7" s="177"/>
      <c r="FWT7" s="177"/>
      <c r="FWU7" s="177"/>
      <c r="FWV7" s="177"/>
      <c r="FWW7" s="177"/>
      <c r="FWX7" s="177"/>
      <c r="FWY7" s="177"/>
      <c r="FWZ7" s="177"/>
      <c r="FXA7" s="177"/>
      <c r="FXB7" s="177"/>
      <c r="FXC7" s="177"/>
      <c r="FXD7" s="177"/>
      <c r="FXE7" s="177"/>
      <c r="FXF7" s="177"/>
      <c r="FXG7" s="177"/>
      <c r="FXH7" s="177"/>
      <c r="FXI7" s="177"/>
      <c r="FXJ7" s="177"/>
      <c r="FXK7" s="177"/>
      <c r="FXL7" s="177"/>
      <c r="FXM7" s="177"/>
      <c r="FXN7" s="177"/>
      <c r="FXO7" s="177"/>
      <c r="FXP7" s="177"/>
      <c r="FXQ7" s="177"/>
      <c r="FXR7" s="177"/>
      <c r="FXS7" s="177"/>
      <c r="FXT7" s="177"/>
      <c r="FXU7" s="177"/>
      <c r="FXV7" s="177"/>
      <c r="FXW7" s="177"/>
      <c r="FXX7" s="177"/>
      <c r="FXY7" s="177"/>
      <c r="FXZ7" s="177"/>
      <c r="FYA7" s="177"/>
      <c r="FYB7" s="177"/>
      <c r="FYC7" s="177"/>
      <c r="FYD7" s="177"/>
      <c r="FYE7" s="177"/>
      <c r="FYF7" s="177"/>
      <c r="FYG7" s="177"/>
      <c r="FYH7" s="177"/>
      <c r="FYI7" s="177"/>
      <c r="FYJ7" s="177"/>
      <c r="FYK7" s="177"/>
      <c r="FYL7" s="177"/>
      <c r="FYM7" s="177"/>
      <c r="FYN7" s="177"/>
      <c r="FYO7" s="177"/>
      <c r="FYP7" s="177"/>
      <c r="FYQ7" s="177"/>
      <c r="FYR7" s="177"/>
      <c r="FYS7" s="177"/>
      <c r="FYT7" s="177"/>
      <c r="FYU7" s="177"/>
      <c r="FYV7" s="177"/>
      <c r="FYW7" s="177"/>
      <c r="FYX7" s="177"/>
      <c r="FYY7" s="177"/>
      <c r="FYZ7" s="177"/>
      <c r="FZA7" s="177"/>
      <c r="FZB7" s="177"/>
      <c r="FZC7" s="177"/>
      <c r="FZD7" s="177"/>
      <c r="FZE7" s="177"/>
      <c r="FZF7" s="177"/>
      <c r="FZG7" s="177"/>
      <c r="FZH7" s="177"/>
      <c r="FZI7" s="177"/>
      <c r="FZJ7" s="177"/>
      <c r="FZK7" s="177"/>
      <c r="FZL7" s="177"/>
      <c r="FZM7" s="177"/>
      <c r="FZN7" s="177"/>
      <c r="FZO7" s="177"/>
      <c r="FZP7" s="177"/>
      <c r="FZQ7" s="177"/>
      <c r="FZR7" s="177"/>
      <c r="FZS7" s="177"/>
      <c r="FZT7" s="177"/>
      <c r="FZU7" s="177"/>
      <c r="FZV7" s="177"/>
      <c r="FZW7" s="177"/>
      <c r="FZX7" s="177"/>
      <c r="FZY7" s="177"/>
      <c r="FZZ7" s="177"/>
      <c r="GAA7" s="177"/>
      <c r="GAB7" s="177"/>
      <c r="GAC7" s="177"/>
      <c r="GAD7" s="177"/>
      <c r="GAE7" s="177"/>
      <c r="GAF7" s="177"/>
      <c r="GAG7" s="177"/>
      <c r="GAH7" s="177"/>
      <c r="GAI7" s="177"/>
      <c r="GAJ7" s="177"/>
      <c r="GAK7" s="177"/>
      <c r="GAL7" s="177"/>
      <c r="GAM7" s="177"/>
      <c r="GAN7" s="177"/>
      <c r="GAO7" s="177"/>
      <c r="GAP7" s="177"/>
      <c r="GAQ7" s="177"/>
      <c r="GAR7" s="177"/>
      <c r="GAS7" s="177"/>
      <c r="GAT7" s="177"/>
      <c r="GAU7" s="177"/>
      <c r="GAV7" s="177"/>
      <c r="GAW7" s="177"/>
      <c r="GAX7" s="177"/>
      <c r="GAY7" s="177"/>
      <c r="GAZ7" s="177"/>
      <c r="GBA7" s="177"/>
      <c r="GBB7" s="177"/>
      <c r="GBC7" s="177"/>
      <c r="GBD7" s="177"/>
      <c r="GBE7" s="177"/>
      <c r="GBF7" s="177"/>
      <c r="GBG7" s="177"/>
      <c r="GBH7" s="177"/>
      <c r="GBI7" s="177"/>
      <c r="GBJ7" s="177"/>
      <c r="GBK7" s="177"/>
      <c r="GBL7" s="177"/>
      <c r="GBM7" s="177"/>
      <c r="GBN7" s="177"/>
      <c r="GBO7" s="177"/>
      <c r="GBP7" s="177"/>
      <c r="GBQ7" s="177"/>
      <c r="GBR7" s="177"/>
      <c r="GBS7" s="177"/>
      <c r="GBT7" s="177"/>
      <c r="GBU7" s="177"/>
      <c r="GBV7" s="177"/>
      <c r="GBW7" s="177"/>
      <c r="GBX7" s="177"/>
      <c r="GBY7" s="177"/>
      <c r="GBZ7" s="177"/>
      <c r="GCA7" s="177"/>
      <c r="GCB7" s="177"/>
      <c r="GCC7" s="177"/>
      <c r="GCD7" s="177"/>
      <c r="GCE7" s="177"/>
      <c r="GCF7" s="177"/>
      <c r="GCG7" s="177"/>
      <c r="GCH7" s="177"/>
      <c r="GCI7" s="177"/>
      <c r="GCJ7" s="177"/>
      <c r="GCK7" s="177"/>
      <c r="GCL7" s="177"/>
      <c r="GCM7" s="177"/>
      <c r="GCN7" s="177"/>
      <c r="GCO7" s="177"/>
      <c r="GCP7" s="177"/>
      <c r="GCQ7" s="177"/>
      <c r="GCR7" s="177"/>
      <c r="GCS7" s="177"/>
      <c r="GCT7" s="177"/>
      <c r="GCU7" s="177"/>
      <c r="GCV7" s="177"/>
      <c r="GCW7" s="177"/>
      <c r="GCX7" s="177"/>
      <c r="GCY7" s="177"/>
      <c r="GCZ7" s="177"/>
      <c r="GDA7" s="177"/>
      <c r="GDB7" s="177"/>
      <c r="GDC7" s="177"/>
      <c r="GDD7" s="177"/>
      <c r="GDE7" s="177"/>
      <c r="GDF7" s="177"/>
      <c r="GDG7" s="177"/>
      <c r="GDH7" s="177"/>
      <c r="GDI7" s="177"/>
      <c r="GDJ7" s="177"/>
      <c r="GDK7" s="177"/>
      <c r="GDL7" s="177"/>
      <c r="GDM7" s="177"/>
      <c r="GDN7" s="177"/>
      <c r="GDO7" s="177"/>
      <c r="GDP7" s="177"/>
      <c r="GDQ7" s="177"/>
      <c r="GDR7" s="177"/>
      <c r="GDS7" s="177"/>
      <c r="GDT7" s="177"/>
      <c r="GDU7" s="177"/>
      <c r="GDV7" s="177"/>
      <c r="GDW7" s="177"/>
      <c r="GDX7" s="177"/>
      <c r="GDY7" s="177"/>
      <c r="GDZ7" s="177"/>
      <c r="GEA7" s="177"/>
      <c r="GEB7" s="177"/>
      <c r="GEC7" s="177"/>
      <c r="GED7" s="177"/>
      <c r="GEE7" s="177"/>
      <c r="GEF7" s="177"/>
      <c r="GEG7" s="177"/>
      <c r="GEH7" s="177"/>
      <c r="GEI7" s="177"/>
      <c r="GEJ7" s="177"/>
      <c r="GEK7" s="177"/>
      <c r="GEL7" s="177"/>
      <c r="GEM7" s="177"/>
      <c r="GEN7" s="177"/>
      <c r="GEO7" s="177"/>
      <c r="GEP7" s="177"/>
      <c r="GEQ7" s="177"/>
      <c r="GER7" s="177"/>
      <c r="GES7" s="177"/>
      <c r="GET7" s="177"/>
      <c r="GEU7" s="177"/>
      <c r="GEV7" s="177"/>
      <c r="GEW7" s="177"/>
      <c r="GEX7" s="177"/>
      <c r="GEY7" s="177"/>
      <c r="GEZ7" s="177"/>
      <c r="GFA7" s="177"/>
      <c r="GFB7" s="177"/>
      <c r="GFC7" s="177"/>
      <c r="GFD7" s="177"/>
      <c r="GFE7" s="177"/>
      <c r="GFF7" s="177"/>
      <c r="GFG7" s="177"/>
      <c r="GFH7" s="177"/>
      <c r="GFI7" s="177"/>
      <c r="GFJ7" s="177"/>
      <c r="GFK7" s="177"/>
      <c r="GFL7" s="177"/>
      <c r="GFM7" s="177"/>
      <c r="GFN7" s="177"/>
      <c r="GFO7" s="177"/>
      <c r="GFP7" s="177"/>
      <c r="GFQ7" s="177"/>
      <c r="GFR7" s="177"/>
      <c r="GFS7" s="177"/>
      <c r="GFT7" s="177"/>
      <c r="GFU7" s="177"/>
      <c r="GFV7" s="177"/>
      <c r="GFW7" s="177"/>
      <c r="GFX7" s="177"/>
      <c r="GFY7" s="177"/>
      <c r="GFZ7" s="177"/>
      <c r="GGA7" s="177"/>
      <c r="GGB7" s="177"/>
      <c r="GGC7" s="177"/>
      <c r="GGD7" s="177"/>
      <c r="GGE7" s="177"/>
      <c r="GGF7" s="177"/>
      <c r="GGG7" s="177"/>
      <c r="GGH7" s="177"/>
      <c r="GGI7" s="177"/>
      <c r="GGJ7" s="177"/>
      <c r="GGK7" s="177"/>
      <c r="GGL7" s="177"/>
      <c r="GGM7" s="177"/>
      <c r="GGN7" s="177"/>
      <c r="GGO7" s="177"/>
      <c r="GGP7" s="177"/>
      <c r="GGQ7" s="177"/>
      <c r="GGR7" s="177"/>
      <c r="GGS7" s="177"/>
      <c r="GGT7" s="177"/>
      <c r="GGU7" s="177"/>
      <c r="GGV7" s="177"/>
      <c r="GGW7" s="177"/>
      <c r="GGX7" s="177"/>
      <c r="GGY7" s="177"/>
      <c r="GGZ7" s="177"/>
      <c r="GHA7" s="177"/>
      <c r="GHB7" s="177"/>
      <c r="GHC7" s="177"/>
      <c r="GHD7" s="177"/>
      <c r="GHE7" s="177"/>
      <c r="GHF7" s="177"/>
      <c r="GHG7" s="177"/>
      <c r="GHH7" s="177"/>
      <c r="GHI7" s="177"/>
      <c r="GHJ7" s="177"/>
      <c r="GHK7" s="177"/>
      <c r="GHL7" s="177"/>
      <c r="GHM7" s="177"/>
      <c r="GHN7" s="177"/>
      <c r="GHO7" s="177"/>
      <c r="GHP7" s="177"/>
      <c r="GHQ7" s="177"/>
      <c r="GHR7" s="177"/>
      <c r="GHS7" s="177"/>
      <c r="GHT7" s="177"/>
      <c r="GHU7" s="177"/>
      <c r="GHV7" s="177"/>
      <c r="GHW7" s="177"/>
      <c r="GHX7" s="177"/>
      <c r="GHY7" s="177"/>
      <c r="GHZ7" s="177"/>
      <c r="GIA7" s="177"/>
      <c r="GIB7" s="177"/>
      <c r="GIC7" s="177"/>
      <c r="GID7" s="177"/>
      <c r="GIE7" s="177"/>
      <c r="GIF7" s="177"/>
      <c r="GIG7" s="177"/>
      <c r="GIH7" s="177"/>
      <c r="GII7" s="177"/>
      <c r="GIJ7" s="177"/>
      <c r="GIK7" s="177"/>
      <c r="GIL7" s="177"/>
      <c r="GIM7" s="177"/>
      <c r="GIN7" s="177"/>
      <c r="GIO7" s="177"/>
      <c r="GIP7" s="177"/>
      <c r="GIQ7" s="177"/>
      <c r="GIR7" s="177"/>
      <c r="GIS7" s="177"/>
      <c r="GIT7" s="177"/>
      <c r="GIU7" s="177"/>
      <c r="GIV7" s="177"/>
      <c r="GIW7" s="177"/>
      <c r="GIX7" s="177"/>
      <c r="GIY7" s="177"/>
      <c r="GIZ7" s="177"/>
      <c r="GJA7" s="177"/>
      <c r="GJB7" s="177"/>
      <c r="GJC7" s="177"/>
      <c r="GJD7" s="177"/>
      <c r="GJE7" s="177"/>
      <c r="GJF7" s="177"/>
      <c r="GJG7" s="177"/>
      <c r="GJH7" s="177"/>
      <c r="GJI7" s="177"/>
      <c r="GJJ7" s="177"/>
      <c r="GJK7" s="177"/>
      <c r="GJL7" s="177"/>
      <c r="GJM7" s="177"/>
      <c r="GJN7" s="177"/>
      <c r="GJO7" s="177"/>
      <c r="GJP7" s="177"/>
      <c r="GJQ7" s="177"/>
      <c r="GJR7" s="177"/>
      <c r="GJS7" s="177"/>
      <c r="GJT7" s="177"/>
      <c r="GJU7" s="177"/>
      <c r="GJV7" s="177"/>
      <c r="GJW7" s="177"/>
      <c r="GJX7" s="177"/>
      <c r="GJY7" s="177"/>
      <c r="GJZ7" s="177"/>
      <c r="GKA7" s="177"/>
      <c r="GKB7" s="177"/>
      <c r="GKC7" s="177"/>
      <c r="GKD7" s="177"/>
      <c r="GKE7" s="177"/>
      <c r="GKF7" s="177"/>
      <c r="GKG7" s="177"/>
      <c r="GKH7" s="177"/>
      <c r="GKI7" s="177"/>
      <c r="GKJ7" s="177"/>
      <c r="GKK7" s="177"/>
      <c r="GKL7" s="177"/>
      <c r="GKM7" s="177"/>
      <c r="GKN7" s="177"/>
      <c r="GKO7" s="177"/>
      <c r="GKP7" s="177"/>
      <c r="GKQ7" s="177"/>
      <c r="GKR7" s="177"/>
      <c r="GKS7" s="177"/>
      <c r="GKT7" s="177"/>
      <c r="GKU7" s="177"/>
      <c r="GKV7" s="177"/>
      <c r="GKW7" s="177"/>
      <c r="GKX7" s="177"/>
      <c r="GKY7" s="177"/>
      <c r="GKZ7" s="177"/>
      <c r="GLA7" s="177"/>
      <c r="GLB7" s="177"/>
      <c r="GLC7" s="177"/>
      <c r="GLD7" s="177"/>
      <c r="GLE7" s="177"/>
      <c r="GLF7" s="177"/>
      <c r="GLG7" s="177"/>
      <c r="GLH7" s="177"/>
      <c r="GLI7" s="177"/>
      <c r="GLJ7" s="177"/>
      <c r="GLK7" s="177"/>
      <c r="GLL7" s="177"/>
      <c r="GLM7" s="177"/>
      <c r="GLN7" s="177"/>
      <c r="GLO7" s="177"/>
      <c r="GLP7" s="177"/>
      <c r="GLQ7" s="177"/>
      <c r="GLR7" s="177"/>
      <c r="GLS7" s="177"/>
      <c r="GLT7" s="177"/>
      <c r="GLU7" s="177"/>
      <c r="GLV7" s="177"/>
      <c r="GLW7" s="177"/>
      <c r="GLX7" s="177"/>
      <c r="GLY7" s="177"/>
      <c r="GLZ7" s="177"/>
      <c r="GMA7" s="177"/>
      <c r="GMB7" s="177"/>
      <c r="GMC7" s="177"/>
      <c r="GMD7" s="177"/>
      <c r="GME7" s="177"/>
      <c r="GMF7" s="177"/>
      <c r="GMG7" s="177"/>
      <c r="GMH7" s="177"/>
      <c r="GMI7" s="177"/>
      <c r="GMJ7" s="177"/>
      <c r="GMK7" s="177"/>
      <c r="GML7" s="177"/>
      <c r="GMM7" s="177"/>
      <c r="GMN7" s="177"/>
      <c r="GMO7" s="177"/>
      <c r="GMP7" s="177"/>
      <c r="GMQ7" s="177"/>
      <c r="GMR7" s="177"/>
      <c r="GMS7" s="177"/>
      <c r="GMT7" s="177"/>
      <c r="GMU7" s="177"/>
      <c r="GMV7" s="177"/>
      <c r="GMW7" s="177"/>
      <c r="GMX7" s="177"/>
      <c r="GMY7" s="177"/>
      <c r="GMZ7" s="177"/>
      <c r="GNA7" s="177"/>
      <c r="GNB7" s="177"/>
      <c r="GNC7" s="177"/>
      <c r="GND7" s="177"/>
      <c r="GNE7" s="177"/>
      <c r="GNF7" s="177"/>
      <c r="GNG7" s="177"/>
      <c r="GNH7" s="177"/>
      <c r="GNI7" s="177"/>
      <c r="GNJ7" s="177"/>
      <c r="GNK7" s="177"/>
      <c r="GNL7" s="177"/>
      <c r="GNM7" s="177"/>
      <c r="GNN7" s="177"/>
      <c r="GNO7" s="177"/>
      <c r="GNP7" s="177"/>
      <c r="GNQ7" s="177"/>
      <c r="GNR7" s="177"/>
      <c r="GNS7" s="177"/>
      <c r="GNT7" s="177"/>
      <c r="GNU7" s="177"/>
      <c r="GNV7" s="177"/>
      <c r="GNW7" s="177"/>
      <c r="GNX7" s="177"/>
      <c r="GNY7" s="177"/>
      <c r="GNZ7" s="177"/>
      <c r="GOA7" s="177"/>
      <c r="GOB7" s="177"/>
      <c r="GOC7" s="177"/>
      <c r="GOD7" s="177"/>
      <c r="GOE7" s="177"/>
      <c r="GOF7" s="177"/>
      <c r="GOG7" s="177"/>
      <c r="GOH7" s="177"/>
      <c r="GOI7" s="177"/>
      <c r="GOJ7" s="177"/>
      <c r="GOK7" s="177"/>
      <c r="GOL7" s="177"/>
      <c r="GOM7" s="177"/>
      <c r="GON7" s="177"/>
      <c r="GOO7" s="177"/>
      <c r="GOP7" s="177"/>
      <c r="GOQ7" s="177"/>
      <c r="GOR7" s="177"/>
      <c r="GOS7" s="177"/>
      <c r="GOT7" s="177"/>
      <c r="GOU7" s="177"/>
      <c r="GOV7" s="177"/>
      <c r="GOW7" s="177"/>
      <c r="GOX7" s="177"/>
      <c r="GOY7" s="177"/>
      <c r="GOZ7" s="177"/>
      <c r="GPA7" s="177"/>
      <c r="GPB7" s="177"/>
      <c r="GPC7" s="177"/>
      <c r="GPD7" s="177"/>
      <c r="GPE7" s="177"/>
      <c r="GPF7" s="177"/>
      <c r="GPG7" s="177"/>
      <c r="GPH7" s="177"/>
      <c r="GPI7" s="177"/>
      <c r="GPJ7" s="177"/>
      <c r="GPK7" s="177"/>
      <c r="GPL7" s="177"/>
      <c r="GPM7" s="177"/>
      <c r="GPN7" s="177"/>
      <c r="GPO7" s="177"/>
      <c r="GPP7" s="177"/>
      <c r="GPQ7" s="177"/>
      <c r="GPR7" s="177"/>
      <c r="GPS7" s="177"/>
      <c r="GPT7" s="177"/>
      <c r="GPU7" s="177"/>
      <c r="GPV7" s="177"/>
      <c r="GPW7" s="177"/>
      <c r="GPX7" s="177"/>
      <c r="GPY7" s="177"/>
      <c r="GPZ7" s="177"/>
      <c r="GQA7" s="177"/>
      <c r="GQB7" s="177"/>
      <c r="GQC7" s="177"/>
      <c r="GQD7" s="177"/>
      <c r="GQE7" s="177"/>
      <c r="GQF7" s="177"/>
      <c r="GQG7" s="177"/>
      <c r="GQH7" s="177"/>
      <c r="GQI7" s="177"/>
      <c r="GQJ7" s="177"/>
      <c r="GQK7" s="177"/>
      <c r="GQL7" s="177"/>
      <c r="GQM7" s="177"/>
      <c r="GQN7" s="177"/>
      <c r="GQO7" s="177"/>
      <c r="GQP7" s="177"/>
      <c r="GQQ7" s="177"/>
      <c r="GQR7" s="177"/>
      <c r="GQS7" s="177"/>
      <c r="GQT7" s="177"/>
      <c r="GQU7" s="177"/>
      <c r="GQV7" s="177"/>
      <c r="GQW7" s="177"/>
      <c r="GQX7" s="177"/>
      <c r="GQY7" s="177"/>
      <c r="GQZ7" s="177"/>
      <c r="GRA7" s="177"/>
      <c r="GRB7" s="177"/>
      <c r="GRC7" s="177"/>
      <c r="GRD7" s="177"/>
      <c r="GRE7" s="177"/>
      <c r="GRF7" s="177"/>
      <c r="GRG7" s="177"/>
      <c r="GRH7" s="177"/>
      <c r="GRI7" s="177"/>
      <c r="GRJ7" s="177"/>
      <c r="GRK7" s="177"/>
      <c r="GRL7" s="177"/>
      <c r="GRM7" s="177"/>
      <c r="GRN7" s="177"/>
      <c r="GRO7" s="177"/>
      <c r="GRP7" s="177"/>
      <c r="GRQ7" s="177"/>
      <c r="GRR7" s="177"/>
      <c r="GRS7" s="177"/>
      <c r="GRT7" s="177"/>
      <c r="GRU7" s="177"/>
      <c r="GRV7" s="177"/>
      <c r="GRW7" s="177"/>
      <c r="GRX7" s="177"/>
      <c r="GRY7" s="177"/>
      <c r="GRZ7" s="177"/>
      <c r="GSA7" s="177"/>
      <c r="GSB7" s="177"/>
      <c r="GSC7" s="177"/>
      <c r="GSD7" s="177"/>
      <c r="GSE7" s="177"/>
      <c r="GSF7" s="177"/>
      <c r="GSG7" s="177"/>
      <c r="GSH7" s="177"/>
      <c r="GSI7" s="177"/>
      <c r="GSJ7" s="177"/>
      <c r="GSK7" s="177"/>
      <c r="GSL7" s="177"/>
      <c r="GSM7" s="177"/>
      <c r="GSN7" s="177"/>
      <c r="GSO7" s="177"/>
      <c r="GSP7" s="177"/>
      <c r="GSQ7" s="177"/>
      <c r="GSR7" s="177"/>
      <c r="GSS7" s="177"/>
      <c r="GST7" s="177"/>
      <c r="GSU7" s="177"/>
      <c r="GSV7" s="177"/>
      <c r="GSW7" s="177"/>
      <c r="GSX7" s="177"/>
      <c r="GSY7" s="177"/>
      <c r="GSZ7" s="177"/>
      <c r="GTA7" s="177"/>
      <c r="GTB7" s="177"/>
      <c r="GTC7" s="177"/>
      <c r="GTD7" s="177"/>
      <c r="GTE7" s="177"/>
      <c r="GTF7" s="177"/>
      <c r="GTG7" s="177"/>
      <c r="GTH7" s="177"/>
      <c r="GTI7" s="177"/>
      <c r="GTJ7" s="177"/>
      <c r="GTK7" s="177"/>
      <c r="GTL7" s="177"/>
      <c r="GTM7" s="177"/>
      <c r="GTN7" s="177"/>
      <c r="GTO7" s="177"/>
      <c r="GTP7" s="177"/>
      <c r="GTQ7" s="177"/>
      <c r="GTR7" s="177"/>
      <c r="GTS7" s="177"/>
      <c r="GTT7" s="177"/>
      <c r="GTU7" s="177"/>
      <c r="GTV7" s="177"/>
      <c r="GTW7" s="177"/>
      <c r="GTX7" s="177"/>
      <c r="GTY7" s="177"/>
      <c r="GTZ7" s="177"/>
      <c r="GUA7" s="177"/>
      <c r="GUB7" s="177"/>
      <c r="GUC7" s="177"/>
      <c r="GUD7" s="177"/>
      <c r="GUE7" s="177"/>
      <c r="GUF7" s="177"/>
      <c r="GUG7" s="177"/>
      <c r="GUH7" s="177"/>
      <c r="GUI7" s="177"/>
      <c r="GUJ7" s="177"/>
      <c r="GUK7" s="177"/>
      <c r="GUL7" s="177"/>
      <c r="GUM7" s="177"/>
      <c r="GUN7" s="177"/>
      <c r="GUO7" s="177"/>
      <c r="GUP7" s="177"/>
      <c r="GUQ7" s="177"/>
      <c r="GUR7" s="177"/>
      <c r="GUS7" s="177"/>
      <c r="GUT7" s="177"/>
      <c r="GUU7" s="177"/>
      <c r="GUV7" s="177"/>
      <c r="GUW7" s="177"/>
      <c r="GUX7" s="177"/>
      <c r="GUY7" s="177"/>
      <c r="GUZ7" s="177"/>
      <c r="GVA7" s="177"/>
      <c r="GVB7" s="177"/>
      <c r="GVC7" s="177"/>
      <c r="GVD7" s="177"/>
      <c r="GVE7" s="177"/>
      <c r="GVF7" s="177"/>
      <c r="GVG7" s="177"/>
      <c r="GVH7" s="177"/>
      <c r="GVI7" s="177"/>
      <c r="GVJ7" s="177"/>
      <c r="GVK7" s="177"/>
      <c r="GVL7" s="177"/>
      <c r="GVM7" s="177"/>
      <c r="GVN7" s="177"/>
      <c r="GVO7" s="177"/>
      <c r="GVP7" s="177"/>
      <c r="GVQ7" s="177"/>
      <c r="GVR7" s="177"/>
      <c r="GVS7" s="177"/>
      <c r="GVT7" s="177"/>
      <c r="GVU7" s="177"/>
      <c r="GVV7" s="177"/>
      <c r="GVW7" s="177"/>
      <c r="GVX7" s="177"/>
      <c r="GVY7" s="177"/>
      <c r="GVZ7" s="177"/>
      <c r="GWA7" s="177"/>
      <c r="GWB7" s="177"/>
      <c r="GWC7" s="177"/>
      <c r="GWD7" s="177"/>
      <c r="GWE7" s="177"/>
      <c r="GWF7" s="177"/>
      <c r="GWG7" s="177"/>
      <c r="GWH7" s="177"/>
      <c r="GWI7" s="177"/>
      <c r="GWJ7" s="177"/>
      <c r="GWK7" s="177"/>
      <c r="GWL7" s="177"/>
      <c r="GWM7" s="177"/>
      <c r="GWN7" s="177"/>
      <c r="GWO7" s="177"/>
      <c r="GWP7" s="177"/>
      <c r="GWQ7" s="177"/>
      <c r="GWR7" s="177"/>
      <c r="GWS7" s="177"/>
      <c r="GWT7" s="177"/>
      <c r="GWU7" s="177"/>
      <c r="GWV7" s="177"/>
      <c r="GWW7" s="177"/>
      <c r="GWX7" s="177"/>
      <c r="GWY7" s="177"/>
      <c r="GWZ7" s="177"/>
      <c r="GXA7" s="177"/>
      <c r="GXB7" s="177"/>
      <c r="GXC7" s="177"/>
      <c r="GXD7" s="177"/>
      <c r="GXE7" s="177"/>
      <c r="GXF7" s="177"/>
      <c r="GXG7" s="177"/>
      <c r="GXH7" s="177"/>
      <c r="GXI7" s="177"/>
      <c r="GXJ7" s="177"/>
      <c r="GXK7" s="177"/>
      <c r="GXL7" s="177"/>
      <c r="GXM7" s="177"/>
      <c r="GXN7" s="177"/>
      <c r="GXO7" s="177"/>
      <c r="GXP7" s="177"/>
      <c r="GXQ7" s="177"/>
      <c r="GXR7" s="177"/>
      <c r="GXS7" s="177"/>
      <c r="GXT7" s="177"/>
      <c r="GXU7" s="177"/>
      <c r="GXV7" s="177"/>
      <c r="GXW7" s="177"/>
      <c r="GXX7" s="177"/>
      <c r="GXY7" s="177"/>
      <c r="GXZ7" s="177"/>
      <c r="GYA7" s="177"/>
      <c r="GYB7" s="177"/>
      <c r="GYC7" s="177"/>
      <c r="GYD7" s="177"/>
      <c r="GYE7" s="177"/>
      <c r="GYF7" s="177"/>
      <c r="GYG7" s="177"/>
      <c r="GYH7" s="177"/>
      <c r="GYI7" s="177"/>
      <c r="GYJ7" s="177"/>
      <c r="GYK7" s="177"/>
      <c r="GYL7" s="177"/>
      <c r="GYM7" s="177"/>
      <c r="GYN7" s="177"/>
      <c r="GYO7" s="177"/>
      <c r="GYP7" s="177"/>
      <c r="GYQ7" s="177"/>
      <c r="GYR7" s="177"/>
      <c r="GYS7" s="177"/>
      <c r="GYT7" s="177"/>
      <c r="GYU7" s="177"/>
      <c r="GYV7" s="177"/>
      <c r="GYW7" s="177"/>
      <c r="GYX7" s="177"/>
      <c r="GYY7" s="177"/>
      <c r="GYZ7" s="177"/>
      <c r="GZA7" s="177"/>
      <c r="GZB7" s="177"/>
      <c r="GZC7" s="177"/>
      <c r="GZD7" s="177"/>
      <c r="GZE7" s="177"/>
      <c r="GZF7" s="177"/>
      <c r="GZG7" s="177"/>
      <c r="GZH7" s="177"/>
      <c r="GZI7" s="177"/>
      <c r="GZJ7" s="177"/>
      <c r="GZK7" s="177"/>
      <c r="GZL7" s="177"/>
      <c r="GZM7" s="177"/>
      <c r="GZN7" s="177"/>
      <c r="GZO7" s="177"/>
      <c r="GZP7" s="177"/>
      <c r="GZQ7" s="177"/>
      <c r="GZR7" s="177"/>
      <c r="GZS7" s="177"/>
      <c r="GZT7" s="177"/>
      <c r="GZU7" s="177"/>
      <c r="GZV7" s="177"/>
      <c r="GZW7" s="177"/>
      <c r="GZX7" s="177"/>
      <c r="GZY7" s="177"/>
      <c r="GZZ7" s="177"/>
      <c r="HAA7" s="177"/>
      <c r="HAB7" s="177"/>
      <c r="HAC7" s="177"/>
      <c r="HAD7" s="177"/>
      <c r="HAE7" s="177"/>
      <c r="HAF7" s="177"/>
      <c r="HAG7" s="177"/>
      <c r="HAH7" s="177"/>
      <c r="HAI7" s="177"/>
      <c r="HAJ7" s="177"/>
      <c r="HAK7" s="177"/>
      <c r="HAL7" s="177"/>
      <c r="HAM7" s="177"/>
      <c r="HAN7" s="177"/>
      <c r="HAO7" s="177"/>
      <c r="HAP7" s="177"/>
      <c r="HAQ7" s="177"/>
      <c r="HAR7" s="177"/>
      <c r="HAS7" s="177"/>
      <c r="HAT7" s="177"/>
      <c r="HAU7" s="177"/>
      <c r="HAV7" s="177"/>
      <c r="HAW7" s="177"/>
      <c r="HAX7" s="177"/>
      <c r="HAY7" s="177"/>
      <c r="HAZ7" s="177"/>
      <c r="HBA7" s="177"/>
      <c r="HBB7" s="177"/>
      <c r="HBC7" s="177"/>
      <c r="HBD7" s="177"/>
      <c r="HBE7" s="177"/>
      <c r="HBF7" s="177"/>
      <c r="HBG7" s="177"/>
      <c r="HBH7" s="177"/>
      <c r="HBI7" s="177"/>
      <c r="HBJ7" s="177"/>
      <c r="HBK7" s="177"/>
      <c r="HBL7" s="177"/>
      <c r="HBM7" s="177"/>
      <c r="HBN7" s="177"/>
      <c r="HBO7" s="177"/>
      <c r="HBP7" s="177"/>
      <c r="HBQ7" s="177"/>
      <c r="HBR7" s="177"/>
      <c r="HBS7" s="177"/>
      <c r="HBT7" s="177"/>
      <c r="HBU7" s="177"/>
      <c r="HBV7" s="177"/>
      <c r="HBW7" s="177"/>
      <c r="HBX7" s="177"/>
      <c r="HBY7" s="177"/>
      <c r="HBZ7" s="177"/>
      <c r="HCA7" s="177"/>
      <c r="HCB7" s="177"/>
      <c r="HCC7" s="177"/>
      <c r="HCD7" s="177"/>
      <c r="HCE7" s="177"/>
      <c r="HCF7" s="177"/>
      <c r="HCG7" s="177"/>
      <c r="HCH7" s="177"/>
      <c r="HCI7" s="177"/>
      <c r="HCJ7" s="177"/>
      <c r="HCK7" s="177"/>
      <c r="HCL7" s="177"/>
      <c r="HCM7" s="177"/>
      <c r="HCN7" s="177"/>
      <c r="HCO7" s="177"/>
      <c r="HCP7" s="177"/>
      <c r="HCQ7" s="177"/>
      <c r="HCR7" s="177"/>
      <c r="HCS7" s="177"/>
      <c r="HCT7" s="177"/>
      <c r="HCU7" s="177"/>
      <c r="HCV7" s="177"/>
      <c r="HCW7" s="177"/>
      <c r="HCX7" s="177"/>
      <c r="HCY7" s="177"/>
      <c r="HCZ7" s="177"/>
      <c r="HDA7" s="177"/>
      <c r="HDB7" s="177"/>
      <c r="HDC7" s="177"/>
      <c r="HDD7" s="177"/>
      <c r="HDE7" s="177"/>
      <c r="HDF7" s="177"/>
      <c r="HDG7" s="177"/>
      <c r="HDH7" s="177"/>
      <c r="HDI7" s="177"/>
      <c r="HDJ7" s="177"/>
      <c r="HDK7" s="177"/>
      <c r="HDL7" s="177"/>
      <c r="HDM7" s="177"/>
      <c r="HDN7" s="177"/>
      <c r="HDO7" s="177"/>
      <c r="HDP7" s="177"/>
      <c r="HDQ7" s="177"/>
      <c r="HDR7" s="177"/>
      <c r="HDS7" s="177"/>
      <c r="HDT7" s="177"/>
      <c r="HDU7" s="177"/>
      <c r="HDV7" s="177"/>
      <c r="HDW7" s="177"/>
      <c r="HDX7" s="177"/>
      <c r="HDY7" s="177"/>
      <c r="HDZ7" s="177"/>
      <c r="HEA7" s="177"/>
      <c r="HEB7" s="177"/>
      <c r="HEC7" s="177"/>
      <c r="HED7" s="177"/>
      <c r="HEE7" s="177"/>
      <c r="HEF7" s="177"/>
      <c r="HEG7" s="177"/>
      <c r="HEH7" s="177"/>
      <c r="HEI7" s="177"/>
      <c r="HEJ7" s="177"/>
      <c r="HEK7" s="177"/>
      <c r="HEL7" s="177"/>
      <c r="HEM7" s="177"/>
      <c r="HEN7" s="177"/>
      <c r="HEO7" s="177"/>
      <c r="HEP7" s="177"/>
      <c r="HEQ7" s="177"/>
      <c r="HER7" s="177"/>
      <c r="HES7" s="177"/>
      <c r="HET7" s="177"/>
      <c r="HEU7" s="177"/>
      <c r="HEV7" s="177"/>
      <c r="HEW7" s="177"/>
      <c r="HEX7" s="177"/>
      <c r="HEY7" s="177"/>
      <c r="HEZ7" s="177"/>
      <c r="HFA7" s="177"/>
      <c r="HFB7" s="177"/>
      <c r="HFC7" s="177"/>
      <c r="HFD7" s="177"/>
      <c r="HFE7" s="177"/>
      <c r="HFF7" s="177"/>
      <c r="HFG7" s="177"/>
      <c r="HFH7" s="177"/>
      <c r="HFI7" s="177"/>
      <c r="HFJ7" s="177"/>
      <c r="HFK7" s="177"/>
      <c r="HFL7" s="177"/>
      <c r="HFM7" s="177"/>
      <c r="HFN7" s="177"/>
      <c r="HFO7" s="177"/>
      <c r="HFP7" s="177"/>
      <c r="HFQ7" s="177"/>
      <c r="HFR7" s="177"/>
      <c r="HFS7" s="177"/>
      <c r="HFT7" s="177"/>
      <c r="HFU7" s="177"/>
      <c r="HFV7" s="177"/>
      <c r="HFW7" s="177"/>
      <c r="HFX7" s="177"/>
      <c r="HFY7" s="177"/>
      <c r="HFZ7" s="177"/>
      <c r="HGA7" s="177"/>
      <c r="HGB7" s="177"/>
      <c r="HGC7" s="177"/>
      <c r="HGD7" s="177"/>
      <c r="HGE7" s="177"/>
      <c r="HGF7" s="177"/>
      <c r="HGG7" s="177"/>
      <c r="HGH7" s="177"/>
      <c r="HGI7" s="177"/>
      <c r="HGJ7" s="177"/>
      <c r="HGK7" s="177"/>
      <c r="HGL7" s="177"/>
      <c r="HGM7" s="177"/>
      <c r="HGN7" s="177"/>
      <c r="HGO7" s="177"/>
      <c r="HGP7" s="177"/>
      <c r="HGQ7" s="177"/>
      <c r="HGR7" s="177"/>
      <c r="HGS7" s="177"/>
      <c r="HGT7" s="177"/>
      <c r="HGU7" s="177"/>
      <c r="HGV7" s="177"/>
      <c r="HGW7" s="177"/>
      <c r="HGX7" s="177"/>
      <c r="HGY7" s="177"/>
      <c r="HGZ7" s="177"/>
      <c r="HHA7" s="177"/>
      <c r="HHB7" s="177"/>
      <c r="HHC7" s="177"/>
      <c r="HHD7" s="177"/>
      <c r="HHE7" s="177"/>
      <c r="HHF7" s="177"/>
      <c r="HHG7" s="177"/>
      <c r="HHH7" s="177"/>
      <c r="HHI7" s="177"/>
      <c r="HHJ7" s="177"/>
      <c r="HHK7" s="177"/>
      <c r="HHL7" s="177"/>
      <c r="HHM7" s="177"/>
      <c r="HHN7" s="177"/>
      <c r="HHO7" s="177"/>
      <c r="HHP7" s="177"/>
      <c r="HHQ7" s="177"/>
      <c r="HHR7" s="177"/>
      <c r="HHS7" s="177"/>
      <c r="HHT7" s="177"/>
      <c r="HHU7" s="177"/>
      <c r="HHV7" s="177"/>
      <c r="HHW7" s="177"/>
      <c r="HHX7" s="177"/>
      <c r="HHY7" s="177"/>
      <c r="HHZ7" s="177"/>
      <c r="HIA7" s="177"/>
      <c r="HIB7" s="177"/>
      <c r="HIC7" s="177"/>
      <c r="HID7" s="177"/>
      <c r="HIE7" s="177"/>
      <c r="HIF7" s="177"/>
      <c r="HIG7" s="177"/>
      <c r="HIH7" s="177"/>
      <c r="HII7" s="177"/>
      <c r="HIJ7" s="177"/>
      <c r="HIK7" s="177"/>
      <c r="HIL7" s="177"/>
      <c r="HIM7" s="177"/>
      <c r="HIN7" s="177"/>
      <c r="HIO7" s="177"/>
      <c r="HIP7" s="177"/>
      <c r="HIQ7" s="177"/>
      <c r="HIR7" s="177"/>
      <c r="HIS7" s="177"/>
      <c r="HIT7" s="177"/>
      <c r="HIU7" s="177"/>
      <c r="HIV7" s="177"/>
      <c r="HIW7" s="177"/>
      <c r="HIX7" s="177"/>
      <c r="HIY7" s="177"/>
      <c r="HIZ7" s="177"/>
      <c r="HJA7" s="177"/>
      <c r="HJB7" s="177"/>
      <c r="HJC7" s="177"/>
      <c r="HJD7" s="177"/>
      <c r="HJE7" s="177"/>
      <c r="HJF7" s="177"/>
      <c r="HJG7" s="177"/>
      <c r="HJH7" s="177"/>
      <c r="HJI7" s="177"/>
      <c r="HJJ7" s="177"/>
      <c r="HJK7" s="177"/>
      <c r="HJL7" s="177"/>
      <c r="HJM7" s="177"/>
      <c r="HJN7" s="177"/>
      <c r="HJO7" s="177"/>
      <c r="HJP7" s="177"/>
      <c r="HJQ7" s="177"/>
      <c r="HJR7" s="177"/>
      <c r="HJS7" s="177"/>
      <c r="HJT7" s="177"/>
      <c r="HJU7" s="177"/>
      <c r="HJV7" s="177"/>
      <c r="HJW7" s="177"/>
      <c r="HJX7" s="177"/>
      <c r="HJY7" s="177"/>
      <c r="HJZ7" s="177"/>
      <c r="HKA7" s="177"/>
      <c r="HKB7" s="177"/>
      <c r="HKC7" s="177"/>
      <c r="HKD7" s="177"/>
      <c r="HKE7" s="177"/>
      <c r="HKF7" s="177"/>
      <c r="HKG7" s="177"/>
      <c r="HKH7" s="177"/>
      <c r="HKI7" s="177"/>
      <c r="HKJ7" s="177"/>
      <c r="HKK7" s="177"/>
      <c r="HKL7" s="177"/>
      <c r="HKM7" s="177"/>
      <c r="HKN7" s="177"/>
      <c r="HKO7" s="177"/>
      <c r="HKP7" s="177"/>
      <c r="HKQ7" s="177"/>
      <c r="HKR7" s="177"/>
      <c r="HKS7" s="177"/>
      <c r="HKT7" s="177"/>
      <c r="HKU7" s="177"/>
      <c r="HKV7" s="177"/>
      <c r="HKW7" s="177"/>
      <c r="HKX7" s="177"/>
      <c r="HKY7" s="177"/>
      <c r="HKZ7" s="177"/>
      <c r="HLA7" s="177"/>
      <c r="HLB7" s="177"/>
      <c r="HLC7" s="177"/>
      <c r="HLD7" s="177"/>
      <c r="HLE7" s="177"/>
      <c r="HLF7" s="177"/>
      <c r="HLG7" s="177"/>
      <c r="HLH7" s="177"/>
      <c r="HLI7" s="177"/>
      <c r="HLJ7" s="177"/>
      <c r="HLK7" s="177"/>
      <c r="HLL7" s="177"/>
      <c r="HLM7" s="177"/>
      <c r="HLN7" s="177"/>
      <c r="HLO7" s="177"/>
      <c r="HLP7" s="177"/>
      <c r="HLQ7" s="177"/>
      <c r="HLR7" s="177"/>
      <c r="HLS7" s="177"/>
      <c r="HLT7" s="177"/>
      <c r="HLU7" s="177"/>
      <c r="HLV7" s="177"/>
      <c r="HLW7" s="177"/>
      <c r="HLX7" s="177"/>
      <c r="HLY7" s="177"/>
      <c r="HLZ7" s="177"/>
      <c r="HMA7" s="177"/>
      <c r="HMB7" s="177"/>
      <c r="HMC7" s="177"/>
      <c r="HMD7" s="177"/>
      <c r="HME7" s="177"/>
      <c r="HMF7" s="177"/>
      <c r="HMG7" s="177"/>
      <c r="HMH7" s="177"/>
      <c r="HMI7" s="177"/>
      <c r="HMJ7" s="177"/>
      <c r="HMK7" s="177"/>
      <c r="HML7" s="177"/>
      <c r="HMM7" s="177"/>
      <c r="HMN7" s="177"/>
      <c r="HMO7" s="177"/>
      <c r="HMP7" s="177"/>
      <c r="HMQ7" s="177"/>
      <c r="HMR7" s="177"/>
      <c r="HMS7" s="177"/>
      <c r="HMT7" s="177"/>
      <c r="HMU7" s="177"/>
      <c r="HMV7" s="177"/>
      <c r="HMW7" s="177"/>
      <c r="HMX7" s="177"/>
      <c r="HMY7" s="177"/>
      <c r="HMZ7" s="177"/>
      <c r="HNA7" s="177"/>
      <c r="HNB7" s="177"/>
      <c r="HNC7" s="177"/>
      <c r="HND7" s="177"/>
      <c r="HNE7" s="177"/>
      <c r="HNF7" s="177"/>
      <c r="HNG7" s="177"/>
      <c r="HNH7" s="177"/>
      <c r="HNI7" s="177"/>
      <c r="HNJ7" s="177"/>
      <c r="HNK7" s="177"/>
      <c r="HNL7" s="177"/>
      <c r="HNM7" s="177"/>
      <c r="HNN7" s="177"/>
      <c r="HNO7" s="177"/>
      <c r="HNP7" s="177"/>
      <c r="HNQ7" s="177"/>
      <c r="HNR7" s="177"/>
      <c r="HNS7" s="177"/>
      <c r="HNT7" s="177"/>
      <c r="HNU7" s="177"/>
      <c r="HNV7" s="177"/>
      <c r="HNW7" s="177"/>
      <c r="HNX7" s="177"/>
      <c r="HNY7" s="177"/>
      <c r="HNZ7" s="177"/>
      <c r="HOA7" s="177"/>
      <c r="HOB7" s="177"/>
      <c r="HOC7" s="177"/>
      <c r="HOD7" s="177"/>
      <c r="HOE7" s="177"/>
      <c r="HOF7" s="177"/>
      <c r="HOG7" s="177"/>
      <c r="HOH7" s="177"/>
      <c r="HOI7" s="177"/>
      <c r="HOJ7" s="177"/>
      <c r="HOK7" s="177"/>
      <c r="HOL7" s="177"/>
      <c r="HOM7" s="177"/>
      <c r="HON7" s="177"/>
      <c r="HOO7" s="177"/>
      <c r="HOP7" s="177"/>
      <c r="HOQ7" s="177"/>
      <c r="HOR7" s="177"/>
      <c r="HOS7" s="177"/>
      <c r="HOT7" s="177"/>
      <c r="HOU7" s="177"/>
      <c r="HOV7" s="177"/>
      <c r="HOW7" s="177"/>
      <c r="HOX7" s="177"/>
      <c r="HOY7" s="177"/>
      <c r="HOZ7" s="177"/>
      <c r="HPA7" s="177"/>
      <c r="HPB7" s="177"/>
      <c r="HPC7" s="177"/>
      <c r="HPD7" s="177"/>
      <c r="HPE7" s="177"/>
      <c r="HPF7" s="177"/>
      <c r="HPG7" s="177"/>
      <c r="HPH7" s="177"/>
      <c r="HPI7" s="177"/>
      <c r="HPJ7" s="177"/>
      <c r="HPK7" s="177"/>
      <c r="HPL7" s="177"/>
      <c r="HPM7" s="177"/>
      <c r="HPN7" s="177"/>
      <c r="HPO7" s="177"/>
      <c r="HPP7" s="177"/>
      <c r="HPQ7" s="177"/>
      <c r="HPR7" s="177"/>
      <c r="HPS7" s="177"/>
      <c r="HPT7" s="177"/>
      <c r="HPU7" s="177"/>
      <c r="HPV7" s="177"/>
      <c r="HPW7" s="177"/>
      <c r="HPX7" s="177"/>
      <c r="HPY7" s="177"/>
      <c r="HPZ7" s="177"/>
      <c r="HQA7" s="177"/>
      <c r="HQB7" s="177"/>
      <c r="HQC7" s="177"/>
      <c r="HQD7" s="177"/>
      <c r="HQE7" s="177"/>
      <c r="HQF7" s="177"/>
      <c r="HQG7" s="177"/>
      <c r="HQH7" s="177"/>
      <c r="HQI7" s="177"/>
      <c r="HQJ7" s="177"/>
      <c r="HQK7" s="177"/>
      <c r="HQL7" s="177"/>
      <c r="HQM7" s="177"/>
      <c r="HQN7" s="177"/>
      <c r="HQO7" s="177"/>
      <c r="HQP7" s="177"/>
      <c r="HQQ7" s="177"/>
      <c r="HQR7" s="177"/>
      <c r="HQS7" s="177"/>
      <c r="HQT7" s="177"/>
      <c r="HQU7" s="177"/>
      <c r="HQV7" s="177"/>
      <c r="HQW7" s="177"/>
      <c r="HQX7" s="177"/>
      <c r="HQY7" s="177"/>
      <c r="HQZ7" s="177"/>
      <c r="HRA7" s="177"/>
      <c r="HRB7" s="177"/>
      <c r="HRC7" s="177"/>
      <c r="HRD7" s="177"/>
      <c r="HRE7" s="177"/>
      <c r="HRF7" s="177"/>
      <c r="HRG7" s="177"/>
      <c r="HRH7" s="177"/>
      <c r="HRI7" s="177"/>
      <c r="HRJ7" s="177"/>
      <c r="HRK7" s="177"/>
      <c r="HRL7" s="177"/>
      <c r="HRM7" s="177"/>
      <c r="HRN7" s="177"/>
      <c r="HRO7" s="177"/>
      <c r="HRP7" s="177"/>
      <c r="HRQ7" s="177"/>
      <c r="HRR7" s="177"/>
      <c r="HRS7" s="177"/>
      <c r="HRT7" s="177"/>
      <c r="HRU7" s="177"/>
      <c r="HRV7" s="177"/>
      <c r="HRW7" s="177"/>
      <c r="HRX7" s="177"/>
      <c r="HRY7" s="177"/>
      <c r="HRZ7" s="177"/>
      <c r="HSA7" s="177"/>
      <c r="HSB7" s="177"/>
      <c r="HSC7" s="177"/>
      <c r="HSD7" s="177"/>
      <c r="HSE7" s="177"/>
      <c r="HSF7" s="177"/>
      <c r="HSG7" s="177"/>
      <c r="HSH7" s="177"/>
      <c r="HSI7" s="177"/>
      <c r="HSJ7" s="177"/>
      <c r="HSK7" s="177"/>
      <c r="HSL7" s="177"/>
      <c r="HSM7" s="177"/>
      <c r="HSN7" s="177"/>
      <c r="HSO7" s="177"/>
      <c r="HSP7" s="177"/>
      <c r="HSQ7" s="177"/>
      <c r="HSR7" s="177"/>
      <c r="HSS7" s="177"/>
      <c r="HST7" s="177"/>
      <c r="HSU7" s="177"/>
      <c r="HSV7" s="177"/>
      <c r="HSW7" s="177"/>
      <c r="HSX7" s="177"/>
      <c r="HSY7" s="177"/>
      <c r="HSZ7" s="177"/>
      <c r="HTA7" s="177"/>
      <c r="HTB7" s="177"/>
      <c r="HTC7" s="177"/>
      <c r="HTD7" s="177"/>
      <c r="HTE7" s="177"/>
      <c r="HTF7" s="177"/>
      <c r="HTG7" s="177"/>
      <c r="HTH7" s="177"/>
      <c r="HTI7" s="177"/>
      <c r="HTJ7" s="177"/>
      <c r="HTK7" s="177"/>
      <c r="HTL7" s="177"/>
      <c r="HTM7" s="177"/>
      <c r="HTN7" s="177"/>
      <c r="HTO7" s="177"/>
      <c r="HTP7" s="177"/>
      <c r="HTQ7" s="177"/>
      <c r="HTR7" s="177"/>
      <c r="HTS7" s="177"/>
      <c r="HTT7" s="177"/>
      <c r="HTU7" s="177"/>
      <c r="HTV7" s="177"/>
      <c r="HTW7" s="177"/>
      <c r="HTX7" s="177"/>
      <c r="HTY7" s="177"/>
      <c r="HTZ7" s="177"/>
      <c r="HUA7" s="177"/>
      <c r="HUB7" s="177"/>
      <c r="HUC7" s="177"/>
      <c r="HUD7" s="177"/>
      <c r="HUE7" s="177"/>
      <c r="HUF7" s="177"/>
      <c r="HUG7" s="177"/>
      <c r="HUH7" s="177"/>
      <c r="HUI7" s="177"/>
      <c r="HUJ7" s="177"/>
      <c r="HUK7" s="177"/>
      <c r="HUL7" s="177"/>
      <c r="HUM7" s="177"/>
      <c r="HUN7" s="177"/>
      <c r="HUO7" s="177"/>
      <c r="HUP7" s="177"/>
      <c r="HUQ7" s="177"/>
      <c r="HUR7" s="177"/>
      <c r="HUS7" s="177"/>
      <c r="HUT7" s="177"/>
      <c r="HUU7" s="177"/>
      <c r="HUV7" s="177"/>
      <c r="HUW7" s="177"/>
      <c r="HUX7" s="177"/>
      <c r="HUY7" s="177"/>
      <c r="HUZ7" s="177"/>
      <c r="HVA7" s="177"/>
      <c r="HVB7" s="177"/>
      <c r="HVC7" s="177"/>
      <c r="HVD7" s="177"/>
      <c r="HVE7" s="177"/>
      <c r="HVF7" s="177"/>
      <c r="HVG7" s="177"/>
      <c r="HVH7" s="177"/>
      <c r="HVI7" s="177"/>
      <c r="HVJ7" s="177"/>
      <c r="HVK7" s="177"/>
      <c r="HVL7" s="177"/>
      <c r="HVM7" s="177"/>
      <c r="HVN7" s="177"/>
      <c r="HVO7" s="177"/>
      <c r="HVP7" s="177"/>
      <c r="HVQ7" s="177"/>
      <c r="HVR7" s="177"/>
      <c r="HVS7" s="177"/>
      <c r="HVT7" s="177"/>
      <c r="HVU7" s="177"/>
      <c r="HVV7" s="177"/>
      <c r="HVW7" s="177"/>
      <c r="HVX7" s="177"/>
      <c r="HVY7" s="177"/>
      <c r="HVZ7" s="177"/>
      <c r="HWA7" s="177"/>
      <c r="HWB7" s="177"/>
      <c r="HWC7" s="177"/>
      <c r="HWD7" s="177"/>
      <c r="HWE7" s="177"/>
      <c r="HWF7" s="177"/>
      <c r="HWG7" s="177"/>
      <c r="HWH7" s="177"/>
      <c r="HWI7" s="177"/>
      <c r="HWJ7" s="177"/>
      <c r="HWK7" s="177"/>
      <c r="HWL7" s="177"/>
      <c r="HWM7" s="177"/>
      <c r="HWN7" s="177"/>
      <c r="HWO7" s="177"/>
      <c r="HWP7" s="177"/>
      <c r="HWQ7" s="177"/>
      <c r="HWR7" s="177"/>
      <c r="HWS7" s="177"/>
      <c r="HWT7" s="177"/>
      <c r="HWU7" s="177"/>
      <c r="HWV7" s="177"/>
      <c r="HWW7" s="177"/>
      <c r="HWX7" s="177"/>
      <c r="HWY7" s="177"/>
      <c r="HWZ7" s="177"/>
      <c r="HXA7" s="177"/>
      <c r="HXB7" s="177"/>
      <c r="HXC7" s="177"/>
      <c r="HXD7" s="177"/>
      <c r="HXE7" s="177"/>
      <c r="HXF7" s="177"/>
      <c r="HXG7" s="177"/>
      <c r="HXH7" s="177"/>
      <c r="HXI7" s="177"/>
      <c r="HXJ7" s="177"/>
      <c r="HXK7" s="177"/>
      <c r="HXL7" s="177"/>
      <c r="HXM7" s="177"/>
      <c r="HXN7" s="177"/>
      <c r="HXO7" s="177"/>
      <c r="HXP7" s="177"/>
      <c r="HXQ7" s="177"/>
      <c r="HXR7" s="177"/>
      <c r="HXS7" s="177"/>
      <c r="HXT7" s="177"/>
      <c r="HXU7" s="177"/>
      <c r="HXV7" s="177"/>
      <c r="HXW7" s="177"/>
      <c r="HXX7" s="177"/>
      <c r="HXY7" s="177"/>
      <c r="HXZ7" s="177"/>
      <c r="HYA7" s="177"/>
      <c r="HYB7" s="177"/>
      <c r="HYC7" s="177"/>
      <c r="HYD7" s="177"/>
      <c r="HYE7" s="177"/>
      <c r="HYF7" s="177"/>
      <c r="HYG7" s="177"/>
      <c r="HYH7" s="177"/>
      <c r="HYI7" s="177"/>
      <c r="HYJ7" s="177"/>
      <c r="HYK7" s="177"/>
      <c r="HYL7" s="177"/>
      <c r="HYM7" s="177"/>
      <c r="HYN7" s="177"/>
      <c r="HYO7" s="177"/>
      <c r="HYP7" s="177"/>
      <c r="HYQ7" s="177"/>
      <c r="HYR7" s="177"/>
      <c r="HYS7" s="177"/>
      <c r="HYT7" s="177"/>
      <c r="HYU7" s="177"/>
      <c r="HYV7" s="177"/>
      <c r="HYW7" s="177"/>
      <c r="HYX7" s="177"/>
      <c r="HYY7" s="177"/>
      <c r="HYZ7" s="177"/>
      <c r="HZA7" s="177"/>
      <c r="HZB7" s="177"/>
      <c r="HZC7" s="177"/>
      <c r="HZD7" s="177"/>
      <c r="HZE7" s="177"/>
      <c r="HZF7" s="177"/>
      <c r="HZG7" s="177"/>
      <c r="HZH7" s="177"/>
      <c r="HZI7" s="177"/>
      <c r="HZJ7" s="177"/>
      <c r="HZK7" s="177"/>
      <c r="HZL7" s="177"/>
      <c r="HZM7" s="177"/>
      <c r="HZN7" s="177"/>
      <c r="HZO7" s="177"/>
      <c r="HZP7" s="177"/>
      <c r="HZQ7" s="177"/>
      <c r="HZR7" s="177"/>
      <c r="HZS7" s="177"/>
      <c r="HZT7" s="177"/>
      <c r="HZU7" s="177"/>
      <c r="HZV7" s="177"/>
      <c r="HZW7" s="177"/>
      <c r="HZX7" s="177"/>
      <c r="HZY7" s="177"/>
      <c r="HZZ7" s="177"/>
      <c r="IAA7" s="177"/>
      <c r="IAB7" s="177"/>
      <c r="IAC7" s="177"/>
      <c r="IAD7" s="177"/>
      <c r="IAE7" s="177"/>
      <c r="IAF7" s="177"/>
      <c r="IAG7" s="177"/>
      <c r="IAH7" s="177"/>
      <c r="IAI7" s="177"/>
      <c r="IAJ7" s="177"/>
      <c r="IAK7" s="177"/>
      <c r="IAL7" s="177"/>
      <c r="IAM7" s="177"/>
      <c r="IAN7" s="177"/>
      <c r="IAO7" s="177"/>
      <c r="IAP7" s="177"/>
      <c r="IAQ7" s="177"/>
      <c r="IAR7" s="177"/>
      <c r="IAS7" s="177"/>
      <c r="IAT7" s="177"/>
      <c r="IAU7" s="177"/>
      <c r="IAV7" s="177"/>
      <c r="IAW7" s="177"/>
      <c r="IAX7" s="177"/>
      <c r="IAY7" s="177"/>
      <c r="IAZ7" s="177"/>
      <c r="IBA7" s="177"/>
      <c r="IBB7" s="177"/>
      <c r="IBC7" s="177"/>
      <c r="IBD7" s="177"/>
      <c r="IBE7" s="177"/>
      <c r="IBF7" s="177"/>
      <c r="IBG7" s="177"/>
      <c r="IBH7" s="177"/>
      <c r="IBI7" s="177"/>
      <c r="IBJ7" s="177"/>
      <c r="IBK7" s="177"/>
      <c r="IBL7" s="177"/>
      <c r="IBM7" s="177"/>
      <c r="IBN7" s="177"/>
      <c r="IBO7" s="177"/>
      <c r="IBP7" s="177"/>
      <c r="IBQ7" s="177"/>
      <c r="IBR7" s="177"/>
      <c r="IBS7" s="177"/>
      <c r="IBT7" s="177"/>
      <c r="IBU7" s="177"/>
      <c r="IBV7" s="177"/>
      <c r="IBW7" s="177"/>
      <c r="IBX7" s="177"/>
      <c r="IBY7" s="177"/>
      <c r="IBZ7" s="177"/>
      <c r="ICA7" s="177"/>
      <c r="ICB7" s="177"/>
      <c r="ICC7" s="177"/>
      <c r="ICD7" s="177"/>
      <c r="ICE7" s="177"/>
      <c r="ICF7" s="177"/>
      <c r="ICG7" s="177"/>
      <c r="ICH7" s="177"/>
      <c r="ICI7" s="177"/>
      <c r="ICJ7" s="177"/>
      <c r="ICK7" s="177"/>
      <c r="ICL7" s="177"/>
      <c r="ICM7" s="177"/>
      <c r="ICN7" s="177"/>
      <c r="ICO7" s="177"/>
      <c r="ICP7" s="177"/>
      <c r="ICQ7" s="177"/>
      <c r="ICR7" s="177"/>
      <c r="ICS7" s="177"/>
      <c r="ICT7" s="177"/>
      <c r="ICU7" s="177"/>
      <c r="ICV7" s="177"/>
      <c r="ICW7" s="177"/>
      <c r="ICX7" s="177"/>
      <c r="ICY7" s="177"/>
      <c r="ICZ7" s="177"/>
      <c r="IDA7" s="177"/>
      <c r="IDB7" s="177"/>
      <c r="IDC7" s="177"/>
      <c r="IDD7" s="177"/>
      <c r="IDE7" s="177"/>
      <c r="IDF7" s="177"/>
      <c r="IDG7" s="177"/>
      <c r="IDH7" s="177"/>
      <c r="IDI7" s="177"/>
      <c r="IDJ7" s="177"/>
      <c r="IDK7" s="177"/>
      <c r="IDL7" s="177"/>
      <c r="IDM7" s="177"/>
      <c r="IDN7" s="177"/>
      <c r="IDO7" s="177"/>
      <c r="IDP7" s="177"/>
      <c r="IDQ7" s="177"/>
      <c r="IDR7" s="177"/>
      <c r="IDS7" s="177"/>
      <c r="IDT7" s="177"/>
      <c r="IDU7" s="177"/>
      <c r="IDV7" s="177"/>
      <c r="IDW7" s="177"/>
      <c r="IDX7" s="177"/>
      <c r="IDY7" s="177"/>
      <c r="IDZ7" s="177"/>
      <c r="IEA7" s="177"/>
      <c r="IEB7" s="177"/>
      <c r="IEC7" s="177"/>
      <c r="IED7" s="177"/>
      <c r="IEE7" s="177"/>
      <c r="IEF7" s="177"/>
      <c r="IEG7" s="177"/>
      <c r="IEH7" s="177"/>
      <c r="IEI7" s="177"/>
      <c r="IEJ7" s="177"/>
      <c r="IEK7" s="177"/>
      <c r="IEL7" s="177"/>
      <c r="IEM7" s="177"/>
      <c r="IEN7" s="177"/>
      <c r="IEO7" s="177"/>
      <c r="IEP7" s="177"/>
      <c r="IEQ7" s="177"/>
      <c r="IER7" s="177"/>
      <c r="IES7" s="177"/>
      <c r="IET7" s="177"/>
      <c r="IEU7" s="177"/>
      <c r="IEV7" s="177"/>
      <c r="IEW7" s="177"/>
      <c r="IEX7" s="177"/>
      <c r="IEY7" s="177"/>
      <c r="IEZ7" s="177"/>
      <c r="IFA7" s="177"/>
      <c r="IFB7" s="177"/>
      <c r="IFC7" s="177"/>
      <c r="IFD7" s="177"/>
      <c r="IFE7" s="177"/>
      <c r="IFF7" s="177"/>
      <c r="IFG7" s="177"/>
      <c r="IFH7" s="177"/>
      <c r="IFI7" s="177"/>
      <c r="IFJ7" s="177"/>
      <c r="IFK7" s="177"/>
      <c r="IFL7" s="177"/>
      <c r="IFM7" s="177"/>
      <c r="IFN7" s="177"/>
      <c r="IFO7" s="177"/>
      <c r="IFP7" s="177"/>
      <c r="IFQ7" s="177"/>
      <c r="IFR7" s="177"/>
      <c r="IFS7" s="177"/>
      <c r="IFT7" s="177"/>
      <c r="IFU7" s="177"/>
      <c r="IFV7" s="177"/>
      <c r="IFW7" s="177"/>
      <c r="IFX7" s="177"/>
      <c r="IFY7" s="177"/>
      <c r="IFZ7" s="177"/>
      <c r="IGA7" s="177"/>
      <c r="IGB7" s="177"/>
      <c r="IGC7" s="177"/>
      <c r="IGD7" s="177"/>
      <c r="IGE7" s="177"/>
      <c r="IGF7" s="177"/>
      <c r="IGG7" s="177"/>
      <c r="IGH7" s="177"/>
      <c r="IGI7" s="177"/>
      <c r="IGJ7" s="177"/>
      <c r="IGK7" s="177"/>
      <c r="IGL7" s="177"/>
      <c r="IGM7" s="177"/>
      <c r="IGN7" s="177"/>
      <c r="IGO7" s="177"/>
      <c r="IGP7" s="177"/>
      <c r="IGQ7" s="177"/>
      <c r="IGR7" s="177"/>
      <c r="IGS7" s="177"/>
      <c r="IGT7" s="177"/>
      <c r="IGU7" s="177"/>
      <c r="IGV7" s="177"/>
      <c r="IGW7" s="177"/>
      <c r="IGX7" s="177"/>
      <c r="IGY7" s="177"/>
      <c r="IGZ7" s="177"/>
      <c r="IHA7" s="177"/>
      <c r="IHB7" s="177"/>
      <c r="IHC7" s="177"/>
      <c r="IHD7" s="177"/>
      <c r="IHE7" s="177"/>
      <c r="IHF7" s="177"/>
      <c r="IHG7" s="177"/>
      <c r="IHH7" s="177"/>
      <c r="IHI7" s="177"/>
      <c r="IHJ7" s="177"/>
      <c r="IHK7" s="177"/>
      <c r="IHL7" s="177"/>
      <c r="IHM7" s="177"/>
      <c r="IHN7" s="177"/>
      <c r="IHO7" s="177"/>
      <c r="IHP7" s="177"/>
      <c r="IHQ7" s="177"/>
      <c r="IHR7" s="177"/>
      <c r="IHS7" s="177"/>
      <c r="IHT7" s="177"/>
      <c r="IHU7" s="177"/>
      <c r="IHV7" s="177"/>
      <c r="IHW7" s="177"/>
      <c r="IHX7" s="177"/>
      <c r="IHY7" s="177"/>
      <c r="IHZ7" s="177"/>
      <c r="IIA7" s="177"/>
      <c r="IIB7" s="177"/>
      <c r="IIC7" s="177"/>
      <c r="IID7" s="177"/>
      <c r="IIE7" s="177"/>
      <c r="IIF7" s="177"/>
      <c r="IIG7" s="177"/>
      <c r="IIH7" s="177"/>
      <c r="III7" s="177"/>
      <c r="IIJ7" s="177"/>
      <c r="IIK7" s="177"/>
      <c r="IIL7" s="177"/>
      <c r="IIM7" s="177"/>
      <c r="IIN7" s="177"/>
      <c r="IIO7" s="177"/>
      <c r="IIP7" s="177"/>
      <c r="IIQ7" s="177"/>
      <c r="IIR7" s="177"/>
      <c r="IIS7" s="177"/>
      <c r="IIT7" s="177"/>
      <c r="IIU7" s="177"/>
      <c r="IIV7" s="177"/>
      <c r="IIW7" s="177"/>
      <c r="IIX7" s="177"/>
      <c r="IIY7" s="177"/>
      <c r="IIZ7" s="177"/>
      <c r="IJA7" s="177"/>
      <c r="IJB7" s="177"/>
      <c r="IJC7" s="177"/>
      <c r="IJD7" s="177"/>
      <c r="IJE7" s="177"/>
      <c r="IJF7" s="177"/>
      <c r="IJG7" s="177"/>
      <c r="IJH7" s="177"/>
      <c r="IJI7" s="177"/>
      <c r="IJJ7" s="177"/>
      <c r="IJK7" s="177"/>
      <c r="IJL7" s="177"/>
      <c r="IJM7" s="177"/>
      <c r="IJN7" s="177"/>
      <c r="IJO7" s="177"/>
      <c r="IJP7" s="177"/>
      <c r="IJQ7" s="177"/>
      <c r="IJR7" s="177"/>
      <c r="IJS7" s="177"/>
      <c r="IJT7" s="177"/>
      <c r="IJU7" s="177"/>
      <c r="IJV7" s="177"/>
      <c r="IJW7" s="177"/>
      <c r="IJX7" s="177"/>
      <c r="IJY7" s="177"/>
      <c r="IJZ7" s="177"/>
      <c r="IKA7" s="177"/>
      <c r="IKB7" s="177"/>
      <c r="IKC7" s="177"/>
      <c r="IKD7" s="177"/>
      <c r="IKE7" s="177"/>
      <c r="IKF7" s="177"/>
      <c r="IKG7" s="177"/>
      <c r="IKH7" s="177"/>
      <c r="IKI7" s="177"/>
      <c r="IKJ7" s="177"/>
      <c r="IKK7" s="177"/>
      <c r="IKL7" s="177"/>
      <c r="IKM7" s="177"/>
      <c r="IKN7" s="177"/>
      <c r="IKO7" s="177"/>
      <c r="IKP7" s="177"/>
      <c r="IKQ7" s="177"/>
      <c r="IKR7" s="177"/>
      <c r="IKS7" s="177"/>
      <c r="IKT7" s="177"/>
      <c r="IKU7" s="177"/>
      <c r="IKV7" s="177"/>
      <c r="IKW7" s="177"/>
      <c r="IKX7" s="177"/>
      <c r="IKY7" s="177"/>
      <c r="IKZ7" s="177"/>
      <c r="ILA7" s="177"/>
      <c r="ILB7" s="177"/>
      <c r="ILC7" s="177"/>
      <c r="ILD7" s="177"/>
      <c r="ILE7" s="177"/>
      <c r="ILF7" s="177"/>
      <c r="ILG7" s="177"/>
      <c r="ILH7" s="177"/>
      <c r="ILI7" s="177"/>
      <c r="ILJ7" s="177"/>
      <c r="ILK7" s="177"/>
      <c r="ILL7" s="177"/>
      <c r="ILM7" s="177"/>
      <c r="ILN7" s="177"/>
      <c r="ILO7" s="177"/>
      <c r="ILP7" s="177"/>
      <c r="ILQ7" s="177"/>
      <c r="ILR7" s="177"/>
      <c r="ILS7" s="177"/>
      <c r="ILT7" s="177"/>
      <c r="ILU7" s="177"/>
      <c r="ILV7" s="177"/>
      <c r="ILW7" s="177"/>
      <c r="ILX7" s="177"/>
      <c r="ILY7" s="177"/>
      <c r="ILZ7" s="177"/>
      <c r="IMA7" s="177"/>
      <c r="IMB7" s="177"/>
      <c r="IMC7" s="177"/>
      <c r="IMD7" s="177"/>
      <c r="IME7" s="177"/>
      <c r="IMF7" s="177"/>
      <c r="IMG7" s="177"/>
      <c r="IMH7" s="177"/>
      <c r="IMI7" s="177"/>
      <c r="IMJ7" s="177"/>
      <c r="IMK7" s="177"/>
      <c r="IML7" s="177"/>
      <c r="IMM7" s="177"/>
      <c r="IMN7" s="177"/>
      <c r="IMO7" s="177"/>
      <c r="IMP7" s="177"/>
      <c r="IMQ7" s="177"/>
      <c r="IMR7" s="177"/>
      <c r="IMS7" s="177"/>
      <c r="IMT7" s="177"/>
      <c r="IMU7" s="177"/>
      <c r="IMV7" s="177"/>
      <c r="IMW7" s="177"/>
      <c r="IMX7" s="177"/>
      <c r="IMY7" s="177"/>
      <c r="IMZ7" s="177"/>
      <c r="INA7" s="177"/>
      <c r="INB7" s="177"/>
      <c r="INC7" s="177"/>
      <c r="IND7" s="177"/>
      <c r="INE7" s="177"/>
      <c r="INF7" s="177"/>
      <c r="ING7" s="177"/>
      <c r="INH7" s="177"/>
      <c r="INI7" s="177"/>
      <c r="INJ7" s="177"/>
      <c r="INK7" s="177"/>
      <c r="INL7" s="177"/>
      <c r="INM7" s="177"/>
      <c r="INN7" s="177"/>
      <c r="INO7" s="177"/>
      <c r="INP7" s="177"/>
      <c r="INQ7" s="177"/>
      <c r="INR7" s="177"/>
      <c r="INS7" s="177"/>
      <c r="INT7" s="177"/>
      <c r="INU7" s="177"/>
      <c r="INV7" s="177"/>
      <c r="INW7" s="177"/>
      <c r="INX7" s="177"/>
      <c r="INY7" s="177"/>
      <c r="INZ7" s="177"/>
      <c r="IOA7" s="177"/>
      <c r="IOB7" s="177"/>
      <c r="IOC7" s="177"/>
      <c r="IOD7" s="177"/>
      <c r="IOE7" s="177"/>
      <c r="IOF7" s="177"/>
      <c r="IOG7" s="177"/>
      <c r="IOH7" s="177"/>
      <c r="IOI7" s="177"/>
      <c r="IOJ7" s="177"/>
      <c r="IOK7" s="177"/>
      <c r="IOL7" s="177"/>
      <c r="IOM7" s="177"/>
      <c r="ION7" s="177"/>
      <c r="IOO7" s="177"/>
      <c r="IOP7" s="177"/>
      <c r="IOQ7" s="177"/>
      <c r="IOR7" s="177"/>
      <c r="IOS7" s="177"/>
      <c r="IOT7" s="177"/>
      <c r="IOU7" s="177"/>
      <c r="IOV7" s="177"/>
      <c r="IOW7" s="177"/>
      <c r="IOX7" s="177"/>
      <c r="IOY7" s="177"/>
      <c r="IOZ7" s="177"/>
      <c r="IPA7" s="177"/>
      <c r="IPB7" s="177"/>
      <c r="IPC7" s="177"/>
      <c r="IPD7" s="177"/>
      <c r="IPE7" s="177"/>
      <c r="IPF7" s="177"/>
      <c r="IPG7" s="177"/>
      <c r="IPH7" s="177"/>
      <c r="IPI7" s="177"/>
      <c r="IPJ7" s="177"/>
      <c r="IPK7" s="177"/>
      <c r="IPL7" s="177"/>
      <c r="IPM7" s="177"/>
      <c r="IPN7" s="177"/>
      <c r="IPO7" s="177"/>
      <c r="IPP7" s="177"/>
      <c r="IPQ7" s="177"/>
      <c r="IPR7" s="177"/>
      <c r="IPS7" s="177"/>
      <c r="IPT7" s="177"/>
      <c r="IPU7" s="177"/>
      <c r="IPV7" s="177"/>
      <c r="IPW7" s="177"/>
      <c r="IPX7" s="177"/>
      <c r="IPY7" s="177"/>
      <c r="IPZ7" s="177"/>
      <c r="IQA7" s="177"/>
      <c r="IQB7" s="177"/>
      <c r="IQC7" s="177"/>
      <c r="IQD7" s="177"/>
      <c r="IQE7" s="177"/>
      <c r="IQF7" s="177"/>
      <c r="IQG7" s="177"/>
      <c r="IQH7" s="177"/>
      <c r="IQI7" s="177"/>
      <c r="IQJ7" s="177"/>
      <c r="IQK7" s="177"/>
      <c r="IQL7" s="177"/>
      <c r="IQM7" s="177"/>
      <c r="IQN7" s="177"/>
      <c r="IQO7" s="177"/>
      <c r="IQP7" s="177"/>
      <c r="IQQ7" s="177"/>
      <c r="IQR7" s="177"/>
      <c r="IQS7" s="177"/>
      <c r="IQT7" s="177"/>
      <c r="IQU7" s="177"/>
      <c r="IQV7" s="177"/>
      <c r="IQW7" s="177"/>
      <c r="IQX7" s="177"/>
      <c r="IQY7" s="177"/>
      <c r="IQZ7" s="177"/>
      <c r="IRA7" s="177"/>
      <c r="IRB7" s="177"/>
      <c r="IRC7" s="177"/>
      <c r="IRD7" s="177"/>
      <c r="IRE7" s="177"/>
      <c r="IRF7" s="177"/>
      <c r="IRG7" s="177"/>
      <c r="IRH7" s="177"/>
      <c r="IRI7" s="177"/>
      <c r="IRJ7" s="177"/>
      <c r="IRK7" s="177"/>
      <c r="IRL7" s="177"/>
      <c r="IRM7" s="177"/>
      <c r="IRN7" s="177"/>
      <c r="IRO7" s="177"/>
      <c r="IRP7" s="177"/>
      <c r="IRQ7" s="177"/>
      <c r="IRR7" s="177"/>
      <c r="IRS7" s="177"/>
      <c r="IRT7" s="177"/>
      <c r="IRU7" s="177"/>
      <c r="IRV7" s="177"/>
      <c r="IRW7" s="177"/>
      <c r="IRX7" s="177"/>
      <c r="IRY7" s="177"/>
      <c r="IRZ7" s="177"/>
      <c r="ISA7" s="177"/>
      <c r="ISB7" s="177"/>
      <c r="ISC7" s="177"/>
      <c r="ISD7" s="177"/>
      <c r="ISE7" s="177"/>
      <c r="ISF7" s="177"/>
      <c r="ISG7" s="177"/>
      <c r="ISH7" s="177"/>
      <c r="ISI7" s="177"/>
      <c r="ISJ7" s="177"/>
      <c r="ISK7" s="177"/>
      <c r="ISL7" s="177"/>
      <c r="ISM7" s="177"/>
      <c r="ISN7" s="177"/>
      <c r="ISO7" s="177"/>
      <c r="ISP7" s="177"/>
      <c r="ISQ7" s="177"/>
      <c r="ISR7" s="177"/>
      <c r="ISS7" s="177"/>
      <c r="IST7" s="177"/>
      <c r="ISU7" s="177"/>
      <c r="ISV7" s="177"/>
      <c r="ISW7" s="177"/>
      <c r="ISX7" s="177"/>
      <c r="ISY7" s="177"/>
      <c r="ISZ7" s="177"/>
      <c r="ITA7" s="177"/>
      <c r="ITB7" s="177"/>
      <c r="ITC7" s="177"/>
      <c r="ITD7" s="177"/>
      <c r="ITE7" s="177"/>
      <c r="ITF7" s="177"/>
      <c r="ITG7" s="177"/>
      <c r="ITH7" s="177"/>
      <c r="ITI7" s="177"/>
      <c r="ITJ7" s="177"/>
      <c r="ITK7" s="177"/>
      <c r="ITL7" s="177"/>
      <c r="ITM7" s="177"/>
      <c r="ITN7" s="177"/>
      <c r="ITO7" s="177"/>
      <c r="ITP7" s="177"/>
      <c r="ITQ7" s="177"/>
      <c r="ITR7" s="177"/>
      <c r="ITS7" s="177"/>
      <c r="ITT7" s="177"/>
      <c r="ITU7" s="177"/>
      <c r="ITV7" s="177"/>
      <c r="ITW7" s="177"/>
      <c r="ITX7" s="177"/>
      <c r="ITY7" s="177"/>
      <c r="ITZ7" s="177"/>
      <c r="IUA7" s="177"/>
      <c r="IUB7" s="177"/>
      <c r="IUC7" s="177"/>
      <c r="IUD7" s="177"/>
      <c r="IUE7" s="177"/>
      <c r="IUF7" s="177"/>
      <c r="IUG7" s="177"/>
      <c r="IUH7" s="177"/>
      <c r="IUI7" s="177"/>
      <c r="IUJ7" s="177"/>
      <c r="IUK7" s="177"/>
      <c r="IUL7" s="177"/>
      <c r="IUM7" s="177"/>
      <c r="IUN7" s="177"/>
      <c r="IUO7" s="177"/>
      <c r="IUP7" s="177"/>
      <c r="IUQ7" s="177"/>
      <c r="IUR7" s="177"/>
      <c r="IUS7" s="177"/>
      <c r="IUT7" s="177"/>
      <c r="IUU7" s="177"/>
      <c r="IUV7" s="177"/>
      <c r="IUW7" s="177"/>
      <c r="IUX7" s="177"/>
      <c r="IUY7" s="177"/>
      <c r="IUZ7" s="177"/>
      <c r="IVA7" s="177"/>
      <c r="IVB7" s="177"/>
      <c r="IVC7" s="177"/>
      <c r="IVD7" s="177"/>
      <c r="IVE7" s="177"/>
      <c r="IVF7" s="177"/>
      <c r="IVG7" s="177"/>
      <c r="IVH7" s="177"/>
      <c r="IVI7" s="177"/>
      <c r="IVJ7" s="177"/>
      <c r="IVK7" s="177"/>
      <c r="IVL7" s="177"/>
      <c r="IVM7" s="177"/>
      <c r="IVN7" s="177"/>
      <c r="IVO7" s="177"/>
      <c r="IVP7" s="177"/>
      <c r="IVQ7" s="177"/>
      <c r="IVR7" s="177"/>
      <c r="IVS7" s="177"/>
      <c r="IVT7" s="177"/>
      <c r="IVU7" s="177"/>
      <c r="IVV7" s="177"/>
      <c r="IVW7" s="177"/>
      <c r="IVX7" s="177"/>
      <c r="IVY7" s="177"/>
      <c r="IVZ7" s="177"/>
      <c r="IWA7" s="177"/>
      <c r="IWB7" s="177"/>
      <c r="IWC7" s="177"/>
      <c r="IWD7" s="177"/>
      <c r="IWE7" s="177"/>
      <c r="IWF7" s="177"/>
      <c r="IWG7" s="177"/>
      <c r="IWH7" s="177"/>
      <c r="IWI7" s="177"/>
      <c r="IWJ7" s="177"/>
      <c r="IWK7" s="177"/>
      <c r="IWL7" s="177"/>
      <c r="IWM7" s="177"/>
      <c r="IWN7" s="177"/>
      <c r="IWO7" s="177"/>
      <c r="IWP7" s="177"/>
      <c r="IWQ7" s="177"/>
      <c r="IWR7" s="177"/>
      <c r="IWS7" s="177"/>
      <c r="IWT7" s="177"/>
      <c r="IWU7" s="177"/>
      <c r="IWV7" s="177"/>
      <c r="IWW7" s="177"/>
      <c r="IWX7" s="177"/>
      <c r="IWY7" s="177"/>
      <c r="IWZ7" s="177"/>
      <c r="IXA7" s="177"/>
      <c r="IXB7" s="177"/>
      <c r="IXC7" s="177"/>
      <c r="IXD7" s="177"/>
      <c r="IXE7" s="177"/>
      <c r="IXF7" s="177"/>
      <c r="IXG7" s="177"/>
      <c r="IXH7" s="177"/>
      <c r="IXI7" s="177"/>
      <c r="IXJ7" s="177"/>
      <c r="IXK7" s="177"/>
      <c r="IXL7" s="177"/>
      <c r="IXM7" s="177"/>
      <c r="IXN7" s="177"/>
      <c r="IXO7" s="177"/>
      <c r="IXP7" s="177"/>
      <c r="IXQ7" s="177"/>
      <c r="IXR7" s="177"/>
      <c r="IXS7" s="177"/>
      <c r="IXT7" s="177"/>
      <c r="IXU7" s="177"/>
      <c r="IXV7" s="177"/>
      <c r="IXW7" s="177"/>
      <c r="IXX7" s="177"/>
      <c r="IXY7" s="177"/>
      <c r="IXZ7" s="177"/>
      <c r="IYA7" s="177"/>
      <c r="IYB7" s="177"/>
      <c r="IYC7" s="177"/>
      <c r="IYD7" s="177"/>
      <c r="IYE7" s="177"/>
      <c r="IYF7" s="177"/>
      <c r="IYG7" s="177"/>
      <c r="IYH7" s="177"/>
      <c r="IYI7" s="177"/>
      <c r="IYJ7" s="177"/>
      <c r="IYK7" s="177"/>
      <c r="IYL7" s="177"/>
      <c r="IYM7" s="177"/>
      <c r="IYN7" s="177"/>
      <c r="IYO7" s="177"/>
      <c r="IYP7" s="177"/>
      <c r="IYQ7" s="177"/>
      <c r="IYR7" s="177"/>
      <c r="IYS7" s="177"/>
      <c r="IYT7" s="177"/>
      <c r="IYU7" s="177"/>
      <c r="IYV7" s="177"/>
      <c r="IYW7" s="177"/>
      <c r="IYX7" s="177"/>
      <c r="IYY7" s="177"/>
      <c r="IYZ7" s="177"/>
      <c r="IZA7" s="177"/>
      <c r="IZB7" s="177"/>
      <c r="IZC7" s="177"/>
      <c r="IZD7" s="177"/>
      <c r="IZE7" s="177"/>
      <c r="IZF7" s="177"/>
      <c r="IZG7" s="177"/>
      <c r="IZH7" s="177"/>
      <c r="IZI7" s="177"/>
      <c r="IZJ7" s="177"/>
      <c r="IZK7" s="177"/>
      <c r="IZL7" s="177"/>
      <c r="IZM7" s="177"/>
      <c r="IZN7" s="177"/>
      <c r="IZO7" s="177"/>
      <c r="IZP7" s="177"/>
      <c r="IZQ7" s="177"/>
      <c r="IZR7" s="177"/>
      <c r="IZS7" s="177"/>
      <c r="IZT7" s="177"/>
      <c r="IZU7" s="177"/>
      <c r="IZV7" s="177"/>
      <c r="IZW7" s="177"/>
      <c r="IZX7" s="177"/>
      <c r="IZY7" s="177"/>
      <c r="IZZ7" s="177"/>
      <c r="JAA7" s="177"/>
      <c r="JAB7" s="177"/>
      <c r="JAC7" s="177"/>
      <c r="JAD7" s="177"/>
      <c r="JAE7" s="177"/>
      <c r="JAF7" s="177"/>
      <c r="JAG7" s="177"/>
      <c r="JAH7" s="177"/>
      <c r="JAI7" s="177"/>
      <c r="JAJ7" s="177"/>
      <c r="JAK7" s="177"/>
      <c r="JAL7" s="177"/>
      <c r="JAM7" s="177"/>
      <c r="JAN7" s="177"/>
      <c r="JAO7" s="177"/>
      <c r="JAP7" s="177"/>
      <c r="JAQ7" s="177"/>
      <c r="JAR7" s="177"/>
      <c r="JAS7" s="177"/>
      <c r="JAT7" s="177"/>
      <c r="JAU7" s="177"/>
      <c r="JAV7" s="177"/>
      <c r="JAW7" s="177"/>
      <c r="JAX7" s="177"/>
      <c r="JAY7" s="177"/>
      <c r="JAZ7" s="177"/>
      <c r="JBA7" s="177"/>
      <c r="JBB7" s="177"/>
      <c r="JBC7" s="177"/>
      <c r="JBD7" s="177"/>
      <c r="JBE7" s="177"/>
      <c r="JBF7" s="177"/>
      <c r="JBG7" s="177"/>
      <c r="JBH7" s="177"/>
      <c r="JBI7" s="177"/>
      <c r="JBJ7" s="177"/>
      <c r="JBK7" s="177"/>
      <c r="JBL7" s="177"/>
      <c r="JBM7" s="177"/>
      <c r="JBN7" s="177"/>
      <c r="JBO7" s="177"/>
      <c r="JBP7" s="177"/>
      <c r="JBQ7" s="177"/>
      <c r="JBR7" s="177"/>
      <c r="JBS7" s="177"/>
      <c r="JBT7" s="177"/>
      <c r="JBU7" s="177"/>
      <c r="JBV7" s="177"/>
      <c r="JBW7" s="177"/>
      <c r="JBX7" s="177"/>
      <c r="JBY7" s="177"/>
      <c r="JBZ7" s="177"/>
      <c r="JCA7" s="177"/>
      <c r="JCB7" s="177"/>
      <c r="JCC7" s="177"/>
      <c r="JCD7" s="177"/>
      <c r="JCE7" s="177"/>
      <c r="JCF7" s="177"/>
      <c r="JCG7" s="177"/>
      <c r="JCH7" s="177"/>
      <c r="JCI7" s="177"/>
      <c r="JCJ7" s="177"/>
      <c r="JCK7" s="177"/>
      <c r="JCL7" s="177"/>
      <c r="JCM7" s="177"/>
      <c r="JCN7" s="177"/>
      <c r="JCO7" s="177"/>
      <c r="JCP7" s="177"/>
      <c r="JCQ7" s="177"/>
      <c r="JCR7" s="177"/>
      <c r="JCS7" s="177"/>
      <c r="JCT7" s="177"/>
      <c r="JCU7" s="177"/>
      <c r="JCV7" s="177"/>
      <c r="JCW7" s="177"/>
      <c r="JCX7" s="177"/>
      <c r="JCY7" s="177"/>
      <c r="JCZ7" s="177"/>
      <c r="JDA7" s="177"/>
      <c r="JDB7" s="177"/>
      <c r="JDC7" s="177"/>
      <c r="JDD7" s="177"/>
      <c r="JDE7" s="177"/>
      <c r="JDF7" s="177"/>
      <c r="JDG7" s="177"/>
      <c r="JDH7" s="177"/>
      <c r="JDI7" s="177"/>
      <c r="JDJ7" s="177"/>
      <c r="JDK7" s="177"/>
      <c r="JDL7" s="177"/>
      <c r="JDM7" s="177"/>
      <c r="JDN7" s="177"/>
      <c r="JDO7" s="177"/>
      <c r="JDP7" s="177"/>
      <c r="JDQ7" s="177"/>
      <c r="JDR7" s="177"/>
      <c r="JDS7" s="177"/>
      <c r="JDT7" s="177"/>
      <c r="JDU7" s="177"/>
      <c r="JDV7" s="177"/>
      <c r="JDW7" s="177"/>
      <c r="JDX7" s="177"/>
      <c r="JDY7" s="177"/>
      <c r="JDZ7" s="177"/>
      <c r="JEA7" s="177"/>
      <c r="JEB7" s="177"/>
      <c r="JEC7" s="177"/>
      <c r="JED7" s="177"/>
      <c r="JEE7" s="177"/>
      <c r="JEF7" s="177"/>
      <c r="JEG7" s="177"/>
      <c r="JEH7" s="177"/>
      <c r="JEI7" s="177"/>
      <c r="JEJ7" s="177"/>
      <c r="JEK7" s="177"/>
      <c r="JEL7" s="177"/>
      <c r="JEM7" s="177"/>
      <c r="JEN7" s="177"/>
      <c r="JEO7" s="177"/>
      <c r="JEP7" s="177"/>
      <c r="JEQ7" s="177"/>
      <c r="JER7" s="177"/>
      <c r="JES7" s="177"/>
      <c r="JET7" s="177"/>
      <c r="JEU7" s="177"/>
      <c r="JEV7" s="177"/>
      <c r="JEW7" s="177"/>
      <c r="JEX7" s="177"/>
      <c r="JEY7" s="177"/>
      <c r="JEZ7" s="177"/>
      <c r="JFA7" s="177"/>
      <c r="JFB7" s="177"/>
      <c r="JFC7" s="177"/>
      <c r="JFD7" s="177"/>
      <c r="JFE7" s="177"/>
      <c r="JFF7" s="177"/>
      <c r="JFG7" s="177"/>
      <c r="JFH7" s="177"/>
      <c r="JFI7" s="177"/>
      <c r="JFJ7" s="177"/>
      <c r="JFK7" s="177"/>
      <c r="JFL7" s="177"/>
      <c r="JFM7" s="177"/>
      <c r="JFN7" s="177"/>
      <c r="JFO7" s="177"/>
      <c r="JFP7" s="177"/>
      <c r="JFQ7" s="177"/>
      <c r="JFR7" s="177"/>
      <c r="JFS7" s="177"/>
      <c r="JFT7" s="177"/>
      <c r="JFU7" s="177"/>
      <c r="JFV7" s="177"/>
      <c r="JFW7" s="177"/>
      <c r="JFX7" s="177"/>
      <c r="JFY7" s="177"/>
      <c r="JFZ7" s="177"/>
      <c r="JGA7" s="177"/>
      <c r="JGB7" s="177"/>
      <c r="JGC7" s="177"/>
      <c r="JGD7" s="177"/>
      <c r="JGE7" s="177"/>
      <c r="JGF7" s="177"/>
      <c r="JGG7" s="177"/>
      <c r="JGH7" s="177"/>
      <c r="JGI7" s="177"/>
      <c r="JGJ7" s="177"/>
      <c r="JGK7" s="177"/>
      <c r="JGL7" s="177"/>
      <c r="JGM7" s="177"/>
      <c r="JGN7" s="177"/>
      <c r="JGO7" s="177"/>
      <c r="JGP7" s="177"/>
      <c r="JGQ7" s="177"/>
      <c r="JGR7" s="177"/>
      <c r="JGS7" s="177"/>
      <c r="JGT7" s="177"/>
      <c r="JGU7" s="177"/>
      <c r="JGV7" s="177"/>
      <c r="JGW7" s="177"/>
      <c r="JGX7" s="177"/>
      <c r="JGY7" s="177"/>
      <c r="JGZ7" s="177"/>
      <c r="JHA7" s="177"/>
      <c r="JHB7" s="177"/>
      <c r="JHC7" s="177"/>
      <c r="JHD7" s="177"/>
      <c r="JHE7" s="177"/>
      <c r="JHF7" s="177"/>
      <c r="JHG7" s="177"/>
      <c r="JHH7" s="177"/>
      <c r="JHI7" s="177"/>
      <c r="JHJ7" s="177"/>
      <c r="JHK7" s="177"/>
      <c r="JHL7" s="177"/>
      <c r="JHM7" s="177"/>
      <c r="JHN7" s="177"/>
      <c r="JHO7" s="177"/>
      <c r="JHP7" s="177"/>
      <c r="JHQ7" s="177"/>
      <c r="JHR7" s="177"/>
      <c r="JHS7" s="177"/>
      <c r="JHT7" s="177"/>
      <c r="JHU7" s="177"/>
      <c r="JHV7" s="177"/>
      <c r="JHW7" s="177"/>
      <c r="JHX7" s="177"/>
      <c r="JHY7" s="177"/>
      <c r="JHZ7" s="177"/>
      <c r="JIA7" s="177"/>
      <c r="JIB7" s="177"/>
      <c r="JIC7" s="177"/>
      <c r="JID7" s="177"/>
      <c r="JIE7" s="177"/>
      <c r="JIF7" s="177"/>
      <c r="JIG7" s="177"/>
      <c r="JIH7" s="177"/>
      <c r="JII7" s="177"/>
      <c r="JIJ7" s="177"/>
      <c r="JIK7" s="177"/>
      <c r="JIL7" s="177"/>
      <c r="JIM7" s="177"/>
      <c r="JIN7" s="177"/>
      <c r="JIO7" s="177"/>
      <c r="JIP7" s="177"/>
      <c r="JIQ7" s="177"/>
      <c r="JIR7" s="177"/>
      <c r="JIS7" s="177"/>
      <c r="JIT7" s="177"/>
      <c r="JIU7" s="177"/>
      <c r="JIV7" s="177"/>
      <c r="JIW7" s="177"/>
      <c r="JIX7" s="177"/>
      <c r="JIY7" s="177"/>
      <c r="JIZ7" s="177"/>
      <c r="JJA7" s="177"/>
      <c r="JJB7" s="177"/>
      <c r="JJC7" s="177"/>
      <c r="JJD7" s="177"/>
      <c r="JJE7" s="177"/>
      <c r="JJF7" s="177"/>
      <c r="JJG7" s="177"/>
      <c r="JJH7" s="177"/>
      <c r="JJI7" s="177"/>
      <c r="JJJ7" s="177"/>
      <c r="JJK7" s="177"/>
      <c r="JJL7" s="177"/>
      <c r="JJM7" s="177"/>
      <c r="JJN7" s="177"/>
      <c r="JJO7" s="177"/>
      <c r="JJP7" s="177"/>
      <c r="JJQ7" s="177"/>
      <c r="JJR7" s="177"/>
      <c r="JJS7" s="177"/>
      <c r="JJT7" s="177"/>
      <c r="JJU7" s="177"/>
      <c r="JJV7" s="177"/>
      <c r="JJW7" s="177"/>
      <c r="JJX7" s="177"/>
      <c r="JJY7" s="177"/>
      <c r="JJZ7" s="177"/>
      <c r="JKA7" s="177"/>
      <c r="JKB7" s="177"/>
      <c r="JKC7" s="177"/>
      <c r="JKD7" s="177"/>
      <c r="JKE7" s="177"/>
      <c r="JKF7" s="177"/>
      <c r="JKG7" s="177"/>
      <c r="JKH7" s="177"/>
      <c r="JKI7" s="177"/>
      <c r="JKJ7" s="177"/>
      <c r="JKK7" s="177"/>
      <c r="JKL7" s="177"/>
      <c r="JKM7" s="177"/>
      <c r="JKN7" s="177"/>
      <c r="JKO7" s="177"/>
      <c r="JKP7" s="177"/>
      <c r="JKQ7" s="177"/>
      <c r="JKR7" s="177"/>
      <c r="JKS7" s="177"/>
      <c r="JKT7" s="177"/>
      <c r="JKU7" s="177"/>
      <c r="JKV7" s="177"/>
      <c r="JKW7" s="177"/>
      <c r="JKX7" s="177"/>
      <c r="JKY7" s="177"/>
      <c r="JKZ7" s="177"/>
      <c r="JLA7" s="177"/>
      <c r="JLB7" s="177"/>
      <c r="JLC7" s="177"/>
      <c r="JLD7" s="177"/>
      <c r="JLE7" s="177"/>
      <c r="JLF7" s="177"/>
      <c r="JLG7" s="177"/>
      <c r="JLH7" s="177"/>
      <c r="JLI7" s="177"/>
      <c r="JLJ7" s="177"/>
      <c r="JLK7" s="177"/>
      <c r="JLL7" s="177"/>
      <c r="JLM7" s="177"/>
      <c r="JLN7" s="177"/>
      <c r="JLO7" s="177"/>
      <c r="JLP7" s="177"/>
      <c r="JLQ7" s="177"/>
      <c r="JLR7" s="177"/>
      <c r="JLS7" s="177"/>
      <c r="JLT7" s="177"/>
      <c r="JLU7" s="177"/>
      <c r="JLV7" s="177"/>
      <c r="JLW7" s="177"/>
      <c r="JLX7" s="177"/>
      <c r="JLY7" s="177"/>
      <c r="JLZ7" s="177"/>
      <c r="JMA7" s="177"/>
      <c r="JMB7" s="177"/>
      <c r="JMC7" s="177"/>
      <c r="JMD7" s="177"/>
      <c r="JME7" s="177"/>
      <c r="JMF7" s="177"/>
      <c r="JMG7" s="177"/>
      <c r="JMH7" s="177"/>
      <c r="JMI7" s="177"/>
      <c r="JMJ7" s="177"/>
      <c r="JMK7" s="177"/>
      <c r="JML7" s="177"/>
      <c r="JMM7" s="177"/>
      <c r="JMN7" s="177"/>
      <c r="JMO7" s="177"/>
      <c r="JMP7" s="177"/>
      <c r="JMQ7" s="177"/>
      <c r="JMR7" s="177"/>
      <c r="JMS7" s="177"/>
      <c r="JMT7" s="177"/>
      <c r="JMU7" s="177"/>
      <c r="JMV7" s="177"/>
      <c r="JMW7" s="177"/>
      <c r="JMX7" s="177"/>
      <c r="JMY7" s="177"/>
      <c r="JMZ7" s="177"/>
      <c r="JNA7" s="177"/>
      <c r="JNB7" s="177"/>
      <c r="JNC7" s="177"/>
      <c r="JND7" s="177"/>
      <c r="JNE7" s="177"/>
      <c r="JNF7" s="177"/>
      <c r="JNG7" s="177"/>
      <c r="JNH7" s="177"/>
      <c r="JNI7" s="177"/>
      <c r="JNJ7" s="177"/>
      <c r="JNK7" s="177"/>
      <c r="JNL7" s="177"/>
      <c r="JNM7" s="177"/>
      <c r="JNN7" s="177"/>
      <c r="JNO7" s="177"/>
      <c r="JNP7" s="177"/>
      <c r="JNQ7" s="177"/>
      <c r="JNR7" s="177"/>
      <c r="JNS7" s="177"/>
      <c r="JNT7" s="177"/>
      <c r="JNU7" s="177"/>
      <c r="JNV7" s="177"/>
      <c r="JNW7" s="177"/>
      <c r="JNX7" s="177"/>
      <c r="JNY7" s="177"/>
      <c r="JNZ7" s="177"/>
      <c r="JOA7" s="177"/>
      <c r="JOB7" s="177"/>
      <c r="JOC7" s="177"/>
      <c r="JOD7" s="177"/>
      <c r="JOE7" s="177"/>
      <c r="JOF7" s="177"/>
      <c r="JOG7" s="177"/>
      <c r="JOH7" s="177"/>
      <c r="JOI7" s="177"/>
      <c r="JOJ7" s="177"/>
      <c r="JOK7" s="177"/>
      <c r="JOL7" s="177"/>
      <c r="JOM7" s="177"/>
      <c r="JON7" s="177"/>
      <c r="JOO7" s="177"/>
      <c r="JOP7" s="177"/>
      <c r="JOQ7" s="177"/>
      <c r="JOR7" s="177"/>
      <c r="JOS7" s="177"/>
      <c r="JOT7" s="177"/>
      <c r="JOU7" s="177"/>
      <c r="JOV7" s="177"/>
      <c r="JOW7" s="177"/>
      <c r="JOX7" s="177"/>
      <c r="JOY7" s="177"/>
      <c r="JOZ7" s="177"/>
      <c r="JPA7" s="177"/>
      <c r="JPB7" s="177"/>
      <c r="JPC7" s="177"/>
      <c r="JPD7" s="177"/>
      <c r="JPE7" s="177"/>
      <c r="JPF7" s="177"/>
      <c r="JPG7" s="177"/>
      <c r="JPH7" s="177"/>
      <c r="JPI7" s="177"/>
      <c r="JPJ7" s="177"/>
      <c r="JPK7" s="177"/>
      <c r="JPL7" s="177"/>
      <c r="JPM7" s="177"/>
      <c r="JPN7" s="177"/>
      <c r="JPO7" s="177"/>
      <c r="JPP7" s="177"/>
      <c r="JPQ7" s="177"/>
      <c r="JPR7" s="177"/>
      <c r="JPS7" s="177"/>
      <c r="JPT7" s="177"/>
      <c r="JPU7" s="177"/>
      <c r="JPV7" s="177"/>
      <c r="JPW7" s="177"/>
      <c r="JPX7" s="177"/>
      <c r="JPY7" s="177"/>
      <c r="JPZ7" s="177"/>
      <c r="JQA7" s="177"/>
      <c r="JQB7" s="177"/>
      <c r="JQC7" s="177"/>
      <c r="JQD7" s="177"/>
      <c r="JQE7" s="177"/>
      <c r="JQF7" s="177"/>
      <c r="JQG7" s="177"/>
      <c r="JQH7" s="177"/>
      <c r="JQI7" s="177"/>
      <c r="JQJ7" s="177"/>
      <c r="JQK7" s="177"/>
      <c r="JQL7" s="177"/>
      <c r="JQM7" s="177"/>
      <c r="JQN7" s="177"/>
      <c r="JQO7" s="177"/>
      <c r="JQP7" s="177"/>
      <c r="JQQ7" s="177"/>
      <c r="JQR7" s="177"/>
      <c r="JQS7" s="177"/>
      <c r="JQT7" s="177"/>
      <c r="JQU7" s="177"/>
      <c r="JQV7" s="177"/>
      <c r="JQW7" s="177"/>
      <c r="JQX7" s="177"/>
      <c r="JQY7" s="177"/>
      <c r="JQZ7" s="177"/>
      <c r="JRA7" s="177"/>
      <c r="JRB7" s="177"/>
      <c r="JRC7" s="177"/>
      <c r="JRD7" s="177"/>
      <c r="JRE7" s="177"/>
      <c r="JRF7" s="177"/>
      <c r="JRG7" s="177"/>
      <c r="JRH7" s="177"/>
      <c r="JRI7" s="177"/>
      <c r="JRJ7" s="177"/>
      <c r="JRK7" s="177"/>
      <c r="JRL7" s="177"/>
      <c r="JRM7" s="177"/>
      <c r="JRN7" s="177"/>
      <c r="JRO7" s="177"/>
      <c r="JRP7" s="177"/>
      <c r="JRQ7" s="177"/>
      <c r="JRR7" s="177"/>
      <c r="JRS7" s="177"/>
      <c r="JRT7" s="177"/>
      <c r="JRU7" s="177"/>
      <c r="JRV7" s="177"/>
      <c r="JRW7" s="177"/>
      <c r="JRX7" s="177"/>
      <c r="JRY7" s="177"/>
      <c r="JRZ7" s="177"/>
      <c r="JSA7" s="177"/>
      <c r="JSB7" s="177"/>
      <c r="JSC7" s="177"/>
      <c r="JSD7" s="177"/>
      <c r="JSE7" s="177"/>
      <c r="JSF7" s="177"/>
      <c r="JSG7" s="177"/>
      <c r="JSH7" s="177"/>
      <c r="JSI7" s="177"/>
      <c r="JSJ7" s="177"/>
      <c r="JSK7" s="177"/>
      <c r="JSL7" s="177"/>
      <c r="JSM7" s="177"/>
      <c r="JSN7" s="177"/>
      <c r="JSO7" s="177"/>
      <c r="JSP7" s="177"/>
      <c r="JSQ7" s="177"/>
      <c r="JSR7" s="177"/>
      <c r="JSS7" s="177"/>
      <c r="JST7" s="177"/>
      <c r="JSU7" s="177"/>
      <c r="JSV7" s="177"/>
      <c r="JSW7" s="177"/>
      <c r="JSX7" s="177"/>
      <c r="JSY7" s="177"/>
      <c r="JSZ7" s="177"/>
      <c r="JTA7" s="177"/>
      <c r="JTB7" s="177"/>
      <c r="JTC7" s="177"/>
      <c r="JTD7" s="177"/>
      <c r="JTE7" s="177"/>
      <c r="JTF7" s="177"/>
      <c r="JTG7" s="177"/>
      <c r="JTH7" s="177"/>
      <c r="JTI7" s="177"/>
      <c r="JTJ7" s="177"/>
      <c r="JTK7" s="177"/>
      <c r="JTL7" s="177"/>
      <c r="JTM7" s="177"/>
      <c r="JTN7" s="177"/>
      <c r="JTO7" s="177"/>
      <c r="JTP7" s="177"/>
      <c r="JTQ7" s="177"/>
      <c r="JTR7" s="177"/>
      <c r="JTS7" s="177"/>
      <c r="JTT7" s="177"/>
      <c r="JTU7" s="177"/>
      <c r="JTV7" s="177"/>
      <c r="JTW7" s="177"/>
      <c r="JTX7" s="177"/>
      <c r="JTY7" s="177"/>
      <c r="JTZ7" s="177"/>
      <c r="JUA7" s="177"/>
      <c r="JUB7" s="177"/>
      <c r="JUC7" s="177"/>
      <c r="JUD7" s="177"/>
      <c r="JUE7" s="177"/>
      <c r="JUF7" s="177"/>
      <c r="JUG7" s="177"/>
      <c r="JUH7" s="177"/>
      <c r="JUI7" s="177"/>
      <c r="JUJ7" s="177"/>
      <c r="JUK7" s="177"/>
      <c r="JUL7" s="177"/>
      <c r="JUM7" s="177"/>
      <c r="JUN7" s="177"/>
      <c r="JUO7" s="177"/>
      <c r="JUP7" s="177"/>
      <c r="JUQ7" s="177"/>
      <c r="JUR7" s="177"/>
      <c r="JUS7" s="177"/>
      <c r="JUT7" s="177"/>
      <c r="JUU7" s="177"/>
      <c r="JUV7" s="177"/>
      <c r="JUW7" s="177"/>
      <c r="JUX7" s="177"/>
      <c r="JUY7" s="177"/>
      <c r="JUZ7" s="177"/>
      <c r="JVA7" s="177"/>
      <c r="JVB7" s="177"/>
      <c r="JVC7" s="177"/>
      <c r="JVD7" s="177"/>
      <c r="JVE7" s="177"/>
      <c r="JVF7" s="177"/>
      <c r="JVG7" s="177"/>
      <c r="JVH7" s="177"/>
      <c r="JVI7" s="177"/>
      <c r="JVJ7" s="177"/>
      <c r="JVK7" s="177"/>
      <c r="JVL7" s="177"/>
      <c r="JVM7" s="177"/>
      <c r="JVN7" s="177"/>
      <c r="JVO7" s="177"/>
      <c r="JVP7" s="177"/>
      <c r="JVQ7" s="177"/>
      <c r="JVR7" s="177"/>
      <c r="JVS7" s="177"/>
      <c r="JVT7" s="177"/>
      <c r="JVU7" s="177"/>
      <c r="JVV7" s="177"/>
      <c r="JVW7" s="177"/>
      <c r="JVX7" s="177"/>
      <c r="JVY7" s="177"/>
      <c r="JVZ7" s="177"/>
      <c r="JWA7" s="177"/>
      <c r="JWB7" s="177"/>
      <c r="JWC7" s="177"/>
      <c r="JWD7" s="177"/>
      <c r="JWE7" s="177"/>
      <c r="JWF7" s="177"/>
      <c r="JWG7" s="177"/>
      <c r="JWH7" s="177"/>
      <c r="JWI7" s="177"/>
      <c r="JWJ7" s="177"/>
      <c r="JWK7" s="177"/>
      <c r="JWL7" s="177"/>
      <c r="JWM7" s="177"/>
      <c r="JWN7" s="177"/>
      <c r="JWO7" s="177"/>
      <c r="JWP7" s="177"/>
      <c r="JWQ7" s="177"/>
      <c r="JWR7" s="177"/>
      <c r="JWS7" s="177"/>
      <c r="JWT7" s="177"/>
      <c r="JWU7" s="177"/>
      <c r="JWV7" s="177"/>
      <c r="JWW7" s="177"/>
      <c r="JWX7" s="177"/>
      <c r="JWY7" s="177"/>
      <c r="JWZ7" s="177"/>
      <c r="JXA7" s="177"/>
      <c r="JXB7" s="177"/>
      <c r="JXC7" s="177"/>
      <c r="JXD7" s="177"/>
      <c r="JXE7" s="177"/>
      <c r="JXF7" s="177"/>
      <c r="JXG7" s="177"/>
      <c r="JXH7" s="177"/>
      <c r="JXI7" s="177"/>
      <c r="JXJ7" s="177"/>
      <c r="JXK7" s="177"/>
      <c r="JXL7" s="177"/>
      <c r="JXM7" s="177"/>
      <c r="JXN7" s="177"/>
      <c r="JXO7" s="177"/>
      <c r="JXP7" s="177"/>
      <c r="JXQ7" s="177"/>
      <c r="JXR7" s="177"/>
      <c r="JXS7" s="177"/>
      <c r="JXT7" s="177"/>
      <c r="JXU7" s="177"/>
      <c r="JXV7" s="177"/>
      <c r="JXW7" s="177"/>
      <c r="JXX7" s="177"/>
      <c r="JXY7" s="177"/>
      <c r="JXZ7" s="177"/>
      <c r="JYA7" s="177"/>
      <c r="JYB7" s="177"/>
      <c r="JYC7" s="177"/>
      <c r="JYD7" s="177"/>
      <c r="JYE7" s="177"/>
      <c r="JYF7" s="177"/>
      <c r="JYG7" s="177"/>
      <c r="JYH7" s="177"/>
      <c r="JYI7" s="177"/>
      <c r="JYJ7" s="177"/>
      <c r="JYK7" s="177"/>
      <c r="JYL7" s="177"/>
      <c r="JYM7" s="177"/>
      <c r="JYN7" s="177"/>
      <c r="JYO7" s="177"/>
      <c r="JYP7" s="177"/>
      <c r="JYQ7" s="177"/>
      <c r="JYR7" s="177"/>
      <c r="JYS7" s="177"/>
      <c r="JYT7" s="177"/>
      <c r="JYU7" s="177"/>
      <c r="JYV7" s="177"/>
      <c r="JYW7" s="177"/>
      <c r="JYX7" s="177"/>
      <c r="JYY7" s="177"/>
      <c r="JYZ7" s="177"/>
      <c r="JZA7" s="177"/>
      <c r="JZB7" s="177"/>
      <c r="JZC7" s="177"/>
      <c r="JZD7" s="177"/>
      <c r="JZE7" s="177"/>
      <c r="JZF7" s="177"/>
      <c r="JZG7" s="177"/>
      <c r="JZH7" s="177"/>
      <c r="JZI7" s="177"/>
      <c r="JZJ7" s="177"/>
      <c r="JZK7" s="177"/>
      <c r="JZL7" s="177"/>
      <c r="JZM7" s="177"/>
      <c r="JZN7" s="177"/>
      <c r="JZO7" s="177"/>
      <c r="JZP7" s="177"/>
      <c r="JZQ7" s="177"/>
      <c r="JZR7" s="177"/>
      <c r="JZS7" s="177"/>
      <c r="JZT7" s="177"/>
      <c r="JZU7" s="177"/>
      <c r="JZV7" s="177"/>
      <c r="JZW7" s="177"/>
      <c r="JZX7" s="177"/>
      <c r="JZY7" s="177"/>
      <c r="JZZ7" s="177"/>
      <c r="KAA7" s="177"/>
      <c r="KAB7" s="177"/>
      <c r="KAC7" s="177"/>
      <c r="KAD7" s="177"/>
      <c r="KAE7" s="177"/>
      <c r="KAF7" s="177"/>
      <c r="KAG7" s="177"/>
      <c r="KAH7" s="177"/>
      <c r="KAI7" s="177"/>
      <c r="KAJ7" s="177"/>
      <c r="KAK7" s="177"/>
      <c r="KAL7" s="177"/>
      <c r="KAM7" s="177"/>
      <c r="KAN7" s="177"/>
      <c r="KAO7" s="177"/>
      <c r="KAP7" s="177"/>
      <c r="KAQ7" s="177"/>
      <c r="KAR7" s="177"/>
      <c r="KAS7" s="177"/>
      <c r="KAT7" s="177"/>
      <c r="KAU7" s="177"/>
      <c r="KAV7" s="177"/>
      <c r="KAW7" s="177"/>
      <c r="KAX7" s="177"/>
      <c r="KAY7" s="177"/>
      <c r="KAZ7" s="177"/>
      <c r="KBA7" s="177"/>
      <c r="KBB7" s="177"/>
      <c r="KBC7" s="177"/>
      <c r="KBD7" s="177"/>
      <c r="KBE7" s="177"/>
      <c r="KBF7" s="177"/>
      <c r="KBG7" s="177"/>
      <c r="KBH7" s="177"/>
      <c r="KBI7" s="177"/>
      <c r="KBJ7" s="177"/>
      <c r="KBK7" s="177"/>
      <c r="KBL7" s="177"/>
      <c r="KBM7" s="177"/>
      <c r="KBN7" s="177"/>
      <c r="KBO7" s="177"/>
      <c r="KBP7" s="177"/>
      <c r="KBQ7" s="177"/>
      <c r="KBR7" s="177"/>
      <c r="KBS7" s="177"/>
      <c r="KBT7" s="177"/>
      <c r="KBU7" s="177"/>
      <c r="KBV7" s="177"/>
      <c r="KBW7" s="177"/>
      <c r="KBX7" s="177"/>
      <c r="KBY7" s="177"/>
      <c r="KBZ7" s="177"/>
      <c r="KCA7" s="177"/>
      <c r="KCB7" s="177"/>
      <c r="KCC7" s="177"/>
      <c r="KCD7" s="177"/>
      <c r="KCE7" s="177"/>
      <c r="KCF7" s="177"/>
      <c r="KCG7" s="177"/>
      <c r="KCH7" s="177"/>
      <c r="KCI7" s="177"/>
      <c r="KCJ7" s="177"/>
      <c r="KCK7" s="177"/>
      <c r="KCL7" s="177"/>
      <c r="KCM7" s="177"/>
      <c r="KCN7" s="177"/>
      <c r="KCO7" s="177"/>
      <c r="KCP7" s="177"/>
      <c r="KCQ7" s="177"/>
      <c r="KCR7" s="177"/>
      <c r="KCS7" s="177"/>
      <c r="KCT7" s="177"/>
      <c r="KCU7" s="177"/>
      <c r="KCV7" s="177"/>
      <c r="KCW7" s="177"/>
      <c r="KCX7" s="177"/>
      <c r="KCY7" s="177"/>
      <c r="KCZ7" s="177"/>
      <c r="KDA7" s="177"/>
      <c r="KDB7" s="177"/>
      <c r="KDC7" s="177"/>
      <c r="KDD7" s="177"/>
      <c r="KDE7" s="177"/>
      <c r="KDF7" s="177"/>
      <c r="KDG7" s="177"/>
      <c r="KDH7" s="177"/>
      <c r="KDI7" s="177"/>
      <c r="KDJ7" s="177"/>
      <c r="KDK7" s="177"/>
      <c r="KDL7" s="177"/>
      <c r="KDM7" s="177"/>
      <c r="KDN7" s="177"/>
      <c r="KDO7" s="177"/>
      <c r="KDP7" s="177"/>
      <c r="KDQ7" s="177"/>
      <c r="KDR7" s="177"/>
      <c r="KDS7" s="177"/>
      <c r="KDT7" s="177"/>
      <c r="KDU7" s="177"/>
      <c r="KDV7" s="177"/>
      <c r="KDW7" s="177"/>
      <c r="KDX7" s="177"/>
      <c r="KDY7" s="177"/>
      <c r="KDZ7" s="177"/>
      <c r="KEA7" s="177"/>
      <c r="KEB7" s="177"/>
      <c r="KEC7" s="177"/>
      <c r="KED7" s="177"/>
      <c r="KEE7" s="177"/>
      <c r="KEF7" s="177"/>
      <c r="KEG7" s="177"/>
      <c r="KEH7" s="177"/>
      <c r="KEI7" s="177"/>
      <c r="KEJ7" s="177"/>
      <c r="KEK7" s="177"/>
      <c r="KEL7" s="177"/>
      <c r="KEM7" s="177"/>
      <c r="KEN7" s="177"/>
      <c r="KEO7" s="177"/>
      <c r="KEP7" s="177"/>
      <c r="KEQ7" s="177"/>
      <c r="KER7" s="177"/>
      <c r="KES7" s="177"/>
      <c r="KET7" s="177"/>
      <c r="KEU7" s="177"/>
      <c r="KEV7" s="177"/>
      <c r="KEW7" s="177"/>
      <c r="KEX7" s="177"/>
      <c r="KEY7" s="177"/>
      <c r="KEZ7" s="177"/>
      <c r="KFA7" s="177"/>
      <c r="KFB7" s="177"/>
      <c r="KFC7" s="177"/>
      <c r="KFD7" s="177"/>
      <c r="KFE7" s="177"/>
      <c r="KFF7" s="177"/>
      <c r="KFG7" s="177"/>
      <c r="KFH7" s="177"/>
      <c r="KFI7" s="177"/>
      <c r="KFJ7" s="177"/>
      <c r="KFK7" s="177"/>
      <c r="KFL7" s="177"/>
      <c r="KFM7" s="177"/>
      <c r="KFN7" s="177"/>
      <c r="KFO7" s="177"/>
      <c r="KFP7" s="177"/>
      <c r="KFQ7" s="177"/>
      <c r="KFR7" s="177"/>
      <c r="KFS7" s="177"/>
      <c r="KFT7" s="177"/>
      <c r="KFU7" s="177"/>
      <c r="KFV7" s="177"/>
      <c r="KFW7" s="177"/>
      <c r="KFX7" s="177"/>
      <c r="KFY7" s="177"/>
      <c r="KFZ7" s="177"/>
      <c r="KGA7" s="177"/>
      <c r="KGB7" s="177"/>
      <c r="KGC7" s="177"/>
      <c r="KGD7" s="177"/>
      <c r="KGE7" s="177"/>
      <c r="KGF7" s="177"/>
      <c r="KGG7" s="177"/>
      <c r="KGH7" s="177"/>
      <c r="KGI7" s="177"/>
      <c r="KGJ7" s="177"/>
      <c r="KGK7" s="177"/>
      <c r="KGL7" s="177"/>
      <c r="KGM7" s="177"/>
      <c r="KGN7" s="177"/>
      <c r="KGO7" s="177"/>
      <c r="KGP7" s="177"/>
      <c r="KGQ7" s="177"/>
      <c r="KGR7" s="177"/>
      <c r="KGS7" s="177"/>
      <c r="KGT7" s="177"/>
      <c r="KGU7" s="177"/>
      <c r="KGV7" s="177"/>
      <c r="KGW7" s="177"/>
      <c r="KGX7" s="177"/>
      <c r="KGY7" s="177"/>
      <c r="KGZ7" s="177"/>
      <c r="KHA7" s="177"/>
      <c r="KHB7" s="177"/>
      <c r="KHC7" s="177"/>
      <c r="KHD7" s="177"/>
      <c r="KHE7" s="177"/>
      <c r="KHF7" s="177"/>
      <c r="KHG7" s="177"/>
      <c r="KHH7" s="177"/>
      <c r="KHI7" s="177"/>
      <c r="KHJ7" s="177"/>
      <c r="KHK7" s="177"/>
      <c r="KHL7" s="177"/>
      <c r="KHM7" s="177"/>
      <c r="KHN7" s="177"/>
      <c r="KHO7" s="177"/>
      <c r="KHP7" s="177"/>
      <c r="KHQ7" s="177"/>
      <c r="KHR7" s="177"/>
      <c r="KHS7" s="177"/>
      <c r="KHT7" s="177"/>
      <c r="KHU7" s="177"/>
      <c r="KHV7" s="177"/>
      <c r="KHW7" s="177"/>
      <c r="KHX7" s="177"/>
      <c r="KHY7" s="177"/>
      <c r="KHZ7" s="177"/>
      <c r="KIA7" s="177"/>
      <c r="KIB7" s="177"/>
      <c r="KIC7" s="177"/>
      <c r="KID7" s="177"/>
      <c r="KIE7" s="177"/>
      <c r="KIF7" s="177"/>
      <c r="KIG7" s="177"/>
      <c r="KIH7" s="177"/>
      <c r="KII7" s="177"/>
      <c r="KIJ7" s="177"/>
      <c r="KIK7" s="177"/>
      <c r="KIL7" s="177"/>
      <c r="KIM7" s="177"/>
      <c r="KIN7" s="177"/>
      <c r="KIO7" s="177"/>
      <c r="KIP7" s="177"/>
      <c r="KIQ7" s="177"/>
      <c r="KIR7" s="177"/>
      <c r="KIS7" s="177"/>
      <c r="KIT7" s="177"/>
      <c r="KIU7" s="177"/>
      <c r="KIV7" s="177"/>
      <c r="KIW7" s="177"/>
      <c r="KIX7" s="177"/>
      <c r="KIY7" s="177"/>
      <c r="KIZ7" s="177"/>
      <c r="KJA7" s="177"/>
      <c r="KJB7" s="177"/>
      <c r="KJC7" s="177"/>
      <c r="KJD7" s="177"/>
      <c r="KJE7" s="177"/>
      <c r="KJF7" s="177"/>
      <c r="KJG7" s="177"/>
      <c r="KJH7" s="177"/>
      <c r="KJI7" s="177"/>
      <c r="KJJ7" s="177"/>
      <c r="KJK7" s="177"/>
      <c r="KJL7" s="177"/>
      <c r="KJM7" s="177"/>
      <c r="KJN7" s="177"/>
      <c r="KJO7" s="177"/>
      <c r="KJP7" s="177"/>
      <c r="KJQ7" s="177"/>
      <c r="KJR7" s="177"/>
      <c r="KJS7" s="177"/>
      <c r="KJT7" s="177"/>
      <c r="KJU7" s="177"/>
      <c r="KJV7" s="177"/>
      <c r="KJW7" s="177"/>
      <c r="KJX7" s="177"/>
      <c r="KJY7" s="177"/>
      <c r="KJZ7" s="177"/>
      <c r="KKA7" s="177"/>
      <c r="KKB7" s="177"/>
      <c r="KKC7" s="177"/>
      <c r="KKD7" s="177"/>
      <c r="KKE7" s="177"/>
      <c r="KKF7" s="177"/>
      <c r="KKG7" s="177"/>
      <c r="KKH7" s="177"/>
      <c r="KKI7" s="177"/>
      <c r="KKJ7" s="177"/>
      <c r="KKK7" s="177"/>
      <c r="KKL7" s="177"/>
      <c r="KKM7" s="177"/>
      <c r="KKN7" s="177"/>
      <c r="KKO7" s="177"/>
      <c r="KKP7" s="177"/>
      <c r="KKQ7" s="177"/>
      <c r="KKR7" s="177"/>
      <c r="KKS7" s="177"/>
      <c r="KKT7" s="177"/>
      <c r="KKU7" s="177"/>
      <c r="KKV7" s="177"/>
      <c r="KKW7" s="177"/>
      <c r="KKX7" s="177"/>
      <c r="KKY7" s="177"/>
      <c r="KKZ7" s="177"/>
      <c r="KLA7" s="177"/>
      <c r="KLB7" s="177"/>
      <c r="KLC7" s="177"/>
      <c r="KLD7" s="177"/>
      <c r="KLE7" s="177"/>
      <c r="KLF7" s="177"/>
      <c r="KLG7" s="177"/>
      <c r="KLH7" s="177"/>
      <c r="KLI7" s="177"/>
      <c r="KLJ7" s="177"/>
      <c r="KLK7" s="177"/>
      <c r="KLL7" s="177"/>
      <c r="KLM7" s="177"/>
      <c r="KLN7" s="177"/>
      <c r="KLO7" s="177"/>
      <c r="KLP7" s="177"/>
      <c r="KLQ7" s="177"/>
      <c r="KLR7" s="177"/>
      <c r="KLS7" s="177"/>
      <c r="KLT7" s="177"/>
      <c r="KLU7" s="177"/>
      <c r="KLV7" s="177"/>
      <c r="KLW7" s="177"/>
      <c r="KLX7" s="177"/>
      <c r="KLY7" s="177"/>
      <c r="KLZ7" s="177"/>
      <c r="KMA7" s="177"/>
      <c r="KMB7" s="177"/>
      <c r="KMC7" s="177"/>
      <c r="KMD7" s="177"/>
      <c r="KME7" s="177"/>
      <c r="KMF7" s="177"/>
      <c r="KMG7" s="177"/>
      <c r="KMH7" s="177"/>
      <c r="KMI7" s="177"/>
      <c r="KMJ7" s="177"/>
      <c r="KMK7" s="177"/>
      <c r="KML7" s="177"/>
      <c r="KMM7" s="177"/>
      <c r="KMN7" s="177"/>
      <c r="KMO7" s="177"/>
      <c r="KMP7" s="177"/>
      <c r="KMQ7" s="177"/>
      <c r="KMR7" s="177"/>
      <c r="KMS7" s="177"/>
      <c r="KMT7" s="177"/>
      <c r="KMU7" s="177"/>
      <c r="KMV7" s="177"/>
      <c r="KMW7" s="177"/>
      <c r="KMX7" s="177"/>
      <c r="KMY7" s="177"/>
      <c r="KMZ7" s="177"/>
      <c r="KNA7" s="177"/>
      <c r="KNB7" s="177"/>
      <c r="KNC7" s="177"/>
      <c r="KND7" s="177"/>
      <c r="KNE7" s="177"/>
      <c r="KNF7" s="177"/>
      <c r="KNG7" s="177"/>
      <c r="KNH7" s="177"/>
      <c r="KNI7" s="177"/>
      <c r="KNJ7" s="177"/>
      <c r="KNK7" s="177"/>
      <c r="KNL7" s="177"/>
      <c r="KNM7" s="177"/>
      <c r="KNN7" s="177"/>
      <c r="KNO7" s="177"/>
      <c r="KNP7" s="177"/>
      <c r="KNQ7" s="177"/>
      <c r="KNR7" s="177"/>
      <c r="KNS7" s="177"/>
      <c r="KNT7" s="177"/>
      <c r="KNU7" s="177"/>
      <c r="KNV7" s="177"/>
      <c r="KNW7" s="177"/>
      <c r="KNX7" s="177"/>
      <c r="KNY7" s="177"/>
      <c r="KNZ7" s="177"/>
      <c r="KOA7" s="177"/>
      <c r="KOB7" s="177"/>
      <c r="KOC7" s="177"/>
      <c r="KOD7" s="177"/>
      <c r="KOE7" s="177"/>
      <c r="KOF7" s="177"/>
      <c r="KOG7" s="177"/>
      <c r="KOH7" s="177"/>
      <c r="KOI7" s="177"/>
      <c r="KOJ7" s="177"/>
      <c r="KOK7" s="177"/>
      <c r="KOL7" s="177"/>
      <c r="KOM7" s="177"/>
      <c r="KON7" s="177"/>
      <c r="KOO7" s="177"/>
      <c r="KOP7" s="177"/>
      <c r="KOQ7" s="177"/>
      <c r="KOR7" s="177"/>
      <c r="KOS7" s="177"/>
      <c r="KOT7" s="177"/>
      <c r="KOU7" s="177"/>
      <c r="KOV7" s="177"/>
      <c r="KOW7" s="177"/>
      <c r="KOX7" s="177"/>
      <c r="KOY7" s="177"/>
      <c r="KOZ7" s="177"/>
      <c r="KPA7" s="177"/>
      <c r="KPB7" s="177"/>
      <c r="KPC7" s="177"/>
      <c r="KPD7" s="177"/>
      <c r="KPE7" s="177"/>
      <c r="KPF7" s="177"/>
      <c r="KPG7" s="177"/>
      <c r="KPH7" s="177"/>
      <c r="KPI7" s="177"/>
      <c r="KPJ7" s="177"/>
      <c r="KPK7" s="177"/>
      <c r="KPL7" s="177"/>
      <c r="KPM7" s="177"/>
      <c r="KPN7" s="177"/>
      <c r="KPO7" s="177"/>
      <c r="KPP7" s="177"/>
      <c r="KPQ7" s="177"/>
      <c r="KPR7" s="177"/>
      <c r="KPS7" s="177"/>
      <c r="KPT7" s="177"/>
      <c r="KPU7" s="177"/>
      <c r="KPV7" s="177"/>
      <c r="KPW7" s="177"/>
      <c r="KPX7" s="177"/>
      <c r="KPY7" s="177"/>
      <c r="KPZ7" s="177"/>
      <c r="KQA7" s="177"/>
      <c r="KQB7" s="177"/>
      <c r="KQC7" s="177"/>
      <c r="KQD7" s="177"/>
      <c r="KQE7" s="177"/>
      <c r="KQF7" s="177"/>
      <c r="KQG7" s="177"/>
      <c r="KQH7" s="177"/>
      <c r="KQI7" s="177"/>
      <c r="KQJ7" s="177"/>
      <c r="KQK7" s="177"/>
      <c r="KQL7" s="177"/>
      <c r="KQM7" s="177"/>
      <c r="KQN7" s="177"/>
      <c r="KQO7" s="177"/>
      <c r="KQP7" s="177"/>
      <c r="KQQ7" s="177"/>
      <c r="KQR7" s="177"/>
      <c r="KQS7" s="177"/>
      <c r="KQT7" s="177"/>
      <c r="KQU7" s="177"/>
      <c r="KQV7" s="177"/>
      <c r="KQW7" s="177"/>
      <c r="KQX7" s="177"/>
      <c r="KQY7" s="177"/>
      <c r="KQZ7" s="177"/>
      <c r="KRA7" s="177"/>
      <c r="KRB7" s="177"/>
      <c r="KRC7" s="177"/>
      <c r="KRD7" s="177"/>
      <c r="KRE7" s="177"/>
      <c r="KRF7" s="177"/>
      <c r="KRG7" s="177"/>
      <c r="KRH7" s="177"/>
      <c r="KRI7" s="177"/>
      <c r="KRJ7" s="177"/>
      <c r="KRK7" s="177"/>
      <c r="KRL7" s="177"/>
      <c r="KRM7" s="177"/>
      <c r="KRN7" s="177"/>
      <c r="KRO7" s="177"/>
      <c r="KRP7" s="177"/>
      <c r="KRQ7" s="177"/>
      <c r="KRR7" s="177"/>
      <c r="KRS7" s="177"/>
      <c r="KRT7" s="177"/>
      <c r="KRU7" s="177"/>
      <c r="KRV7" s="177"/>
      <c r="KRW7" s="177"/>
      <c r="KRX7" s="177"/>
      <c r="KRY7" s="177"/>
      <c r="KRZ7" s="177"/>
      <c r="KSA7" s="177"/>
      <c r="KSB7" s="177"/>
      <c r="KSC7" s="177"/>
      <c r="KSD7" s="177"/>
      <c r="KSE7" s="177"/>
      <c r="KSF7" s="177"/>
      <c r="KSG7" s="177"/>
      <c r="KSH7" s="177"/>
      <c r="KSI7" s="177"/>
      <c r="KSJ7" s="177"/>
      <c r="KSK7" s="177"/>
      <c r="KSL7" s="177"/>
      <c r="KSM7" s="177"/>
      <c r="KSN7" s="177"/>
      <c r="KSO7" s="177"/>
      <c r="KSP7" s="177"/>
      <c r="KSQ7" s="177"/>
      <c r="KSR7" s="177"/>
      <c r="KSS7" s="177"/>
      <c r="KST7" s="177"/>
      <c r="KSU7" s="177"/>
      <c r="KSV7" s="177"/>
      <c r="KSW7" s="177"/>
      <c r="KSX7" s="177"/>
      <c r="KSY7" s="177"/>
      <c r="KSZ7" s="177"/>
      <c r="KTA7" s="177"/>
      <c r="KTB7" s="177"/>
      <c r="KTC7" s="177"/>
      <c r="KTD7" s="177"/>
      <c r="KTE7" s="177"/>
      <c r="KTF7" s="177"/>
      <c r="KTG7" s="177"/>
      <c r="KTH7" s="177"/>
      <c r="KTI7" s="177"/>
      <c r="KTJ7" s="177"/>
      <c r="KTK7" s="177"/>
      <c r="KTL7" s="177"/>
      <c r="KTM7" s="177"/>
      <c r="KTN7" s="177"/>
      <c r="KTO7" s="177"/>
      <c r="KTP7" s="177"/>
      <c r="KTQ7" s="177"/>
      <c r="KTR7" s="177"/>
      <c r="KTS7" s="177"/>
      <c r="KTT7" s="177"/>
      <c r="KTU7" s="177"/>
      <c r="KTV7" s="177"/>
      <c r="KTW7" s="177"/>
      <c r="KTX7" s="177"/>
      <c r="KTY7" s="177"/>
      <c r="KTZ7" s="177"/>
      <c r="KUA7" s="177"/>
      <c r="KUB7" s="177"/>
      <c r="KUC7" s="177"/>
      <c r="KUD7" s="177"/>
      <c r="KUE7" s="177"/>
      <c r="KUF7" s="177"/>
      <c r="KUG7" s="177"/>
      <c r="KUH7" s="177"/>
      <c r="KUI7" s="177"/>
      <c r="KUJ7" s="177"/>
      <c r="KUK7" s="177"/>
      <c r="KUL7" s="177"/>
      <c r="KUM7" s="177"/>
      <c r="KUN7" s="177"/>
      <c r="KUO7" s="177"/>
      <c r="KUP7" s="177"/>
      <c r="KUQ7" s="177"/>
      <c r="KUR7" s="177"/>
      <c r="KUS7" s="177"/>
      <c r="KUT7" s="177"/>
      <c r="KUU7" s="177"/>
      <c r="KUV7" s="177"/>
      <c r="KUW7" s="177"/>
      <c r="KUX7" s="177"/>
      <c r="KUY7" s="177"/>
      <c r="KUZ7" s="177"/>
      <c r="KVA7" s="177"/>
      <c r="KVB7" s="177"/>
      <c r="KVC7" s="177"/>
      <c r="KVD7" s="177"/>
      <c r="KVE7" s="177"/>
      <c r="KVF7" s="177"/>
      <c r="KVG7" s="177"/>
      <c r="KVH7" s="177"/>
      <c r="KVI7" s="177"/>
      <c r="KVJ7" s="177"/>
      <c r="KVK7" s="177"/>
      <c r="KVL7" s="177"/>
      <c r="KVM7" s="177"/>
      <c r="KVN7" s="177"/>
      <c r="KVO7" s="177"/>
      <c r="KVP7" s="177"/>
      <c r="KVQ7" s="177"/>
      <c r="KVR7" s="177"/>
      <c r="KVS7" s="177"/>
      <c r="KVT7" s="177"/>
      <c r="KVU7" s="177"/>
      <c r="KVV7" s="177"/>
      <c r="KVW7" s="177"/>
      <c r="KVX7" s="177"/>
      <c r="KVY7" s="177"/>
      <c r="KVZ7" s="177"/>
      <c r="KWA7" s="177"/>
      <c r="KWB7" s="177"/>
      <c r="KWC7" s="177"/>
      <c r="KWD7" s="177"/>
      <c r="KWE7" s="177"/>
      <c r="KWF7" s="177"/>
      <c r="KWG7" s="177"/>
      <c r="KWH7" s="177"/>
      <c r="KWI7" s="177"/>
      <c r="KWJ7" s="177"/>
      <c r="KWK7" s="177"/>
      <c r="KWL7" s="177"/>
      <c r="KWM7" s="177"/>
      <c r="KWN7" s="177"/>
      <c r="KWO7" s="177"/>
      <c r="KWP7" s="177"/>
      <c r="KWQ7" s="177"/>
      <c r="KWR7" s="177"/>
      <c r="KWS7" s="177"/>
      <c r="KWT7" s="177"/>
      <c r="KWU7" s="177"/>
      <c r="KWV7" s="177"/>
      <c r="KWW7" s="177"/>
      <c r="KWX7" s="177"/>
      <c r="KWY7" s="177"/>
      <c r="KWZ7" s="177"/>
      <c r="KXA7" s="177"/>
      <c r="KXB7" s="177"/>
      <c r="KXC7" s="177"/>
      <c r="KXD7" s="177"/>
      <c r="KXE7" s="177"/>
      <c r="KXF7" s="177"/>
      <c r="KXG7" s="177"/>
      <c r="KXH7" s="177"/>
      <c r="KXI7" s="177"/>
      <c r="KXJ7" s="177"/>
      <c r="KXK7" s="177"/>
      <c r="KXL7" s="177"/>
      <c r="KXM7" s="177"/>
      <c r="KXN7" s="177"/>
      <c r="KXO7" s="177"/>
      <c r="KXP7" s="177"/>
      <c r="KXQ7" s="177"/>
      <c r="KXR7" s="177"/>
      <c r="KXS7" s="177"/>
      <c r="KXT7" s="177"/>
      <c r="KXU7" s="177"/>
      <c r="KXV7" s="177"/>
      <c r="KXW7" s="177"/>
      <c r="KXX7" s="177"/>
      <c r="KXY7" s="177"/>
      <c r="KXZ7" s="177"/>
      <c r="KYA7" s="177"/>
      <c r="KYB7" s="177"/>
      <c r="KYC7" s="177"/>
      <c r="KYD7" s="177"/>
      <c r="KYE7" s="177"/>
      <c r="KYF7" s="177"/>
      <c r="KYG7" s="177"/>
      <c r="KYH7" s="177"/>
      <c r="KYI7" s="177"/>
      <c r="KYJ7" s="177"/>
      <c r="KYK7" s="177"/>
      <c r="KYL7" s="177"/>
      <c r="KYM7" s="177"/>
      <c r="KYN7" s="177"/>
      <c r="KYO7" s="177"/>
      <c r="KYP7" s="177"/>
      <c r="KYQ7" s="177"/>
      <c r="KYR7" s="177"/>
      <c r="KYS7" s="177"/>
      <c r="KYT7" s="177"/>
      <c r="KYU7" s="177"/>
      <c r="KYV7" s="177"/>
      <c r="KYW7" s="177"/>
      <c r="KYX7" s="177"/>
      <c r="KYY7" s="177"/>
      <c r="KYZ7" s="177"/>
      <c r="KZA7" s="177"/>
      <c r="KZB7" s="177"/>
      <c r="KZC7" s="177"/>
      <c r="KZD7" s="177"/>
      <c r="KZE7" s="177"/>
      <c r="KZF7" s="177"/>
      <c r="KZG7" s="177"/>
      <c r="KZH7" s="177"/>
      <c r="KZI7" s="177"/>
      <c r="KZJ7" s="177"/>
      <c r="KZK7" s="177"/>
      <c r="KZL7" s="177"/>
      <c r="KZM7" s="177"/>
      <c r="KZN7" s="177"/>
      <c r="KZO7" s="177"/>
      <c r="KZP7" s="177"/>
      <c r="KZQ7" s="177"/>
      <c r="KZR7" s="177"/>
      <c r="KZS7" s="177"/>
      <c r="KZT7" s="177"/>
      <c r="KZU7" s="177"/>
      <c r="KZV7" s="177"/>
      <c r="KZW7" s="177"/>
      <c r="KZX7" s="177"/>
      <c r="KZY7" s="177"/>
      <c r="KZZ7" s="177"/>
      <c r="LAA7" s="177"/>
      <c r="LAB7" s="177"/>
      <c r="LAC7" s="177"/>
      <c r="LAD7" s="177"/>
      <c r="LAE7" s="177"/>
      <c r="LAF7" s="177"/>
      <c r="LAG7" s="177"/>
      <c r="LAH7" s="177"/>
      <c r="LAI7" s="177"/>
      <c r="LAJ7" s="177"/>
      <c r="LAK7" s="177"/>
      <c r="LAL7" s="177"/>
      <c r="LAM7" s="177"/>
      <c r="LAN7" s="177"/>
      <c r="LAO7" s="177"/>
      <c r="LAP7" s="177"/>
      <c r="LAQ7" s="177"/>
      <c r="LAR7" s="177"/>
      <c r="LAS7" s="177"/>
      <c r="LAT7" s="177"/>
      <c r="LAU7" s="177"/>
      <c r="LAV7" s="177"/>
      <c r="LAW7" s="177"/>
      <c r="LAX7" s="177"/>
      <c r="LAY7" s="177"/>
      <c r="LAZ7" s="177"/>
      <c r="LBA7" s="177"/>
      <c r="LBB7" s="177"/>
      <c r="LBC7" s="177"/>
      <c r="LBD7" s="177"/>
      <c r="LBE7" s="177"/>
      <c r="LBF7" s="177"/>
      <c r="LBG7" s="177"/>
      <c r="LBH7" s="177"/>
      <c r="LBI7" s="177"/>
      <c r="LBJ7" s="177"/>
      <c r="LBK7" s="177"/>
      <c r="LBL7" s="177"/>
      <c r="LBM7" s="177"/>
      <c r="LBN7" s="177"/>
      <c r="LBO7" s="177"/>
      <c r="LBP7" s="177"/>
      <c r="LBQ7" s="177"/>
      <c r="LBR7" s="177"/>
      <c r="LBS7" s="177"/>
      <c r="LBT7" s="177"/>
      <c r="LBU7" s="177"/>
      <c r="LBV7" s="177"/>
      <c r="LBW7" s="177"/>
      <c r="LBX7" s="177"/>
      <c r="LBY7" s="177"/>
      <c r="LBZ7" s="177"/>
      <c r="LCA7" s="177"/>
      <c r="LCB7" s="177"/>
      <c r="LCC7" s="177"/>
      <c r="LCD7" s="177"/>
      <c r="LCE7" s="177"/>
      <c r="LCF7" s="177"/>
      <c r="LCG7" s="177"/>
      <c r="LCH7" s="177"/>
      <c r="LCI7" s="177"/>
      <c r="LCJ7" s="177"/>
      <c r="LCK7" s="177"/>
      <c r="LCL7" s="177"/>
      <c r="LCM7" s="177"/>
      <c r="LCN7" s="177"/>
      <c r="LCO7" s="177"/>
      <c r="LCP7" s="177"/>
      <c r="LCQ7" s="177"/>
      <c r="LCR7" s="177"/>
      <c r="LCS7" s="177"/>
      <c r="LCT7" s="177"/>
      <c r="LCU7" s="177"/>
      <c r="LCV7" s="177"/>
      <c r="LCW7" s="177"/>
      <c r="LCX7" s="177"/>
      <c r="LCY7" s="177"/>
      <c r="LCZ7" s="177"/>
      <c r="LDA7" s="177"/>
      <c r="LDB7" s="177"/>
      <c r="LDC7" s="177"/>
      <c r="LDD7" s="177"/>
      <c r="LDE7" s="177"/>
      <c r="LDF7" s="177"/>
      <c r="LDG7" s="177"/>
      <c r="LDH7" s="177"/>
      <c r="LDI7" s="177"/>
      <c r="LDJ7" s="177"/>
      <c r="LDK7" s="177"/>
      <c r="LDL7" s="177"/>
      <c r="LDM7" s="177"/>
      <c r="LDN7" s="177"/>
      <c r="LDO7" s="177"/>
      <c r="LDP7" s="177"/>
      <c r="LDQ7" s="177"/>
      <c r="LDR7" s="177"/>
      <c r="LDS7" s="177"/>
      <c r="LDT7" s="177"/>
      <c r="LDU7" s="177"/>
      <c r="LDV7" s="177"/>
      <c r="LDW7" s="177"/>
      <c r="LDX7" s="177"/>
      <c r="LDY7" s="177"/>
      <c r="LDZ7" s="177"/>
      <c r="LEA7" s="177"/>
      <c r="LEB7" s="177"/>
      <c r="LEC7" s="177"/>
      <c r="LED7" s="177"/>
      <c r="LEE7" s="177"/>
      <c r="LEF7" s="177"/>
      <c r="LEG7" s="177"/>
      <c r="LEH7" s="177"/>
      <c r="LEI7" s="177"/>
      <c r="LEJ7" s="177"/>
      <c r="LEK7" s="177"/>
      <c r="LEL7" s="177"/>
      <c r="LEM7" s="177"/>
      <c r="LEN7" s="177"/>
      <c r="LEO7" s="177"/>
      <c r="LEP7" s="177"/>
      <c r="LEQ7" s="177"/>
      <c r="LER7" s="177"/>
      <c r="LES7" s="177"/>
      <c r="LET7" s="177"/>
      <c r="LEU7" s="177"/>
      <c r="LEV7" s="177"/>
      <c r="LEW7" s="177"/>
      <c r="LEX7" s="177"/>
      <c r="LEY7" s="177"/>
      <c r="LEZ7" s="177"/>
      <c r="LFA7" s="177"/>
      <c r="LFB7" s="177"/>
      <c r="LFC7" s="177"/>
      <c r="LFD7" s="177"/>
      <c r="LFE7" s="177"/>
      <c r="LFF7" s="177"/>
      <c r="LFG7" s="177"/>
      <c r="LFH7" s="177"/>
      <c r="LFI7" s="177"/>
      <c r="LFJ7" s="177"/>
      <c r="LFK7" s="177"/>
      <c r="LFL7" s="177"/>
      <c r="LFM7" s="177"/>
      <c r="LFN7" s="177"/>
      <c r="LFO7" s="177"/>
      <c r="LFP7" s="177"/>
      <c r="LFQ7" s="177"/>
      <c r="LFR7" s="177"/>
      <c r="LFS7" s="177"/>
      <c r="LFT7" s="177"/>
      <c r="LFU7" s="177"/>
      <c r="LFV7" s="177"/>
      <c r="LFW7" s="177"/>
      <c r="LFX7" s="177"/>
      <c r="LFY7" s="177"/>
      <c r="LFZ7" s="177"/>
      <c r="LGA7" s="177"/>
      <c r="LGB7" s="177"/>
      <c r="LGC7" s="177"/>
      <c r="LGD7" s="177"/>
      <c r="LGE7" s="177"/>
      <c r="LGF7" s="177"/>
      <c r="LGG7" s="177"/>
      <c r="LGH7" s="177"/>
      <c r="LGI7" s="177"/>
      <c r="LGJ7" s="177"/>
      <c r="LGK7" s="177"/>
      <c r="LGL7" s="177"/>
      <c r="LGM7" s="177"/>
      <c r="LGN7" s="177"/>
      <c r="LGO7" s="177"/>
      <c r="LGP7" s="177"/>
      <c r="LGQ7" s="177"/>
      <c r="LGR7" s="177"/>
      <c r="LGS7" s="177"/>
      <c r="LGT7" s="177"/>
      <c r="LGU7" s="177"/>
      <c r="LGV7" s="177"/>
      <c r="LGW7" s="177"/>
      <c r="LGX7" s="177"/>
      <c r="LGY7" s="177"/>
      <c r="LGZ7" s="177"/>
      <c r="LHA7" s="177"/>
      <c r="LHB7" s="177"/>
      <c r="LHC7" s="177"/>
      <c r="LHD7" s="177"/>
      <c r="LHE7" s="177"/>
      <c r="LHF7" s="177"/>
      <c r="LHG7" s="177"/>
      <c r="LHH7" s="177"/>
      <c r="LHI7" s="177"/>
      <c r="LHJ7" s="177"/>
      <c r="LHK7" s="177"/>
      <c r="LHL7" s="177"/>
      <c r="LHM7" s="177"/>
      <c r="LHN7" s="177"/>
      <c r="LHO7" s="177"/>
      <c r="LHP7" s="177"/>
      <c r="LHQ7" s="177"/>
      <c r="LHR7" s="177"/>
      <c r="LHS7" s="177"/>
      <c r="LHT7" s="177"/>
      <c r="LHU7" s="177"/>
      <c r="LHV7" s="177"/>
      <c r="LHW7" s="177"/>
      <c r="LHX7" s="177"/>
      <c r="LHY7" s="177"/>
      <c r="LHZ7" s="177"/>
      <c r="LIA7" s="177"/>
      <c r="LIB7" s="177"/>
      <c r="LIC7" s="177"/>
      <c r="LID7" s="177"/>
      <c r="LIE7" s="177"/>
      <c r="LIF7" s="177"/>
      <c r="LIG7" s="177"/>
      <c r="LIH7" s="177"/>
      <c r="LII7" s="177"/>
      <c r="LIJ7" s="177"/>
      <c r="LIK7" s="177"/>
      <c r="LIL7" s="177"/>
      <c r="LIM7" s="177"/>
      <c r="LIN7" s="177"/>
      <c r="LIO7" s="177"/>
      <c r="LIP7" s="177"/>
      <c r="LIQ7" s="177"/>
      <c r="LIR7" s="177"/>
      <c r="LIS7" s="177"/>
      <c r="LIT7" s="177"/>
      <c r="LIU7" s="177"/>
      <c r="LIV7" s="177"/>
      <c r="LIW7" s="177"/>
      <c r="LIX7" s="177"/>
      <c r="LIY7" s="177"/>
      <c r="LIZ7" s="177"/>
      <c r="LJA7" s="177"/>
      <c r="LJB7" s="177"/>
      <c r="LJC7" s="177"/>
      <c r="LJD7" s="177"/>
      <c r="LJE7" s="177"/>
      <c r="LJF7" s="177"/>
      <c r="LJG7" s="177"/>
      <c r="LJH7" s="177"/>
      <c r="LJI7" s="177"/>
      <c r="LJJ7" s="177"/>
      <c r="LJK7" s="177"/>
      <c r="LJL7" s="177"/>
      <c r="LJM7" s="177"/>
      <c r="LJN7" s="177"/>
      <c r="LJO7" s="177"/>
      <c r="LJP7" s="177"/>
      <c r="LJQ7" s="177"/>
      <c r="LJR7" s="177"/>
      <c r="LJS7" s="177"/>
      <c r="LJT7" s="177"/>
      <c r="LJU7" s="177"/>
      <c r="LJV7" s="177"/>
      <c r="LJW7" s="177"/>
      <c r="LJX7" s="177"/>
      <c r="LJY7" s="177"/>
      <c r="LJZ7" s="177"/>
      <c r="LKA7" s="177"/>
      <c r="LKB7" s="177"/>
      <c r="LKC7" s="177"/>
      <c r="LKD7" s="177"/>
      <c r="LKE7" s="177"/>
      <c r="LKF7" s="177"/>
      <c r="LKG7" s="177"/>
      <c r="LKH7" s="177"/>
      <c r="LKI7" s="177"/>
      <c r="LKJ7" s="177"/>
      <c r="LKK7" s="177"/>
      <c r="LKL7" s="177"/>
      <c r="LKM7" s="177"/>
      <c r="LKN7" s="177"/>
      <c r="LKO7" s="177"/>
      <c r="LKP7" s="177"/>
      <c r="LKQ7" s="177"/>
      <c r="LKR7" s="177"/>
      <c r="LKS7" s="177"/>
      <c r="LKT7" s="177"/>
      <c r="LKU7" s="177"/>
      <c r="LKV7" s="177"/>
      <c r="LKW7" s="177"/>
      <c r="LKX7" s="177"/>
      <c r="LKY7" s="177"/>
      <c r="LKZ7" s="177"/>
      <c r="LLA7" s="177"/>
      <c r="LLB7" s="177"/>
      <c r="LLC7" s="177"/>
      <c r="LLD7" s="177"/>
      <c r="LLE7" s="177"/>
      <c r="LLF7" s="177"/>
      <c r="LLG7" s="177"/>
      <c r="LLH7" s="177"/>
      <c r="LLI7" s="177"/>
      <c r="LLJ7" s="177"/>
      <c r="LLK7" s="177"/>
      <c r="LLL7" s="177"/>
      <c r="LLM7" s="177"/>
      <c r="LLN7" s="177"/>
      <c r="LLO7" s="177"/>
      <c r="LLP7" s="177"/>
      <c r="LLQ7" s="177"/>
      <c r="LLR7" s="177"/>
      <c r="LLS7" s="177"/>
      <c r="LLT7" s="177"/>
      <c r="LLU7" s="177"/>
      <c r="LLV7" s="177"/>
      <c r="LLW7" s="177"/>
      <c r="LLX7" s="177"/>
      <c r="LLY7" s="177"/>
      <c r="LLZ7" s="177"/>
      <c r="LMA7" s="177"/>
      <c r="LMB7" s="177"/>
      <c r="LMC7" s="177"/>
      <c r="LMD7" s="177"/>
      <c r="LME7" s="177"/>
      <c r="LMF7" s="177"/>
      <c r="LMG7" s="177"/>
      <c r="LMH7" s="177"/>
      <c r="LMI7" s="177"/>
      <c r="LMJ7" s="177"/>
      <c r="LMK7" s="177"/>
      <c r="LML7" s="177"/>
      <c r="LMM7" s="177"/>
      <c r="LMN7" s="177"/>
      <c r="LMO7" s="177"/>
      <c r="LMP7" s="177"/>
      <c r="LMQ7" s="177"/>
      <c r="LMR7" s="177"/>
      <c r="LMS7" s="177"/>
      <c r="LMT7" s="177"/>
      <c r="LMU7" s="177"/>
      <c r="LMV7" s="177"/>
      <c r="LMW7" s="177"/>
      <c r="LMX7" s="177"/>
      <c r="LMY7" s="177"/>
      <c r="LMZ7" s="177"/>
      <c r="LNA7" s="177"/>
      <c r="LNB7" s="177"/>
      <c r="LNC7" s="177"/>
      <c r="LND7" s="177"/>
      <c r="LNE7" s="177"/>
      <c r="LNF7" s="177"/>
      <c r="LNG7" s="177"/>
      <c r="LNH7" s="177"/>
      <c r="LNI7" s="177"/>
      <c r="LNJ7" s="177"/>
      <c r="LNK7" s="177"/>
      <c r="LNL7" s="177"/>
      <c r="LNM7" s="177"/>
      <c r="LNN7" s="177"/>
      <c r="LNO7" s="177"/>
      <c r="LNP7" s="177"/>
      <c r="LNQ7" s="177"/>
      <c r="LNR7" s="177"/>
      <c r="LNS7" s="177"/>
      <c r="LNT7" s="177"/>
      <c r="LNU7" s="177"/>
      <c r="LNV7" s="177"/>
      <c r="LNW7" s="177"/>
      <c r="LNX7" s="177"/>
      <c r="LNY7" s="177"/>
      <c r="LNZ7" s="177"/>
      <c r="LOA7" s="177"/>
      <c r="LOB7" s="177"/>
      <c r="LOC7" s="177"/>
      <c r="LOD7" s="177"/>
      <c r="LOE7" s="177"/>
      <c r="LOF7" s="177"/>
      <c r="LOG7" s="177"/>
      <c r="LOH7" s="177"/>
      <c r="LOI7" s="177"/>
      <c r="LOJ7" s="177"/>
      <c r="LOK7" s="177"/>
      <c r="LOL7" s="177"/>
      <c r="LOM7" s="177"/>
      <c r="LON7" s="177"/>
      <c r="LOO7" s="177"/>
      <c r="LOP7" s="177"/>
      <c r="LOQ7" s="177"/>
      <c r="LOR7" s="177"/>
      <c r="LOS7" s="177"/>
      <c r="LOT7" s="177"/>
      <c r="LOU7" s="177"/>
      <c r="LOV7" s="177"/>
      <c r="LOW7" s="177"/>
      <c r="LOX7" s="177"/>
      <c r="LOY7" s="177"/>
      <c r="LOZ7" s="177"/>
      <c r="LPA7" s="177"/>
      <c r="LPB7" s="177"/>
      <c r="LPC7" s="177"/>
      <c r="LPD7" s="177"/>
      <c r="LPE7" s="177"/>
      <c r="LPF7" s="177"/>
      <c r="LPG7" s="177"/>
      <c r="LPH7" s="177"/>
      <c r="LPI7" s="177"/>
      <c r="LPJ7" s="177"/>
      <c r="LPK7" s="177"/>
      <c r="LPL7" s="177"/>
      <c r="LPM7" s="177"/>
      <c r="LPN7" s="177"/>
      <c r="LPO7" s="177"/>
      <c r="LPP7" s="177"/>
      <c r="LPQ7" s="177"/>
      <c r="LPR7" s="177"/>
      <c r="LPS7" s="177"/>
      <c r="LPT7" s="177"/>
      <c r="LPU7" s="177"/>
      <c r="LPV7" s="177"/>
      <c r="LPW7" s="177"/>
      <c r="LPX7" s="177"/>
      <c r="LPY7" s="177"/>
      <c r="LPZ7" s="177"/>
      <c r="LQA7" s="177"/>
      <c r="LQB7" s="177"/>
      <c r="LQC7" s="177"/>
      <c r="LQD7" s="177"/>
      <c r="LQE7" s="177"/>
      <c r="LQF7" s="177"/>
      <c r="LQG7" s="177"/>
      <c r="LQH7" s="177"/>
      <c r="LQI7" s="177"/>
      <c r="LQJ7" s="177"/>
      <c r="LQK7" s="177"/>
      <c r="LQL7" s="177"/>
      <c r="LQM7" s="177"/>
      <c r="LQN7" s="177"/>
      <c r="LQO7" s="177"/>
      <c r="LQP7" s="177"/>
      <c r="LQQ7" s="177"/>
      <c r="LQR7" s="177"/>
      <c r="LQS7" s="177"/>
      <c r="LQT7" s="177"/>
      <c r="LQU7" s="177"/>
      <c r="LQV7" s="177"/>
      <c r="LQW7" s="177"/>
      <c r="LQX7" s="177"/>
      <c r="LQY7" s="177"/>
      <c r="LQZ7" s="177"/>
      <c r="LRA7" s="177"/>
      <c r="LRB7" s="177"/>
      <c r="LRC7" s="177"/>
      <c r="LRD7" s="177"/>
      <c r="LRE7" s="177"/>
      <c r="LRF7" s="177"/>
      <c r="LRG7" s="177"/>
      <c r="LRH7" s="177"/>
      <c r="LRI7" s="177"/>
      <c r="LRJ7" s="177"/>
      <c r="LRK7" s="177"/>
      <c r="LRL7" s="177"/>
      <c r="LRM7" s="177"/>
      <c r="LRN7" s="177"/>
      <c r="LRO7" s="177"/>
      <c r="LRP7" s="177"/>
      <c r="LRQ7" s="177"/>
      <c r="LRR7" s="177"/>
      <c r="LRS7" s="177"/>
      <c r="LRT7" s="177"/>
      <c r="LRU7" s="177"/>
      <c r="LRV7" s="177"/>
      <c r="LRW7" s="177"/>
      <c r="LRX7" s="177"/>
      <c r="LRY7" s="177"/>
      <c r="LRZ7" s="177"/>
      <c r="LSA7" s="177"/>
      <c r="LSB7" s="177"/>
      <c r="LSC7" s="177"/>
      <c r="LSD7" s="177"/>
      <c r="LSE7" s="177"/>
      <c r="LSF7" s="177"/>
      <c r="LSG7" s="177"/>
      <c r="LSH7" s="177"/>
      <c r="LSI7" s="177"/>
      <c r="LSJ7" s="177"/>
      <c r="LSK7" s="177"/>
      <c r="LSL7" s="177"/>
      <c r="LSM7" s="177"/>
      <c r="LSN7" s="177"/>
      <c r="LSO7" s="177"/>
      <c r="LSP7" s="177"/>
      <c r="LSQ7" s="177"/>
      <c r="LSR7" s="177"/>
      <c r="LSS7" s="177"/>
      <c r="LST7" s="177"/>
      <c r="LSU7" s="177"/>
      <c r="LSV7" s="177"/>
      <c r="LSW7" s="177"/>
      <c r="LSX7" s="177"/>
      <c r="LSY7" s="177"/>
      <c r="LSZ7" s="177"/>
      <c r="LTA7" s="177"/>
      <c r="LTB7" s="177"/>
      <c r="LTC7" s="177"/>
      <c r="LTD7" s="177"/>
      <c r="LTE7" s="177"/>
      <c r="LTF7" s="177"/>
      <c r="LTG7" s="177"/>
      <c r="LTH7" s="177"/>
      <c r="LTI7" s="177"/>
      <c r="LTJ7" s="177"/>
      <c r="LTK7" s="177"/>
      <c r="LTL7" s="177"/>
      <c r="LTM7" s="177"/>
      <c r="LTN7" s="177"/>
      <c r="LTO7" s="177"/>
      <c r="LTP7" s="177"/>
      <c r="LTQ7" s="177"/>
      <c r="LTR7" s="177"/>
      <c r="LTS7" s="177"/>
      <c r="LTT7" s="177"/>
      <c r="LTU7" s="177"/>
      <c r="LTV7" s="177"/>
      <c r="LTW7" s="177"/>
      <c r="LTX7" s="177"/>
      <c r="LTY7" s="177"/>
      <c r="LTZ7" s="177"/>
      <c r="LUA7" s="177"/>
      <c r="LUB7" s="177"/>
      <c r="LUC7" s="177"/>
      <c r="LUD7" s="177"/>
      <c r="LUE7" s="177"/>
      <c r="LUF7" s="177"/>
      <c r="LUG7" s="177"/>
      <c r="LUH7" s="177"/>
      <c r="LUI7" s="177"/>
      <c r="LUJ7" s="177"/>
      <c r="LUK7" s="177"/>
      <c r="LUL7" s="177"/>
      <c r="LUM7" s="177"/>
      <c r="LUN7" s="177"/>
      <c r="LUO7" s="177"/>
      <c r="LUP7" s="177"/>
      <c r="LUQ7" s="177"/>
      <c r="LUR7" s="177"/>
      <c r="LUS7" s="177"/>
      <c r="LUT7" s="177"/>
      <c r="LUU7" s="177"/>
      <c r="LUV7" s="177"/>
      <c r="LUW7" s="177"/>
      <c r="LUX7" s="177"/>
      <c r="LUY7" s="177"/>
      <c r="LUZ7" s="177"/>
      <c r="LVA7" s="177"/>
      <c r="LVB7" s="177"/>
      <c r="LVC7" s="177"/>
      <c r="LVD7" s="177"/>
      <c r="LVE7" s="177"/>
      <c r="LVF7" s="177"/>
      <c r="LVG7" s="177"/>
      <c r="LVH7" s="177"/>
      <c r="LVI7" s="177"/>
      <c r="LVJ7" s="177"/>
      <c r="LVK7" s="177"/>
      <c r="LVL7" s="177"/>
      <c r="LVM7" s="177"/>
      <c r="LVN7" s="177"/>
      <c r="LVO7" s="177"/>
      <c r="LVP7" s="177"/>
      <c r="LVQ7" s="177"/>
      <c r="LVR7" s="177"/>
      <c r="LVS7" s="177"/>
      <c r="LVT7" s="177"/>
      <c r="LVU7" s="177"/>
      <c r="LVV7" s="177"/>
      <c r="LVW7" s="177"/>
      <c r="LVX7" s="177"/>
      <c r="LVY7" s="177"/>
      <c r="LVZ7" s="177"/>
      <c r="LWA7" s="177"/>
      <c r="LWB7" s="177"/>
      <c r="LWC7" s="177"/>
      <c r="LWD7" s="177"/>
      <c r="LWE7" s="177"/>
      <c r="LWF7" s="177"/>
      <c r="LWG7" s="177"/>
      <c r="LWH7" s="177"/>
      <c r="LWI7" s="177"/>
      <c r="LWJ7" s="177"/>
      <c r="LWK7" s="177"/>
      <c r="LWL7" s="177"/>
      <c r="LWM7" s="177"/>
      <c r="LWN7" s="177"/>
      <c r="LWO7" s="177"/>
      <c r="LWP7" s="177"/>
      <c r="LWQ7" s="177"/>
      <c r="LWR7" s="177"/>
      <c r="LWS7" s="177"/>
      <c r="LWT7" s="177"/>
      <c r="LWU7" s="177"/>
      <c r="LWV7" s="177"/>
      <c r="LWW7" s="177"/>
      <c r="LWX7" s="177"/>
      <c r="LWY7" s="177"/>
      <c r="LWZ7" s="177"/>
      <c r="LXA7" s="177"/>
      <c r="LXB7" s="177"/>
      <c r="LXC7" s="177"/>
      <c r="LXD7" s="177"/>
      <c r="LXE7" s="177"/>
      <c r="LXF7" s="177"/>
      <c r="LXG7" s="177"/>
      <c r="LXH7" s="177"/>
      <c r="LXI7" s="177"/>
      <c r="LXJ7" s="177"/>
      <c r="LXK7" s="177"/>
      <c r="LXL7" s="177"/>
      <c r="LXM7" s="177"/>
      <c r="LXN7" s="177"/>
      <c r="LXO7" s="177"/>
      <c r="LXP7" s="177"/>
      <c r="LXQ7" s="177"/>
      <c r="LXR7" s="177"/>
      <c r="LXS7" s="177"/>
      <c r="LXT7" s="177"/>
      <c r="LXU7" s="177"/>
      <c r="LXV7" s="177"/>
      <c r="LXW7" s="177"/>
      <c r="LXX7" s="177"/>
      <c r="LXY7" s="177"/>
      <c r="LXZ7" s="177"/>
      <c r="LYA7" s="177"/>
      <c r="LYB7" s="177"/>
      <c r="LYC7" s="177"/>
      <c r="LYD7" s="177"/>
      <c r="LYE7" s="177"/>
      <c r="LYF7" s="177"/>
      <c r="LYG7" s="177"/>
      <c r="LYH7" s="177"/>
      <c r="LYI7" s="177"/>
      <c r="LYJ7" s="177"/>
      <c r="LYK7" s="177"/>
      <c r="LYL7" s="177"/>
      <c r="LYM7" s="177"/>
      <c r="LYN7" s="177"/>
      <c r="LYO7" s="177"/>
      <c r="LYP7" s="177"/>
      <c r="LYQ7" s="177"/>
      <c r="LYR7" s="177"/>
      <c r="LYS7" s="177"/>
      <c r="LYT7" s="177"/>
      <c r="LYU7" s="177"/>
      <c r="LYV7" s="177"/>
      <c r="LYW7" s="177"/>
      <c r="LYX7" s="177"/>
      <c r="LYY7" s="177"/>
      <c r="LYZ7" s="177"/>
      <c r="LZA7" s="177"/>
      <c r="LZB7" s="177"/>
      <c r="LZC7" s="177"/>
      <c r="LZD7" s="177"/>
      <c r="LZE7" s="177"/>
      <c r="LZF7" s="177"/>
      <c r="LZG7" s="177"/>
      <c r="LZH7" s="177"/>
      <c r="LZI7" s="177"/>
      <c r="LZJ7" s="177"/>
      <c r="LZK7" s="177"/>
      <c r="LZL7" s="177"/>
      <c r="LZM7" s="177"/>
      <c r="LZN7" s="177"/>
      <c r="LZO7" s="177"/>
      <c r="LZP7" s="177"/>
      <c r="LZQ7" s="177"/>
      <c r="LZR7" s="177"/>
      <c r="LZS7" s="177"/>
      <c r="LZT7" s="177"/>
      <c r="LZU7" s="177"/>
      <c r="LZV7" s="177"/>
      <c r="LZW7" s="177"/>
      <c r="LZX7" s="177"/>
      <c r="LZY7" s="177"/>
      <c r="LZZ7" s="177"/>
      <c r="MAA7" s="177"/>
      <c r="MAB7" s="177"/>
      <c r="MAC7" s="177"/>
      <c r="MAD7" s="177"/>
      <c r="MAE7" s="177"/>
      <c r="MAF7" s="177"/>
      <c r="MAG7" s="177"/>
      <c r="MAH7" s="177"/>
      <c r="MAI7" s="177"/>
      <c r="MAJ7" s="177"/>
      <c r="MAK7" s="177"/>
      <c r="MAL7" s="177"/>
      <c r="MAM7" s="177"/>
      <c r="MAN7" s="177"/>
      <c r="MAO7" s="177"/>
      <c r="MAP7" s="177"/>
      <c r="MAQ7" s="177"/>
      <c r="MAR7" s="177"/>
      <c r="MAS7" s="177"/>
      <c r="MAT7" s="177"/>
      <c r="MAU7" s="177"/>
      <c r="MAV7" s="177"/>
      <c r="MAW7" s="177"/>
      <c r="MAX7" s="177"/>
      <c r="MAY7" s="177"/>
      <c r="MAZ7" s="177"/>
      <c r="MBA7" s="177"/>
      <c r="MBB7" s="177"/>
      <c r="MBC7" s="177"/>
      <c r="MBD7" s="177"/>
      <c r="MBE7" s="177"/>
      <c r="MBF7" s="177"/>
      <c r="MBG7" s="177"/>
      <c r="MBH7" s="177"/>
      <c r="MBI7" s="177"/>
      <c r="MBJ7" s="177"/>
      <c r="MBK7" s="177"/>
      <c r="MBL7" s="177"/>
      <c r="MBM7" s="177"/>
      <c r="MBN7" s="177"/>
      <c r="MBO7" s="177"/>
      <c r="MBP7" s="177"/>
      <c r="MBQ7" s="177"/>
      <c r="MBR7" s="177"/>
      <c r="MBS7" s="177"/>
      <c r="MBT7" s="177"/>
      <c r="MBU7" s="177"/>
      <c r="MBV7" s="177"/>
      <c r="MBW7" s="177"/>
      <c r="MBX7" s="177"/>
      <c r="MBY7" s="177"/>
      <c r="MBZ7" s="177"/>
      <c r="MCA7" s="177"/>
      <c r="MCB7" s="177"/>
      <c r="MCC7" s="177"/>
      <c r="MCD7" s="177"/>
      <c r="MCE7" s="177"/>
      <c r="MCF7" s="177"/>
      <c r="MCG7" s="177"/>
      <c r="MCH7" s="177"/>
      <c r="MCI7" s="177"/>
      <c r="MCJ7" s="177"/>
      <c r="MCK7" s="177"/>
      <c r="MCL7" s="177"/>
      <c r="MCM7" s="177"/>
      <c r="MCN7" s="177"/>
      <c r="MCO7" s="177"/>
      <c r="MCP7" s="177"/>
      <c r="MCQ7" s="177"/>
      <c r="MCR7" s="177"/>
      <c r="MCS7" s="177"/>
      <c r="MCT7" s="177"/>
      <c r="MCU7" s="177"/>
      <c r="MCV7" s="177"/>
      <c r="MCW7" s="177"/>
      <c r="MCX7" s="177"/>
      <c r="MCY7" s="177"/>
      <c r="MCZ7" s="177"/>
      <c r="MDA7" s="177"/>
      <c r="MDB7" s="177"/>
      <c r="MDC7" s="177"/>
      <c r="MDD7" s="177"/>
      <c r="MDE7" s="177"/>
      <c r="MDF7" s="177"/>
      <c r="MDG7" s="177"/>
      <c r="MDH7" s="177"/>
      <c r="MDI7" s="177"/>
      <c r="MDJ7" s="177"/>
      <c r="MDK7" s="177"/>
      <c r="MDL7" s="177"/>
      <c r="MDM7" s="177"/>
      <c r="MDN7" s="177"/>
      <c r="MDO7" s="177"/>
      <c r="MDP7" s="177"/>
      <c r="MDQ7" s="177"/>
      <c r="MDR7" s="177"/>
      <c r="MDS7" s="177"/>
      <c r="MDT7" s="177"/>
      <c r="MDU7" s="177"/>
      <c r="MDV7" s="177"/>
      <c r="MDW7" s="177"/>
      <c r="MDX7" s="177"/>
      <c r="MDY7" s="177"/>
      <c r="MDZ7" s="177"/>
      <c r="MEA7" s="177"/>
      <c r="MEB7" s="177"/>
      <c r="MEC7" s="177"/>
      <c r="MED7" s="177"/>
      <c r="MEE7" s="177"/>
      <c r="MEF7" s="177"/>
      <c r="MEG7" s="177"/>
      <c r="MEH7" s="177"/>
      <c r="MEI7" s="177"/>
      <c r="MEJ7" s="177"/>
      <c r="MEK7" s="177"/>
      <c r="MEL7" s="177"/>
      <c r="MEM7" s="177"/>
      <c r="MEN7" s="177"/>
      <c r="MEO7" s="177"/>
      <c r="MEP7" s="177"/>
      <c r="MEQ7" s="177"/>
      <c r="MER7" s="177"/>
      <c r="MES7" s="177"/>
      <c r="MET7" s="177"/>
      <c r="MEU7" s="177"/>
      <c r="MEV7" s="177"/>
      <c r="MEW7" s="177"/>
      <c r="MEX7" s="177"/>
      <c r="MEY7" s="177"/>
      <c r="MEZ7" s="177"/>
      <c r="MFA7" s="177"/>
      <c r="MFB7" s="177"/>
      <c r="MFC7" s="177"/>
      <c r="MFD7" s="177"/>
      <c r="MFE7" s="177"/>
      <c r="MFF7" s="177"/>
      <c r="MFG7" s="177"/>
      <c r="MFH7" s="177"/>
      <c r="MFI7" s="177"/>
      <c r="MFJ7" s="177"/>
      <c r="MFK7" s="177"/>
      <c r="MFL7" s="177"/>
      <c r="MFM7" s="177"/>
      <c r="MFN7" s="177"/>
      <c r="MFO7" s="177"/>
      <c r="MFP7" s="177"/>
      <c r="MFQ7" s="177"/>
      <c r="MFR7" s="177"/>
      <c r="MFS7" s="177"/>
      <c r="MFT7" s="177"/>
      <c r="MFU7" s="177"/>
      <c r="MFV7" s="177"/>
      <c r="MFW7" s="177"/>
      <c r="MFX7" s="177"/>
      <c r="MFY7" s="177"/>
      <c r="MFZ7" s="177"/>
      <c r="MGA7" s="177"/>
      <c r="MGB7" s="177"/>
      <c r="MGC7" s="177"/>
      <c r="MGD7" s="177"/>
      <c r="MGE7" s="177"/>
      <c r="MGF7" s="177"/>
      <c r="MGG7" s="177"/>
      <c r="MGH7" s="177"/>
      <c r="MGI7" s="177"/>
      <c r="MGJ7" s="177"/>
      <c r="MGK7" s="177"/>
      <c r="MGL7" s="177"/>
      <c r="MGM7" s="177"/>
      <c r="MGN7" s="177"/>
      <c r="MGO7" s="177"/>
      <c r="MGP7" s="177"/>
      <c r="MGQ7" s="177"/>
      <c r="MGR7" s="177"/>
      <c r="MGS7" s="177"/>
      <c r="MGT7" s="177"/>
      <c r="MGU7" s="177"/>
      <c r="MGV7" s="177"/>
      <c r="MGW7" s="177"/>
      <c r="MGX7" s="177"/>
      <c r="MGY7" s="177"/>
      <c r="MGZ7" s="177"/>
      <c r="MHA7" s="177"/>
      <c r="MHB7" s="177"/>
      <c r="MHC7" s="177"/>
      <c r="MHD7" s="177"/>
      <c r="MHE7" s="177"/>
      <c r="MHF7" s="177"/>
      <c r="MHG7" s="177"/>
      <c r="MHH7" s="177"/>
      <c r="MHI7" s="177"/>
      <c r="MHJ7" s="177"/>
      <c r="MHK7" s="177"/>
      <c r="MHL7" s="177"/>
      <c r="MHM7" s="177"/>
      <c r="MHN7" s="177"/>
      <c r="MHO7" s="177"/>
      <c r="MHP7" s="177"/>
      <c r="MHQ7" s="177"/>
      <c r="MHR7" s="177"/>
      <c r="MHS7" s="177"/>
      <c r="MHT7" s="177"/>
      <c r="MHU7" s="177"/>
      <c r="MHV7" s="177"/>
      <c r="MHW7" s="177"/>
      <c r="MHX7" s="177"/>
      <c r="MHY7" s="177"/>
      <c r="MHZ7" s="177"/>
      <c r="MIA7" s="177"/>
      <c r="MIB7" s="177"/>
      <c r="MIC7" s="177"/>
      <c r="MID7" s="177"/>
      <c r="MIE7" s="177"/>
      <c r="MIF7" s="177"/>
      <c r="MIG7" s="177"/>
      <c r="MIH7" s="177"/>
      <c r="MII7" s="177"/>
      <c r="MIJ7" s="177"/>
      <c r="MIK7" s="177"/>
      <c r="MIL7" s="177"/>
      <c r="MIM7" s="177"/>
      <c r="MIN7" s="177"/>
      <c r="MIO7" s="177"/>
      <c r="MIP7" s="177"/>
      <c r="MIQ7" s="177"/>
      <c r="MIR7" s="177"/>
      <c r="MIS7" s="177"/>
      <c r="MIT7" s="177"/>
      <c r="MIU7" s="177"/>
      <c r="MIV7" s="177"/>
      <c r="MIW7" s="177"/>
      <c r="MIX7" s="177"/>
      <c r="MIY7" s="177"/>
      <c r="MIZ7" s="177"/>
      <c r="MJA7" s="177"/>
      <c r="MJB7" s="177"/>
      <c r="MJC7" s="177"/>
      <c r="MJD7" s="177"/>
      <c r="MJE7" s="177"/>
      <c r="MJF7" s="177"/>
      <c r="MJG7" s="177"/>
      <c r="MJH7" s="177"/>
      <c r="MJI7" s="177"/>
      <c r="MJJ7" s="177"/>
      <c r="MJK7" s="177"/>
      <c r="MJL7" s="177"/>
      <c r="MJM7" s="177"/>
      <c r="MJN7" s="177"/>
      <c r="MJO7" s="177"/>
      <c r="MJP7" s="177"/>
      <c r="MJQ7" s="177"/>
      <c r="MJR7" s="177"/>
      <c r="MJS7" s="177"/>
      <c r="MJT7" s="177"/>
      <c r="MJU7" s="177"/>
      <c r="MJV7" s="177"/>
      <c r="MJW7" s="177"/>
      <c r="MJX7" s="177"/>
      <c r="MJY7" s="177"/>
      <c r="MJZ7" s="177"/>
      <c r="MKA7" s="177"/>
      <c r="MKB7" s="177"/>
      <c r="MKC7" s="177"/>
      <c r="MKD7" s="177"/>
      <c r="MKE7" s="177"/>
      <c r="MKF7" s="177"/>
      <c r="MKG7" s="177"/>
      <c r="MKH7" s="177"/>
      <c r="MKI7" s="177"/>
      <c r="MKJ7" s="177"/>
      <c r="MKK7" s="177"/>
      <c r="MKL7" s="177"/>
      <c r="MKM7" s="177"/>
      <c r="MKN7" s="177"/>
      <c r="MKO7" s="177"/>
      <c r="MKP7" s="177"/>
      <c r="MKQ7" s="177"/>
      <c r="MKR7" s="177"/>
      <c r="MKS7" s="177"/>
      <c r="MKT7" s="177"/>
      <c r="MKU7" s="177"/>
      <c r="MKV7" s="177"/>
      <c r="MKW7" s="177"/>
      <c r="MKX7" s="177"/>
      <c r="MKY7" s="177"/>
      <c r="MKZ7" s="177"/>
      <c r="MLA7" s="177"/>
      <c r="MLB7" s="177"/>
      <c r="MLC7" s="177"/>
      <c r="MLD7" s="177"/>
      <c r="MLE7" s="177"/>
      <c r="MLF7" s="177"/>
      <c r="MLG7" s="177"/>
      <c r="MLH7" s="177"/>
      <c r="MLI7" s="177"/>
      <c r="MLJ7" s="177"/>
      <c r="MLK7" s="177"/>
      <c r="MLL7" s="177"/>
      <c r="MLM7" s="177"/>
      <c r="MLN7" s="177"/>
      <c r="MLO7" s="177"/>
      <c r="MLP7" s="177"/>
      <c r="MLQ7" s="177"/>
      <c r="MLR7" s="177"/>
      <c r="MLS7" s="177"/>
      <c r="MLT7" s="177"/>
      <c r="MLU7" s="177"/>
      <c r="MLV7" s="177"/>
      <c r="MLW7" s="177"/>
      <c r="MLX7" s="177"/>
      <c r="MLY7" s="177"/>
      <c r="MLZ7" s="177"/>
      <c r="MMA7" s="177"/>
      <c r="MMB7" s="177"/>
      <c r="MMC7" s="177"/>
      <c r="MMD7" s="177"/>
      <c r="MME7" s="177"/>
      <c r="MMF7" s="177"/>
      <c r="MMG7" s="177"/>
      <c r="MMH7" s="177"/>
      <c r="MMI7" s="177"/>
      <c r="MMJ7" s="177"/>
      <c r="MMK7" s="177"/>
      <c r="MML7" s="177"/>
      <c r="MMM7" s="177"/>
      <c r="MMN7" s="177"/>
      <c r="MMO7" s="177"/>
      <c r="MMP7" s="177"/>
      <c r="MMQ7" s="177"/>
      <c r="MMR7" s="177"/>
      <c r="MMS7" s="177"/>
      <c r="MMT7" s="177"/>
      <c r="MMU7" s="177"/>
      <c r="MMV7" s="177"/>
      <c r="MMW7" s="177"/>
      <c r="MMX7" s="177"/>
      <c r="MMY7" s="177"/>
      <c r="MMZ7" s="177"/>
      <c r="MNA7" s="177"/>
      <c r="MNB7" s="177"/>
      <c r="MNC7" s="177"/>
      <c r="MND7" s="177"/>
      <c r="MNE7" s="177"/>
      <c r="MNF7" s="177"/>
      <c r="MNG7" s="177"/>
      <c r="MNH7" s="177"/>
      <c r="MNI7" s="177"/>
      <c r="MNJ7" s="177"/>
      <c r="MNK7" s="177"/>
      <c r="MNL7" s="177"/>
      <c r="MNM7" s="177"/>
      <c r="MNN7" s="177"/>
      <c r="MNO7" s="177"/>
      <c r="MNP7" s="177"/>
      <c r="MNQ7" s="177"/>
      <c r="MNR7" s="177"/>
      <c r="MNS7" s="177"/>
      <c r="MNT7" s="177"/>
      <c r="MNU7" s="177"/>
      <c r="MNV7" s="177"/>
      <c r="MNW7" s="177"/>
      <c r="MNX7" s="177"/>
      <c r="MNY7" s="177"/>
      <c r="MNZ7" s="177"/>
      <c r="MOA7" s="177"/>
      <c r="MOB7" s="177"/>
      <c r="MOC7" s="177"/>
      <c r="MOD7" s="177"/>
      <c r="MOE7" s="177"/>
      <c r="MOF7" s="177"/>
      <c r="MOG7" s="177"/>
      <c r="MOH7" s="177"/>
      <c r="MOI7" s="177"/>
      <c r="MOJ7" s="177"/>
      <c r="MOK7" s="177"/>
      <c r="MOL7" s="177"/>
      <c r="MOM7" s="177"/>
      <c r="MON7" s="177"/>
      <c r="MOO7" s="177"/>
      <c r="MOP7" s="177"/>
      <c r="MOQ7" s="177"/>
      <c r="MOR7" s="177"/>
      <c r="MOS7" s="177"/>
      <c r="MOT7" s="177"/>
      <c r="MOU7" s="177"/>
      <c r="MOV7" s="177"/>
      <c r="MOW7" s="177"/>
      <c r="MOX7" s="177"/>
      <c r="MOY7" s="177"/>
      <c r="MOZ7" s="177"/>
      <c r="MPA7" s="177"/>
      <c r="MPB7" s="177"/>
      <c r="MPC7" s="177"/>
      <c r="MPD7" s="177"/>
      <c r="MPE7" s="177"/>
      <c r="MPF7" s="177"/>
      <c r="MPG7" s="177"/>
      <c r="MPH7" s="177"/>
      <c r="MPI7" s="177"/>
      <c r="MPJ7" s="177"/>
      <c r="MPK7" s="177"/>
      <c r="MPL7" s="177"/>
      <c r="MPM7" s="177"/>
      <c r="MPN7" s="177"/>
      <c r="MPO7" s="177"/>
      <c r="MPP7" s="177"/>
      <c r="MPQ7" s="177"/>
      <c r="MPR7" s="177"/>
      <c r="MPS7" s="177"/>
      <c r="MPT7" s="177"/>
      <c r="MPU7" s="177"/>
      <c r="MPV7" s="177"/>
      <c r="MPW7" s="177"/>
      <c r="MPX7" s="177"/>
      <c r="MPY7" s="177"/>
      <c r="MPZ7" s="177"/>
      <c r="MQA7" s="177"/>
      <c r="MQB7" s="177"/>
      <c r="MQC7" s="177"/>
      <c r="MQD7" s="177"/>
      <c r="MQE7" s="177"/>
      <c r="MQF7" s="177"/>
      <c r="MQG7" s="177"/>
      <c r="MQH7" s="177"/>
      <c r="MQI7" s="177"/>
      <c r="MQJ7" s="177"/>
      <c r="MQK7" s="177"/>
      <c r="MQL7" s="177"/>
      <c r="MQM7" s="177"/>
      <c r="MQN7" s="177"/>
      <c r="MQO7" s="177"/>
      <c r="MQP7" s="177"/>
      <c r="MQQ7" s="177"/>
      <c r="MQR7" s="177"/>
      <c r="MQS7" s="177"/>
      <c r="MQT7" s="177"/>
      <c r="MQU7" s="177"/>
      <c r="MQV7" s="177"/>
      <c r="MQW7" s="177"/>
      <c r="MQX7" s="177"/>
      <c r="MQY7" s="177"/>
      <c r="MQZ7" s="177"/>
      <c r="MRA7" s="177"/>
      <c r="MRB7" s="177"/>
      <c r="MRC7" s="177"/>
      <c r="MRD7" s="177"/>
      <c r="MRE7" s="177"/>
      <c r="MRF7" s="177"/>
      <c r="MRG7" s="177"/>
      <c r="MRH7" s="177"/>
      <c r="MRI7" s="177"/>
      <c r="MRJ7" s="177"/>
      <c r="MRK7" s="177"/>
      <c r="MRL7" s="177"/>
      <c r="MRM7" s="177"/>
      <c r="MRN7" s="177"/>
      <c r="MRO7" s="177"/>
      <c r="MRP7" s="177"/>
      <c r="MRQ7" s="177"/>
      <c r="MRR7" s="177"/>
      <c r="MRS7" s="177"/>
      <c r="MRT7" s="177"/>
      <c r="MRU7" s="177"/>
      <c r="MRV7" s="177"/>
      <c r="MRW7" s="177"/>
      <c r="MRX7" s="177"/>
      <c r="MRY7" s="177"/>
      <c r="MRZ7" s="177"/>
      <c r="MSA7" s="177"/>
      <c r="MSB7" s="177"/>
      <c r="MSC7" s="177"/>
      <c r="MSD7" s="177"/>
      <c r="MSE7" s="177"/>
      <c r="MSF7" s="177"/>
      <c r="MSG7" s="177"/>
      <c r="MSH7" s="177"/>
      <c r="MSI7" s="177"/>
      <c r="MSJ7" s="177"/>
      <c r="MSK7" s="177"/>
      <c r="MSL7" s="177"/>
      <c r="MSM7" s="177"/>
      <c r="MSN7" s="177"/>
      <c r="MSO7" s="177"/>
      <c r="MSP7" s="177"/>
      <c r="MSQ7" s="177"/>
      <c r="MSR7" s="177"/>
      <c r="MSS7" s="177"/>
      <c r="MST7" s="177"/>
      <c r="MSU7" s="177"/>
      <c r="MSV7" s="177"/>
      <c r="MSW7" s="177"/>
      <c r="MSX7" s="177"/>
      <c r="MSY7" s="177"/>
      <c r="MSZ7" s="177"/>
      <c r="MTA7" s="177"/>
      <c r="MTB7" s="177"/>
      <c r="MTC7" s="177"/>
      <c r="MTD7" s="177"/>
      <c r="MTE7" s="177"/>
      <c r="MTF7" s="177"/>
      <c r="MTG7" s="177"/>
      <c r="MTH7" s="177"/>
      <c r="MTI7" s="177"/>
      <c r="MTJ7" s="177"/>
      <c r="MTK7" s="177"/>
      <c r="MTL7" s="177"/>
      <c r="MTM7" s="177"/>
      <c r="MTN7" s="177"/>
      <c r="MTO7" s="177"/>
      <c r="MTP7" s="177"/>
      <c r="MTQ7" s="177"/>
      <c r="MTR7" s="177"/>
      <c r="MTS7" s="177"/>
      <c r="MTT7" s="177"/>
      <c r="MTU7" s="177"/>
      <c r="MTV7" s="177"/>
      <c r="MTW7" s="177"/>
      <c r="MTX7" s="177"/>
      <c r="MTY7" s="177"/>
      <c r="MTZ7" s="177"/>
      <c r="MUA7" s="177"/>
      <c r="MUB7" s="177"/>
      <c r="MUC7" s="177"/>
      <c r="MUD7" s="177"/>
      <c r="MUE7" s="177"/>
      <c r="MUF7" s="177"/>
      <c r="MUG7" s="177"/>
      <c r="MUH7" s="177"/>
      <c r="MUI7" s="177"/>
      <c r="MUJ7" s="177"/>
      <c r="MUK7" s="177"/>
      <c r="MUL7" s="177"/>
      <c r="MUM7" s="177"/>
      <c r="MUN7" s="177"/>
      <c r="MUO7" s="177"/>
      <c r="MUP7" s="177"/>
      <c r="MUQ7" s="177"/>
      <c r="MUR7" s="177"/>
      <c r="MUS7" s="177"/>
      <c r="MUT7" s="177"/>
      <c r="MUU7" s="177"/>
      <c r="MUV7" s="177"/>
      <c r="MUW7" s="177"/>
      <c r="MUX7" s="177"/>
      <c r="MUY7" s="177"/>
      <c r="MUZ7" s="177"/>
      <c r="MVA7" s="177"/>
      <c r="MVB7" s="177"/>
      <c r="MVC7" s="177"/>
      <c r="MVD7" s="177"/>
      <c r="MVE7" s="177"/>
      <c r="MVF7" s="177"/>
      <c r="MVG7" s="177"/>
      <c r="MVH7" s="177"/>
      <c r="MVI7" s="177"/>
      <c r="MVJ7" s="177"/>
      <c r="MVK7" s="177"/>
      <c r="MVL7" s="177"/>
      <c r="MVM7" s="177"/>
      <c r="MVN7" s="177"/>
      <c r="MVO7" s="177"/>
      <c r="MVP7" s="177"/>
      <c r="MVQ7" s="177"/>
      <c r="MVR7" s="177"/>
      <c r="MVS7" s="177"/>
      <c r="MVT7" s="177"/>
      <c r="MVU7" s="177"/>
      <c r="MVV7" s="177"/>
      <c r="MVW7" s="177"/>
      <c r="MVX7" s="177"/>
      <c r="MVY7" s="177"/>
      <c r="MVZ7" s="177"/>
      <c r="MWA7" s="177"/>
      <c r="MWB7" s="177"/>
      <c r="MWC7" s="177"/>
      <c r="MWD7" s="177"/>
      <c r="MWE7" s="177"/>
      <c r="MWF7" s="177"/>
      <c r="MWG7" s="177"/>
      <c r="MWH7" s="177"/>
      <c r="MWI7" s="177"/>
      <c r="MWJ7" s="177"/>
      <c r="MWK7" s="177"/>
      <c r="MWL7" s="177"/>
      <c r="MWM7" s="177"/>
      <c r="MWN7" s="177"/>
      <c r="MWO7" s="177"/>
      <c r="MWP7" s="177"/>
      <c r="MWQ7" s="177"/>
      <c r="MWR7" s="177"/>
      <c r="MWS7" s="177"/>
      <c r="MWT7" s="177"/>
      <c r="MWU7" s="177"/>
      <c r="MWV7" s="177"/>
      <c r="MWW7" s="177"/>
      <c r="MWX7" s="177"/>
      <c r="MWY7" s="177"/>
      <c r="MWZ7" s="177"/>
      <c r="MXA7" s="177"/>
      <c r="MXB7" s="177"/>
      <c r="MXC7" s="177"/>
      <c r="MXD7" s="177"/>
      <c r="MXE7" s="177"/>
      <c r="MXF7" s="177"/>
      <c r="MXG7" s="177"/>
      <c r="MXH7" s="177"/>
      <c r="MXI7" s="177"/>
      <c r="MXJ7" s="177"/>
      <c r="MXK7" s="177"/>
      <c r="MXL7" s="177"/>
      <c r="MXM7" s="177"/>
      <c r="MXN7" s="177"/>
      <c r="MXO7" s="177"/>
      <c r="MXP7" s="177"/>
      <c r="MXQ7" s="177"/>
      <c r="MXR7" s="177"/>
      <c r="MXS7" s="177"/>
      <c r="MXT7" s="177"/>
      <c r="MXU7" s="177"/>
      <c r="MXV7" s="177"/>
      <c r="MXW7" s="177"/>
      <c r="MXX7" s="177"/>
      <c r="MXY7" s="177"/>
      <c r="MXZ7" s="177"/>
      <c r="MYA7" s="177"/>
      <c r="MYB7" s="177"/>
      <c r="MYC7" s="177"/>
      <c r="MYD7" s="177"/>
      <c r="MYE7" s="177"/>
      <c r="MYF7" s="177"/>
      <c r="MYG7" s="177"/>
      <c r="MYH7" s="177"/>
      <c r="MYI7" s="177"/>
      <c r="MYJ7" s="177"/>
      <c r="MYK7" s="177"/>
      <c r="MYL7" s="177"/>
      <c r="MYM7" s="177"/>
      <c r="MYN7" s="177"/>
      <c r="MYO7" s="177"/>
      <c r="MYP7" s="177"/>
      <c r="MYQ7" s="177"/>
      <c r="MYR7" s="177"/>
      <c r="MYS7" s="177"/>
      <c r="MYT7" s="177"/>
      <c r="MYU7" s="177"/>
      <c r="MYV7" s="177"/>
      <c r="MYW7" s="177"/>
      <c r="MYX7" s="177"/>
      <c r="MYY7" s="177"/>
      <c r="MYZ7" s="177"/>
      <c r="MZA7" s="177"/>
      <c r="MZB7" s="177"/>
      <c r="MZC7" s="177"/>
      <c r="MZD7" s="177"/>
      <c r="MZE7" s="177"/>
      <c r="MZF7" s="177"/>
      <c r="MZG7" s="177"/>
      <c r="MZH7" s="177"/>
      <c r="MZI7" s="177"/>
      <c r="MZJ7" s="177"/>
      <c r="MZK7" s="177"/>
      <c r="MZL7" s="177"/>
      <c r="MZM7" s="177"/>
      <c r="MZN7" s="177"/>
      <c r="MZO7" s="177"/>
      <c r="MZP7" s="177"/>
      <c r="MZQ7" s="177"/>
      <c r="MZR7" s="177"/>
      <c r="MZS7" s="177"/>
      <c r="MZT7" s="177"/>
      <c r="MZU7" s="177"/>
      <c r="MZV7" s="177"/>
      <c r="MZW7" s="177"/>
      <c r="MZX7" s="177"/>
      <c r="MZY7" s="177"/>
      <c r="MZZ7" s="177"/>
      <c r="NAA7" s="177"/>
      <c r="NAB7" s="177"/>
      <c r="NAC7" s="177"/>
      <c r="NAD7" s="177"/>
      <c r="NAE7" s="177"/>
      <c r="NAF7" s="177"/>
      <c r="NAG7" s="177"/>
      <c r="NAH7" s="177"/>
      <c r="NAI7" s="177"/>
      <c r="NAJ7" s="177"/>
      <c r="NAK7" s="177"/>
      <c r="NAL7" s="177"/>
      <c r="NAM7" s="177"/>
      <c r="NAN7" s="177"/>
      <c r="NAO7" s="177"/>
      <c r="NAP7" s="177"/>
      <c r="NAQ7" s="177"/>
      <c r="NAR7" s="177"/>
      <c r="NAS7" s="177"/>
      <c r="NAT7" s="177"/>
      <c r="NAU7" s="177"/>
      <c r="NAV7" s="177"/>
      <c r="NAW7" s="177"/>
      <c r="NAX7" s="177"/>
      <c r="NAY7" s="177"/>
      <c r="NAZ7" s="177"/>
      <c r="NBA7" s="177"/>
      <c r="NBB7" s="177"/>
      <c r="NBC7" s="177"/>
      <c r="NBD7" s="177"/>
      <c r="NBE7" s="177"/>
      <c r="NBF7" s="177"/>
      <c r="NBG7" s="177"/>
      <c r="NBH7" s="177"/>
      <c r="NBI7" s="177"/>
      <c r="NBJ7" s="177"/>
      <c r="NBK7" s="177"/>
      <c r="NBL7" s="177"/>
      <c r="NBM7" s="177"/>
      <c r="NBN7" s="177"/>
      <c r="NBO7" s="177"/>
      <c r="NBP7" s="177"/>
      <c r="NBQ7" s="177"/>
      <c r="NBR7" s="177"/>
      <c r="NBS7" s="177"/>
      <c r="NBT7" s="177"/>
      <c r="NBU7" s="177"/>
      <c r="NBV7" s="177"/>
      <c r="NBW7" s="177"/>
      <c r="NBX7" s="177"/>
      <c r="NBY7" s="177"/>
      <c r="NBZ7" s="177"/>
      <c r="NCA7" s="177"/>
      <c r="NCB7" s="177"/>
      <c r="NCC7" s="177"/>
      <c r="NCD7" s="177"/>
      <c r="NCE7" s="177"/>
      <c r="NCF7" s="177"/>
      <c r="NCG7" s="177"/>
      <c r="NCH7" s="177"/>
      <c r="NCI7" s="177"/>
      <c r="NCJ7" s="177"/>
      <c r="NCK7" s="177"/>
      <c r="NCL7" s="177"/>
      <c r="NCM7" s="177"/>
      <c r="NCN7" s="177"/>
      <c r="NCO7" s="177"/>
      <c r="NCP7" s="177"/>
      <c r="NCQ7" s="177"/>
      <c r="NCR7" s="177"/>
      <c r="NCS7" s="177"/>
      <c r="NCT7" s="177"/>
      <c r="NCU7" s="177"/>
      <c r="NCV7" s="177"/>
      <c r="NCW7" s="177"/>
      <c r="NCX7" s="177"/>
      <c r="NCY7" s="177"/>
      <c r="NCZ7" s="177"/>
      <c r="NDA7" s="177"/>
      <c r="NDB7" s="177"/>
      <c r="NDC7" s="177"/>
      <c r="NDD7" s="177"/>
      <c r="NDE7" s="177"/>
      <c r="NDF7" s="177"/>
      <c r="NDG7" s="177"/>
      <c r="NDH7" s="177"/>
      <c r="NDI7" s="177"/>
      <c r="NDJ7" s="177"/>
      <c r="NDK7" s="177"/>
      <c r="NDL7" s="177"/>
      <c r="NDM7" s="177"/>
      <c r="NDN7" s="177"/>
      <c r="NDO7" s="177"/>
      <c r="NDP7" s="177"/>
      <c r="NDQ7" s="177"/>
      <c r="NDR7" s="177"/>
      <c r="NDS7" s="177"/>
      <c r="NDT7" s="177"/>
      <c r="NDU7" s="177"/>
      <c r="NDV7" s="177"/>
      <c r="NDW7" s="177"/>
      <c r="NDX7" s="177"/>
      <c r="NDY7" s="177"/>
      <c r="NDZ7" s="177"/>
      <c r="NEA7" s="177"/>
      <c r="NEB7" s="177"/>
      <c r="NEC7" s="177"/>
      <c r="NED7" s="177"/>
      <c r="NEE7" s="177"/>
      <c r="NEF7" s="177"/>
      <c r="NEG7" s="177"/>
      <c r="NEH7" s="177"/>
      <c r="NEI7" s="177"/>
      <c r="NEJ7" s="177"/>
      <c r="NEK7" s="177"/>
      <c r="NEL7" s="177"/>
      <c r="NEM7" s="177"/>
      <c r="NEN7" s="177"/>
      <c r="NEO7" s="177"/>
      <c r="NEP7" s="177"/>
      <c r="NEQ7" s="177"/>
      <c r="NER7" s="177"/>
      <c r="NES7" s="177"/>
      <c r="NET7" s="177"/>
      <c r="NEU7" s="177"/>
      <c r="NEV7" s="177"/>
      <c r="NEW7" s="177"/>
      <c r="NEX7" s="177"/>
      <c r="NEY7" s="177"/>
      <c r="NEZ7" s="177"/>
      <c r="NFA7" s="177"/>
      <c r="NFB7" s="177"/>
      <c r="NFC7" s="177"/>
      <c r="NFD7" s="177"/>
      <c r="NFE7" s="177"/>
      <c r="NFF7" s="177"/>
      <c r="NFG7" s="177"/>
      <c r="NFH7" s="177"/>
      <c r="NFI7" s="177"/>
      <c r="NFJ7" s="177"/>
      <c r="NFK7" s="177"/>
      <c r="NFL7" s="177"/>
      <c r="NFM7" s="177"/>
      <c r="NFN7" s="177"/>
      <c r="NFO7" s="177"/>
      <c r="NFP7" s="177"/>
      <c r="NFQ7" s="177"/>
      <c r="NFR7" s="177"/>
      <c r="NFS7" s="177"/>
      <c r="NFT7" s="177"/>
      <c r="NFU7" s="177"/>
      <c r="NFV7" s="177"/>
      <c r="NFW7" s="177"/>
      <c r="NFX7" s="177"/>
      <c r="NFY7" s="177"/>
      <c r="NFZ7" s="177"/>
      <c r="NGA7" s="177"/>
      <c r="NGB7" s="177"/>
      <c r="NGC7" s="177"/>
      <c r="NGD7" s="177"/>
      <c r="NGE7" s="177"/>
      <c r="NGF7" s="177"/>
      <c r="NGG7" s="177"/>
      <c r="NGH7" s="177"/>
      <c r="NGI7" s="177"/>
      <c r="NGJ7" s="177"/>
      <c r="NGK7" s="177"/>
      <c r="NGL7" s="177"/>
      <c r="NGM7" s="177"/>
      <c r="NGN7" s="177"/>
      <c r="NGO7" s="177"/>
      <c r="NGP7" s="177"/>
      <c r="NGQ7" s="177"/>
      <c r="NGR7" s="177"/>
      <c r="NGS7" s="177"/>
      <c r="NGT7" s="177"/>
      <c r="NGU7" s="177"/>
      <c r="NGV7" s="177"/>
      <c r="NGW7" s="177"/>
      <c r="NGX7" s="177"/>
      <c r="NGY7" s="177"/>
      <c r="NGZ7" s="177"/>
      <c r="NHA7" s="177"/>
      <c r="NHB7" s="177"/>
      <c r="NHC7" s="177"/>
      <c r="NHD7" s="177"/>
      <c r="NHE7" s="177"/>
      <c r="NHF7" s="177"/>
      <c r="NHG7" s="177"/>
      <c r="NHH7" s="177"/>
      <c r="NHI7" s="177"/>
      <c r="NHJ7" s="177"/>
      <c r="NHK7" s="177"/>
      <c r="NHL7" s="177"/>
      <c r="NHM7" s="177"/>
      <c r="NHN7" s="177"/>
      <c r="NHO7" s="177"/>
      <c r="NHP7" s="177"/>
      <c r="NHQ7" s="177"/>
      <c r="NHR7" s="177"/>
      <c r="NHS7" s="177"/>
      <c r="NHT7" s="177"/>
      <c r="NHU7" s="177"/>
      <c r="NHV7" s="177"/>
      <c r="NHW7" s="177"/>
      <c r="NHX7" s="177"/>
      <c r="NHY7" s="177"/>
      <c r="NHZ7" s="177"/>
      <c r="NIA7" s="177"/>
      <c r="NIB7" s="177"/>
      <c r="NIC7" s="177"/>
      <c r="NID7" s="177"/>
      <c r="NIE7" s="177"/>
      <c r="NIF7" s="177"/>
      <c r="NIG7" s="177"/>
      <c r="NIH7" s="177"/>
      <c r="NII7" s="177"/>
      <c r="NIJ7" s="177"/>
      <c r="NIK7" s="177"/>
      <c r="NIL7" s="177"/>
      <c r="NIM7" s="177"/>
      <c r="NIN7" s="177"/>
      <c r="NIO7" s="177"/>
      <c r="NIP7" s="177"/>
      <c r="NIQ7" s="177"/>
      <c r="NIR7" s="177"/>
      <c r="NIS7" s="177"/>
      <c r="NIT7" s="177"/>
      <c r="NIU7" s="177"/>
      <c r="NIV7" s="177"/>
      <c r="NIW7" s="177"/>
      <c r="NIX7" s="177"/>
      <c r="NIY7" s="177"/>
      <c r="NIZ7" s="177"/>
      <c r="NJA7" s="177"/>
      <c r="NJB7" s="177"/>
      <c r="NJC7" s="177"/>
      <c r="NJD7" s="177"/>
      <c r="NJE7" s="177"/>
      <c r="NJF7" s="177"/>
      <c r="NJG7" s="177"/>
      <c r="NJH7" s="177"/>
      <c r="NJI7" s="177"/>
      <c r="NJJ7" s="177"/>
      <c r="NJK7" s="177"/>
      <c r="NJL7" s="177"/>
      <c r="NJM7" s="177"/>
      <c r="NJN7" s="177"/>
      <c r="NJO7" s="177"/>
      <c r="NJP7" s="177"/>
      <c r="NJQ7" s="177"/>
      <c r="NJR7" s="177"/>
      <c r="NJS7" s="177"/>
      <c r="NJT7" s="177"/>
      <c r="NJU7" s="177"/>
      <c r="NJV7" s="177"/>
      <c r="NJW7" s="177"/>
      <c r="NJX7" s="177"/>
      <c r="NJY7" s="177"/>
      <c r="NJZ7" s="177"/>
      <c r="NKA7" s="177"/>
      <c r="NKB7" s="177"/>
      <c r="NKC7" s="177"/>
      <c r="NKD7" s="177"/>
      <c r="NKE7" s="177"/>
      <c r="NKF7" s="177"/>
      <c r="NKG7" s="177"/>
      <c r="NKH7" s="177"/>
      <c r="NKI7" s="177"/>
      <c r="NKJ7" s="177"/>
      <c r="NKK7" s="177"/>
      <c r="NKL7" s="177"/>
      <c r="NKM7" s="177"/>
      <c r="NKN7" s="177"/>
      <c r="NKO7" s="177"/>
      <c r="NKP7" s="177"/>
      <c r="NKQ7" s="177"/>
      <c r="NKR7" s="177"/>
      <c r="NKS7" s="177"/>
      <c r="NKT7" s="177"/>
      <c r="NKU7" s="177"/>
      <c r="NKV7" s="177"/>
      <c r="NKW7" s="177"/>
      <c r="NKX7" s="177"/>
      <c r="NKY7" s="177"/>
      <c r="NKZ7" s="177"/>
      <c r="NLA7" s="177"/>
      <c r="NLB7" s="177"/>
      <c r="NLC7" s="177"/>
      <c r="NLD7" s="177"/>
      <c r="NLE7" s="177"/>
      <c r="NLF7" s="177"/>
      <c r="NLG7" s="177"/>
      <c r="NLH7" s="177"/>
      <c r="NLI7" s="177"/>
      <c r="NLJ7" s="177"/>
      <c r="NLK7" s="177"/>
      <c r="NLL7" s="177"/>
      <c r="NLM7" s="177"/>
      <c r="NLN7" s="177"/>
      <c r="NLO7" s="177"/>
      <c r="NLP7" s="177"/>
      <c r="NLQ7" s="177"/>
      <c r="NLR7" s="177"/>
      <c r="NLS7" s="177"/>
      <c r="NLT7" s="177"/>
      <c r="NLU7" s="177"/>
      <c r="NLV7" s="177"/>
      <c r="NLW7" s="177"/>
      <c r="NLX7" s="177"/>
      <c r="NLY7" s="177"/>
      <c r="NLZ7" s="177"/>
      <c r="NMA7" s="177"/>
      <c r="NMB7" s="177"/>
      <c r="NMC7" s="177"/>
      <c r="NMD7" s="177"/>
      <c r="NME7" s="177"/>
      <c r="NMF7" s="177"/>
      <c r="NMG7" s="177"/>
      <c r="NMH7" s="177"/>
      <c r="NMI7" s="177"/>
      <c r="NMJ7" s="177"/>
      <c r="NMK7" s="177"/>
      <c r="NML7" s="177"/>
      <c r="NMM7" s="177"/>
      <c r="NMN7" s="177"/>
      <c r="NMO7" s="177"/>
      <c r="NMP7" s="177"/>
      <c r="NMQ7" s="177"/>
      <c r="NMR7" s="177"/>
      <c r="NMS7" s="177"/>
      <c r="NMT7" s="177"/>
      <c r="NMU7" s="177"/>
      <c r="NMV7" s="177"/>
      <c r="NMW7" s="177"/>
      <c r="NMX7" s="177"/>
      <c r="NMY7" s="177"/>
      <c r="NMZ7" s="177"/>
      <c r="NNA7" s="177"/>
      <c r="NNB7" s="177"/>
      <c r="NNC7" s="177"/>
      <c r="NND7" s="177"/>
      <c r="NNE7" s="177"/>
      <c r="NNF7" s="177"/>
      <c r="NNG7" s="177"/>
      <c r="NNH7" s="177"/>
      <c r="NNI7" s="177"/>
      <c r="NNJ7" s="177"/>
      <c r="NNK7" s="177"/>
      <c r="NNL7" s="177"/>
      <c r="NNM7" s="177"/>
      <c r="NNN7" s="177"/>
      <c r="NNO7" s="177"/>
      <c r="NNP7" s="177"/>
      <c r="NNQ7" s="177"/>
      <c r="NNR7" s="177"/>
      <c r="NNS7" s="177"/>
      <c r="NNT7" s="177"/>
      <c r="NNU7" s="177"/>
      <c r="NNV7" s="177"/>
      <c r="NNW7" s="177"/>
      <c r="NNX7" s="177"/>
      <c r="NNY7" s="177"/>
      <c r="NNZ7" s="177"/>
      <c r="NOA7" s="177"/>
      <c r="NOB7" s="177"/>
      <c r="NOC7" s="177"/>
      <c r="NOD7" s="177"/>
      <c r="NOE7" s="177"/>
      <c r="NOF7" s="177"/>
      <c r="NOG7" s="177"/>
      <c r="NOH7" s="177"/>
      <c r="NOI7" s="177"/>
      <c r="NOJ7" s="177"/>
      <c r="NOK7" s="177"/>
      <c r="NOL7" s="177"/>
      <c r="NOM7" s="177"/>
      <c r="NON7" s="177"/>
      <c r="NOO7" s="177"/>
      <c r="NOP7" s="177"/>
      <c r="NOQ7" s="177"/>
      <c r="NOR7" s="177"/>
      <c r="NOS7" s="177"/>
      <c r="NOT7" s="177"/>
      <c r="NOU7" s="177"/>
      <c r="NOV7" s="177"/>
      <c r="NOW7" s="177"/>
      <c r="NOX7" s="177"/>
      <c r="NOY7" s="177"/>
      <c r="NOZ7" s="177"/>
      <c r="NPA7" s="177"/>
      <c r="NPB7" s="177"/>
      <c r="NPC7" s="177"/>
      <c r="NPD7" s="177"/>
      <c r="NPE7" s="177"/>
      <c r="NPF7" s="177"/>
      <c r="NPG7" s="177"/>
      <c r="NPH7" s="177"/>
      <c r="NPI7" s="177"/>
      <c r="NPJ7" s="177"/>
      <c r="NPK7" s="177"/>
      <c r="NPL7" s="177"/>
      <c r="NPM7" s="177"/>
      <c r="NPN7" s="177"/>
      <c r="NPO7" s="177"/>
      <c r="NPP7" s="177"/>
      <c r="NPQ7" s="177"/>
      <c r="NPR7" s="177"/>
      <c r="NPS7" s="177"/>
      <c r="NPT7" s="177"/>
      <c r="NPU7" s="177"/>
      <c r="NPV7" s="177"/>
      <c r="NPW7" s="177"/>
      <c r="NPX7" s="177"/>
      <c r="NPY7" s="177"/>
      <c r="NPZ7" s="177"/>
      <c r="NQA7" s="177"/>
      <c r="NQB7" s="177"/>
      <c r="NQC7" s="177"/>
      <c r="NQD7" s="177"/>
      <c r="NQE7" s="177"/>
      <c r="NQF7" s="177"/>
      <c r="NQG7" s="177"/>
      <c r="NQH7" s="177"/>
      <c r="NQI7" s="177"/>
      <c r="NQJ7" s="177"/>
      <c r="NQK7" s="177"/>
      <c r="NQL7" s="177"/>
      <c r="NQM7" s="177"/>
      <c r="NQN7" s="177"/>
      <c r="NQO7" s="177"/>
      <c r="NQP7" s="177"/>
      <c r="NQQ7" s="177"/>
      <c r="NQR7" s="177"/>
      <c r="NQS7" s="177"/>
      <c r="NQT7" s="177"/>
      <c r="NQU7" s="177"/>
      <c r="NQV7" s="177"/>
      <c r="NQW7" s="177"/>
      <c r="NQX7" s="177"/>
      <c r="NQY7" s="177"/>
      <c r="NQZ7" s="177"/>
      <c r="NRA7" s="177"/>
      <c r="NRB7" s="177"/>
      <c r="NRC7" s="177"/>
      <c r="NRD7" s="177"/>
      <c r="NRE7" s="177"/>
      <c r="NRF7" s="177"/>
      <c r="NRG7" s="177"/>
      <c r="NRH7" s="177"/>
      <c r="NRI7" s="177"/>
      <c r="NRJ7" s="177"/>
      <c r="NRK7" s="177"/>
      <c r="NRL7" s="177"/>
      <c r="NRM7" s="177"/>
      <c r="NRN7" s="177"/>
      <c r="NRO7" s="177"/>
      <c r="NRP7" s="177"/>
      <c r="NRQ7" s="177"/>
      <c r="NRR7" s="177"/>
      <c r="NRS7" s="177"/>
      <c r="NRT7" s="177"/>
      <c r="NRU7" s="177"/>
      <c r="NRV7" s="177"/>
      <c r="NRW7" s="177"/>
      <c r="NRX7" s="177"/>
      <c r="NRY7" s="177"/>
      <c r="NRZ7" s="177"/>
      <c r="NSA7" s="177"/>
      <c r="NSB7" s="177"/>
      <c r="NSC7" s="177"/>
      <c r="NSD7" s="177"/>
      <c r="NSE7" s="177"/>
      <c r="NSF7" s="177"/>
      <c r="NSG7" s="177"/>
      <c r="NSH7" s="177"/>
      <c r="NSI7" s="177"/>
      <c r="NSJ7" s="177"/>
      <c r="NSK7" s="177"/>
      <c r="NSL7" s="177"/>
      <c r="NSM7" s="177"/>
      <c r="NSN7" s="177"/>
      <c r="NSO7" s="177"/>
      <c r="NSP7" s="177"/>
      <c r="NSQ7" s="177"/>
      <c r="NSR7" s="177"/>
      <c r="NSS7" s="177"/>
      <c r="NST7" s="177"/>
      <c r="NSU7" s="177"/>
      <c r="NSV7" s="177"/>
      <c r="NSW7" s="177"/>
      <c r="NSX7" s="177"/>
      <c r="NSY7" s="177"/>
      <c r="NSZ7" s="177"/>
      <c r="NTA7" s="177"/>
      <c r="NTB7" s="177"/>
      <c r="NTC7" s="177"/>
      <c r="NTD7" s="177"/>
      <c r="NTE7" s="177"/>
      <c r="NTF7" s="177"/>
      <c r="NTG7" s="177"/>
      <c r="NTH7" s="177"/>
      <c r="NTI7" s="177"/>
      <c r="NTJ7" s="177"/>
      <c r="NTK7" s="177"/>
      <c r="NTL7" s="177"/>
      <c r="NTM7" s="177"/>
      <c r="NTN7" s="177"/>
      <c r="NTO7" s="177"/>
      <c r="NTP7" s="177"/>
      <c r="NTQ7" s="177"/>
      <c r="NTR7" s="177"/>
      <c r="NTS7" s="177"/>
      <c r="NTT7" s="177"/>
      <c r="NTU7" s="177"/>
      <c r="NTV7" s="177"/>
      <c r="NTW7" s="177"/>
      <c r="NTX7" s="177"/>
      <c r="NTY7" s="177"/>
      <c r="NTZ7" s="177"/>
      <c r="NUA7" s="177"/>
      <c r="NUB7" s="177"/>
      <c r="NUC7" s="177"/>
      <c r="NUD7" s="177"/>
      <c r="NUE7" s="177"/>
      <c r="NUF7" s="177"/>
      <c r="NUG7" s="177"/>
      <c r="NUH7" s="177"/>
      <c r="NUI7" s="177"/>
      <c r="NUJ7" s="177"/>
      <c r="NUK7" s="177"/>
      <c r="NUL7" s="177"/>
      <c r="NUM7" s="177"/>
      <c r="NUN7" s="177"/>
      <c r="NUO7" s="177"/>
      <c r="NUP7" s="177"/>
      <c r="NUQ7" s="177"/>
      <c r="NUR7" s="177"/>
      <c r="NUS7" s="177"/>
      <c r="NUT7" s="177"/>
      <c r="NUU7" s="177"/>
      <c r="NUV7" s="177"/>
      <c r="NUW7" s="177"/>
      <c r="NUX7" s="177"/>
      <c r="NUY7" s="177"/>
      <c r="NUZ7" s="177"/>
      <c r="NVA7" s="177"/>
      <c r="NVB7" s="177"/>
      <c r="NVC7" s="177"/>
      <c r="NVD7" s="177"/>
      <c r="NVE7" s="177"/>
      <c r="NVF7" s="177"/>
      <c r="NVG7" s="177"/>
      <c r="NVH7" s="177"/>
      <c r="NVI7" s="177"/>
      <c r="NVJ7" s="177"/>
      <c r="NVK7" s="177"/>
      <c r="NVL7" s="177"/>
      <c r="NVM7" s="177"/>
      <c r="NVN7" s="177"/>
      <c r="NVO7" s="177"/>
      <c r="NVP7" s="177"/>
      <c r="NVQ7" s="177"/>
      <c r="NVR7" s="177"/>
      <c r="NVS7" s="177"/>
      <c r="NVT7" s="177"/>
      <c r="NVU7" s="177"/>
      <c r="NVV7" s="177"/>
      <c r="NVW7" s="177"/>
      <c r="NVX7" s="177"/>
      <c r="NVY7" s="177"/>
      <c r="NVZ7" s="177"/>
      <c r="NWA7" s="177"/>
      <c r="NWB7" s="177"/>
      <c r="NWC7" s="177"/>
      <c r="NWD7" s="177"/>
      <c r="NWE7" s="177"/>
      <c r="NWF7" s="177"/>
      <c r="NWG7" s="177"/>
      <c r="NWH7" s="177"/>
      <c r="NWI7" s="177"/>
      <c r="NWJ7" s="177"/>
      <c r="NWK7" s="177"/>
      <c r="NWL7" s="177"/>
      <c r="NWM7" s="177"/>
      <c r="NWN7" s="177"/>
      <c r="NWO7" s="177"/>
      <c r="NWP7" s="177"/>
      <c r="NWQ7" s="177"/>
      <c r="NWR7" s="177"/>
      <c r="NWS7" s="177"/>
      <c r="NWT7" s="177"/>
      <c r="NWU7" s="177"/>
      <c r="NWV7" s="177"/>
      <c r="NWW7" s="177"/>
      <c r="NWX7" s="177"/>
      <c r="NWY7" s="177"/>
      <c r="NWZ7" s="177"/>
      <c r="NXA7" s="177"/>
      <c r="NXB7" s="177"/>
      <c r="NXC7" s="177"/>
      <c r="NXD7" s="177"/>
      <c r="NXE7" s="177"/>
      <c r="NXF7" s="177"/>
      <c r="NXG7" s="177"/>
      <c r="NXH7" s="177"/>
      <c r="NXI7" s="177"/>
      <c r="NXJ7" s="177"/>
      <c r="NXK7" s="177"/>
      <c r="NXL7" s="177"/>
      <c r="NXM7" s="177"/>
      <c r="NXN7" s="177"/>
      <c r="NXO7" s="177"/>
      <c r="NXP7" s="177"/>
      <c r="NXQ7" s="177"/>
      <c r="NXR7" s="177"/>
      <c r="NXS7" s="177"/>
      <c r="NXT7" s="177"/>
      <c r="NXU7" s="177"/>
      <c r="NXV7" s="177"/>
      <c r="NXW7" s="177"/>
      <c r="NXX7" s="177"/>
      <c r="NXY7" s="177"/>
      <c r="NXZ7" s="177"/>
      <c r="NYA7" s="177"/>
      <c r="NYB7" s="177"/>
      <c r="NYC7" s="177"/>
      <c r="NYD7" s="177"/>
      <c r="NYE7" s="177"/>
      <c r="NYF7" s="177"/>
      <c r="NYG7" s="177"/>
      <c r="NYH7" s="177"/>
      <c r="NYI7" s="177"/>
      <c r="NYJ7" s="177"/>
      <c r="NYK7" s="177"/>
      <c r="NYL7" s="177"/>
      <c r="NYM7" s="177"/>
      <c r="NYN7" s="177"/>
      <c r="NYO7" s="177"/>
      <c r="NYP7" s="177"/>
      <c r="NYQ7" s="177"/>
      <c r="NYR7" s="177"/>
      <c r="NYS7" s="177"/>
      <c r="NYT7" s="177"/>
      <c r="NYU7" s="177"/>
      <c r="NYV7" s="177"/>
      <c r="NYW7" s="177"/>
      <c r="NYX7" s="177"/>
      <c r="NYY7" s="177"/>
      <c r="NYZ7" s="177"/>
      <c r="NZA7" s="177"/>
      <c r="NZB7" s="177"/>
      <c r="NZC7" s="177"/>
      <c r="NZD7" s="177"/>
      <c r="NZE7" s="177"/>
      <c r="NZF7" s="177"/>
      <c r="NZG7" s="177"/>
      <c r="NZH7" s="177"/>
      <c r="NZI7" s="177"/>
      <c r="NZJ7" s="177"/>
      <c r="NZK7" s="177"/>
      <c r="NZL7" s="177"/>
      <c r="NZM7" s="177"/>
      <c r="NZN7" s="177"/>
      <c r="NZO7" s="177"/>
      <c r="NZP7" s="177"/>
      <c r="NZQ7" s="177"/>
      <c r="NZR7" s="177"/>
      <c r="NZS7" s="177"/>
      <c r="NZT7" s="177"/>
      <c r="NZU7" s="177"/>
      <c r="NZV7" s="177"/>
      <c r="NZW7" s="177"/>
      <c r="NZX7" s="177"/>
      <c r="NZY7" s="177"/>
      <c r="NZZ7" s="177"/>
      <c r="OAA7" s="177"/>
      <c r="OAB7" s="177"/>
      <c r="OAC7" s="177"/>
      <c r="OAD7" s="177"/>
      <c r="OAE7" s="177"/>
      <c r="OAF7" s="177"/>
      <c r="OAG7" s="177"/>
      <c r="OAH7" s="177"/>
      <c r="OAI7" s="177"/>
      <c r="OAJ7" s="177"/>
      <c r="OAK7" s="177"/>
      <c r="OAL7" s="177"/>
      <c r="OAM7" s="177"/>
      <c r="OAN7" s="177"/>
      <c r="OAO7" s="177"/>
      <c r="OAP7" s="177"/>
      <c r="OAQ7" s="177"/>
      <c r="OAR7" s="177"/>
      <c r="OAS7" s="177"/>
      <c r="OAT7" s="177"/>
      <c r="OAU7" s="177"/>
      <c r="OAV7" s="177"/>
      <c r="OAW7" s="177"/>
      <c r="OAX7" s="177"/>
      <c r="OAY7" s="177"/>
      <c r="OAZ7" s="177"/>
      <c r="OBA7" s="177"/>
      <c r="OBB7" s="177"/>
      <c r="OBC7" s="177"/>
      <c r="OBD7" s="177"/>
      <c r="OBE7" s="177"/>
      <c r="OBF7" s="177"/>
      <c r="OBG7" s="177"/>
      <c r="OBH7" s="177"/>
      <c r="OBI7" s="177"/>
      <c r="OBJ7" s="177"/>
      <c r="OBK7" s="177"/>
      <c r="OBL7" s="177"/>
      <c r="OBM7" s="177"/>
      <c r="OBN7" s="177"/>
      <c r="OBO7" s="177"/>
      <c r="OBP7" s="177"/>
      <c r="OBQ7" s="177"/>
      <c r="OBR7" s="177"/>
      <c r="OBS7" s="177"/>
      <c r="OBT7" s="177"/>
      <c r="OBU7" s="177"/>
      <c r="OBV7" s="177"/>
      <c r="OBW7" s="177"/>
      <c r="OBX7" s="177"/>
      <c r="OBY7" s="177"/>
      <c r="OBZ7" s="177"/>
      <c r="OCA7" s="177"/>
      <c r="OCB7" s="177"/>
      <c r="OCC7" s="177"/>
      <c r="OCD7" s="177"/>
      <c r="OCE7" s="177"/>
      <c r="OCF7" s="177"/>
      <c r="OCG7" s="177"/>
      <c r="OCH7" s="177"/>
      <c r="OCI7" s="177"/>
      <c r="OCJ7" s="177"/>
      <c r="OCK7" s="177"/>
      <c r="OCL7" s="177"/>
      <c r="OCM7" s="177"/>
      <c r="OCN7" s="177"/>
      <c r="OCO7" s="177"/>
      <c r="OCP7" s="177"/>
      <c r="OCQ7" s="177"/>
      <c r="OCR7" s="177"/>
      <c r="OCS7" s="177"/>
      <c r="OCT7" s="177"/>
      <c r="OCU7" s="177"/>
      <c r="OCV7" s="177"/>
      <c r="OCW7" s="177"/>
      <c r="OCX7" s="177"/>
      <c r="OCY7" s="177"/>
      <c r="OCZ7" s="177"/>
      <c r="ODA7" s="177"/>
      <c r="ODB7" s="177"/>
      <c r="ODC7" s="177"/>
      <c r="ODD7" s="177"/>
      <c r="ODE7" s="177"/>
      <c r="ODF7" s="177"/>
      <c r="ODG7" s="177"/>
      <c r="ODH7" s="177"/>
      <c r="ODI7" s="177"/>
      <c r="ODJ7" s="177"/>
      <c r="ODK7" s="177"/>
      <c r="ODL7" s="177"/>
      <c r="ODM7" s="177"/>
      <c r="ODN7" s="177"/>
      <c r="ODO7" s="177"/>
      <c r="ODP7" s="177"/>
      <c r="ODQ7" s="177"/>
      <c r="ODR7" s="177"/>
      <c r="ODS7" s="177"/>
      <c r="ODT7" s="177"/>
      <c r="ODU7" s="177"/>
      <c r="ODV7" s="177"/>
      <c r="ODW7" s="177"/>
      <c r="ODX7" s="177"/>
      <c r="ODY7" s="177"/>
      <c r="ODZ7" s="177"/>
      <c r="OEA7" s="177"/>
      <c r="OEB7" s="177"/>
      <c r="OEC7" s="177"/>
      <c r="OED7" s="177"/>
      <c r="OEE7" s="177"/>
      <c r="OEF7" s="177"/>
      <c r="OEG7" s="177"/>
      <c r="OEH7" s="177"/>
      <c r="OEI7" s="177"/>
      <c r="OEJ7" s="177"/>
      <c r="OEK7" s="177"/>
      <c r="OEL7" s="177"/>
      <c r="OEM7" s="177"/>
      <c r="OEN7" s="177"/>
      <c r="OEO7" s="177"/>
      <c r="OEP7" s="177"/>
      <c r="OEQ7" s="177"/>
      <c r="OER7" s="177"/>
      <c r="OES7" s="177"/>
      <c r="OET7" s="177"/>
      <c r="OEU7" s="177"/>
      <c r="OEV7" s="177"/>
      <c r="OEW7" s="177"/>
      <c r="OEX7" s="177"/>
      <c r="OEY7" s="177"/>
      <c r="OEZ7" s="177"/>
      <c r="OFA7" s="177"/>
      <c r="OFB7" s="177"/>
      <c r="OFC7" s="177"/>
      <c r="OFD7" s="177"/>
      <c r="OFE7" s="177"/>
      <c r="OFF7" s="177"/>
      <c r="OFG7" s="177"/>
      <c r="OFH7" s="177"/>
      <c r="OFI7" s="177"/>
      <c r="OFJ7" s="177"/>
      <c r="OFK7" s="177"/>
      <c r="OFL7" s="177"/>
      <c r="OFM7" s="177"/>
      <c r="OFN7" s="177"/>
      <c r="OFO7" s="177"/>
      <c r="OFP7" s="177"/>
      <c r="OFQ7" s="177"/>
      <c r="OFR7" s="177"/>
      <c r="OFS7" s="177"/>
      <c r="OFT7" s="177"/>
      <c r="OFU7" s="177"/>
      <c r="OFV7" s="177"/>
      <c r="OFW7" s="177"/>
      <c r="OFX7" s="177"/>
      <c r="OFY7" s="177"/>
      <c r="OFZ7" s="177"/>
      <c r="OGA7" s="177"/>
      <c r="OGB7" s="177"/>
      <c r="OGC7" s="177"/>
      <c r="OGD7" s="177"/>
      <c r="OGE7" s="177"/>
      <c r="OGF7" s="177"/>
      <c r="OGG7" s="177"/>
      <c r="OGH7" s="177"/>
      <c r="OGI7" s="177"/>
      <c r="OGJ7" s="177"/>
      <c r="OGK7" s="177"/>
      <c r="OGL7" s="177"/>
      <c r="OGM7" s="177"/>
      <c r="OGN7" s="177"/>
      <c r="OGO7" s="177"/>
      <c r="OGP7" s="177"/>
      <c r="OGQ7" s="177"/>
      <c r="OGR7" s="177"/>
      <c r="OGS7" s="177"/>
      <c r="OGT7" s="177"/>
      <c r="OGU7" s="177"/>
      <c r="OGV7" s="177"/>
      <c r="OGW7" s="177"/>
      <c r="OGX7" s="177"/>
      <c r="OGY7" s="177"/>
      <c r="OGZ7" s="177"/>
      <c r="OHA7" s="177"/>
      <c r="OHB7" s="177"/>
      <c r="OHC7" s="177"/>
      <c r="OHD7" s="177"/>
      <c r="OHE7" s="177"/>
      <c r="OHF7" s="177"/>
      <c r="OHG7" s="177"/>
      <c r="OHH7" s="177"/>
      <c r="OHI7" s="177"/>
      <c r="OHJ7" s="177"/>
      <c r="OHK7" s="177"/>
      <c r="OHL7" s="177"/>
      <c r="OHM7" s="177"/>
      <c r="OHN7" s="177"/>
      <c r="OHO7" s="177"/>
      <c r="OHP7" s="177"/>
      <c r="OHQ7" s="177"/>
      <c r="OHR7" s="177"/>
      <c r="OHS7" s="177"/>
      <c r="OHT7" s="177"/>
      <c r="OHU7" s="177"/>
      <c r="OHV7" s="177"/>
      <c r="OHW7" s="177"/>
      <c r="OHX7" s="177"/>
      <c r="OHY7" s="177"/>
      <c r="OHZ7" s="177"/>
      <c r="OIA7" s="177"/>
      <c r="OIB7" s="177"/>
      <c r="OIC7" s="177"/>
      <c r="OID7" s="177"/>
      <c r="OIE7" s="177"/>
      <c r="OIF7" s="177"/>
      <c r="OIG7" s="177"/>
      <c r="OIH7" s="177"/>
      <c r="OII7" s="177"/>
      <c r="OIJ7" s="177"/>
      <c r="OIK7" s="177"/>
      <c r="OIL7" s="177"/>
      <c r="OIM7" s="177"/>
      <c r="OIN7" s="177"/>
      <c r="OIO7" s="177"/>
      <c r="OIP7" s="177"/>
      <c r="OIQ7" s="177"/>
      <c r="OIR7" s="177"/>
      <c r="OIS7" s="177"/>
      <c r="OIT7" s="177"/>
      <c r="OIU7" s="177"/>
      <c r="OIV7" s="177"/>
      <c r="OIW7" s="177"/>
      <c r="OIX7" s="177"/>
      <c r="OIY7" s="177"/>
      <c r="OIZ7" s="177"/>
      <c r="OJA7" s="177"/>
      <c r="OJB7" s="177"/>
      <c r="OJC7" s="177"/>
      <c r="OJD7" s="177"/>
      <c r="OJE7" s="177"/>
      <c r="OJF7" s="177"/>
      <c r="OJG7" s="177"/>
      <c r="OJH7" s="177"/>
      <c r="OJI7" s="177"/>
      <c r="OJJ7" s="177"/>
      <c r="OJK7" s="177"/>
      <c r="OJL7" s="177"/>
      <c r="OJM7" s="177"/>
      <c r="OJN7" s="177"/>
      <c r="OJO7" s="177"/>
      <c r="OJP7" s="177"/>
      <c r="OJQ7" s="177"/>
      <c r="OJR7" s="177"/>
      <c r="OJS7" s="177"/>
      <c r="OJT7" s="177"/>
      <c r="OJU7" s="177"/>
      <c r="OJV7" s="177"/>
      <c r="OJW7" s="177"/>
      <c r="OJX7" s="177"/>
      <c r="OJY7" s="177"/>
      <c r="OJZ7" s="177"/>
      <c r="OKA7" s="177"/>
      <c r="OKB7" s="177"/>
      <c r="OKC7" s="177"/>
      <c r="OKD7" s="177"/>
      <c r="OKE7" s="177"/>
      <c r="OKF7" s="177"/>
      <c r="OKG7" s="177"/>
      <c r="OKH7" s="177"/>
      <c r="OKI7" s="177"/>
      <c r="OKJ7" s="177"/>
      <c r="OKK7" s="177"/>
      <c r="OKL7" s="177"/>
      <c r="OKM7" s="177"/>
      <c r="OKN7" s="177"/>
      <c r="OKO7" s="177"/>
      <c r="OKP7" s="177"/>
      <c r="OKQ7" s="177"/>
      <c r="OKR7" s="177"/>
      <c r="OKS7" s="177"/>
      <c r="OKT7" s="177"/>
      <c r="OKU7" s="177"/>
      <c r="OKV7" s="177"/>
      <c r="OKW7" s="177"/>
      <c r="OKX7" s="177"/>
      <c r="OKY7" s="177"/>
      <c r="OKZ7" s="177"/>
      <c r="OLA7" s="177"/>
      <c r="OLB7" s="177"/>
      <c r="OLC7" s="177"/>
      <c r="OLD7" s="177"/>
      <c r="OLE7" s="177"/>
      <c r="OLF7" s="177"/>
      <c r="OLG7" s="177"/>
      <c r="OLH7" s="177"/>
      <c r="OLI7" s="177"/>
      <c r="OLJ7" s="177"/>
      <c r="OLK7" s="177"/>
      <c r="OLL7" s="177"/>
      <c r="OLM7" s="177"/>
      <c r="OLN7" s="177"/>
      <c r="OLO7" s="177"/>
      <c r="OLP7" s="177"/>
      <c r="OLQ7" s="177"/>
      <c r="OLR7" s="177"/>
      <c r="OLS7" s="177"/>
      <c r="OLT7" s="177"/>
      <c r="OLU7" s="177"/>
      <c r="OLV7" s="177"/>
      <c r="OLW7" s="177"/>
      <c r="OLX7" s="177"/>
      <c r="OLY7" s="177"/>
      <c r="OLZ7" s="177"/>
      <c r="OMA7" s="177"/>
      <c r="OMB7" s="177"/>
      <c r="OMC7" s="177"/>
      <c r="OMD7" s="177"/>
      <c r="OME7" s="177"/>
      <c r="OMF7" s="177"/>
      <c r="OMG7" s="177"/>
      <c r="OMH7" s="177"/>
      <c r="OMI7" s="177"/>
      <c r="OMJ7" s="177"/>
      <c r="OMK7" s="177"/>
      <c r="OML7" s="177"/>
      <c r="OMM7" s="177"/>
      <c r="OMN7" s="177"/>
      <c r="OMO7" s="177"/>
      <c r="OMP7" s="177"/>
      <c r="OMQ7" s="177"/>
      <c r="OMR7" s="177"/>
      <c r="OMS7" s="177"/>
      <c r="OMT7" s="177"/>
      <c r="OMU7" s="177"/>
      <c r="OMV7" s="177"/>
      <c r="OMW7" s="177"/>
      <c r="OMX7" s="177"/>
      <c r="OMY7" s="177"/>
      <c r="OMZ7" s="177"/>
      <c r="ONA7" s="177"/>
      <c r="ONB7" s="177"/>
      <c r="ONC7" s="177"/>
      <c r="OND7" s="177"/>
      <c r="ONE7" s="177"/>
      <c r="ONF7" s="177"/>
      <c r="ONG7" s="177"/>
      <c r="ONH7" s="177"/>
      <c r="ONI7" s="177"/>
      <c r="ONJ7" s="177"/>
      <c r="ONK7" s="177"/>
      <c r="ONL7" s="177"/>
      <c r="ONM7" s="177"/>
      <c r="ONN7" s="177"/>
      <c r="ONO7" s="177"/>
      <c r="ONP7" s="177"/>
      <c r="ONQ7" s="177"/>
      <c r="ONR7" s="177"/>
      <c r="ONS7" s="177"/>
      <c r="ONT7" s="177"/>
      <c r="ONU7" s="177"/>
      <c r="ONV7" s="177"/>
      <c r="ONW7" s="177"/>
      <c r="ONX7" s="177"/>
      <c r="ONY7" s="177"/>
      <c r="ONZ7" s="177"/>
      <c r="OOA7" s="177"/>
      <c r="OOB7" s="177"/>
      <c r="OOC7" s="177"/>
      <c r="OOD7" s="177"/>
      <c r="OOE7" s="177"/>
      <c r="OOF7" s="177"/>
      <c r="OOG7" s="177"/>
      <c r="OOH7" s="177"/>
      <c r="OOI7" s="177"/>
      <c r="OOJ7" s="177"/>
      <c r="OOK7" s="177"/>
      <c r="OOL7" s="177"/>
      <c r="OOM7" s="177"/>
      <c r="OON7" s="177"/>
      <c r="OOO7" s="177"/>
      <c r="OOP7" s="177"/>
      <c r="OOQ7" s="177"/>
      <c r="OOR7" s="177"/>
      <c r="OOS7" s="177"/>
      <c r="OOT7" s="177"/>
      <c r="OOU7" s="177"/>
      <c r="OOV7" s="177"/>
      <c r="OOW7" s="177"/>
      <c r="OOX7" s="177"/>
      <c r="OOY7" s="177"/>
      <c r="OOZ7" s="177"/>
      <c r="OPA7" s="177"/>
      <c r="OPB7" s="177"/>
      <c r="OPC7" s="177"/>
      <c r="OPD7" s="177"/>
      <c r="OPE7" s="177"/>
      <c r="OPF7" s="177"/>
      <c r="OPG7" s="177"/>
      <c r="OPH7" s="177"/>
      <c r="OPI7" s="177"/>
      <c r="OPJ7" s="177"/>
      <c r="OPK7" s="177"/>
      <c r="OPL7" s="177"/>
      <c r="OPM7" s="177"/>
      <c r="OPN7" s="177"/>
      <c r="OPO7" s="177"/>
      <c r="OPP7" s="177"/>
      <c r="OPQ7" s="177"/>
      <c r="OPR7" s="177"/>
      <c r="OPS7" s="177"/>
      <c r="OPT7" s="177"/>
      <c r="OPU7" s="177"/>
      <c r="OPV7" s="177"/>
      <c r="OPW7" s="177"/>
      <c r="OPX7" s="177"/>
      <c r="OPY7" s="177"/>
      <c r="OPZ7" s="177"/>
      <c r="OQA7" s="177"/>
      <c r="OQB7" s="177"/>
      <c r="OQC7" s="177"/>
      <c r="OQD7" s="177"/>
      <c r="OQE7" s="177"/>
      <c r="OQF7" s="177"/>
      <c r="OQG7" s="177"/>
      <c r="OQH7" s="177"/>
      <c r="OQI7" s="177"/>
      <c r="OQJ7" s="177"/>
      <c r="OQK7" s="177"/>
      <c r="OQL7" s="177"/>
      <c r="OQM7" s="177"/>
      <c r="OQN7" s="177"/>
      <c r="OQO7" s="177"/>
      <c r="OQP7" s="177"/>
      <c r="OQQ7" s="177"/>
      <c r="OQR7" s="177"/>
      <c r="OQS7" s="177"/>
      <c r="OQT7" s="177"/>
      <c r="OQU7" s="177"/>
      <c r="OQV7" s="177"/>
      <c r="OQW7" s="177"/>
      <c r="OQX7" s="177"/>
      <c r="OQY7" s="177"/>
      <c r="OQZ7" s="177"/>
      <c r="ORA7" s="177"/>
      <c r="ORB7" s="177"/>
      <c r="ORC7" s="177"/>
      <c r="ORD7" s="177"/>
      <c r="ORE7" s="177"/>
      <c r="ORF7" s="177"/>
      <c r="ORG7" s="177"/>
      <c r="ORH7" s="177"/>
      <c r="ORI7" s="177"/>
      <c r="ORJ7" s="177"/>
      <c r="ORK7" s="177"/>
      <c r="ORL7" s="177"/>
      <c r="ORM7" s="177"/>
      <c r="ORN7" s="177"/>
      <c r="ORO7" s="177"/>
      <c r="ORP7" s="177"/>
      <c r="ORQ7" s="177"/>
      <c r="ORR7" s="177"/>
      <c r="ORS7" s="177"/>
      <c r="ORT7" s="177"/>
      <c r="ORU7" s="177"/>
      <c r="ORV7" s="177"/>
      <c r="ORW7" s="177"/>
      <c r="ORX7" s="177"/>
      <c r="ORY7" s="177"/>
      <c r="ORZ7" s="177"/>
      <c r="OSA7" s="177"/>
      <c r="OSB7" s="177"/>
      <c r="OSC7" s="177"/>
      <c r="OSD7" s="177"/>
      <c r="OSE7" s="177"/>
      <c r="OSF7" s="177"/>
      <c r="OSG7" s="177"/>
      <c r="OSH7" s="177"/>
      <c r="OSI7" s="177"/>
      <c r="OSJ7" s="177"/>
      <c r="OSK7" s="177"/>
      <c r="OSL7" s="177"/>
      <c r="OSM7" s="177"/>
      <c r="OSN7" s="177"/>
      <c r="OSO7" s="177"/>
      <c r="OSP7" s="177"/>
      <c r="OSQ7" s="177"/>
      <c r="OSR7" s="177"/>
      <c r="OSS7" s="177"/>
      <c r="OST7" s="177"/>
      <c r="OSU7" s="177"/>
      <c r="OSV7" s="177"/>
      <c r="OSW7" s="177"/>
      <c r="OSX7" s="177"/>
      <c r="OSY7" s="177"/>
      <c r="OSZ7" s="177"/>
      <c r="OTA7" s="177"/>
      <c r="OTB7" s="177"/>
      <c r="OTC7" s="177"/>
      <c r="OTD7" s="177"/>
      <c r="OTE7" s="177"/>
      <c r="OTF7" s="177"/>
      <c r="OTG7" s="177"/>
      <c r="OTH7" s="177"/>
      <c r="OTI7" s="177"/>
      <c r="OTJ7" s="177"/>
      <c r="OTK7" s="177"/>
      <c r="OTL7" s="177"/>
      <c r="OTM7" s="177"/>
      <c r="OTN7" s="177"/>
      <c r="OTO7" s="177"/>
      <c r="OTP7" s="177"/>
      <c r="OTQ7" s="177"/>
      <c r="OTR7" s="177"/>
      <c r="OTS7" s="177"/>
      <c r="OTT7" s="177"/>
      <c r="OTU7" s="177"/>
      <c r="OTV7" s="177"/>
      <c r="OTW7" s="177"/>
      <c r="OTX7" s="177"/>
      <c r="OTY7" s="177"/>
      <c r="OTZ7" s="177"/>
      <c r="OUA7" s="177"/>
      <c r="OUB7" s="177"/>
      <c r="OUC7" s="177"/>
      <c r="OUD7" s="177"/>
      <c r="OUE7" s="177"/>
      <c r="OUF7" s="177"/>
      <c r="OUG7" s="177"/>
      <c r="OUH7" s="177"/>
      <c r="OUI7" s="177"/>
      <c r="OUJ7" s="177"/>
      <c r="OUK7" s="177"/>
      <c r="OUL7" s="177"/>
      <c r="OUM7" s="177"/>
      <c r="OUN7" s="177"/>
      <c r="OUO7" s="177"/>
      <c r="OUP7" s="177"/>
      <c r="OUQ7" s="177"/>
      <c r="OUR7" s="177"/>
      <c r="OUS7" s="177"/>
      <c r="OUT7" s="177"/>
      <c r="OUU7" s="177"/>
      <c r="OUV7" s="177"/>
      <c r="OUW7" s="177"/>
      <c r="OUX7" s="177"/>
      <c r="OUY7" s="177"/>
      <c r="OUZ7" s="177"/>
      <c r="OVA7" s="177"/>
      <c r="OVB7" s="177"/>
      <c r="OVC7" s="177"/>
      <c r="OVD7" s="177"/>
      <c r="OVE7" s="177"/>
      <c r="OVF7" s="177"/>
      <c r="OVG7" s="177"/>
      <c r="OVH7" s="177"/>
      <c r="OVI7" s="177"/>
      <c r="OVJ7" s="177"/>
      <c r="OVK7" s="177"/>
      <c r="OVL7" s="177"/>
      <c r="OVM7" s="177"/>
      <c r="OVN7" s="177"/>
      <c r="OVO7" s="177"/>
      <c r="OVP7" s="177"/>
      <c r="OVQ7" s="177"/>
      <c r="OVR7" s="177"/>
      <c r="OVS7" s="177"/>
      <c r="OVT7" s="177"/>
      <c r="OVU7" s="177"/>
      <c r="OVV7" s="177"/>
      <c r="OVW7" s="177"/>
      <c r="OVX7" s="177"/>
      <c r="OVY7" s="177"/>
      <c r="OVZ7" s="177"/>
      <c r="OWA7" s="177"/>
      <c r="OWB7" s="177"/>
      <c r="OWC7" s="177"/>
      <c r="OWD7" s="177"/>
      <c r="OWE7" s="177"/>
      <c r="OWF7" s="177"/>
      <c r="OWG7" s="177"/>
      <c r="OWH7" s="177"/>
      <c r="OWI7" s="177"/>
      <c r="OWJ7" s="177"/>
      <c r="OWK7" s="177"/>
      <c r="OWL7" s="177"/>
      <c r="OWM7" s="177"/>
      <c r="OWN7" s="177"/>
      <c r="OWO7" s="177"/>
      <c r="OWP7" s="177"/>
      <c r="OWQ7" s="177"/>
      <c r="OWR7" s="177"/>
      <c r="OWS7" s="177"/>
      <c r="OWT7" s="177"/>
      <c r="OWU7" s="177"/>
      <c r="OWV7" s="177"/>
      <c r="OWW7" s="177"/>
      <c r="OWX7" s="177"/>
      <c r="OWY7" s="177"/>
      <c r="OWZ7" s="177"/>
      <c r="OXA7" s="177"/>
      <c r="OXB7" s="177"/>
      <c r="OXC7" s="177"/>
      <c r="OXD7" s="177"/>
      <c r="OXE7" s="177"/>
      <c r="OXF7" s="177"/>
      <c r="OXG7" s="177"/>
      <c r="OXH7" s="177"/>
      <c r="OXI7" s="177"/>
      <c r="OXJ7" s="177"/>
      <c r="OXK7" s="177"/>
      <c r="OXL7" s="177"/>
      <c r="OXM7" s="177"/>
      <c r="OXN7" s="177"/>
      <c r="OXO7" s="177"/>
      <c r="OXP7" s="177"/>
      <c r="OXQ7" s="177"/>
      <c r="OXR7" s="177"/>
      <c r="OXS7" s="177"/>
      <c r="OXT7" s="177"/>
      <c r="OXU7" s="177"/>
      <c r="OXV7" s="177"/>
      <c r="OXW7" s="177"/>
      <c r="OXX7" s="177"/>
      <c r="OXY7" s="177"/>
      <c r="OXZ7" s="177"/>
      <c r="OYA7" s="177"/>
      <c r="OYB7" s="177"/>
      <c r="OYC7" s="177"/>
      <c r="OYD7" s="177"/>
      <c r="OYE7" s="177"/>
      <c r="OYF7" s="177"/>
      <c r="OYG7" s="177"/>
      <c r="OYH7" s="177"/>
      <c r="OYI7" s="177"/>
      <c r="OYJ7" s="177"/>
      <c r="OYK7" s="177"/>
      <c r="OYL7" s="177"/>
      <c r="OYM7" s="177"/>
      <c r="OYN7" s="177"/>
      <c r="OYO7" s="177"/>
      <c r="OYP7" s="177"/>
      <c r="OYQ7" s="177"/>
      <c r="OYR7" s="177"/>
      <c r="OYS7" s="177"/>
      <c r="OYT7" s="177"/>
      <c r="OYU7" s="177"/>
      <c r="OYV7" s="177"/>
      <c r="OYW7" s="177"/>
      <c r="OYX7" s="177"/>
      <c r="OYY7" s="177"/>
      <c r="OYZ7" s="177"/>
      <c r="OZA7" s="177"/>
      <c r="OZB7" s="177"/>
      <c r="OZC7" s="177"/>
      <c r="OZD7" s="177"/>
      <c r="OZE7" s="177"/>
      <c r="OZF7" s="177"/>
      <c r="OZG7" s="177"/>
      <c r="OZH7" s="177"/>
      <c r="OZI7" s="177"/>
      <c r="OZJ7" s="177"/>
      <c r="OZK7" s="177"/>
      <c r="OZL7" s="177"/>
      <c r="OZM7" s="177"/>
      <c r="OZN7" s="177"/>
      <c r="OZO7" s="177"/>
      <c r="OZP7" s="177"/>
      <c r="OZQ7" s="177"/>
      <c r="OZR7" s="177"/>
      <c r="OZS7" s="177"/>
      <c r="OZT7" s="177"/>
      <c r="OZU7" s="177"/>
      <c r="OZV7" s="177"/>
      <c r="OZW7" s="177"/>
      <c r="OZX7" s="177"/>
      <c r="OZY7" s="177"/>
      <c r="OZZ7" s="177"/>
      <c r="PAA7" s="177"/>
      <c r="PAB7" s="177"/>
      <c r="PAC7" s="177"/>
      <c r="PAD7" s="177"/>
      <c r="PAE7" s="177"/>
      <c r="PAF7" s="177"/>
      <c r="PAG7" s="177"/>
      <c r="PAH7" s="177"/>
      <c r="PAI7" s="177"/>
      <c r="PAJ7" s="177"/>
      <c r="PAK7" s="177"/>
      <c r="PAL7" s="177"/>
      <c r="PAM7" s="177"/>
      <c r="PAN7" s="177"/>
      <c r="PAO7" s="177"/>
      <c r="PAP7" s="177"/>
      <c r="PAQ7" s="177"/>
      <c r="PAR7" s="177"/>
      <c r="PAS7" s="177"/>
      <c r="PAT7" s="177"/>
      <c r="PAU7" s="177"/>
      <c r="PAV7" s="177"/>
      <c r="PAW7" s="177"/>
      <c r="PAX7" s="177"/>
      <c r="PAY7" s="177"/>
      <c r="PAZ7" s="177"/>
      <c r="PBA7" s="177"/>
      <c r="PBB7" s="177"/>
      <c r="PBC7" s="177"/>
      <c r="PBD7" s="177"/>
      <c r="PBE7" s="177"/>
      <c r="PBF7" s="177"/>
      <c r="PBG7" s="177"/>
      <c r="PBH7" s="177"/>
      <c r="PBI7" s="177"/>
      <c r="PBJ7" s="177"/>
      <c r="PBK7" s="177"/>
      <c r="PBL7" s="177"/>
      <c r="PBM7" s="177"/>
      <c r="PBN7" s="177"/>
      <c r="PBO7" s="177"/>
      <c r="PBP7" s="177"/>
      <c r="PBQ7" s="177"/>
      <c r="PBR7" s="177"/>
      <c r="PBS7" s="177"/>
      <c r="PBT7" s="177"/>
      <c r="PBU7" s="177"/>
      <c r="PBV7" s="177"/>
      <c r="PBW7" s="177"/>
      <c r="PBX7" s="177"/>
      <c r="PBY7" s="177"/>
      <c r="PBZ7" s="177"/>
      <c r="PCA7" s="177"/>
      <c r="PCB7" s="177"/>
      <c r="PCC7" s="177"/>
      <c r="PCD7" s="177"/>
      <c r="PCE7" s="177"/>
      <c r="PCF7" s="177"/>
      <c r="PCG7" s="177"/>
      <c r="PCH7" s="177"/>
      <c r="PCI7" s="177"/>
      <c r="PCJ7" s="177"/>
      <c r="PCK7" s="177"/>
      <c r="PCL7" s="177"/>
      <c r="PCM7" s="177"/>
      <c r="PCN7" s="177"/>
      <c r="PCO7" s="177"/>
      <c r="PCP7" s="177"/>
      <c r="PCQ7" s="177"/>
      <c r="PCR7" s="177"/>
      <c r="PCS7" s="177"/>
      <c r="PCT7" s="177"/>
      <c r="PCU7" s="177"/>
      <c r="PCV7" s="177"/>
      <c r="PCW7" s="177"/>
      <c r="PCX7" s="177"/>
      <c r="PCY7" s="177"/>
      <c r="PCZ7" s="177"/>
      <c r="PDA7" s="177"/>
      <c r="PDB7" s="177"/>
      <c r="PDC7" s="177"/>
      <c r="PDD7" s="177"/>
      <c r="PDE7" s="177"/>
      <c r="PDF7" s="177"/>
      <c r="PDG7" s="177"/>
      <c r="PDH7" s="177"/>
      <c r="PDI7" s="177"/>
      <c r="PDJ7" s="177"/>
      <c r="PDK7" s="177"/>
      <c r="PDL7" s="177"/>
      <c r="PDM7" s="177"/>
      <c r="PDN7" s="177"/>
      <c r="PDO7" s="177"/>
      <c r="PDP7" s="177"/>
      <c r="PDQ7" s="177"/>
      <c r="PDR7" s="177"/>
      <c r="PDS7" s="177"/>
      <c r="PDT7" s="177"/>
      <c r="PDU7" s="177"/>
      <c r="PDV7" s="177"/>
      <c r="PDW7" s="177"/>
      <c r="PDX7" s="177"/>
      <c r="PDY7" s="177"/>
      <c r="PDZ7" s="177"/>
      <c r="PEA7" s="177"/>
      <c r="PEB7" s="177"/>
      <c r="PEC7" s="177"/>
      <c r="PED7" s="177"/>
      <c r="PEE7" s="177"/>
      <c r="PEF7" s="177"/>
      <c r="PEG7" s="177"/>
      <c r="PEH7" s="177"/>
      <c r="PEI7" s="177"/>
      <c r="PEJ7" s="177"/>
      <c r="PEK7" s="177"/>
      <c r="PEL7" s="177"/>
      <c r="PEM7" s="177"/>
      <c r="PEN7" s="177"/>
      <c r="PEO7" s="177"/>
      <c r="PEP7" s="177"/>
      <c r="PEQ7" s="177"/>
      <c r="PER7" s="177"/>
      <c r="PES7" s="177"/>
      <c r="PET7" s="177"/>
      <c r="PEU7" s="177"/>
      <c r="PEV7" s="177"/>
      <c r="PEW7" s="177"/>
      <c r="PEX7" s="177"/>
      <c r="PEY7" s="177"/>
      <c r="PEZ7" s="177"/>
      <c r="PFA7" s="177"/>
      <c r="PFB7" s="177"/>
      <c r="PFC7" s="177"/>
      <c r="PFD7" s="177"/>
      <c r="PFE7" s="177"/>
      <c r="PFF7" s="177"/>
      <c r="PFG7" s="177"/>
      <c r="PFH7" s="177"/>
      <c r="PFI7" s="177"/>
      <c r="PFJ7" s="177"/>
      <c r="PFK7" s="177"/>
      <c r="PFL7" s="177"/>
      <c r="PFM7" s="177"/>
      <c r="PFN7" s="177"/>
      <c r="PFO7" s="177"/>
      <c r="PFP7" s="177"/>
      <c r="PFQ7" s="177"/>
      <c r="PFR7" s="177"/>
      <c r="PFS7" s="177"/>
      <c r="PFT7" s="177"/>
      <c r="PFU7" s="177"/>
      <c r="PFV7" s="177"/>
      <c r="PFW7" s="177"/>
      <c r="PFX7" s="177"/>
      <c r="PFY7" s="177"/>
      <c r="PFZ7" s="177"/>
      <c r="PGA7" s="177"/>
      <c r="PGB7" s="177"/>
      <c r="PGC7" s="177"/>
      <c r="PGD7" s="177"/>
      <c r="PGE7" s="177"/>
      <c r="PGF7" s="177"/>
      <c r="PGG7" s="177"/>
      <c r="PGH7" s="177"/>
      <c r="PGI7" s="177"/>
      <c r="PGJ7" s="177"/>
      <c r="PGK7" s="177"/>
      <c r="PGL7" s="177"/>
      <c r="PGM7" s="177"/>
      <c r="PGN7" s="177"/>
      <c r="PGO7" s="177"/>
      <c r="PGP7" s="177"/>
      <c r="PGQ7" s="177"/>
      <c r="PGR7" s="177"/>
      <c r="PGS7" s="177"/>
      <c r="PGT7" s="177"/>
      <c r="PGU7" s="177"/>
      <c r="PGV7" s="177"/>
      <c r="PGW7" s="177"/>
      <c r="PGX7" s="177"/>
      <c r="PGY7" s="177"/>
      <c r="PGZ7" s="177"/>
      <c r="PHA7" s="177"/>
      <c r="PHB7" s="177"/>
      <c r="PHC7" s="177"/>
      <c r="PHD7" s="177"/>
      <c r="PHE7" s="177"/>
      <c r="PHF7" s="177"/>
      <c r="PHG7" s="177"/>
      <c r="PHH7" s="177"/>
      <c r="PHI7" s="177"/>
      <c r="PHJ7" s="177"/>
      <c r="PHK7" s="177"/>
      <c r="PHL7" s="177"/>
      <c r="PHM7" s="177"/>
      <c r="PHN7" s="177"/>
      <c r="PHO7" s="177"/>
      <c r="PHP7" s="177"/>
      <c r="PHQ7" s="177"/>
      <c r="PHR7" s="177"/>
      <c r="PHS7" s="177"/>
      <c r="PHT7" s="177"/>
      <c r="PHU7" s="177"/>
      <c r="PHV7" s="177"/>
      <c r="PHW7" s="177"/>
      <c r="PHX7" s="177"/>
      <c r="PHY7" s="177"/>
      <c r="PHZ7" s="177"/>
      <c r="PIA7" s="177"/>
      <c r="PIB7" s="177"/>
      <c r="PIC7" s="177"/>
      <c r="PID7" s="177"/>
      <c r="PIE7" s="177"/>
      <c r="PIF7" s="177"/>
      <c r="PIG7" s="177"/>
      <c r="PIH7" s="177"/>
      <c r="PII7" s="177"/>
      <c r="PIJ7" s="177"/>
      <c r="PIK7" s="177"/>
      <c r="PIL7" s="177"/>
      <c r="PIM7" s="177"/>
      <c r="PIN7" s="177"/>
      <c r="PIO7" s="177"/>
      <c r="PIP7" s="177"/>
      <c r="PIQ7" s="177"/>
      <c r="PIR7" s="177"/>
      <c r="PIS7" s="177"/>
      <c r="PIT7" s="177"/>
      <c r="PIU7" s="177"/>
      <c r="PIV7" s="177"/>
      <c r="PIW7" s="177"/>
      <c r="PIX7" s="177"/>
      <c r="PIY7" s="177"/>
      <c r="PIZ7" s="177"/>
      <c r="PJA7" s="177"/>
      <c r="PJB7" s="177"/>
      <c r="PJC7" s="177"/>
      <c r="PJD7" s="177"/>
      <c r="PJE7" s="177"/>
      <c r="PJF7" s="177"/>
      <c r="PJG7" s="177"/>
      <c r="PJH7" s="177"/>
      <c r="PJI7" s="177"/>
      <c r="PJJ7" s="177"/>
      <c r="PJK7" s="177"/>
      <c r="PJL7" s="177"/>
      <c r="PJM7" s="177"/>
      <c r="PJN7" s="177"/>
      <c r="PJO7" s="177"/>
      <c r="PJP7" s="177"/>
      <c r="PJQ7" s="177"/>
      <c r="PJR7" s="177"/>
      <c r="PJS7" s="177"/>
      <c r="PJT7" s="177"/>
      <c r="PJU7" s="177"/>
      <c r="PJV7" s="177"/>
      <c r="PJW7" s="177"/>
      <c r="PJX7" s="177"/>
      <c r="PJY7" s="177"/>
      <c r="PJZ7" s="177"/>
      <c r="PKA7" s="177"/>
      <c r="PKB7" s="177"/>
      <c r="PKC7" s="177"/>
      <c r="PKD7" s="177"/>
      <c r="PKE7" s="177"/>
      <c r="PKF7" s="177"/>
      <c r="PKG7" s="177"/>
      <c r="PKH7" s="177"/>
      <c r="PKI7" s="177"/>
      <c r="PKJ7" s="177"/>
      <c r="PKK7" s="177"/>
      <c r="PKL7" s="177"/>
      <c r="PKM7" s="177"/>
      <c r="PKN7" s="177"/>
      <c r="PKO7" s="177"/>
      <c r="PKP7" s="177"/>
      <c r="PKQ7" s="177"/>
      <c r="PKR7" s="177"/>
      <c r="PKS7" s="177"/>
      <c r="PKT7" s="177"/>
      <c r="PKU7" s="177"/>
      <c r="PKV7" s="177"/>
      <c r="PKW7" s="177"/>
      <c r="PKX7" s="177"/>
      <c r="PKY7" s="177"/>
      <c r="PKZ7" s="177"/>
      <c r="PLA7" s="177"/>
      <c r="PLB7" s="177"/>
      <c r="PLC7" s="177"/>
      <c r="PLD7" s="177"/>
      <c r="PLE7" s="177"/>
      <c r="PLF7" s="177"/>
      <c r="PLG7" s="177"/>
      <c r="PLH7" s="177"/>
      <c r="PLI7" s="177"/>
      <c r="PLJ7" s="177"/>
      <c r="PLK7" s="177"/>
      <c r="PLL7" s="177"/>
      <c r="PLM7" s="177"/>
      <c r="PLN7" s="177"/>
      <c r="PLO7" s="177"/>
      <c r="PLP7" s="177"/>
      <c r="PLQ7" s="177"/>
      <c r="PLR7" s="177"/>
      <c r="PLS7" s="177"/>
      <c r="PLT7" s="177"/>
      <c r="PLU7" s="177"/>
      <c r="PLV7" s="177"/>
      <c r="PLW7" s="177"/>
      <c r="PLX7" s="177"/>
      <c r="PLY7" s="177"/>
      <c r="PLZ7" s="177"/>
      <c r="PMA7" s="177"/>
      <c r="PMB7" s="177"/>
      <c r="PMC7" s="177"/>
      <c r="PMD7" s="177"/>
      <c r="PME7" s="177"/>
      <c r="PMF7" s="177"/>
      <c r="PMG7" s="177"/>
      <c r="PMH7" s="177"/>
      <c r="PMI7" s="177"/>
      <c r="PMJ7" s="177"/>
      <c r="PMK7" s="177"/>
      <c r="PML7" s="177"/>
      <c r="PMM7" s="177"/>
      <c r="PMN7" s="177"/>
      <c r="PMO7" s="177"/>
      <c r="PMP7" s="177"/>
      <c r="PMQ7" s="177"/>
      <c r="PMR7" s="177"/>
      <c r="PMS7" s="177"/>
      <c r="PMT7" s="177"/>
      <c r="PMU7" s="177"/>
      <c r="PMV7" s="177"/>
      <c r="PMW7" s="177"/>
      <c r="PMX7" s="177"/>
      <c r="PMY7" s="177"/>
      <c r="PMZ7" s="177"/>
      <c r="PNA7" s="177"/>
      <c r="PNB7" s="177"/>
      <c r="PNC7" s="177"/>
      <c r="PND7" s="177"/>
      <c r="PNE7" s="177"/>
      <c r="PNF7" s="177"/>
      <c r="PNG7" s="177"/>
      <c r="PNH7" s="177"/>
      <c r="PNI7" s="177"/>
      <c r="PNJ7" s="177"/>
      <c r="PNK7" s="177"/>
      <c r="PNL7" s="177"/>
      <c r="PNM7" s="177"/>
      <c r="PNN7" s="177"/>
      <c r="PNO7" s="177"/>
      <c r="PNP7" s="177"/>
      <c r="PNQ7" s="177"/>
      <c r="PNR7" s="177"/>
      <c r="PNS7" s="177"/>
      <c r="PNT7" s="177"/>
      <c r="PNU7" s="177"/>
      <c r="PNV7" s="177"/>
      <c r="PNW7" s="177"/>
      <c r="PNX7" s="177"/>
      <c r="PNY7" s="177"/>
      <c r="PNZ7" s="177"/>
      <c r="POA7" s="177"/>
      <c r="POB7" s="177"/>
      <c r="POC7" s="177"/>
      <c r="POD7" s="177"/>
      <c r="POE7" s="177"/>
      <c r="POF7" s="177"/>
      <c r="POG7" s="177"/>
      <c r="POH7" s="177"/>
      <c r="POI7" s="177"/>
      <c r="POJ7" s="177"/>
      <c r="POK7" s="177"/>
      <c r="POL7" s="177"/>
      <c r="POM7" s="177"/>
      <c r="PON7" s="177"/>
      <c r="POO7" s="177"/>
      <c r="POP7" s="177"/>
      <c r="POQ7" s="177"/>
      <c r="POR7" s="177"/>
      <c r="POS7" s="177"/>
      <c r="POT7" s="177"/>
      <c r="POU7" s="177"/>
      <c r="POV7" s="177"/>
      <c r="POW7" s="177"/>
      <c r="POX7" s="177"/>
      <c r="POY7" s="177"/>
      <c r="POZ7" s="177"/>
      <c r="PPA7" s="177"/>
      <c r="PPB7" s="177"/>
      <c r="PPC7" s="177"/>
      <c r="PPD7" s="177"/>
      <c r="PPE7" s="177"/>
      <c r="PPF7" s="177"/>
      <c r="PPG7" s="177"/>
      <c r="PPH7" s="177"/>
      <c r="PPI7" s="177"/>
      <c r="PPJ7" s="177"/>
      <c r="PPK7" s="177"/>
      <c r="PPL7" s="177"/>
      <c r="PPM7" s="177"/>
      <c r="PPN7" s="177"/>
      <c r="PPO7" s="177"/>
      <c r="PPP7" s="177"/>
      <c r="PPQ7" s="177"/>
      <c r="PPR7" s="177"/>
      <c r="PPS7" s="177"/>
      <c r="PPT7" s="177"/>
      <c r="PPU7" s="177"/>
      <c r="PPV7" s="177"/>
      <c r="PPW7" s="177"/>
      <c r="PPX7" s="177"/>
      <c r="PPY7" s="177"/>
      <c r="PPZ7" s="177"/>
      <c r="PQA7" s="177"/>
      <c r="PQB7" s="177"/>
      <c r="PQC7" s="177"/>
      <c r="PQD7" s="177"/>
      <c r="PQE7" s="177"/>
      <c r="PQF7" s="177"/>
      <c r="PQG7" s="177"/>
      <c r="PQH7" s="177"/>
      <c r="PQI7" s="177"/>
      <c r="PQJ7" s="177"/>
      <c r="PQK7" s="177"/>
      <c r="PQL7" s="177"/>
      <c r="PQM7" s="177"/>
      <c r="PQN7" s="177"/>
      <c r="PQO7" s="177"/>
      <c r="PQP7" s="177"/>
      <c r="PQQ7" s="177"/>
      <c r="PQR7" s="177"/>
      <c r="PQS7" s="177"/>
      <c r="PQT7" s="177"/>
      <c r="PQU7" s="177"/>
      <c r="PQV7" s="177"/>
      <c r="PQW7" s="177"/>
      <c r="PQX7" s="177"/>
      <c r="PQY7" s="177"/>
      <c r="PQZ7" s="177"/>
      <c r="PRA7" s="177"/>
      <c r="PRB7" s="177"/>
      <c r="PRC7" s="177"/>
      <c r="PRD7" s="177"/>
      <c r="PRE7" s="177"/>
      <c r="PRF7" s="177"/>
      <c r="PRG7" s="177"/>
      <c r="PRH7" s="177"/>
      <c r="PRI7" s="177"/>
      <c r="PRJ7" s="177"/>
      <c r="PRK7" s="177"/>
      <c r="PRL7" s="177"/>
      <c r="PRM7" s="177"/>
      <c r="PRN7" s="177"/>
      <c r="PRO7" s="177"/>
      <c r="PRP7" s="177"/>
      <c r="PRQ7" s="177"/>
      <c r="PRR7" s="177"/>
      <c r="PRS7" s="177"/>
      <c r="PRT7" s="177"/>
      <c r="PRU7" s="177"/>
      <c r="PRV7" s="177"/>
      <c r="PRW7" s="177"/>
      <c r="PRX7" s="177"/>
      <c r="PRY7" s="177"/>
      <c r="PRZ7" s="177"/>
      <c r="PSA7" s="177"/>
      <c r="PSB7" s="177"/>
      <c r="PSC7" s="177"/>
      <c r="PSD7" s="177"/>
      <c r="PSE7" s="177"/>
      <c r="PSF7" s="177"/>
      <c r="PSG7" s="177"/>
      <c r="PSH7" s="177"/>
      <c r="PSI7" s="177"/>
      <c r="PSJ7" s="177"/>
      <c r="PSK7" s="177"/>
      <c r="PSL7" s="177"/>
      <c r="PSM7" s="177"/>
      <c r="PSN7" s="177"/>
      <c r="PSO7" s="177"/>
      <c r="PSP7" s="177"/>
      <c r="PSQ7" s="177"/>
      <c r="PSR7" s="177"/>
      <c r="PSS7" s="177"/>
      <c r="PST7" s="177"/>
      <c r="PSU7" s="177"/>
      <c r="PSV7" s="177"/>
      <c r="PSW7" s="177"/>
      <c r="PSX7" s="177"/>
      <c r="PSY7" s="177"/>
      <c r="PSZ7" s="177"/>
      <c r="PTA7" s="177"/>
      <c r="PTB7" s="177"/>
      <c r="PTC7" s="177"/>
      <c r="PTD7" s="177"/>
      <c r="PTE7" s="177"/>
      <c r="PTF7" s="177"/>
      <c r="PTG7" s="177"/>
      <c r="PTH7" s="177"/>
      <c r="PTI7" s="177"/>
      <c r="PTJ7" s="177"/>
      <c r="PTK7" s="177"/>
      <c r="PTL7" s="177"/>
      <c r="PTM7" s="177"/>
      <c r="PTN7" s="177"/>
      <c r="PTO7" s="177"/>
      <c r="PTP7" s="177"/>
      <c r="PTQ7" s="177"/>
      <c r="PTR7" s="177"/>
      <c r="PTS7" s="177"/>
      <c r="PTT7" s="177"/>
      <c r="PTU7" s="177"/>
      <c r="PTV7" s="177"/>
      <c r="PTW7" s="177"/>
      <c r="PTX7" s="177"/>
      <c r="PTY7" s="177"/>
      <c r="PTZ7" s="177"/>
      <c r="PUA7" s="177"/>
      <c r="PUB7" s="177"/>
      <c r="PUC7" s="177"/>
      <c r="PUD7" s="177"/>
      <c r="PUE7" s="177"/>
      <c r="PUF7" s="177"/>
      <c r="PUG7" s="177"/>
      <c r="PUH7" s="177"/>
      <c r="PUI7" s="177"/>
      <c r="PUJ7" s="177"/>
      <c r="PUK7" s="177"/>
      <c r="PUL7" s="177"/>
      <c r="PUM7" s="177"/>
      <c r="PUN7" s="177"/>
      <c r="PUO7" s="177"/>
      <c r="PUP7" s="177"/>
      <c r="PUQ7" s="177"/>
      <c r="PUR7" s="177"/>
      <c r="PUS7" s="177"/>
      <c r="PUT7" s="177"/>
      <c r="PUU7" s="177"/>
      <c r="PUV7" s="177"/>
      <c r="PUW7" s="177"/>
      <c r="PUX7" s="177"/>
      <c r="PUY7" s="177"/>
      <c r="PUZ7" s="177"/>
      <c r="PVA7" s="177"/>
      <c r="PVB7" s="177"/>
      <c r="PVC7" s="177"/>
      <c r="PVD7" s="177"/>
      <c r="PVE7" s="177"/>
      <c r="PVF7" s="177"/>
      <c r="PVG7" s="177"/>
      <c r="PVH7" s="177"/>
      <c r="PVI7" s="177"/>
      <c r="PVJ7" s="177"/>
      <c r="PVK7" s="177"/>
      <c r="PVL7" s="177"/>
      <c r="PVM7" s="177"/>
      <c r="PVN7" s="177"/>
      <c r="PVO7" s="177"/>
      <c r="PVP7" s="177"/>
      <c r="PVQ7" s="177"/>
      <c r="PVR7" s="177"/>
      <c r="PVS7" s="177"/>
      <c r="PVT7" s="177"/>
      <c r="PVU7" s="177"/>
      <c r="PVV7" s="177"/>
      <c r="PVW7" s="177"/>
      <c r="PVX7" s="177"/>
      <c r="PVY7" s="177"/>
      <c r="PVZ7" s="177"/>
      <c r="PWA7" s="177"/>
      <c r="PWB7" s="177"/>
      <c r="PWC7" s="177"/>
      <c r="PWD7" s="177"/>
      <c r="PWE7" s="177"/>
      <c r="PWF7" s="177"/>
      <c r="PWG7" s="177"/>
      <c r="PWH7" s="177"/>
      <c r="PWI7" s="177"/>
      <c r="PWJ7" s="177"/>
      <c r="PWK7" s="177"/>
      <c r="PWL7" s="177"/>
      <c r="PWM7" s="177"/>
      <c r="PWN7" s="177"/>
      <c r="PWO7" s="177"/>
      <c r="PWP7" s="177"/>
      <c r="PWQ7" s="177"/>
      <c r="PWR7" s="177"/>
      <c r="PWS7" s="177"/>
      <c r="PWT7" s="177"/>
      <c r="PWU7" s="177"/>
      <c r="PWV7" s="177"/>
      <c r="PWW7" s="177"/>
      <c r="PWX7" s="177"/>
      <c r="PWY7" s="177"/>
      <c r="PWZ7" s="177"/>
      <c r="PXA7" s="177"/>
      <c r="PXB7" s="177"/>
      <c r="PXC7" s="177"/>
      <c r="PXD7" s="177"/>
      <c r="PXE7" s="177"/>
      <c r="PXF7" s="177"/>
      <c r="PXG7" s="177"/>
      <c r="PXH7" s="177"/>
      <c r="PXI7" s="177"/>
      <c r="PXJ7" s="177"/>
      <c r="PXK7" s="177"/>
      <c r="PXL7" s="177"/>
      <c r="PXM7" s="177"/>
      <c r="PXN7" s="177"/>
      <c r="PXO7" s="177"/>
      <c r="PXP7" s="177"/>
      <c r="PXQ7" s="177"/>
      <c r="PXR7" s="177"/>
      <c r="PXS7" s="177"/>
      <c r="PXT7" s="177"/>
      <c r="PXU7" s="177"/>
      <c r="PXV7" s="177"/>
      <c r="PXW7" s="177"/>
      <c r="PXX7" s="177"/>
      <c r="PXY7" s="177"/>
      <c r="PXZ7" s="177"/>
      <c r="PYA7" s="177"/>
      <c r="PYB7" s="177"/>
      <c r="PYC7" s="177"/>
      <c r="PYD7" s="177"/>
      <c r="PYE7" s="177"/>
      <c r="PYF7" s="177"/>
      <c r="PYG7" s="177"/>
      <c r="PYH7" s="177"/>
      <c r="PYI7" s="177"/>
      <c r="PYJ7" s="177"/>
      <c r="PYK7" s="177"/>
      <c r="PYL7" s="177"/>
      <c r="PYM7" s="177"/>
      <c r="PYN7" s="177"/>
      <c r="PYO7" s="177"/>
      <c r="PYP7" s="177"/>
      <c r="PYQ7" s="177"/>
      <c r="PYR7" s="177"/>
      <c r="PYS7" s="177"/>
      <c r="PYT7" s="177"/>
      <c r="PYU7" s="177"/>
      <c r="PYV7" s="177"/>
      <c r="PYW7" s="177"/>
      <c r="PYX7" s="177"/>
      <c r="PYY7" s="177"/>
      <c r="PYZ7" s="177"/>
      <c r="PZA7" s="177"/>
      <c r="PZB7" s="177"/>
      <c r="PZC7" s="177"/>
      <c r="PZD7" s="177"/>
      <c r="PZE7" s="177"/>
      <c r="PZF7" s="177"/>
      <c r="PZG7" s="177"/>
      <c r="PZH7" s="177"/>
      <c r="PZI7" s="177"/>
      <c r="PZJ7" s="177"/>
      <c r="PZK7" s="177"/>
      <c r="PZL7" s="177"/>
      <c r="PZM7" s="177"/>
      <c r="PZN7" s="177"/>
      <c r="PZO7" s="177"/>
      <c r="PZP7" s="177"/>
      <c r="PZQ7" s="177"/>
      <c r="PZR7" s="177"/>
      <c r="PZS7" s="177"/>
      <c r="PZT7" s="177"/>
      <c r="PZU7" s="177"/>
      <c r="PZV7" s="177"/>
      <c r="PZW7" s="177"/>
      <c r="PZX7" s="177"/>
      <c r="PZY7" s="177"/>
      <c r="PZZ7" s="177"/>
      <c r="QAA7" s="177"/>
      <c r="QAB7" s="177"/>
      <c r="QAC7" s="177"/>
      <c r="QAD7" s="177"/>
      <c r="QAE7" s="177"/>
      <c r="QAF7" s="177"/>
      <c r="QAG7" s="177"/>
      <c r="QAH7" s="177"/>
      <c r="QAI7" s="177"/>
      <c r="QAJ7" s="177"/>
      <c r="QAK7" s="177"/>
      <c r="QAL7" s="177"/>
      <c r="QAM7" s="177"/>
      <c r="QAN7" s="177"/>
      <c r="QAO7" s="177"/>
      <c r="QAP7" s="177"/>
      <c r="QAQ7" s="177"/>
      <c r="QAR7" s="177"/>
      <c r="QAS7" s="177"/>
      <c r="QAT7" s="177"/>
      <c r="QAU7" s="177"/>
      <c r="QAV7" s="177"/>
      <c r="QAW7" s="177"/>
      <c r="QAX7" s="177"/>
      <c r="QAY7" s="177"/>
      <c r="QAZ7" s="177"/>
      <c r="QBA7" s="177"/>
      <c r="QBB7" s="177"/>
      <c r="QBC7" s="177"/>
      <c r="QBD7" s="177"/>
      <c r="QBE7" s="177"/>
      <c r="QBF7" s="177"/>
      <c r="QBG7" s="177"/>
      <c r="QBH7" s="177"/>
      <c r="QBI7" s="177"/>
      <c r="QBJ7" s="177"/>
      <c r="QBK7" s="177"/>
      <c r="QBL7" s="177"/>
      <c r="QBM7" s="177"/>
      <c r="QBN7" s="177"/>
      <c r="QBO7" s="177"/>
      <c r="QBP7" s="177"/>
      <c r="QBQ7" s="177"/>
      <c r="QBR7" s="177"/>
      <c r="QBS7" s="177"/>
      <c r="QBT7" s="177"/>
      <c r="QBU7" s="177"/>
      <c r="QBV7" s="177"/>
      <c r="QBW7" s="177"/>
      <c r="QBX7" s="177"/>
      <c r="QBY7" s="177"/>
      <c r="QBZ7" s="177"/>
      <c r="QCA7" s="177"/>
      <c r="QCB7" s="177"/>
      <c r="QCC7" s="177"/>
      <c r="QCD7" s="177"/>
      <c r="QCE7" s="177"/>
      <c r="QCF7" s="177"/>
      <c r="QCG7" s="177"/>
      <c r="QCH7" s="177"/>
      <c r="QCI7" s="177"/>
      <c r="QCJ7" s="177"/>
      <c r="QCK7" s="177"/>
      <c r="QCL7" s="177"/>
      <c r="QCM7" s="177"/>
      <c r="QCN7" s="177"/>
      <c r="QCO7" s="177"/>
      <c r="QCP7" s="177"/>
      <c r="QCQ7" s="177"/>
      <c r="QCR7" s="177"/>
      <c r="QCS7" s="177"/>
      <c r="QCT7" s="177"/>
      <c r="QCU7" s="177"/>
      <c r="QCV7" s="177"/>
      <c r="QCW7" s="177"/>
      <c r="QCX7" s="177"/>
      <c r="QCY7" s="177"/>
      <c r="QCZ7" s="177"/>
      <c r="QDA7" s="177"/>
      <c r="QDB7" s="177"/>
      <c r="QDC7" s="177"/>
      <c r="QDD7" s="177"/>
      <c r="QDE7" s="177"/>
      <c r="QDF7" s="177"/>
      <c r="QDG7" s="177"/>
      <c r="QDH7" s="177"/>
      <c r="QDI7" s="177"/>
      <c r="QDJ7" s="177"/>
      <c r="QDK7" s="177"/>
      <c r="QDL7" s="177"/>
      <c r="QDM7" s="177"/>
      <c r="QDN7" s="177"/>
      <c r="QDO7" s="177"/>
      <c r="QDP7" s="177"/>
      <c r="QDQ7" s="177"/>
      <c r="QDR7" s="177"/>
      <c r="QDS7" s="177"/>
      <c r="QDT7" s="177"/>
      <c r="QDU7" s="177"/>
      <c r="QDV7" s="177"/>
      <c r="QDW7" s="177"/>
      <c r="QDX7" s="177"/>
      <c r="QDY7" s="177"/>
      <c r="QDZ7" s="177"/>
      <c r="QEA7" s="177"/>
      <c r="QEB7" s="177"/>
      <c r="QEC7" s="177"/>
      <c r="QED7" s="177"/>
      <c r="QEE7" s="177"/>
      <c r="QEF7" s="177"/>
      <c r="QEG7" s="177"/>
      <c r="QEH7" s="177"/>
      <c r="QEI7" s="177"/>
      <c r="QEJ7" s="177"/>
      <c r="QEK7" s="177"/>
      <c r="QEL7" s="177"/>
      <c r="QEM7" s="177"/>
      <c r="QEN7" s="177"/>
      <c r="QEO7" s="177"/>
      <c r="QEP7" s="177"/>
      <c r="QEQ7" s="177"/>
      <c r="QER7" s="177"/>
      <c r="QES7" s="177"/>
      <c r="QET7" s="177"/>
      <c r="QEU7" s="177"/>
      <c r="QEV7" s="177"/>
      <c r="QEW7" s="177"/>
      <c r="QEX7" s="177"/>
      <c r="QEY7" s="177"/>
      <c r="QEZ7" s="177"/>
      <c r="QFA7" s="177"/>
      <c r="QFB7" s="177"/>
      <c r="QFC7" s="177"/>
      <c r="QFD7" s="177"/>
      <c r="QFE7" s="177"/>
      <c r="QFF7" s="177"/>
      <c r="QFG7" s="177"/>
      <c r="QFH7" s="177"/>
      <c r="QFI7" s="177"/>
      <c r="QFJ7" s="177"/>
      <c r="QFK7" s="177"/>
      <c r="QFL7" s="177"/>
      <c r="QFM7" s="177"/>
      <c r="QFN7" s="177"/>
      <c r="QFO7" s="177"/>
      <c r="QFP7" s="177"/>
      <c r="QFQ7" s="177"/>
      <c r="QFR7" s="177"/>
      <c r="QFS7" s="177"/>
      <c r="QFT7" s="177"/>
      <c r="QFU7" s="177"/>
      <c r="QFV7" s="177"/>
      <c r="QFW7" s="177"/>
      <c r="QFX7" s="177"/>
      <c r="QFY7" s="177"/>
      <c r="QFZ7" s="177"/>
      <c r="QGA7" s="177"/>
      <c r="QGB7" s="177"/>
      <c r="QGC7" s="177"/>
      <c r="QGD7" s="177"/>
      <c r="QGE7" s="177"/>
      <c r="QGF7" s="177"/>
      <c r="QGG7" s="177"/>
      <c r="QGH7" s="177"/>
      <c r="QGI7" s="177"/>
      <c r="QGJ7" s="177"/>
      <c r="QGK7" s="177"/>
      <c r="QGL7" s="177"/>
      <c r="QGM7" s="177"/>
      <c r="QGN7" s="177"/>
      <c r="QGO7" s="177"/>
      <c r="QGP7" s="177"/>
      <c r="QGQ7" s="177"/>
      <c r="QGR7" s="177"/>
      <c r="QGS7" s="177"/>
      <c r="QGT7" s="177"/>
      <c r="QGU7" s="177"/>
      <c r="QGV7" s="177"/>
      <c r="QGW7" s="177"/>
      <c r="QGX7" s="177"/>
      <c r="QGY7" s="177"/>
      <c r="QGZ7" s="177"/>
      <c r="QHA7" s="177"/>
      <c r="QHB7" s="177"/>
      <c r="QHC7" s="177"/>
      <c r="QHD7" s="177"/>
      <c r="QHE7" s="177"/>
      <c r="QHF7" s="177"/>
      <c r="QHG7" s="177"/>
      <c r="QHH7" s="177"/>
      <c r="QHI7" s="177"/>
      <c r="QHJ7" s="177"/>
      <c r="QHK7" s="177"/>
      <c r="QHL7" s="177"/>
      <c r="QHM7" s="177"/>
      <c r="QHN7" s="177"/>
      <c r="QHO7" s="177"/>
      <c r="QHP7" s="177"/>
      <c r="QHQ7" s="177"/>
      <c r="QHR7" s="177"/>
      <c r="QHS7" s="177"/>
      <c r="QHT7" s="177"/>
      <c r="QHU7" s="177"/>
      <c r="QHV7" s="177"/>
      <c r="QHW7" s="177"/>
      <c r="QHX7" s="177"/>
      <c r="QHY7" s="177"/>
      <c r="QHZ7" s="177"/>
      <c r="QIA7" s="177"/>
      <c r="QIB7" s="177"/>
      <c r="QIC7" s="177"/>
      <c r="QID7" s="177"/>
      <c r="QIE7" s="177"/>
      <c r="QIF7" s="177"/>
      <c r="QIG7" s="177"/>
      <c r="QIH7" s="177"/>
      <c r="QII7" s="177"/>
      <c r="QIJ7" s="177"/>
      <c r="QIK7" s="177"/>
      <c r="QIL7" s="177"/>
      <c r="QIM7" s="177"/>
      <c r="QIN7" s="177"/>
      <c r="QIO7" s="177"/>
      <c r="QIP7" s="177"/>
      <c r="QIQ7" s="177"/>
      <c r="QIR7" s="177"/>
      <c r="QIS7" s="177"/>
      <c r="QIT7" s="177"/>
      <c r="QIU7" s="177"/>
      <c r="QIV7" s="177"/>
      <c r="QIW7" s="177"/>
      <c r="QIX7" s="177"/>
      <c r="QIY7" s="177"/>
      <c r="QIZ7" s="177"/>
      <c r="QJA7" s="177"/>
      <c r="QJB7" s="177"/>
      <c r="QJC7" s="177"/>
      <c r="QJD7" s="177"/>
      <c r="QJE7" s="177"/>
      <c r="QJF7" s="177"/>
      <c r="QJG7" s="177"/>
      <c r="QJH7" s="177"/>
      <c r="QJI7" s="177"/>
      <c r="QJJ7" s="177"/>
      <c r="QJK7" s="177"/>
      <c r="QJL7" s="177"/>
      <c r="QJM7" s="177"/>
      <c r="QJN7" s="177"/>
      <c r="QJO7" s="177"/>
      <c r="QJP7" s="177"/>
      <c r="QJQ7" s="177"/>
      <c r="QJR7" s="177"/>
      <c r="QJS7" s="177"/>
      <c r="QJT7" s="177"/>
      <c r="QJU7" s="177"/>
      <c r="QJV7" s="177"/>
      <c r="QJW7" s="177"/>
      <c r="QJX7" s="177"/>
      <c r="QJY7" s="177"/>
      <c r="QJZ7" s="177"/>
      <c r="QKA7" s="177"/>
      <c r="QKB7" s="177"/>
      <c r="QKC7" s="177"/>
      <c r="QKD7" s="177"/>
      <c r="QKE7" s="177"/>
      <c r="QKF7" s="177"/>
      <c r="QKG7" s="177"/>
      <c r="QKH7" s="177"/>
      <c r="QKI7" s="177"/>
      <c r="QKJ7" s="177"/>
      <c r="QKK7" s="177"/>
      <c r="QKL7" s="177"/>
      <c r="QKM7" s="177"/>
      <c r="QKN7" s="177"/>
      <c r="QKO7" s="177"/>
      <c r="QKP7" s="177"/>
      <c r="QKQ7" s="177"/>
      <c r="QKR7" s="177"/>
      <c r="QKS7" s="177"/>
      <c r="QKT7" s="177"/>
      <c r="QKU7" s="177"/>
      <c r="QKV7" s="177"/>
      <c r="QKW7" s="177"/>
      <c r="QKX7" s="177"/>
      <c r="QKY7" s="177"/>
      <c r="QKZ7" s="177"/>
      <c r="QLA7" s="177"/>
      <c r="QLB7" s="177"/>
      <c r="QLC7" s="177"/>
      <c r="QLD7" s="177"/>
      <c r="QLE7" s="177"/>
      <c r="QLF7" s="177"/>
      <c r="QLG7" s="177"/>
      <c r="QLH7" s="177"/>
      <c r="QLI7" s="177"/>
      <c r="QLJ7" s="177"/>
      <c r="QLK7" s="177"/>
      <c r="QLL7" s="177"/>
      <c r="QLM7" s="177"/>
      <c r="QLN7" s="177"/>
      <c r="QLO7" s="177"/>
      <c r="QLP7" s="177"/>
      <c r="QLQ7" s="177"/>
      <c r="QLR7" s="177"/>
      <c r="QLS7" s="177"/>
      <c r="QLT7" s="177"/>
      <c r="QLU7" s="177"/>
      <c r="QLV7" s="177"/>
      <c r="QLW7" s="177"/>
      <c r="QLX7" s="177"/>
      <c r="QLY7" s="177"/>
      <c r="QLZ7" s="177"/>
      <c r="QMA7" s="177"/>
      <c r="QMB7" s="177"/>
      <c r="QMC7" s="177"/>
      <c r="QMD7" s="177"/>
      <c r="QME7" s="177"/>
      <c r="QMF7" s="177"/>
      <c r="QMG7" s="177"/>
      <c r="QMH7" s="177"/>
      <c r="QMI7" s="177"/>
      <c r="QMJ7" s="177"/>
      <c r="QMK7" s="177"/>
      <c r="QML7" s="177"/>
      <c r="QMM7" s="177"/>
      <c r="QMN7" s="177"/>
      <c r="QMO7" s="177"/>
      <c r="QMP7" s="177"/>
      <c r="QMQ7" s="177"/>
      <c r="QMR7" s="177"/>
      <c r="QMS7" s="177"/>
      <c r="QMT7" s="177"/>
      <c r="QMU7" s="177"/>
      <c r="QMV7" s="177"/>
      <c r="QMW7" s="177"/>
      <c r="QMX7" s="177"/>
      <c r="QMY7" s="177"/>
      <c r="QMZ7" s="177"/>
      <c r="QNA7" s="177"/>
      <c r="QNB7" s="177"/>
      <c r="QNC7" s="177"/>
      <c r="QND7" s="177"/>
      <c r="QNE7" s="177"/>
      <c r="QNF7" s="177"/>
      <c r="QNG7" s="177"/>
      <c r="QNH7" s="177"/>
      <c r="QNI7" s="177"/>
      <c r="QNJ7" s="177"/>
      <c r="QNK7" s="177"/>
      <c r="QNL7" s="177"/>
      <c r="QNM7" s="177"/>
      <c r="QNN7" s="177"/>
      <c r="QNO7" s="177"/>
      <c r="QNP7" s="177"/>
      <c r="QNQ7" s="177"/>
      <c r="QNR7" s="177"/>
      <c r="QNS7" s="177"/>
      <c r="QNT7" s="177"/>
      <c r="QNU7" s="177"/>
      <c r="QNV7" s="177"/>
      <c r="QNW7" s="177"/>
      <c r="QNX7" s="177"/>
      <c r="QNY7" s="177"/>
      <c r="QNZ7" s="177"/>
      <c r="QOA7" s="177"/>
      <c r="QOB7" s="177"/>
      <c r="QOC7" s="177"/>
      <c r="QOD7" s="177"/>
      <c r="QOE7" s="177"/>
      <c r="QOF7" s="177"/>
      <c r="QOG7" s="177"/>
      <c r="QOH7" s="177"/>
      <c r="QOI7" s="177"/>
      <c r="QOJ7" s="177"/>
      <c r="QOK7" s="177"/>
      <c r="QOL7" s="177"/>
      <c r="QOM7" s="177"/>
      <c r="QON7" s="177"/>
      <c r="QOO7" s="177"/>
      <c r="QOP7" s="177"/>
      <c r="QOQ7" s="177"/>
      <c r="QOR7" s="177"/>
      <c r="QOS7" s="177"/>
      <c r="QOT7" s="177"/>
      <c r="QOU7" s="177"/>
      <c r="QOV7" s="177"/>
      <c r="QOW7" s="177"/>
      <c r="QOX7" s="177"/>
      <c r="QOY7" s="177"/>
      <c r="QOZ7" s="177"/>
      <c r="QPA7" s="177"/>
      <c r="QPB7" s="177"/>
      <c r="QPC7" s="177"/>
      <c r="QPD7" s="177"/>
      <c r="QPE7" s="177"/>
      <c r="QPF7" s="177"/>
      <c r="QPG7" s="177"/>
      <c r="QPH7" s="177"/>
      <c r="QPI7" s="177"/>
      <c r="QPJ7" s="177"/>
      <c r="QPK7" s="177"/>
      <c r="QPL7" s="177"/>
      <c r="QPM7" s="177"/>
      <c r="QPN7" s="177"/>
      <c r="QPO7" s="177"/>
      <c r="QPP7" s="177"/>
      <c r="QPQ7" s="177"/>
      <c r="QPR7" s="177"/>
      <c r="QPS7" s="177"/>
      <c r="QPT7" s="177"/>
      <c r="QPU7" s="177"/>
      <c r="QPV7" s="177"/>
      <c r="QPW7" s="177"/>
      <c r="QPX7" s="177"/>
      <c r="QPY7" s="177"/>
      <c r="QPZ7" s="177"/>
      <c r="QQA7" s="177"/>
      <c r="QQB7" s="177"/>
      <c r="QQC7" s="177"/>
      <c r="QQD7" s="177"/>
      <c r="QQE7" s="177"/>
      <c r="QQF7" s="177"/>
      <c r="QQG7" s="177"/>
      <c r="QQH7" s="177"/>
      <c r="QQI7" s="177"/>
      <c r="QQJ7" s="177"/>
      <c r="QQK7" s="177"/>
      <c r="QQL7" s="177"/>
      <c r="QQM7" s="177"/>
      <c r="QQN7" s="177"/>
      <c r="QQO7" s="177"/>
      <c r="QQP7" s="177"/>
      <c r="QQQ7" s="177"/>
      <c r="QQR7" s="177"/>
      <c r="QQS7" s="177"/>
      <c r="QQT7" s="177"/>
      <c r="QQU7" s="177"/>
      <c r="QQV7" s="177"/>
      <c r="QQW7" s="177"/>
      <c r="QQX7" s="177"/>
      <c r="QQY7" s="177"/>
      <c r="QQZ7" s="177"/>
      <c r="QRA7" s="177"/>
      <c r="QRB7" s="177"/>
      <c r="QRC7" s="177"/>
      <c r="QRD7" s="177"/>
      <c r="QRE7" s="177"/>
      <c r="QRF7" s="177"/>
      <c r="QRG7" s="177"/>
      <c r="QRH7" s="177"/>
      <c r="QRI7" s="177"/>
      <c r="QRJ7" s="177"/>
      <c r="QRK7" s="177"/>
      <c r="QRL7" s="177"/>
      <c r="QRM7" s="177"/>
      <c r="QRN7" s="177"/>
      <c r="QRO7" s="177"/>
      <c r="QRP7" s="177"/>
      <c r="QRQ7" s="177"/>
      <c r="QRR7" s="177"/>
      <c r="QRS7" s="177"/>
      <c r="QRT7" s="177"/>
      <c r="QRU7" s="177"/>
      <c r="QRV7" s="177"/>
      <c r="QRW7" s="177"/>
      <c r="QRX7" s="177"/>
      <c r="QRY7" s="177"/>
      <c r="QRZ7" s="177"/>
      <c r="QSA7" s="177"/>
      <c r="QSB7" s="177"/>
      <c r="QSC7" s="177"/>
      <c r="QSD7" s="177"/>
      <c r="QSE7" s="177"/>
      <c r="QSF7" s="177"/>
      <c r="QSG7" s="177"/>
      <c r="QSH7" s="177"/>
      <c r="QSI7" s="177"/>
      <c r="QSJ7" s="177"/>
      <c r="QSK7" s="177"/>
      <c r="QSL7" s="177"/>
      <c r="QSM7" s="177"/>
      <c r="QSN7" s="177"/>
      <c r="QSO7" s="177"/>
      <c r="QSP7" s="177"/>
      <c r="QSQ7" s="177"/>
      <c r="QSR7" s="177"/>
      <c r="QSS7" s="177"/>
      <c r="QST7" s="177"/>
      <c r="QSU7" s="177"/>
      <c r="QSV7" s="177"/>
      <c r="QSW7" s="177"/>
      <c r="QSX7" s="177"/>
      <c r="QSY7" s="177"/>
      <c r="QSZ7" s="177"/>
      <c r="QTA7" s="177"/>
      <c r="QTB7" s="177"/>
      <c r="QTC7" s="177"/>
      <c r="QTD7" s="177"/>
      <c r="QTE7" s="177"/>
      <c r="QTF7" s="177"/>
      <c r="QTG7" s="177"/>
      <c r="QTH7" s="177"/>
      <c r="QTI7" s="177"/>
      <c r="QTJ7" s="177"/>
      <c r="QTK7" s="177"/>
      <c r="QTL7" s="177"/>
      <c r="QTM7" s="177"/>
      <c r="QTN7" s="177"/>
      <c r="QTO7" s="177"/>
      <c r="QTP7" s="177"/>
      <c r="QTQ7" s="177"/>
      <c r="QTR7" s="177"/>
      <c r="QTS7" s="177"/>
      <c r="QTT7" s="177"/>
      <c r="QTU7" s="177"/>
      <c r="QTV7" s="177"/>
      <c r="QTW7" s="177"/>
      <c r="QTX7" s="177"/>
      <c r="QTY7" s="177"/>
      <c r="QTZ7" s="177"/>
      <c r="QUA7" s="177"/>
      <c r="QUB7" s="177"/>
      <c r="QUC7" s="177"/>
      <c r="QUD7" s="177"/>
      <c r="QUE7" s="177"/>
      <c r="QUF7" s="177"/>
      <c r="QUG7" s="177"/>
      <c r="QUH7" s="177"/>
      <c r="QUI7" s="177"/>
      <c r="QUJ7" s="177"/>
      <c r="QUK7" s="177"/>
      <c r="QUL7" s="177"/>
      <c r="QUM7" s="177"/>
      <c r="QUN7" s="177"/>
      <c r="QUO7" s="177"/>
      <c r="QUP7" s="177"/>
      <c r="QUQ7" s="177"/>
      <c r="QUR7" s="177"/>
      <c r="QUS7" s="177"/>
      <c r="QUT7" s="177"/>
      <c r="QUU7" s="177"/>
      <c r="QUV7" s="177"/>
      <c r="QUW7" s="177"/>
      <c r="QUX7" s="177"/>
      <c r="QUY7" s="177"/>
      <c r="QUZ7" s="177"/>
      <c r="QVA7" s="177"/>
      <c r="QVB7" s="177"/>
      <c r="QVC7" s="177"/>
      <c r="QVD7" s="177"/>
      <c r="QVE7" s="177"/>
      <c r="QVF7" s="177"/>
      <c r="QVG7" s="177"/>
      <c r="QVH7" s="177"/>
      <c r="QVI7" s="177"/>
      <c r="QVJ7" s="177"/>
      <c r="QVK7" s="177"/>
      <c r="QVL7" s="177"/>
      <c r="QVM7" s="177"/>
      <c r="QVN7" s="177"/>
      <c r="QVO7" s="177"/>
      <c r="QVP7" s="177"/>
      <c r="QVQ7" s="177"/>
      <c r="QVR7" s="177"/>
      <c r="QVS7" s="177"/>
      <c r="QVT7" s="177"/>
      <c r="QVU7" s="177"/>
      <c r="QVV7" s="177"/>
      <c r="QVW7" s="177"/>
      <c r="QVX7" s="177"/>
      <c r="QVY7" s="177"/>
      <c r="QVZ7" s="177"/>
      <c r="QWA7" s="177"/>
      <c r="QWB7" s="177"/>
      <c r="QWC7" s="177"/>
      <c r="QWD7" s="177"/>
      <c r="QWE7" s="177"/>
      <c r="QWF7" s="177"/>
      <c r="QWG7" s="177"/>
      <c r="QWH7" s="177"/>
      <c r="QWI7" s="177"/>
      <c r="QWJ7" s="177"/>
      <c r="QWK7" s="177"/>
      <c r="QWL7" s="177"/>
      <c r="QWM7" s="177"/>
      <c r="QWN7" s="177"/>
      <c r="QWO7" s="177"/>
      <c r="QWP7" s="177"/>
      <c r="QWQ7" s="177"/>
      <c r="QWR7" s="177"/>
      <c r="QWS7" s="177"/>
      <c r="QWT7" s="177"/>
      <c r="QWU7" s="177"/>
      <c r="QWV7" s="177"/>
      <c r="QWW7" s="177"/>
      <c r="QWX7" s="177"/>
      <c r="QWY7" s="177"/>
      <c r="QWZ7" s="177"/>
      <c r="QXA7" s="177"/>
      <c r="QXB7" s="177"/>
      <c r="QXC7" s="177"/>
      <c r="QXD7" s="177"/>
      <c r="QXE7" s="177"/>
      <c r="QXF7" s="177"/>
      <c r="QXG7" s="177"/>
      <c r="QXH7" s="177"/>
      <c r="QXI7" s="177"/>
      <c r="QXJ7" s="177"/>
      <c r="QXK7" s="177"/>
      <c r="QXL7" s="177"/>
      <c r="QXM7" s="177"/>
      <c r="QXN7" s="177"/>
      <c r="QXO7" s="177"/>
      <c r="QXP7" s="177"/>
      <c r="QXQ7" s="177"/>
      <c r="QXR7" s="177"/>
      <c r="QXS7" s="177"/>
      <c r="QXT7" s="177"/>
      <c r="QXU7" s="177"/>
      <c r="QXV7" s="177"/>
      <c r="QXW7" s="177"/>
      <c r="QXX7" s="177"/>
      <c r="QXY7" s="177"/>
      <c r="QXZ7" s="177"/>
      <c r="QYA7" s="177"/>
      <c r="QYB7" s="177"/>
      <c r="QYC7" s="177"/>
      <c r="QYD7" s="177"/>
      <c r="QYE7" s="177"/>
      <c r="QYF7" s="177"/>
      <c r="QYG7" s="177"/>
      <c r="QYH7" s="177"/>
      <c r="QYI7" s="177"/>
      <c r="QYJ7" s="177"/>
      <c r="QYK7" s="177"/>
      <c r="QYL7" s="177"/>
      <c r="QYM7" s="177"/>
      <c r="QYN7" s="177"/>
      <c r="QYO7" s="177"/>
      <c r="QYP7" s="177"/>
      <c r="QYQ7" s="177"/>
      <c r="QYR7" s="177"/>
      <c r="QYS7" s="177"/>
      <c r="QYT7" s="177"/>
      <c r="QYU7" s="177"/>
      <c r="QYV7" s="177"/>
      <c r="QYW7" s="177"/>
      <c r="QYX7" s="177"/>
      <c r="QYY7" s="177"/>
      <c r="QYZ7" s="177"/>
      <c r="QZA7" s="177"/>
      <c r="QZB7" s="177"/>
      <c r="QZC7" s="177"/>
      <c r="QZD7" s="177"/>
      <c r="QZE7" s="177"/>
      <c r="QZF7" s="177"/>
      <c r="QZG7" s="177"/>
      <c r="QZH7" s="177"/>
      <c r="QZI7" s="177"/>
      <c r="QZJ7" s="177"/>
      <c r="QZK7" s="177"/>
      <c r="QZL7" s="177"/>
      <c r="QZM7" s="177"/>
      <c r="QZN7" s="177"/>
      <c r="QZO7" s="177"/>
      <c r="QZP7" s="177"/>
      <c r="QZQ7" s="177"/>
      <c r="QZR7" s="177"/>
      <c r="QZS7" s="177"/>
      <c r="QZT7" s="177"/>
      <c r="QZU7" s="177"/>
      <c r="QZV7" s="177"/>
      <c r="QZW7" s="177"/>
      <c r="QZX7" s="177"/>
      <c r="QZY7" s="177"/>
      <c r="QZZ7" s="177"/>
      <c r="RAA7" s="177"/>
      <c r="RAB7" s="177"/>
      <c r="RAC7" s="177"/>
      <c r="RAD7" s="177"/>
      <c r="RAE7" s="177"/>
      <c r="RAF7" s="177"/>
      <c r="RAG7" s="177"/>
      <c r="RAH7" s="177"/>
      <c r="RAI7" s="177"/>
      <c r="RAJ7" s="177"/>
      <c r="RAK7" s="177"/>
      <c r="RAL7" s="177"/>
      <c r="RAM7" s="177"/>
      <c r="RAN7" s="177"/>
      <c r="RAO7" s="177"/>
      <c r="RAP7" s="177"/>
      <c r="RAQ7" s="177"/>
      <c r="RAR7" s="177"/>
      <c r="RAS7" s="177"/>
      <c r="RAT7" s="177"/>
      <c r="RAU7" s="177"/>
      <c r="RAV7" s="177"/>
      <c r="RAW7" s="177"/>
      <c r="RAX7" s="177"/>
      <c r="RAY7" s="177"/>
      <c r="RAZ7" s="177"/>
      <c r="RBA7" s="177"/>
      <c r="RBB7" s="177"/>
      <c r="RBC7" s="177"/>
      <c r="RBD7" s="177"/>
      <c r="RBE7" s="177"/>
      <c r="RBF7" s="177"/>
      <c r="RBG7" s="177"/>
      <c r="RBH7" s="177"/>
      <c r="RBI7" s="177"/>
      <c r="RBJ7" s="177"/>
      <c r="RBK7" s="177"/>
      <c r="RBL7" s="177"/>
      <c r="RBM7" s="177"/>
      <c r="RBN7" s="177"/>
      <c r="RBO7" s="177"/>
      <c r="RBP7" s="177"/>
      <c r="RBQ7" s="177"/>
      <c r="RBR7" s="177"/>
      <c r="RBS7" s="177"/>
      <c r="RBT7" s="177"/>
      <c r="RBU7" s="177"/>
      <c r="RBV7" s="177"/>
      <c r="RBW7" s="177"/>
      <c r="RBX7" s="177"/>
      <c r="RBY7" s="177"/>
      <c r="RBZ7" s="177"/>
      <c r="RCA7" s="177"/>
      <c r="RCB7" s="177"/>
      <c r="RCC7" s="177"/>
      <c r="RCD7" s="177"/>
      <c r="RCE7" s="177"/>
      <c r="RCF7" s="177"/>
      <c r="RCG7" s="177"/>
      <c r="RCH7" s="177"/>
      <c r="RCI7" s="177"/>
      <c r="RCJ7" s="177"/>
      <c r="RCK7" s="177"/>
      <c r="RCL7" s="177"/>
      <c r="RCM7" s="177"/>
      <c r="RCN7" s="177"/>
      <c r="RCO7" s="177"/>
      <c r="RCP7" s="177"/>
      <c r="RCQ7" s="177"/>
      <c r="RCR7" s="177"/>
      <c r="RCS7" s="177"/>
      <c r="RCT7" s="177"/>
      <c r="RCU7" s="177"/>
      <c r="RCV7" s="177"/>
      <c r="RCW7" s="177"/>
      <c r="RCX7" s="177"/>
      <c r="RCY7" s="177"/>
      <c r="RCZ7" s="177"/>
      <c r="RDA7" s="177"/>
      <c r="RDB7" s="177"/>
      <c r="RDC7" s="177"/>
      <c r="RDD7" s="177"/>
      <c r="RDE7" s="177"/>
      <c r="RDF7" s="177"/>
      <c r="RDG7" s="177"/>
      <c r="RDH7" s="177"/>
      <c r="RDI7" s="177"/>
      <c r="RDJ7" s="177"/>
      <c r="RDK7" s="177"/>
      <c r="RDL7" s="177"/>
      <c r="RDM7" s="177"/>
      <c r="RDN7" s="177"/>
      <c r="RDO7" s="177"/>
      <c r="RDP7" s="177"/>
      <c r="RDQ7" s="177"/>
      <c r="RDR7" s="177"/>
      <c r="RDS7" s="177"/>
      <c r="RDT7" s="177"/>
      <c r="RDU7" s="177"/>
      <c r="RDV7" s="177"/>
      <c r="RDW7" s="177"/>
      <c r="RDX7" s="177"/>
      <c r="RDY7" s="177"/>
      <c r="RDZ7" s="177"/>
      <c r="REA7" s="177"/>
      <c r="REB7" s="177"/>
      <c r="REC7" s="177"/>
      <c r="RED7" s="177"/>
      <c r="REE7" s="177"/>
      <c r="REF7" s="177"/>
      <c r="REG7" s="177"/>
      <c r="REH7" s="177"/>
      <c r="REI7" s="177"/>
      <c r="REJ7" s="177"/>
      <c r="REK7" s="177"/>
      <c r="REL7" s="177"/>
      <c r="REM7" s="177"/>
      <c r="REN7" s="177"/>
      <c r="REO7" s="177"/>
      <c r="REP7" s="177"/>
      <c r="REQ7" s="177"/>
      <c r="RER7" s="177"/>
      <c r="RES7" s="177"/>
      <c r="RET7" s="177"/>
      <c r="REU7" s="177"/>
      <c r="REV7" s="177"/>
      <c r="REW7" s="177"/>
      <c r="REX7" s="177"/>
      <c r="REY7" s="177"/>
      <c r="REZ7" s="177"/>
      <c r="RFA7" s="177"/>
      <c r="RFB7" s="177"/>
      <c r="RFC7" s="177"/>
      <c r="RFD7" s="177"/>
      <c r="RFE7" s="177"/>
      <c r="RFF7" s="177"/>
      <c r="RFG7" s="177"/>
      <c r="RFH7" s="177"/>
      <c r="RFI7" s="177"/>
      <c r="RFJ7" s="177"/>
      <c r="RFK7" s="177"/>
      <c r="RFL7" s="177"/>
      <c r="RFM7" s="177"/>
      <c r="RFN7" s="177"/>
      <c r="RFO7" s="177"/>
      <c r="RFP7" s="177"/>
      <c r="RFQ7" s="177"/>
      <c r="RFR7" s="177"/>
      <c r="RFS7" s="177"/>
      <c r="RFT7" s="177"/>
      <c r="RFU7" s="177"/>
      <c r="RFV7" s="177"/>
      <c r="RFW7" s="177"/>
      <c r="RFX7" s="177"/>
      <c r="RFY7" s="177"/>
      <c r="RFZ7" s="177"/>
      <c r="RGA7" s="177"/>
      <c r="RGB7" s="177"/>
      <c r="RGC7" s="177"/>
      <c r="RGD7" s="177"/>
      <c r="RGE7" s="177"/>
      <c r="RGF7" s="177"/>
      <c r="RGG7" s="177"/>
      <c r="RGH7" s="177"/>
      <c r="RGI7" s="177"/>
      <c r="RGJ7" s="177"/>
      <c r="RGK7" s="177"/>
      <c r="RGL7" s="177"/>
      <c r="RGM7" s="177"/>
      <c r="RGN7" s="177"/>
      <c r="RGO7" s="177"/>
      <c r="RGP7" s="177"/>
      <c r="RGQ7" s="177"/>
      <c r="RGR7" s="177"/>
      <c r="RGS7" s="177"/>
      <c r="RGT7" s="177"/>
      <c r="RGU7" s="177"/>
      <c r="RGV7" s="177"/>
      <c r="RGW7" s="177"/>
      <c r="RGX7" s="177"/>
      <c r="RGY7" s="177"/>
      <c r="RGZ7" s="177"/>
      <c r="RHA7" s="177"/>
      <c r="RHB7" s="177"/>
      <c r="RHC7" s="177"/>
      <c r="RHD7" s="177"/>
      <c r="RHE7" s="177"/>
      <c r="RHF7" s="177"/>
      <c r="RHG7" s="177"/>
      <c r="RHH7" s="177"/>
      <c r="RHI7" s="177"/>
      <c r="RHJ7" s="177"/>
      <c r="RHK7" s="177"/>
      <c r="RHL7" s="177"/>
      <c r="RHM7" s="177"/>
      <c r="RHN7" s="177"/>
      <c r="RHO7" s="177"/>
      <c r="RHP7" s="177"/>
      <c r="RHQ7" s="177"/>
      <c r="RHR7" s="177"/>
      <c r="RHS7" s="177"/>
      <c r="RHT7" s="177"/>
      <c r="RHU7" s="177"/>
      <c r="RHV7" s="177"/>
      <c r="RHW7" s="177"/>
      <c r="RHX7" s="177"/>
      <c r="RHY7" s="177"/>
      <c r="RHZ7" s="177"/>
      <c r="RIA7" s="177"/>
      <c r="RIB7" s="177"/>
      <c r="RIC7" s="177"/>
      <c r="RID7" s="177"/>
      <c r="RIE7" s="177"/>
      <c r="RIF7" s="177"/>
      <c r="RIG7" s="177"/>
      <c r="RIH7" s="177"/>
      <c r="RII7" s="177"/>
      <c r="RIJ7" s="177"/>
      <c r="RIK7" s="177"/>
      <c r="RIL7" s="177"/>
      <c r="RIM7" s="177"/>
      <c r="RIN7" s="177"/>
      <c r="RIO7" s="177"/>
      <c r="RIP7" s="177"/>
      <c r="RIQ7" s="177"/>
      <c r="RIR7" s="177"/>
      <c r="RIS7" s="177"/>
      <c r="RIT7" s="177"/>
      <c r="RIU7" s="177"/>
      <c r="RIV7" s="177"/>
      <c r="RIW7" s="177"/>
      <c r="RIX7" s="177"/>
      <c r="RIY7" s="177"/>
      <c r="RIZ7" s="177"/>
      <c r="RJA7" s="177"/>
      <c r="RJB7" s="177"/>
      <c r="RJC7" s="177"/>
      <c r="RJD7" s="177"/>
      <c r="RJE7" s="177"/>
      <c r="RJF7" s="177"/>
      <c r="RJG7" s="177"/>
      <c r="RJH7" s="177"/>
      <c r="RJI7" s="177"/>
      <c r="RJJ7" s="177"/>
      <c r="RJK7" s="177"/>
      <c r="RJL7" s="177"/>
      <c r="RJM7" s="177"/>
      <c r="RJN7" s="177"/>
      <c r="RJO7" s="177"/>
      <c r="RJP7" s="177"/>
      <c r="RJQ7" s="177"/>
      <c r="RJR7" s="177"/>
      <c r="RJS7" s="177"/>
      <c r="RJT7" s="177"/>
      <c r="RJU7" s="177"/>
      <c r="RJV7" s="177"/>
      <c r="RJW7" s="177"/>
      <c r="RJX7" s="177"/>
      <c r="RJY7" s="177"/>
      <c r="RJZ7" s="177"/>
      <c r="RKA7" s="177"/>
      <c r="RKB7" s="177"/>
      <c r="RKC7" s="177"/>
      <c r="RKD7" s="177"/>
      <c r="RKE7" s="177"/>
      <c r="RKF7" s="177"/>
      <c r="RKG7" s="177"/>
      <c r="RKH7" s="177"/>
      <c r="RKI7" s="177"/>
      <c r="RKJ7" s="177"/>
      <c r="RKK7" s="177"/>
      <c r="RKL7" s="177"/>
      <c r="RKM7" s="177"/>
      <c r="RKN7" s="177"/>
      <c r="RKO7" s="177"/>
      <c r="RKP7" s="177"/>
      <c r="RKQ7" s="177"/>
      <c r="RKR7" s="177"/>
      <c r="RKS7" s="177"/>
      <c r="RKT7" s="177"/>
      <c r="RKU7" s="177"/>
      <c r="RKV7" s="177"/>
      <c r="RKW7" s="177"/>
      <c r="RKX7" s="177"/>
      <c r="RKY7" s="177"/>
      <c r="RKZ7" s="177"/>
      <c r="RLA7" s="177"/>
      <c r="RLB7" s="177"/>
      <c r="RLC7" s="177"/>
      <c r="RLD7" s="177"/>
      <c r="RLE7" s="177"/>
      <c r="RLF7" s="177"/>
      <c r="RLG7" s="177"/>
      <c r="RLH7" s="177"/>
      <c r="RLI7" s="177"/>
      <c r="RLJ7" s="177"/>
      <c r="RLK7" s="177"/>
      <c r="RLL7" s="177"/>
      <c r="RLM7" s="177"/>
      <c r="RLN7" s="177"/>
      <c r="RLO7" s="177"/>
      <c r="RLP7" s="177"/>
      <c r="RLQ7" s="177"/>
      <c r="RLR7" s="177"/>
      <c r="RLS7" s="177"/>
      <c r="RLT7" s="177"/>
      <c r="RLU7" s="177"/>
      <c r="RLV7" s="177"/>
      <c r="RLW7" s="177"/>
      <c r="RLX7" s="177"/>
      <c r="RLY7" s="177"/>
      <c r="RLZ7" s="177"/>
      <c r="RMA7" s="177"/>
      <c r="RMB7" s="177"/>
      <c r="RMC7" s="177"/>
      <c r="RMD7" s="177"/>
      <c r="RME7" s="177"/>
      <c r="RMF7" s="177"/>
      <c r="RMG7" s="177"/>
      <c r="RMH7" s="177"/>
      <c r="RMI7" s="177"/>
      <c r="RMJ7" s="177"/>
      <c r="RMK7" s="177"/>
      <c r="RML7" s="177"/>
      <c r="RMM7" s="177"/>
      <c r="RMN7" s="177"/>
      <c r="RMO7" s="177"/>
      <c r="RMP7" s="177"/>
      <c r="RMQ7" s="177"/>
      <c r="RMR7" s="177"/>
      <c r="RMS7" s="177"/>
      <c r="RMT7" s="177"/>
      <c r="RMU7" s="177"/>
      <c r="RMV7" s="177"/>
      <c r="RMW7" s="177"/>
      <c r="RMX7" s="177"/>
      <c r="RMY7" s="177"/>
      <c r="RMZ7" s="177"/>
      <c r="RNA7" s="177"/>
      <c r="RNB7" s="177"/>
      <c r="RNC7" s="177"/>
      <c r="RND7" s="177"/>
      <c r="RNE7" s="177"/>
      <c r="RNF7" s="177"/>
      <c r="RNG7" s="177"/>
      <c r="RNH7" s="177"/>
      <c r="RNI7" s="177"/>
      <c r="RNJ7" s="177"/>
      <c r="RNK7" s="177"/>
      <c r="RNL7" s="177"/>
      <c r="RNM7" s="177"/>
      <c r="RNN7" s="177"/>
      <c r="RNO7" s="177"/>
      <c r="RNP7" s="177"/>
      <c r="RNQ7" s="177"/>
      <c r="RNR7" s="177"/>
      <c r="RNS7" s="177"/>
      <c r="RNT7" s="177"/>
      <c r="RNU7" s="177"/>
      <c r="RNV7" s="177"/>
      <c r="RNW7" s="177"/>
      <c r="RNX7" s="177"/>
      <c r="RNY7" s="177"/>
      <c r="RNZ7" s="177"/>
      <c r="ROA7" s="177"/>
      <c r="ROB7" s="177"/>
      <c r="ROC7" s="177"/>
      <c r="ROD7" s="177"/>
      <c r="ROE7" s="177"/>
      <c r="ROF7" s="177"/>
      <c r="ROG7" s="177"/>
      <c r="ROH7" s="177"/>
      <c r="ROI7" s="177"/>
      <c r="ROJ7" s="177"/>
      <c r="ROK7" s="177"/>
      <c r="ROL7" s="177"/>
      <c r="ROM7" s="177"/>
      <c r="RON7" s="177"/>
      <c r="ROO7" s="177"/>
      <c r="ROP7" s="177"/>
      <c r="ROQ7" s="177"/>
      <c r="ROR7" s="177"/>
      <c r="ROS7" s="177"/>
      <c r="ROT7" s="177"/>
      <c r="ROU7" s="177"/>
      <c r="ROV7" s="177"/>
      <c r="ROW7" s="177"/>
      <c r="ROX7" s="177"/>
      <c r="ROY7" s="177"/>
      <c r="ROZ7" s="177"/>
      <c r="RPA7" s="177"/>
      <c r="RPB7" s="177"/>
      <c r="RPC7" s="177"/>
      <c r="RPD7" s="177"/>
      <c r="RPE7" s="177"/>
      <c r="RPF7" s="177"/>
      <c r="RPG7" s="177"/>
      <c r="RPH7" s="177"/>
      <c r="RPI7" s="177"/>
      <c r="RPJ7" s="177"/>
      <c r="RPK7" s="177"/>
      <c r="RPL7" s="177"/>
      <c r="RPM7" s="177"/>
      <c r="RPN7" s="177"/>
      <c r="RPO7" s="177"/>
      <c r="RPP7" s="177"/>
      <c r="RPQ7" s="177"/>
      <c r="RPR7" s="177"/>
      <c r="RPS7" s="177"/>
      <c r="RPT7" s="177"/>
      <c r="RPU7" s="177"/>
      <c r="RPV7" s="177"/>
      <c r="RPW7" s="177"/>
      <c r="RPX7" s="177"/>
      <c r="RPY7" s="177"/>
      <c r="RPZ7" s="177"/>
      <c r="RQA7" s="177"/>
      <c r="RQB7" s="177"/>
      <c r="RQC7" s="177"/>
      <c r="RQD7" s="177"/>
      <c r="RQE7" s="177"/>
      <c r="RQF7" s="177"/>
      <c r="RQG7" s="177"/>
      <c r="RQH7" s="177"/>
      <c r="RQI7" s="177"/>
      <c r="RQJ7" s="177"/>
      <c r="RQK7" s="177"/>
      <c r="RQL7" s="177"/>
      <c r="RQM7" s="177"/>
      <c r="RQN7" s="177"/>
      <c r="RQO7" s="177"/>
      <c r="RQP7" s="177"/>
      <c r="RQQ7" s="177"/>
      <c r="RQR7" s="177"/>
      <c r="RQS7" s="177"/>
      <c r="RQT7" s="177"/>
      <c r="RQU7" s="177"/>
      <c r="RQV7" s="177"/>
      <c r="RQW7" s="177"/>
      <c r="RQX7" s="177"/>
      <c r="RQY7" s="177"/>
      <c r="RQZ7" s="177"/>
      <c r="RRA7" s="177"/>
      <c r="RRB7" s="177"/>
      <c r="RRC7" s="177"/>
      <c r="RRD7" s="177"/>
      <c r="RRE7" s="177"/>
      <c r="RRF7" s="177"/>
      <c r="RRG7" s="177"/>
      <c r="RRH7" s="177"/>
      <c r="RRI7" s="177"/>
      <c r="RRJ7" s="177"/>
      <c r="RRK7" s="177"/>
      <c r="RRL7" s="177"/>
      <c r="RRM7" s="177"/>
      <c r="RRN7" s="177"/>
      <c r="RRO7" s="177"/>
      <c r="RRP7" s="177"/>
      <c r="RRQ7" s="177"/>
      <c r="RRR7" s="177"/>
      <c r="RRS7" s="177"/>
      <c r="RRT7" s="177"/>
      <c r="RRU7" s="177"/>
      <c r="RRV7" s="177"/>
      <c r="RRW7" s="177"/>
      <c r="RRX7" s="177"/>
      <c r="RRY7" s="177"/>
      <c r="RRZ7" s="177"/>
      <c r="RSA7" s="177"/>
      <c r="RSB7" s="177"/>
      <c r="RSC7" s="177"/>
      <c r="RSD7" s="177"/>
      <c r="RSE7" s="177"/>
      <c r="RSF7" s="177"/>
      <c r="RSG7" s="177"/>
      <c r="RSH7" s="177"/>
      <c r="RSI7" s="177"/>
      <c r="RSJ7" s="177"/>
      <c r="RSK7" s="177"/>
      <c r="RSL7" s="177"/>
      <c r="RSM7" s="177"/>
      <c r="RSN7" s="177"/>
      <c r="RSO7" s="177"/>
      <c r="RSP7" s="177"/>
      <c r="RSQ7" s="177"/>
      <c r="RSR7" s="177"/>
      <c r="RSS7" s="177"/>
      <c r="RST7" s="177"/>
      <c r="RSU7" s="177"/>
      <c r="RSV7" s="177"/>
      <c r="RSW7" s="177"/>
      <c r="RSX7" s="177"/>
      <c r="RSY7" s="177"/>
      <c r="RSZ7" s="177"/>
      <c r="RTA7" s="177"/>
      <c r="RTB7" s="177"/>
      <c r="RTC7" s="177"/>
      <c r="RTD7" s="177"/>
      <c r="RTE7" s="177"/>
      <c r="RTF7" s="177"/>
      <c r="RTG7" s="177"/>
      <c r="RTH7" s="177"/>
      <c r="RTI7" s="177"/>
      <c r="RTJ7" s="177"/>
      <c r="RTK7" s="177"/>
      <c r="RTL7" s="177"/>
      <c r="RTM7" s="177"/>
      <c r="RTN7" s="177"/>
      <c r="RTO7" s="177"/>
      <c r="RTP7" s="177"/>
      <c r="RTQ7" s="177"/>
      <c r="RTR7" s="177"/>
      <c r="RTS7" s="177"/>
      <c r="RTT7" s="177"/>
      <c r="RTU7" s="177"/>
      <c r="RTV7" s="177"/>
      <c r="RTW7" s="177"/>
      <c r="RTX7" s="177"/>
      <c r="RTY7" s="177"/>
      <c r="RTZ7" s="177"/>
      <c r="RUA7" s="177"/>
      <c r="RUB7" s="177"/>
      <c r="RUC7" s="177"/>
      <c r="RUD7" s="177"/>
      <c r="RUE7" s="177"/>
      <c r="RUF7" s="177"/>
      <c r="RUG7" s="177"/>
      <c r="RUH7" s="177"/>
      <c r="RUI7" s="177"/>
      <c r="RUJ7" s="177"/>
      <c r="RUK7" s="177"/>
      <c r="RUL7" s="177"/>
      <c r="RUM7" s="177"/>
      <c r="RUN7" s="177"/>
      <c r="RUO7" s="177"/>
      <c r="RUP7" s="177"/>
      <c r="RUQ7" s="177"/>
      <c r="RUR7" s="177"/>
      <c r="RUS7" s="177"/>
      <c r="RUT7" s="177"/>
      <c r="RUU7" s="177"/>
      <c r="RUV7" s="177"/>
      <c r="RUW7" s="177"/>
      <c r="RUX7" s="177"/>
      <c r="RUY7" s="177"/>
      <c r="RUZ7" s="177"/>
      <c r="RVA7" s="177"/>
      <c r="RVB7" s="177"/>
      <c r="RVC7" s="177"/>
      <c r="RVD7" s="177"/>
      <c r="RVE7" s="177"/>
      <c r="RVF7" s="177"/>
      <c r="RVG7" s="177"/>
      <c r="RVH7" s="177"/>
      <c r="RVI7" s="177"/>
      <c r="RVJ7" s="177"/>
      <c r="RVK7" s="177"/>
      <c r="RVL7" s="177"/>
      <c r="RVM7" s="177"/>
      <c r="RVN7" s="177"/>
      <c r="RVO7" s="177"/>
      <c r="RVP7" s="177"/>
      <c r="RVQ7" s="177"/>
      <c r="RVR7" s="177"/>
      <c r="RVS7" s="177"/>
      <c r="RVT7" s="177"/>
      <c r="RVU7" s="177"/>
      <c r="RVV7" s="177"/>
      <c r="RVW7" s="177"/>
      <c r="RVX7" s="177"/>
      <c r="RVY7" s="177"/>
      <c r="RVZ7" s="177"/>
      <c r="RWA7" s="177"/>
      <c r="RWB7" s="177"/>
      <c r="RWC7" s="177"/>
      <c r="RWD7" s="177"/>
      <c r="RWE7" s="177"/>
      <c r="RWF7" s="177"/>
      <c r="RWG7" s="177"/>
      <c r="RWH7" s="177"/>
      <c r="RWI7" s="177"/>
      <c r="RWJ7" s="177"/>
      <c r="RWK7" s="177"/>
      <c r="RWL7" s="177"/>
      <c r="RWM7" s="177"/>
      <c r="RWN7" s="177"/>
      <c r="RWO7" s="177"/>
      <c r="RWP7" s="177"/>
      <c r="RWQ7" s="177"/>
      <c r="RWR7" s="177"/>
      <c r="RWS7" s="177"/>
      <c r="RWT7" s="177"/>
      <c r="RWU7" s="177"/>
      <c r="RWV7" s="177"/>
      <c r="RWW7" s="177"/>
      <c r="RWX7" s="177"/>
      <c r="RWY7" s="177"/>
      <c r="RWZ7" s="177"/>
      <c r="RXA7" s="177"/>
      <c r="RXB7" s="177"/>
      <c r="RXC7" s="177"/>
      <c r="RXD7" s="177"/>
      <c r="RXE7" s="177"/>
      <c r="RXF7" s="177"/>
      <c r="RXG7" s="177"/>
      <c r="RXH7" s="177"/>
      <c r="RXI7" s="177"/>
      <c r="RXJ7" s="177"/>
      <c r="RXK7" s="177"/>
      <c r="RXL7" s="177"/>
      <c r="RXM7" s="177"/>
      <c r="RXN7" s="177"/>
      <c r="RXO7" s="177"/>
      <c r="RXP7" s="177"/>
      <c r="RXQ7" s="177"/>
      <c r="RXR7" s="177"/>
      <c r="RXS7" s="177"/>
      <c r="RXT7" s="177"/>
      <c r="RXU7" s="177"/>
      <c r="RXV7" s="177"/>
      <c r="RXW7" s="177"/>
      <c r="RXX7" s="177"/>
      <c r="RXY7" s="177"/>
      <c r="RXZ7" s="177"/>
      <c r="RYA7" s="177"/>
      <c r="RYB7" s="177"/>
      <c r="RYC7" s="177"/>
      <c r="RYD7" s="177"/>
      <c r="RYE7" s="177"/>
      <c r="RYF7" s="177"/>
      <c r="RYG7" s="177"/>
      <c r="RYH7" s="177"/>
      <c r="RYI7" s="177"/>
      <c r="RYJ7" s="177"/>
      <c r="RYK7" s="177"/>
      <c r="RYL7" s="177"/>
      <c r="RYM7" s="177"/>
      <c r="RYN7" s="177"/>
      <c r="RYO7" s="177"/>
      <c r="RYP7" s="177"/>
      <c r="RYQ7" s="177"/>
      <c r="RYR7" s="177"/>
      <c r="RYS7" s="177"/>
      <c r="RYT7" s="177"/>
      <c r="RYU7" s="177"/>
      <c r="RYV7" s="177"/>
      <c r="RYW7" s="177"/>
      <c r="RYX7" s="177"/>
      <c r="RYY7" s="177"/>
      <c r="RYZ7" s="177"/>
      <c r="RZA7" s="177"/>
      <c r="RZB7" s="177"/>
      <c r="RZC7" s="177"/>
      <c r="RZD7" s="177"/>
      <c r="RZE7" s="177"/>
      <c r="RZF7" s="177"/>
      <c r="RZG7" s="177"/>
      <c r="RZH7" s="177"/>
      <c r="RZI7" s="177"/>
      <c r="RZJ7" s="177"/>
      <c r="RZK7" s="177"/>
      <c r="RZL7" s="177"/>
      <c r="RZM7" s="177"/>
      <c r="RZN7" s="177"/>
      <c r="RZO7" s="177"/>
      <c r="RZP7" s="177"/>
      <c r="RZQ7" s="177"/>
      <c r="RZR7" s="177"/>
      <c r="RZS7" s="177"/>
      <c r="RZT7" s="177"/>
      <c r="RZU7" s="177"/>
      <c r="RZV7" s="177"/>
      <c r="RZW7" s="177"/>
      <c r="RZX7" s="177"/>
      <c r="RZY7" s="177"/>
      <c r="RZZ7" s="177"/>
      <c r="SAA7" s="177"/>
      <c r="SAB7" s="177"/>
      <c r="SAC7" s="177"/>
      <c r="SAD7" s="177"/>
      <c r="SAE7" s="177"/>
      <c r="SAF7" s="177"/>
      <c r="SAG7" s="177"/>
      <c r="SAH7" s="177"/>
      <c r="SAI7" s="177"/>
      <c r="SAJ7" s="177"/>
      <c r="SAK7" s="177"/>
      <c r="SAL7" s="177"/>
      <c r="SAM7" s="177"/>
      <c r="SAN7" s="177"/>
      <c r="SAO7" s="177"/>
      <c r="SAP7" s="177"/>
      <c r="SAQ7" s="177"/>
      <c r="SAR7" s="177"/>
      <c r="SAS7" s="177"/>
      <c r="SAT7" s="177"/>
      <c r="SAU7" s="177"/>
      <c r="SAV7" s="177"/>
      <c r="SAW7" s="177"/>
      <c r="SAX7" s="177"/>
      <c r="SAY7" s="177"/>
      <c r="SAZ7" s="177"/>
      <c r="SBA7" s="177"/>
      <c r="SBB7" s="177"/>
      <c r="SBC7" s="177"/>
      <c r="SBD7" s="177"/>
      <c r="SBE7" s="177"/>
      <c r="SBF7" s="177"/>
      <c r="SBG7" s="177"/>
      <c r="SBH7" s="177"/>
      <c r="SBI7" s="177"/>
      <c r="SBJ7" s="177"/>
      <c r="SBK7" s="177"/>
      <c r="SBL7" s="177"/>
      <c r="SBM7" s="177"/>
      <c r="SBN7" s="177"/>
      <c r="SBO7" s="177"/>
      <c r="SBP7" s="177"/>
      <c r="SBQ7" s="177"/>
      <c r="SBR7" s="177"/>
      <c r="SBS7" s="177"/>
      <c r="SBT7" s="177"/>
      <c r="SBU7" s="177"/>
      <c r="SBV7" s="177"/>
      <c r="SBW7" s="177"/>
      <c r="SBX7" s="177"/>
      <c r="SBY7" s="177"/>
      <c r="SBZ7" s="177"/>
      <c r="SCA7" s="177"/>
      <c r="SCB7" s="177"/>
      <c r="SCC7" s="177"/>
      <c r="SCD7" s="177"/>
      <c r="SCE7" s="177"/>
      <c r="SCF7" s="177"/>
      <c r="SCG7" s="177"/>
      <c r="SCH7" s="177"/>
      <c r="SCI7" s="177"/>
      <c r="SCJ7" s="177"/>
      <c r="SCK7" s="177"/>
      <c r="SCL7" s="177"/>
      <c r="SCM7" s="177"/>
      <c r="SCN7" s="177"/>
      <c r="SCO7" s="177"/>
      <c r="SCP7" s="177"/>
      <c r="SCQ7" s="177"/>
      <c r="SCR7" s="177"/>
      <c r="SCS7" s="177"/>
      <c r="SCT7" s="177"/>
      <c r="SCU7" s="177"/>
      <c r="SCV7" s="177"/>
      <c r="SCW7" s="177"/>
      <c r="SCX7" s="177"/>
      <c r="SCY7" s="177"/>
      <c r="SCZ7" s="177"/>
      <c r="SDA7" s="177"/>
      <c r="SDB7" s="177"/>
      <c r="SDC7" s="177"/>
      <c r="SDD7" s="177"/>
      <c r="SDE7" s="177"/>
      <c r="SDF7" s="177"/>
      <c r="SDG7" s="177"/>
      <c r="SDH7" s="177"/>
      <c r="SDI7" s="177"/>
      <c r="SDJ7" s="177"/>
      <c r="SDK7" s="177"/>
      <c r="SDL7" s="177"/>
      <c r="SDM7" s="177"/>
      <c r="SDN7" s="177"/>
      <c r="SDO7" s="177"/>
      <c r="SDP7" s="177"/>
      <c r="SDQ7" s="177"/>
      <c r="SDR7" s="177"/>
      <c r="SDS7" s="177"/>
      <c r="SDT7" s="177"/>
      <c r="SDU7" s="177"/>
      <c r="SDV7" s="177"/>
      <c r="SDW7" s="177"/>
      <c r="SDX7" s="177"/>
      <c r="SDY7" s="177"/>
      <c r="SDZ7" s="177"/>
      <c r="SEA7" s="177"/>
      <c r="SEB7" s="177"/>
      <c r="SEC7" s="177"/>
      <c r="SED7" s="177"/>
      <c r="SEE7" s="177"/>
      <c r="SEF7" s="177"/>
      <c r="SEG7" s="177"/>
      <c r="SEH7" s="177"/>
      <c r="SEI7" s="177"/>
      <c r="SEJ7" s="177"/>
      <c r="SEK7" s="177"/>
      <c r="SEL7" s="177"/>
      <c r="SEM7" s="177"/>
      <c r="SEN7" s="177"/>
      <c r="SEO7" s="177"/>
      <c r="SEP7" s="177"/>
      <c r="SEQ7" s="177"/>
      <c r="SER7" s="177"/>
      <c r="SES7" s="177"/>
      <c r="SET7" s="177"/>
      <c r="SEU7" s="177"/>
      <c r="SEV7" s="177"/>
      <c r="SEW7" s="177"/>
      <c r="SEX7" s="177"/>
      <c r="SEY7" s="177"/>
      <c r="SEZ7" s="177"/>
      <c r="SFA7" s="177"/>
      <c r="SFB7" s="177"/>
      <c r="SFC7" s="177"/>
      <c r="SFD7" s="177"/>
      <c r="SFE7" s="177"/>
      <c r="SFF7" s="177"/>
      <c r="SFG7" s="177"/>
      <c r="SFH7" s="177"/>
      <c r="SFI7" s="177"/>
      <c r="SFJ7" s="177"/>
      <c r="SFK7" s="177"/>
      <c r="SFL7" s="177"/>
      <c r="SFM7" s="177"/>
      <c r="SFN7" s="177"/>
      <c r="SFO7" s="177"/>
      <c r="SFP7" s="177"/>
      <c r="SFQ7" s="177"/>
      <c r="SFR7" s="177"/>
      <c r="SFS7" s="177"/>
      <c r="SFT7" s="177"/>
      <c r="SFU7" s="177"/>
      <c r="SFV7" s="177"/>
      <c r="SFW7" s="177"/>
      <c r="SFX7" s="177"/>
      <c r="SFY7" s="177"/>
      <c r="SFZ7" s="177"/>
      <c r="SGA7" s="177"/>
      <c r="SGB7" s="177"/>
      <c r="SGC7" s="177"/>
      <c r="SGD7" s="177"/>
      <c r="SGE7" s="177"/>
      <c r="SGF7" s="177"/>
      <c r="SGG7" s="177"/>
      <c r="SGH7" s="177"/>
      <c r="SGI7" s="177"/>
      <c r="SGJ7" s="177"/>
      <c r="SGK7" s="177"/>
      <c r="SGL7" s="177"/>
      <c r="SGM7" s="177"/>
      <c r="SGN7" s="177"/>
      <c r="SGO7" s="177"/>
      <c r="SGP7" s="177"/>
      <c r="SGQ7" s="177"/>
      <c r="SGR7" s="177"/>
      <c r="SGS7" s="177"/>
      <c r="SGT7" s="177"/>
      <c r="SGU7" s="177"/>
      <c r="SGV7" s="177"/>
      <c r="SGW7" s="177"/>
      <c r="SGX7" s="177"/>
      <c r="SGY7" s="177"/>
      <c r="SGZ7" s="177"/>
      <c r="SHA7" s="177"/>
      <c r="SHB7" s="177"/>
      <c r="SHC7" s="177"/>
      <c r="SHD7" s="177"/>
      <c r="SHE7" s="177"/>
      <c r="SHF7" s="177"/>
      <c r="SHG7" s="177"/>
      <c r="SHH7" s="177"/>
      <c r="SHI7" s="177"/>
      <c r="SHJ7" s="177"/>
      <c r="SHK7" s="177"/>
      <c r="SHL7" s="177"/>
      <c r="SHM7" s="177"/>
      <c r="SHN7" s="177"/>
      <c r="SHO7" s="177"/>
      <c r="SHP7" s="177"/>
      <c r="SHQ7" s="177"/>
      <c r="SHR7" s="177"/>
      <c r="SHS7" s="177"/>
      <c r="SHT7" s="177"/>
      <c r="SHU7" s="177"/>
      <c r="SHV7" s="177"/>
      <c r="SHW7" s="177"/>
      <c r="SHX7" s="177"/>
      <c r="SHY7" s="177"/>
      <c r="SHZ7" s="177"/>
      <c r="SIA7" s="177"/>
      <c r="SIB7" s="177"/>
      <c r="SIC7" s="177"/>
      <c r="SID7" s="177"/>
      <c r="SIE7" s="177"/>
      <c r="SIF7" s="177"/>
      <c r="SIG7" s="177"/>
      <c r="SIH7" s="177"/>
      <c r="SII7" s="177"/>
      <c r="SIJ7" s="177"/>
      <c r="SIK7" s="177"/>
      <c r="SIL7" s="177"/>
      <c r="SIM7" s="177"/>
      <c r="SIN7" s="177"/>
      <c r="SIO7" s="177"/>
      <c r="SIP7" s="177"/>
      <c r="SIQ7" s="177"/>
      <c r="SIR7" s="177"/>
      <c r="SIS7" s="177"/>
      <c r="SIT7" s="177"/>
      <c r="SIU7" s="177"/>
      <c r="SIV7" s="177"/>
      <c r="SIW7" s="177"/>
      <c r="SIX7" s="177"/>
      <c r="SIY7" s="177"/>
      <c r="SIZ7" s="177"/>
      <c r="SJA7" s="177"/>
      <c r="SJB7" s="177"/>
      <c r="SJC7" s="177"/>
      <c r="SJD7" s="177"/>
      <c r="SJE7" s="177"/>
      <c r="SJF7" s="177"/>
      <c r="SJG7" s="177"/>
      <c r="SJH7" s="177"/>
      <c r="SJI7" s="177"/>
      <c r="SJJ7" s="177"/>
      <c r="SJK7" s="177"/>
      <c r="SJL7" s="177"/>
      <c r="SJM7" s="177"/>
      <c r="SJN7" s="177"/>
      <c r="SJO7" s="177"/>
      <c r="SJP7" s="177"/>
      <c r="SJQ7" s="177"/>
      <c r="SJR7" s="177"/>
      <c r="SJS7" s="177"/>
      <c r="SJT7" s="177"/>
      <c r="SJU7" s="177"/>
      <c r="SJV7" s="177"/>
      <c r="SJW7" s="177"/>
      <c r="SJX7" s="177"/>
      <c r="SJY7" s="177"/>
      <c r="SJZ7" s="177"/>
      <c r="SKA7" s="177"/>
      <c r="SKB7" s="177"/>
      <c r="SKC7" s="177"/>
      <c r="SKD7" s="177"/>
      <c r="SKE7" s="177"/>
      <c r="SKF7" s="177"/>
      <c r="SKG7" s="177"/>
      <c r="SKH7" s="177"/>
      <c r="SKI7" s="177"/>
      <c r="SKJ7" s="177"/>
      <c r="SKK7" s="177"/>
      <c r="SKL7" s="177"/>
      <c r="SKM7" s="177"/>
      <c r="SKN7" s="177"/>
      <c r="SKO7" s="177"/>
      <c r="SKP7" s="177"/>
      <c r="SKQ7" s="177"/>
      <c r="SKR7" s="177"/>
      <c r="SKS7" s="177"/>
      <c r="SKT7" s="177"/>
      <c r="SKU7" s="177"/>
      <c r="SKV7" s="177"/>
      <c r="SKW7" s="177"/>
      <c r="SKX7" s="177"/>
      <c r="SKY7" s="177"/>
      <c r="SKZ7" s="177"/>
      <c r="SLA7" s="177"/>
      <c r="SLB7" s="177"/>
      <c r="SLC7" s="177"/>
      <c r="SLD7" s="177"/>
      <c r="SLE7" s="177"/>
      <c r="SLF7" s="177"/>
      <c r="SLG7" s="177"/>
      <c r="SLH7" s="177"/>
      <c r="SLI7" s="177"/>
      <c r="SLJ7" s="177"/>
      <c r="SLK7" s="177"/>
      <c r="SLL7" s="177"/>
      <c r="SLM7" s="177"/>
      <c r="SLN7" s="177"/>
      <c r="SLO7" s="177"/>
      <c r="SLP7" s="177"/>
      <c r="SLQ7" s="177"/>
      <c r="SLR7" s="177"/>
      <c r="SLS7" s="177"/>
      <c r="SLT7" s="177"/>
      <c r="SLU7" s="177"/>
      <c r="SLV7" s="177"/>
      <c r="SLW7" s="177"/>
      <c r="SLX7" s="177"/>
      <c r="SLY7" s="177"/>
      <c r="SLZ7" s="177"/>
      <c r="SMA7" s="177"/>
      <c r="SMB7" s="177"/>
      <c r="SMC7" s="177"/>
      <c r="SMD7" s="177"/>
      <c r="SME7" s="177"/>
      <c r="SMF7" s="177"/>
      <c r="SMG7" s="177"/>
      <c r="SMH7" s="177"/>
      <c r="SMI7" s="177"/>
      <c r="SMJ7" s="177"/>
      <c r="SMK7" s="177"/>
      <c r="SML7" s="177"/>
      <c r="SMM7" s="177"/>
      <c r="SMN7" s="177"/>
      <c r="SMO7" s="177"/>
      <c r="SMP7" s="177"/>
      <c r="SMQ7" s="177"/>
      <c r="SMR7" s="177"/>
      <c r="SMS7" s="177"/>
      <c r="SMT7" s="177"/>
      <c r="SMU7" s="177"/>
      <c r="SMV7" s="177"/>
      <c r="SMW7" s="177"/>
      <c r="SMX7" s="177"/>
      <c r="SMY7" s="177"/>
      <c r="SMZ7" s="177"/>
      <c r="SNA7" s="177"/>
      <c r="SNB7" s="177"/>
      <c r="SNC7" s="177"/>
      <c r="SND7" s="177"/>
      <c r="SNE7" s="177"/>
      <c r="SNF7" s="177"/>
      <c r="SNG7" s="177"/>
      <c r="SNH7" s="177"/>
      <c r="SNI7" s="177"/>
      <c r="SNJ7" s="177"/>
      <c r="SNK7" s="177"/>
      <c r="SNL7" s="177"/>
      <c r="SNM7" s="177"/>
      <c r="SNN7" s="177"/>
      <c r="SNO7" s="177"/>
      <c r="SNP7" s="177"/>
      <c r="SNQ7" s="177"/>
      <c r="SNR7" s="177"/>
      <c r="SNS7" s="177"/>
      <c r="SNT7" s="177"/>
      <c r="SNU7" s="177"/>
      <c r="SNV7" s="177"/>
      <c r="SNW7" s="177"/>
      <c r="SNX7" s="177"/>
      <c r="SNY7" s="177"/>
      <c r="SNZ7" s="177"/>
      <c r="SOA7" s="177"/>
      <c r="SOB7" s="177"/>
      <c r="SOC7" s="177"/>
      <c r="SOD7" s="177"/>
      <c r="SOE7" s="177"/>
      <c r="SOF7" s="177"/>
      <c r="SOG7" s="177"/>
      <c r="SOH7" s="177"/>
      <c r="SOI7" s="177"/>
      <c r="SOJ7" s="177"/>
      <c r="SOK7" s="177"/>
      <c r="SOL7" s="177"/>
      <c r="SOM7" s="177"/>
      <c r="SON7" s="177"/>
      <c r="SOO7" s="177"/>
      <c r="SOP7" s="177"/>
      <c r="SOQ7" s="177"/>
      <c r="SOR7" s="177"/>
      <c r="SOS7" s="177"/>
      <c r="SOT7" s="177"/>
      <c r="SOU7" s="177"/>
      <c r="SOV7" s="177"/>
      <c r="SOW7" s="177"/>
      <c r="SOX7" s="177"/>
      <c r="SOY7" s="177"/>
      <c r="SOZ7" s="177"/>
      <c r="SPA7" s="177"/>
      <c r="SPB7" s="177"/>
      <c r="SPC7" s="177"/>
      <c r="SPD7" s="177"/>
      <c r="SPE7" s="177"/>
      <c r="SPF7" s="177"/>
      <c r="SPG7" s="177"/>
      <c r="SPH7" s="177"/>
      <c r="SPI7" s="177"/>
      <c r="SPJ7" s="177"/>
      <c r="SPK7" s="177"/>
      <c r="SPL7" s="177"/>
      <c r="SPM7" s="177"/>
      <c r="SPN7" s="177"/>
      <c r="SPO7" s="177"/>
      <c r="SPP7" s="177"/>
      <c r="SPQ7" s="177"/>
      <c r="SPR7" s="177"/>
      <c r="SPS7" s="177"/>
      <c r="SPT7" s="177"/>
      <c r="SPU7" s="177"/>
      <c r="SPV7" s="177"/>
      <c r="SPW7" s="177"/>
      <c r="SPX7" s="177"/>
      <c r="SPY7" s="177"/>
      <c r="SPZ7" s="177"/>
      <c r="SQA7" s="177"/>
      <c r="SQB7" s="177"/>
      <c r="SQC7" s="177"/>
      <c r="SQD7" s="177"/>
      <c r="SQE7" s="177"/>
      <c r="SQF7" s="177"/>
      <c r="SQG7" s="177"/>
      <c r="SQH7" s="177"/>
      <c r="SQI7" s="177"/>
      <c r="SQJ7" s="177"/>
      <c r="SQK7" s="177"/>
      <c r="SQL7" s="177"/>
      <c r="SQM7" s="177"/>
      <c r="SQN7" s="177"/>
      <c r="SQO7" s="177"/>
      <c r="SQP7" s="177"/>
      <c r="SQQ7" s="177"/>
      <c r="SQR7" s="177"/>
      <c r="SQS7" s="177"/>
      <c r="SQT7" s="177"/>
      <c r="SQU7" s="177"/>
      <c r="SQV7" s="177"/>
      <c r="SQW7" s="177"/>
      <c r="SQX7" s="177"/>
      <c r="SQY7" s="177"/>
      <c r="SQZ7" s="177"/>
      <c r="SRA7" s="177"/>
      <c r="SRB7" s="177"/>
      <c r="SRC7" s="177"/>
      <c r="SRD7" s="177"/>
      <c r="SRE7" s="177"/>
      <c r="SRF7" s="177"/>
      <c r="SRG7" s="177"/>
      <c r="SRH7" s="177"/>
      <c r="SRI7" s="177"/>
      <c r="SRJ7" s="177"/>
      <c r="SRK7" s="177"/>
      <c r="SRL7" s="177"/>
      <c r="SRM7" s="177"/>
      <c r="SRN7" s="177"/>
      <c r="SRO7" s="177"/>
      <c r="SRP7" s="177"/>
      <c r="SRQ7" s="177"/>
      <c r="SRR7" s="177"/>
      <c r="SRS7" s="177"/>
      <c r="SRT7" s="177"/>
      <c r="SRU7" s="177"/>
      <c r="SRV7" s="177"/>
      <c r="SRW7" s="177"/>
      <c r="SRX7" s="177"/>
      <c r="SRY7" s="177"/>
      <c r="SRZ7" s="177"/>
      <c r="SSA7" s="177"/>
      <c r="SSB7" s="177"/>
      <c r="SSC7" s="177"/>
      <c r="SSD7" s="177"/>
      <c r="SSE7" s="177"/>
      <c r="SSF7" s="177"/>
      <c r="SSG7" s="177"/>
      <c r="SSH7" s="177"/>
      <c r="SSI7" s="177"/>
      <c r="SSJ7" s="177"/>
      <c r="SSK7" s="177"/>
      <c r="SSL7" s="177"/>
      <c r="SSM7" s="177"/>
      <c r="SSN7" s="177"/>
      <c r="SSO7" s="177"/>
      <c r="SSP7" s="177"/>
      <c r="SSQ7" s="177"/>
      <c r="SSR7" s="177"/>
      <c r="SSS7" s="177"/>
      <c r="SST7" s="177"/>
      <c r="SSU7" s="177"/>
      <c r="SSV7" s="177"/>
      <c r="SSW7" s="177"/>
      <c r="SSX7" s="177"/>
      <c r="SSY7" s="177"/>
      <c r="SSZ7" s="177"/>
      <c r="STA7" s="177"/>
      <c r="STB7" s="177"/>
      <c r="STC7" s="177"/>
      <c r="STD7" s="177"/>
      <c r="STE7" s="177"/>
      <c r="STF7" s="177"/>
      <c r="STG7" s="177"/>
      <c r="STH7" s="177"/>
      <c r="STI7" s="177"/>
      <c r="STJ7" s="177"/>
      <c r="STK7" s="177"/>
      <c r="STL7" s="177"/>
      <c r="STM7" s="177"/>
      <c r="STN7" s="177"/>
      <c r="STO7" s="177"/>
      <c r="STP7" s="177"/>
      <c r="STQ7" s="177"/>
      <c r="STR7" s="177"/>
      <c r="STS7" s="177"/>
      <c r="STT7" s="177"/>
      <c r="STU7" s="177"/>
      <c r="STV7" s="177"/>
      <c r="STW7" s="177"/>
      <c r="STX7" s="177"/>
      <c r="STY7" s="177"/>
      <c r="STZ7" s="177"/>
      <c r="SUA7" s="177"/>
      <c r="SUB7" s="177"/>
      <c r="SUC7" s="177"/>
      <c r="SUD7" s="177"/>
      <c r="SUE7" s="177"/>
      <c r="SUF7" s="177"/>
      <c r="SUG7" s="177"/>
      <c r="SUH7" s="177"/>
      <c r="SUI7" s="177"/>
      <c r="SUJ7" s="177"/>
      <c r="SUK7" s="177"/>
      <c r="SUL7" s="177"/>
      <c r="SUM7" s="177"/>
      <c r="SUN7" s="177"/>
      <c r="SUO7" s="177"/>
      <c r="SUP7" s="177"/>
      <c r="SUQ7" s="177"/>
      <c r="SUR7" s="177"/>
      <c r="SUS7" s="177"/>
      <c r="SUT7" s="177"/>
      <c r="SUU7" s="177"/>
      <c r="SUV7" s="177"/>
      <c r="SUW7" s="177"/>
      <c r="SUX7" s="177"/>
      <c r="SUY7" s="177"/>
      <c r="SUZ7" s="177"/>
      <c r="SVA7" s="177"/>
      <c r="SVB7" s="177"/>
      <c r="SVC7" s="177"/>
      <c r="SVD7" s="177"/>
      <c r="SVE7" s="177"/>
      <c r="SVF7" s="177"/>
      <c r="SVG7" s="177"/>
      <c r="SVH7" s="177"/>
      <c r="SVI7" s="177"/>
      <c r="SVJ7" s="177"/>
      <c r="SVK7" s="177"/>
      <c r="SVL7" s="177"/>
      <c r="SVM7" s="177"/>
      <c r="SVN7" s="177"/>
      <c r="SVO7" s="177"/>
      <c r="SVP7" s="177"/>
      <c r="SVQ7" s="177"/>
      <c r="SVR7" s="177"/>
      <c r="SVS7" s="177"/>
      <c r="SVT7" s="177"/>
      <c r="SVU7" s="177"/>
      <c r="SVV7" s="177"/>
      <c r="SVW7" s="177"/>
      <c r="SVX7" s="177"/>
      <c r="SVY7" s="177"/>
      <c r="SVZ7" s="177"/>
      <c r="SWA7" s="177"/>
      <c r="SWB7" s="177"/>
      <c r="SWC7" s="177"/>
      <c r="SWD7" s="177"/>
      <c r="SWE7" s="177"/>
      <c r="SWF7" s="177"/>
      <c r="SWG7" s="177"/>
      <c r="SWH7" s="177"/>
      <c r="SWI7" s="177"/>
      <c r="SWJ7" s="177"/>
      <c r="SWK7" s="177"/>
      <c r="SWL7" s="177"/>
      <c r="SWM7" s="177"/>
      <c r="SWN7" s="177"/>
      <c r="SWO7" s="177"/>
      <c r="SWP7" s="177"/>
      <c r="SWQ7" s="177"/>
      <c r="SWR7" s="177"/>
      <c r="SWS7" s="177"/>
      <c r="SWT7" s="177"/>
      <c r="SWU7" s="177"/>
      <c r="SWV7" s="177"/>
      <c r="SWW7" s="177"/>
      <c r="SWX7" s="177"/>
      <c r="SWY7" s="177"/>
      <c r="SWZ7" s="177"/>
      <c r="SXA7" s="177"/>
      <c r="SXB7" s="177"/>
      <c r="SXC7" s="177"/>
      <c r="SXD7" s="177"/>
      <c r="SXE7" s="177"/>
      <c r="SXF7" s="177"/>
      <c r="SXG7" s="177"/>
      <c r="SXH7" s="177"/>
      <c r="SXI7" s="177"/>
      <c r="SXJ7" s="177"/>
      <c r="SXK7" s="177"/>
      <c r="SXL7" s="177"/>
      <c r="SXM7" s="177"/>
      <c r="SXN7" s="177"/>
      <c r="SXO7" s="177"/>
      <c r="SXP7" s="177"/>
      <c r="SXQ7" s="177"/>
      <c r="SXR7" s="177"/>
      <c r="SXS7" s="177"/>
      <c r="SXT7" s="177"/>
      <c r="SXU7" s="177"/>
      <c r="SXV7" s="177"/>
      <c r="SXW7" s="177"/>
      <c r="SXX7" s="177"/>
      <c r="SXY7" s="177"/>
      <c r="SXZ7" s="177"/>
      <c r="SYA7" s="177"/>
      <c r="SYB7" s="177"/>
      <c r="SYC7" s="177"/>
      <c r="SYD7" s="177"/>
      <c r="SYE7" s="177"/>
      <c r="SYF7" s="177"/>
      <c r="SYG7" s="177"/>
      <c r="SYH7" s="177"/>
      <c r="SYI7" s="177"/>
      <c r="SYJ7" s="177"/>
      <c r="SYK7" s="177"/>
      <c r="SYL7" s="177"/>
      <c r="SYM7" s="177"/>
      <c r="SYN7" s="177"/>
      <c r="SYO7" s="177"/>
      <c r="SYP7" s="177"/>
      <c r="SYQ7" s="177"/>
      <c r="SYR7" s="177"/>
      <c r="SYS7" s="177"/>
      <c r="SYT7" s="177"/>
      <c r="SYU7" s="177"/>
      <c r="SYV7" s="177"/>
      <c r="SYW7" s="177"/>
      <c r="SYX7" s="177"/>
      <c r="SYY7" s="177"/>
      <c r="SYZ7" s="177"/>
      <c r="SZA7" s="177"/>
      <c r="SZB7" s="177"/>
      <c r="SZC7" s="177"/>
      <c r="SZD7" s="177"/>
      <c r="SZE7" s="177"/>
      <c r="SZF7" s="177"/>
      <c r="SZG7" s="177"/>
      <c r="SZH7" s="177"/>
      <c r="SZI7" s="177"/>
      <c r="SZJ7" s="177"/>
      <c r="SZK7" s="177"/>
      <c r="SZL7" s="177"/>
      <c r="SZM7" s="177"/>
      <c r="SZN7" s="177"/>
      <c r="SZO7" s="177"/>
      <c r="SZP7" s="177"/>
      <c r="SZQ7" s="177"/>
      <c r="SZR7" s="177"/>
      <c r="SZS7" s="177"/>
      <c r="SZT7" s="177"/>
      <c r="SZU7" s="177"/>
      <c r="SZV7" s="177"/>
      <c r="SZW7" s="177"/>
      <c r="SZX7" s="177"/>
      <c r="SZY7" s="177"/>
      <c r="SZZ7" s="177"/>
      <c r="TAA7" s="177"/>
      <c r="TAB7" s="177"/>
      <c r="TAC7" s="177"/>
      <c r="TAD7" s="177"/>
      <c r="TAE7" s="177"/>
      <c r="TAF7" s="177"/>
      <c r="TAG7" s="177"/>
      <c r="TAH7" s="177"/>
      <c r="TAI7" s="177"/>
      <c r="TAJ7" s="177"/>
      <c r="TAK7" s="177"/>
      <c r="TAL7" s="177"/>
      <c r="TAM7" s="177"/>
      <c r="TAN7" s="177"/>
      <c r="TAO7" s="177"/>
      <c r="TAP7" s="177"/>
      <c r="TAQ7" s="177"/>
      <c r="TAR7" s="177"/>
      <c r="TAS7" s="177"/>
      <c r="TAT7" s="177"/>
      <c r="TAU7" s="177"/>
      <c r="TAV7" s="177"/>
      <c r="TAW7" s="177"/>
      <c r="TAX7" s="177"/>
      <c r="TAY7" s="177"/>
      <c r="TAZ7" s="177"/>
      <c r="TBA7" s="177"/>
      <c r="TBB7" s="177"/>
      <c r="TBC7" s="177"/>
      <c r="TBD7" s="177"/>
      <c r="TBE7" s="177"/>
      <c r="TBF7" s="177"/>
      <c r="TBG7" s="177"/>
      <c r="TBH7" s="177"/>
      <c r="TBI7" s="177"/>
      <c r="TBJ7" s="177"/>
      <c r="TBK7" s="177"/>
      <c r="TBL7" s="177"/>
      <c r="TBM7" s="177"/>
      <c r="TBN7" s="177"/>
      <c r="TBO7" s="177"/>
      <c r="TBP7" s="177"/>
      <c r="TBQ7" s="177"/>
      <c r="TBR7" s="177"/>
      <c r="TBS7" s="177"/>
      <c r="TBT7" s="177"/>
      <c r="TBU7" s="177"/>
      <c r="TBV7" s="177"/>
      <c r="TBW7" s="177"/>
      <c r="TBX7" s="177"/>
      <c r="TBY7" s="177"/>
      <c r="TBZ7" s="177"/>
      <c r="TCA7" s="177"/>
      <c r="TCB7" s="177"/>
      <c r="TCC7" s="177"/>
      <c r="TCD7" s="177"/>
      <c r="TCE7" s="177"/>
      <c r="TCF7" s="177"/>
      <c r="TCG7" s="177"/>
      <c r="TCH7" s="177"/>
      <c r="TCI7" s="177"/>
      <c r="TCJ7" s="177"/>
      <c r="TCK7" s="177"/>
      <c r="TCL7" s="177"/>
      <c r="TCM7" s="177"/>
      <c r="TCN7" s="177"/>
      <c r="TCO7" s="177"/>
      <c r="TCP7" s="177"/>
      <c r="TCQ7" s="177"/>
      <c r="TCR7" s="177"/>
      <c r="TCS7" s="177"/>
      <c r="TCT7" s="177"/>
      <c r="TCU7" s="177"/>
      <c r="TCV7" s="177"/>
      <c r="TCW7" s="177"/>
      <c r="TCX7" s="177"/>
      <c r="TCY7" s="177"/>
      <c r="TCZ7" s="177"/>
      <c r="TDA7" s="177"/>
      <c r="TDB7" s="177"/>
      <c r="TDC7" s="177"/>
      <c r="TDD7" s="177"/>
      <c r="TDE7" s="177"/>
      <c r="TDF7" s="177"/>
      <c r="TDG7" s="177"/>
      <c r="TDH7" s="177"/>
      <c r="TDI7" s="177"/>
      <c r="TDJ7" s="177"/>
      <c r="TDK7" s="177"/>
      <c r="TDL7" s="177"/>
      <c r="TDM7" s="177"/>
      <c r="TDN7" s="177"/>
      <c r="TDO7" s="177"/>
      <c r="TDP7" s="177"/>
      <c r="TDQ7" s="177"/>
      <c r="TDR7" s="177"/>
      <c r="TDS7" s="177"/>
      <c r="TDT7" s="177"/>
      <c r="TDU7" s="177"/>
      <c r="TDV7" s="177"/>
      <c r="TDW7" s="177"/>
      <c r="TDX7" s="177"/>
      <c r="TDY7" s="177"/>
      <c r="TDZ7" s="177"/>
      <c r="TEA7" s="177"/>
      <c r="TEB7" s="177"/>
      <c r="TEC7" s="177"/>
      <c r="TED7" s="177"/>
      <c r="TEE7" s="177"/>
      <c r="TEF7" s="177"/>
      <c r="TEG7" s="177"/>
      <c r="TEH7" s="177"/>
      <c r="TEI7" s="177"/>
      <c r="TEJ7" s="177"/>
      <c r="TEK7" s="177"/>
      <c r="TEL7" s="177"/>
      <c r="TEM7" s="177"/>
      <c r="TEN7" s="177"/>
      <c r="TEO7" s="177"/>
      <c r="TEP7" s="177"/>
      <c r="TEQ7" s="177"/>
      <c r="TER7" s="177"/>
      <c r="TES7" s="177"/>
      <c r="TET7" s="177"/>
      <c r="TEU7" s="177"/>
      <c r="TEV7" s="177"/>
      <c r="TEW7" s="177"/>
      <c r="TEX7" s="177"/>
      <c r="TEY7" s="177"/>
      <c r="TEZ7" s="177"/>
      <c r="TFA7" s="177"/>
      <c r="TFB7" s="177"/>
      <c r="TFC7" s="177"/>
      <c r="TFD7" s="177"/>
      <c r="TFE7" s="177"/>
      <c r="TFF7" s="177"/>
      <c r="TFG7" s="177"/>
      <c r="TFH7" s="177"/>
      <c r="TFI7" s="177"/>
      <c r="TFJ7" s="177"/>
      <c r="TFK7" s="177"/>
      <c r="TFL7" s="177"/>
      <c r="TFM7" s="177"/>
      <c r="TFN7" s="177"/>
      <c r="TFO7" s="177"/>
      <c r="TFP7" s="177"/>
      <c r="TFQ7" s="177"/>
      <c r="TFR7" s="177"/>
      <c r="TFS7" s="177"/>
      <c r="TFT7" s="177"/>
      <c r="TFU7" s="177"/>
      <c r="TFV7" s="177"/>
      <c r="TFW7" s="177"/>
      <c r="TFX7" s="177"/>
      <c r="TFY7" s="177"/>
      <c r="TFZ7" s="177"/>
      <c r="TGA7" s="177"/>
      <c r="TGB7" s="177"/>
      <c r="TGC7" s="177"/>
      <c r="TGD7" s="177"/>
      <c r="TGE7" s="177"/>
      <c r="TGF7" s="177"/>
      <c r="TGG7" s="177"/>
      <c r="TGH7" s="177"/>
      <c r="TGI7" s="177"/>
      <c r="TGJ7" s="177"/>
      <c r="TGK7" s="177"/>
      <c r="TGL7" s="177"/>
      <c r="TGM7" s="177"/>
      <c r="TGN7" s="177"/>
      <c r="TGO7" s="177"/>
      <c r="TGP7" s="177"/>
      <c r="TGQ7" s="177"/>
      <c r="TGR7" s="177"/>
      <c r="TGS7" s="177"/>
      <c r="TGT7" s="177"/>
      <c r="TGU7" s="177"/>
      <c r="TGV7" s="177"/>
      <c r="TGW7" s="177"/>
      <c r="TGX7" s="177"/>
      <c r="TGY7" s="177"/>
      <c r="TGZ7" s="177"/>
      <c r="THA7" s="177"/>
      <c r="THB7" s="177"/>
      <c r="THC7" s="177"/>
      <c r="THD7" s="177"/>
      <c r="THE7" s="177"/>
      <c r="THF7" s="177"/>
      <c r="THG7" s="177"/>
      <c r="THH7" s="177"/>
      <c r="THI7" s="177"/>
      <c r="THJ7" s="177"/>
      <c r="THK7" s="177"/>
      <c r="THL7" s="177"/>
      <c r="THM7" s="177"/>
      <c r="THN7" s="177"/>
      <c r="THO7" s="177"/>
      <c r="THP7" s="177"/>
      <c r="THQ7" s="177"/>
      <c r="THR7" s="177"/>
      <c r="THS7" s="177"/>
      <c r="THT7" s="177"/>
      <c r="THU7" s="177"/>
      <c r="THV7" s="177"/>
      <c r="THW7" s="177"/>
      <c r="THX7" s="177"/>
      <c r="THY7" s="177"/>
      <c r="THZ7" s="177"/>
      <c r="TIA7" s="177"/>
      <c r="TIB7" s="177"/>
      <c r="TIC7" s="177"/>
      <c r="TID7" s="177"/>
      <c r="TIE7" s="177"/>
      <c r="TIF7" s="177"/>
      <c r="TIG7" s="177"/>
      <c r="TIH7" s="177"/>
      <c r="TII7" s="177"/>
      <c r="TIJ7" s="177"/>
      <c r="TIK7" s="177"/>
      <c r="TIL7" s="177"/>
      <c r="TIM7" s="177"/>
      <c r="TIN7" s="177"/>
      <c r="TIO7" s="177"/>
      <c r="TIP7" s="177"/>
      <c r="TIQ7" s="177"/>
      <c r="TIR7" s="177"/>
      <c r="TIS7" s="177"/>
      <c r="TIT7" s="177"/>
      <c r="TIU7" s="177"/>
      <c r="TIV7" s="177"/>
      <c r="TIW7" s="177"/>
      <c r="TIX7" s="177"/>
      <c r="TIY7" s="177"/>
      <c r="TIZ7" s="177"/>
      <c r="TJA7" s="177"/>
      <c r="TJB7" s="177"/>
      <c r="TJC7" s="177"/>
      <c r="TJD7" s="177"/>
      <c r="TJE7" s="177"/>
      <c r="TJF7" s="177"/>
      <c r="TJG7" s="177"/>
      <c r="TJH7" s="177"/>
      <c r="TJI7" s="177"/>
      <c r="TJJ7" s="177"/>
      <c r="TJK7" s="177"/>
      <c r="TJL7" s="177"/>
      <c r="TJM7" s="177"/>
      <c r="TJN7" s="177"/>
      <c r="TJO7" s="177"/>
      <c r="TJP7" s="177"/>
      <c r="TJQ7" s="177"/>
      <c r="TJR7" s="177"/>
      <c r="TJS7" s="177"/>
      <c r="TJT7" s="177"/>
      <c r="TJU7" s="177"/>
      <c r="TJV7" s="177"/>
      <c r="TJW7" s="177"/>
      <c r="TJX7" s="177"/>
      <c r="TJY7" s="177"/>
      <c r="TJZ7" s="177"/>
      <c r="TKA7" s="177"/>
      <c r="TKB7" s="177"/>
      <c r="TKC7" s="177"/>
      <c r="TKD7" s="177"/>
      <c r="TKE7" s="177"/>
      <c r="TKF7" s="177"/>
      <c r="TKG7" s="177"/>
      <c r="TKH7" s="177"/>
      <c r="TKI7" s="177"/>
      <c r="TKJ7" s="177"/>
      <c r="TKK7" s="177"/>
      <c r="TKL7" s="177"/>
      <c r="TKM7" s="177"/>
      <c r="TKN7" s="177"/>
      <c r="TKO7" s="177"/>
      <c r="TKP7" s="177"/>
      <c r="TKQ7" s="177"/>
      <c r="TKR7" s="177"/>
      <c r="TKS7" s="177"/>
      <c r="TKT7" s="177"/>
      <c r="TKU7" s="177"/>
      <c r="TKV7" s="177"/>
      <c r="TKW7" s="177"/>
      <c r="TKX7" s="177"/>
      <c r="TKY7" s="177"/>
      <c r="TKZ7" s="177"/>
      <c r="TLA7" s="177"/>
      <c r="TLB7" s="177"/>
      <c r="TLC7" s="177"/>
      <c r="TLD7" s="177"/>
      <c r="TLE7" s="177"/>
      <c r="TLF7" s="177"/>
      <c r="TLG7" s="177"/>
      <c r="TLH7" s="177"/>
      <c r="TLI7" s="177"/>
      <c r="TLJ7" s="177"/>
      <c r="TLK7" s="177"/>
      <c r="TLL7" s="177"/>
      <c r="TLM7" s="177"/>
      <c r="TLN7" s="177"/>
      <c r="TLO7" s="177"/>
      <c r="TLP7" s="177"/>
      <c r="TLQ7" s="177"/>
      <c r="TLR7" s="177"/>
      <c r="TLS7" s="177"/>
      <c r="TLT7" s="177"/>
      <c r="TLU7" s="177"/>
      <c r="TLV7" s="177"/>
      <c r="TLW7" s="177"/>
      <c r="TLX7" s="177"/>
      <c r="TLY7" s="177"/>
      <c r="TLZ7" s="177"/>
      <c r="TMA7" s="177"/>
      <c r="TMB7" s="177"/>
      <c r="TMC7" s="177"/>
      <c r="TMD7" s="177"/>
      <c r="TME7" s="177"/>
      <c r="TMF7" s="177"/>
      <c r="TMG7" s="177"/>
      <c r="TMH7" s="177"/>
      <c r="TMI7" s="177"/>
      <c r="TMJ7" s="177"/>
      <c r="TMK7" s="177"/>
      <c r="TML7" s="177"/>
      <c r="TMM7" s="177"/>
      <c r="TMN7" s="177"/>
      <c r="TMO7" s="177"/>
      <c r="TMP7" s="177"/>
      <c r="TMQ7" s="177"/>
      <c r="TMR7" s="177"/>
      <c r="TMS7" s="177"/>
      <c r="TMT7" s="177"/>
      <c r="TMU7" s="177"/>
      <c r="TMV7" s="177"/>
      <c r="TMW7" s="177"/>
      <c r="TMX7" s="177"/>
      <c r="TMY7" s="177"/>
      <c r="TMZ7" s="177"/>
      <c r="TNA7" s="177"/>
      <c r="TNB7" s="177"/>
      <c r="TNC7" s="177"/>
      <c r="TND7" s="177"/>
      <c r="TNE7" s="177"/>
      <c r="TNF7" s="177"/>
      <c r="TNG7" s="177"/>
      <c r="TNH7" s="177"/>
      <c r="TNI7" s="177"/>
      <c r="TNJ7" s="177"/>
      <c r="TNK7" s="177"/>
      <c r="TNL7" s="177"/>
      <c r="TNM7" s="177"/>
      <c r="TNN7" s="177"/>
      <c r="TNO7" s="177"/>
      <c r="TNP7" s="177"/>
      <c r="TNQ7" s="177"/>
      <c r="TNR7" s="177"/>
      <c r="TNS7" s="177"/>
      <c r="TNT7" s="177"/>
      <c r="TNU7" s="177"/>
      <c r="TNV7" s="177"/>
      <c r="TNW7" s="177"/>
      <c r="TNX7" s="177"/>
      <c r="TNY7" s="177"/>
      <c r="TNZ7" s="177"/>
      <c r="TOA7" s="177"/>
      <c r="TOB7" s="177"/>
      <c r="TOC7" s="177"/>
      <c r="TOD7" s="177"/>
      <c r="TOE7" s="177"/>
      <c r="TOF7" s="177"/>
      <c r="TOG7" s="177"/>
      <c r="TOH7" s="177"/>
      <c r="TOI7" s="177"/>
      <c r="TOJ7" s="177"/>
      <c r="TOK7" s="177"/>
      <c r="TOL7" s="177"/>
      <c r="TOM7" s="177"/>
      <c r="TON7" s="177"/>
      <c r="TOO7" s="177"/>
      <c r="TOP7" s="177"/>
      <c r="TOQ7" s="177"/>
      <c r="TOR7" s="177"/>
      <c r="TOS7" s="177"/>
      <c r="TOT7" s="177"/>
      <c r="TOU7" s="177"/>
      <c r="TOV7" s="177"/>
      <c r="TOW7" s="177"/>
      <c r="TOX7" s="177"/>
      <c r="TOY7" s="177"/>
      <c r="TOZ7" s="177"/>
      <c r="TPA7" s="177"/>
      <c r="TPB7" s="177"/>
      <c r="TPC7" s="177"/>
      <c r="TPD7" s="177"/>
      <c r="TPE7" s="177"/>
      <c r="TPF7" s="177"/>
      <c r="TPG7" s="177"/>
      <c r="TPH7" s="177"/>
      <c r="TPI7" s="177"/>
      <c r="TPJ7" s="177"/>
      <c r="TPK7" s="177"/>
      <c r="TPL7" s="177"/>
      <c r="TPM7" s="177"/>
      <c r="TPN7" s="177"/>
      <c r="TPO7" s="177"/>
      <c r="TPP7" s="177"/>
      <c r="TPQ7" s="177"/>
      <c r="TPR7" s="177"/>
      <c r="TPS7" s="177"/>
      <c r="TPT7" s="177"/>
      <c r="TPU7" s="177"/>
      <c r="TPV7" s="177"/>
      <c r="TPW7" s="177"/>
      <c r="TPX7" s="177"/>
      <c r="TPY7" s="177"/>
      <c r="TPZ7" s="177"/>
      <c r="TQA7" s="177"/>
      <c r="TQB7" s="177"/>
      <c r="TQC7" s="177"/>
      <c r="TQD7" s="177"/>
      <c r="TQE7" s="177"/>
      <c r="TQF7" s="177"/>
      <c r="TQG7" s="177"/>
      <c r="TQH7" s="177"/>
      <c r="TQI7" s="177"/>
      <c r="TQJ7" s="177"/>
      <c r="TQK7" s="177"/>
      <c r="TQL7" s="177"/>
      <c r="TQM7" s="177"/>
      <c r="TQN7" s="177"/>
      <c r="TQO7" s="177"/>
      <c r="TQP7" s="177"/>
      <c r="TQQ7" s="177"/>
      <c r="TQR7" s="177"/>
      <c r="TQS7" s="177"/>
      <c r="TQT7" s="177"/>
      <c r="TQU7" s="177"/>
      <c r="TQV7" s="177"/>
      <c r="TQW7" s="177"/>
      <c r="TQX7" s="177"/>
      <c r="TQY7" s="177"/>
      <c r="TQZ7" s="177"/>
      <c r="TRA7" s="177"/>
      <c r="TRB7" s="177"/>
      <c r="TRC7" s="177"/>
      <c r="TRD7" s="177"/>
      <c r="TRE7" s="177"/>
      <c r="TRF7" s="177"/>
      <c r="TRG7" s="177"/>
      <c r="TRH7" s="177"/>
      <c r="TRI7" s="177"/>
      <c r="TRJ7" s="177"/>
      <c r="TRK7" s="177"/>
      <c r="TRL7" s="177"/>
      <c r="TRM7" s="177"/>
      <c r="TRN7" s="177"/>
      <c r="TRO7" s="177"/>
      <c r="TRP7" s="177"/>
      <c r="TRQ7" s="177"/>
      <c r="TRR7" s="177"/>
      <c r="TRS7" s="177"/>
      <c r="TRT7" s="177"/>
      <c r="TRU7" s="177"/>
      <c r="TRV7" s="177"/>
      <c r="TRW7" s="177"/>
      <c r="TRX7" s="177"/>
      <c r="TRY7" s="177"/>
      <c r="TRZ7" s="177"/>
      <c r="TSA7" s="177"/>
      <c r="TSB7" s="177"/>
      <c r="TSC7" s="177"/>
      <c r="TSD7" s="177"/>
      <c r="TSE7" s="177"/>
      <c r="TSF7" s="177"/>
      <c r="TSG7" s="177"/>
      <c r="TSH7" s="177"/>
      <c r="TSI7" s="177"/>
      <c r="TSJ7" s="177"/>
      <c r="TSK7" s="177"/>
      <c r="TSL7" s="177"/>
      <c r="TSM7" s="177"/>
      <c r="TSN7" s="177"/>
      <c r="TSO7" s="177"/>
      <c r="TSP7" s="177"/>
      <c r="TSQ7" s="177"/>
      <c r="TSR7" s="177"/>
      <c r="TSS7" s="177"/>
      <c r="TST7" s="177"/>
      <c r="TSU7" s="177"/>
      <c r="TSV7" s="177"/>
      <c r="TSW7" s="177"/>
      <c r="TSX7" s="177"/>
      <c r="TSY7" s="177"/>
      <c r="TSZ7" s="177"/>
      <c r="TTA7" s="177"/>
      <c r="TTB7" s="177"/>
      <c r="TTC7" s="177"/>
      <c r="TTD7" s="177"/>
      <c r="TTE7" s="177"/>
      <c r="TTF7" s="177"/>
      <c r="TTG7" s="177"/>
      <c r="TTH7" s="177"/>
      <c r="TTI7" s="177"/>
      <c r="TTJ7" s="177"/>
      <c r="TTK7" s="177"/>
      <c r="TTL7" s="177"/>
      <c r="TTM7" s="177"/>
      <c r="TTN7" s="177"/>
      <c r="TTO7" s="177"/>
      <c r="TTP7" s="177"/>
      <c r="TTQ7" s="177"/>
      <c r="TTR7" s="177"/>
      <c r="TTS7" s="177"/>
      <c r="TTT7" s="177"/>
      <c r="TTU7" s="177"/>
      <c r="TTV7" s="177"/>
      <c r="TTW7" s="177"/>
      <c r="TTX7" s="177"/>
      <c r="TTY7" s="177"/>
      <c r="TTZ7" s="177"/>
      <c r="TUA7" s="177"/>
      <c r="TUB7" s="177"/>
      <c r="TUC7" s="177"/>
      <c r="TUD7" s="177"/>
      <c r="TUE7" s="177"/>
      <c r="TUF7" s="177"/>
      <c r="TUG7" s="177"/>
      <c r="TUH7" s="177"/>
      <c r="TUI7" s="177"/>
      <c r="TUJ7" s="177"/>
      <c r="TUK7" s="177"/>
      <c r="TUL7" s="177"/>
      <c r="TUM7" s="177"/>
      <c r="TUN7" s="177"/>
      <c r="TUO7" s="177"/>
      <c r="TUP7" s="177"/>
      <c r="TUQ7" s="177"/>
      <c r="TUR7" s="177"/>
      <c r="TUS7" s="177"/>
      <c r="TUT7" s="177"/>
      <c r="TUU7" s="177"/>
      <c r="TUV7" s="177"/>
      <c r="TUW7" s="177"/>
      <c r="TUX7" s="177"/>
      <c r="TUY7" s="177"/>
      <c r="TUZ7" s="177"/>
      <c r="TVA7" s="177"/>
      <c r="TVB7" s="177"/>
      <c r="TVC7" s="177"/>
      <c r="TVD7" s="177"/>
      <c r="TVE7" s="177"/>
      <c r="TVF7" s="177"/>
      <c r="TVG7" s="177"/>
      <c r="TVH7" s="177"/>
      <c r="TVI7" s="177"/>
      <c r="TVJ7" s="177"/>
      <c r="TVK7" s="177"/>
      <c r="TVL7" s="177"/>
      <c r="TVM7" s="177"/>
      <c r="TVN7" s="177"/>
      <c r="TVO7" s="177"/>
      <c r="TVP7" s="177"/>
      <c r="TVQ7" s="177"/>
      <c r="TVR7" s="177"/>
      <c r="TVS7" s="177"/>
      <c r="TVT7" s="177"/>
      <c r="TVU7" s="177"/>
      <c r="TVV7" s="177"/>
      <c r="TVW7" s="177"/>
      <c r="TVX7" s="177"/>
      <c r="TVY7" s="177"/>
      <c r="TVZ7" s="177"/>
      <c r="TWA7" s="177"/>
      <c r="TWB7" s="177"/>
      <c r="TWC7" s="177"/>
      <c r="TWD7" s="177"/>
      <c r="TWE7" s="177"/>
      <c r="TWF7" s="177"/>
      <c r="TWG7" s="177"/>
      <c r="TWH7" s="177"/>
      <c r="TWI7" s="177"/>
      <c r="TWJ7" s="177"/>
      <c r="TWK7" s="177"/>
      <c r="TWL7" s="177"/>
      <c r="TWM7" s="177"/>
      <c r="TWN7" s="177"/>
      <c r="TWO7" s="177"/>
      <c r="TWP7" s="177"/>
      <c r="TWQ7" s="177"/>
      <c r="TWR7" s="177"/>
      <c r="TWS7" s="177"/>
      <c r="TWT7" s="177"/>
      <c r="TWU7" s="177"/>
      <c r="TWV7" s="177"/>
      <c r="TWW7" s="177"/>
      <c r="TWX7" s="177"/>
      <c r="TWY7" s="177"/>
      <c r="TWZ7" s="177"/>
      <c r="TXA7" s="177"/>
      <c r="TXB7" s="177"/>
      <c r="TXC7" s="177"/>
      <c r="TXD7" s="177"/>
      <c r="TXE7" s="177"/>
      <c r="TXF7" s="177"/>
      <c r="TXG7" s="177"/>
      <c r="TXH7" s="177"/>
      <c r="TXI7" s="177"/>
      <c r="TXJ7" s="177"/>
      <c r="TXK7" s="177"/>
      <c r="TXL7" s="177"/>
      <c r="TXM7" s="177"/>
      <c r="TXN7" s="177"/>
      <c r="TXO7" s="177"/>
      <c r="TXP7" s="177"/>
      <c r="TXQ7" s="177"/>
      <c r="TXR7" s="177"/>
      <c r="TXS7" s="177"/>
      <c r="TXT7" s="177"/>
      <c r="TXU7" s="177"/>
      <c r="TXV7" s="177"/>
      <c r="TXW7" s="177"/>
      <c r="TXX7" s="177"/>
      <c r="TXY7" s="177"/>
      <c r="TXZ7" s="177"/>
      <c r="TYA7" s="177"/>
      <c r="TYB7" s="177"/>
      <c r="TYC7" s="177"/>
      <c r="TYD7" s="177"/>
      <c r="TYE7" s="177"/>
      <c r="TYF7" s="177"/>
      <c r="TYG7" s="177"/>
      <c r="TYH7" s="177"/>
      <c r="TYI7" s="177"/>
      <c r="TYJ7" s="177"/>
      <c r="TYK7" s="177"/>
      <c r="TYL7" s="177"/>
      <c r="TYM7" s="177"/>
      <c r="TYN7" s="177"/>
      <c r="TYO7" s="177"/>
      <c r="TYP7" s="177"/>
      <c r="TYQ7" s="177"/>
      <c r="TYR7" s="177"/>
      <c r="TYS7" s="177"/>
      <c r="TYT7" s="177"/>
      <c r="TYU7" s="177"/>
      <c r="TYV7" s="177"/>
      <c r="TYW7" s="177"/>
      <c r="TYX7" s="177"/>
      <c r="TYY7" s="177"/>
      <c r="TYZ7" s="177"/>
      <c r="TZA7" s="177"/>
      <c r="TZB7" s="177"/>
      <c r="TZC7" s="177"/>
      <c r="TZD7" s="177"/>
      <c r="TZE7" s="177"/>
      <c r="TZF7" s="177"/>
      <c r="TZG7" s="177"/>
      <c r="TZH7" s="177"/>
      <c r="TZI7" s="177"/>
      <c r="TZJ7" s="177"/>
      <c r="TZK7" s="177"/>
      <c r="TZL7" s="177"/>
      <c r="TZM7" s="177"/>
      <c r="TZN7" s="177"/>
      <c r="TZO7" s="177"/>
      <c r="TZP7" s="177"/>
      <c r="TZQ7" s="177"/>
      <c r="TZR7" s="177"/>
      <c r="TZS7" s="177"/>
      <c r="TZT7" s="177"/>
      <c r="TZU7" s="177"/>
      <c r="TZV7" s="177"/>
      <c r="TZW7" s="177"/>
      <c r="TZX7" s="177"/>
      <c r="TZY7" s="177"/>
      <c r="TZZ7" s="177"/>
      <c r="UAA7" s="177"/>
      <c r="UAB7" s="177"/>
      <c r="UAC7" s="177"/>
      <c r="UAD7" s="177"/>
      <c r="UAE7" s="177"/>
      <c r="UAF7" s="177"/>
      <c r="UAG7" s="177"/>
      <c r="UAH7" s="177"/>
      <c r="UAI7" s="177"/>
      <c r="UAJ7" s="177"/>
      <c r="UAK7" s="177"/>
      <c r="UAL7" s="177"/>
      <c r="UAM7" s="177"/>
      <c r="UAN7" s="177"/>
      <c r="UAO7" s="177"/>
      <c r="UAP7" s="177"/>
      <c r="UAQ7" s="177"/>
      <c r="UAR7" s="177"/>
      <c r="UAS7" s="177"/>
      <c r="UAT7" s="177"/>
      <c r="UAU7" s="177"/>
      <c r="UAV7" s="177"/>
      <c r="UAW7" s="177"/>
      <c r="UAX7" s="177"/>
      <c r="UAY7" s="177"/>
      <c r="UAZ7" s="177"/>
      <c r="UBA7" s="177"/>
      <c r="UBB7" s="177"/>
      <c r="UBC7" s="177"/>
      <c r="UBD7" s="177"/>
      <c r="UBE7" s="177"/>
      <c r="UBF7" s="177"/>
      <c r="UBG7" s="177"/>
      <c r="UBH7" s="177"/>
      <c r="UBI7" s="177"/>
      <c r="UBJ7" s="177"/>
      <c r="UBK7" s="177"/>
      <c r="UBL7" s="177"/>
      <c r="UBM7" s="177"/>
      <c r="UBN7" s="177"/>
      <c r="UBO7" s="177"/>
      <c r="UBP7" s="177"/>
      <c r="UBQ7" s="177"/>
      <c r="UBR7" s="177"/>
      <c r="UBS7" s="177"/>
      <c r="UBT7" s="177"/>
      <c r="UBU7" s="177"/>
      <c r="UBV7" s="177"/>
      <c r="UBW7" s="177"/>
      <c r="UBX7" s="177"/>
      <c r="UBY7" s="177"/>
      <c r="UBZ7" s="177"/>
      <c r="UCA7" s="177"/>
      <c r="UCB7" s="177"/>
      <c r="UCC7" s="177"/>
      <c r="UCD7" s="177"/>
      <c r="UCE7" s="177"/>
      <c r="UCF7" s="177"/>
      <c r="UCG7" s="177"/>
      <c r="UCH7" s="177"/>
      <c r="UCI7" s="177"/>
      <c r="UCJ7" s="177"/>
      <c r="UCK7" s="177"/>
      <c r="UCL7" s="177"/>
      <c r="UCM7" s="177"/>
      <c r="UCN7" s="177"/>
      <c r="UCO7" s="177"/>
      <c r="UCP7" s="177"/>
      <c r="UCQ7" s="177"/>
      <c r="UCR7" s="177"/>
      <c r="UCS7" s="177"/>
      <c r="UCT7" s="177"/>
      <c r="UCU7" s="177"/>
      <c r="UCV7" s="177"/>
      <c r="UCW7" s="177"/>
      <c r="UCX7" s="177"/>
      <c r="UCY7" s="177"/>
      <c r="UCZ7" s="177"/>
      <c r="UDA7" s="177"/>
      <c r="UDB7" s="177"/>
      <c r="UDC7" s="177"/>
      <c r="UDD7" s="177"/>
      <c r="UDE7" s="177"/>
      <c r="UDF7" s="177"/>
      <c r="UDG7" s="177"/>
      <c r="UDH7" s="177"/>
      <c r="UDI7" s="177"/>
      <c r="UDJ7" s="177"/>
      <c r="UDK7" s="177"/>
      <c r="UDL7" s="177"/>
      <c r="UDM7" s="177"/>
      <c r="UDN7" s="177"/>
      <c r="UDO7" s="177"/>
      <c r="UDP7" s="177"/>
      <c r="UDQ7" s="177"/>
      <c r="UDR7" s="177"/>
      <c r="UDS7" s="177"/>
      <c r="UDT7" s="177"/>
      <c r="UDU7" s="177"/>
      <c r="UDV7" s="177"/>
      <c r="UDW7" s="177"/>
      <c r="UDX7" s="177"/>
      <c r="UDY7" s="177"/>
      <c r="UDZ7" s="177"/>
      <c r="UEA7" s="177"/>
      <c r="UEB7" s="177"/>
      <c r="UEC7" s="177"/>
      <c r="UED7" s="177"/>
      <c r="UEE7" s="177"/>
      <c r="UEF7" s="177"/>
      <c r="UEG7" s="177"/>
      <c r="UEH7" s="177"/>
      <c r="UEI7" s="177"/>
      <c r="UEJ7" s="177"/>
      <c r="UEK7" s="177"/>
      <c r="UEL7" s="177"/>
      <c r="UEM7" s="177"/>
      <c r="UEN7" s="177"/>
      <c r="UEO7" s="177"/>
      <c r="UEP7" s="177"/>
      <c r="UEQ7" s="177"/>
      <c r="UER7" s="177"/>
      <c r="UES7" s="177"/>
      <c r="UET7" s="177"/>
      <c r="UEU7" s="177"/>
      <c r="UEV7" s="177"/>
      <c r="UEW7" s="177"/>
      <c r="UEX7" s="177"/>
      <c r="UEY7" s="177"/>
      <c r="UEZ7" s="177"/>
      <c r="UFA7" s="177"/>
      <c r="UFB7" s="177"/>
      <c r="UFC7" s="177"/>
      <c r="UFD7" s="177"/>
      <c r="UFE7" s="177"/>
      <c r="UFF7" s="177"/>
      <c r="UFG7" s="177"/>
      <c r="UFH7" s="177"/>
      <c r="UFI7" s="177"/>
      <c r="UFJ7" s="177"/>
      <c r="UFK7" s="177"/>
      <c r="UFL7" s="177"/>
      <c r="UFM7" s="177"/>
      <c r="UFN7" s="177"/>
      <c r="UFO7" s="177"/>
      <c r="UFP7" s="177"/>
      <c r="UFQ7" s="177"/>
      <c r="UFR7" s="177"/>
      <c r="UFS7" s="177"/>
      <c r="UFT7" s="177"/>
      <c r="UFU7" s="177"/>
      <c r="UFV7" s="177"/>
      <c r="UFW7" s="177"/>
      <c r="UFX7" s="177"/>
      <c r="UFY7" s="177"/>
      <c r="UFZ7" s="177"/>
      <c r="UGA7" s="177"/>
      <c r="UGB7" s="177"/>
      <c r="UGC7" s="177"/>
      <c r="UGD7" s="177"/>
      <c r="UGE7" s="177"/>
      <c r="UGF7" s="177"/>
      <c r="UGG7" s="177"/>
      <c r="UGH7" s="177"/>
      <c r="UGI7" s="177"/>
      <c r="UGJ7" s="177"/>
      <c r="UGK7" s="177"/>
      <c r="UGL7" s="177"/>
      <c r="UGM7" s="177"/>
      <c r="UGN7" s="177"/>
      <c r="UGO7" s="177"/>
      <c r="UGP7" s="177"/>
      <c r="UGQ7" s="177"/>
      <c r="UGR7" s="177"/>
      <c r="UGS7" s="177"/>
      <c r="UGT7" s="177"/>
      <c r="UGU7" s="177"/>
      <c r="UGV7" s="177"/>
      <c r="UGW7" s="177"/>
      <c r="UGX7" s="177"/>
      <c r="UGY7" s="177"/>
      <c r="UGZ7" s="177"/>
      <c r="UHA7" s="177"/>
      <c r="UHB7" s="177"/>
      <c r="UHC7" s="177"/>
      <c r="UHD7" s="177"/>
      <c r="UHE7" s="177"/>
      <c r="UHF7" s="177"/>
      <c r="UHG7" s="177"/>
      <c r="UHH7" s="177"/>
      <c r="UHI7" s="177"/>
      <c r="UHJ7" s="177"/>
      <c r="UHK7" s="177"/>
      <c r="UHL7" s="177"/>
      <c r="UHM7" s="177"/>
      <c r="UHN7" s="177"/>
      <c r="UHO7" s="177"/>
      <c r="UHP7" s="177"/>
      <c r="UHQ7" s="177"/>
      <c r="UHR7" s="177"/>
      <c r="UHS7" s="177"/>
      <c r="UHT7" s="177"/>
      <c r="UHU7" s="177"/>
      <c r="UHV7" s="177"/>
      <c r="UHW7" s="177"/>
      <c r="UHX7" s="177"/>
      <c r="UHY7" s="177"/>
      <c r="UHZ7" s="177"/>
      <c r="UIA7" s="177"/>
      <c r="UIB7" s="177"/>
      <c r="UIC7" s="177"/>
      <c r="UID7" s="177"/>
      <c r="UIE7" s="177"/>
      <c r="UIF7" s="177"/>
      <c r="UIG7" s="177"/>
      <c r="UIH7" s="177"/>
      <c r="UII7" s="177"/>
      <c r="UIJ7" s="177"/>
      <c r="UIK7" s="177"/>
      <c r="UIL7" s="177"/>
      <c r="UIM7" s="177"/>
      <c r="UIN7" s="177"/>
      <c r="UIO7" s="177"/>
      <c r="UIP7" s="177"/>
      <c r="UIQ7" s="177"/>
      <c r="UIR7" s="177"/>
      <c r="UIS7" s="177"/>
      <c r="UIT7" s="177"/>
      <c r="UIU7" s="177"/>
      <c r="UIV7" s="177"/>
      <c r="UIW7" s="177"/>
      <c r="UIX7" s="177"/>
      <c r="UIY7" s="177"/>
      <c r="UIZ7" s="177"/>
      <c r="UJA7" s="177"/>
      <c r="UJB7" s="177"/>
      <c r="UJC7" s="177"/>
      <c r="UJD7" s="177"/>
      <c r="UJE7" s="177"/>
      <c r="UJF7" s="177"/>
      <c r="UJG7" s="177"/>
      <c r="UJH7" s="177"/>
      <c r="UJI7" s="177"/>
      <c r="UJJ7" s="177"/>
      <c r="UJK7" s="177"/>
      <c r="UJL7" s="177"/>
      <c r="UJM7" s="177"/>
      <c r="UJN7" s="177"/>
      <c r="UJO7" s="177"/>
      <c r="UJP7" s="177"/>
      <c r="UJQ7" s="177"/>
      <c r="UJR7" s="177"/>
      <c r="UJS7" s="177"/>
      <c r="UJT7" s="177"/>
      <c r="UJU7" s="177"/>
      <c r="UJV7" s="177"/>
      <c r="UJW7" s="177"/>
      <c r="UJX7" s="177"/>
      <c r="UJY7" s="177"/>
      <c r="UJZ7" s="177"/>
      <c r="UKA7" s="177"/>
      <c r="UKB7" s="177"/>
      <c r="UKC7" s="177"/>
      <c r="UKD7" s="177"/>
      <c r="UKE7" s="177"/>
      <c r="UKF7" s="177"/>
      <c r="UKG7" s="177"/>
      <c r="UKH7" s="177"/>
      <c r="UKI7" s="177"/>
      <c r="UKJ7" s="177"/>
      <c r="UKK7" s="177"/>
      <c r="UKL7" s="177"/>
      <c r="UKM7" s="177"/>
      <c r="UKN7" s="177"/>
      <c r="UKO7" s="177"/>
      <c r="UKP7" s="177"/>
      <c r="UKQ7" s="177"/>
      <c r="UKR7" s="177"/>
      <c r="UKS7" s="177"/>
      <c r="UKT7" s="177"/>
      <c r="UKU7" s="177"/>
      <c r="UKV7" s="177"/>
      <c r="UKW7" s="177"/>
      <c r="UKX7" s="177"/>
      <c r="UKY7" s="177"/>
      <c r="UKZ7" s="177"/>
      <c r="ULA7" s="177"/>
      <c r="ULB7" s="177"/>
      <c r="ULC7" s="177"/>
      <c r="ULD7" s="177"/>
      <c r="ULE7" s="177"/>
      <c r="ULF7" s="177"/>
      <c r="ULG7" s="177"/>
      <c r="ULH7" s="177"/>
      <c r="ULI7" s="177"/>
      <c r="ULJ7" s="177"/>
      <c r="ULK7" s="177"/>
      <c r="ULL7" s="177"/>
      <c r="ULM7" s="177"/>
      <c r="ULN7" s="177"/>
      <c r="ULO7" s="177"/>
      <c r="ULP7" s="177"/>
      <c r="ULQ7" s="177"/>
      <c r="ULR7" s="177"/>
      <c r="ULS7" s="177"/>
      <c r="ULT7" s="177"/>
      <c r="ULU7" s="177"/>
      <c r="ULV7" s="177"/>
      <c r="ULW7" s="177"/>
      <c r="ULX7" s="177"/>
      <c r="ULY7" s="177"/>
      <c r="ULZ7" s="177"/>
      <c r="UMA7" s="177"/>
      <c r="UMB7" s="177"/>
      <c r="UMC7" s="177"/>
      <c r="UMD7" s="177"/>
      <c r="UME7" s="177"/>
      <c r="UMF7" s="177"/>
      <c r="UMG7" s="177"/>
      <c r="UMH7" s="177"/>
      <c r="UMI7" s="177"/>
      <c r="UMJ7" s="177"/>
      <c r="UMK7" s="177"/>
      <c r="UML7" s="177"/>
      <c r="UMM7" s="177"/>
      <c r="UMN7" s="177"/>
      <c r="UMO7" s="177"/>
      <c r="UMP7" s="177"/>
      <c r="UMQ7" s="177"/>
      <c r="UMR7" s="177"/>
      <c r="UMS7" s="177"/>
      <c r="UMT7" s="177"/>
      <c r="UMU7" s="177"/>
      <c r="UMV7" s="177"/>
      <c r="UMW7" s="177"/>
      <c r="UMX7" s="177"/>
      <c r="UMY7" s="177"/>
      <c r="UMZ7" s="177"/>
      <c r="UNA7" s="177"/>
      <c r="UNB7" s="177"/>
      <c r="UNC7" s="177"/>
      <c r="UND7" s="177"/>
      <c r="UNE7" s="177"/>
      <c r="UNF7" s="177"/>
      <c r="UNG7" s="177"/>
      <c r="UNH7" s="177"/>
      <c r="UNI7" s="177"/>
      <c r="UNJ7" s="177"/>
      <c r="UNK7" s="177"/>
      <c r="UNL7" s="177"/>
      <c r="UNM7" s="177"/>
      <c r="UNN7" s="177"/>
      <c r="UNO7" s="177"/>
      <c r="UNP7" s="177"/>
      <c r="UNQ7" s="177"/>
      <c r="UNR7" s="177"/>
      <c r="UNS7" s="177"/>
      <c r="UNT7" s="177"/>
      <c r="UNU7" s="177"/>
      <c r="UNV7" s="177"/>
      <c r="UNW7" s="177"/>
      <c r="UNX7" s="177"/>
      <c r="UNY7" s="177"/>
      <c r="UNZ7" s="177"/>
      <c r="UOA7" s="177"/>
      <c r="UOB7" s="177"/>
      <c r="UOC7" s="177"/>
      <c r="UOD7" s="177"/>
      <c r="UOE7" s="177"/>
      <c r="UOF7" s="177"/>
      <c r="UOG7" s="177"/>
      <c r="UOH7" s="177"/>
      <c r="UOI7" s="177"/>
      <c r="UOJ7" s="177"/>
      <c r="UOK7" s="177"/>
      <c r="UOL7" s="177"/>
      <c r="UOM7" s="177"/>
      <c r="UON7" s="177"/>
      <c r="UOO7" s="177"/>
      <c r="UOP7" s="177"/>
      <c r="UOQ7" s="177"/>
      <c r="UOR7" s="177"/>
      <c r="UOS7" s="177"/>
      <c r="UOT7" s="177"/>
      <c r="UOU7" s="177"/>
      <c r="UOV7" s="177"/>
      <c r="UOW7" s="177"/>
      <c r="UOX7" s="177"/>
      <c r="UOY7" s="177"/>
      <c r="UOZ7" s="177"/>
      <c r="UPA7" s="177"/>
      <c r="UPB7" s="177"/>
      <c r="UPC7" s="177"/>
      <c r="UPD7" s="177"/>
      <c r="UPE7" s="177"/>
      <c r="UPF7" s="177"/>
      <c r="UPG7" s="177"/>
      <c r="UPH7" s="177"/>
      <c r="UPI7" s="177"/>
      <c r="UPJ7" s="177"/>
      <c r="UPK7" s="177"/>
      <c r="UPL7" s="177"/>
      <c r="UPM7" s="177"/>
      <c r="UPN7" s="177"/>
      <c r="UPO7" s="177"/>
      <c r="UPP7" s="177"/>
      <c r="UPQ7" s="177"/>
      <c r="UPR7" s="177"/>
      <c r="UPS7" s="177"/>
      <c r="UPT7" s="177"/>
      <c r="UPU7" s="177"/>
      <c r="UPV7" s="177"/>
      <c r="UPW7" s="177"/>
      <c r="UPX7" s="177"/>
      <c r="UPY7" s="177"/>
      <c r="UPZ7" s="177"/>
      <c r="UQA7" s="177"/>
      <c r="UQB7" s="177"/>
      <c r="UQC7" s="177"/>
      <c r="UQD7" s="177"/>
      <c r="UQE7" s="177"/>
      <c r="UQF7" s="177"/>
      <c r="UQG7" s="177"/>
      <c r="UQH7" s="177"/>
      <c r="UQI7" s="177"/>
      <c r="UQJ7" s="177"/>
      <c r="UQK7" s="177"/>
      <c r="UQL7" s="177"/>
      <c r="UQM7" s="177"/>
      <c r="UQN7" s="177"/>
      <c r="UQO7" s="177"/>
      <c r="UQP7" s="177"/>
      <c r="UQQ7" s="177"/>
      <c r="UQR7" s="177"/>
      <c r="UQS7" s="177"/>
      <c r="UQT7" s="177"/>
      <c r="UQU7" s="177"/>
      <c r="UQV7" s="177"/>
      <c r="UQW7" s="177"/>
      <c r="UQX7" s="177"/>
      <c r="UQY7" s="177"/>
      <c r="UQZ7" s="177"/>
      <c r="URA7" s="177"/>
      <c r="URB7" s="177"/>
      <c r="URC7" s="177"/>
      <c r="URD7" s="177"/>
      <c r="URE7" s="177"/>
      <c r="URF7" s="177"/>
      <c r="URG7" s="177"/>
      <c r="URH7" s="177"/>
      <c r="URI7" s="177"/>
      <c r="URJ7" s="177"/>
      <c r="URK7" s="177"/>
      <c r="URL7" s="177"/>
      <c r="URM7" s="177"/>
      <c r="URN7" s="177"/>
      <c r="URO7" s="177"/>
      <c r="URP7" s="177"/>
      <c r="URQ7" s="177"/>
      <c r="URR7" s="177"/>
      <c r="URS7" s="177"/>
      <c r="URT7" s="177"/>
      <c r="URU7" s="177"/>
      <c r="URV7" s="177"/>
      <c r="URW7" s="177"/>
      <c r="URX7" s="177"/>
      <c r="URY7" s="177"/>
      <c r="URZ7" s="177"/>
      <c r="USA7" s="177"/>
      <c r="USB7" s="177"/>
      <c r="USC7" s="177"/>
      <c r="USD7" s="177"/>
      <c r="USE7" s="177"/>
      <c r="USF7" s="177"/>
      <c r="USG7" s="177"/>
      <c r="USH7" s="177"/>
      <c r="USI7" s="177"/>
      <c r="USJ7" s="177"/>
      <c r="USK7" s="177"/>
      <c r="USL7" s="177"/>
      <c r="USM7" s="177"/>
      <c r="USN7" s="177"/>
      <c r="USO7" s="177"/>
      <c r="USP7" s="177"/>
      <c r="USQ7" s="177"/>
      <c r="USR7" s="177"/>
      <c r="USS7" s="177"/>
      <c r="UST7" s="177"/>
      <c r="USU7" s="177"/>
      <c r="USV7" s="177"/>
      <c r="USW7" s="177"/>
      <c r="USX7" s="177"/>
      <c r="USY7" s="177"/>
      <c r="USZ7" s="177"/>
      <c r="UTA7" s="177"/>
      <c r="UTB7" s="177"/>
      <c r="UTC7" s="177"/>
      <c r="UTD7" s="177"/>
      <c r="UTE7" s="177"/>
      <c r="UTF7" s="177"/>
      <c r="UTG7" s="177"/>
      <c r="UTH7" s="177"/>
      <c r="UTI7" s="177"/>
      <c r="UTJ7" s="177"/>
      <c r="UTK7" s="177"/>
      <c r="UTL7" s="177"/>
      <c r="UTM7" s="177"/>
      <c r="UTN7" s="177"/>
      <c r="UTO7" s="177"/>
      <c r="UTP7" s="177"/>
      <c r="UTQ7" s="177"/>
      <c r="UTR7" s="177"/>
      <c r="UTS7" s="177"/>
      <c r="UTT7" s="177"/>
      <c r="UTU7" s="177"/>
      <c r="UTV7" s="177"/>
      <c r="UTW7" s="177"/>
      <c r="UTX7" s="177"/>
      <c r="UTY7" s="177"/>
      <c r="UTZ7" s="177"/>
      <c r="UUA7" s="177"/>
      <c r="UUB7" s="177"/>
      <c r="UUC7" s="177"/>
      <c r="UUD7" s="177"/>
      <c r="UUE7" s="177"/>
      <c r="UUF7" s="177"/>
      <c r="UUG7" s="177"/>
      <c r="UUH7" s="177"/>
      <c r="UUI7" s="177"/>
      <c r="UUJ7" s="177"/>
      <c r="UUK7" s="177"/>
      <c r="UUL7" s="177"/>
      <c r="UUM7" s="177"/>
      <c r="UUN7" s="177"/>
      <c r="UUO7" s="177"/>
      <c r="UUP7" s="177"/>
      <c r="UUQ7" s="177"/>
      <c r="UUR7" s="177"/>
      <c r="UUS7" s="177"/>
      <c r="UUT7" s="177"/>
      <c r="UUU7" s="177"/>
      <c r="UUV7" s="177"/>
      <c r="UUW7" s="177"/>
      <c r="UUX7" s="177"/>
      <c r="UUY7" s="177"/>
      <c r="UUZ7" s="177"/>
      <c r="UVA7" s="177"/>
      <c r="UVB7" s="177"/>
      <c r="UVC7" s="177"/>
      <c r="UVD7" s="177"/>
      <c r="UVE7" s="177"/>
      <c r="UVF7" s="177"/>
      <c r="UVG7" s="177"/>
      <c r="UVH7" s="177"/>
      <c r="UVI7" s="177"/>
      <c r="UVJ7" s="177"/>
      <c r="UVK7" s="177"/>
      <c r="UVL7" s="177"/>
      <c r="UVM7" s="177"/>
      <c r="UVN7" s="177"/>
      <c r="UVO7" s="177"/>
      <c r="UVP7" s="177"/>
      <c r="UVQ7" s="177"/>
      <c r="UVR7" s="177"/>
      <c r="UVS7" s="177"/>
      <c r="UVT7" s="177"/>
      <c r="UVU7" s="177"/>
      <c r="UVV7" s="177"/>
      <c r="UVW7" s="177"/>
      <c r="UVX7" s="177"/>
      <c r="UVY7" s="177"/>
      <c r="UVZ7" s="177"/>
      <c r="UWA7" s="177"/>
      <c r="UWB7" s="177"/>
      <c r="UWC7" s="177"/>
      <c r="UWD7" s="177"/>
      <c r="UWE7" s="177"/>
      <c r="UWF7" s="177"/>
      <c r="UWG7" s="177"/>
      <c r="UWH7" s="177"/>
      <c r="UWI7" s="177"/>
      <c r="UWJ7" s="177"/>
      <c r="UWK7" s="177"/>
      <c r="UWL7" s="177"/>
      <c r="UWM7" s="177"/>
      <c r="UWN7" s="177"/>
      <c r="UWO7" s="177"/>
      <c r="UWP7" s="177"/>
      <c r="UWQ7" s="177"/>
      <c r="UWR7" s="177"/>
      <c r="UWS7" s="177"/>
      <c r="UWT7" s="177"/>
      <c r="UWU7" s="177"/>
      <c r="UWV7" s="177"/>
      <c r="UWW7" s="177"/>
      <c r="UWX7" s="177"/>
      <c r="UWY7" s="177"/>
      <c r="UWZ7" s="177"/>
      <c r="UXA7" s="177"/>
      <c r="UXB7" s="177"/>
      <c r="UXC7" s="177"/>
      <c r="UXD7" s="177"/>
      <c r="UXE7" s="177"/>
      <c r="UXF7" s="177"/>
      <c r="UXG7" s="177"/>
      <c r="UXH7" s="177"/>
      <c r="UXI7" s="177"/>
      <c r="UXJ7" s="177"/>
      <c r="UXK7" s="177"/>
      <c r="UXL7" s="177"/>
      <c r="UXM7" s="177"/>
      <c r="UXN7" s="177"/>
      <c r="UXO7" s="177"/>
      <c r="UXP7" s="177"/>
      <c r="UXQ7" s="177"/>
      <c r="UXR7" s="177"/>
      <c r="UXS7" s="177"/>
      <c r="UXT7" s="177"/>
      <c r="UXU7" s="177"/>
      <c r="UXV7" s="177"/>
      <c r="UXW7" s="177"/>
      <c r="UXX7" s="177"/>
      <c r="UXY7" s="177"/>
      <c r="UXZ7" s="177"/>
      <c r="UYA7" s="177"/>
      <c r="UYB7" s="177"/>
      <c r="UYC7" s="177"/>
      <c r="UYD7" s="177"/>
      <c r="UYE7" s="177"/>
      <c r="UYF7" s="177"/>
      <c r="UYG7" s="177"/>
      <c r="UYH7" s="177"/>
      <c r="UYI7" s="177"/>
      <c r="UYJ7" s="177"/>
      <c r="UYK7" s="177"/>
      <c r="UYL7" s="177"/>
      <c r="UYM7" s="177"/>
      <c r="UYN7" s="177"/>
      <c r="UYO7" s="177"/>
      <c r="UYP7" s="177"/>
      <c r="UYQ7" s="177"/>
      <c r="UYR7" s="177"/>
      <c r="UYS7" s="177"/>
      <c r="UYT7" s="177"/>
      <c r="UYU7" s="177"/>
      <c r="UYV7" s="177"/>
      <c r="UYW7" s="177"/>
      <c r="UYX7" s="177"/>
      <c r="UYY7" s="177"/>
      <c r="UYZ7" s="177"/>
      <c r="UZA7" s="177"/>
      <c r="UZB7" s="177"/>
      <c r="UZC7" s="177"/>
      <c r="UZD7" s="177"/>
      <c r="UZE7" s="177"/>
      <c r="UZF7" s="177"/>
      <c r="UZG7" s="177"/>
      <c r="UZH7" s="177"/>
      <c r="UZI7" s="177"/>
      <c r="UZJ7" s="177"/>
      <c r="UZK7" s="177"/>
      <c r="UZL7" s="177"/>
      <c r="UZM7" s="177"/>
      <c r="UZN7" s="177"/>
      <c r="UZO7" s="177"/>
      <c r="UZP7" s="177"/>
      <c r="UZQ7" s="177"/>
      <c r="UZR7" s="177"/>
      <c r="UZS7" s="177"/>
      <c r="UZT7" s="177"/>
      <c r="UZU7" s="177"/>
      <c r="UZV7" s="177"/>
      <c r="UZW7" s="177"/>
      <c r="UZX7" s="177"/>
      <c r="UZY7" s="177"/>
      <c r="UZZ7" s="177"/>
      <c r="VAA7" s="177"/>
      <c r="VAB7" s="177"/>
      <c r="VAC7" s="177"/>
      <c r="VAD7" s="177"/>
      <c r="VAE7" s="177"/>
      <c r="VAF7" s="177"/>
      <c r="VAG7" s="177"/>
      <c r="VAH7" s="177"/>
      <c r="VAI7" s="177"/>
      <c r="VAJ7" s="177"/>
      <c r="VAK7" s="177"/>
      <c r="VAL7" s="177"/>
      <c r="VAM7" s="177"/>
      <c r="VAN7" s="177"/>
      <c r="VAO7" s="177"/>
      <c r="VAP7" s="177"/>
      <c r="VAQ7" s="177"/>
      <c r="VAR7" s="177"/>
      <c r="VAS7" s="177"/>
      <c r="VAT7" s="177"/>
      <c r="VAU7" s="177"/>
      <c r="VAV7" s="177"/>
      <c r="VAW7" s="177"/>
      <c r="VAX7" s="177"/>
      <c r="VAY7" s="177"/>
      <c r="VAZ7" s="177"/>
      <c r="VBA7" s="177"/>
      <c r="VBB7" s="177"/>
      <c r="VBC7" s="177"/>
      <c r="VBD7" s="177"/>
      <c r="VBE7" s="177"/>
      <c r="VBF7" s="177"/>
      <c r="VBG7" s="177"/>
      <c r="VBH7" s="177"/>
      <c r="VBI7" s="177"/>
      <c r="VBJ7" s="177"/>
      <c r="VBK7" s="177"/>
      <c r="VBL7" s="177"/>
      <c r="VBM7" s="177"/>
      <c r="VBN7" s="177"/>
      <c r="VBO7" s="177"/>
      <c r="VBP7" s="177"/>
      <c r="VBQ7" s="177"/>
      <c r="VBR7" s="177"/>
      <c r="VBS7" s="177"/>
      <c r="VBT7" s="177"/>
      <c r="VBU7" s="177"/>
      <c r="VBV7" s="177"/>
      <c r="VBW7" s="177"/>
      <c r="VBX7" s="177"/>
      <c r="VBY7" s="177"/>
      <c r="VBZ7" s="177"/>
      <c r="VCA7" s="177"/>
      <c r="VCB7" s="177"/>
      <c r="VCC7" s="177"/>
      <c r="VCD7" s="177"/>
      <c r="VCE7" s="177"/>
      <c r="VCF7" s="177"/>
      <c r="VCG7" s="177"/>
      <c r="VCH7" s="177"/>
      <c r="VCI7" s="177"/>
      <c r="VCJ7" s="177"/>
      <c r="VCK7" s="177"/>
      <c r="VCL7" s="177"/>
      <c r="VCM7" s="177"/>
      <c r="VCN7" s="177"/>
      <c r="VCO7" s="177"/>
      <c r="VCP7" s="177"/>
      <c r="VCQ7" s="177"/>
      <c r="VCR7" s="177"/>
      <c r="VCS7" s="177"/>
      <c r="VCT7" s="177"/>
      <c r="VCU7" s="177"/>
      <c r="VCV7" s="177"/>
      <c r="VCW7" s="177"/>
      <c r="VCX7" s="177"/>
      <c r="VCY7" s="177"/>
      <c r="VCZ7" s="177"/>
      <c r="VDA7" s="177"/>
      <c r="VDB7" s="177"/>
      <c r="VDC7" s="177"/>
      <c r="VDD7" s="177"/>
      <c r="VDE7" s="177"/>
      <c r="VDF7" s="177"/>
      <c r="VDG7" s="177"/>
      <c r="VDH7" s="177"/>
      <c r="VDI7" s="177"/>
      <c r="VDJ7" s="177"/>
      <c r="VDK7" s="177"/>
      <c r="VDL7" s="177"/>
      <c r="VDM7" s="177"/>
      <c r="VDN7" s="177"/>
      <c r="VDO7" s="177"/>
      <c r="VDP7" s="177"/>
      <c r="VDQ7" s="177"/>
      <c r="VDR7" s="177"/>
      <c r="VDS7" s="177"/>
      <c r="VDT7" s="177"/>
      <c r="VDU7" s="177"/>
      <c r="VDV7" s="177"/>
      <c r="VDW7" s="177"/>
      <c r="VDX7" s="177"/>
      <c r="VDY7" s="177"/>
      <c r="VDZ7" s="177"/>
      <c r="VEA7" s="177"/>
      <c r="VEB7" s="177"/>
      <c r="VEC7" s="177"/>
      <c r="VED7" s="177"/>
      <c r="VEE7" s="177"/>
      <c r="VEF7" s="177"/>
      <c r="VEG7" s="177"/>
      <c r="VEH7" s="177"/>
      <c r="VEI7" s="177"/>
      <c r="VEJ7" s="177"/>
      <c r="VEK7" s="177"/>
      <c r="VEL7" s="177"/>
      <c r="VEM7" s="177"/>
      <c r="VEN7" s="177"/>
      <c r="VEO7" s="177"/>
      <c r="VEP7" s="177"/>
      <c r="VEQ7" s="177"/>
      <c r="VER7" s="177"/>
      <c r="VES7" s="177"/>
      <c r="VET7" s="177"/>
      <c r="VEU7" s="177"/>
      <c r="VEV7" s="177"/>
      <c r="VEW7" s="177"/>
      <c r="VEX7" s="177"/>
      <c r="VEY7" s="177"/>
      <c r="VEZ7" s="177"/>
      <c r="VFA7" s="177"/>
      <c r="VFB7" s="177"/>
      <c r="VFC7" s="177"/>
      <c r="VFD7" s="177"/>
      <c r="VFE7" s="177"/>
      <c r="VFF7" s="177"/>
      <c r="VFG7" s="177"/>
      <c r="VFH7" s="177"/>
      <c r="VFI7" s="177"/>
      <c r="VFJ7" s="177"/>
      <c r="VFK7" s="177"/>
      <c r="VFL7" s="177"/>
      <c r="VFM7" s="177"/>
      <c r="VFN7" s="177"/>
      <c r="VFO7" s="177"/>
      <c r="VFP7" s="177"/>
      <c r="VFQ7" s="177"/>
      <c r="VFR7" s="177"/>
      <c r="VFS7" s="177"/>
      <c r="VFT7" s="177"/>
      <c r="VFU7" s="177"/>
      <c r="VFV7" s="177"/>
      <c r="VFW7" s="177"/>
      <c r="VFX7" s="177"/>
      <c r="VFY7" s="177"/>
      <c r="VFZ7" s="177"/>
      <c r="VGA7" s="177"/>
      <c r="VGB7" s="177"/>
      <c r="VGC7" s="177"/>
      <c r="VGD7" s="177"/>
      <c r="VGE7" s="177"/>
      <c r="VGF7" s="177"/>
      <c r="VGG7" s="177"/>
      <c r="VGH7" s="177"/>
      <c r="VGI7" s="177"/>
      <c r="VGJ7" s="177"/>
      <c r="VGK7" s="177"/>
      <c r="VGL7" s="177"/>
      <c r="VGM7" s="177"/>
      <c r="VGN7" s="177"/>
      <c r="VGO7" s="177"/>
      <c r="VGP7" s="177"/>
      <c r="VGQ7" s="177"/>
      <c r="VGR7" s="177"/>
      <c r="VGS7" s="177"/>
      <c r="VGT7" s="177"/>
      <c r="VGU7" s="177"/>
      <c r="VGV7" s="177"/>
      <c r="VGW7" s="177"/>
      <c r="VGX7" s="177"/>
      <c r="VGY7" s="177"/>
      <c r="VGZ7" s="177"/>
      <c r="VHA7" s="177"/>
      <c r="VHB7" s="177"/>
      <c r="VHC7" s="177"/>
      <c r="VHD7" s="177"/>
      <c r="VHE7" s="177"/>
      <c r="VHF7" s="177"/>
      <c r="VHG7" s="177"/>
      <c r="VHH7" s="177"/>
      <c r="VHI7" s="177"/>
      <c r="VHJ7" s="177"/>
      <c r="VHK7" s="177"/>
      <c r="VHL7" s="177"/>
      <c r="VHM7" s="177"/>
      <c r="VHN7" s="177"/>
      <c r="VHO7" s="177"/>
      <c r="VHP7" s="177"/>
      <c r="VHQ7" s="177"/>
      <c r="VHR7" s="177"/>
      <c r="VHS7" s="177"/>
      <c r="VHT7" s="177"/>
      <c r="VHU7" s="177"/>
      <c r="VHV7" s="177"/>
      <c r="VHW7" s="177"/>
      <c r="VHX7" s="177"/>
      <c r="VHY7" s="177"/>
      <c r="VHZ7" s="177"/>
      <c r="VIA7" s="177"/>
      <c r="VIB7" s="177"/>
      <c r="VIC7" s="177"/>
      <c r="VID7" s="177"/>
      <c r="VIE7" s="177"/>
      <c r="VIF7" s="177"/>
      <c r="VIG7" s="177"/>
      <c r="VIH7" s="177"/>
      <c r="VII7" s="177"/>
      <c r="VIJ7" s="177"/>
      <c r="VIK7" s="177"/>
      <c r="VIL7" s="177"/>
      <c r="VIM7" s="177"/>
      <c r="VIN7" s="177"/>
      <c r="VIO7" s="177"/>
      <c r="VIP7" s="177"/>
      <c r="VIQ7" s="177"/>
      <c r="VIR7" s="177"/>
      <c r="VIS7" s="177"/>
      <c r="VIT7" s="177"/>
      <c r="VIU7" s="177"/>
      <c r="VIV7" s="177"/>
      <c r="VIW7" s="177"/>
      <c r="VIX7" s="177"/>
      <c r="VIY7" s="177"/>
      <c r="VIZ7" s="177"/>
      <c r="VJA7" s="177"/>
      <c r="VJB7" s="177"/>
      <c r="VJC7" s="177"/>
      <c r="VJD7" s="177"/>
      <c r="VJE7" s="177"/>
      <c r="VJF7" s="177"/>
      <c r="VJG7" s="177"/>
      <c r="VJH7" s="177"/>
      <c r="VJI7" s="177"/>
      <c r="VJJ7" s="177"/>
      <c r="VJK7" s="177"/>
      <c r="VJL7" s="177"/>
      <c r="VJM7" s="177"/>
      <c r="VJN7" s="177"/>
      <c r="VJO7" s="177"/>
      <c r="VJP7" s="177"/>
      <c r="VJQ7" s="177"/>
      <c r="VJR7" s="177"/>
      <c r="VJS7" s="177"/>
      <c r="VJT7" s="177"/>
      <c r="VJU7" s="177"/>
      <c r="VJV7" s="177"/>
      <c r="VJW7" s="177"/>
      <c r="VJX7" s="177"/>
      <c r="VJY7" s="177"/>
      <c r="VJZ7" s="177"/>
      <c r="VKA7" s="177"/>
      <c r="VKB7" s="177"/>
      <c r="VKC7" s="177"/>
      <c r="VKD7" s="177"/>
      <c r="VKE7" s="177"/>
      <c r="VKF7" s="177"/>
      <c r="VKG7" s="177"/>
      <c r="VKH7" s="177"/>
      <c r="VKI7" s="177"/>
      <c r="VKJ7" s="177"/>
      <c r="VKK7" s="177"/>
      <c r="VKL7" s="177"/>
      <c r="VKM7" s="177"/>
      <c r="VKN7" s="177"/>
      <c r="VKO7" s="177"/>
      <c r="VKP7" s="177"/>
      <c r="VKQ7" s="177"/>
      <c r="VKR7" s="177"/>
      <c r="VKS7" s="177"/>
      <c r="VKT7" s="177"/>
      <c r="VKU7" s="177"/>
      <c r="VKV7" s="177"/>
      <c r="VKW7" s="177"/>
      <c r="VKX7" s="177"/>
      <c r="VKY7" s="177"/>
      <c r="VKZ7" s="177"/>
      <c r="VLA7" s="177"/>
      <c r="VLB7" s="177"/>
      <c r="VLC7" s="177"/>
      <c r="VLD7" s="177"/>
      <c r="VLE7" s="177"/>
      <c r="VLF7" s="177"/>
      <c r="VLG7" s="177"/>
      <c r="VLH7" s="177"/>
      <c r="VLI7" s="177"/>
      <c r="VLJ7" s="177"/>
      <c r="VLK7" s="177"/>
      <c r="VLL7" s="177"/>
      <c r="VLM7" s="177"/>
      <c r="VLN7" s="177"/>
      <c r="VLO7" s="177"/>
      <c r="VLP7" s="177"/>
      <c r="VLQ7" s="177"/>
      <c r="VLR7" s="177"/>
      <c r="VLS7" s="177"/>
      <c r="VLT7" s="177"/>
      <c r="VLU7" s="177"/>
      <c r="VLV7" s="177"/>
      <c r="VLW7" s="177"/>
      <c r="VLX7" s="177"/>
      <c r="VLY7" s="177"/>
      <c r="VLZ7" s="177"/>
      <c r="VMA7" s="177"/>
      <c r="VMB7" s="177"/>
      <c r="VMC7" s="177"/>
      <c r="VMD7" s="177"/>
      <c r="VME7" s="177"/>
      <c r="VMF7" s="177"/>
      <c r="VMG7" s="177"/>
      <c r="VMH7" s="177"/>
      <c r="VMI7" s="177"/>
      <c r="VMJ7" s="177"/>
      <c r="VMK7" s="177"/>
      <c r="VML7" s="177"/>
      <c r="VMM7" s="177"/>
      <c r="VMN7" s="177"/>
      <c r="VMO7" s="177"/>
      <c r="VMP7" s="177"/>
      <c r="VMQ7" s="177"/>
      <c r="VMR7" s="177"/>
      <c r="VMS7" s="177"/>
      <c r="VMT7" s="177"/>
      <c r="VMU7" s="177"/>
      <c r="VMV7" s="177"/>
      <c r="VMW7" s="177"/>
      <c r="VMX7" s="177"/>
      <c r="VMY7" s="177"/>
      <c r="VMZ7" s="177"/>
      <c r="VNA7" s="177"/>
      <c r="VNB7" s="177"/>
      <c r="VNC7" s="177"/>
      <c r="VND7" s="177"/>
      <c r="VNE7" s="177"/>
      <c r="VNF7" s="177"/>
      <c r="VNG7" s="177"/>
      <c r="VNH7" s="177"/>
      <c r="VNI7" s="177"/>
      <c r="VNJ7" s="177"/>
      <c r="VNK7" s="177"/>
      <c r="VNL7" s="177"/>
      <c r="VNM7" s="177"/>
      <c r="VNN7" s="177"/>
      <c r="VNO7" s="177"/>
      <c r="VNP7" s="177"/>
      <c r="VNQ7" s="177"/>
      <c r="VNR7" s="177"/>
      <c r="VNS7" s="177"/>
      <c r="VNT7" s="177"/>
      <c r="VNU7" s="177"/>
      <c r="VNV7" s="177"/>
      <c r="VNW7" s="177"/>
      <c r="VNX7" s="177"/>
      <c r="VNY7" s="177"/>
      <c r="VNZ7" s="177"/>
      <c r="VOA7" s="177"/>
      <c r="VOB7" s="177"/>
      <c r="VOC7" s="177"/>
      <c r="VOD7" s="177"/>
      <c r="VOE7" s="177"/>
      <c r="VOF7" s="177"/>
      <c r="VOG7" s="177"/>
      <c r="VOH7" s="177"/>
      <c r="VOI7" s="177"/>
      <c r="VOJ7" s="177"/>
      <c r="VOK7" s="177"/>
      <c r="VOL7" s="177"/>
      <c r="VOM7" s="177"/>
      <c r="VON7" s="177"/>
      <c r="VOO7" s="177"/>
      <c r="VOP7" s="177"/>
      <c r="VOQ7" s="177"/>
      <c r="VOR7" s="177"/>
      <c r="VOS7" s="177"/>
      <c r="VOT7" s="177"/>
      <c r="VOU7" s="177"/>
      <c r="VOV7" s="177"/>
      <c r="VOW7" s="177"/>
      <c r="VOX7" s="177"/>
      <c r="VOY7" s="177"/>
      <c r="VOZ7" s="177"/>
      <c r="VPA7" s="177"/>
      <c r="VPB7" s="177"/>
      <c r="VPC7" s="177"/>
      <c r="VPD7" s="177"/>
      <c r="VPE7" s="177"/>
      <c r="VPF7" s="177"/>
      <c r="VPG7" s="177"/>
      <c r="VPH7" s="177"/>
      <c r="VPI7" s="177"/>
      <c r="VPJ7" s="177"/>
      <c r="VPK7" s="177"/>
      <c r="VPL7" s="177"/>
      <c r="VPM7" s="177"/>
      <c r="VPN7" s="177"/>
      <c r="VPO7" s="177"/>
      <c r="VPP7" s="177"/>
      <c r="VPQ7" s="177"/>
      <c r="VPR7" s="177"/>
      <c r="VPS7" s="177"/>
      <c r="VPT7" s="177"/>
      <c r="VPU7" s="177"/>
      <c r="VPV7" s="177"/>
      <c r="VPW7" s="177"/>
      <c r="VPX7" s="177"/>
      <c r="VPY7" s="177"/>
      <c r="VPZ7" s="177"/>
      <c r="VQA7" s="177"/>
      <c r="VQB7" s="177"/>
      <c r="VQC7" s="177"/>
      <c r="VQD7" s="177"/>
      <c r="VQE7" s="177"/>
      <c r="VQF7" s="177"/>
      <c r="VQG7" s="177"/>
      <c r="VQH7" s="177"/>
      <c r="VQI7" s="177"/>
      <c r="VQJ7" s="177"/>
      <c r="VQK7" s="177"/>
      <c r="VQL7" s="177"/>
      <c r="VQM7" s="177"/>
      <c r="VQN7" s="177"/>
      <c r="VQO7" s="177"/>
      <c r="VQP7" s="177"/>
      <c r="VQQ7" s="177"/>
      <c r="VQR7" s="177"/>
      <c r="VQS7" s="177"/>
      <c r="VQT7" s="177"/>
      <c r="VQU7" s="177"/>
      <c r="VQV7" s="177"/>
      <c r="VQW7" s="177"/>
      <c r="VQX7" s="177"/>
      <c r="VQY7" s="177"/>
      <c r="VQZ7" s="177"/>
      <c r="VRA7" s="177"/>
      <c r="VRB7" s="177"/>
      <c r="VRC7" s="177"/>
      <c r="VRD7" s="177"/>
      <c r="VRE7" s="177"/>
      <c r="VRF7" s="177"/>
      <c r="VRG7" s="177"/>
      <c r="VRH7" s="177"/>
      <c r="VRI7" s="177"/>
      <c r="VRJ7" s="177"/>
      <c r="VRK7" s="177"/>
      <c r="VRL7" s="177"/>
      <c r="VRM7" s="177"/>
      <c r="VRN7" s="177"/>
      <c r="VRO7" s="177"/>
      <c r="VRP7" s="177"/>
      <c r="VRQ7" s="177"/>
      <c r="VRR7" s="177"/>
      <c r="VRS7" s="177"/>
      <c r="VRT7" s="177"/>
      <c r="VRU7" s="177"/>
      <c r="VRV7" s="177"/>
      <c r="VRW7" s="177"/>
      <c r="VRX7" s="177"/>
      <c r="VRY7" s="177"/>
      <c r="VRZ7" s="177"/>
      <c r="VSA7" s="177"/>
      <c r="VSB7" s="177"/>
      <c r="VSC7" s="177"/>
      <c r="VSD7" s="177"/>
      <c r="VSE7" s="177"/>
      <c r="VSF7" s="177"/>
      <c r="VSG7" s="177"/>
      <c r="VSH7" s="177"/>
      <c r="VSI7" s="177"/>
      <c r="VSJ7" s="177"/>
      <c r="VSK7" s="177"/>
      <c r="VSL7" s="177"/>
      <c r="VSM7" s="177"/>
      <c r="VSN7" s="177"/>
      <c r="VSO7" s="177"/>
      <c r="VSP7" s="177"/>
      <c r="VSQ7" s="177"/>
      <c r="VSR7" s="177"/>
      <c r="VSS7" s="177"/>
      <c r="VST7" s="177"/>
      <c r="VSU7" s="177"/>
      <c r="VSV7" s="177"/>
      <c r="VSW7" s="177"/>
      <c r="VSX7" s="177"/>
      <c r="VSY7" s="177"/>
      <c r="VSZ7" s="177"/>
      <c r="VTA7" s="177"/>
      <c r="VTB7" s="177"/>
      <c r="VTC7" s="177"/>
      <c r="VTD7" s="177"/>
      <c r="VTE7" s="177"/>
      <c r="VTF7" s="177"/>
      <c r="VTG7" s="177"/>
      <c r="VTH7" s="177"/>
      <c r="VTI7" s="177"/>
      <c r="VTJ7" s="177"/>
      <c r="VTK7" s="177"/>
      <c r="VTL7" s="177"/>
      <c r="VTM7" s="177"/>
      <c r="VTN7" s="177"/>
      <c r="VTO7" s="177"/>
      <c r="VTP7" s="177"/>
      <c r="VTQ7" s="177"/>
      <c r="VTR7" s="177"/>
      <c r="VTS7" s="177"/>
      <c r="VTT7" s="177"/>
      <c r="VTU7" s="177"/>
      <c r="VTV7" s="177"/>
      <c r="VTW7" s="177"/>
      <c r="VTX7" s="177"/>
      <c r="VTY7" s="177"/>
      <c r="VTZ7" s="177"/>
      <c r="VUA7" s="177"/>
      <c r="VUB7" s="177"/>
      <c r="VUC7" s="177"/>
      <c r="VUD7" s="177"/>
      <c r="VUE7" s="177"/>
      <c r="VUF7" s="177"/>
      <c r="VUG7" s="177"/>
      <c r="VUH7" s="177"/>
      <c r="VUI7" s="177"/>
      <c r="VUJ7" s="177"/>
      <c r="VUK7" s="177"/>
      <c r="VUL7" s="177"/>
      <c r="VUM7" s="177"/>
      <c r="VUN7" s="177"/>
      <c r="VUO7" s="177"/>
      <c r="VUP7" s="177"/>
      <c r="VUQ7" s="177"/>
      <c r="VUR7" s="177"/>
      <c r="VUS7" s="177"/>
      <c r="VUT7" s="177"/>
      <c r="VUU7" s="177"/>
      <c r="VUV7" s="177"/>
      <c r="VUW7" s="177"/>
      <c r="VUX7" s="177"/>
      <c r="VUY7" s="177"/>
      <c r="VUZ7" s="177"/>
      <c r="VVA7" s="177"/>
      <c r="VVB7" s="177"/>
      <c r="VVC7" s="177"/>
      <c r="VVD7" s="177"/>
      <c r="VVE7" s="177"/>
      <c r="VVF7" s="177"/>
      <c r="VVG7" s="177"/>
      <c r="VVH7" s="177"/>
      <c r="VVI7" s="177"/>
      <c r="VVJ7" s="177"/>
      <c r="VVK7" s="177"/>
      <c r="VVL7" s="177"/>
      <c r="VVM7" s="177"/>
      <c r="VVN7" s="177"/>
      <c r="VVO7" s="177"/>
      <c r="VVP7" s="177"/>
      <c r="VVQ7" s="177"/>
      <c r="VVR7" s="177"/>
      <c r="VVS7" s="177"/>
      <c r="VVT7" s="177"/>
      <c r="VVU7" s="177"/>
      <c r="VVV7" s="177"/>
      <c r="VVW7" s="177"/>
      <c r="VVX7" s="177"/>
      <c r="VVY7" s="177"/>
      <c r="VVZ7" s="177"/>
      <c r="VWA7" s="177"/>
      <c r="VWB7" s="177"/>
      <c r="VWC7" s="177"/>
      <c r="VWD7" s="177"/>
      <c r="VWE7" s="177"/>
      <c r="VWF7" s="177"/>
      <c r="VWG7" s="177"/>
      <c r="VWH7" s="177"/>
      <c r="VWI7" s="177"/>
      <c r="VWJ7" s="177"/>
      <c r="VWK7" s="177"/>
      <c r="VWL7" s="177"/>
      <c r="VWM7" s="177"/>
      <c r="VWN7" s="177"/>
      <c r="VWO7" s="177"/>
      <c r="VWP7" s="177"/>
      <c r="VWQ7" s="177"/>
      <c r="VWR7" s="177"/>
      <c r="VWS7" s="177"/>
      <c r="VWT7" s="177"/>
      <c r="VWU7" s="177"/>
      <c r="VWV7" s="177"/>
      <c r="VWW7" s="177"/>
      <c r="VWX7" s="177"/>
      <c r="VWY7" s="177"/>
      <c r="VWZ7" s="177"/>
      <c r="VXA7" s="177"/>
      <c r="VXB7" s="177"/>
      <c r="VXC7" s="177"/>
      <c r="VXD7" s="177"/>
      <c r="VXE7" s="177"/>
      <c r="VXF7" s="177"/>
      <c r="VXG7" s="177"/>
      <c r="VXH7" s="177"/>
      <c r="VXI7" s="177"/>
      <c r="VXJ7" s="177"/>
      <c r="VXK7" s="177"/>
      <c r="VXL7" s="177"/>
      <c r="VXM7" s="177"/>
      <c r="VXN7" s="177"/>
      <c r="VXO7" s="177"/>
      <c r="VXP7" s="177"/>
      <c r="VXQ7" s="177"/>
      <c r="VXR7" s="177"/>
      <c r="VXS7" s="177"/>
      <c r="VXT7" s="177"/>
      <c r="VXU7" s="177"/>
      <c r="VXV7" s="177"/>
      <c r="VXW7" s="177"/>
      <c r="VXX7" s="177"/>
      <c r="VXY7" s="177"/>
      <c r="VXZ7" s="177"/>
      <c r="VYA7" s="177"/>
      <c r="VYB7" s="177"/>
      <c r="VYC7" s="177"/>
      <c r="VYD7" s="177"/>
      <c r="VYE7" s="177"/>
      <c r="VYF7" s="177"/>
      <c r="VYG7" s="177"/>
      <c r="VYH7" s="177"/>
      <c r="VYI7" s="177"/>
      <c r="VYJ7" s="177"/>
      <c r="VYK7" s="177"/>
      <c r="VYL7" s="177"/>
      <c r="VYM7" s="177"/>
      <c r="VYN7" s="177"/>
      <c r="VYO7" s="177"/>
      <c r="VYP7" s="177"/>
      <c r="VYQ7" s="177"/>
      <c r="VYR7" s="177"/>
      <c r="VYS7" s="177"/>
      <c r="VYT7" s="177"/>
      <c r="VYU7" s="177"/>
      <c r="VYV7" s="177"/>
      <c r="VYW7" s="177"/>
      <c r="VYX7" s="177"/>
      <c r="VYY7" s="177"/>
      <c r="VYZ7" s="177"/>
      <c r="VZA7" s="177"/>
      <c r="VZB7" s="177"/>
      <c r="VZC7" s="177"/>
      <c r="VZD7" s="177"/>
      <c r="VZE7" s="177"/>
      <c r="VZF7" s="177"/>
      <c r="VZG7" s="177"/>
      <c r="VZH7" s="177"/>
      <c r="VZI7" s="177"/>
      <c r="VZJ7" s="177"/>
      <c r="VZK7" s="177"/>
      <c r="VZL7" s="177"/>
      <c r="VZM7" s="177"/>
      <c r="VZN7" s="177"/>
      <c r="VZO7" s="177"/>
      <c r="VZP7" s="177"/>
      <c r="VZQ7" s="177"/>
      <c r="VZR7" s="177"/>
      <c r="VZS7" s="177"/>
      <c r="VZT7" s="177"/>
      <c r="VZU7" s="177"/>
      <c r="VZV7" s="177"/>
      <c r="VZW7" s="177"/>
      <c r="VZX7" s="177"/>
      <c r="VZY7" s="177"/>
      <c r="VZZ7" s="177"/>
      <c r="WAA7" s="177"/>
      <c r="WAB7" s="177"/>
      <c r="WAC7" s="177"/>
      <c r="WAD7" s="177"/>
      <c r="WAE7" s="177"/>
      <c r="WAF7" s="177"/>
      <c r="WAG7" s="177"/>
      <c r="WAH7" s="177"/>
      <c r="WAI7" s="177"/>
      <c r="WAJ7" s="177"/>
      <c r="WAK7" s="177"/>
      <c r="WAL7" s="177"/>
      <c r="WAM7" s="177"/>
      <c r="WAN7" s="177"/>
      <c r="WAO7" s="177"/>
      <c r="WAP7" s="177"/>
      <c r="WAQ7" s="177"/>
      <c r="WAR7" s="177"/>
      <c r="WAS7" s="177"/>
      <c r="WAT7" s="177"/>
      <c r="WAU7" s="177"/>
      <c r="WAV7" s="177"/>
      <c r="WAW7" s="177"/>
      <c r="WAX7" s="177"/>
      <c r="WAY7" s="177"/>
      <c r="WAZ7" s="177"/>
      <c r="WBA7" s="177"/>
      <c r="WBB7" s="177"/>
      <c r="WBC7" s="177"/>
      <c r="WBD7" s="177"/>
      <c r="WBE7" s="177"/>
      <c r="WBF7" s="177"/>
      <c r="WBG7" s="177"/>
      <c r="WBH7" s="177"/>
      <c r="WBI7" s="177"/>
      <c r="WBJ7" s="177"/>
      <c r="WBK7" s="177"/>
      <c r="WBL7" s="177"/>
      <c r="WBM7" s="177"/>
      <c r="WBN7" s="177"/>
      <c r="WBO7" s="177"/>
      <c r="WBP7" s="177"/>
      <c r="WBQ7" s="177"/>
      <c r="WBR7" s="177"/>
      <c r="WBS7" s="177"/>
      <c r="WBT7" s="177"/>
      <c r="WBU7" s="177"/>
      <c r="WBV7" s="177"/>
      <c r="WBW7" s="177"/>
      <c r="WBX7" s="177"/>
      <c r="WBY7" s="177"/>
      <c r="WBZ7" s="177"/>
      <c r="WCA7" s="177"/>
      <c r="WCB7" s="177"/>
      <c r="WCC7" s="177"/>
      <c r="WCD7" s="177"/>
      <c r="WCE7" s="177"/>
      <c r="WCF7" s="177"/>
      <c r="WCG7" s="177"/>
      <c r="WCH7" s="177"/>
      <c r="WCI7" s="177"/>
      <c r="WCJ7" s="177"/>
      <c r="WCK7" s="177"/>
      <c r="WCL7" s="177"/>
      <c r="WCM7" s="177"/>
      <c r="WCN7" s="177"/>
      <c r="WCO7" s="177"/>
      <c r="WCP7" s="177"/>
      <c r="WCQ7" s="177"/>
      <c r="WCR7" s="177"/>
      <c r="WCS7" s="177"/>
      <c r="WCT7" s="177"/>
      <c r="WCU7" s="177"/>
      <c r="WCV7" s="177"/>
      <c r="WCW7" s="177"/>
      <c r="WCX7" s="177"/>
      <c r="WCY7" s="177"/>
      <c r="WCZ7" s="177"/>
      <c r="WDA7" s="177"/>
      <c r="WDB7" s="177"/>
      <c r="WDC7" s="177"/>
      <c r="WDD7" s="177"/>
      <c r="WDE7" s="177"/>
      <c r="WDF7" s="177"/>
      <c r="WDG7" s="177"/>
      <c r="WDH7" s="177"/>
      <c r="WDI7" s="177"/>
      <c r="WDJ7" s="177"/>
      <c r="WDK7" s="177"/>
      <c r="WDL7" s="177"/>
      <c r="WDM7" s="177"/>
      <c r="WDN7" s="177"/>
      <c r="WDO7" s="177"/>
      <c r="WDP7" s="177"/>
      <c r="WDQ7" s="177"/>
      <c r="WDR7" s="177"/>
      <c r="WDS7" s="177"/>
      <c r="WDT7" s="177"/>
      <c r="WDU7" s="177"/>
      <c r="WDV7" s="177"/>
      <c r="WDW7" s="177"/>
      <c r="WDX7" s="177"/>
      <c r="WDY7" s="177"/>
      <c r="WDZ7" s="177"/>
      <c r="WEA7" s="177"/>
      <c r="WEB7" s="177"/>
      <c r="WEC7" s="177"/>
      <c r="WED7" s="177"/>
      <c r="WEE7" s="177"/>
      <c r="WEF7" s="177"/>
      <c r="WEG7" s="177"/>
      <c r="WEH7" s="177"/>
      <c r="WEI7" s="177"/>
      <c r="WEJ7" s="177"/>
      <c r="WEK7" s="177"/>
      <c r="WEL7" s="177"/>
      <c r="WEM7" s="177"/>
      <c r="WEN7" s="177"/>
      <c r="WEO7" s="177"/>
      <c r="WEP7" s="177"/>
      <c r="WEQ7" s="177"/>
      <c r="WER7" s="177"/>
      <c r="WES7" s="177"/>
      <c r="WET7" s="177"/>
      <c r="WEU7" s="177"/>
      <c r="WEV7" s="177"/>
      <c r="WEW7" s="177"/>
      <c r="WEX7" s="177"/>
      <c r="WEY7" s="177"/>
      <c r="WEZ7" s="177"/>
      <c r="WFA7" s="177"/>
      <c r="WFB7" s="177"/>
      <c r="WFC7" s="177"/>
      <c r="WFD7" s="177"/>
      <c r="WFE7" s="177"/>
      <c r="WFF7" s="177"/>
      <c r="WFG7" s="177"/>
      <c r="WFH7" s="177"/>
      <c r="WFI7" s="177"/>
      <c r="WFJ7" s="177"/>
      <c r="WFK7" s="177"/>
      <c r="WFL7" s="177"/>
      <c r="WFM7" s="177"/>
      <c r="WFN7" s="177"/>
      <c r="WFO7" s="177"/>
      <c r="WFP7" s="177"/>
      <c r="WFQ7" s="177"/>
      <c r="WFR7" s="177"/>
      <c r="WFS7" s="177"/>
      <c r="WFT7" s="177"/>
      <c r="WFU7" s="177"/>
      <c r="WFV7" s="177"/>
      <c r="WFW7" s="177"/>
      <c r="WFX7" s="177"/>
      <c r="WFY7" s="177"/>
      <c r="WFZ7" s="177"/>
      <c r="WGA7" s="177"/>
      <c r="WGB7" s="177"/>
      <c r="WGC7" s="177"/>
      <c r="WGD7" s="177"/>
      <c r="WGE7" s="177"/>
      <c r="WGF7" s="177"/>
      <c r="WGG7" s="177"/>
      <c r="WGH7" s="177"/>
      <c r="WGI7" s="177"/>
      <c r="WGJ7" s="177"/>
      <c r="WGK7" s="177"/>
      <c r="WGL7" s="177"/>
      <c r="WGM7" s="177"/>
      <c r="WGN7" s="177"/>
      <c r="WGO7" s="177"/>
      <c r="WGP7" s="177"/>
      <c r="WGQ7" s="177"/>
      <c r="WGR7" s="177"/>
      <c r="WGS7" s="177"/>
      <c r="WGT7" s="177"/>
      <c r="WGU7" s="177"/>
      <c r="WGV7" s="177"/>
      <c r="WGW7" s="177"/>
      <c r="WGX7" s="177"/>
      <c r="WGY7" s="177"/>
      <c r="WGZ7" s="177"/>
      <c r="WHA7" s="177"/>
      <c r="WHB7" s="177"/>
      <c r="WHC7" s="177"/>
      <c r="WHD7" s="177"/>
      <c r="WHE7" s="177"/>
      <c r="WHF7" s="177"/>
      <c r="WHG7" s="177"/>
      <c r="WHH7" s="177"/>
      <c r="WHI7" s="177"/>
      <c r="WHJ7" s="177"/>
      <c r="WHK7" s="177"/>
      <c r="WHL7" s="177"/>
      <c r="WHM7" s="177"/>
      <c r="WHN7" s="177"/>
      <c r="WHO7" s="177"/>
      <c r="WHP7" s="177"/>
      <c r="WHQ7" s="177"/>
      <c r="WHR7" s="177"/>
      <c r="WHS7" s="177"/>
      <c r="WHT7" s="177"/>
      <c r="WHU7" s="177"/>
      <c r="WHV7" s="177"/>
      <c r="WHW7" s="177"/>
      <c r="WHX7" s="177"/>
      <c r="WHY7" s="177"/>
      <c r="WHZ7" s="177"/>
      <c r="WIA7" s="177"/>
      <c r="WIB7" s="177"/>
      <c r="WIC7" s="177"/>
      <c r="WID7" s="177"/>
      <c r="WIE7" s="177"/>
      <c r="WIF7" s="177"/>
      <c r="WIG7" s="177"/>
      <c r="WIH7" s="177"/>
      <c r="WII7" s="177"/>
      <c r="WIJ7" s="177"/>
      <c r="WIK7" s="177"/>
      <c r="WIL7" s="177"/>
      <c r="WIM7" s="177"/>
      <c r="WIN7" s="177"/>
      <c r="WIO7" s="177"/>
      <c r="WIP7" s="177"/>
      <c r="WIQ7" s="177"/>
      <c r="WIR7" s="177"/>
      <c r="WIS7" s="177"/>
      <c r="WIT7" s="177"/>
      <c r="WIU7" s="177"/>
      <c r="WIV7" s="177"/>
      <c r="WIW7" s="177"/>
      <c r="WIX7" s="177"/>
      <c r="WIY7" s="177"/>
      <c r="WIZ7" s="177"/>
      <c r="WJA7" s="177"/>
      <c r="WJB7" s="177"/>
      <c r="WJC7" s="177"/>
      <c r="WJD7" s="177"/>
      <c r="WJE7" s="177"/>
      <c r="WJF7" s="177"/>
      <c r="WJG7" s="177"/>
      <c r="WJH7" s="177"/>
      <c r="WJI7" s="177"/>
      <c r="WJJ7" s="177"/>
      <c r="WJK7" s="177"/>
      <c r="WJL7" s="177"/>
      <c r="WJM7" s="177"/>
      <c r="WJN7" s="177"/>
      <c r="WJO7" s="177"/>
      <c r="WJP7" s="177"/>
      <c r="WJQ7" s="177"/>
      <c r="WJR7" s="177"/>
      <c r="WJS7" s="177"/>
      <c r="WJT7" s="177"/>
      <c r="WJU7" s="177"/>
      <c r="WJV7" s="177"/>
      <c r="WJW7" s="177"/>
      <c r="WJX7" s="177"/>
      <c r="WJY7" s="177"/>
      <c r="WJZ7" s="177"/>
      <c r="WKA7" s="177"/>
      <c r="WKB7" s="177"/>
      <c r="WKC7" s="177"/>
      <c r="WKD7" s="177"/>
      <c r="WKE7" s="177"/>
      <c r="WKF7" s="177"/>
      <c r="WKG7" s="177"/>
      <c r="WKH7" s="177"/>
      <c r="WKI7" s="177"/>
      <c r="WKJ7" s="177"/>
      <c r="WKK7" s="177"/>
      <c r="WKL7" s="177"/>
      <c r="WKM7" s="177"/>
      <c r="WKN7" s="177"/>
      <c r="WKO7" s="177"/>
      <c r="WKP7" s="177"/>
      <c r="WKQ7" s="177"/>
      <c r="WKR7" s="177"/>
      <c r="WKS7" s="177"/>
      <c r="WKT7" s="177"/>
      <c r="WKU7" s="177"/>
      <c r="WKV7" s="177"/>
      <c r="WKW7" s="177"/>
      <c r="WKX7" s="177"/>
      <c r="WKY7" s="177"/>
      <c r="WKZ7" s="177"/>
      <c r="WLA7" s="177"/>
      <c r="WLB7" s="177"/>
      <c r="WLC7" s="177"/>
      <c r="WLD7" s="177"/>
      <c r="WLE7" s="177"/>
      <c r="WLF7" s="177"/>
      <c r="WLG7" s="177"/>
      <c r="WLH7" s="177"/>
      <c r="WLI7" s="177"/>
      <c r="WLJ7" s="177"/>
      <c r="WLK7" s="177"/>
      <c r="WLL7" s="177"/>
      <c r="WLM7" s="177"/>
      <c r="WLN7" s="177"/>
      <c r="WLO7" s="177"/>
      <c r="WLP7" s="177"/>
      <c r="WLQ7" s="177"/>
      <c r="WLR7" s="177"/>
      <c r="WLS7" s="177"/>
      <c r="WLT7" s="177"/>
      <c r="WLU7" s="177"/>
      <c r="WLV7" s="177"/>
      <c r="WLW7" s="177"/>
      <c r="WLX7" s="177"/>
      <c r="WLY7" s="177"/>
      <c r="WLZ7" s="177"/>
      <c r="WMA7" s="177"/>
      <c r="WMB7" s="177"/>
      <c r="WMC7" s="177"/>
      <c r="WMD7" s="177"/>
      <c r="WME7" s="177"/>
      <c r="WMF7" s="177"/>
      <c r="WMG7" s="177"/>
      <c r="WMH7" s="177"/>
      <c r="WMI7" s="177"/>
      <c r="WMJ7" s="177"/>
      <c r="WMK7" s="177"/>
      <c r="WML7" s="177"/>
      <c r="WMM7" s="177"/>
      <c r="WMN7" s="177"/>
      <c r="WMO7" s="177"/>
      <c r="WMP7" s="177"/>
      <c r="WMQ7" s="177"/>
      <c r="WMR7" s="177"/>
      <c r="WMS7" s="177"/>
      <c r="WMT7" s="177"/>
      <c r="WMU7" s="177"/>
      <c r="WMV7" s="177"/>
      <c r="WMW7" s="177"/>
      <c r="WMX7" s="177"/>
      <c r="WMY7" s="177"/>
      <c r="WMZ7" s="177"/>
      <c r="WNA7" s="177"/>
      <c r="WNB7" s="177"/>
      <c r="WNC7" s="177"/>
      <c r="WND7" s="177"/>
      <c r="WNE7" s="177"/>
      <c r="WNF7" s="177"/>
      <c r="WNG7" s="177"/>
      <c r="WNH7" s="177"/>
      <c r="WNI7" s="177"/>
      <c r="WNJ7" s="177"/>
      <c r="WNK7" s="177"/>
      <c r="WNL7" s="177"/>
      <c r="WNM7" s="177"/>
      <c r="WNN7" s="177"/>
      <c r="WNO7" s="177"/>
      <c r="WNP7" s="177"/>
      <c r="WNQ7" s="177"/>
      <c r="WNR7" s="177"/>
      <c r="WNS7" s="177"/>
      <c r="WNT7" s="177"/>
      <c r="WNU7" s="177"/>
      <c r="WNV7" s="177"/>
      <c r="WNW7" s="177"/>
      <c r="WNX7" s="177"/>
      <c r="WNY7" s="177"/>
      <c r="WNZ7" s="177"/>
      <c r="WOA7" s="177"/>
      <c r="WOB7" s="177"/>
      <c r="WOC7" s="177"/>
      <c r="WOD7" s="177"/>
      <c r="WOE7" s="177"/>
      <c r="WOF7" s="177"/>
      <c r="WOG7" s="177"/>
      <c r="WOH7" s="177"/>
      <c r="WOI7" s="177"/>
      <c r="WOJ7" s="177"/>
      <c r="WOK7" s="177"/>
      <c r="WOL7" s="177"/>
      <c r="WOM7" s="177"/>
      <c r="WON7" s="177"/>
      <c r="WOO7" s="177"/>
      <c r="WOP7" s="177"/>
      <c r="WOQ7" s="177"/>
      <c r="WOR7" s="177"/>
      <c r="WOS7" s="177"/>
      <c r="WOT7" s="177"/>
      <c r="WOU7" s="177"/>
      <c r="WOV7" s="177"/>
      <c r="WOW7" s="177"/>
      <c r="WOX7" s="177"/>
      <c r="WOY7" s="177"/>
      <c r="WOZ7" s="177"/>
      <c r="WPA7" s="177"/>
      <c r="WPB7" s="177"/>
      <c r="WPC7" s="177"/>
      <c r="WPD7" s="177"/>
      <c r="WPE7" s="177"/>
      <c r="WPF7" s="177"/>
      <c r="WPG7" s="177"/>
      <c r="WPH7" s="177"/>
      <c r="WPI7" s="177"/>
      <c r="WPJ7" s="177"/>
      <c r="WPK7" s="177"/>
      <c r="WPL7" s="177"/>
      <c r="WPM7" s="177"/>
      <c r="WPN7" s="177"/>
      <c r="WPO7" s="177"/>
      <c r="WPP7" s="177"/>
      <c r="WPQ7" s="177"/>
      <c r="WPR7" s="177"/>
      <c r="WPS7" s="177"/>
      <c r="WPT7" s="177"/>
      <c r="WPU7" s="177"/>
      <c r="WPV7" s="177"/>
      <c r="WPW7" s="177"/>
      <c r="WPX7" s="177"/>
      <c r="WPY7" s="177"/>
      <c r="WPZ7" s="177"/>
      <c r="WQA7" s="177"/>
      <c r="WQB7" s="177"/>
      <c r="WQC7" s="177"/>
      <c r="WQD7" s="177"/>
      <c r="WQE7" s="177"/>
      <c r="WQF7" s="177"/>
      <c r="WQG7" s="177"/>
      <c r="WQH7" s="177"/>
      <c r="WQI7" s="177"/>
      <c r="WQJ7" s="177"/>
      <c r="WQK7" s="177"/>
      <c r="WQL7" s="177"/>
      <c r="WQM7" s="177"/>
      <c r="WQN7" s="177"/>
      <c r="WQO7" s="177"/>
      <c r="WQP7" s="177"/>
      <c r="WQQ7" s="177"/>
      <c r="WQR7" s="177"/>
      <c r="WQS7" s="177"/>
      <c r="WQT7" s="177"/>
      <c r="WQU7" s="177"/>
      <c r="WQV7" s="177"/>
      <c r="WQW7" s="177"/>
      <c r="WQX7" s="177"/>
      <c r="WQY7" s="177"/>
      <c r="WQZ7" s="177"/>
      <c r="WRA7" s="177"/>
      <c r="WRB7" s="177"/>
      <c r="WRC7" s="177"/>
      <c r="WRD7" s="177"/>
      <c r="WRE7" s="177"/>
      <c r="WRF7" s="177"/>
      <c r="WRG7" s="177"/>
      <c r="WRH7" s="177"/>
      <c r="WRI7" s="177"/>
      <c r="WRJ7" s="177"/>
      <c r="WRK7" s="177"/>
      <c r="WRL7" s="177"/>
      <c r="WRM7" s="177"/>
      <c r="WRN7" s="177"/>
      <c r="WRO7" s="177"/>
      <c r="WRP7" s="177"/>
      <c r="WRQ7" s="177"/>
      <c r="WRR7" s="177"/>
      <c r="WRS7" s="177"/>
      <c r="WRT7" s="177"/>
      <c r="WRU7" s="177"/>
      <c r="WRV7" s="177"/>
      <c r="WRW7" s="177"/>
      <c r="WRX7" s="177"/>
      <c r="WRY7" s="177"/>
      <c r="WRZ7" s="177"/>
      <c r="WSA7" s="177"/>
      <c r="WSB7" s="177"/>
      <c r="WSC7" s="177"/>
      <c r="WSD7" s="177"/>
      <c r="WSE7" s="177"/>
      <c r="WSF7" s="177"/>
      <c r="WSG7" s="177"/>
      <c r="WSH7" s="177"/>
      <c r="WSI7" s="177"/>
      <c r="WSJ7" s="177"/>
      <c r="WSK7" s="177"/>
      <c r="WSL7" s="177"/>
      <c r="WSM7" s="177"/>
      <c r="WSN7" s="177"/>
      <c r="WSO7" s="177"/>
      <c r="WSP7" s="177"/>
      <c r="WSQ7" s="177"/>
      <c r="WSR7" s="177"/>
      <c r="WSS7" s="177"/>
      <c r="WST7" s="177"/>
      <c r="WSU7" s="177"/>
      <c r="WSV7" s="177"/>
      <c r="WSW7" s="177"/>
      <c r="WSX7" s="177"/>
      <c r="WSY7" s="177"/>
      <c r="WSZ7" s="177"/>
      <c r="WTA7" s="177"/>
      <c r="WTB7" s="177"/>
      <c r="WTC7" s="177"/>
      <c r="WTD7" s="177"/>
      <c r="WTE7" s="177"/>
      <c r="WTF7" s="177"/>
      <c r="WTG7" s="177"/>
      <c r="WTH7" s="177"/>
      <c r="WTI7" s="177"/>
      <c r="WTJ7" s="177"/>
      <c r="WTK7" s="177"/>
      <c r="WTL7" s="177"/>
      <c r="WTM7" s="177"/>
      <c r="WTN7" s="177"/>
      <c r="WTO7" s="177"/>
      <c r="WTP7" s="177"/>
      <c r="WTQ7" s="177"/>
      <c r="WTR7" s="177"/>
      <c r="WTS7" s="177"/>
      <c r="WTT7" s="177"/>
      <c r="WTU7" s="177"/>
      <c r="WTV7" s="177"/>
      <c r="WTW7" s="177"/>
      <c r="WTX7" s="177"/>
      <c r="WTY7" s="177"/>
      <c r="WTZ7" s="177"/>
      <c r="WUA7" s="177"/>
      <c r="WUB7" s="177"/>
      <c r="WUC7" s="177"/>
      <c r="WUD7" s="177"/>
      <c r="WUE7" s="177"/>
      <c r="WUF7" s="177"/>
      <c r="WUG7" s="177"/>
      <c r="WUH7" s="177"/>
      <c r="WUI7" s="177"/>
      <c r="WUJ7" s="177"/>
      <c r="WUK7" s="177"/>
      <c r="WUL7" s="177"/>
      <c r="WUM7" s="177"/>
      <c r="WUN7" s="177"/>
      <c r="WUO7" s="177"/>
      <c r="WUP7" s="177"/>
      <c r="WUQ7" s="177"/>
      <c r="WUR7" s="177"/>
      <c r="WUS7" s="177"/>
      <c r="WUT7" s="177"/>
      <c r="WUU7" s="177"/>
      <c r="WUV7" s="177"/>
      <c r="WUW7" s="177"/>
      <c r="WUX7" s="177"/>
      <c r="WUY7" s="177"/>
      <c r="WUZ7" s="177"/>
      <c r="WVA7" s="177"/>
      <c r="WVB7" s="177"/>
      <c r="WVC7" s="177"/>
      <c r="WVD7" s="177"/>
      <c r="WVE7" s="177"/>
      <c r="WVF7" s="177"/>
      <c r="WVG7" s="177"/>
      <c r="WVH7" s="177"/>
      <c r="WVI7" s="177"/>
      <c r="WVJ7" s="177"/>
      <c r="WVK7" s="177"/>
      <c r="WVL7" s="177"/>
      <c r="WVM7" s="177"/>
      <c r="WVN7" s="177"/>
      <c r="WVO7" s="177"/>
      <c r="WVP7" s="177"/>
      <c r="WVQ7" s="177"/>
      <c r="WVR7" s="177"/>
      <c r="WVS7" s="177"/>
      <c r="WVT7" s="177"/>
      <c r="WVU7" s="177"/>
      <c r="WVV7" s="177"/>
      <c r="WVW7" s="177"/>
      <c r="WVX7" s="177"/>
      <c r="WVY7" s="177"/>
      <c r="WVZ7" s="177"/>
      <c r="WWA7" s="177"/>
      <c r="WWB7" s="177"/>
      <c r="WWC7" s="177"/>
      <c r="WWD7" s="177"/>
      <c r="WWE7" s="177"/>
      <c r="WWF7" s="177"/>
      <c r="WWG7" s="177"/>
      <c r="WWH7" s="177"/>
      <c r="WWI7" s="177"/>
      <c r="WWJ7" s="177"/>
      <c r="WWK7" s="177"/>
      <c r="WWL7" s="177"/>
      <c r="WWM7" s="177"/>
      <c r="WWN7" s="177"/>
      <c r="WWO7" s="177"/>
      <c r="WWP7" s="177"/>
      <c r="WWQ7" s="177"/>
      <c r="WWR7" s="177"/>
      <c r="WWS7" s="177"/>
      <c r="WWT7" s="177"/>
      <c r="WWU7" s="177"/>
      <c r="WWV7" s="177"/>
      <c r="WWW7" s="177"/>
      <c r="WWX7" s="177"/>
      <c r="WWY7" s="177"/>
      <c r="WWZ7" s="177"/>
      <c r="WXA7" s="177"/>
      <c r="WXB7" s="177"/>
      <c r="WXC7" s="177"/>
      <c r="WXD7" s="177"/>
      <c r="WXE7" s="177"/>
      <c r="WXF7" s="177"/>
      <c r="WXG7" s="177"/>
      <c r="WXH7" s="177"/>
      <c r="WXI7" s="177"/>
      <c r="WXJ7" s="177"/>
      <c r="WXK7" s="177"/>
      <c r="WXL7" s="177"/>
      <c r="WXM7" s="177"/>
      <c r="WXN7" s="177"/>
      <c r="WXO7" s="177"/>
      <c r="WXP7" s="177"/>
      <c r="WXQ7" s="177"/>
      <c r="WXR7" s="177"/>
      <c r="WXS7" s="177"/>
      <c r="WXT7" s="177"/>
      <c r="WXU7" s="177"/>
      <c r="WXV7" s="177"/>
      <c r="WXW7" s="177"/>
      <c r="WXX7" s="177"/>
      <c r="WXY7" s="177"/>
      <c r="WXZ7" s="177"/>
      <c r="WYA7" s="177"/>
      <c r="WYB7" s="177"/>
      <c r="WYC7" s="177"/>
      <c r="WYD7" s="177"/>
      <c r="WYE7" s="177"/>
      <c r="WYF7" s="177"/>
      <c r="WYG7" s="177"/>
      <c r="WYH7" s="177"/>
      <c r="WYI7" s="177"/>
      <c r="WYJ7" s="177"/>
      <c r="WYK7" s="177"/>
      <c r="WYL7" s="177"/>
      <c r="WYM7" s="177"/>
      <c r="WYN7" s="177"/>
      <c r="WYO7" s="177"/>
      <c r="WYP7" s="177"/>
      <c r="WYQ7" s="177"/>
      <c r="WYR7" s="177"/>
      <c r="WYS7" s="177"/>
      <c r="WYT7" s="177"/>
      <c r="WYU7" s="177"/>
      <c r="WYV7" s="177"/>
      <c r="WYW7" s="177"/>
      <c r="WYX7" s="177"/>
      <c r="WYY7" s="177"/>
      <c r="WYZ7" s="177"/>
      <c r="WZA7" s="177"/>
      <c r="WZB7" s="177"/>
      <c r="WZC7" s="177"/>
      <c r="WZD7" s="177"/>
      <c r="WZE7" s="177"/>
      <c r="WZF7" s="177"/>
      <c r="WZG7" s="177"/>
      <c r="WZH7" s="177"/>
      <c r="WZI7" s="177"/>
      <c r="WZJ7" s="177"/>
      <c r="WZK7" s="177"/>
      <c r="WZL7" s="177"/>
      <c r="WZM7" s="177"/>
      <c r="WZN7" s="177"/>
      <c r="WZO7" s="177"/>
      <c r="WZP7" s="177"/>
      <c r="WZQ7" s="177"/>
      <c r="WZR7" s="177"/>
      <c r="WZS7" s="177"/>
      <c r="WZT7" s="177"/>
      <c r="WZU7" s="177"/>
      <c r="WZV7" s="177"/>
      <c r="WZW7" s="177"/>
      <c r="WZX7" s="177"/>
      <c r="WZY7" s="177"/>
      <c r="WZZ7" s="177"/>
      <c r="XAA7" s="177"/>
      <c r="XAB7" s="177"/>
      <c r="XAC7" s="177"/>
      <c r="XAD7" s="177"/>
      <c r="XAE7" s="177"/>
      <c r="XAF7" s="177"/>
      <c r="XAG7" s="177"/>
      <c r="XAH7" s="177"/>
      <c r="XAI7" s="177"/>
      <c r="XAJ7" s="177"/>
      <c r="XAK7" s="177"/>
      <c r="XAL7" s="177"/>
      <c r="XAM7" s="177"/>
      <c r="XAN7" s="177"/>
      <c r="XAO7" s="177"/>
      <c r="XAP7" s="177"/>
      <c r="XAQ7" s="177"/>
      <c r="XAR7" s="177"/>
      <c r="XAS7" s="177"/>
      <c r="XAT7" s="177"/>
      <c r="XAU7" s="177"/>
      <c r="XAV7" s="177"/>
      <c r="XAW7" s="177"/>
      <c r="XAX7" s="177"/>
      <c r="XAY7" s="177"/>
      <c r="XAZ7" s="177"/>
      <c r="XBA7" s="177"/>
      <c r="XBB7" s="177"/>
      <c r="XBC7" s="177"/>
      <c r="XBD7" s="177"/>
      <c r="XBE7" s="177"/>
      <c r="XBF7" s="177"/>
      <c r="XBG7" s="177"/>
      <c r="XBH7" s="177"/>
      <c r="XBI7" s="177"/>
      <c r="XBJ7" s="177"/>
      <c r="XBK7" s="177"/>
      <c r="XBL7" s="177"/>
      <c r="XBM7" s="177"/>
      <c r="XBN7" s="177"/>
      <c r="XBO7" s="177"/>
      <c r="XBP7" s="177"/>
      <c r="XBQ7" s="177"/>
      <c r="XBR7" s="177"/>
      <c r="XBS7" s="177"/>
      <c r="XBT7" s="177"/>
      <c r="XBU7" s="177"/>
      <c r="XBV7" s="177"/>
      <c r="XBW7" s="177"/>
      <c r="XBX7" s="177"/>
      <c r="XBY7" s="177"/>
      <c r="XBZ7" s="177"/>
      <c r="XCA7" s="177"/>
      <c r="XCB7" s="177"/>
      <c r="XCC7" s="177"/>
    </row>
    <row r="8" spans="1:16305" s="177" customFormat="1" ht="18" hidden="1" customHeight="1">
      <c r="A8"/>
      <c r="B8"/>
      <c r="C8" s="189" t="s">
        <v>216</v>
      </c>
      <c r="D8" s="164"/>
      <c r="E8" s="164"/>
      <c r="F8" s="164"/>
      <c r="G8" s="164"/>
      <c r="H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row>
    <row r="9" spans="1:16305" s="177" customFormat="1" ht="18" hidden="1" customHeight="1">
      <c r="A9"/>
      <c r="B9"/>
      <c r="C9" s="405" t="s">
        <v>217</v>
      </c>
      <c r="D9" s="405"/>
      <c r="E9" s="405"/>
      <c r="F9" s="405"/>
      <c r="G9" s="405"/>
      <c r="H9" s="405"/>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row>
    <row r="10" spans="1:16305" s="177" customFormat="1" ht="9.75" customHeight="1">
      <c r="D10" s="178"/>
      <c r="E10" s="178"/>
      <c r="F10" s="196"/>
      <c r="G10" s="178"/>
      <c r="H10" s="178"/>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row>
    <row r="11" spans="1:16305" s="177" customFormat="1" ht="25.5" customHeight="1">
      <c r="A11"/>
      <c r="B11"/>
      <c r="C11" s="406" t="s">
        <v>220</v>
      </c>
      <c r="D11" s="406"/>
      <c r="E11" s="406"/>
      <c r="F11" s="197" t="s">
        <v>308</v>
      </c>
      <c r="G11" s="178"/>
      <c r="H11" s="178"/>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row>
    <row r="12" spans="1:16305" s="1" customFormat="1" ht="6.75" customHeight="1">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row>
    <row r="13" spans="1:16305" s="1" customFormat="1" ht="3.75" customHeight="1">
      <c r="C13" s="179"/>
      <c r="D13" s="179"/>
      <c r="E13" s="179"/>
      <c r="F13" s="179"/>
      <c r="G13" s="179"/>
      <c r="H13" s="179"/>
      <c r="I13" s="179"/>
      <c r="J13" s="179"/>
      <c r="K13" s="179"/>
      <c r="L13" s="179"/>
      <c r="M13" s="179"/>
      <c r="N13" s="179"/>
      <c r="O13" s="179"/>
      <c r="P13" s="179"/>
      <c r="Q13" s="179"/>
      <c r="R13" s="179"/>
      <c r="S13" s="179"/>
      <c r="T13" s="179"/>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row>
    <row r="14" spans="1:16305" s="219" customFormat="1" ht="18.75" customHeight="1">
      <c r="C14" s="220"/>
      <c r="D14" s="216" t="str">
        <f>ME!D9</f>
        <v>perspectiva financiera</v>
      </c>
      <c r="E14" s="220"/>
      <c r="F14" s="220"/>
      <c r="G14" s="220"/>
      <c r="H14" s="220"/>
      <c r="I14" s="220"/>
      <c r="J14" s="216"/>
      <c r="K14" s="220"/>
      <c r="L14" s="220"/>
      <c r="M14" s="220"/>
      <c r="N14" s="220"/>
      <c r="O14" s="220"/>
      <c r="P14" s="216"/>
      <c r="Q14" s="220"/>
      <c r="R14" s="220"/>
      <c r="S14" s="220"/>
      <c r="T14" s="220"/>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row>
    <row r="15" spans="1:16305" s="1" customFormat="1" ht="5.25" customHeight="1">
      <c r="C15" s="179"/>
      <c r="D15" s="179"/>
      <c r="E15" s="179"/>
      <c r="F15" s="179"/>
      <c r="G15" s="179"/>
      <c r="H15" s="179"/>
      <c r="I15" s="179"/>
      <c r="J15" s="179"/>
      <c r="K15" s="179"/>
      <c r="L15" s="179"/>
      <c r="M15" s="179"/>
      <c r="N15" s="179"/>
      <c r="O15" s="179"/>
      <c r="P15" s="179"/>
      <c r="Q15" s="179"/>
      <c r="R15" s="179"/>
      <c r="S15" s="179"/>
      <c r="T15" s="179"/>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row>
    <row r="16" spans="1:16305" s="1" customFormat="1" ht="5.25" customHeight="1">
      <c r="C16" s="179"/>
      <c r="D16" s="250"/>
      <c r="E16" s="179"/>
      <c r="F16" s="250"/>
      <c r="G16" s="179"/>
      <c r="H16" s="250"/>
      <c r="I16" s="179"/>
      <c r="J16" s="250"/>
      <c r="K16" s="179"/>
      <c r="L16" s="250"/>
      <c r="M16" s="179"/>
      <c r="N16" s="250"/>
      <c r="O16" s="179"/>
      <c r="P16" s="250"/>
      <c r="Q16" s="179"/>
      <c r="R16" s="250"/>
      <c r="S16" s="179"/>
      <c r="T16" s="179"/>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row>
    <row r="17" spans="3:65" s="217" customFormat="1" ht="26.25" customHeight="1">
      <c r="C17" s="218"/>
      <c r="D17" s="251" t="str">
        <f>'Est1'!$C$12</f>
        <v>Aumentar: recetas</v>
      </c>
      <c r="E17" s="218"/>
      <c r="F17" s="251" t="str">
        <f>'Est1'!$C$18</f>
        <v>Disminuir: rentabilidad</v>
      </c>
      <c r="G17" s="218"/>
      <c r="H17" s="251" t="str">
        <f>'Est1'!$C$24</f>
        <v>Aumentar: gastos</v>
      </c>
      <c r="I17" s="218"/>
      <c r="J17" s="251" t="str">
        <f>'Est1'!$C$30</f>
        <v xml:space="preserve">: </v>
      </c>
      <c r="K17" s="218"/>
      <c r="L17" s="251" t="str">
        <f>'Est1'!$C$36</f>
        <v xml:space="preserve">: </v>
      </c>
      <c r="M17" s="218"/>
      <c r="N17" s="251" t="str">
        <f>'Est1'!$C$42</f>
        <v xml:space="preserve">: </v>
      </c>
      <c r="O17" s="218"/>
      <c r="P17" s="251" t="str">
        <f>'Est1'!$C$48</f>
        <v xml:space="preserve">: </v>
      </c>
      <c r="Q17" s="218"/>
      <c r="R17" s="251" t="str">
        <f>'Est1'!$C$54</f>
        <v xml:space="preserve">: </v>
      </c>
      <c r="S17" s="218"/>
      <c r="T17" s="218"/>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row>
    <row r="18" spans="3:65" s="1" customFormat="1" ht="17.25" customHeight="1">
      <c r="C18" s="179"/>
      <c r="D18" s="252" t="str">
        <f>IF($F$11="Parcial",CONCATENATE('Est1'!$D$12,": ",'Est1'!$Q$12),IF($F$11="Total",CONCATENATE('Est1'!$D$12,": ",'Est1'!$R$12),"Planejado:"))</f>
        <v>planificado: 17500</v>
      </c>
      <c r="E18" s="179"/>
      <c r="F18" s="252" t="str">
        <f>IF($F$11="Parcial",CONCATENATE('Est1'!$D$18,": ",'Est1'!$Q$18),IF($F$11="Total",CONCATENATE('Est1'!$D$18,": ",'Est1'!$R$18),"Planejado:"))</f>
        <v>planificado: 3.5</v>
      </c>
      <c r="G18" s="179"/>
      <c r="H18" s="252" t="str">
        <f>IF($F$11="Parcial",CONCATENATE('Est1'!$D$24,": ",'Est1'!$Q$24),IF($F$11="Total",CONCATENATE('Est1'!$D$24,": ",'Est1'!$R$24),"Planejado:"))</f>
        <v>planificado: 8750</v>
      </c>
      <c r="I18" s="179"/>
      <c r="J18" s="252" t="str">
        <f>IF($F$11="Parcial",CONCATENATE('Est1'!$D$30,": ",'Est1'!$Q$30),IF($F$11="Total",CONCATENATE('Est1'!$D$30,": ",'Est1'!$R$30),"Planejado:"))</f>
        <v>planificado: 0</v>
      </c>
      <c r="K18" s="179"/>
      <c r="L18" s="252" t="str">
        <f>IF($F$11="Parcial",CONCATENATE('Est1'!$D$36,": ",'Est1'!$Q$36),IF($F$11="Total",CONCATENATE('Est1'!$D$36,": ",'Est1'!$R$36),"Planejado:"))</f>
        <v>planificado: 0</v>
      </c>
      <c r="M18" s="179"/>
      <c r="N18" s="252" t="str">
        <f>IF($F$11="Parcial",CONCATENATE('Est1'!$D$42,": ",'Est1'!$Q$42),IF($F$11="Total",CONCATENATE('Est1'!$D$42,": ",'Est1'!$R$42),"Planejado:"))</f>
        <v>planificado: 0</v>
      </c>
      <c r="O18" s="179"/>
      <c r="P18" s="252" t="str">
        <f>IF($F$11="Parcial",CONCATENATE('Est1'!$D$48,": ",'Est1'!$Q$48),IF($F$11="Total",CONCATENATE('Est1'!$D$48,": ",'Est1'!$R$48),"Planejado:"))</f>
        <v>planificado: 0</v>
      </c>
      <c r="Q18" s="179"/>
      <c r="R18" s="252" t="str">
        <f>IF($F$11="Parcial",CONCATENATE('Est1'!$D$54,": ",'Est1'!$Q$54),IF($F$11="Total",CONCATENATE('Est1'!$D$54,": ",'Est1'!$R$54),"Planejado:"))</f>
        <v>planificado: 0</v>
      </c>
      <c r="S18" s="179"/>
      <c r="T18" s="179"/>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row>
    <row r="19" spans="3:65" s="1" customFormat="1" ht="17.25" customHeight="1">
      <c r="C19" s="179"/>
      <c r="D19" s="252" t="str">
        <f>IF($F$11="Parcial",CONCATENATE('Est1'!$D$13,": ",'Est1'!$Q$13),IF($F$11="Total",CONCATENATE('Est1'!$D$13,": ",'Est1'!$R$13),"Realizado:"))</f>
        <v>cumplido: 12900</v>
      </c>
      <c r="E19" s="179"/>
      <c r="F19" s="252" t="str">
        <f>IF($F$11="Parcial",CONCATENATE('Est1'!$D$19,": ",'Est1'!$Q$19),IF($F$11="Total",CONCATENATE('Est1'!$D$19,": ",'Est1'!$R$19),"Realizado:"))</f>
        <v>cumplido: 2.4</v>
      </c>
      <c r="G19" s="179"/>
      <c r="H19" s="252" t="str">
        <f>IF($F$11="Parcial",CONCATENATE('Est1'!$D$25,": ",'Est1'!$Q$25),IF($F$11="Total",CONCATENATE('Est1'!$D$25,": ",'Est1'!$R$25),"Realizado:"))</f>
        <v>cumplido: 6750</v>
      </c>
      <c r="I19" s="179"/>
      <c r="J19" s="252" t="str">
        <f>IF($F$11="Parcial",CONCATENATE('Est1'!$D$31,": ",'Est1'!$Q$30),IF($F$11="Total",CONCATENATE('Est1'!$D$31,": ",'Est1'!$R$31),"Realizado:"))</f>
        <v>cumplido: 0</v>
      </c>
      <c r="K19" s="179"/>
      <c r="L19" s="252" t="str">
        <f>IF($F$11="Parcial",CONCATENATE('Est1'!$D$37,": ",'Est1'!$Q$37),IF($F$11="Total",CONCATENATE('Est1'!$D$37,": ",'Est1'!$R$37),"Realizado:"))</f>
        <v>cumplido: 0</v>
      </c>
      <c r="M19" s="179"/>
      <c r="N19" s="252" t="str">
        <f>IF($F$11="Parcial",CONCATENATE('Est1'!$D$43,": ",'Est1'!$Q$43),IF($F$11="Total",CONCATENATE('Est1'!$D$43,": ",'Est1'!$R$43),"Realizado:"))</f>
        <v>cumplido: 0</v>
      </c>
      <c r="O19" s="179"/>
      <c r="P19" s="252" t="str">
        <f>IF($F$11="Parcial",CONCATENATE('Est1'!$D$49,": ",'Est1'!$Q$48),IF($F$11="Total",CONCATENATE('Est1'!$D$49,": ",'Est1'!$R$49),"Realizado:"))</f>
        <v>cumplido: 0</v>
      </c>
      <c r="Q19" s="179"/>
      <c r="R19" s="252" t="str">
        <f>IF($F$11="Parcial",CONCATENATE('Est1'!$D$55,": ",'Est1'!$Q$55),IF($F$11="Total",CONCATENATE('Est1'!$D$55,": ",'Est1'!$R$55),"Realizado:"))</f>
        <v>cumplido: 0</v>
      </c>
      <c r="S19" s="179"/>
      <c r="T19" s="179"/>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row>
    <row r="20" spans="3:65" s="1" customFormat="1" ht="6.75" customHeight="1">
      <c r="C20" s="179"/>
      <c r="D20" s="252"/>
      <c r="E20" s="179"/>
      <c r="F20" s="253"/>
      <c r="G20" s="179"/>
      <c r="H20" s="252"/>
      <c r="I20" s="179"/>
      <c r="J20" s="252"/>
      <c r="K20" s="179"/>
      <c r="L20" s="253"/>
      <c r="M20" s="179"/>
      <c r="N20" s="252"/>
      <c r="O20" s="179"/>
      <c r="P20" s="252"/>
      <c r="Q20" s="179"/>
      <c r="R20" s="253"/>
      <c r="S20" s="179"/>
      <c r="T20" s="179"/>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row>
    <row r="21" spans="3:65" s="1" customFormat="1" ht="26.25" customHeight="1">
      <c r="C21" s="179"/>
      <c r="D21" s="190">
        <f>IF($F$11="Parcial",IFERROR('Est1'!$Q$13/'Est1'!$Q$12,""),IF($F$11="Total",IFERROR('Est1'!$R$13/'Est1'!$R$12,""),""))</f>
        <v>0.7371428571428571</v>
      </c>
      <c r="E21" s="179"/>
      <c r="F21" s="190">
        <f>IF($F$11="Parcial",IFERROR('Est1'!$Q$19/'Est1'!$Q$18,""),IF($F$11="Total",IFERROR('Est1'!$R$19/'Est1'!$R$18,""),""))</f>
        <v>0.68571428571428572</v>
      </c>
      <c r="G21" s="179"/>
      <c r="H21" s="190">
        <f>IF($F$11="Parcial",IFERROR('Est1'!$Q$25/'Est1'!$Q$24,""),IF($F$11="Total",IFERROR('Est1'!$R$25/'Est1'!$R$24,""),""))</f>
        <v>0.77142857142857146</v>
      </c>
      <c r="I21" s="179"/>
      <c r="J21" s="190" t="str">
        <f>IF($F$11="Parcial",IFERROR('Est1'!$Q$31/'Est1'!$Q$30,""),IF($F$11="Total",IFERROR('Est1'!$Q$31/'Est1'!$Q$30,""),""))</f>
        <v/>
      </c>
      <c r="K21" s="179"/>
      <c r="L21" s="190" t="str">
        <f>IF($F$11="Parcial",IFERROR('Est1'!$Q$37/'Est1'!$Q$36,""),IF($F$11="Total",IFERROR('Est1'!$R$37/'Est1'!$R$36,""),""))</f>
        <v/>
      </c>
      <c r="M21" s="179"/>
      <c r="N21" s="190" t="str">
        <f>IF($F$11="Parcial",IFERROR('Est1'!$Q$43/'Est1'!$Q$42,""),IF($F$11="Total",IFERROR('Est1'!$R$43/'Est1'!$R$42,""),""))</f>
        <v/>
      </c>
      <c r="O21" s="179"/>
      <c r="P21" s="190" t="str">
        <f>IF($F$11="Parcial",IFERROR('Est1'!$Q$49/'Est1'!$Q$48,""),IF($F$11="Total",IFERROR('Est1'!$Q$49/'Est1'!$Q$48,""),""))</f>
        <v/>
      </c>
      <c r="Q21" s="179"/>
      <c r="R21" s="190" t="str">
        <f>IF($F$11="Parcial",IFERROR('Est1'!$Q$55/'Est1'!$Q$54,""),IF($F$11="Total",IFERROR('Est1'!$R$55/'Est1'!$R$54,""),""))</f>
        <v/>
      </c>
      <c r="S21" s="179"/>
      <c r="T21" s="179"/>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row>
    <row r="22" spans="3:65" s="1" customFormat="1" ht="5.25" customHeight="1">
      <c r="C22" s="179"/>
      <c r="D22" s="250"/>
      <c r="E22" s="179"/>
      <c r="F22" s="250"/>
      <c r="G22" s="179"/>
      <c r="H22" s="250"/>
      <c r="I22" s="179"/>
      <c r="J22" s="250"/>
      <c r="K22" s="179"/>
      <c r="L22" s="250"/>
      <c r="M22" s="179"/>
      <c r="N22" s="250"/>
      <c r="O22" s="179"/>
      <c r="P22" s="250"/>
      <c r="Q22" s="179"/>
      <c r="R22" s="250"/>
      <c r="S22" s="179"/>
      <c r="T22" s="179"/>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row>
    <row r="23" spans="3:65" s="1" customFormat="1" ht="4.5" customHeight="1">
      <c r="C23" s="179"/>
      <c r="D23" s="179"/>
      <c r="E23" s="179"/>
      <c r="F23" s="179"/>
      <c r="G23" s="179"/>
      <c r="H23" s="179"/>
      <c r="I23" s="179"/>
      <c r="J23" s="179"/>
      <c r="K23" s="179"/>
      <c r="L23" s="179"/>
      <c r="M23" s="179"/>
      <c r="N23" s="179"/>
      <c r="O23" s="179"/>
      <c r="P23" s="179"/>
      <c r="Q23" s="179"/>
      <c r="R23" s="179"/>
      <c r="S23" s="179"/>
      <c r="T23" s="179"/>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row>
    <row r="24" spans="3:65" s="1" customFormat="1" ht="6.75" customHeight="1">
      <c r="C24" s="179"/>
      <c r="D24" s="179"/>
      <c r="E24" s="179"/>
      <c r="F24" s="179"/>
      <c r="G24" s="179"/>
      <c r="H24" s="179"/>
      <c r="I24" s="179"/>
      <c r="J24" s="179"/>
      <c r="K24" s="179"/>
      <c r="L24" s="179"/>
      <c r="M24" s="179"/>
      <c r="N24" s="179"/>
      <c r="O24" s="179"/>
      <c r="P24" s="179"/>
      <c r="Q24" s="179"/>
      <c r="R24" s="179"/>
      <c r="S24" s="179"/>
      <c r="T24" s="179"/>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row>
    <row r="25" spans="3:65" s="219" customFormat="1" ht="18.75" customHeight="1">
      <c r="C25" s="220"/>
      <c r="D25" s="216" t="str">
        <f>ME!H9</f>
        <v>Perspectiva de los clientes</v>
      </c>
      <c r="E25" s="220"/>
      <c r="F25" s="220"/>
      <c r="G25" s="220"/>
      <c r="H25" s="220"/>
      <c r="I25" s="220"/>
      <c r="J25" s="216"/>
      <c r="K25" s="220"/>
      <c r="L25" s="220"/>
      <c r="M25" s="220"/>
      <c r="N25" s="220"/>
      <c r="O25" s="220"/>
      <c r="P25" s="216"/>
      <c r="Q25" s="220"/>
      <c r="R25" s="220"/>
      <c r="S25" s="220"/>
      <c r="T25" s="220"/>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row>
    <row r="26" spans="3:65" s="1" customFormat="1" ht="8.25" customHeight="1">
      <c r="C26" s="179"/>
      <c r="D26" s="179"/>
      <c r="E26" s="179"/>
      <c r="F26" s="179"/>
      <c r="G26" s="179"/>
      <c r="H26" s="179"/>
      <c r="I26" s="179"/>
      <c r="J26" s="179"/>
      <c r="K26" s="179"/>
      <c r="L26" s="179"/>
      <c r="M26" s="179"/>
      <c r="N26" s="179"/>
      <c r="O26" s="179"/>
      <c r="P26" s="179"/>
      <c r="Q26" s="179"/>
      <c r="R26" s="179"/>
      <c r="S26" s="179"/>
      <c r="T26" s="179"/>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row>
    <row r="27" spans="3:65" s="1" customFormat="1" ht="5.25" customHeight="1">
      <c r="C27" s="179"/>
      <c r="D27" s="200"/>
      <c r="E27" s="179"/>
      <c r="F27" s="200"/>
      <c r="G27" s="179"/>
      <c r="H27" s="200"/>
      <c r="I27" s="179"/>
      <c r="J27" s="200"/>
      <c r="K27" s="179"/>
      <c r="L27" s="200"/>
      <c r="M27" s="179"/>
      <c r="N27" s="200"/>
      <c r="O27" s="179"/>
      <c r="P27" s="200"/>
      <c r="Q27" s="179"/>
      <c r="R27" s="200"/>
      <c r="S27" s="179"/>
      <c r="T27" s="179"/>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row>
    <row r="28" spans="3:65" s="180" customFormat="1" ht="34.5" customHeight="1">
      <c r="C28" s="181"/>
      <c r="D28" s="254" t="str">
        <f>'Est2'!$C$12</f>
        <v>Aumentar: Número de ventas</v>
      </c>
      <c r="E28" s="181"/>
      <c r="F28" s="254" t="str">
        <f>'Est2'!$C$18</f>
        <v>Disminuir: Número de clientes</v>
      </c>
      <c r="G28" s="181"/>
      <c r="H28" s="254" t="str">
        <f>'Est2'!$C$24</f>
        <v>Aumentar: Número de clientes perdidos</v>
      </c>
      <c r="I28" s="181"/>
      <c r="J28" s="254" t="str">
        <f>'Est2'!$C$30</f>
        <v>Aumentar: El gasto medio por cada venta</v>
      </c>
      <c r="K28" s="181"/>
      <c r="L28" s="254" t="str">
        <f>'Est2'!$C$36</f>
        <v>Aumentar: Satisfacción del cliente</v>
      </c>
      <c r="M28" s="181"/>
      <c r="N28" s="254" t="str">
        <f>'Est2'!$C$42</f>
        <v>Disminuir: Número de quejas</v>
      </c>
      <c r="O28" s="181"/>
      <c r="P28" s="254" t="str">
        <f>'Est2'!$C$48</f>
        <v>Disminuir: La tasa de conversión%</v>
      </c>
      <c r="Q28" s="181"/>
      <c r="R28" s="254" t="str">
        <f>'Est2'!$C$54</f>
        <v>Aumentar: Volviendo a los clientes</v>
      </c>
      <c r="S28" s="181"/>
      <c r="T28" s="181"/>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188"/>
      <c r="BK28" s="188"/>
      <c r="BL28" s="188"/>
      <c r="BM28" s="188"/>
    </row>
    <row r="29" spans="3:65" s="1" customFormat="1" ht="17.25" customHeight="1">
      <c r="C29" s="179"/>
      <c r="D29" s="255" t="str">
        <f>IF($F$11="Parcial",CONCATENATE('Est2'!$D$12,": ",'Est2'!$Q$12),IF($F$11="Total",CONCATENATE('Est2'!$D$12,": ",'Est2'!$R$12),"Planejado:"))</f>
        <v>planificado: 112</v>
      </c>
      <c r="E29" s="179"/>
      <c r="F29" s="255" t="str">
        <f>IF($F$11="Parcial",CONCATENATE('Est2'!$D$18,": ",'Est2'!$Q$18),IF($F$11="Total",CONCATENATE('Est2'!$D$18,": ",'Est2'!$R$18),"Planejado:"))</f>
        <v>planificado: 35</v>
      </c>
      <c r="G29" s="179"/>
      <c r="H29" s="255" t="str">
        <f>IF($F$11="Parcial",CONCATENATE('Est2'!$D$24,": ",'Est2'!$Q$24),IF($F$11="Total",CONCATENATE('Est2'!$D$24,": ",'Est2'!$R$24),"Planejado:"))</f>
        <v>planificado: 21</v>
      </c>
      <c r="I29" s="179"/>
      <c r="J29" s="255" t="str">
        <f>IF($F$11="Parcial",CONCATENATE('Est2'!$D$30,": ",'Est2'!$Q$30),IF($F$11="Total",CONCATENATE('Est2'!$D$30,": ",'Est2'!$R$30),"Planejado:"))</f>
        <v>planificado: 1400</v>
      </c>
      <c r="K29" s="179"/>
      <c r="L29" s="255" t="str">
        <f>IF($F$11="Parcial",CONCATENATE('Est2'!$D$36,": ",'Est2'!$Q$36),IF($F$11="Total",CONCATENATE('Est2'!$D$36,": ",'Est2'!$R$36),"Planejado:"))</f>
        <v>planificado: 6.55</v>
      </c>
      <c r="M29" s="179"/>
      <c r="N29" s="255" t="str">
        <f>IF($F$11="Parcial",CONCATENATE('Est2'!$D$42,": ",'Est2'!$Q$42),IF($F$11="Total",CONCATENATE('Est2'!$D$42,": ",'Est2'!$R$42),"Planejado:"))</f>
        <v>planificado: 91</v>
      </c>
      <c r="O29" s="179"/>
      <c r="P29" s="255" t="str">
        <f>IF($F$11="Parcial",CONCATENATE('Est2'!$D$48,": ",'Est2'!$Q$48),IF($F$11="Total",CONCATENATE('Est2'!$D$48,": ",'Est2'!$R$48),"Planejado:"))</f>
        <v>planificado: 6</v>
      </c>
      <c r="Q29" s="179"/>
      <c r="R29" s="255" t="str">
        <f>IF($F$11="Parcial",CONCATENATE('Est2'!$D$54,": ",'Est2'!$Q$54),IF($F$11="Total",CONCATENATE('Est2'!$D$54,": ",'Est2'!$R$54),"Planejado:"))</f>
        <v>planificado: 42</v>
      </c>
      <c r="S29" s="179"/>
      <c r="T29" s="179"/>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row>
    <row r="30" spans="3:65" s="1" customFormat="1" ht="17.25" customHeight="1">
      <c r="C30" s="179"/>
      <c r="D30" s="255" t="str">
        <f>IF($F$11="Parcial",CONCATENATE('Est2'!$D$13,": ",'Est2'!$Q$13),IF($F$11="Total",CONCATENATE('Est2'!$D$13,": ",'Est2'!$R$13),"Realizado:"))</f>
        <v>cumplido: 65</v>
      </c>
      <c r="E30" s="179"/>
      <c r="F30" s="255" t="str">
        <f>IF($F$11="Parcial",CONCATENATE('Est2'!$D$19,": ",'Est2'!$Q$19),IF($F$11="Total",CONCATENATE('Est2'!$D$19,": ",'Est2'!$R$19),"Realizado:"))</f>
        <v>cumplido: 11</v>
      </c>
      <c r="G30" s="179"/>
      <c r="H30" s="255" t="str">
        <f>IF($F$11="Parcial",CONCATENATE('Est2'!$D$25,": ",'Est2'!$Q$25),IF($F$11="Total",CONCATENATE('Est2'!$D$25,": ",'Est2'!$R$25),"Realizado:"))</f>
        <v>cumplido: 12</v>
      </c>
      <c r="I30" s="179"/>
      <c r="J30" s="255" t="str">
        <f>IF($F$11="Parcial",CONCATENATE('Est2'!$D$31,": ",'Est2'!$Q$30),IF($F$11="Total",CONCATENATE('Est2'!$D$31,": ",'Est2'!$R$31),"Realizado:"))</f>
        <v>cumplido: 810</v>
      </c>
      <c r="K30" s="179"/>
      <c r="L30" s="255" t="str">
        <f>IF($F$11="Parcial",CONCATENATE('Est2'!$D$37,": ",'Est2'!$Q$37),IF($F$11="Total",CONCATENATE('Est2'!$D$37,": ",'Est2'!$R$37),"Realizado:"))</f>
        <v>cumplido: 3.36</v>
      </c>
      <c r="M30" s="179"/>
      <c r="N30" s="255" t="str">
        <f>IF($F$11="Parcial",CONCATENATE('Est2'!$D$43,": ",'Est2'!$Q$43),IF($F$11="Total",CONCATENATE('Est2'!$D$43,": ",'Est2'!$R$43),"Realizado:"))</f>
        <v>cumplido: 45</v>
      </c>
      <c r="O30" s="179"/>
      <c r="P30" s="255" t="str">
        <f>IF($F$11="Parcial",CONCATENATE('Est2'!$D$49,": ",'Est2'!$Q$48),IF($F$11="Total",CONCATENATE('Est2'!$D$49,": ",'Est2'!$R$49),"Realizado:"))</f>
        <v>cumplido: 3.36</v>
      </c>
      <c r="Q30" s="179"/>
      <c r="R30" s="255" t="str">
        <f>IF($F$11="Parcial",CONCATENATE('Est2'!$D$55,": ",'Est2'!$Q$55),IF($F$11="Total",CONCATENATE('Est2'!$D$55,": ",'Est2'!$R$55),"Realizado:"))</f>
        <v>cumplido: 15</v>
      </c>
      <c r="S30" s="179"/>
      <c r="T30" s="179"/>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row>
    <row r="31" spans="3:65" s="1" customFormat="1" ht="6.75" customHeight="1">
      <c r="C31" s="179"/>
      <c r="D31" s="255"/>
      <c r="E31" s="179"/>
      <c r="F31" s="255"/>
      <c r="G31" s="179"/>
      <c r="H31" s="255"/>
      <c r="I31" s="179"/>
      <c r="J31" s="255"/>
      <c r="K31" s="179"/>
      <c r="L31" s="255"/>
      <c r="M31" s="179"/>
      <c r="N31" s="255"/>
      <c r="O31" s="179"/>
      <c r="P31" s="255"/>
      <c r="Q31" s="179"/>
      <c r="R31" s="255"/>
      <c r="S31" s="179"/>
      <c r="T31" s="179"/>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row>
    <row r="32" spans="3:65" s="1" customFormat="1" ht="26.25" customHeight="1">
      <c r="C32" s="179"/>
      <c r="D32" s="190">
        <f>IF($F$11="Parcial",IFERROR('Est2'!$Q$13/'Est2'!$Q$12,""),IF($F$11="Total",IFERROR('Est2'!$R$13/'Est2'!$R$12,""),""))</f>
        <v>0.5803571428571429</v>
      </c>
      <c r="E32" s="179"/>
      <c r="F32" s="190">
        <f>IF($F$11="Parcial",IFERROR('Est2'!$Q$19/'Est2'!$Q$18,""),IF($F$11="Total",IFERROR('Est2'!$R$19/'Est2'!$R$18,""),""))</f>
        <v>0.31428571428571428</v>
      </c>
      <c r="G32" s="179"/>
      <c r="H32" s="190">
        <f>IF($F$11="Parcial",IFERROR('Est2'!$Q$25/'Est2'!$Q$24,""),IF($F$11="Total",IFERROR('Est2'!$R$25/'Est2'!$R$24,""),""))</f>
        <v>0.5714285714285714</v>
      </c>
      <c r="I32" s="179"/>
      <c r="J32" s="190">
        <f>IF($F$11="Parcial",IFERROR('Est2'!$Q$31/'Est2'!$Q$30,""),IF($F$11="Total",IFERROR('Est2'!$Q$31/'Est2'!$Q$30,""),""))</f>
        <v>0.67500000000000004</v>
      </c>
      <c r="K32" s="179"/>
      <c r="L32" s="190">
        <f>IF($F$11="Parcial",IFERROR('Est2'!$Q$37/'Est2'!$Q$36,""),IF($F$11="Total",IFERROR('Est2'!$R$37/'Est2'!$R$36,""),""))</f>
        <v>0.51297709923664114</v>
      </c>
      <c r="M32" s="179"/>
      <c r="N32" s="190">
        <f>IF($F$11="Parcial",IFERROR('Est2'!$Q$43/'Est2'!$Q$42,""),IF($F$11="Total",IFERROR('Est2'!$R$43/'Est2'!$R$42,""),""))</f>
        <v>0.49450549450549453</v>
      </c>
      <c r="O32" s="179"/>
      <c r="P32" s="190">
        <f>IF($F$11="Parcial",IFERROR('Est2'!$Q$49/'Est2'!$Q$48,""),IF($F$11="Total",IFERROR('Est2'!$Q$49/'Est2'!$Q$48,""),""))</f>
        <v>0.60540540540540533</v>
      </c>
      <c r="Q32" s="179"/>
      <c r="R32" s="190">
        <f>IF($F$11="Parcial",IFERROR('Est2'!$Q$55/'Est2'!$Q$54,""),IF($F$11="Total",IFERROR('Est2'!$R$55/'Est2'!$R$54,""),""))</f>
        <v>0.35714285714285715</v>
      </c>
      <c r="S32" s="179"/>
      <c r="T32" s="179"/>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row>
    <row r="33" spans="3:65" s="1" customFormat="1" ht="5.25" customHeight="1">
      <c r="C33" s="179"/>
      <c r="D33" s="200"/>
      <c r="E33" s="179"/>
      <c r="F33" s="200"/>
      <c r="G33" s="179"/>
      <c r="H33" s="200"/>
      <c r="I33" s="179"/>
      <c r="J33" s="200"/>
      <c r="K33" s="179"/>
      <c r="L33" s="200"/>
      <c r="M33" s="179"/>
      <c r="N33" s="200"/>
      <c r="O33" s="179"/>
      <c r="P33" s="200"/>
      <c r="Q33" s="179"/>
      <c r="R33" s="200"/>
      <c r="S33" s="179"/>
      <c r="T33" s="179"/>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row>
    <row r="34" spans="3:65" s="1" customFormat="1" ht="10.5" customHeight="1">
      <c r="C34" s="179"/>
      <c r="D34" s="179"/>
      <c r="E34" s="179"/>
      <c r="F34" s="179"/>
      <c r="G34" s="179"/>
      <c r="H34" s="179"/>
      <c r="I34" s="179"/>
      <c r="J34" s="179"/>
      <c r="K34" s="179"/>
      <c r="L34" s="179"/>
      <c r="M34" s="179"/>
      <c r="N34" s="179"/>
      <c r="O34" s="179"/>
      <c r="P34" s="179"/>
      <c r="Q34" s="179"/>
      <c r="R34" s="179"/>
      <c r="S34" s="179"/>
      <c r="T34" s="179"/>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row>
    <row r="35" spans="3:65" s="1" customFormat="1" ht="5.25" customHeight="1">
      <c r="C35" s="179"/>
      <c r="D35" s="179"/>
      <c r="E35" s="179"/>
      <c r="F35" s="179"/>
      <c r="G35" s="179"/>
      <c r="H35" s="179"/>
      <c r="I35" s="179"/>
      <c r="J35" s="179"/>
      <c r="K35" s="179"/>
      <c r="L35" s="179"/>
      <c r="M35" s="179"/>
      <c r="N35" s="179"/>
      <c r="O35" s="179"/>
      <c r="P35" s="179"/>
      <c r="Q35" s="179"/>
      <c r="R35" s="179"/>
      <c r="S35" s="179"/>
      <c r="T35" s="179"/>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row>
    <row r="36" spans="3:65" s="219" customFormat="1" ht="18.75" customHeight="1">
      <c r="C36" s="220"/>
      <c r="D36" s="216" t="str">
        <f>ME!D20</f>
        <v>Perspectiva de los procesos internos</v>
      </c>
      <c r="E36" s="220"/>
      <c r="F36" s="220"/>
      <c r="G36" s="220"/>
      <c r="H36" s="220"/>
      <c r="I36" s="220"/>
      <c r="J36" s="216"/>
      <c r="K36" s="220"/>
      <c r="L36" s="220"/>
      <c r="M36" s="220"/>
      <c r="N36" s="220"/>
      <c r="O36" s="220"/>
      <c r="P36" s="216"/>
      <c r="Q36" s="220"/>
      <c r="R36" s="220"/>
      <c r="S36" s="220"/>
      <c r="T36" s="220"/>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row>
    <row r="37" spans="3:65" s="1" customFormat="1" ht="8.25" customHeight="1">
      <c r="C37" s="179"/>
      <c r="D37" s="179"/>
      <c r="E37" s="179"/>
      <c r="F37" s="179"/>
      <c r="G37" s="179"/>
      <c r="H37" s="179"/>
      <c r="I37" s="179"/>
      <c r="J37" s="179"/>
      <c r="K37" s="179"/>
      <c r="L37" s="179"/>
      <c r="M37" s="179"/>
      <c r="N37" s="179"/>
      <c r="O37" s="179"/>
      <c r="P37" s="179"/>
      <c r="Q37" s="179"/>
      <c r="R37" s="179"/>
      <c r="S37" s="179"/>
      <c r="T37" s="179"/>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row>
    <row r="38" spans="3:65" s="1" customFormat="1" ht="5.25" customHeight="1">
      <c r="C38" s="179"/>
      <c r="D38" s="256"/>
      <c r="E38" s="179"/>
      <c r="F38" s="256"/>
      <c r="G38" s="179"/>
      <c r="H38" s="256"/>
      <c r="I38" s="179"/>
      <c r="J38" s="256"/>
      <c r="K38" s="179"/>
      <c r="L38" s="256"/>
      <c r="M38" s="179"/>
      <c r="N38" s="256"/>
      <c r="O38" s="179"/>
      <c r="P38" s="256"/>
      <c r="Q38" s="179"/>
      <c r="R38" s="256"/>
      <c r="S38" s="179"/>
      <c r="T38" s="179"/>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row>
    <row r="39" spans="3:65" s="180" customFormat="1" ht="34.5" customHeight="1">
      <c r="C39" s="181"/>
      <c r="D39" s="257" t="str">
        <f>'Est3'!$C$12</f>
        <v>Aumentar: Capacidad de producción</v>
      </c>
      <c r="E39" s="181"/>
      <c r="F39" s="257" t="str">
        <f>'Est3'!$C$18</f>
        <v>Disminuir: Dedicado a la producción</v>
      </c>
      <c r="G39" s="181"/>
      <c r="H39" s="257" t="str">
        <f>'Est3'!$C$24</f>
        <v>Aumentar: en el valor de las acciones</v>
      </c>
      <c r="I39" s="181"/>
      <c r="J39" s="257" t="str">
        <f>'Est3'!$C$30</f>
        <v>Aumentar: valores</v>
      </c>
      <c r="K39" s="181"/>
      <c r="L39" s="257" t="str">
        <f>'Est3'!$C$36</f>
        <v xml:space="preserve">: </v>
      </c>
      <c r="M39" s="181"/>
      <c r="N39" s="257" t="str">
        <f>'Est3'!$C$42</f>
        <v xml:space="preserve">: </v>
      </c>
      <c r="O39" s="181"/>
      <c r="P39" s="257" t="str">
        <f>'Est3'!$C$48</f>
        <v xml:space="preserve">: </v>
      </c>
      <c r="Q39" s="181"/>
      <c r="R39" s="257" t="str">
        <f>'Est3'!$C$54</f>
        <v xml:space="preserve">: </v>
      </c>
      <c r="S39" s="181"/>
      <c r="T39" s="181"/>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row>
    <row r="40" spans="3:65" s="1" customFormat="1" ht="17.25" customHeight="1">
      <c r="C40" s="179"/>
      <c r="D40" s="258" t="str">
        <f>IF($F$11="Parcial",CONCATENATE('Est3'!$D$12,": ",'Est3'!$Q$12),IF($F$11="Total",CONCATENATE('Est3'!$D$12,": ",'Est3'!$R$12),"Planejado:"))</f>
        <v>planificado: 2800</v>
      </c>
      <c r="E40" s="179"/>
      <c r="F40" s="258" t="str">
        <f>IF($F$11="Parcial",CONCATENATE('Est3'!$D$18,": ",'Est3'!$Q$18),IF($F$11="Total",CONCATENATE('Est3'!$D$18,": ",'Est3'!$R$18),"Planejado:"))</f>
        <v>planificado: 6300</v>
      </c>
      <c r="G40" s="179"/>
      <c r="H40" s="258" t="str">
        <f>IF($F$11="Parcial",CONCATENATE('Est3'!$D$24,": ",'Est3'!$Q$24),IF($F$11="Total",CONCATENATE('Est3'!$D$24,": ",'Est3'!$R$24),"Planejado:"))</f>
        <v>planificado: 17500</v>
      </c>
      <c r="I40" s="179"/>
      <c r="J40" s="258" t="str">
        <f>IF($F$11="Parcial",CONCATENATE('Est3'!$D$30,": ",'Est3'!$Q$30),IF($F$11="Total",CONCATENATE('Est3'!$D$30,": ",'Est3'!$R$30),"Planejado:"))</f>
        <v>planificado: 175</v>
      </c>
      <c r="K40" s="179"/>
      <c r="L40" s="258" t="str">
        <f>IF($F$11="Parcial",CONCATENATE('Est3'!$D$36,": ",'Est3'!$Q$36),IF($F$11="Total",CONCATENATE('Est3'!$D$36,": ",'Est3'!$R$36),"Planejado:"))</f>
        <v>planificado: 0</v>
      </c>
      <c r="M40" s="179"/>
      <c r="N40" s="258" t="str">
        <f>IF($F$11="Parcial",CONCATENATE('Est3'!$D$42,": ",'Est3'!$Q$42),IF($F$11="Total",CONCATENATE('Est3'!$D$42,": ",'Est3'!$R$42),"Planejado:"))</f>
        <v>planificado: 0</v>
      </c>
      <c r="O40" s="179"/>
      <c r="P40" s="258" t="str">
        <f>IF($F$11="Parcial",CONCATENATE('Est3'!$D$48,": ",'Est3'!$Q$48),IF($F$11="Total",CONCATENATE('Est3'!$D$48,": ",'Est3'!$R$48),"Planejado:"))</f>
        <v>planificado: 0</v>
      </c>
      <c r="Q40" s="179"/>
      <c r="R40" s="258" t="str">
        <f>IF($F$11="Parcial",CONCATENATE('Est3'!$D$54,": ",'Est3'!$Q$54),IF($F$11="Total",CONCATENATE('Est3'!$D$54,": ",'Est3'!$R$54),"Planejado:"))</f>
        <v>planificado: 0</v>
      </c>
      <c r="S40" s="179"/>
      <c r="T40" s="179"/>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row>
    <row r="41" spans="3:65" s="1" customFormat="1" ht="17.25" customHeight="1">
      <c r="C41" s="179"/>
      <c r="D41" s="258" t="str">
        <f>IF($F$11="Parcial",CONCATENATE('Est3'!$D$13,": ",'Est3'!$Q$13),IF($F$11="Total",CONCATENATE('Est3'!$D$13,": ",'Est3'!$R$13),"Realizado:"))</f>
        <v>cumplido: 420</v>
      </c>
      <c r="E41" s="179"/>
      <c r="F41" s="258" t="str">
        <f>IF($F$11="Parcial",CONCATENATE('Est3'!$D$19,": ",'Est3'!$Q$19),IF($F$11="Total",CONCATENATE('Est3'!$D$19,": ",'Est3'!$R$19),"Realizado:"))</f>
        <v>cumplido: 1800</v>
      </c>
      <c r="G41" s="179"/>
      <c r="H41" s="258" t="str">
        <f>IF($F$11="Parcial",CONCATENATE('Est3'!$D$25,": ",'Est3'!$Q$25),IF($F$11="Total",CONCATENATE('Est3'!$D$25,": ",'Est3'!$R$25),"Realizado:"))</f>
        <v>cumplido: 2700</v>
      </c>
      <c r="I41" s="179"/>
      <c r="J41" s="258" t="str">
        <f>IF($F$11="Parcial",CONCATENATE('Est3'!$D$31,": ",'Est3'!$Q$30),IF($F$11="Total",CONCATENATE('Est3'!$D$31,": ",'Est3'!$R$31),"Realizado:"))</f>
        <v>cumplido: 27</v>
      </c>
      <c r="K41" s="179"/>
      <c r="L41" s="258" t="str">
        <f>IF($F$11="Parcial",CONCATENATE('Est3'!$D$37,": ",'Est3'!$Q$37),IF($F$11="Total",CONCATENATE('Est3'!$D$37,": ",'Est3'!$R$37),"Realizado:"))</f>
        <v>cumplido: 0</v>
      </c>
      <c r="M41" s="179"/>
      <c r="N41" s="258" t="str">
        <f>IF($F$11="Parcial",CONCATENATE('Est3'!$D$43,": ",'Est3'!$Q$43),IF($F$11="Total",CONCATENATE('Est3'!$D$43,": ",'Est3'!$R$43),"Realizado:"))</f>
        <v>cumplido: 0</v>
      </c>
      <c r="O41" s="179"/>
      <c r="P41" s="258" t="str">
        <f>IF($F$11="Parcial",CONCATENATE('Est3'!$D$49,": ",'Est3'!$Q$48),IF($F$11="Total",CONCATENATE('Est3'!$D$49,": ",'Est3'!$R$49),"Realizado:"))</f>
        <v>cumplido: 0</v>
      </c>
      <c r="Q41" s="179"/>
      <c r="R41" s="258" t="str">
        <f>IF($F$11="Parcial",CONCATENATE('Est3'!$D$55,": ",'Est3'!$Q$55),IF($F$11="Total",CONCATENATE('Est3'!$D$55,": ",'Est3'!$R$55),"Realizado:"))</f>
        <v>cumplido: 0</v>
      </c>
      <c r="S41" s="179"/>
      <c r="T41" s="179"/>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row>
    <row r="42" spans="3:65" s="1" customFormat="1" ht="6.75" customHeight="1">
      <c r="C42" s="179"/>
      <c r="D42" s="258"/>
      <c r="E42" s="179"/>
      <c r="F42" s="258"/>
      <c r="G42" s="179"/>
      <c r="H42" s="258"/>
      <c r="I42" s="179"/>
      <c r="J42" s="258"/>
      <c r="K42" s="179"/>
      <c r="L42" s="258"/>
      <c r="M42" s="179"/>
      <c r="N42" s="258"/>
      <c r="O42" s="179"/>
      <c r="P42" s="258"/>
      <c r="Q42" s="179"/>
      <c r="R42" s="258"/>
      <c r="S42" s="179"/>
      <c r="T42" s="179"/>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row>
    <row r="43" spans="3:65" s="1" customFormat="1" ht="26.25" customHeight="1">
      <c r="C43" s="179"/>
      <c r="D43" s="190">
        <f>IF($F$11="Parcial",IFERROR('Est3'!$Q$13/'Est3'!$Q$12,""),IF($F$11="Total",IFERROR('Est3'!$R$13/'Est3'!$R$12,""),""))</f>
        <v>0.15</v>
      </c>
      <c r="E43" s="179"/>
      <c r="F43" s="190">
        <f>IF($F$11="Parcial",IFERROR('Est3'!$Q$19/'Est3'!$Q$18,""),IF($F$11="Total",IFERROR('Est3'!$R$19/'Est3'!$R$18,""),""))</f>
        <v>0.2857142857142857</v>
      </c>
      <c r="G43" s="179"/>
      <c r="H43" s="190">
        <f>IF($F$11="Parcial",IFERROR('Est3'!$Q$25/'Est3'!$Q$24,""),IF($F$11="Total",IFERROR('Est3'!$R$25/'Est3'!$R$24,""),""))</f>
        <v>0.15428571428571428</v>
      </c>
      <c r="I43" s="179"/>
      <c r="J43" s="190">
        <f>IF($F$11="Parcial",IFERROR('Est3'!$Q$31/'Est3'!$Q$30,""),IF($F$11="Total",IFERROR('Est3'!$Q$31/'Est3'!$Q$30,""),""))</f>
        <v>0.2</v>
      </c>
      <c r="K43" s="179"/>
      <c r="L43" s="190" t="str">
        <f>IF($F$11="Parcial",IFERROR('Est3'!$Q$37/'Est3'!$Q$36,""),IF($F$11="Total",IFERROR('Est3'!$R$37/'Est3'!$R$36,""),""))</f>
        <v/>
      </c>
      <c r="M43" s="179"/>
      <c r="N43" s="190" t="str">
        <f>IF($F$11="Parcial",IFERROR('Est3'!$Q$43/'Est3'!$Q$42,""),IF($F$11="Total",IFERROR('Est3'!$R$43/'Est3'!$R$42,""),""))</f>
        <v/>
      </c>
      <c r="O43" s="179"/>
      <c r="P43" s="190" t="str">
        <f>IF($F$11="Parcial",IFERROR('Est3'!$Q$49/'Est3'!$Q$48,""),IF($F$11="Total",IFERROR('Est3'!$Q$49/'Est3'!$Q$48,""),""))</f>
        <v/>
      </c>
      <c r="Q43" s="179"/>
      <c r="R43" s="190" t="str">
        <f>IF($F$11="Parcial",IFERROR('Est3'!$Q$55/'Est3'!$Q$54,""),IF($F$11="Total",IFERROR('Est3'!$R$55/'Est3'!$R$54,""),""))</f>
        <v/>
      </c>
      <c r="S43" s="179"/>
      <c r="T43" s="179"/>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row>
    <row r="44" spans="3:65" s="1" customFormat="1" ht="5.25" customHeight="1">
      <c r="C44" s="179"/>
      <c r="D44" s="256"/>
      <c r="E44" s="179"/>
      <c r="F44" s="256"/>
      <c r="G44" s="179"/>
      <c r="H44" s="256"/>
      <c r="I44" s="179"/>
      <c r="J44" s="256"/>
      <c r="K44" s="179"/>
      <c r="L44" s="256"/>
      <c r="M44" s="179"/>
      <c r="N44" s="256"/>
      <c r="O44" s="179"/>
      <c r="P44" s="256"/>
      <c r="Q44" s="179"/>
      <c r="R44" s="256"/>
      <c r="S44" s="179"/>
      <c r="T44" s="179"/>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row>
    <row r="45" spans="3:65" s="1" customFormat="1" ht="10.5" customHeight="1">
      <c r="C45" s="179"/>
      <c r="D45" s="179"/>
      <c r="E45" s="179"/>
      <c r="F45" s="179"/>
      <c r="G45" s="179"/>
      <c r="H45" s="179"/>
      <c r="I45" s="179"/>
      <c r="J45" s="179"/>
      <c r="K45" s="179"/>
      <c r="L45" s="179"/>
      <c r="M45" s="179"/>
      <c r="N45" s="179"/>
      <c r="O45" s="179"/>
      <c r="P45" s="179"/>
      <c r="Q45" s="179"/>
      <c r="R45" s="179"/>
      <c r="S45" s="179"/>
      <c r="T45" s="179"/>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row>
    <row r="46" spans="3:65" s="1" customFormat="1" ht="3.75" customHeight="1">
      <c r="C46" s="179"/>
      <c r="D46" s="179"/>
      <c r="E46" s="179"/>
      <c r="F46" s="179"/>
      <c r="G46" s="179"/>
      <c r="H46" s="179"/>
      <c r="I46" s="179"/>
      <c r="J46" s="179"/>
      <c r="K46" s="179"/>
      <c r="L46" s="179"/>
      <c r="M46" s="179"/>
      <c r="N46" s="179"/>
      <c r="O46" s="179"/>
      <c r="P46" s="179"/>
      <c r="Q46" s="179"/>
      <c r="R46" s="179"/>
      <c r="S46" s="179"/>
      <c r="T46" s="179"/>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row>
    <row r="47" spans="3:65" s="219" customFormat="1" ht="18.75" customHeight="1">
      <c r="C47" s="220"/>
      <c r="D47" s="216" t="str">
        <f>ME!H20</f>
        <v>Perspectiva de aprendizaje</v>
      </c>
      <c r="E47" s="220"/>
      <c r="F47" s="220"/>
      <c r="G47" s="220"/>
      <c r="H47" s="220"/>
      <c r="I47" s="220"/>
      <c r="J47" s="216"/>
      <c r="K47" s="220"/>
      <c r="L47" s="220"/>
      <c r="M47" s="220"/>
      <c r="N47" s="220"/>
      <c r="O47" s="220"/>
      <c r="P47" s="216"/>
      <c r="Q47" s="220"/>
      <c r="R47" s="220"/>
      <c r="S47" s="220"/>
      <c r="T47" s="220"/>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row>
    <row r="48" spans="3:65" s="1" customFormat="1" ht="8.25" customHeight="1">
      <c r="C48" s="179"/>
      <c r="D48" s="179"/>
      <c r="E48" s="179"/>
      <c r="F48" s="179"/>
      <c r="G48" s="179"/>
      <c r="H48" s="179"/>
      <c r="I48" s="179"/>
      <c r="J48" s="179"/>
      <c r="K48" s="179"/>
      <c r="L48" s="179"/>
      <c r="M48" s="179"/>
      <c r="N48" s="179"/>
      <c r="O48" s="179"/>
      <c r="P48" s="179"/>
      <c r="Q48" s="179"/>
      <c r="R48" s="179"/>
      <c r="S48" s="179"/>
      <c r="T48" s="179"/>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row>
    <row r="49" spans="3:65" customFormat="1" ht="5.25" customHeight="1">
      <c r="C49" s="182"/>
      <c r="D49" s="259"/>
      <c r="E49" s="182"/>
      <c r="F49" s="259"/>
      <c r="G49" s="182"/>
      <c r="H49" s="259"/>
      <c r="I49" s="182"/>
      <c r="J49" s="259"/>
      <c r="K49" s="182"/>
      <c r="L49" s="259"/>
      <c r="M49" s="182"/>
      <c r="N49" s="259"/>
      <c r="O49" s="182"/>
      <c r="P49" s="259"/>
      <c r="Q49" s="182"/>
      <c r="R49" s="259"/>
      <c r="S49" s="182"/>
      <c r="T49" s="182"/>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row>
    <row r="50" spans="3:65" s="183" customFormat="1" ht="34.5" customHeight="1">
      <c r="C50" s="184"/>
      <c r="D50" s="260" t="str">
        <f>'Est4'!$C$12</f>
        <v>Aumentar: conocimiento</v>
      </c>
      <c r="E50" s="184"/>
      <c r="F50" s="260" t="str">
        <f>'Est4'!$C$18</f>
        <v>Disminuir: satisfacción interna</v>
      </c>
      <c r="G50" s="184"/>
      <c r="H50" s="260" t="str">
        <f>'Est4'!$C$24</f>
        <v xml:space="preserve">: </v>
      </c>
      <c r="I50" s="184"/>
      <c r="J50" s="260" t="str">
        <f>'Est4'!$C$30</f>
        <v xml:space="preserve">: </v>
      </c>
      <c r="K50" s="184"/>
      <c r="L50" s="260" t="str">
        <f>'Est4'!$C$36</f>
        <v xml:space="preserve">: </v>
      </c>
      <c r="M50" s="184"/>
      <c r="N50" s="260" t="str">
        <f>'Est4'!$C$42</f>
        <v xml:space="preserve">: </v>
      </c>
      <c r="O50" s="184"/>
      <c r="P50" s="260" t="str">
        <f>'Est4'!$C$48</f>
        <v xml:space="preserve">: </v>
      </c>
      <c r="Q50" s="184"/>
      <c r="R50" s="260" t="str">
        <f>'Est4'!$C$54</f>
        <v xml:space="preserve">: </v>
      </c>
      <c r="S50" s="184"/>
      <c r="T50" s="184"/>
      <c r="U50" s="188"/>
      <c r="V50" s="188"/>
      <c r="W50" s="188"/>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row>
    <row r="51" spans="3:65" customFormat="1" ht="17.25" customHeight="1">
      <c r="C51" s="182"/>
      <c r="D51" s="261" t="str">
        <f>IF($F$11="Parcial",CONCATENATE('Est4'!$D$12,": ",'Est4'!$Q$12),IF($F$11="Total",CONCATENATE('Est4'!$D$12,": ",'Est4'!$R$12),"Planejado:"))</f>
        <v>planificado: 35</v>
      </c>
      <c r="E51" s="182"/>
      <c r="F51" s="261" t="str">
        <f>IF($F$11="Parcial",CONCATENATE('Est4'!$D$18,": ",'Est4'!$Q$18),IF($F$11="Total",CONCATENATE('Est4'!$D$18,": ",'Est4'!$R$18),"Planejado:"))</f>
        <v>planificado: 6.3</v>
      </c>
      <c r="G51" s="182"/>
      <c r="H51" s="261" t="str">
        <f>IF($F$11="Parcial",CONCATENATE('Est4'!$D$24,": ",'Est4'!$Q$24),IF($F$11="Total",CONCATENATE('Est4'!$D$24,": ",'Est4'!$R$24),"Planejado:"))</f>
        <v>planificado: 0</v>
      </c>
      <c r="I51" s="182"/>
      <c r="J51" s="261" t="str">
        <f>IF($F$11="Parcial",CONCATENATE('Est4'!$D$30,": ",'Est4'!$Q$30),IF($F$11="Total",CONCATENATE('Est4'!$D$30,": ",'Est4'!$R$30),"Planejado:"))</f>
        <v>planificado: 0</v>
      </c>
      <c r="K51" s="182"/>
      <c r="L51" s="261" t="str">
        <f>IF($F$11="Parcial",CONCATENATE('Est4'!$D$36,": ",'Est4'!$Q$36),IF($F$11="Total",CONCATENATE('Est4'!$D$36,": ",'Est4'!$R$36),"Planejado:"))</f>
        <v>planificado: 0</v>
      </c>
      <c r="M51" s="182"/>
      <c r="N51" s="261" t="str">
        <f>IF($F$11="Parcial",CONCATENATE('Est4'!$D$42,": ",'Est4'!$Q$42),IF($F$11="Total",CONCATENATE('Est4'!$D$42,": ",'Est4'!$R$42),"Planejado:"))</f>
        <v>planificado: 0</v>
      </c>
      <c r="O51" s="182"/>
      <c r="P51" s="261" t="str">
        <f>IF($F$11="Parcial",CONCATENATE('Est4'!$D$48,": ",'Est4'!$Q$48),IF($F$11="Total",CONCATENATE('Est4'!$D$48,": ",'Est4'!$R$48),"Planejado:"))</f>
        <v>planificado: 0</v>
      </c>
      <c r="Q51" s="182"/>
      <c r="R51" s="261" t="str">
        <f>IF($F$11="Parcial",CONCATENATE('Est4'!$D$54,": ",'Est4'!$Q$54),IF($F$11="Total",CONCATENATE('Est4'!$D$54,": ",'Est4'!$R$54),"Planejado:"))</f>
        <v>planificado: 0</v>
      </c>
      <c r="S51" s="182"/>
      <c r="T51" s="182"/>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row>
    <row r="52" spans="3:65" customFormat="1" ht="17.25" customHeight="1">
      <c r="C52" s="182"/>
      <c r="D52" s="261" t="str">
        <f>IF($F$11="Parcial",CONCATENATE('Est4'!$D$13,": ",'Est4'!$Q$13),IF($F$11="Total",CONCATENATE('Est4'!$D$13,": ",'Est4'!$R$13),"Realizado:"))</f>
        <v>cumplido: 24</v>
      </c>
      <c r="E52" s="182"/>
      <c r="F52" s="261" t="str">
        <f>IF($F$11="Parcial",CONCATENATE('Est4'!$D$19,": ",'Est4'!$Q$19),IF($F$11="Total",CONCATENATE('Est4'!$D$19,": ",'Est4'!$R$19),"Realizado:"))</f>
        <v>cumplido: 5.1</v>
      </c>
      <c r="G52" s="182"/>
      <c r="H52" s="261" t="str">
        <f>IF($F$11="Parcial",CONCATENATE('Est4'!$D$25,": ",'Est4'!$Q$25),IF($F$11="Total",CONCATENATE('Est4'!$D$25,": ",'Est4'!$R$25),"Realizado:"))</f>
        <v>cumplido: 0</v>
      </c>
      <c r="I52" s="182"/>
      <c r="J52" s="261" t="str">
        <f>IF($F$11="Parcial",CONCATENATE('Est4'!$D$31,": ",'Est4'!$Q$30),IF($F$11="Total",CONCATENATE('Est4'!$D$31,": ",'Est4'!$R$31),"Realizado:"))</f>
        <v>cumplido: 0</v>
      </c>
      <c r="K52" s="182"/>
      <c r="L52" s="261" t="str">
        <f>IF($F$11="Parcial",CONCATENATE('Est4'!$D$37,": ",'Est4'!$Q$37),IF($F$11="Total",CONCATENATE('Est4'!$D$37,": ",'Est4'!$R$37),"Realizado:"))</f>
        <v>cumplido: 0</v>
      </c>
      <c r="M52" s="182"/>
      <c r="N52" s="261" t="str">
        <f>IF($F$11="Parcial",CONCATENATE('Est4'!$D$43,": ",'Est4'!$Q$43),IF($F$11="Total",CONCATENATE('Est4'!$D$43,": ",'Est4'!$R$43),"Realizado:"))</f>
        <v>cumplido: 0</v>
      </c>
      <c r="O52" s="182"/>
      <c r="P52" s="261" t="str">
        <f>IF($F$11="Parcial",CONCATENATE('Est4'!$D$49,": ",'Est4'!$Q$48),IF($F$11="Total",CONCATENATE('Est4'!$D$49,": ",'Est4'!$R$49),"Realizado:"))</f>
        <v>cumplido: 0</v>
      </c>
      <c r="Q52" s="182"/>
      <c r="R52" s="261" t="str">
        <f>IF($F$11="Parcial",CONCATENATE('Est4'!$D$55,": ",'Est4'!$Q$55),IF($F$11="Total",CONCATENATE('Est4'!$D$55,": ",'Est4'!$R$55),"Realizado:"))</f>
        <v>cumplido: 0</v>
      </c>
      <c r="S52" s="182"/>
      <c r="T52" s="182"/>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row>
    <row r="53" spans="3:65" customFormat="1" ht="6.75" customHeight="1">
      <c r="C53" s="182"/>
      <c r="D53" s="261"/>
      <c r="E53" s="182"/>
      <c r="F53" s="261"/>
      <c r="G53" s="182"/>
      <c r="H53" s="261"/>
      <c r="I53" s="182"/>
      <c r="J53" s="261"/>
      <c r="K53" s="182"/>
      <c r="L53" s="261"/>
      <c r="M53" s="182"/>
      <c r="N53" s="261"/>
      <c r="O53" s="182"/>
      <c r="P53" s="261"/>
      <c r="Q53" s="182"/>
      <c r="R53" s="261"/>
      <c r="S53" s="182"/>
      <c r="T53" s="182"/>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row>
    <row r="54" spans="3:65" customFormat="1" ht="26.25" customHeight="1">
      <c r="C54" s="182"/>
      <c r="D54" s="190">
        <f>IF($F$11="Parcial",IFERROR('Est4'!$Q$13/'Est4'!$Q$12,""),IF($F$11="Total",IFERROR('Est4'!$R$13/'Est4'!$R$12,""),""))</f>
        <v>0.68571428571428572</v>
      </c>
      <c r="E54" s="182"/>
      <c r="F54" s="190">
        <f>IF($F$11="Parcial",IFERROR('Est4'!$Q$19/'Est4'!$Q$18,""),IF($F$11="Total",IFERROR('Est4'!$R$19/'Est4'!$R$18,""),""))</f>
        <v>0.80952380952380942</v>
      </c>
      <c r="G54" s="182"/>
      <c r="H54" s="190" t="str">
        <f>IF($F$11="Parcial",IFERROR('Est4'!$Q$25/'Est4'!$Q$24,""),IF($F$11="Total",IFERROR('Est4'!$R$25/'Est4'!$R$24,""),""))</f>
        <v/>
      </c>
      <c r="I54" s="182"/>
      <c r="J54" s="190" t="str">
        <f>IF($F$11="Parcial",IFERROR('Est4'!$Q$31/'Est4'!$Q$30,""),IF($F$11="Total",IFERROR('Est4'!$Q$31/'Est4'!$Q$30,""),""))</f>
        <v/>
      </c>
      <c r="K54" s="182"/>
      <c r="L54" s="190" t="str">
        <f>IF($F$11="Parcial",IFERROR('Est4'!$Q$37/'Est4'!$Q$36,""),IF($F$11="Total",IFERROR('Est4'!$R$37/'Est4'!$R$36,""),""))</f>
        <v/>
      </c>
      <c r="M54" s="182"/>
      <c r="N54" s="190" t="str">
        <f>IF($F$11="Parcial",IFERROR('Est4'!$Q$43/'Est4'!$Q$42,""),IF($F$11="Total",IFERROR('Est4'!$R$43/'Est4'!$R$42,""),""))</f>
        <v/>
      </c>
      <c r="O54" s="182"/>
      <c r="P54" s="190" t="str">
        <f>IF($F$11="Parcial",IFERROR('Est4'!$Q$49/'Est4'!$Q$48,""),IF($F$11="Total",IFERROR('Est4'!$Q$49/'Est4'!$Q$48,""),""))</f>
        <v/>
      </c>
      <c r="Q54" s="182"/>
      <c r="R54" s="190" t="str">
        <f>IF($F$11="Parcial",IFERROR('Est4'!$Q$55/'Est4'!$Q$54,""),IF($F$11="Total",IFERROR('Est4'!$R$55/'Est4'!$R$54,""),""))</f>
        <v/>
      </c>
      <c r="S54" s="182"/>
      <c r="T54" s="182"/>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row>
    <row r="55" spans="3:65" customFormat="1" ht="5.25" customHeight="1">
      <c r="C55" s="182"/>
      <c r="D55" s="259"/>
      <c r="E55" s="182"/>
      <c r="F55" s="259"/>
      <c r="G55" s="182"/>
      <c r="H55" s="259"/>
      <c r="I55" s="182"/>
      <c r="J55" s="259"/>
      <c r="K55" s="182"/>
      <c r="L55" s="259"/>
      <c r="M55" s="182"/>
      <c r="N55" s="259"/>
      <c r="O55" s="182"/>
      <c r="P55" s="259"/>
      <c r="Q55" s="182"/>
      <c r="R55" s="259"/>
      <c r="S55" s="182"/>
      <c r="T55" s="182"/>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row>
    <row r="56" spans="3:65" customFormat="1" ht="10.5" customHeight="1">
      <c r="C56" s="182"/>
      <c r="D56" s="182"/>
      <c r="E56" s="182"/>
      <c r="F56" s="182"/>
      <c r="G56" s="182"/>
      <c r="H56" s="182"/>
      <c r="I56" s="182"/>
      <c r="J56" s="182"/>
      <c r="K56" s="182"/>
      <c r="L56" s="182"/>
      <c r="M56" s="182"/>
      <c r="N56" s="182"/>
      <c r="O56" s="182"/>
      <c r="P56" s="182"/>
      <c r="Q56" s="182"/>
      <c r="R56" s="182"/>
      <c r="S56" s="182"/>
      <c r="T56" s="182"/>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row>
    <row r="57" spans="3:65" s="1" customFormat="1" ht="15" customHeight="1"/>
    <row r="58" spans="3:65" s="1" customFormat="1" ht="15" customHeight="1"/>
    <row r="59" spans="3:65" s="1" customFormat="1" ht="15" customHeight="1">
      <c r="F59" s="1">
        <f>IF(ME!D12=0,0,1)</f>
        <v>1</v>
      </c>
      <c r="H59" s="1">
        <f>IF(ME!H12=0,0,1)</f>
        <v>1</v>
      </c>
      <c r="J59" s="1">
        <f>IF(ME!D23=0,0,1)</f>
        <v>1</v>
      </c>
      <c r="L59" s="1">
        <f>IF(ME!H23=0,0,1)</f>
        <v>1</v>
      </c>
    </row>
    <row r="60" spans="3:65" s="1" customFormat="1" ht="15" customHeight="1">
      <c r="F60" s="1">
        <f>IF(ME!D13=0,0,1)</f>
        <v>1</v>
      </c>
      <c r="H60" s="1">
        <f>IF(ME!H13=0,0,1)</f>
        <v>1</v>
      </c>
      <c r="J60" s="1">
        <f>IF(ME!D24=0,0,1)</f>
        <v>1</v>
      </c>
      <c r="L60" s="1">
        <f>IF(ME!H24=0,0,1)</f>
        <v>0</v>
      </c>
    </row>
    <row r="61" spans="3:65" s="1" customFormat="1" ht="15" customHeight="1">
      <c r="F61" s="1">
        <f>IF(ME!D14=0,0,1)</f>
        <v>0</v>
      </c>
      <c r="H61" s="1">
        <f>IF(ME!H14=0,0,1)</f>
        <v>1</v>
      </c>
      <c r="J61" s="1">
        <f>IF(ME!D25=0,0,1)</f>
        <v>1</v>
      </c>
      <c r="L61" s="1">
        <f>IF(ME!H25=0,0,1)</f>
        <v>0</v>
      </c>
    </row>
    <row r="62" spans="3:65" s="1" customFormat="1" ht="15" customHeight="1">
      <c r="F62" s="1">
        <f>IF(ME!D15=0,0,1)</f>
        <v>0</v>
      </c>
      <c r="H62" s="1">
        <f>IF(ME!H15=0,0,1)</f>
        <v>1</v>
      </c>
      <c r="J62" s="1">
        <f>IF(ME!D26=0,0,1)</f>
        <v>0</v>
      </c>
      <c r="L62" s="1">
        <f>IF(ME!H26=0,0,1)</f>
        <v>0</v>
      </c>
    </row>
    <row r="63" spans="3:65" s="1" customFormat="1" ht="15" customHeight="1">
      <c r="F63" s="1">
        <f>IF(ME!D16=0,0,1)</f>
        <v>0</v>
      </c>
      <c r="H63" s="1">
        <f>IF(ME!H16=0,0,1)</f>
        <v>1</v>
      </c>
      <c r="J63" s="1">
        <f>IF(ME!D27=0,0,1)</f>
        <v>0</v>
      </c>
      <c r="L63" s="1">
        <f>IF(ME!H27=0,0,1)</f>
        <v>0</v>
      </c>
    </row>
    <row r="64" spans="3:65" s="1" customFormat="1" ht="15" customHeight="1">
      <c r="F64" s="1">
        <f>IF(ME!D17=0,0,1)</f>
        <v>0</v>
      </c>
      <c r="H64" s="1">
        <f>IF(ME!H17=0,0,1)</f>
        <v>1</v>
      </c>
      <c r="J64" s="1">
        <f>IF(ME!D28=0,0,1)</f>
        <v>0</v>
      </c>
      <c r="L64" s="1">
        <f>IF(ME!H28=0,0,1)</f>
        <v>0</v>
      </c>
    </row>
    <row r="65" spans="6:12" s="1" customFormat="1" ht="15" customHeight="1">
      <c r="F65" s="1">
        <f>IF(ME!D18=0,0,1)</f>
        <v>0</v>
      </c>
      <c r="H65" s="1">
        <f>IF(ME!H18=0,0,1)</f>
        <v>1</v>
      </c>
      <c r="J65" s="1">
        <f>IF(ME!D29=0,0,1)</f>
        <v>0</v>
      </c>
      <c r="L65" s="1">
        <f>IF(ME!H29=0,0,1)</f>
        <v>0</v>
      </c>
    </row>
    <row r="66" spans="6:12" s="1" customFormat="1" ht="15" customHeight="1"/>
    <row r="67" spans="6:12" s="1" customFormat="1" ht="15" customHeight="1"/>
    <row r="68" spans="6:12" s="1" customFormat="1" ht="15" customHeight="1"/>
    <row r="69" spans="6:12" s="1" customFormat="1" ht="15" customHeight="1"/>
    <row r="70" spans="6:12" s="1" customFormat="1" ht="15" customHeight="1"/>
    <row r="71" spans="6:12" s="1" customFormat="1" ht="15" customHeight="1"/>
    <row r="72" spans="6:12" s="1" customFormat="1" ht="15" customHeight="1"/>
    <row r="73" spans="6:12" s="1" customFormat="1" ht="15" customHeight="1"/>
    <row r="74" spans="6:12" s="1" customFormat="1" ht="15" customHeight="1"/>
    <row r="75" spans="6:12" s="1" customFormat="1" ht="15" customHeight="1"/>
    <row r="76" spans="6:12" s="1" customFormat="1" ht="15" customHeight="1"/>
    <row r="77" spans="6:12" s="1" customFormat="1" ht="15" customHeight="1"/>
    <row r="78" spans="6:12" s="1" customFormat="1" ht="15" customHeight="1"/>
    <row r="79" spans="6:12" s="1" customFormat="1" ht="15" customHeight="1"/>
    <row r="80" spans="6:12" s="1" customFormat="1" ht="15" customHeight="1"/>
    <row r="81" spans="6:18" s="1" customFormat="1" ht="15" customHeight="1">
      <c r="R81" s="1">
        <f>IF(R50=":",0,1)</f>
        <v>1</v>
      </c>
    </row>
    <row r="82" spans="6:18" s="1" customFormat="1" ht="15" customHeight="1"/>
    <row r="83" spans="6:18" s="1" customFormat="1" ht="15" customHeight="1"/>
    <row r="84" spans="6:18" s="1" customFormat="1" ht="15" customHeight="1"/>
    <row r="85" spans="6:18" s="1" customFormat="1" ht="15" customHeight="1"/>
    <row r="86" spans="6:18" s="1" customFormat="1" ht="15" customHeight="1">
      <c r="F86" s="1">
        <f>IF(AND(F17=":",F28=":",F39=":",F50=":"),0,1)</f>
        <v>1</v>
      </c>
      <c r="H86" s="1">
        <f>IF(AND(H17=":",H28=":",H39=":",H50=":"),0,1)</f>
        <v>1</v>
      </c>
      <c r="J86" s="1">
        <f>IF(AND(J17=":",J28=":",J39=":",J50=":"),0,1)</f>
        <v>1</v>
      </c>
      <c r="L86" s="1">
        <f>IF(AND(L17=":",L28=":",L39=":",L50=":"),0,1)</f>
        <v>1</v>
      </c>
      <c r="N86" s="1">
        <f>IF(AND(N17=":",N28=":",N39=":",N50=":"),0,1)</f>
        <v>1</v>
      </c>
      <c r="P86" s="1">
        <f>IF(AND(P17=":",P28=":",P39=":",P50=":"),0,1)</f>
        <v>1</v>
      </c>
      <c r="R86" s="1">
        <f>IF(AND(R17=":",R28=":",R39=":",R50=":"),0,1)</f>
        <v>1</v>
      </c>
    </row>
    <row r="87" spans="6:18" s="1" customFormat="1" ht="15" customHeight="1"/>
    <row r="88" spans="6:18" s="1" customFormat="1" ht="15" customHeight="1"/>
    <row r="89" spans="6:18" s="1" customFormat="1" ht="15" customHeight="1"/>
    <row r="90" spans="6:18" s="1" customFormat="1" ht="15" customHeight="1"/>
    <row r="91" spans="6:18" s="1" customFormat="1" ht="15" customHeight="1"/>
    <row r="92" spans="6:18" s="1" customFormat="1" ht="15" customHeight="1"/>
    <row r="93" spans="6:18" s="1" customFormat="1" ht="15" customHeight="1"/>
    <row r="94" spans="6:18" customFormat="1" ht="15" customHeight="1"/>
    <row r="95" spans="6:18" customFormat="1" ht="15" customHeight="1"/>
    <row r="96" spans="6:18"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ht="15" customHeight="1"/>
    <row r="110" ht="15" customHeight="1"/>
    <row r="111" ht="15" customHeight="1"/>
    <row r="112" ht="15" customHeight="1"/>
    <row r="113" ht="15" customHeight="1"/>
    <row r="114" ht="15" customHeight="1"/>
    <row r="115" ht="15" customHeight="1"/>
  </sheetData>
  <sheetProtection algorithmName="SHA-512" hashValue="wCdi93ozFpoYbx/kHhRVdLMC4zeLLKu/g+nBHrDTmH3gBBNuvZcHwxUX39WXs1TyeUhVrCt8kAZICswJJ1o1vQ==" saltValue="wt3J1KR5QBC28w0OnykHvg==" spinCount="100000" sheet="1" objects="1" scenarios="1" formatCells="0" formatColumns="0" formatRows="0" selectLockedCells="1"/>
  <mergeCells count="2">
    <mergeCell ref="C9:H9"/>
    <mergeCell ref="C11:E11"/>
  </mergeCells>
  <conditionalFormatting sqref="D21">
    <cfRule type="dataBar" priority="75">
      <dataBar>
        <cfvo type="num" val="0"/>
        <cfvo type="num" val="1"/>
        <color rgb="FFC4D79B"/>
      </dataBar>
      <extLst>
        <ext xmlns:x14="http://schemas.microsoft.com/office/spreadsheetml/2009/9/main" uri="{B025F937-C7B1-47D3-B67F-A62EFF666E3E}">
          <x14:id>{B801D220-6586-452C-8F53-8B89D546DBD8}</x14:id>
        </ext>
      </extLst>
    </cfRule>
  </conditionalFormatting>
  <conditionalFormatting sqref="D32">
    <cfRule type="dataBar" priority="74">
      <dataBar>
        <cfvo type="num" val="0"/>
        <cfvo type="num" val="1"/>
        <color theme="4" tint="0.59999389629810485"/>
      </dataBar>
      <extLst>
        <ext xmlns:x14="http://schemas.microsoft.com/office/spreadsheetml/2009/9/main" uri="{B025F937-C7B1-47D3-B67F-A62EFF666E3E}">
          <x14:id>{6379FC42-8C9D-4B0B-BA9B-53AE7C523628}</x14:id>
        </ext>
      </extLst>
    </cfRule>
  </conditionalFormatting>
  <conditionalFormatting sqref="D43">
    <cfRule type="dataBar" priority="72">
      <dataBar>
        <cfvo type="num" val="0"/>
        <cfvo type="num" val="1"/>
        <color rgb="FFF7F789"/>
      </dataBar>
      <extLst>
        <ext xmlns:x14="http://schemas.microsoft.com/office/spreadsheetml/2009/9/main" uri="{B025F937-C7B1-47D3-B67F-A62EFF666E3E}">
          <x14:id>{83B29EF6-E22D-44ED-99E6-1B2AE645680D}</x14:id>
        </ext>
      </extLst>
    </cfRule>
  </conditionalFormatting>
  <conditionalFormatting sqref="D54">
    <cfRule type="dataBar" priority="73">
      <dataBar>
        <cfvo type="num" val="0"/>
        <cfvo type="num" val="1"/>
        <color rgb="FFDA9694"/>
      </dataBar>
      <extLst>
        <ext xmlns:x14="http://schemas.microsoft.com/office/spreadsheetml/2009/9/main" uri="{B025F937-C7B1-47D3-B67F-A62EFF666E3E}">
          <x14:id>{D1F67BCA-2185-4543-93B1-51CA2DE0B59E}</x14:id>
        </ext>
      </extLst>
    </cfRule>
  </conditionalFormatting>
  <conditionalFormatting sqref="F16:F22">
    <cfRule type="expression" dxfId="42" priority="28">
      <formula>$F$59=0</formula>
    </cfRule>
  </conditionalFormatting>
  <conditionalFormatting sqref="F21">
    <cfRule type="dataBar" priority="65">
      <dataBar>
        <cfvo type="num" val="0"/>
        <cfvo type="num" val="1"/>
        <color rgb="FFC4D79B"/>
      </dataBar>
      <extLst>
        <ext xmlns:x14="http://schemas.microsoft.com/office/spreadsheetml/2009/9/main" uri="{B025F937-C7B1-47D3-B67F-A62EFF666E3E}">
          <x14:id>{9FC406C0-B453-470E-9F83-5EFCA3290057}</x14:id>
        </ext>
      </extLst>
    </cfRule>
  </conditionalFormatting>
  <conditionalFormatting sqref="F27:F33">
    <cfRule type="expression" dxfId="41" priority="21">
      <formula>$H$59=0</formula>
    </cfRule>
  </conditionalFormatting>
  <conditionalFormatting sqref="F32">
    <cfRule type="dataBar" priority="71">
      <dataBar>
        <cfvo type="num" val="0"/>
        <cfvo type="num" val="1"/>
        <color theme="4" tint="0.59999389629810485"/>
      </dataBar>
      <extLst>
        <ext xmlns:x14="http://schemas.microsoft.com/office/spreadsheetml/2009/9/main" uri="{B025F937-C7B1-47D3-B67F-A62EFF666E3E}">
          <x14:id>{8DDA0FE8-AE09-4BD7-9B8B-BFDC9DC7E008}</x14:id>
        </ext>
      </extLst>
    </cfRule>
  </conditionalFormatting>
  <conditionalFormatting sqref="F38:F44">
    <cfRule type="expression" dxfId="40" priority="14">
      <formula>$J$59=0</formula>
    </cfRule>
  </conditionalFormatting>
  <conditionalFormatting sqref="F43">
    <cfRule type="dataBar" priority="69">
      <dataBar>
        <cfvo type="num" val="0"/>
        <cfvo type="num" val="1"/>
        <color rgb="FFF7F789"/>
      </dataBar>
      <extLst>
        <ext xmlns:x14="http://schemas.microsoft.com/office/spreadsheetml/2009/9/main" uri="{B025F937-C7B1-47D3-B67F-A62EFF666E3E}">
          <x14:id>{9EE2C672-7FEF-432A-A5D7-BBBD82FB3509}</x14:id>
        </ext>
      </extLst>
    </cfRule>
  </conditionalFormatting>
  <conditionalFormatting sqref="F49:F55">
    <cfRule type="expression" dxfId="39" priority="7">
      <formula>$L$59=0</formula>
    </cfRule>
  </conditionalFormatting>
  <conditionalFormatting sqref="F54">
    <cfRule type="dataBar" priority="67">
      <dataBar>
        <cfvo type="num" val="0"/>
        <cfvo type="num" val="1"/>
        <color rgb="FFDA9694"/>
      </dataBar>
      <extLst>
        <ext xmlns:x14="http://schemas.microsoft.com/office/spreadsheetml/2009/9/main" uri="{B025F937-C7B1-47D3-B67F-A62EFF666E3E}">
          <x14:id>{F4A35450-DF96-4163-AF03-8916025193B4}</x14:id>
        </ext>
      </extLst>
    </cfRule>
  </conditionalFormatting>
  <conditionalFormatting sqref="H16:H22">
    <cfRule type="expression" dxfId="38" priority="27">
      <formula>$F$60=0</formula>
    </cfRule>
  </conditionalFormatting>
  <conditionalFormatting sqref="H21">
    <cfRule type="dataBar" priority="64">
      <dataBar>
        <cfvo type="num" val="0"/>
        <cfvo type="num" val="1"/>
        <color rgb="FFC4D79B"/>
      </dataBar>
      <extLst>
        <ext xmlns:x14="http://schemas.microsoft.com/office/spreadsheetml/2009/9/main" uri="{B025F937-C7B1-47D3-B67F-A62EFF666E3E}">
          <x14:id>{30723A0E-14AB-4A2C-BC68-7929ADA177DB}</x14:id>
        </ext>
      </extLst>
    </cfRule>
  </conditionalFormatting>
  <conditionalFormatting sqref="H27:H33">
    <cfRule type="expression" dxfId="37" priority="20">
      <formula>$H$60=0</formula>
    </cfRule>
  </conditionalFormatting>
  <conditionalFormatting sqref="H32">
    <cfRule type="dataBar" priority="70">
      <dataBar>
        <cfvo type="num" val="0"/>
        <cfvo type="num" val="1"/>
        <color theme="4" tint="0.59999389629810485"/>
      </dataBar>
      <extLst>
        <ext xmlns:x14="http://schemas.microsoft.com/office/spreadsheetml/2009/9/main" uri="{B025F937-C7B1-47D3-B67F-A62EFF666E3E}">
          <x14:id>{DAA5DAA4-48A1-4547-A643-48A9757C0424}</x14:id>
        </ext>
      </extLst>
    </cfRule>
  </conditionalFormatting>
  <conditionalFormatting sqref="H38:H44">
    <cfRule type="expression" dxfId="36" priority="13">
      <formula>$J$60=0</formula>
    </cfRule>
  </conditionalFormatting>
  <conditionalFormatting sqref="H43">
    <cfRule type="dataBar" priority="68">
      <dataBar>
        <cfvo type="num" val="0"/>
        <cfvo type="num" val="1"/>
        <color rgb="FFF7F789"/>
      </dataBar>
      <extLst>
        <ext xmlns:x14="http://schemas.microsoft.com/office/spreadsheetml/2009/9/main" uri="{B025F937-C7B1-47D3-B67F-A62EFF666E3E}">
          <x14:id>{8F4AE96F-438C-450A-99EC-664963836C36}</x14:id>
        </ext>
      </extLst>
    </cfRule>
  </conditionalFormatting>
  <conditionalFormatting sqref="H49:H55">
    <cfRule type="expression" dxfId="35" priority="6">
      <formula>$L$60=0</formula>
    </cfRule>
  </conditionalFormatting>
  <conditionalFormatting sqref="H54">
    <cfRule type="dataBar" priority="66">
      <dataBar>
        <cfvo type="num" val="0"/>
        <cfvo type="num" val="1"/>
        <color rgb="FFDA9694"/>
      </dataBar>
      <extLst>
        <ext xmlns:x14="http://schemas.microsoft.com/office/spreadsheetml/2009/9/main" uri="{B025F937-C7B1-47D3-B67F-A62EFF666E3E}">
          <x14:id>{B1E4C57F-6973-4A8C-BC9C-E5EEBC3BF74F}</x14:id>
        </ext>
      </extLst>
    </cfRule>
  </conditionalFormatting>
  <conditionalFormatting sqref="J16:J22">
    <cfRule type="expression" dxfId="34" priority="26">
      <formula>$F$61=0</formula>
    </cfRule>
  </conditionalFormatting>
  <conditionalFormatting sqref="J21">
    <cfRule type="dataBar" priority="63">
      <dataBar>
        <cfvo type="num" val="0"/>
        <cfvo type="num" val="1"/>
        <color rgb="FFC4D79B"/>
      </dataBar>
      <extLst>
        <ext xmlns:x14="http://schemas.microsoft.com/office/spreadsheetml/2009/9/main" uri="{B025F937-C7B1-47D3-B67F-A62EFF666E3E}">
          <x14:id>{C8EB3BC6-95C9-44B0-A04F-7576DFF71B13}</x14:id>
        </ext>
      </extLst>
    </cfRule>
    <cfRule type="dataBar" priority="60">
      <dataBar>
        <cfvo type="num" val="0"/>
        <cfvo type="num" val="1"/>
        <color rgb="FFC4D79B"/>
      </dataBar>
      <extLst>
        <ext xmlns:x14="http://schemas.microsoft.com/office/spreadsheetml/2009/9/main" uri="{B025F937-C7B1-47D3-B67F-A62EFF666E3E}">
          <x14:id>{7E674927-189D-4F44-9704-9CBDCC106D42}</x14:id>
        </ext>
      </extLst>
    </cfRule>
  </conditionalFormatting>
  <conditionalFormatting sqref="J27:J33">
    <cfRule type="expression" dxfId="33" priority="19">
      <formula>$H$61=0</formula>
    </cfRule>
  </conditionalFormatting>
  <conditionalFormatting sqref="J32">
    <cfRule type="dataBar" priority="59">
      <dataBar>
        <cfvo type="num" val="0"/>
        <cfvo type="num" val="1"/>
        <color theme="4" tint="0.59999389629810485"/>
      </dataBar>
      <extLst>
        <ext xmlns:x14="http://schemas.microsoft.com/office/spreadsheetml/2009/9/main" uri="{B025F937-C7B1-47D3-B67F-A62EFF666E3E}">
          <x14:id>{45AE203D-89E7-4606-9CD8-4CA3399008C6}</x14:id>
        </ext>
      </extLst>
    </cfRule>
  </conditionalFormatting>
  <conditionalFormatting sqref="J38:J44">
    <cfRule type="expression" dxfId="32" priority="12">
      <formula>$J$61=0</formula>
    </cfRule>
  </conditionalFormatting>
  <conditionalFormatting sqref="J43">
    <cfRule type="dataBar" priority="57">
      <dataBar>
        <cfvo type="num" val="0"/>
        <cfvo type="num" val="1"/>
        <color rgb="FFF7F789"/>
      </dataBar>
      <extLst>
        <ext xmlns:x14="http://schemas.microsoft.com/office/spreadsheetml/2009/9/main" uri="{B025F937-C7B1-47D3-B67F-A62EFF666E3E}">
          <x14:id>{00000000-000E-0000-1300-000039000000}</x14:id>
        </ext>
      </extLst>
    </cfRule>
  </conditionalFormatting>
  <conditionalFormatting sqref="J49:J55">
    <cfRule type="expression" dxfId="31" priority="5">
      <formula>$L$61=0</formula>
    </cfRule>
  </conditionalFormatting>
  <conditionalFormatting sqref="J54">
    <cfRule type="dataBar" priority="58">
      <dataBar>
        <cfvo type="num" val="0"/>
        <cfvo type="num" val="1"/>
        <color rgb="FFDA9694"/>
      </dataBar>
      <extLst>
        <ext xmlns:x14="http://schemas.microsoft.com/office/spreadsheetml/2009/9/main" uri="{B025F937-C7B1-47D3-B67F-A62EFF666E3E}">
          <x14:id>{E322157A-139D-4D48-8C71-96527C71BF77}</x14:id>
        </ext>
      </extLst>
    </cfRule>
  </conditionalFormatting>
  <conditionalFormatting sqref="L16:L22">
    <cfRule type="expression" dxfId="30" priority="25">
      <formula>$F$62=0</formula>
    </cfRule>
  </conditionalFormatting>
  <conditionalFormatting sqref="L21">
    <cfRule type="dataBar" priority="50">
      <dataBar>
        <cfvo type="num" val="0"/>
        <cfvo type="num" val="1"/>
        <color rgb="FFC4D79B"/>
      </dataBar>
      <extLst>
        <ext xmlns:x14="http://schemas.microsoft.com/office/spreadsheetml/2009/9/main" uri="{B025F937-C7B1-47D3-B67F-A62EFF666E3E}">
          <x14:id>{614334FF-6E6B-4AA2-8FE3-1CFFC8FAA3F9}</x14:id>
        </ext>
      </extLst>
    </cfRule>
    <cfRule type="dataBar" priority="62">
      <dataBar>
        <cfvo type="num" val="0"/>
        <cfvo type="num" val="1"/>
        <color rgb="FFC4D79B"/>
      </dataBar>
      <extLst>
        <ext xmlns:x14="http://schemas.microsoft.com/office/spreadsheetml/2009/9/main" uri="{B025F937-C7B1-47D3-B67F-A62EFF666E3E}">
          <x14:id>{8C358ADF-135A-4624-AAAF-0F973F3D2D56}</x14:id>
        </ext>
      </extLst>
    </cfRule>
  </conditionalFormatting>
  <conditionalFormatting sqref="L27:L33">
    <cfRule type="expression" dxfId="29" priority="18">
      <formula>$H$62=0</formula>
    </cfRule>
  </conditionalFormatting>
  <conditionalFormatting sqref="L32">
    <cfRule type="dataBar" priority="56">
      <dataBar>
        <cfvo type="num" val="0"/>
        <cfvo type="num" val="1"/>
        <color theme="4" tint="0.59999389629810485"/>
      </dataBar>
      <extLst>
        <ext xmlns:x14="http://schemas.microsoft.com/office/spreadsheetml/2009/9/main" uri="{B025F937-C7B1-47D3-B67F-A62EFF666E3E}">
          <x14:id>{A345FD0B-F028-4873-828F-E0EA31FA06E6}</x14:id>
        </ext>
      </extLst>
    </cfRule>
  </conditionalFormatting>
  <conditionalFormatting sqref="L38:L44">
    <cfRule type="expression" dxfId="28" priority="11">
      <formula>$J$62=0</formula>
    </cfRule>
  </conditionalFormatting>
  <conditionalFormatting sqref="L43">
    <cfRule type="dataBar" priority="54">
      <dataBar>
        <cfvo type="num" val="0"/>
        <cfvo type="num" val="1"/>
        <color rgb="FFF7F789"/>
      </dataBar>
      <extLst>
        <ext xmlns:x14="http://schemas.microsoft.com/office/spreadsheetml/2009/9/main" uri="{B025F937-C7B1-47D3-B67F-A62EFF666E3E}">
          <x14:id>{8200425B-57DB-4EF0-9E80-875CB4B7915E}</x14:id>
        </ext>
      </extLst>
    </cfRule>
  </conditionalFormatting>
  <conditionalFormatting sqref="L49:L55">
    <cfRule type="expression" dxfId="27" priority="4">
      <formula>$L$62=0</formula>
    </cfRule>
  </conditionalFormatting>
  <conditionalFormatting sqref="L54">
    <cfRule type="dataBar" priority="52">
      <dataBar>
        <cfvo type="num" val="0"/>
        <cfvo type="num" val="1"/>
        <color rgb="FFDA9694"/>
      </dataBar>
      <extLst>
        <ext xmlns:x14="http://schemas.microsoft.com/office/spreadsheetml/2009/9/main" uri="{B025F937-C7B1-47D3-B67F-A62EFF666E3E}">
          <x14:id>{B8CFBCE1-0BF2-430B-A554-E45B68063436}</x14:id>
        </ext>
      </extLst>
    </cfRule>
  </conditionalFormatting>
  <conditionalFormatting sqref="N16:N22">
    <cfRule type="expression" dxfId="26" priority="24">
      <formula>$F$63=0</formula>
    </cfRule>
  </conditionalFormatting>
  <conditionalFormatting sqref="N21">
    <cfRule type="dataBar" priority="49">
      <dataBar>
        <cfvo type="num" val="0"/>
        <cfvo type="num" val="1"/>
        <color rgb="FFC4D79B"/>
      </dataBar>
      <extLst>
        <ext xmlns:x14="http://schemas.microsoft.com/office/spreadsheetml/2009/9/main" uri="{B025F937-C7B1-47D3-B67F-A62EFF666E3E}">
          <x14:id>{76FA5F32-FD56-4914-BB8A-A8A8E5C103F8}</x14:id>
        </ext>
      </extLst>
    </cfRule>
    <cfRule type="dataBar" priority="61">
      <dataBar>
        <cfvo type="num" val="0"/>
        <cfvo type="num" val="1"/>
        <color rgb="FFC4D79B"/>
      </dataBar>
      <extLst>
        <ext xmlns:x14="http://schemas.microsoft.com/office/spreadsheetml/2009/9/main" uri="{B025F937-C7B1-47D3-B67F-A62EFF666E3E}">
          <x14:id>{15C6866D-A5B5-4E59-8F7D-56AD601411CA}</x14:id>
        </ext>
      </extLst>
    </cfRule>
  </conditionalFormatting>
  <conditionalFormatting sqref="N27:N33">
    <cfRule type="expression" dxfId="25" priority="17">
      <formula>$H$63=0</formula>
    </cfRule>
  </conditionalFormatting>
  <conditionalFormatting sqref="N32">
    <cfRule type="dataBar" priority="55">
      <dataBar>
        <cfvo type="num" val="0"/>
        <cfvo type="num" val="1"/>
        <color theme="4" tint="0.59999389629810485"/>
      </dataBar>
      <extLst>
        <ext xmlns:x14="http://schemas.microsoft.com/office/spreadsheetml/2009/9/main" uri="{B025F937-C7B1-47D3-B67F-A62EFF666E3E}">
          <x14:id>{9557F3D1-5F39-4B07-9154-4699FB6AF673}</x14:id>
        </ext>
      </extLst>
    </cfRule>
  </conditionalFormatting>
  <conditionalFormatting sqref="N38:N44">
    <cfRule type="expression" dxfId="24" priority="10">
      <formula>$J$63=0</formula>
    </cfRule>
  </conditionalFormatting>
  <conditionalFormatting sqref="N43">
    <cfRule type="dataBar" priority="53">
      <dataBar>
        <cfvo type="num" val="0"/>
        <cfvo type="num" val="1"/>
        <color rgb="FFF7F789"/>
      </dataBar>
      <extLst>
        <ext xmlns:x14="http://schemas.microsoft.com/office/spreadsheetml/2009/9/main" uri="{B025F937-C7B1-47D3-B67F-A62EFF666E3E}">
          <x14:id>{899B64EB-6341-4D38-848F-6C9A93690C91}</x14:id>
        </ext>
      </extLst>
    </cfRule>
  </conditionalFormatting>
  <conditionalFormatting sqref="N49:N55">
    <cfRule type="expression" dxfId="23" priority="3">
      <formula>$L$63=0</formula>
    </cfRule>
  </conditionalFormatting>
  <conditionalFormatting sqref="N54">
    <cfRule type="dataBar" priority="51">
      <dataBar>
        <cfvo type="num" val="0"/>
        <cfvo type="num" val="1"/>
        <color rgb="FFDA9694"/>
      </dataBar>
      <extLst>
        <ext xmlns:x14="http://schemas.microsoft.com/office/spreadsheetml/2009/9/main" uri="{B025F937-C7B1-47D3-B67F-A62EFF666E3E}">
          <x14:id>{329AF5AF-4CAF-4BB7-8498-962E9EC0A1BA}</x14:id>
        </ext>
      </extLst>
    </cfRule>
  </conditionalFormatting>
  <conditionalFormatting sqref="P16:P22">
    <cfRule type="expression" dxfId="22" priority="23">
      <formula>$J$64=0</formula>
    </cfRule>
  </conditionalFormatting>
  <conditionalFormatting sqref="P21">
    <cfRule type="dataBar" priority="48">
      <dataBar>
        <cfvo type="num" val="0"/>
        <cfvo type="num" val="1"/>
        <color rgb="FFC4D79B"/>
      </dataBar>
      <extLst>
        <ext xmlns:x14="http://schemas.microsoft.com/office/spreadsheetml/2009/9/main" uri="{B025F937-C7B1-47D3-B67F-A62EFF666E3E}">
          <x14:id>{D1E737CF-9227-4187-9099-8DC299ABA764}</x14:id>
        </ext>
      </extLst>
    </cfRule>
  </conditionalFormatting>
  <conditionalFormatting sqref="P27:P33">
    <cfRule type="expression" dxfId="21" priority="16">
      <formula>$H$64=0</formula>
    </cfRule>
  </conditionalFormatting>
  <conditionalFormatting sqref="P32">
    <cfRule type="dataBar" priority="47">
      <dataBar>
        <cfvo type="num" val="0"/>
        <cfvo type="num" val="1"/>
        <color theme="4" tint="0.59999389629810485"/>
      </dataBar>
      <extLst>
        <ext xmlns:x14="http://schemas.microsoft.com/office/spreadsheetml/2009/9/main" uri="{B025F937-C7B1-47D3-B67F-A62EFF666E3E}">
          <x14:id>{F9714030-B6C5-421B-831C-4F7119A91EAC}</x14:id>
        </ext>
      </extLst>
    </cfRule>
  </conditionalFormatting>
  <conditionalFormatting sqref="P38:P44">
    <cfRule type="expression" dxfId="20" priority="9">
      <formula>$J$64=0</formula>
    </cfRule>
  </conditionalFormatting>
  <conditionalFormatting sqref="P43">
    <cfRule type="dataBar" priority="45">
      <dataBar>
        <cfvo type="num" val="0"/>
        <cfvo type="num" val="1"/>
        <color rgb="FFF7F789"/>
      </dataBar>
      <extLst>
        <ext xmlns:x14="http://schemas.microsoft.com/office/spreadsheetml/2009/9/main" uri="{B025F937-C7B1-47D3-B67F-A62EFF666E3E}">
          <x14:id>{7784B9A1-7534-40CE-8F35-7D4D09699B13}</x14:id>
        </ext>
      </extLst>
    </cfRule>
  </conditionalFormatting>
  <conditionalFormatting sqref="P49:P55">
    <cfRule type="expression" dxfId="19" priority="2">
      <formula>$L$64=0</formula>
    </cfRule>
  </conditionalFormatting>
  <conditionalFormatting sqref="P54">
    <cfRule type="dataBar" priority="46">
      <dataBar>
        <cfvo type="num" val="0"/>
        <cfvo type="num" val="1"/>
        <color rgb="FFDA9694"/>
      </dataBar>
      <extLst>
        <ext xmlns:x14="http://schemas.microsoft.com/office/spreadsheetml/2009/9/main" uri="{B025F937-C7B1-47D3-B67F-A62EFF666E3E}">
          <x14:id>{E02EBA5C-E69D-49E9-A8C9-9DA344FC473E}</x14:id>
        </ext>
      </extLst>
    </cfRule>
  </conditionalFormatting>
  <conditionalFormatting sqref="R16:R22">
    <cfRule type="expression" dxfId="18" priority="22">
      <formula>$J$65=0</formula>
    </cfRule>
  </conditionalFormatting>
  <conditionalFormatting sqref="R21">
    <cfRule type="dataBar" priority="38">
      <dataBar>
        <cfvo type="num" val="0"/>
        <cfvo type="num" val="1"/>
        <color rgb="FFC4D79B"/>
      </dataBar>
      <extLst>
        <ext xmlns:x14="http://schemas.microsoft.com/office/spreadsheetml/2009/9/main" uri="{B025F937-C7B1-47D3-B67F-A62EFF666E3E}">
          <x14:id>{8E2D7BB5-CCF3-4E50-8ADA-781921696ED7}</x14:id>
        </ext>
      </extLst>
    </cfRule>
  </conditionalFormatting>
  <conditionalFormatting sqref="R27:R33">
    <cfRule type="expression" dxfId="17" priority="15">
      <formula>$H$65=0</formula>
    </cfRule>
  </conditionalFormatting>
  <conditionalFormatting sqref="R32">
    <cfRule type="dataBar" priority="44">
      <dataBar>
        <cfvo type="num" val="0"/>
        <cfvo type="num" val="1"/>
        <color theme="4" tint="0.59999389629810485"/>
      </dataBar>
      <extLst>
        <ext xmlns:x14="http://schemas.microsoft.com/office/spreadsheetml/2009/9/main" uri="{B025F937-C7B1-47D3-B67F-A62EFF666E3E}">
          <x14:id>{4EBF3F3A-A252-4081-8CD6-094891058670}</x14:id>
        </ext>
      </extLst>
    </cfRule>
  </conditionalFormatting>
  <conditionalFormatting sqref="R38:R44">
    <cfRule type="expression" dxfId="16" priority="8">
      <formula>$J$65=0</formula>
    </cfRule>
  </conditionalFormatting>
  <conditionalFormatting sqref="R43">
    <cfRule type="dataBar" priority="42">
      <dataBar>
        <cfvo type="num" val="0"/>
        <cfvo type="num" val="1"/>
        <color rgb="FFF7F789"/>
      </dataBar>
      <extLst>
        <ext xmlns:x14="http://schemas.microsoft.com/office/spreadsheetml/2009/9/main" uri="{B025F937-C7B1-47D3-B67F-A62EFF666E3E}">
          <x14:id>{5F3786DC-4F9A-4A2B-8E68-6FC7498605D1}</x14:id>
        </ext>
      </extLst>
    </cfRule>
  </conditionalFormatting>
  <conditionalFormatting sqref="R49:R55">
    <cfRule type="expression" dxfId="15" priority="1">
      <formula>$L$65=0</formula>
    </cfRule>
  </conditionalFormatting>
  <conditionalFormatting sqref="R54">
    <cfRule type="dataBar" priority="40">
      <dataBar>
        <cfvo type="num" val="0"/>
        <cfvo type="num" val="1"/>
        <color rgb="FFDA9694"/>
      </dataBar>
      <extLst>
        <ext xmlns:x14="http://schemas.microsoft.com/office/spreadsheetml/2009/9/main" uri="{B025F937-C7B1-47D3-B67F-A62EFF666E3E}">
          <x14:id>{230293A5-4202-4545-B3BD-E3367FEF7C6B}</x14:id>
        </ext>
      </extLst>
    </cfRule>
  </conditionalFormatting>
  <dataValidations count="1">
    <dataValidation type="list" allowBlank="1" showInputMessage="1" showErrorMessage="1" sqref="F11" xr:uid="{00000000-0002-0000-1400-000000000000}">
      <formula1>"Parcial,Total"</formula1>
    </dataValidation>
  </dataValidations>
  <pageMargins left="0.511811024" right="0.511811024" top="0.78740157499999996" bottom="0.78740157499999996" header="0.31496062000000002" footer="0.31496062000000002"/>
  <pageSetup paperSize="9" scale="70"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801D220-6586-452C-8F53-8B89D546DBD8}">
            <x14:dataBar minLength="0" maxLength="100" gradient="0">
              <x14:cfvo type="num">
                <xm:f>0</xm:f>
              </x14:cfvo>
              <x14:cfvo type="num">
                <xm:f>1</xm:f>
              </x14:cfvo>
              <x14:negativeFillColor rgb="FFFF0000"/>
              <x14:axisColor rgb="FF000000"/>
            </x14:dataBar>
          </x14:cfRule>
          <xm:sqref>D21</xm:sqref>
        </x14:conditionalFormatting>
        <x14:conditionalFormatting xmlns:xm="http://schemas.microsoft.com/office/excel/2006/main">
          <x14:cfRule type="dataBar" id="{6379FC42-8C9D-4B0B-BA9B-53AE7C523628}">
            <x14:dataBar minLength="0" maxLength="100" gradient="0">
              <x14:cfvo type="num">
                <xm:f>0</xm:f>
              </x14:cfvo>
              <x14:cfvo type="num">
                <xm:f>1</xm:f>
              </x14:cfvo>
              <x14:negativeFillColor rgb="FFFF0000"/>
              <x14:axisColor rgb="FF000000"/>
            </x14:dataBar>
          </x14:cfRule>
          <xm:sqref>D32</xm:sqref>
        </x14:conditionalFormatting>
        <x14:conditionalFormatting xmlns:xm="http://schemas.microsoft.com/office/excel/2006/main">
          <x14:cfRule type="dataBar" id="{83B29EF6-E22D-44ED-99E6-1B2AE645680D}">
            <x14:dataBar minLength="0" maxLength="100" gradient="0">
              <x14:cfvo type="num">
                <xm:f>0</xm:f>
              </x14:cfvo>
              <x14:cfvo type="num">
                <xm:f>1</xm:f>
              </x14:cfvo>
              <x14:negativeFillColor rgb="FFFF0000"/>
              <x14:axisColor rgb="FF000000"/>
            </x14:dataBar>
          </x14:cfRule>
          <xm:sqref>D43</xm:sqref>
        </x14:conditionalFormatting>
        <x14:conditionalFormatting xmlns:xm="http://schemas.microsoft.com/office/excel/2006/main">
          <x14:cfRule type="dataBar" id="{D1F67BCA-2185-4543-93B1-51CA2DE0B59E}">
            <x14:dataBar minLength="0" maxLength="100" gradient="0">
              <x14:cfvo type="num">
                <xm:f>0</xm:f>
              </x14:cfvo>
              <x14:cfvo type="num">
                <xm:f>1</xm:f>
              </x14:cfvo>
              <x14:negativeFillColor rgb="FFFF0000"/>
              <x14:axisColor rgb="FF000000"/>
            </x14:dataBar>
          </x14:cfRule>
          <xm:sqref>D54</xm:sqref>
        </x14:conditionalFormatting>
        <x14:conditionalFormatting xmlns:xm="http://schemas.microsoft.com/office/excel/2006/main">
          <x14:cfRule type="dataBar" id="{9FC406C0-B453-470E-9F83-5EFCA3290057}">
            <x14:dataBar minLength="0" maxLength="100" gradient="0">
              <x14:cfvo type="num">
                <xm:f>0</xm:f>
              </x14:cfvo>
              <x14:cfvo type="num">
                <xm:f>1</xm:f>
              </x14:cfvo>
              <x14:negativeFillColor rgb="FFFF0000"/>
              <x14:axisColor rgb="FF000000"/>
            </x14:dataBar>
          </x14:cfRule>
          <xm:sqref>F21</xm:sqref>
        </x14:conditionalFormatting>
        <x14:conditionalFormatting xmlns:xm="http://schemas.microsoft.com/office/excel/2006/main">
          <x14:cfRule type="dataBar" id="{8DDA0FE8-AE09-4BD7-9B8B-BFDC9DC7E008}">
            <x14:dataBar minLength="0" maxLength="100" gradient="0">
              <x14:cfvo type="num">
                <xm:f>0</xm:f>
              </x14:cfvo>
              <x14:cfvo type="num">
                <xm:f>1</xm:f>
              </x14:cfvo>
              <x14:negativeFillColor rgb="FFFF0000"/>
              <x14:axisColor rgb="FF000000"/>
            </x14:dataBar>
          </x14:cfRule>
          <xm:sqref>F32</xm:sqref>
        </x14:conditionalFormatting>
        <x14:conditionalFormatting xmlns:xm="http://schemas.microsoft.com/office/excel/2006/main">
          <x14:cfRule type="dataBar" id="{9EE2C672-7FEF-432A-A5D7-BBBD82FB3509}">
            <x14:dataBar minLength="0" maxLength="100" gradient="0">
              <x14:cfvo type="num">
                <xm:f>0</xm:f>
              </x14:cfvo>
              <x14:cfvo type="num">
                <xm:f>1</xm:f>
              </x14:cfvo>
              <x14:negativeFillColor rgb="FFFF0000"/>
              <x14:axisColor rgb="FF000000"/>
            </x14:dataBar>
          </x14:cfRule>
          <xm:sqref>F43</xm:sqref>
        </x14:conditionalFormatting>
        <x14:conditionalFormatting xmlns:xm="http://schemas.microsoft.com/office/excel/2006/main">
          <x14:cfRule type="dataBar" id="{F4A35450-DF96-4163-AF03-8916025193B4}">
            <x14:dataBar minLength="0" maxLength="100" gradient="0">
              <x14:cfvo type="num">
                <xm:f>0</xm:f>
              </x14:cfvo>
              <x14:cfvo type="num">
                <xm:f>1</xm:f>
              </x14:cfvo>
              <x14:negativeFillColor rgb="FFFF0000"/>
              <x14:axisColor rgb="FF000000"/>
            </x14:dataBar>
          </x14:cfRule>
          <xm:sqref>F54</xm:sqref>
        </x14:conditionalFormatting>
        <x14:conditionalFormatting xmlns:xm="http://schemas.microsoft.com/office/excel/2006/main">
          <x14:cfRule type="dataBar" id="{30723A0E-14AB-4A2C-BC68-7929ADA177DB}">
            <x14:dataBar minLength="0" maxLength="100" gradient="0">
              <x14:cfvo type="num">
                <xm:f>0</xm:f>
              </x14:cfvo>
              <x14:cfvo type="num">
                <xm:f>1</xm:f>
              </x14:cfvo>
              <x14:negativeFillColor rgb="FFFF0000"/>
              <x14:axisColor rgb="FF000000"/>
            </x14:dataBar>
          </x14:cfRule>
          <xm:sqref>H21</xm:sqref>
        </x14:conditionalFormatting>
        <x14:conditionalFormatting xmlns:xm="http://schemas.microsoft.com/office/excel/2006/main">
          <x14:cfRule type="dataBar" id="{DAA5DAA4-48A1-4547-A643-48A9757C0424}">
            <x14:dataBar minLength="0" maxLength="100" gradient="0">
              <x14:cfvo type="num">
                <xm:f>0</xm:f>
              </x14:cfvo>
              <x14:cfvo type="num">
                <xm:f>1</xm:f>
              </x14:cfvo>
              <x14:negativeFillColor rgb="FFFF0000"/>
              <x14:axisColor rgb="FF000000"/>
            </x14:dataBar>
          </x14:cfRule>
          <xm:sqref>H32</xm:sqref>
        </x14:conditionalFormatting>
        <x14:conditionalFormatting xmlns:xm="http://schemas.microsoft.com/office/excel/2006/main">
          <x14:cfRule type="dataBar" id="{8F4AE96F-438C-450A-99EC-664963836C36}">
            <x14:dataBar minLength="0" maxLength="100" gradient="0">
              <x14:cfvo type="num">
                <xm:f>0</xm:f>
              </x14:cfvo>
              <x14:cfvo type="num">
                <xm:f>1</xm:f>
              </x14:cfvo>
              <x14:negativeFillColor rgb="FFFF0000"/>
              <x14:axisColor rgb="FF000000"/>
            </x14:dataBar>
          </x14:cfRule>
          <xm:sqref>H43</xm:sqref>
        </x14:conditionalFormatting>
        <x14:conditionalFormatting xmlns:xm="http://schemas.microsoft.com/office/excel/2006/main">
          <x14:cfRule type="dataBar" id="{B1E4C57F-6973-4A8C-BC9C-E5EEBC3BF74F}">
            <x14:dataBar minLength="0" maxLength="100" gradient="0">
              <x14:cfvo type="num">
                <xm:f>0</xm:f>
              </x14:cfvo>
              <x14:cfvo type="num">
                <xm:f>1</xm:f>
              </x14:cfvo>
              <x14:negativeFillColor rgb="FFFF0000"/>
              <x14:axisColor rgb="FF000000"/>
            </x14:dataBar>
          </x14:cfRule>
          <xm:sqref>H54</xm:sqref>
        </x14:conditionalFormatting>
        <x14:conditionalFormatting xmlns:xm="http://schemas.microsoft.com/office/excel/2006/main">
          <x14:cfRule type="dataBar" id="{C8EB3BC6-95C9-44B0-A04F-7576DFF71B13}">
            <x14:dataBar minLength="0" maxLength="100" gradient="0">
              <x14:cfvo type="num">
                <xm:f>0</xm:f>
              </x14:cfvo>
              <x14:cfvo type="num">
                <xm:f>1</xm:f>
              </x14:cfvo>
              <x14:negativeFillColor rgb="FFFF0000"/>
              <x14:axisColor rgb="FF000000"/>
            </x14:dataBar>
          </x14:cfRule>
          <x14:cfRule type="dataBar" id="{7E674927-189D-4F44-9704-9CBDCC106D42}">
            <x14:dataBar minLength="0" maxLength="100" gradient="0">
              <x14:cfvo type="num">
                <xm:f>0</xm:f>
              </x14:cfvo>
              <x14:cfvo type="num">
                <xm:f>1</xm:f>
              </x14:cfvo>
              <x14:negativeFillColor rgb="FFFF0000"/>
              <x14:axisColor rgb="FF000000"/>
            </x14:dataBar>
          </x14:cfRule>
          <xm:sqref>J21</xm:sqref>
        </x14:conditionalFormatting>
        <x14:conditionalFormatting xmlns:xm="http://schemas.microsoft.com/office/excel/2006/main">
          <x14:cfRule type="dataBar" id="{45AE203D-89E7-4606-9CD8-4CA3399008C6}">
            <x14:dataBar minLength="0" maxLength="100" gradient="0">
              <x14:cfvo type="num">
                <xm:f>0</xm:f>
              </x14:cfvo>
              <x14:cfvo type="num">
                <xm:f>1</xm:f>
              </x14:cfvo>
              <x14:negativeFillColor rgb="FFFF0000"/>
              <x14:axisColor rgb="FF000000"/>
            </x14:dataBar>
          </x14:cfRule>
          <xm:sqref>J32</xm:sqref>
        </x14:conditionalFormatting>
        <x14:conditionalFormatting xmlns:xm="http://schemas.microsoft.com/office/excel/2006/main">
          <x14:cfRule type="dataBar" id="{00000000-000E-0000-1300-000039000000}">
            <x14:dataBar minLength="0" maxLength="100" gradient="0">
              <x14:cfvo type="num">
                <xm:f>0</xm:f>
              </x14:cfvo>
              <x14:cfvo type="num">
                <xm:f>1</xm:f>
              </x14:cfvo>
              <x14:negativeFillColor rgb="FFFF0000"/>
              <x14:axisColor rgb="FF000000"/>
            </x14:dataBar>
          </x14:cfRule>
          <xm:sqref>J43</xm:sqref>
        </x14:conditionalFormatting>
        <x14:conditionalFormatting xmlns:xm="http://schemas.microsoft.com/office/excel/2006/main">
          <x14:cfRule type="dataBar" id="{E322157A-139D-4D48-8C71-96527C71BF77}">
            <x14:dataBar minLength="0" maxLength="100" gradient="0">
              <x14:cfvo type="num">
                <xm:f>0</xm:f>
              </x14:cfvo>
              <x14:cfvo type="num">
                <xm:f>1</xm:f>
              </x14:cfvo>
              <x14:negativeFillColor rgb="FFFF0000"/>
              <x14:axisColor rgb="FF000000"/>
            </x14:dataBar>
          </x14:cfRule>
          <xm:sqref>J54</xm:sqref>
        </x14:conditionalFormatting>
        <x14:conditionalFormatting xmlns:xm="http://schemas.microsoft.com/office/excel/2006/main">
          <x14:cfRule type="dataBar" id="{614334FF-6E6B-4AA2-8FE3-1CFFC8FAA3F9}">
            <x14:dataBar minLength="0" maxLength="100" gradient="0">
              <x14:cfvo type="num">
                <xm:f>0</xm:f>
              </x14:cfvo>
              <x14:cfvo type="num">
                <xm:f>1</xm:f>
              </x14:cfvo>
              <x14:negativeFillColor rgb="FFFF0000"/>
              <x14:axisColor rgb="FF000000"/>
            </x14:dataBar>
          </x14:cfRule>
          <x14:cfRule type="dataBar" id="{8C358ADF-135A-4624-AAAF-0F973F3D2D56}">
            <x14:dataBar minLength="0" maxLength="100" gradient="0">
              <x14:cfvo type="num">
                <xm:f>0</xm:f>
              </x14:cfvo>
              <x14:cfvo type="num">
                <xm:f>1</xm:f>
              </x14:cfvo>
              <x14:negativeFillColor rgb="FFFF0000"/>
              <x14:axisColor rgb="FF000000"/>
            </x14:dataBar>
          </x14:cfRule>
          <xm:sqref>L21</xm:sqref>
        </x14:conditionalFormatting>
        <x14:conditionalFormatting xmlns:xm="http://schemas.microsoft.com/office/excel/2006/main">
          <x14:cfRule type="dataBar" id="{A345FD0B-F028-4873-828F-E0EA31FA06E6}">
            <x14:dataBar minLength="0" maxLength="100" gradient="0">
              <x14:cfvo type="num">
                <xm:f>0</xm:f>
              </x14:cfvo>
              <x14:cfvo type="num">
                <xm:f>1</xm:f>
              </x14:cfvo>
              <x14:negativeFillColor rgb="FFFF0000"/>
              <x14:axisColor rgb="FF000000"/>
            </x14:dataBar>
          </x14:cfRule>
          <xm:sqref>L32</xm:sqref>
        </x14:conditionalFormatting>
        <x14:conditionalFormatting xmlns:xm="http://schemas.microsoft.com/office/excel/2006/main">
          <x14:cfRule type="dataBar" id="{8200425B-57DB-4EF0-9E80-875CB4B7915E}">
            <x14:dataBar minLength="0" maxLength="100" gradient="0">
              <x14:cfvo type="num">
                <xm:f>0</xm:f>
              </x14:cfvo>
              <x14:cfvo type="num">
                <xm:f>1</xm:f>
              </x14:cfvo>
              <x14:negativeFillColor rgb="FFFF0000"/>
              <x14:axisColor rgb="FF000000"/>
            </x14:dataBar>
          </x14:cfRule>
          <xm:sqref>L43</xm:sqref>
        </x14:conditionalFormatting>
        <x14:conditionalFormatting xmlns:xm="http://schemas.microsoft.com/office/excel/2006/main">
          <x14:cfRule type="dataBar" id="{B8CFBCE1-0BF2-430B-A554-E45B68063436}">
            <x14:dataBar minLength="0" maxLength="100" gradient="0">
              <x14:cfvo type="num">
                <xm:f>0</xm:f>
              </x14:cfvo>
              <x14:cfvo type="num">
                <xm:f>1</xm:f>
              </x14:cfvo>
              <x14:negativeFillColor rgb="FFFF0000"/>
              <x14:axisColor rgb="FF000000"/>
            </x14:dataBar>
          </x14:cfRule>
          <xm:sqref>L54</xm:sqref>
        </x14:conditionalFormatting>
        <x14:conditionalFormatting xmlns:xm="http://schemas.microsoft.com/office/excel/2006/main">
          <x14:cfRule type="dataBar" id="{76FA5F32-FD56-4914-BB8A-A8A8E5C103F8}">
            <x14:dataBar minLength="0" maxLength="100" gradient="0">
              <x14:cfvo type="num">
                <xm:f>0</xm:f>
              </x14:cfvo>
              <x14:cfvo type="num">
                <xm:f>1</xm:f>
              </x14:cfvo>
              <x14:negativeFillColor rgb="FFFF0000"/>
              <x14:axisColor rgb="FF000000"/>
            </x14:dataBar>
          </x14:cfRule>
          <x14:cfRule type="dataBar" id="{15C6866D-A5B5-4E59-8F7D-56AD601411CA}">
            <x14:dataBar minLength="0" maxLength="100" gradient="0">
              <x14:cfvo type="num">
                <xm:f>0</xm:f>
              </x14:cfvo>
              <x14:cfvo type="num">
                <xm:f>1</xm:f>
              </x14:cfvo>
              <x14:negativeFillColor rgb="FFFF0000"/>
              <x14:axisColor rgb="FF000000"/>
            </x14:dataBar>
          </x14:cfRule>
          <xm:sqref>N21</xm:sqref>
        </x14:conditionalFormatting>
        <x14:conditionalFormatting xmlns:xm="http://schemas.microsoft.com/office/excel/2006/main">
          <x14:cfRule type="dataBar" id="{9557F3D1-5F39-4B07-9154-4699FB6AF673}">
            <x14:dataBar minLength="0" maxLength="100" gradient="0">
              <x14:cfvo type="num">
                <xm:f>0</xm:f>
              </x14:cfvo>
              <x14:cfvo type="num">
                <xm:f>1</xm:f>
              </x14:cfvo>
              <x14:negativeFillColor rgb="FFFF0000"/>
              <x14:axisColor rgb="FF000000"/>
            </x14:dataBar>
          </x14:cfRule>
          <xm:sqref>N32</xm:sqref>
        </x14:conditionalFormatting>
        <x14:conditionalFormatting xmlns:xm="http://schemas.microsoft.com/office/excel/2006/main">
          <x14:cfRule type="dataBar" id="{899B64EB-6341-4D38-848F-6C9A93690C91}">
            <x14:dataBar minLength="0" maxLength="100" gradient="0">
              <x14:cfvo type="num">
                <xm:f>0</xm:f>
              </x14:cfvo>
              <x14:cfvo type="num">
                <xm:f>1</xm:f>
              </x14:cfvo>
              <x14:negativeFillColor rgb="FFFF0000"/>
              <x14:axisColor rgb="FF000000"/>
            </x14:dataBar>
          </x14:cfRule>
          <xm:sqref>N43</xm:sqref>
        </x14:conditionalFormatting>
        <x14:conditionalFormatting xmlns:xm="http://schemas.microsoft.com/office/excel/2006/main">
          <x14:cfRule type="dataBar" id="{329AF5AF-4CAF-4BB7-8498-962E9EC0A1BA}">
            <x14:dataBar minLength="0" maxLength="100" gradient="0">
              <x14:cfvo type="num">
                <xm:f>0</xm:f>
              </x14:cfvo>
              <x14:cfvo type="num">
                <xm:f>1</xm:f>
              </x14:cfvo>
              <x14:negativeFillColor rgb="FFFF0000"/>
              <x14:axisColor rgb="FF000000"/>
            </x14:dataBar>
          </x14:cfRule>
          <xm:sqref>N54</xm:sqref>
        </x14:conditionalFormatting>
        <x14:conditionalFormatting xmlns:xm="http://schemas.microsoft.com/office/excel/2006/main">
          <x14:cfRule type="dataBar" id="{D1E737CF-9227-4187-9099-8DC299ABA764}">
            <x14:dataBar minLength="0" maxLength="100" gradient="0">
              <x14:cfvo type="num">
                <xm:f>0</xm:f>
              </x14:cfvo>
              <x14:cfvo type="num">
                <xm:f>1</xm:f>
              </x14:cfvo>
              <x14:negativeFillColor rgb="FFFF0000"/>
              <x14:axisColor rgb="FF000000"/>
            </x14:dataBar>
          </x14:cfRule>
          <xm:sqref>P21</xm:sqref>
        </x14:conditionalFormatting>
        <x14:conditionalFormatting xmlns:xm="http://schemas.microsoft.com/office/excel/2006/main">
          <x14:cfRule type="dataBar" id="{F9714030-B6C5-421B-831C-4F7119A91EAC}">
            <x14:dataBar minLength="0" maxLength="100" gradient="0">
              <x14:cfvo type="num">
                <xm:f>0</xm:f>
              </x14:cfvo>
              <x14:cfvo type="num">
                <xm:f>1</xm:f>
              </x14:cfvo>
              <x14:negativeFillColor rgb="FFFF0000"/>
              <x14:axisColor rgb="FF000000"/>
            </x14:dataBar>
          </x14:cfRule>
          <xm:sqref>P32</xm:sqref>
        </x14:conditionalFormatting>
        <x14:conditionalFormatting xmlns:xm="http://schemas.microsoft.com/office/excel/2006/main">
          <x14:cfRule type="dataBar" id="{7784B9A1-7534-40CE-8F35-7D4D09699B13}">
            <x14:dataBar minLength="0" maxLength="100" gradient="0">
              <x14:cfvo type="num">
                <xm:f>0</xm:f>
              </x14:cfvo>
              <x14:cfvo type="num">
                <xm:f>1</xm:f>
              </x14:cfvo>
              <x14:negativeFillColor rgb="FFFF0000"/>
              <x14:axisColor rgb="FF000000"/>
            </x14:dataBar>
          </x14:cfRule>
          <xm:sqref>P43</xm:sqref>
        </x14:conditionalFormatting>
        <x14:conditionalFormatting xmlns:xm="http://schemas.microsoft.com/office/excel/2006/main">
          <x14:cfRule type="dataBar" id="{E02EBA5C-E69D-49E9-A8C9-9DA344FC473E}">
            <x14:dataBar minLength="0" maxLength="100" gradient="0">
              <x14:cfvo type="num">
                <xm:f>0</xm:f>
              </x14:cfvo>
              <x14:cfvo type="num">
                <xm:f>1</xm:f>
              </x14:cfvo>
              <x14:negativeFillColor rgb="FFFF0000"/>
              <x14:axisColor rgb="FF000000"/>
            </x14:dataBar>
          </x14:cfRule>
          <xm:sqref>P54</xm:sqref>
        </x14:conditionalFormatting>
        <x14:conditionalFormatting xmlns:xm="http://schemas.microsoft.com/office/excel/2006/main">
          <x14:cfRule type="dataBar" id="{8E2D7BB5-CCF3-4E50-8ADA-781921696ED7}">
            <x14:dataBar minLength="0" maxLength="100" gradient="0">
              <x14:cfvo type="num">
                <xm:f>0</xm:f>
              </x14:cfvo>
              <x14:cfvo type="num">
                <xm:f>1</xm:f>
              </x14:cfvo>
              <x14:negativeFillColor rgb="FFFF0000"/>
              <x14:axisColor rgb="FF000000"/>
            </x14:dataBar>
          </x14:cfRule>
          <xm:sqref>R21</xm:sqref>
        </x14:conditionalFormatting>
        <x14:conditionalFormatting xmlns:xm="http://schemas.microsoft.com/office/excel/2006/main">
          <x14:cfRule type="dataBar" id="{4EBF3F3A-A252-4081-8CD6-094891058670}">
            <x14:dataBar minLength="0" maxLength="100" gradient="0">
              <x14:cfvo type="num">
                <xm:f>0</xm:f>
              </x14:cfvo>
              <x14:cfvo type="num">
                <xm:f>1</xm:f>
              </x14:cfvo>
              <x14:negativeFillColor rgb="FFFF0000"/>
              <x14:axisColor rgb="FF000000"/>
            </x14:dataBar>
          </x14:cfRule>
          <xm:sqref>R32</xm:sqref>
        </x14:conditionalFormatting>
        <x14:conditionalFormatting xmlns:xm="http://schemas.microsoft.com/office/excel/2006/main">
          <x14:cfRule type="dataBar" id="{5F3786DC-4F9A-4A2B-8E68-6FC7498605D1}">
            <x14:dataBar minLength="0" maxLength="100" gradient="0">
              <x14:cfvo type="num">
                <xm:f>0</xm:f>
              </x14:cfvo>
              <x14:cfvo type="num">
                <xm:f>1</xm:f>
              </x14:cfvo>
              <x14:negativeFillColor rgb="FFFF0000"/>
              <x14:axisColor rgb="FF000000"/>
            </x14:dataBar>
          </x14:cfRule>
          <xm:sqref>R43</xm:sqref>
        </x14:conditionalFormatting>
        <x14:conditionalFormatting xmlns:xm="http://schemas.microsoft.com/office/excel/2006/main">
          <x14:cfRule type="dataBar" id="{230293A5-4202-4545-B3BD-E3367FEF7C6B}">
            <x14:dataBar minLength="0" maxLength="100" gradient="0">
              <x14:cfvo type="num">
                <xm:f>0</xm:f>
              </x14:cfvo>
              <x14:cfvo type="num">
                <xm:f>1</xm:f>
              </x14:cfvo>
              <x14:negativeFillColor rgb="FFFF0000"/>
              <x14:axisColor rgb="FF000000"/>
            </x14:dataBar>
          </x14:cfRule>
          <xm:sqref>R54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4">
    <pageSetUpPr fitToPage="1"/>
  </sheetPr>
  <dimension ref="A1:CZ589"/>
  <sheetViews>
    <sheetView showGridLines="0" zoomScale="90" zoomScaleNormal="90" zoomScalePageLayoutView="90" workbookViewId="0">
      <pane ySplit="2" topLeftCell="A3" activePane="bottomLeft" state="frozen"/>
      <selection activeCell="C3" sqref="C3"/>
      <selection pane="bottomLeft" activeCell="C3" sqref="C3"/>
    </sheetView>
  </sheetViews>
  <sheetFormatPr defaultColWidth="0" defaultRowHeight="15" customHeight="1" zeroHeight="1"/>
  <cols>
    <col min="1" max="1" width="2.44140625" customWidth="1"/>
    <col min="2" max="2" width="1.44140625" customWidth="1"/>
    <col min="3" max="3" width="35.88671875" style="1" bestFit="1" customWidth="1"/>
    <col min="4" max="4" width="35.88671875" style="1" customWidth="1"/>
    <col min="5" max="5" width="40.88671875" style="1" customWidth="1"/>
    <col min="6" max="6" width="32" style="1" customWidth="1"/>
    <col min="7" max="7" width="35.88671875" style="1" customWidth="1"/>
    <col min="8" max="8" width="20.88671875" style="1" customWidth="1"/>
    <col min="9" max="9" width="9.109375" style="1" customWidth="1"/>
    <col min="10" max="11" width="11.44140625" style="1" bestFit="1" customWidth="1"/>
    <col min="12" max="28" width="9.109375" style="1" customWidth="1"/>
    <col min="29" max="29" width="23.88671875" style="1" bestFit="1" customWidth="1"/>
    <col min="30" max="33" width="9.109375" style="1" customWidth="1"/>
    <col min="34" max="34" width="17.109375" style="1" bestFit="1" customWidth="1"/>
    <col min="35" max="35" width="14.88671875" style="1" customWidth="1"/>
    <col min="36" max="95" width="21.44140625" style="7" customWidth="1"/>
    <col min="96" max="104" width="9.109375" style="1" customWidth="1"/>
    <col min="105" max="16384" width="9.109375" style="1" hidden="1"/>
  </cols>
  <sheetData>
    <row r="1" spans="1:95" s="29" customFormat="1" ht="39" customHeight="1">
      <c r="B1" s="275"/>
      <c r="E1" s="31"/>
    </row>
    <row r="2" spans="1:95" s="30" customFormat="1" ht="30" customHeight="1">
      <c r="C2" s="32"/>
      <c r="D2" s="33"/>
      <c r="E2" s="33"/>
      <c r="F2" s="33"/>
      <c r="G2" s="33"/>
      <c r="H2" s="33"/>
      <c r="I2" s="33"/>
    </row>
    <row r="3" spans="1:95" s="287" customFormat="1" ht="45" customHeight="1">
      <c r="C3" s="291" t="s">
        <v>311</v>
      </c>
      <c r="D3" s="288"/>
      <c r="E3" s="288"/>
      <c r="F3" s="288"/>
      <c r="G3" s="288"/>
      <c r="H3" s="288"/>
      <c r="I3" s="288"/>
    </row>
    <row r="4" spans="1:95" customFormat="1" ht="15" customHeight="1">
      <c r="C4" s="34"/>
      <c r="D4" s="35"/>
      <c r="E4" s="35"/>
      <c r="F4" s="35"/>
      <c r="G4" s="35"/>
      <c r="H4" s="35"/>
      <c r="I4" s="35"/>
    </row>
    <row r="5" spans="1:95" s="12" customFormat="1" ht="30" customHeight="1">
      <c r="A5"/>
      <c r="B5"/>
      <c r="C5" s="115" t="s">
        <v>237</v>
      </c>
      <c r="D5" s="116"/>
      <c r="E5" s="116"/>
      <c r="F5" s="116"/>
      <c r="G5" s="116"/>
      <c r="H5" s="116"/>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row>
    <row r="6" spans="1:95" s="12" customFormat="1" ht="8.25" customHeight="1">
      <c r="A6"/>
      <c r="B6"/>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row>
    <row r="7" spans="1:95" s="118" customFormat="1" ht="27" customHeight="1">
      <c r="A7" s="117"/>
      <c r="B7" s="117"/>
      <c r="C7" s="120" t="s">
        <v>151</v>
      </c>
      <c r="D7" s="124" t="s">
        <v>153</v>
      </c>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row>
    <row r="8" spans="1:95" s="12" customFormat="1" ht="39" customHeight="1">
      <c r="A8"/>
      <c r="B8"/>
      <c r="C8" s="122">
        <f ca="1">'RC'!C9</f>
        <v>491.31</v>
      </c>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row>
    <row r="9" spans="1:95" s="12" customFormat="1" ht="5.25" customHeight="1">
      <c r="A9"/>
      <c r="B9"/>
      <c r="C9" s="121"/>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row>
    <row r="10" spans="1:95" s="118" customFormat="1" ht="27" customHeight="1">
      <c r="A10" s="117"/>
      <c r="B10" s="117"/>
      <c r="C10" s="120" t="s">
        <v>152</v>
      </c>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19"/>
      <c r="CN10" s="119"/>
      <c r="CO10" s="119"/>
      <c r="CP10" s="119"/>
      <c r="CQ10" s="119"/>
    </row>
    <row r="11" spans="1:95" s="12" customFormat="1" ht="39" customHeight="1">
      <c r="A11"/>
      <c r="B11"/>
      <c r="C11" s="122">
        <f ca="1">'RC'!C14</f>
        <v>0.6</v>
      </c>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row>
    <row r="12" spans="1:95" s="12" customFormat="1" ht="5.25" customHeight="1">
      <c r="A12"/>
      <c r="B12"/>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row>
    <row r="13" spans="1:95" s="118" customFormat="1" ht="27" customHeight="1">
      <c r="A13" s="117"/>
      <c r="B13" s="117"/>
      <c r="C13" s="120" t="s">
        <v>149</v>
      </c>
      <c r="D13" s="124" t="s">
        <v>154</v>
      </c>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c r="CF13" s="119"/>
      <c r="CG13" s="119"/>
      <c r="CH13" s="119"/>
      <c r="CI13" s="119"/>
      <c r="CJ13" s="119"/>
      <c r="CK13" s="119"/>
      <c r="CL13" s="119"/>
      <c r="CM13" s="119"/>
      <c r="CN13" s="119"/>
      <c r="CO13" s="119"/>
      <c r="CP13" s="119"/>
      <c r="CQ13" s="119"/>
    </row>
    <row r="14" spans="1:95" s="12" customFormat="1" ht="39" customHeight="1">
      <c r="A14"/>
      <c r="B14"/>
      <c r="C14" s="123">
        <f ca="1">SUM('RC'!AL9:AL16)</f>
        <v>3</v>
      </c>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row>
    <row r="15" spans="1:95" s="12" customFormat="1" ht="5.25" customHeight="1">
      <c r="A15"/>
      <c r="B15"/>
      <c r="C15" s="121"/>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row>
    <row r="16" spans="1:95" s="118" customFormat="1" ht="27" customHeight="1">
      <c r="A16" s="117"/>
      <c r="B16" s="117"/>
      <c r="C16" s="120" t="s">
        <v>309</v>
      </c>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19"/>
      <c r="CI16" s="119"/>
      <c r="CJ16" s="119"/>
      <c r="CK16" s="119"/>
      <c r="CL16" s="119"/>
      <c r="CM16" s="119"/>
      <c r="CN16" s="119"/>
      <c r="CO16" s="119"/>
      <c r="CP16" s="119"/>
      <c r="CQ16" s="119"/>
    </row>
    <row r="17" spans="1:104" s="12" customFormat="1" ht="39" customHeight="1">
      <c r="A17"/>
      <c r="B17"/>
      <c r="C17" s="123">
        <f ca="1">SUM('RC'!AM9:AM16)</f>
        <v>1</v>
      </c>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row>
    <row r="18" spans="1:104" s="12" customFormat="1" ht="30" customHeight="1">
      <c r="A18"/>
      <c r="B18"/>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row>
    <row r="19" spans="1:104" s="12" customFormat="1" ht="14.4">
      <c r="A19"/>
      <c r="B19"/>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row>
    <row r="20" spans="1:104" ht="14.4"/>
    <row r="21" spans="1:104" ht="14.4"/>
    <row r="22" spans="1:104" ht="14.4"/>
    <row r="23" spans="1:104" ht="14.4"/>
    <row r="24" spans="1:104" ht="14.4"/>
    <row r="25" spans="1:104" ht="14.4"/>
    <row r="26" spans="1:104" ht="14.4"/>
    <row r="27" spans="1:104" ht="14.4"/>
    <row r="28" spans="1:104" ht="14.4"/>
    <row r="29" spans="1:104" customFormat="1" ht="14.4">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1"/>
      <c r="CS29" s="1"/>
      <c r="CT29" s="1"/>
      <c r="CU29" s="1"/>
      <c r="CV29" s="1"/>
      <c r="CW29" s="1"/>
      <c r="CX29" s="1"/>
      <c r="CY29" s="1"/>
      <c r="CZ29" s="1"/>
    </row>
    <row r="30" spans="1:104" customFormat="1" ht="14.4">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1"/>
      <c r="CS30" s="1"/>
      <c r="CT30" s="1"/>
      <c r="CU30" s="1"/>
      <c r="CV30" s="1"/>
      <c r="CW30" s="1"/>
      <c r="CX30" s="1"/>
      <c r="CY30" s="1"/>
      <c r="CZ30" s="1"/>
    </row>
    <row r="31" spans="1:104" customFormat="1" ht="14.4">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1"/>
      <c r="CS31" s="1"/>
      <c r="CT31" s="1"/>
      <c r="CU31" s="1"/>
      <c r="CV31" s="1"/>
      <c r="CW31" s="1"/>
      <c r="CX31" s="1"/>
      <c r="CY31" s="1"/>
      <c r="CZ31" s="1"/>
    </row>
    <row r="32" spans="1:104" customFormat="1" ht="14.4">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1"/>
      <c r="CS32" s="1"/>
      <c r="CT32" s="1"/>
      <c r="CU32" s="1"/>
      <c r="CV32" s="1"/>
      <c r="CW32" s="1"/>
      <c r="CX32" s="1"/>
      <c r="CY32" s="1"/>
      <c r="CZ32" s="1"/>
    </row>
    <row r="33" spans="3:104" customFormat="1" ht="14.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1"/>
      <c r="CS33" s="1"/>
      <c r="CT33" s="1"/>
      <c r="CU33" s="1"/>
      <c r="CV33" s="1"/>
      <c r="CW33" s="1"/>
      <c r="CX33" s="1"/>
      <c r="CY33" s="1"/>
      <c r="CZ33" s="1"/>
    </row>
    <row r="34" spans="3:104" customFormat="1" ht="14.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1"/>
      <c r="CS34" s="1"/>
      <c r="CT34" s="1"/>
      <c r="CU34" s="1"/>
      <c r="CV34" s="1"/>
      <c r="CW34" s="1"/>
      <c r="CX34" s="1"/>
      <c r="CY34" s="1"/>
      <c r="CZ34" s="1"/>
    </row>
    <row r="35" spans="3:104" customFormat="1" ht="14.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1"/>
      <c r="CS35" s="1"/>
      <c r="CT35" s="1"/>
      <c r="CU35" s="1"/>
      <c r="CV35" s="1"/>
      <c r="CW35" s="1"/>
      <c r="CX35" s="1"/>
      <c r="CY35" s="1"/>
      <c r="CZ35" s="1"/>
    </row>
    <row r="36" spans="3:104" customFormat="1" ht="14.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1"/>
      <c r="CS36" s="1"/>
      <c r="CT36" s="1"/>
      <c r="CU36" s="1"/>
      <c r="CV36" s="1"/>
      <c r="CW36" s="1"/>
      <c r="CX36" s="1"/>
      <c r="CY36" s="1"/>
      <c r="CZ36" s="1"/>
    </row>
    <row r="37" spans="3:104" customFormat="1" ht="14.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1"/>
      <c r="CS37" s="1"/>
      <c r="CT37" s="1"/>
      <c r="CU37" s="1"/>
      <c r="CV37" s="1"/>
      <c r="CW37" s="1"/>
      <c r="CX37" s="1"/>
      <c r="CY37" s="1"/>
      <c r="CZ37" s="1"/>
    </row>
    <row r="38" spans="3:104" customFormat="1" ht="14.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1"/>
      <c r="CS38" s="1"/>
      <c r="CT38" s="1"/>
      <c r="CU38" s="1"/>
      <c r="CV38" s="1"/>
      <c r="CW38" s="1"/>
      <c r="CX38" s="1"/>
      <c r="CY38" s="1"/>
      <c r="CZ38" s="1"/>
    </row>
    <row r="39" spans="3:104" customFormat="1" ht="14.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1"/>
      <c r="CS39" s="1"/>
      <c r="CT39" s="1"/>
      <c r="CU39" s="1"/>
      <c r="CV39" s="1"/>
      <c r="CW39" s="1"/>
      <c r="CX39" s="1"/>
      <c r="CY39" s="1"/>
      <c r="CZ39" s="1"/>
    </row>
    <row r="40" spans="3:104" customFormat="1" ht="14.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1"/>
      <c r="CS40" s="1"/>
      <c r="CT40" s="1"/>
      <c r="CU40" s="1"/>
      <c r="CV40" s="1"/>
      <c r="CW40" s="1"/>
      <c r="CX40" s="1"/>
      <c r="CY40" s="1"/>
      <c r="CZ40" s="1"/>
    </row>
    <row r="41" spans="3:104" customFormat="1" ht="14.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1"/>
      <c r="CS41" s="1"/>
      <c r="CT41" s="1"/>
      <c r="CU41" s="1"/>
      <c r="CV41" s="1"/>
      <c r="CW41" s="1"/>
      <c r="CX41" s="1"/>
      <c r="CY41" s="1"/>
      <c r="CZ41" s="1"/>
    </row>
    <row r="42" spans="3:104" customFormat="1" ht="14.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1"/>
      <c r="CS42" s="1"/>
      <c r="CT42" s="1"/>
      <c r="CU42" s="1"/>
      <c r="CV42" s="1"/>
      <c r="CW42" s="1"/>
      <c r="CX42" s="1"/>
      <c r="CY42" s="1"/>
      <c r="CZ42" s="1"/>
    </row>
    <row r="43" spans="3:104" customFormat="1" ht="14.4">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1"/>
      <c r="CS43" s="1"/>
      <c r="CT43" s="1"/>
      <c r="CU43" s="1"/>
      <c r="CV43" s="1"/>
      <c r="CW43" s="1"/>
      <c r="CX43" s="1"/>
      <c r="CY43" s="1"/>
      <c r="CZ43" s="1"/>
    </row>
    <row r="44" spans="3:104" customFormat="1" ht="14.4">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1"/>
      <c r="CS44" s="1"/>
      <c r="CT44" s="1"/>
      <c r="CU44" s="1"/>
      <c r="CV44" s="1"/>
      <c r="CW44" s="1"/>
      <c r="CX44" s="1"/>
      <c r="CY44" s="1"/>
      <c r="CZ44" s="1"/>
    </row>
    <row r="45" spans="3:104" customFormat="1" ht="14.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1"/>
      <c r="CS45" s="1"/>
      <c r="CT45" s="1"/>
      <c r="CU45" s="1"/>
      <c r="CV45" s="1"/>
      <c r="CW45" s="1"/>
      <c r="CX45" s="1"/>
      <c r="CY45" s="1"/>
      <c r="CZ45" s="1"/>
    </row>
    <row r="46" spans="3:104" customFormat="1" ht="14.4">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1"/>
      <c r="CS46" s="1"/>
      <c r="CT46" s="1"/>
      <c r="CU46" s="1"/>
      <c r="CV46" s="1"/>
      <c r="CW46" s="1"/>
      <c r="CX46" s="1"/>
      <c r="CY46" s="1"/>
      <c r="CZ46" s="1"/>
    </row>
    <row r="47" spans="3:104" customFormat="1" ht="14.4">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1"/>
      <c r="CS47" s="1"/>
      <c r="CT47" s="1"/>
      <c r="CU47" s="1"/>
      <c r="CV47" s="1"/>
      <c r="CW47" s="1"/>
      <c r="CX47" s="1"/>
      <c r="CY47" s="1"/>
      <c r="CZ47" s="1"/>
    </row>
    <row r="48" spans="3:104" customFormat="1" ht="14.4">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1"/>
      <c r="CS48" s="1"/>
      <c r="CT48" s="1"/>
      <c r="CU48" s="1"/>
      <c r="CV48" s="1"/>
      <c r="CW48" s="1"/>
      <c r="CX48" s="1"/>
      <c r="CY48" s="1"/>
      <c r="CZ48" s="1"/>
    </row>
    <row r="49" spans="3:104" customFormat="1" ht="14.4">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1"/>
      <c r="CS49" s="1"/>
      <c r="CT49" s="1"/>
      <c r="CU49" s="1"/>
      <c r="CV49" s="1"/>
      <c r="CW49" s="1"/>
      <c r="CX49" s="1"/>
      <c r="CY49" s="1"/>
      <c r="CZ49" s="1"/>
    </row>
    <row r="50" spans="3:104" customFormat="1" ht="14.4">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1"/>
      <c r="CS50" s="1"/>
      <c r="CT50" s="1"/>
      <c r="CU50" s="1"/>
      <c r="CV50" s="1"/>
      <c r="CW50" s="1"/>
      <c r="CX50" s="1"/>
      <c r="CY50" s="1"/>
      <c r="CZ50" s="1"/>
    </row>
    <row r="51" spans="3:104" customFormat="1" ht="14.4">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1"/>
      <c r="CS51" s="1"/>
      <c r="CT51" s="1"/>
      <c r="CU51" s="1"/>
      <c r="CV51" s="1"/>
      <c r="CW51" s="1"/>
      <c r="CX51" s="1"/>
      <c r="CY51" s="1"/>
      <c r="CZ51" s="1"/>
    </row>
    <row r="52" spans="3:104" customFormat="1" ht="14.4">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1"/>
      <c r="CS52" s="1"/>
      <c r="CT52" s="1"/>
      <c r="CU52" s="1"/>
      <c r="CV52" s="1"/>
      <c r="CW52" s="1"/>
      <c r="CX52" s="1"/>
      <c r="CY52" s="1"/>
      <c r="CZ52" s="1"/>
    </row>
    <row r="53" spans="3:104" customFormat="1" ht="14.4">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1"/>
      <c r="CS53" s="1"/>
      <c r="CT53" s="1"/>
      <c r="CU53" s="1"/>
      <c r="CV53" s="1"/>
      <c r="CW53" s="1"/>
      <c r="CX53" s="1"/>
      <c r="CY53" s="1"/>
      <c r="CZ53" s="1"/>
    </row>
    <row r="54" spans="3:104" customFormat="1" ht="14.4">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1"/>
      <c r="CS54" s="1"/>
      <c r="CT54" s="1"/>
      <c r="CU54" s="1"/>
      <c r="CV54" s="1"/>
      <c r="CW54" s="1"/>
      <c r="CX54" s="1"/>
      <c r="CY54" s="1"/>
      <c r="CZ54" s="1"/>
    </row>
    <row r="55" spans="3:104" customFormat="1" ht="14.4">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1"/>
      <c r="CS55" s="1"/>
      <c r="CT55" s="1"/>
      <c r="CU55" s="1"/>
      <c r="CV55" s="1"/>
      <c r="CW55" s="1"/>
      <c r="CX55" s="1"/>
      <c r="CY55" s="1"/>
      <c r="CZ55" s="1"/>
    </row>
    <row r="56" spans="3:104" customFormat="1" ht="14.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1"/>
      <c r="CS56" s="1"/>
      <c r="CT56" s="1"/>
      <c r="CU56" s="1"/>
      <c r="CV56" s="1"/>
      <c r="CW56" s="1"/>
      <c r="CX56" s="1"/>
      <c r="CY56" s="1"/>
      <c r="CZ56" s="1"/>
    </row>
    <row r="57" spans="3:104" customFormat="1" ht="14.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1"/>
      <c r="CS57" s="1"/>
      <c r="CT57" s="1"/>
      <c r="CU57" s="1"/>
      <c r="CV57" s="1"/>
      <c r="CW57" s="1"/>
      <c r="CX57" s="1"/>
      <c r="CY57" s="1"/>
      <c r="CZ57" s="1"/>
    </row>
    <row r="58" spans="3:104" customFormat="1" ht="14.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1"/>
      <c r="CS58" s="1"/>
      <c r="CT58" s="1"/>
      <c r="CU58" s="1"/>
      <c r="CV58" s="1"/>
      <c r="CW58" s="1"/>
      <c r="CX58" s="1"/>
      <c r="CY58" s="1"/>
      <c r="CZ58" s="1"/>
    </row>
    <row r="59" spans="3:104" customFormat="1" ht="14.4">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1"/>
      <c r="CS59" s="1"/>
      <c r="CT59" s="1"/>
      <c r="CU59" s="1"/>
      <c r="CV59" s="1"/>
      <c r="CW59" s="1"/>
      <c r="CX59" s="1"/>
      <c r="CY59" s="1"/>
      <c r="CZ59" s="1"/>
    </row>
    <row r="60" spans="3:104" customFormat="1" ht="14.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1"/>
      <c r="CS60" s="1"/>
      <c r="CT60" s="1"/>
      <c r="CU60" s="1"/>
      <c r="CV60" s="1"/>
      <c r="CW60" s="1"/>
      <c r="CX60" s="1"/>
      <c r="CY60" s="1"/>
      <c r="CZ60" s="1"/>
    </row>
    <row r="61" spans="3:104" customFormat="1" ht="14.4">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1"/>
      <c r="CS61" s="1"/>
      <c r="CT61" s="1"/>
      <c r="CU61" s="1"/>
      <c r="CV61" s="1"/>
      <c r="CW61" s="1"/>
      <c r="CX61" s="1"/>
      <c r="CY61" s="1"/>
      <c r="CZ61" s="1"/>
    </row>
    <row r="62" spans="3:104" customFormat="1" ht="14.4">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1"/>
      <c r="CS62" s="1"/>
      <c r="CT62" s="1"/>
      <c r="CU62" s="1"/>
      <c r="CV62" s="1"/>
      <c r="CW62" s="1"/>
      <c r="CX62" s="1"/>
      <c r="CY62" s="1"/>
      <c r="CZ62" s="1"/>
    </row>
    <row r="63" spans="3:104" customFormat="1" ht="14.4">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1"/>
      <c r="CS63" s="1"/>
      <c r="CT63" s="1"/>
      <c r="CU63" s="1"/>
      <c r="CV63" s="1"/>
      <c r="CW63" s="1"/>
      <c r="CX63" s="1"/>
      <c r="CY63" s="1"/>
      <c r="CZ63" s="1"/>
    </row>
    <row r="64" spans="3:104" customFormat="1" ht="14.4">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1"/>
      <c r="CS64" s="1"/>
      <c r="CT64" s="1"/>
      <c r="CU64" s="1"/>
      <c r="CV64" s="1"/>
      <c r="CW64" s="1"/>
      <c r="CX64" s="1"/>
      <c r="CY64" s="1"/>
      <c r="CZ64" s="1"/>
    </row>
    <row r="65" spans="3:104" customFormat="1" ht="14.4">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1"/>
      <c r="CS65" s="1"/>
      <c r="CT65" s="1"/>
      <c r="CU65" s="1"/>
      <c r="CV65" s="1"/>
      <c r="CW65" s="1"/>
      <c r="CX65" s="1"/>
      <c r="CY65" s="1"/>
      <c r="CZ65" s="1"/>
    </row>
    <row r="66" spans="3:104" customFormat="1" ht="14.4">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1"/>
      <c r="CS66" s="1"/>
      <c r="CT66" s="1"/>
      <c r="CU66" s="1"/>
      <c r="CV66" s="1"/>
      <c r="CW66" s="1"/>
      <c r="CX66" s="1"/>
      <c r="CY66" s="1"/>
      <c r="CZ66" s="1"/>
    </row>
    <row r="67" spans="3:104" customFormat="1" ht="14.4">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1"/>
      <c r="CS67" s="1"/>
      <c r="CT67" s="1"/>
      <c r="CU67" s="1"/>
      <c r="CV67" s="1"/>
      <c r="CW67" s="1"/>
      <c r="CX67" s="1"/>
      <c r="CY67" s="1"/>
      <c r="CZ67" s="1"/>
    </row>
    <row r="68" spans="3:104" customFormat="1" ht="14.4">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1"/>
      <c r="CS68" s="1"/>
      <c r="CT68" s="1"/>
      <c r="CU68" s="1"/>
      <c r="CV68" s="1"/>
      <c r="CW68" s="1"/>
      <c r="CX68" s="1"/>
      <c r="CY68" s="1"/>
      <c r="CZ68" s="1"/>
    </row>
    <row r="69" spans="3:104" customFormat="1" ht="14.4">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1"/>
      <c r="CS69" s="1"/>
      <c r="CT69" s="1"/>
      <c r="CU69" s="1"/>
      <c r="CV69" s="1"/>
      <c r="CW69" s="1"/>
      <c r="CX69" s="1"/>
      <c r="CY69" s="1"/>
      <c r="CZ69" s="1"/>
    </row>
    <row r="70" spans="3:104" customFormat="1" ht="14.4">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1"/>
      <c r="CS70" s="1"/>
      <c r="CT70" s="1"/>
      <c r="CU70" s="1"/>
      <c r="CV70" s="1"/>
      <c r="CW70" s="1"/>
      <c r="CX70" s="1"/>
      <c r="CY70" s="1"/>
      <c r="CZ70" s="1"/>
    </row>
    <row r="71" spans="3:104" customFormat="1" ht="14.4">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1"/>
      <c r="CS71" s="1"/>
      <c r="CT71" s="1"/>
      <c r="CU71" s="1"/>
      <c r="CV71" s="1"/>
      <c r="CW71" s="1"/>
      <c r="CX71" s="1"/>
      <c r="CY71" s="1"/>
      <c r="CZ71" s="1"/>
    </row>
    <row r="72" spans="3:104" customFormat="1" ht="14.4">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1"/>
      <c r="CS72" s="1"/>
      <c r="CT72" s="1"/>
      <c r="CU72" s="1"/>
      <c r="CV72" s="1"/>
      <c r="CW72" s="1"/>
      <c r="CX72" s="1"/>
      <c r="CY72" s="1"/>
      <c r="CZ72" s="1"/>
    </row>
    <row r="73" spans="3:104" customFormat="1" ht="14.4">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1"/>
      <c r="CS73" s="1"/>
      <c r="CT73" s="1"/>
      <c r="CU73" s="1"/>
      <c r="CV73" s="1"/>
      <c r="CW73" s="1"/>
      <c r="CX73" s="1"/>
      <c r="CY73" s="1"/>
      <c r="CZ73" s="1"/>
    </row>
    <row r="74" spans="3:104" customFormat="1" ht="14.4">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1"/>
      <c r="CS74" s="1"/>
      <c r="CT74" s="1"/>
      <c r="CU74" s="1"/>
      <c r="CV74" s="1"/>
      <c r="CW74" s="1"/>
      <c r="CX74" s="1"/>
      <c r="CY74" s="1"/>
      <c r="CZ74" s="1"/>
    </row>
    <row r="75" spans="3:104" customFormat="1" ht="14.4">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1"/>
      <c r="CS75" s="1"/>
      <c r="CT75" s="1"/>
      <c r="CU75" s="1"/>
      <c r="CV75" s="1"/>
      <c r="CW75" s="1"/>
      <c r="CX75" s="1"/>
      <c r="CY75" s="1"/>
      <c r="CZ75" s="1"/>
    </row>
    <row r="76" spans="3:104" customFormat="1" ht="14.4">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1"/>
      <c r="CS76" s="1"/>
      <c r="CT76" s="1"/>
      <c r="CU76" s="1"/>
      <c r="CV76" s="1"/>
      <c r="CW76" s="1"/>
      <c r="CX76" s="1"/>
      <c r="CY76" s="1"/>
      <c r="CZ76" s="1"/>
    </row>
    <row r="77" spans="3:104" customFormat="1" ht="14.4">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1"/>
      <c r="CS77" s="1"/>
      <c r="CT77" s="1"/>
      <c r="CU77" s="1"/>
      <c r="CV77" s="1"/>
      <c r="CW77" s="1"/>
      <c r="CX77" s="1"/>
      <c r="CY77" s="1"/>
      <c r="CZ77" s="1"/>
    </row>
    <row r="78" spans="3:104" customFormat="1" ht="14.4">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1"/>
      <c r="CS78" s="1"/>
      <c r="CT78" s="1"/>
      <c r="CU78" s="1"/>
      <c r="CV78" s="1"/>
      <c r="CW78" s="1"/>
      <c r="CX78" s="1"/>
      <c r="CY78" s="1"/>
      <c r="CZ78" s="1"/>
    </row>
    <row r="79" spans="3:104" customFormat="1" ht="14.4">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1"/>
      <c r="CS79" s="1"/>
      <c r="CT79" s="1"/>
      <c r="CU79" s="1"/>
      <c r="CV79" s="1"/>
      <c r="CW79" s="1"/>
      <c r="CX79" s="1"/>
      <c r="CY79" s="1"/>
      <c r="CZ79" s="1"/>
    </row>
    <row r="80" spans="3:104" customFormat="1" ht="14.4">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1"/>
      <c r="CS80" s="1"/>
      <c r="CT80" s="1"/>
      <c r="CU80" s="1"/>
      <c r="CV80" s="1"/>
      <c r="CW80" s="1"/>
      <c r="CX80" s="1"/>
      <c r="CY80" s="1"/>
      <c r="CZ80" s="1"/>
    </row>
    <row r="81" spans="3:104" customFormat="1" ht="14.4">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1"/>
      <c r="CS81" s="1"/>
      <c r="CT81" s="1"/>
      <c r="CU81" s="1"/>
      <c r="CV81" s="1"/>
      <c r="CW81" s="1"/>
      <c r="CX81" s="1"/>
      <c r="CY81" s="1"/>
      <c r="CZ81" s="1"/>
    </row>
    <row r="82" spans="3:104" customFormat="1" ht="14.4">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1"/>
      <c r="CS82" s="1"/>
      <c r="CT82" s="1"/>
      <c r="CU82" s="1"/>
      <c r="CV82" s="1"/>
      <c r="CW82" s="1"/>
      <c r="CX82" s="1"/>
      <c r="CY82" s="1"/>
      <c r="CZ82" s="1"/>
    </row>
    <row r="83" spans="3:104" customFormat="1" ht="14.4">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1"/>
      <c r="CS83" s="1"/>
      <c r="CT83" s="1"/>
      <c r="CU83" s="1"/>
      <c r="CV83" s="1"/>
      <c r="CW83" s="1"/>
      <c r="CX83" s="1"/>
      <c r="CY83" s="1"/>
      <c r="CZ83" s="1"/>
    </row>
    <row r="84" spans="3:104" customFormat="1" ht="14.4">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1"/>
      <c r="CS84" s="1"/>
      <c r="CT84" s="1"/>
      <c r="CU84" s="1"/>
      <c r="CV84" s="1"/>
      <c r="CW84" s="1"/>
      <c r="CX84" s="1"/>
      <c r="CY84" s="1"/>
      <c r="CZ84" s="1"/>
    </row>
    <row r="85" spans="3:104" customFormat="1" ht="14.4">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1"/>
      <c r="CS85" s="1"/>
      <c r="CT85" s="1"/>
      <c r="CU85" s="1"/>
      <c r="CV85" s="1"/>
      <c r="CW85" s="1"/>
      <c r="CX85" s="1"/>
      <c r="CY85" s="1"/>
      <c r="CZ85" s="1"/>
    </row>
    <row r="86" spans="3:104" customFormat="1" ht="14.4">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1"/>
      <c r="CS86" s="1"/>
      <c r="CT86" s="1"/>
      <c r="CU86" s="1"/>
      <c r="CV86" s="1"/>
      <c r="CW86" s="1"/>
      <c r="CX86" s="1"/>
      <c r="CY86" s="1"/>
      <c r="CZ86" s="1"/>
    </row>
    <row r="87" spans="3:104" customFormat="1" ht="14.4">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1"/>
      <c r="CS87" s="1"/>
      <c r="CT87" s="1"/>
      <c r="CU87" s="1"/>
      <c r="CV87" s="1"/>
      <c r="CW87" s="1"/>
      <c r="CX87" s="1"/>
      <c r="CY87" s="1"/>
      <c r="CZ87" s="1"/>
    </row>
    <row r="88" spans="3:104" customFormat="1" ht="14.4">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1"/>
      <c r="CS88" s="1"/>
      <c r="CT88" s="1"/>
      <c r="CU88" s="1"/>
      <c r="CV88" s="1"/>
      <c r="CW88" s="1"/>
      <c r="CX88" s="1"/>
      <c r="CY88" s="1"/>
      <c r="CZ88" s="1"/>
    </row>
    <row r="89" spans="3:104" customFormat="1" ht="14.4">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1"/>
      <c r="CS89" s="1"/>
      <c r="CT89" s="1"/>
      <c r="CU89" s="1"/>
      <c r="CV89" s="1"/>
      <c r="CW89" s="1"/>
      <c r="CX89" s="1"/>
      <c r="CY89" s="1"/>
      <c r="CZ89" s="1"/>
    </row>
    <row r="90" spans="3:104" customFormat="1" ht="14.4">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1"/>
      <c r="CS90" s="1"/>
      <c r="CT90" s="1"/>
      <c r="CU90" s="1"/>
      <c r="CV90" s="1"/>
      <c r="CW90" s="1"/>
      <c r="CX90" s="1"/>
      <c r="CY90" s="1"/>
      <c r="CZ90" s="1"/>
    </row>
    <row r="91" spans="3:104" customFormat="1" ht="14.4">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1"/>
      <c r="CS91" s="1"/>
      <c r="CT91" s="1"/>
      <c r="CU91" s="1"/>
      <c r="CV91" s="1"/>
      <c r="CW91" s="1"/>
      <c r="CX91" s="1"/>
      <c r="CY91" s="1"/>
      <c r="CZ91" s="1"/>
    </row>
    <row r="92" spans="3:104" customFormat="1" ht="14.4">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1"/>
      <c r="CS92" s="1"/>
      <c r="CT92" s="1"/>
      <c r="CU92" s="1"/>
      <c r="CV92" s="1"/>
      <c r="CW92" s="1"/>
      <c r="CX92" s="1"/>
      <c r="CY92" s="1"/>
      <c r="CZ92" s="1"/>
    </row>
    <row r="93" spans="3:104" customFormat="1" ht="14.4">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1"/>
      <c r="CS93" s="1"/>
      <c r="CT93" s="1"/>
      <c r="CU93" s="1"/>
      <c r="CV93" s="1"/>
      <c r="CW93" s="1"/>
      <c r="CX93" s="1"/>
      <c r="CY93" s="1"/>
      <c r="CZ93" s="1"/>
    </row>
    <row r="94" spans="3:104" customFormat="1" ht="14.4">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1"/>
      <c r="CS94" s="1"/>
      <c r="CT94" s="1"/>
      <c r="CU94" s="1"/>
      <c r="CV94" s="1"/>
      <c r="CW94" s="1"/>
      <c r="CX94" s="1"/>
      <c r="CY94" s="1"/>
      <c r="CZ94" s="1"/>
    </row>
    <row r="95" spans="3:104" customFormat="1" ht="14.4">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1"/>
      <c r="CS95" s="1"/>
      <c r="CT95" s="1"/>
      <c r="CU95" s="1"/>
      <c r="CV95" s="1"/>
      <c r="CW95" s="1"/>
      <c r="CX95" s="1"/>
      <c r="CY95" s="1"/>
      <c r="CZ95" s="1"/>
    </row>
    <row r="96" spans="3:104" customFormat="1" ht="14.4">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1"/>
      <c r="CS96" s="1"/>
      <c r="CT96" s="1"/>
      <c r="CU96" s="1"/>
      <c r="CV96" s="1"/>
      <c r="CW96" s="1"/>
      <c r="CX96" s="1"/>
      <c r="CY96" s="1"/>
      <c r="CZ96" s="1"/>
    </row>
    <row r="97" spans="3:104" customFormat="1" ht="14.4">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1"/>
      <c r="CS97" s="1"/>
      <c r="CT97" s="1"/>
      <c r="CU97" s="1"/>
      <c r="CV97" s="1"/>
      <c r="CW97" s="1"/>
      <c r="CX97" s="1"/>
      <c r="CY97" s="1"/>
      <c r="CZ97" s="1"/>
    </row>
    <row r="98" spans="3:104" customFormat="1" ht="14.4">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1"/>
      <c r="CS98" s="1"/>
      <c r="CT98" s="1"/>
      <c r="CU98" s="1"/>
      <c r="CV98" s="1"/>
      <c r="CW98" s="1"/>
      <c r="CX98" s="1"/>
      <c r="CY98" s="1"/>
      <c r="CZ98" s="1"/>
    </row>
    <row r="99" spans="3:104" customFormat="1" ht="14.4">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1"/>
      <c r="CS99" s="1"/>
      <c r="CT99" s="1"/>
      <c r="CU99" s="1"/>
      <c r="CV99" s="1"/>
      <c r="CW99" s="1"/>
      <c r="CX99" s="1"/>
      <c r="CY99" s="1"/>
      <c r="CZ99" s="1"/>
    </row>
    <row r="100" spans="3:104" customFormat="1" ht="14.4">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1"/>
      <c r="CS100" s="1"/>
      <c r="CT100" s="1"/>
      <c r="CU100" s="1"/>
      <c r="CV100" s="1"/>
      <c r="CW100" s="1"/>
      <c r="CX100" s="1"/>
      <c r="CY100" s="1"/>
      <c r="CZ100" s="1"/>
    </row>
    <row r="101" spans="3:104" customFormat="1" ht="14.4">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1"/>
      <c r="CS101" s="1"/>
      <c r="CT101" s="1"/>
      <c r="CU101" s="1"/>
      <c r="CV101" s="1"/>
      <c r="CW101" s="1"/>
      <c r="CX101" s="1"/>
      <c r="CY101" s="1"/>
      <c r="CZ101" s="1"/>
    </row>
    <row r="102" spans="3:104" customFormat="1" ht="14.4">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1"/>
      <c r="CS102" s="1"/>
      <c r="CT102" s="1"/>
      <c r="CU102" s="1"/>
      <c r="CV102" s="1"/>
      <c r="CW102" s="1"/>
      <c r="CX102" s="1"/>
      <c r="CY102" s="1"/>
      <c r="CZ102" s="1"/>
    </row>
    <row r="103" spans="3:104" customFormat="1" ht="14.4">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1"/>
      <c r="CS103" s="1"/>
      <c r="CT103" s="1"/>
      <c r="CU103" s="1"/>
      <c r="CV103" s="1"/>
      <c r="CW103" s="1"/>
      <c r="CX103" s="1"/>
      <c r="CY103" s="1"/>
      <c r="CZ103" s="1"/>
    </row>
    <row r="104" spans="3:104" customFormat="1" ht="14.4">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1"/>
      <c r="CS104" s="1"/>
      <c r="CT104" s="1"/>
      <c r="CU104" s="1"/>
      <c r="CV104" s="1"/>
      <c r="CW104" s="1"/>
      <c r="CX104" s="1"/>
      <c r="CY104" s="1"/>
      <c r="CZ104" s="1"/>
    </row>
    <row r="105" spans="3:104" customFormat="1" ht="14.4">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1"/>
      <c r="CS105" s="1"/>
      <c r="CT105" s="1"/>
      <c r="CU105" s="1"/>
      <c r="CV105" s="1"/>
      <c r="CW105" s="1"/>
      <c r="CX105" s="1"/>
      <c r="CY105" s="1"/>
      <c r="CZ105" s="1"/>
    </row>
    <row r="106" spans="3:104" customFormat="1" ht="14.4">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1"/>
      <c r="CS106" s="1"/>
      <c r="CT106" s="1"/>
      <c r="CU106" s="1"/>
      <c r="CV106" s="1"/>
      <c r="CW106" s="1"/>
      <c r="CX106" s="1"/>
      <c r="CY106" s="1"/>
      <c r="CZ106" s="1"/>
    </row>
    <row r="107" spans="3:104" customFormat="1" ht="14.4">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1"/>
      <c r="CS107" s="1"/>
      <c r="CT107" s="1"/>
      <c r="CU107" s="1"/>
      <c r="CV107" s="1"/>
      <c r="CW107" s="1"/>
      <c r="CX107" s="1"/>
      <c r="CY107" s="1"/>
      <c r="CZ107" s="1"/>
    </row>
    <row r="108" spans="3:104" customFormat="1" ht="14.4">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1"/>
      <c r="CS108" s="1"/>
      <c r="CT108" s="1"/>
      <c r="CU108" s="1"/>
      <c r="CV108" s="1"/>
      <c r="CW108" s="1"/>
      <c r="CX108" s="1"/>
      <c r="CY108" s="1"/>
      <c r="CZ108" s="1"/>
    </row>
    <row r="109" spans="3:104" customFormat="1" ht="14.4">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1"/>
      <c r="CS109" s="1"/>
      <c r="CT109" s="1"/>
      <c r="CU109" s="1"/>
      <c r="CV109" s="1"/>
      <c r="CW109" s="1"/>
      <c r="CX109" s="1"/>
      <c r="CY109" s="1"/>
      <c r="CZ109" s="1"/>
    </row>
    <row r="110" spans="3:104" customFormat="1" ht="14.4">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1"/>
      <c r="CS110" s="1"/>
      <c r="CT110" s="1"/>
      <c r="CU110" s="1"/>
      <c r="CV110" s="1"/>
      <c r="CW110" s="1"/>
      <c r="CX110" s="1"/>
      <c r="CY110" s="1"/>
      <c r="CZ110" s="1"/>
    </row>
    <row r="111" spans="3:104" customFormat="1" ht="14.4">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1"/>
      <c r="CS111" s="1"/>
      <c r="CT111" s="1"/>
      <c r="CU111" s="1"/>
      <c r="CV111" s="1"/>
      <c r="CW111" s="1"/>
      <c r="CX111" s="1"/>
      <c r="CY111" s="1"/>
      <c r="CZ111" s="1"/>
    </row>
    <row r="112" spans="3:104" customFormat="1" ht="14.4">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1"/>
      <c r="CS112" s="1"/>
      <c r="CT112" s="1"/>
      <c r="CU112" s="1"/>
      <c r="CV112" s="1"/>
      <c r="CW112" s="1"/>
      <c r="CX112" s="1"/>
      <c r="CY112" s="1"/>
      <c r="CZ112" s="1"/>
    </row>
    <row r="113" spans="3:104" customFormat="1" ht="14.4">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1"/>
      <c r="CS113" s="1"/>
      <c r="CT113" s="1"/>
      <c r="CU113" s="1"/>
      <c r="CV113" s="1"/>
      <c r="CW113" s="1"/>
      <c r="CX113" s="1"/>
      <c r="CY113" s="1"/>
      <c r="CZ113" s="1"/>
    </row>
    <row r="114" spans="3:104" customFormat="1" ht="14.4">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1"/>
      <c r="CS114" s="1"/>
      <c r="CT114" s="1"/>
      <c r="CU114" s="1"/>
      <c r="CV114" s="1"/>
      <c r="CW114" s="1"/>
      <c r="CX114" s="1"/>
      <c r="CY114" s="1"/>
      <c r="CZ114" s="1"/>
    </row>
    <row r="115" spans="3:104" customFormat="1" ht="14.4">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1"/>
      <c r="CS115" s="1"/>
      <c r="CT115" s="1"/>
      <c r="CU115" s="1"/>
      <c r="CV115" s="1"/>
      <c r="CW115" s="1"/>
      <c r="CX115" s="1"/>
      <c r="CY115" s="1"/>
      <c r="CZ115" s="1"/>
    </row>
    <row r="116" spans="3:104" customFormat="1" ht="14.4">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1"/>
      <c r="CS116" s="1"/>
      <c r="CT116" s="1"/>
      <c r="CU116" s="1"/>
      <c r="CV116" s="1"/>
      <c r="CW116" s="1"/>
      <c r="CX116" s="1"/>
      <c r="CY116" s="1"/>
      <c r="CZ116" s="1"/>
    </row>
    <row r="117" spans="3:104" customFormat="1" ht="14.4">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1"/>
      <c r="CS117" s="1"/>
      <c r="CT117" s="1"/>
      <c r="CU117" s="1"/>
      <c r="CV117" s="1"/>
      <c r="CW117" s="1"/>
      <c r="CX117" s="1"/>
      <c r="CY117" s="1"/>
      <c r="CZ117" s="1"/>
    </row>
    <row r="118" spans="3:104" customFormat="1" ht="14.4">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1"/>
      <c r="CS118" s="1"/>
      <c r="CT118" s="1"/>
      <c r="CU118" s="1"/>
      <c r="CV118" s="1"/>
      <c r="CW118" s="1"/>
      <c r="CX118" s="1"/>
      <c r="CY118" s="1"/>
      <c r="CZ118" s="1"/>
    </row>
    <row r="119" spans="3:104" customFormat="1" ht="14.4">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1"/>
      <c r="CS119" s="1"/>
      <c r="CT119" s="1"/>
      <c r="CU119" s="1"/>
      <c r="CV119" s="1"/>
      <c r="CW119" s="1"/>
      <c r="CX119" s="1"/>
      <c r="CY119" s="1"/>
      <c r="CZ119" s="1"/>
    </row>
    <row r="120" spans="3:104" customFormat="1" ht="14.4">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1"/>
      <c r="CS120" s="1"/>
      <c r="CT120" s="1"/>
      <c r="CU120" s="1"/>
      <c r="CV120" s="1"/>
      <c r="CW120" s="1"/>
      <c r="CX120" s="1"/>
      <c r="CY120" s="1"/>
      <c r="CZ120" s="1"/>
    </row>
    <row r="121" spans="3:104" customFormat="1" ht="14.4">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1"/>
      <c r="CS121" s="1"/>
      <c r="CT121" s="1"/>
      <c r="CU121" s="1"/>
      <c r="CV121" s="1"/>
      <c r="CW121" s="1"/>
      <c r="CX121" s="1"/>
      <c r="CY121" s="1"/>
      <c r="CZ121" s="1"/>
    </row>
    <row r="122" spans="3:104" customFormat="1" ht="14.4">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1"/>
      <c r="CS122" s="1"/>
      <c r="CT122" s="1"/>
      <c r="CU122" s="1"/>
      <c r="CV122" s="1"/>
      <c r="CW122" s="1"/>
      <c r="CX122" s="1"/>
      <c r="CY122" s="1"/>
      <c r="CZ122" s="1"/>
    </row>
    <row r="123" spans="3:104" customFormat="1" ht="14.4">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1"/>
      <c r="CS123" s="1"/>
      <c r="CT123" s="1"/>
      <c r="CU123" s="1"/>
      <c r="CV123" s="1"/>
      <c r="CW123" s="1"/>
      <c r="CX123" s="1"/>
      <c r="CY123" s="1"/>
      <c r="CZ123" s="1"/>
    </row>
    <row r="124" spans="3:104" customFormat="1" ht="14.4">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1"/>
      <c r="CS124" s="1"/>
      <c r="CT124" s="1"/>
      <c r="CU124" s="1"/>
      <c r="CV124" s="1"/>
      <c r="CW124" s="1"/>
      <c r="CX124" s="1"/>
      <c r="CY124" s="1"/>
      <c r="CZ124" s="1"/>
    </row>
    <row r="125" spans="3:104" customFormat="1" ht="14.4">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1"/>
      <c r="CS125" s="1"/>
      <c r="CT125" s="1"/>
      <c r="CU125" s="1"/>
      <c r="CV125" s="1"/>
      <c r="CW125" s="1"/>
      <c r="CX125" s="1"/>
      <c r="CY125" s="1"/>
      <c r="CZ125" s="1"/>
    </row>
    <row r="126" spans="3:104" customFormat="1" ht="14.4">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1"/>
      <c r="CS126" s="1"/>
      <c r="CT126" s="1"/>
      <c r="CU126" s="1"/>
      <c r="CV126" s="1"/>
      <c r="CW126" s="1"/>
      <c r="CX126" s="1"/>
      <c r="CY126" s="1"/>
      <c r="CZ126" s="1"/>
    </row>
    <row r="127" spans="3:104" customFormat="1" ht="14.4">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1"/>
      <c r="CS127" s="1"/>
      <c r="CT127" s="1"/>
      <c r="CU127" s="1"/>
      <c r="CV127" s="1"/>
      <c r="CW127" s="1"/>
      <c r="CX127" s="1"/>
      <c r="CY127" s="1"/>
      <c r="CZ127" s="1"/>
    </row>
    <row r="128" spans="3:104" customFormat="1" ht="14.4">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1"/>
      <c r="CS128" s="1"/>
      <c r="CT128" s="1"/>
      <c r="CU128" s="1"/>
      <c r="CV128" s="1"/>
      <c r="CW128" s="1"/>
      <c r="CX128" s="1"/>
      <c r="CY128" s="1"/>
      <c r="CZ128" s="1"/>
    </row>
    <row r="129" spans="3:104" customFormat="1" ht="14.4">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1"/>
      <c r="CS129" s="1"/>
      <c r="CT129" s="1"/>
      <c r="CU129" s="1"/>
      <c r="CV129" s="1"/>
      <c r="CW129" s="1"/>
      <c r="CX129" s="1"/>
      <c r="CY129" s="1"/>
      <c r="CZ129" s="1"/>
    </row>
    <row r="130" spans="3:104" customFormat="1" ht="14.4">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1"/>
      <c r="CS130" s="1"/>
      <c r="CT130" s="1"/>
      <c r="CU130" s="1"/>
      <c r="CV130" s="1"/>
      <c r="CW130" s="1"/>
      <c r="CX130" s="1"/>
      <c r="CY130" s="1"/>
      <c r="CZ130" s="1"/>
    </row>
    <row r="131" spans="3:104" customFormat="1" ht="14.4">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1"/>
      <c r="CS131" s="1"/>
      <c r="CT131" s="1"/>
      <c r="CU131" s="1"/>
      <c r="CV131" s="1"/>
      <c r="CW131" s="1"/>
      <c r="CX131" s="1"/>
      <c r="CY131" s="1"/>
      <c r="CZ131" s="1"/>
    </row>
    <row r="132" spans="3:104" customFormat="1" ht="14.4">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1"/>
      <c r="CS132" s="1"/>
      <c r="CT132" s="1"/>
      <c r="CU132" s="1"/>
      <c r="CV132" s="1"/>
      <c r="CW132" s="1"/>
      <c r="CX132" s="1"/>
      <c r="CY132" s="1"/>
      <c r="CZ132" s="1"/>
    </row>
    <row r="133" spans="3:104" customFormat="1" ht="14.4">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1"/>
      <c r="CS133" s="1"/>
      <c r="CT133" s="1"/>
      <c r="CU133" s="1"/>
      <c r="CV133" s="1"/>
      <c r="CW133" s="1"/>
      <c r="CX133" s="1"/>
      <c r="CY133" s="1"/>
      <c r="CZ133" s="1"/>
    </row>
    <row r="134" spans="3:104" customFormat="1" ht="14.4">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1"/>
      <c r="CS134" s="1"/>
      <c r="CT134" s="1"/>
      <c r="CU134" s="1"/>
      <c r="CV134" s="1"/>
      <c r="CW134" s="1"/>
      <c r="CX134" s="1"/>
      <c r="CY134" s="1"/>
      <c r="CZ134" s="1"/>
    </row>
    <row r="135" spans="3:104" customFormat="1" ht="14.4">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1"/>
      <c r="CS135" s="1"/>
      <c r="CT135" s="1"/>
      <c r="CU135" s="1"/>
      <c r="CV135" s="1"/>
      <c r="CW135" s="1"/>
      <c r="CX135" s="1"/>
      <c r="CY135" s="1"/>
      <c r="CZ135" s="1"/>
    </row>
    <row r="136" spans="3:104" customFormat="1" ht="14.4">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1"/>
      <c r="CS136" s="1"/>
      <c r="CT136" s="1"/>
      <c r="CU136" s="1"/>
      <c r="CV136" s="1"/>
      <c r="CW136" s="1"/>
      <c r="CX136" s="1"/>
      <c r="CY136" s="1"/>
      <c r="CZ136" s="1"/>
    </row>
    <row r="137" spans="3:104" customFormat="1" ht="14.4">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1"/>
      <c r="CS137" s="1"/>
      <c r="CT137" s="1"/>
      <c r="CU137" s="1"/>
      <c r="CV137" s="1"/>
      <c r="CW137" s="1"/>
      <c r="CX137" s="1"/>
      <c r="CY137" s="1"/>
      <c r="CZ137" s="1"/>
    </row>
    <row r="138" spans="3:104" customFormat="1" ht="14.4">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1"/>
      <c r="CS138" s="1"/>
      <c r="CT138" s="1"/>
      <c r="CU138" s="1"/>
      <c r="CV138" s="1"/>
      <c r="CW138" s="1"/>
      <c r="CX138" s="1"/>
      <c r="CY138" s="1"/>
      <c r="CZ138" s="1"/>
    </row>
    <row r="139" spans="3:104" customFormat="1" ht="14.4">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1"/>
      <c r="CS139" s="1"/>
      <c r="CT139" s="1"/>
      <c r="CU139" s="1"/>
      <c r="CV139" s="1"/>
      <c r="CW139" s="1"/>
      <c r="CX139" s="1"/>
      <c r="CY139" s="1"/>
      <c r="CZ139" s="1"/>
    </row>
    <row r="140" spans="3:104" customFormat="1" ht="14.4">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1"/>
      <c r="CS140" s="1"/>
      <c r="CT140" s="1"/>
      <c r="CU140" s="1"/>
      <c r="CV140" s="1"/>
      <c r="CW140" s="1"/>
      <c r="CX140" s="1"/>
      <c r="CY140" s="1"/>
      <c r="CZ140" s="1"/>
    </row>
    <row r="141" spans="3:104" customFormat="1" ht="14.4">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1"/>
      <c r="CS141" s="1"/>
      <c r="CT141" s="1"/>
      <c r="CU141" s="1"/>
      <c r="CV141" s="1"/>
      <c r="CW141" s="1"/>
      <c r="CX141" s="1"/>
      <c r="CY141" s="1"/>
      <c r="CZ141" s="1"/>
    </row>
    <row r="142" spans="3:104" customFormat="1" ht="14.4">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1"/>
      <c r="CS142" s="1"/>
      <c r="CT142" s="1"/>
      <c r="CU142" s="1"/>
      <c r="CV142" s="1"/>
      <c r="CW142" s="1"/>
      <c r="CX142" s="1"/>
      <c r="CY142" s="1"/>
      <c r="CZ142" s="1"/>
    </row>
    <row r="143" spans="3:104" customFormat="1" ht="14.4">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1"/>
      <c r="CS143" s="1"/>
      <c r="CT143" s="1"/>
      <c r="CU143" s="1"/>
      <c r="CV143" s="1"/>
      <c r="CW143" s="1"/>
      <c r="CX143" s="1"/>
      <c r="CY143" s="1"/>
      <c r="CZ143" s="1"/>
    </row>
    <row r="144" spans="3:104" customFormat="1" ht="14.4">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1"/>
      <c r="CS144" s="1"/>
      <c r="CT144" s="1"/>
      <c r="CU144" s="1"/>
      <c r="CV144" s="1"/>
      <c r="CW144" s="1"/>
      <c r="CX144" s="1"/>
      <c r="CY144" s="1"/>
      <c r="CZ144" s="1"/>
    </row>
    <row r="145" spans="3:104" customFormat="1" ht="14.4">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1"/>
      <c r="CS145" s="1"/>
      <c r="CT145" s="1"/>
      <c r="CU145" s="1"/>
      <c r="CV145" s="1"/>
      <c r="CW145" s="1"/>
      <c r="CX145" s="1"/>
      <c r="CY145" s="1"/>
      <c r="CZ145" s="1"/>
    </row>
    <row r="146" spans="3:104" customFormat="1" ht="14.4">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1"/>
      <c r="CS146" s="1"/>
      <c r="CT146" s="1"/>
      <c r="CU146" s="1"/>
      <c r="CV146" s="1"/>
      <c r="CW146" s="1"/>
      <c r="CX146" s="1"/>
      <c r="CY146" s="1"/>
      <c r="CZ146" s="1"/>
    </row>
    <row r="147" spans="3:104" customFormat="1" ht="14.4">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1"/>
      <c r="CS147" s="1"/>
      <c r="CT147" s="1"/>
      <c r="CU147" s="1"/>
      <c r="CV147" s="1"/>
      <c r="CW147" s="1"/>
      <c r="CX147" s="1"/>
      <c r="CY147" s="1"/>
      <c r="CZ147" s="1"/>
    </row>
    <row r="148" spans="3:104" customFormat="1" ht="14.4">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1"/>
      <c r="CS148" s="1"/>
      <c r="CT148" s="1"/>
      <c r="CU148" s="1"/>
      <c r="CV148" s="1"/>
      <c r="CW148" s="1"/>
      <c r="CX148" s="1"/>
      <c r="CY148" s="1"/>
      <c r="CZ148" s="1"/>
    </row>
    <row r="149" spans="3:104" customFormat="1" ht="14.4">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1"/>
      <c r="CS149" s="1"/>
      <c r="CT149" s="1"/>
      <c r="CU149" s="1"/>
      <c r="CV149" s="1"/>
      <c r="CW149" s="1"/>
      <c r="CX149" s="1"/>
      <c r="CY149" s="1"/>
      <c r="CZ149" s="1"/>
    </row>
    <row r="150" spans="3:104" customFormat="1" ht="14.4">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1"/>
      <c r="CS150" s="1"/>
      <c r="CT150" s="1"/>
      <c r="CU150" s="1"/>
      <c r="CV150" s="1"/>
      <c r="CW150" s="1"/>
      <c r="CX150" s="1"/>
      <c r="CY150" s="1"/>
      <c r="CZ150" s="1"/>
    </row>
    <row r="151" spans="3:104" customFormat="1" ht="14.4">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1"/>
      <c r="CS151" s="1"/>
      <c r="CT151" s="1"/>
      <c r="CU151" s="1"/>
      <c r="CV151" s="1"/>
      <c r="CW151" s="1"/>
      <c r="CX151" s="1"/>
      <c r="CY151" s="1"/>
      <c r="CZ151" s="1"/>
    </row>
    <row r="152" spans="3:104" customFormat="1" ht="14.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1"/>
      <c r="CS152" s="1"/>
      <c r="CT152" s="1"/>
      <c r="CU152" s="1"/>
      <c r="CV152" s="1"/>
      <c r="CW152" s="1"/>
      <c r="CX152" s="1"/>
      <c r="CY152" s="1"/>
      <c r="CZ152" s="1"/>
    </row>
    <row r="153" spans="3:104" customFormat="1" ht="14.4">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1"/>
      <c r="CS153" s="1"/>
      <c r="CT153" s="1"/>
      <c r="CU153" s="1"/>
      <c r="CV153" s="1"/>
      <c r="CW153" s="1"/>
      <c r="CX153" s="1"/>
      <c r="CY153" s="1"/>
      <c r="CZ153" s="1"/>
    </row>
    <row r="154" spans="3:104" customFormat="1" ht="14.4">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1"/>
      <c r="CS154" s="1"/>
      <c r="CT154" s="1"/>
      <c r="CU154" s="1"/>
      <c r="CV154" s="1"/>
      <c r="CW154" s="1"/>
      <c r="CX154" s="1"/>
      <c r="CY154" s="1"/>
      <c r="CZ154" s="1"/>
    </row>
    <row r="155" spans="3:104" customFormat="1" ht="14.4">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1"/>
      <c r="CS155" s="1"/>
      <c r="CT155" s="1"/>
      <c r="CU155" s="1"/>
      <c r="CV155" s="1"/>
      <c r="CW155" s="1"/>
      <c r="CX155" s="1"/>
      <c r="CY155" s="1"/>
      <c r="CZ155" s="1"/>
    </row>
    <row r="156" spans="3:104" customFormat="1" ht="14.4">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1"/>
      <c r="CS156" s="1"/>
      <c r="CT156" s="1"/>
      <c r="CU156" s="1"/>
      <c r="CV156" s="1"/>
      <c r="CW156" s="1"/>
      <c r="CX156" s="1"/>
      <c r="CY156" s="1"/>
      <c r="CZ156" s="1"/>
    </row>
    <row r="157" spans="3:104" customFormat="1" ht="14.4">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1"/>
      <c r="CS157" s="1"/>
      <c r="CT157" s="1"/>
      <c r="CU157" s="1"/>
      <c r="CV157" s="1"/>
      <c r="CW157" s="1"/>
      <c r="CX157" s="1"/>
      <c r="CY157" s="1"/>
      <c r="CZ157" s="1"/>
    </row>
    <row r="158" spans="3:104" customFormat="1" ht="14.4">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1"/>
      <c r="CS158" s="1"/>
      <c r="CT158" s="1"/>
      <c r="CU158" s="1"/>
      <c r="CV158" s="1"/>
      <c r="CW158" s="1"/>
      <c r="CX158" s="1"/>
      <c r="CY158" s="1"/>
      <c r="CZ158" s="1"/>
    </row>
    <row r="159" spans="3:104" customFormat="1" ht="14.4">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1"/>
      <c r="CS159" s="1"/>
      <c r="CT159" s="1"/>
      <c r="CU159" s="1"/>
      <c r="CV159" s="1"/>
      <c r="CW159" s="1"/>
      <c r="CX159" s="1"/>
      <c r="CY159" s="1"/>
      <c r="CZ159" s="1"/>
    </row>
    <row r="160" spans="3:104" customFormat="1" ht="14.4">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1"/>
      <c r="CS160" s="1"/>
      <c r="CT160" s="1"/>
      <c r="CU160" s="1"/>
      <c r="CV160" s="1"/>
      <c r="CW160" s="1"/>
      <c r="CX160" s="1"/>
      <c r="CY160" s="1"/>
      <c r="CZ160" s="1"/>
    </row>
    <row r="161" spans="3:104" customFormat="1" ht="14.4">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1"/>
      <c r="CS161" s="1"/>
      <c r="CT161" s="1"/>
      <c r="CU161" s="1"/>
      <c r="CV161" s="1"/>
      <c r="CW161" s="1"/>
      <c r="CX161" s="1"/>
      <c r="CY161" s="1"/>
      <c r="CZ161" s="1"/>
    </row>
    <row r="162" spans="3:104" customFormat="1" ht="14.4">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1"/>
      <c r="CS162" s="1"/>
      <c r="CT162" s="1"/>
      <c r="CU162" s="1"/>
      <c r="CV162" s="1"/>
      <c r="CW162" s="1"/>
      <c r="CX162" s="1"/>
      <c r="CY162" s="1"/>
      <c r="CZ162" s="1"/>
    </row>
    <row r="163" spans="3:104" customFormat="1" ht="14.4">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1"/>
      <c r="CS163" s="1"/>
      <c r="CT163" s="1"/>
      <c r="CU163" s="1"/>
      <c r="CV163" s="1"/>
      <c r="CW163" s="1"/>
      <c r="CX163" s="1"/>
      <c r="CY163" s="1"/>
      <c r="CZ163" s="1"/>
    </row>
    <row r="164" spans="3:104" customFormat="1" ht="14.4">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1"/>
      <c r="CS164" s="1"/>
      <c r="CT164" s="1"/>
      <c r="CU164" s="1"/>
      <c r="CV164" s="1"/>
      <c r="CW164" s="1"/>
      <c r="CX164" s="1"/>
      <c r="CY164" s="1"/>
      <c r="CZ164" s="1"/>
    </row>
    <row r="165" spans="3:104" customFormat="1" ht="14.4">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1"/>
      <c r="CS165" s="1"/>
      <c r="CT165" s="1"/>
      <c r="CU165" s="1"/>
      <c r="CV165" s="1"/>
      <c r="CW165" s="1"/>
      <c r="CX165" s="1"/>
      <c r="CY165" s="1"/>
      <c r="CZ165" s="1"/>
    </row>
    <row r="166" spans="3:104" customFormat="1" ht="14.4">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1"/>
      <c r="CS166" s="1"/>
      <c r="CT166" s="1"/>
      <c r="CU166" s="1"/>
      <c r="CV166" s="1"/>
      <c r="CW166" s="1"/>
      <c r="CX166" s="1"/>
      <c r="CY166" s="1"/>
      <c r="CZ166" s="1"/>
    </row>
    <row r="167" spans="3:104" customFormat="1" ht="14.4">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1"/>
      <c r="CS167" s="1"/>
      <c r="CT167" s="1"/>
      <c r="CU167" s="1"/>
      <c r="CV167" s="1"/>
      <c r="CW167" s="1"/>
      <c r="CX167" s="1"/>
      <c r="CY167" s="1"/>
      <c r="CZ167" s="1"/>
    </row>
    <row r="168" spans="3:104" customFormat="1" ht="14.4">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1"/>
      <c r="CS168" s="1"/>
      <c r="CT168" s="1"/>
      <c r="CU168" s="1"/>
      <c r="CV168" s="1"/>
      <c r="CW168" s="1"/>
      <c r="CX168" s="1"/>
      <c r="CY168" s="1"/>
      <c r="CZ168" s="1"/>
    </row>
    <row r="169" spans="3:104" customFormat="1" ht="14.4">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1"/>
      <c r="CS169" s="1"/>
      <c r="CT169" s="1"/>
      <c r="CU169" s="1"/>
      <c r="CV169" s="1"/>
      <c r="CW169" s="1"/>
      <c r="CX169" s="1"/>
      <c r="CY169" s="1"/>
      <c r="CZ169" s="1"/>
    </row>
    <row r="170" spans="3:104" customFormat="1" ht="14.4">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1"/>
      <c r="CS170" s="1"/>
      <c r="CT170" s="1"/>
      <c r="CU170" s="1"/>
      <c r="CV170" s="1"/>
      <c r="CW170" s="1"/>
      <c r="CX170" s="1"/>
      <c r="CY170" s="1"/>
      <c r="CZ170" s="1"/>
    </row>
    <row r="171" spans="3:104" customFormat="1" ht="14.4">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1"/>
      <c r="CS171" s="1"/>
      <c r="CT171" s="1"/>
      <c r="CU171" s="1"/>
      <c r="CV171" s="1"/>
      <c r="CW171" s="1"/>
      <c r="CX171" s="1"/>
      <c r="CY171" s="1"/>
      <c r="CZ171" s="1"/>
    </row>
    <row r="172" spans="3:104" customFormat="1" ht="14.4">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1"/>
      <c r="CS172" s="1"/>
      <c r="CT172" s="1"/>
      <c r="CU172" s="1"/>
      <c r="CV172" s="1"/>
      <c r="CW172" s="1"/>
      <c r="CX172" s="1"/>
      <c r="CY172" s="1"/>
      <c r="CZ172" s="1"/>
    </row>
    <row r="173" spans="3:104" customFormat="1" ht="14.4">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1"/>
      <c r="CS173" s="1"/>
      <c r="CT173" s="1"/>
      <c r="CU173" s="1"/>
      <c r="CV173" s="1"/>
      <c r="CW173" s="1"/>
      <c r="CX173" s="1"/>
      <c r="CY173" s="1"/>
      <c r="CZ173" s="1"/>
    </row>
    <row r="174" spans="3:104" customFormat="1" ht="14.4">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1"/>
      <c r="CS174" s="1"/>
      <c r="CT174" s="1"/>
      <c r="CU174" s="1"/>
      <c r="CV174" s="1"/>
      <c r="CW174" s="1"/>
      <c r="CX174" s="1"/>
      <c r="CY174" s="1"/>
      <c r="CZ174" s="1"/>
    </row>
    <row r="175" spans="3:104" customFormat="1" ht="14.4">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1"/>
      <c r="CS175" s="1"/>
      <c r="CT175" s="1"/>
      <c r="CU175" s="1"/>
      <c r="CV175" s="1"/>
      <c r="CW175" s="1"/>
      <c r="CX175" s="1"/>
      <c r="CY175" s="1"/>
      <c r="CZ175" s="1"/>
    </row>
    <row r="176" spans="3:104" customFormat="1" ht="14.4">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1"/>
      <c r="CS176" s="1"/>
      <c r="CT176" s="1"/>
      <c r="CU176" s="1"/>
      <c r="CV176" s="1"/>
      <c r="CW176" s="1"/>
      <c r="CX176" s="1"/>
      <c r="CY176" s="1"/>
      <c r="CZ176" s="1"/>
    </row>
    <row r="177" spans="3:104" customFormat="1" ht="14.4">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1"/>
      <c r="CS177" s="1"/>
      <c r="CT177" s="1"/>
      <c r="CU177" s="1"/>
      <c r="CV177" s="1"/>
      <c r="CW177" s="1"/>
      <c r="CX177" s="1"/>
      <c r="CY177" s="1"/>
      <c r="CZ177" s="1"/>
    </row>
    <row r="178" spans="3:104" customFormat="1" ht="14.4">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1"/>
      <c r="CS178" s="1"/>
      <c r="CT178" s="1"/>
      <c r="CU178" s="1"/>
      <c r="CV178" s="1"/>
      <c r="CW178" s="1"/>
      <c r="CX178" s="1"/>
      <c r="CY178" s="1"/>
      <c r="CZ178" s="1"/>
    </row>
    <row r="179" spans="3:104" customFormat="1" ht="14.4">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1"/>
      <c r="CS179" s="1"/>
      <c r="CT179" s="1"/>
      <c r="CU179" s="1"/>
      <c r="CV179" s="1"/>
      <c r="CW179" s="1"/>
      <c r="CX179" s="1"/>
      <c r="CY179" s="1"/>
      <c r="CZ179" s="1"/>
    </row>
    <row r="180" spans="3:104" customFormat="1" ht="14.4">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1"/>
      <c r="CS180" s="1"/>
      <c r="CT180" s="1"/>
      <c r="CU180" s="1"/>
      <c r="CV180" s="1"/>
      <c r="CW180" s="1"/>
      <c r="CX180" s="1"/>
      <c r="CY180" s="1"/>
      <c r="CZ180" s="1"/>
    </row>
    <row r="181" spans="3:104" customFormat="1" ht="14.4">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1"/>
      <c r="CS181" s="1"/>
      <c r="CT181" s="1"/>
      <c r="CU181" s="1"/>
      <c r="CV181" s="1"/>
      <c r="CW181" s="1"/>
      <c r="CX181" s="1"/>
      <c r="CY181" s="1"/>
      <c r="CZ181" s="1"/>
    </row>
    <row r="182" spans="3:104" customFormat="1" ht="14.4">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1"/>
      <c r="CS182" s="1"/>
      <c r="CT182" s="1"/>
      <c r="CU182" s="1"/>
      <c r="CV182" s="1"/>
      <c r="CW182" s="1"/>
      <c r="CX182" s="1"/>
      <c r="CY182" s="1"/>
      <c r="CZ182" s="1"/>
    </row>
    <row r="183" spans="3:104" customFormat="1" ht="14.4">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1"/>
      <c r="CS183" s="1"/>
      <c r="CT183" s="1"/>
      <c r="CU183" s="1"/>
      <c r="CV183" s="1"/>
      <c r="CW183" s="1"/>
      <c r="CX183" s="1"/>
      <c r="CY183" s="1"/>
      <c r="CZ183" s="1"/>
    </row>
    <row r="184" spans="3:104" customFormat="1" ht="14.4">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1"/>
      <c r="CS184" s="1"/>
      <c r="CT184" s="1"/>
      <c r="CU184" s="1"/>
      <c r="CV184" s="1"/>
      <c r="CW184" s="1"/>
      <c r="CX184" s="1"/>
      <c r="CY184" s="1"/>
      <c r="CZ184" s="1"/>
    </row>
    <row r="185" spans="3:104" customFormat="1" ht="14.4">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1"/>
      <c r="CS185" s="1"/>
      <c r="CT185" s="1"/>
      <c r="CU185" s="1"/>
      <c r="CV185" s="1"/>
      <c r="CW185" s="1"/>
      <c r="CX185" s="1"/>
      <c r="CY185" s="1"/>
      <c r="CZ185" s="1"/>
    </row>
    <row r="186" spans="3:104" customFormat="1" ht="14.4">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1"/>
      <c r="CS186" s="1"/>
      <c r="CT186" s="1"/>
      <c r="CU186" s="1"/>
      <c r="CV186" s="1"/>
      <c r="CW186" s="1"/>
      <c r="CX186" s="1"/>
      <c r="CY186" s="1"/>
      <c r="CZ186" s="1"/>
    </row>
    <row r="187" spans="3:104" customFormat="1" ht="14.4">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1"/>
      <c r="CS187" s="1"/>
      <c r="CT187" s="1"/>
      <c r="CU187" s="1"/>
      <c r="CV187" s="1"/>
      <c r="CW187" s="1"/>
      <c r="CX187" s="1"/>
      <c r="CY187" s="1"/>
      <c r="CZ187" s="1"/>
    </row>
    <row r="188" spans="3:104" customFormat="1" ht="14.4">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1"/>
      <c r="CS188" s="1"/>
      <c r="CT188" s="1"/>
      <c r="CU188" s="1"/>
      <c r="CV188" s="1"/>
      <c r="CW188" s="1"/>
      <c r="CX188" s="1"/>
      <c r="CY188" s="1"/>
      <c r="CZ188" s="1"/>
    </row>
    <row r="189" spans="3:104" customFormat="1" ht="14.4">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1"/>
      <c r="CS189" s="1"/>
      <c r="CT189" s="1"/>
      <c r="CU189" s="1"/>
      <c r="CV189" s="1"/>
      <c r="CW189" s="1"/>
      <c r="CX189" s="1"/>
      <c r="CY189" s="1"/>
      <c r="CZ189" s="1"/>
    </row>
    <row r="190" spans="3:104" customFormat="1" ht="14.4">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1"/>
      <c r="CS190" s="1"/>
      <c r="CT190" s="1"/>
      <c r="CU190" s="1"/>
      <c r="CV190" s="1"/>
      <c r="CW190" s="1"/>
      <c r="CX190" s="1"/>
      <c r="CY190" s="1"/>
      <c r="CZ190" s="1"/>
    </row>
    <row r="191" spans="3:104" customFormat="1" ht="14.4">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1"/>
      <c r="CS191" s="1"/>
      <c r="CT191" s="1"/>
      <c r="CU191" s="1"/>
      <c r="CV191" s="1"/>
      <c r="CW191" s="1"/>
      <c r="CX191" s="1"/>
      <c r="CY191" s="1"/>
      <c r="CZ191" s="1"/>
    </row>
    <row r="192" spans="3:104" customFormat="1" ht="14.4">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1"/>
      <c r="CS192" s="1"/>
      <c r="CT192" s="1"/>
      <c r="CU192" s="1"/>
      <c r="CV192" s="1"/>
      <c r="CW192" s="1"/>
      <c r="CX192" s="1"/>
      <c r="CY192" s="1"/>
      <c r="CZ192" s="1"/>
    </row>
    <row r="193" spans="3:104" customFormat="1" ht="14.4">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1"/>
      <c r="CS193" s="1"/>
      <c r="CT193" s="1"/>
      <c r="CU193" s="1"/>
      <c r="CV193" s="1"/>
      <c r="CW193" s="1"/>
      <c r="CX193" s="1"/>
      <c r="CY193" s="1"/>
      <c r="CZ193" s="1"/>
    </row>
    <row r="194" spans="3:104" customFormat="1" ht="14.4">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1"/>
      <c r="CS194" s="1"/>
      <c r="CT194" s="1"/>
      <c r="CU194" s="1"/>
      <c r="CV194" s="1"/>
      <c r="CW194" s="1"/>
      <c r="CX194" s="1"/>
      <c r="CY194" s="1"/>
      <c r="CZ194" s="1"/>
    </row>
    <row r="195" spans="3:104" customFormat="1" ht="14.4">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1"/>
      <c r="CS195" s="1"/>
      <c r="CT195" s="1"/>
      <c r="CU195" s="1"/>
      <c r="CV195" s="1"/>
      <c r="CW195" s="1"/>
      <c r="CX195" s="1"/>
      <c r="CY195" s="1"/>
      <c r="CZ195" s="1"/>
    </row>
    <row r="196" spans="3:104" customFormat="1" ht="14.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1"/>
      <c r="CS196" s="1"/>
      <c r="CT196" s="1"/>
      <c r="CU196" s="1"/>
      <c r="CV196" s="1"/>
      <c r="CW196" s="1"/>
      <c r="CX196" s="1"/>
      <c r="CY196" s="1"/>
      <c r="CZ196" s="1"/>
    </row>
    <row r="197" spans="3:104" customFormat="1" ht="14.4">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1"/>
      <c r="CS197" s="1"/>
      <c r="CT197" s="1"/>
      <c r="CU197" s="1"/>
      <c r="CV197" s="1"/>
      <c r="CW197" s="1"/>
      <c r="CX197" s="1"/>
      <c r="CY197" s="1"/>
      <c r="CZ197" s="1"/>
    </row>
    <row r="198" spans="3:104" customFormat="1" ht="14.4">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1"/>
      <c r="CS198" s="1"/>
      <c r="CT198" s="1"/>
      <c r="CU198" s="1"/>
      <c r="CV198" s="1"/>
      <c r="CW198" s="1"/>
      <c r="CX198" s="1"/>
      <c r="CY198" s="1"/>
      <c r="CZ198" s="1"/>
    </row>
    <row r="199" spans="3:104" customFormat="1" ht="14.4">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1"/>
      <c r="CS199" s="1"/>
      <c r="CT199" s="1"/>
      <c r="CU199" s="1"/>
      <c r="CV199" s="1"/>
      <c r="CW199" s="1"/>
      <c r="CX199" s="1"/>
      <c r="CY199" s="1"/>
      <c r="CZ199" s="1"/>
    </row>
    <row r="200" spans="3:104" customFormat="1" ht="14.4">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1"/>
      <c r="CS200" s="1"/>
      <c r="CT200" s="1"/>
      <c r="CU200" s="1"/>
      <c r="CV200" s="1"/>
      <c r="CW200" s="1"/>
      <c r="CX200" s="1"/>
      <c r="CY200" s="1"/>
      <c r="CZ200" s="1"/>
    </row>
    <row r="201" spans="3:104" customFormat="1" ht="14.4">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1"/>
      <c r="CS201" s="1"/>
      <c r="CT201" s="1"/>
      <c r="CU201" s="1"/>
      <c r="CV201" s="1"/>
      <c r="CW201" s="1"/>
      <c r="CX201" s="1"/>
      <c r="CY201" s="1"/>
      <c r="CZ201" s="1"/>
    </row>
    <row r="202" spans="3:104" customFormat="1" ht="14.4">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1"/>
      <c r="CS202" s="1"/>
      <c r="CT202" s="1"/>
      <c r="CU202" s="1"/>
      <c r="CV202" s="1"/>
      <c r="CW202" s="1"/>
      <c r="CX202" s="1"/>
      <c r="CY202" s="1"/>
      <c r="CZ202" s="1"/>
    </row>
    <row r="203" spans="3:104" customFormat="1" ht="14.4">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1"/>
      <c r="CS203" s="1"/>
      <c r="CT203" s="1"/>
      <c r="CU203" s="1"/>
      <c r="CV203" s="1"/>
      <c r="CW203" s="1"/>
      <c r="CX203" s="1"/>
      <c r="CY203" s="1"/>
      <c r="CZ203" s="1"/>
    </row>
    <row r="204" spans="3:104" customFormat="1" ht="14.4">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1"/>
      <c r="CS204" s="1"/>
      <c r="CT204" s="1"/>
      <c r="CU204" s="1"/>
      <c r="CV204" s="1"/>
      <c r="CW204" s="1"/>
      <c r="CX204" s="1"/>
      <c r="CY204" s="1"/>
      <c r="CZ204" s="1"/>
    </row>
    <row r="205" spans="3:104" customFormat="1" ht="14.4">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1"/>
      <c r="CS205" s="1"/>
      <c r="CT205" s="1"/>
      <c r="CU205" s="1"/>
      <c r="CV205" s="1"/>
      <c r="CW205" s="1"/>
      <c r="CX205" s="1"/>
      <c r="CY205" s="1"/>
      <c r="CZ205" s="1"/>
    </row>
    <row r="206" spans="3:104" customFormat="1" ht="14.4">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1"/>
      <c r="CS206" s="1"/>
      <c r="CT206" s="1"/>
      <c r="CU206" s="1"/>
      <c r="CV206" s="1"/>
      <c r="CW206" s="1"/>
      <c r="CX206" s="1"/>
      <c r="CY206" s="1"/>
      <c r="CZ206" s="1"/>
    </row>
    <row r="207" spans="3:104" customFormat="1" ht="14.4">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1"/>
      <c r="CS207" s="1"/>
      <c r="CT207" s="1"/>
      <c r="CU207" s="1"/>
      <c r="CV207" s="1"/>
      <c r="CW207" s="1"/>
      <c r="CX207" s="1"/>
      <c r="CY207" s="1"/>
      <c r="CZ207" s="1"/>
    </row>
    <row r="208" spans="3:104" customFormat="1" ht="14.4">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1"/>
      <c r="CS208" s="1"/>
      <c r="CT208" s="1"/>
      <c r="CU208" s="1"/>
      <c r="CV208" s="1"/>
      <c r="CW208" s="1"/>
      <c r="CX208" s="1"/>
      <c r="CY208" s="1"/>
      <c r="CZ208" s="1"/>
    </row>
    <row r="209" spans="3:104" customFormat="1" ht="14.4">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1"/>
      <c r="CS209" s="1"/>
      <c r="CT209" s="1"/>
      <c r="CU209" s="1"/>
      <c r="CV209" s="1"/>
      <c r="CW209" s="1"/>
      <c r="CX209" s="1"/>
      <c r="CY209" s="1"/>
      <c r="CZ209" s="1"/>
    </row>
    <row r="210" spans="3:104" customFormat="1" ht="14.4">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1"/>
      <c r="CS210" s="1"/>
      <c r="CT210" s="1"/>
      <c r="CU210" s="1"/>
      <c r="CV210" s="1"/>
      <c r="CW210" s="1"/>
      <c r="CX210" s="1"/>
      <c r="CY210" s="1"/>
      <c r="CZ210" s="1"/>
    </row>
    <row r="211" spans="3:104" customFormat="1" ht="14.4">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1"/>
      <c r="CS211" s="1"/>
      <c r="CT211" s="1"/>
      <c r="CU211" s="1"/>
      <c r="CV211" s="1"/>
      <c r="CW211" s="1"/>
      <c r="CX211" s="1"/>
      <c r="CY211" s="1"/>
      <c r="CZ211" s="1"/>
    </row>
    <row r="212" spans="3:104" customFormat="1" ht="14.4">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1"/>
      <c r="CS212" s="1"/>
      <c r="CT212" s="1"/>
      <c r="CU212" s="1"/>
      <c r="CV212" s="1"/>
      <c r="CW212" s="1"/>
      <c r="CX212" s="1"/>
      <c r="CY212" s="1"/>
      <c r="CZ212" s="1"/>
    </row>
    <row r="213" spans="3:104" customFormat="1" ht="14.4">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1"/>
      <c r="CS213" s="1"/>
      <c r="CT213" s="1"/>
      <c r="CU213" s="1"/>
      <c r="CV213" s="1"/>
      <c r="CW213" s="1"/>
      <c r="CX213" s="1"/>
      <c r="CY213" s="1"/>
      <c r="CZ213" s="1"/>
    </row>
    <row r="214" spans="3:104" customFormat="1" ht="14.4">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1"/>
      <c r="CS214" s="1"/>
      <c r="CT214" s="1"/>
      <c r="CU214" s="1"/>
      <c r="CV214" s="1"/>
      <c r="CW214" s="1"/>
      <c r="CX214" s="1"/>
      <c r="CY214" s="1"/>
      <c r="CZ214" s="1"/>
    </row>
    <row r="215" spans="3:104" customFormat="1" ht="14.4">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1"/>
      <c r="CS215" s="1"/>
      <c r="CT215" s="1"/>
      <c r="CU215" s="1"/>
      <c r="CV215" s="1"/>
      <c r="CW215" s="1"/>
      <c r="CX215" s="1"/>
      <c r="CY215" s="1"/>
      <c r="CZ215" s="1"/>
    </row>
    <row r="216" spans="3:104" customFormat="1" ht="14.4">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1"/>
      <c r="CS216" s="1"/>
      <c r="CT216" s="1"/>
      <c r="CU216" s="1"/>
      <c r="CV216" s="1"/>
      <c r="CW216" s="1"/>
      <c r="CX216" s="1"/>
      <c r="CY216" s="1"/>
      <c r="CZ216" s="1"/>
    </row>
    <row r="217" spans="3:104" customFormat="1" ht="14.4">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1"/>
      <c r="CS217" s="1"/>
      <c r="CT217" s="1"/>
      <c r="CU217" s="1"/>
      <c r="CV217" s="1"/>
      <c r="CW217" s="1"/>
      <c r="CX217" s="1"/>
      <c r="CY217" s="1"/>
      <c r="CZ217" s="1"/>
    </row>
    <row r="218" spans="3:104" customFormat="1" ht="14.4">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1"/>
      <c r="CS218" s="1"/>
      <c r="CT218" s="1"/>
      <c r="CU218" s="1"/>
      <c r="CV218" s="1"/>
      <c r="CW218" s="1"/>
      <c r="CX218" s="1"/>
      <c r="CY218" s="1"/>
      <c r="CZ218" s="1"/>
    </row>
    <row r="219" spans="3:104" customFormat="1" ht="14.4">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1"/>
      <c r="CS219" s="1"/>
      <c r="CT219" s="1"/>
      <c r="CU219" s="1"/>
      <c r="CV219" s="1"/>
      <c r="CW219" s="1"/>
      <c r="CX219" s="1"/>
      <c r="CY219" s="1"/>
      <c r="CZ219" s="1"/>
    </row>
    <row r="220" spans="3:104" customFormat="1" ht="14.4">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1"/>
      <c r="CS220" s="1"/>
      <c r="CT220" s="1"/>
      <c r="CU220" s="1"/>
      <c r="CV220" s="1"/>
      <c r="CW220" s="1"/>
      <c r="CX220" s="1"/>
      <c r="CY220" s="1"/>
      <c r="CZ220" s="1"/>
    </row>
    <row r="221" spans="3:104" customFormat="1" ht="14.4">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1"/>
      <c r="CS221" s="1"/>
      <c r="CT221" s="1"/>
      <c r="CU221" s="1"/>
      <c r="CV221" s="1"/>
      <c r="CW221" s="1"/>
      <c r="CX221" s="1"/>
      <c r="CY221" s="1"/>
      <c r="CZ221" s="1"/>
    </row>
    <row r="222" spans="3:104" customFormat="1" ht="14.4">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1"/>
      <c r="CS222" s="1"/>
      <c r="CT222" s="1"/>
      <c r="CU222" s="1"/>
      <c r="CV222" s="1"/>
      <c r="CW222" s="1"/>
      <c r="CX222" s="1"/>
      <c r="CY222" s="1"/>
      <c r="CZ222" s="1"/>
    </row>
    <row r="223" spans="3:104" customFormat="1" ht="14.4">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1"/>
      <c r="CS223" s="1"/>
      <c r="CT223" s="1"/>
      <c r="CU223" s="1"/>
      <c r="CV223" s="1"/>
      <c r="CW223" s="1"/>
      <c r="CX223" s="1"/>
      <c r="CY223" s="1"/>
      <c r="CZ223" s="1"/>
    </row>
    <row r="224" spans="3:104" customFormat="1" ht="14.4">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1"/>
      <c r="CS224" s="1"/>
      <c r="CT224" s="1"/>
      <c r="CU224" s="1"/>
      <c r="CV224" s="1"/>
      <c r="CW224" s="1"/>
      <c r="CX224" s="1"/>
      <c r="CY224" s="1"/>
      <c r="CZ224" s="1"/>
    </row>
    <row r="225" spans="3:104" customFormat="1" ht="14.4">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1"/>
      <c r="CS225" s="1"/>
      <c r="CT225" s="1"/>
      <c r="CU225" s="1"/>
      <c r="CV225" s="1"/>
      <c r="CW225" s="1"/>
      <c r="CX225" s="1"/>
      <c r="CY225" s="1"/>
      <c r="CZ225" s="1"/>
    </row>
    <row r="226" spans="3:104" customFormat="1" ht="14.4">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1"/>
      <c r="CS226" s="1"/>
      <c r="CT226" s="1"/>
      <c r="CU226" s="1"/>
      <c r="CV226" s="1"/>
      <c r="CW226" s="1"/>
      <c r="CX226" s="1"/>
      <c r="CY226" s="1"/>
      <c r="CZ226" s="1"/>
    </row>
    <row r="227" spans="3:104" customFormat="1" ht="14.4">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1"/>
      <c r="CS227" s="1"/>
      <c r="CT227" s="1"/>
      <c r="CU227" s="1"/>
      <c r="CV227" s="1"/>
      <c r="CW227" s="1"/>
      <c r="CX227" s="1"/>
      <c r="CY227" s="1"/>
      <c r="CZ227" s="1"/>
    </row>
    <row r="228" spans="3:104" customFormat="1" ht="14.4">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1"/>
      <c r="CS228" s="1"/>
      <c r="CT228" s="1"/>
      <c r="CU228" s="1"/>
      <c r="CV228" s="1"/>
      <c r="CW228" s="1"/>
      <c r="CX228" s="1"/>
      <c r="CY228" s="1"/>
      <c r="CZ228" s="1"/>
    </row>
    <row r="229" spans="3:104" customFormat="1" ht="14.4">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1"/>
      <c r="CS229" s="1"/>
      <c r="CT229" s="1"/>
      <c r="CU229" s="1"/>
      <c r="CV229" s="1"/>
      <c r="CW229" s="1"/>
      <c r="CX229" s="1"/>
      <c r="CY229" s="1"/>
      <c r="CZ229" s="1"/>
    </row>
    <row r="230" spans="3:104" customFormat="1" ht="14.4">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1"/>
      <c r="CS230" s="1"/>
      <c r="CT230" s="1"/>
      <c r="CU230" s="1"/>
      <c r="CV230" s="1"/>
      <c r="CW230" s="1"/>
      <c r="CX230" s="1"/>
      <c r="CY230" s="1"/>
      <c r="CZ230" s="1"/>
    </row>
    <row r="231" spans="3:104" customFormat="1" ht="14.4">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1"/>
      <c r="CS231" s="1"/>
      <c r="CT231" s="1"/>
      <c r="CU231" s="1"/>
      <c r="CV231" s="1"/>
      <c r="CW231" s="1"/>
      <c r="CX231" s="1"/>
      <c r="CY231" s="1"/>
      <c r="CZ231" s="1"/>
    </row>
    <row r="232" spans="3:104" customFormat="1" ht="14.4">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1"/>
      <c r="CS232" s="1"/>
      <c r="CT232" s="1"/>
      <c r="CU232" s="1"/>
      <c r="CV232" s="1"/>
      <c r="CW232" s="1"/>
      <c r="CX232" s="1"/>
      <c r="CY232" s="1"/>
      <c r="CZ232" s="1"/>
    </row>
    <row r="233" spans="3:104" customFormat="1" ht="14.4">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1"/>
      <c r="CS233" s="1"/>
      <c r="CT233" s="1"/>
      <c r="CU233" s="1"/>
      <c r="CV233" s="1"/>
      <c r="CW233" s="1"/>
      <c r="CX233" s="1"/>
      <c r="CY233" s="1"/>
      <c r="CZ233" s="1"/>
    </row>
    <row r="234" spans="3:104" customFormat="1" ht="14.4">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1"/>
      <c r="CS234" s="1"/>
      <c r="CT234" s="1"/>
      <c r="CU234" s="1"/>
      <c r="CV234" s="1"/>
      <c r="CW234" s="1"/>
      <c r="CX234" s="1"/>
      <c r="CY234" s="1"/>
      <c r="CZ234" s="1"/>
    </row>
    <row r="235" spans="3:104" customFormat="1" ht="14.4">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1"/>
      <c r="CS235" s="1"/>
      <c r="CT235" s="1"/>
      <c r="CU235" s="1"/>
      <c r="CV235" s="1"/>
      <c r="CW235" s="1"/>
      <c r="CX235" s="1"/>
      <c r="CY235" s="1"/>
      <c r="CZ235" s="1"/>
    </row>
    <row r="236" spans="3:104" customFormat="1" ht="14.4">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1"/>
      <c r="CS236" s="1"/>
      <c r="CT236" s="1"/>
      <c r="CU236" s="1"/>
      <c r="CV236" s="1"/>
      <c r="CW236" s="1"/>
      <c r="CX236" s="1"/>
      <c r="CY236" s="1"/>
      <c r="CZ236" s="1"/>
    </row>
    <row r="237" spans="3:104" customFormat="1" ht="14.4">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1"/>
      <c r="CS237" s="1"/>
      <c r="CT237" s="1"/>
      <c r="CU237" s="1"/>
      <c r="CV237" s="1"/>
      <c r="CW237" s="1"/>
      <c r="CX237" s="1"/>
      <c r="CY237" s="1"/>
      <c r="CZ237" s="1"/>
    </row>
    <row r="238" spans="3:104" customFormat="1" ht="14.4">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1"/>
      <c r="CS238" s="1"/>
      <c r="CT238" s="1"/>
      <c r="CU238" s="1"/>
      <c r="CV238" s="1"/>
      <c r="CW238" s="1"/>
      <c r="CX238" s="1"/>
      <c r="CY238" s="1"/>
      <c r="CZ238" s="1"/>
    </row>
    <row r="239" spans="3:104" customFormat="1" ht="14.4">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1"/>
      <c r="CS239" s="1"/>
      <c r="CT239" s="1"/>
      <c r="CU239" s="1"/>
      <c r="CV239" s="1"/>
      <c r="CW239" s="1"/>
      <c r="CX239" s="1"/>
      <c r="CY239" s="1"/>
      <c r="CZ239" s="1"/>
    </row>
    <row r="240" spans="3:104" customFormat="1" ht="14.4">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1"/>
      <c r="CS240" s="1"/>
      <c r="CT240" s="1"/>
      <c r="CU240" s="1"/>
      <c r="CV240" s="1"/>
      <c r="CW240" s="1"/>
      <c r="CX240" s="1"/>
      <c r="CY240" s="1"/>
      <c r="CZ240" s="1"/>
    </row>
    <row r="241" spans="3:104" customFormat="1" ht="14.4">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1"/>
      <c r="CS241" s="1"/>
      <c r="CT241" s="1"/>
      <c r="CU241" s="1"/>
      <c r="CV241" s="1"/>
      <c r="CW241" s="1"/>
      <c r="CX241" s="1"/>
      <c r="CY241" s="1"/>
      <c r="CZ241" s="1"/>
    </row>
    <row r="242" spans="3:104" customFormat="1" ht="14.4">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1"/>
      <c r="CS242" s="1"/>
      <c r="CT242" s="1"/>
      <c r="CU242" s="1"/>
      <c r="CV242" s="1"/>
      <c r="CW242" s="1"/>
      <c r="CX242" s="1"/>
      <c r="CY242" s="1"/>
      <c r="CZ242" s="1"/>
    </row>
    <row r="243" spans="3:104" customFormat="1" ht="14.4">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1"/>
      <c r="CS243" s="1"/>
      <c r="CT243" s="1"/>
      <c r="CU243" s="1"/>
      <c r="CV243" s="1"/>
      <c r="CW243" s="1"/>
      <c r="CX243" s="1"/>
      <c r="CY243" s="1"/>
      <c r="CZ243" s="1"/>
    </row>
    <row r="244" spans="3:104" customFormat="1" ht="14.4">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1"/>
      <c r="CS244" s="1"/>
      <c r="CT244" s="1"/>
      <c r="CU244" s="1"/>
      <c r="CV244" s="1"/>
      <c r="CW244" s="1"/>
      <c r="CX244" s="1"/>
      <c r="CY244" s="1"/>
      <c r="CZ244" s="1"/>
    </row>
    <row r="245" spans="3:104" customFormat="1" ht="14.4">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1"/>
      <c r="CS245" s="1"/>
      <c r="CT245" s="1"/>
      <c r="CU245" s="1"/>
      <c r="CV245" s="1"/>
      <c r="CW245" s="1"/>
      <c r="CX245" s="1"/>
      <c r="CY245" s="1"/>
      <c r="CZ245" s="1"/>
    </row>
    <row r="246" spans="3:104" customFormat="1" ht="14.4">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1"/>
      <c r="CS246" s="1"/>
      <c r="CT246" s="1"/>
      <c r="CU246" s="1"/>
      <c r="CV246" s="1"/>
      <c r="CW246" s="1"/>
      <c r="CX246" s="1"/>
      <c r="CY246" s="1"/>
      <c r="CZ246" s="1"/>
    </row>
    <row r="247" spans="3:104" customFormat="1" ht="14.4">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1"/>
      <c r="CS247" s="1"/>
      <c r="CT247" s="1"/>
      <c r="CU247" s="1"/>
      <c r="CV247" s="1"/>
      <c r="CW247" s="1"/>
      <c r="CX247" s="1"/>
      <c r="CY247" s="1"/>
      <c r="CZ247" s="1"/>
    </row>
    <row r="248" spans="3:104" customFormat="1" ht="14.4">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1"/>
      <c r="CS248" s="1"/>
      <c r="CT248" s="1"/>
      <c r="CU248" s="1"/>
      <c r="CV248" s="1"/>
      <c r="CW248" s="1"/>
      <c r="CX248" s="1"/>
      <c r="CY248" s="1"/>
      <c r="CZ248" s="1"/>
    </row>
    <row r="249" spans="3:104" customFormat="1" ht="14.4">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1"/>
      <c r="CS249" s="1"/>
      <c r="CT249" s="1"/>
      <c r="CU249" s="1"/>
      <c r="CV249" s="1"/>
      <c r="CW249" s="1"/>
      <c r="CX249" s="1"/>
      <c r="CY249" s="1"/>
      <c r="CZ249" s="1"/>
    </row>
    <row r="250" spans="3:104" customFormat="1" ht="14.4">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1"/>
      <c r="CS250" s="1"/>
      <c r="CT250" s="1"/>
      <c r="CU250" s="1"/>
      <c r="CV250" s="1"/>
      <c r="CW250" s="1"/>
      <c r="CX250" s="1"/>
      <c r="CY250" s="1"/>
      <c r="CZ250" s="1"/>
    </row>
    <row r="251" spans="3:104" customFormat="1" ht="14.4">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1"/>
      <c r="CS251" s="1"/>
      <c r="CT251" s="1"/>
      <c r="CU251" s="1"/>
      <c r="CV251" s="1"/>
      <c r="CW251" s="1"/>
      <c r="CX251" s="1"/>
      <c r="CY251" s="1"/>
      <c r="CZ251" s="1"/>
    </row>
    <row r="252" spans="3:104" customFormat="1" ht="14.4">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1"/>
      <c r="CS252" s="1"/>
      <c r="CT252" s="1"/>
      <c r="CU252" s="1"/>
      <c r="CV252" s="1"/>
      <c r="CW252" s="1"/>
      <c r="CX252" s="1"/>
      <c r="CY252" s="1"/>
      <c r="CZ252" s="1"/>
    </row>
    <row r="253" spans="3:104" customFormat="1" ht="14.4">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1"/>
      <c r="CS253" s="1"/>
      <c r="CT253" s="1"/>
      <c r="CU253" s="1"/>
      <c r="CV253" s="1"/>
      <c r="CW253" s="1"/>
      <c r="CX253" s="1"/>
      <c r="CY253" s="1"/>
      <c r="CZ253" s="1"/>
    </row>
    <row r="254" spans="3:104" customFormat="1" ht="14.4">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1"/>
      <c r="CS254" s="1"/>
      <c r="CT254" s="1"/>
      <c r="CU254" s="1"/>
      <c r="CV254" s="1"/>
      <c r="CW254" s="1"/>
      <c r="CX254" s="1"/>
      <c r="CY254" s="1"/>
      <c r="CZ254" s="1"/>
    </row>
    <row r="255" spans="3:104" customFormat="1" ht="14.4">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1"/>
      <c r="CS255" s="1"/>
      <c r="CT255" s="1"/>
      <c r="CU255" s="1"/>
      <c r="CV255" s="1"/>
      <c r="CW255" s="1"/>
      <c r="CX255" s="1"/>
      <c r="CY255" s="1"/>
      <c r="CZ255" s="1"/>
    </row>
    <row r="256" spans="3:104" customFormat="1" ht="14.4">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1"/>
      <c r="CS256" s="1"/>
      <c r="CT256" s="1"/>
      <c r="CU256" s="1"/>
      <c r="CV256" s="1"/>
      <c r="CW256" s="1"/>
      <c r="CX256" s="1"/>
      <c r="CY256" s="1"/>
      <c r="CZ256" s="1"/>
    </row>
    <row r="257" spans="3:104" customFormat="1" ht="14.4">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1"/>
      <c r="CS257" s="1"/>
      <c r="CT257" s="1"/>
      <c r="CU257" s="1"/>
      <c r="CV257" s="1"/>
      <c r="CW257" s="1"/>
      <c r="CX257" s="1"/>
      <c r="CY257" s="1"/>
      <c r="CZ257" s="1"/>
    </row>
    <row r="258" spans="3:104" customFormat="1" ht="14.4">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1"/>
      <c r="CS258" s="1"/>
      <c r="CT258" s="1"/>
      <c r="CU258" s="1"/>
      <c r="CV258" s="1"/>
      <c r="CW258" s="1"/>
      <c r="CX258" s="1"/>
      <c r="CY258" s="1"/>
      <c r="CZ258" s="1"/>
    </row>
    <row r="259" spans="3:104" customFormat="1" ht="14.4">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1"/>
      <c r="CS259" s="1"/>
      <c r="CT259" s="1"/>
      <c r="CU259" s="1"/>
      <c r="CV259" s="1"/>
      <c r="CW259" s="1"/>
      <c r="CX259" s="1"/>
      <c r="CY259" s="1"/>
      <c r="CZ259" s="1"/>
    </row>
    <row r="260" spans="3:104" customFormat="1" ht="14.4">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1"/>
      <c r="CS260" s="1"/>
      <c r="CT260" s="1"/>
      <c r="CU260" s="1"/>
      <c r="CV260" s="1"/>
      <c r="CW260" s="1"/>
      <c r="CX260" s="1"/>
      <c r="CY260" s="1"/>
      <c r="CZ260" s="1"/>
    </row>
    <row r="261" spans="3:104" customFormat="1" ht="14.4">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1"/>
      <c r="CS261" s="1"/>
      <c r="CT261" s="1"/>
      <c r="CU261" s="1"/>
      <c r="CV261" s="1"/>
      <c r="CW261" s="1"/>
      <c r="CX261" s="1"/>
      <c r="CY261" s="1"/>
      <c r="CZ261" s="1"/>
    </row>
    <row r="262" spans="3:104" customFormat="1" ht="14.4">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1"/>
      <c r="CS262" s="1"/>
      <c r="CT262" s="1"/>
      <c r="CU262" s="1"/>
      <c r="CV262" s="1"/>
      <c r="CW262" s="1"/>
      <c r="CX262" s="1"/>
      <c r="CY262" s="1"/>
      <c r="CZ262" s="1"/>
    </row>
    <row r="263" spans="3:104" customFormat="1" ht="14.4">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1"/>
      <c r="CS263" s="1"/>
      <c r="CT263" s="1"/>
      <c r="CU263" s="1"/>
      <c r="CV263" s="1"/>
      <c r="CW263" s="1"/>
      <c r="CX263" s="1"/>
      <c r="CY263" s="1"/>
      <c r="CZ263" s="1"/>
    </row>
    <row r="264" spans="3:104" customFormat="1" ht="14.4">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1"/>
      <c r="CS264" s="1"/>
      <c r="CT264" s="1"/>
      <c r="CU264" s="1"/>
      <c r="CV264" s="1"/>
      <c r="CW264" s="1"/>
      <c r="CX264" s="1"/>
      <c r="CY264" s="1"/>
      <c r="CZ264" s="1"/>
    </row>
    <row r="265" spans="3:104" customFormat="1" ht="14.4">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1"/>
      <c r="CS265" s="1"/>
      <c r="CT265" s="1"/>
      <c r="CU265" s="1"/>
      <c r="CV265" s="1"/>
      <c r="CW265" s="1"/>
      <c r="CX265" s="1"/>
      <c r="CY265" s="1"/>
      <c r="CZ265" s="1"/>
    </row>
    <row r="266" spans="3:104" customFormat="1" ht="14.4">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1"/>
      <c r="CS266" s="1"/>
      <c r="CT266" s="1"/>
      <c r="CU266" s="1"/>
      <c r="CV266" s="1"/>
      <c r="CW266" s="1"/>
      <c r="CX266" s="1"/>
      <c r="CY266" s="1"/>
      <c r="CZ266" s="1"/>
    </row>
    <row r="267" spans="3:104" customFormat="1" ht="14.4">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1"/>
      <c r="CS267" s="1"/>
      <c r="CT267" s="1"/>
      <c r="CU267" s="1"/>
      <c r="CV267" s="1"/>
      <c r="CW267" s="1"/>
      <c r="CX267" s="1"/>
      <c r="CY267" s="1"/>
      <c r="CZ267" s="1"/>
    </row>
    <row r="268" spans="3:104" customFormat="1" ht="14.4">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1"/>
      <c r="CS268" s="1"/>
      <c r="CT268" s="1"/>
      <c r="CU268" s="1"/>
      <c r="CV268" s="1"/>
      <c r="CW268" s="1"/>
      <c r="CX268" s="1"/>
      <c r="CY268" s="1"/>
      <c r="CZ268" s="1"/>
    </row>
    <row r="269" spans="3:104" customFormat="1" ht="14.4">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1"/>
      <c r="CS269" s="1"/>
      <c r="CT269" s="1"/>
      <c r="CU269" s="1"/>
      <c r="CV269" s="1"/>
      <c r="CW269" s="1"/>
      <c r="CX269" s="1"/>
      <c r="CY269" s="1"/>
      <c r="CZ269" s="1"/>
    </row>
    <row r="270" spans="3:104" customFormat="1" ht="14.4">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1"/>
      <c r="CS270" s="1"/>
      <c r="CT270" s="1"/>
      <c r="CU270" s="1"/>
      <c r="CV270" s="1"/>
      <c r="CW270" s="1"/>
      <c r="CX270" s="1"/>
      <c r="CY270" s="1"/>
      <c r="CZ270" s="1"/>
    </row>
    <row r="271" spans="3:104" customFormat="1" ht="14.4">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1"/>
      <c r="CS271" s="1"/>
      <c r="CT271" s="1"/>
      <c r="CU271" s="1"/>
      <c r="CV271" s="1"/>
      <c r="CW271" s="1"/>
      <c r="CX271" s="1"/>
      <c r="CY271" s="1"/>
      <c r="CZ271" s="1"/>
    </row>
    <row r="272" spans="3:104" customFormat="1" ht="14.4">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1"/>
      <c r="CS272" s="1"/>
      <c r="CT272" s="1"/>
      <c r="CU272" s="1"/>
      <c r="CV272" s="1"/>
      <c r="CW272" s="1"/>
      <c r="CX272" s="1"/>
      <c r="CY272" s="1"/>
      <c r="CZ272" s="1"/>
    </row>
    <row r="273" spans="3:104" customFormat="1" ht="14.4">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1"/>
      <c r="CS273" s="1"/>
      <c r="CT273" s="1"/>
      <c r="CU273" s="1"/>
      <c r="CV273" s="1"/>
      <c r="CW273" s="1"/>
      <c r="CX273" s="1"/>
      <c r="CY273" s="1"/>
      <c r="CZ273" s="1"/>
    </row>
    <row r="274" spans="3:104" customFormat="1" ht="14.4">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1"/>
      <c r="CS274" s="1"/>
      <c r="CT274" s="1"/>
      <c r="CU274" s="1"/>
      <c r="CV274" s="1"/>
      <c r="CW274" s="1"/>
      <c r="CX274" s="1"/>
      <c r="CY274" s="1"/>
      <c r="CZ274" s="1"/>
    </row>
    <row r="275" spans="3:104" customFormat="1" ht="14.4">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1"/>
      <c r="CS275" s="1"/>
      <c r="CT275" s="1"/>
      <c r="CU275" s="1"/>
      <c r="CV275" s="1"/>
      <c r="CW275" s="1"/>
      <c r="CX275" s="1"/>
      <c r="CY275" s="1"/>
      <c r="CZ275" s="1"/>
    </row>
    <row r="276" spans="3:104" customFormat="1" ht="14.4">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1"/>
      <c r="CS276" s="1"/>
      <c r="CT276" s="1"/>
      <c r="CU276" s="1"/>
      <c r="CV276" s="1"/>
      <c r="CW276" s="1"/>
      <c r="CX276" s="1"/>
      <c r="CY276" s="1"/>
      <c r="CZ276" s="1"/>
    </row>
    <row r="277" spans="3:104" customFormat="1" ht="14.4">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1"/>
      <c r="CS277" s="1"/>
      <c r="CT277" s="1"/>
      <c r="CU277" s="1"/>
      <c r="CV277" s="1"/>
      <c r="CW277" s="1"/>
      <c r="CX277" s="1"/>
      <c r="CY277" s="1"/>
      <c r="CZ277" s="1"/>
    </row>
    <row r="278" spans="3:104" customFormat="1" ht="14.4">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1"/>
      <c r="CS278" s="1"/>
      <c r="CT278" s="1"/>
      <c r="CU278" s="1"/>
      <c r="CV278" s="1"/>
      <c r="CW278" s="1"/>
      <c r="CX278" s="1"/>
      <c r="CY278" s="1"/>
      <c r="CZ278" s="1"/>
    </row>
    <row r="279" spans="3:104" customFormat="1" ht="14.4">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1"/>
      <c r="CS279" s="1"/>
      <c r="CT279" s="1"/>
      <c r="CU279" s="1"/>
      <c r="CV279" s="1"/>
      <c r="CW279" s="1"/>
      <c r="CX279" s="1"/>
      <c r="CY279" s="1"/>
      <c r="CZ279" s="1"/>
    </row>
    <row r="280" spans="3:104" customFormat="1" ht="14.4">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1"/>
      <c r="CS280" s="1"/>
      <c r="CT280" s="1"/>
      <c r="CU280" s="1"/>
      <c r="CV280" s="1"/>
      <c r="CW280" s="1"/>
      <c r="CX280" s="1"/>
      <c r="CY280" s="1"/>
      <c r="CZ280" s="1"/>
    </row>
    <row r="281" spans="3:104" customFormat="1" ht="14.4">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1"/>
      <c r="CS281" s="1"/>
      <c r="CT281" s="1"/>
      <c r="CU281" s="1"/>
      <c r="CV281" s="1"/>
      <c r="CW281" s="1"/>
      <c r="CX281" s="1"/>
      <c r="CY281" s="1"/>
      <c r="CZ281" s="1"/>
    </row>
    <row r="282" spans="3:104" customFormat="1" ht="14.4">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1"/>
      <c r="CS282" s="1"/>
      <c r="CT282" s="1"/>
      <c r="CU282" s="1"/>
      <c r="CV282" s="1"/>
      <c r="CW282" s="1"/>
      <c r="CX282" s="1"/>
      <c r="CY282" s="1"/>
      <c r="CZ282" s="1"/>
    </row>
    <row r="283" spans="3:104" customFormat="1" ht="14.4">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1"/>
      <c r="CS283" s="1"/>
      <c r="CT283" s="1"/>
      <c r="CU283" s="1"/>
      <c r="CV283" s="1"/>
      <c r="CW283" s="1"/>
      <c r="CX283" s="1"/>
      <c r="CY283" s="1"/>
      <c r="CZ283" s="1"/>
    </row>
    <row r="284" spans="3:104" customFormat="1" ht="14.4">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1"/>
      <c r="CS284" s="1"/>
      <c r="CT284" s="1"/>
      <c r="CU284" s="1"/>
      <c r="CV284" s="1"/>
      <c r="CW284" s="1"/>
      <c r="CX284" s="1"/>
      <c r="CY284" s="1"/>
      <c r="CZ284" s="1"/>
    </row>
    <row r="285" spans="3:104" customFormat="1" ht="14.4">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1"/>
      <c r="CS285" s="1"/>
      <c r="CT285" s="1"/>
      <c r="CU285" s="1"/>
      <c r="CV285" s="1"/>
      <c r="CW285" s="1"/>
      <c r="CX285" s="1"/>
      <c r="CY285" s="1"/>
      <c r="CZ285" s="1"/>
    </row>
    <row r="286" spans="3:104" customFormat="1" ht="14.4">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1"/>
      <c r="CS286" s="1"/>
      <c r="CT286" s="1"/>
      <c r="CU286" s="1"/>
      <c r="CV286" s="1"/>
      <c r="CW286" s="1"/>
      <c r="CX286" s="1"/>
      <c r="CY286" s="1"/>
      <c r="CZ286" s="1"/>
    </row>
    <row r="287" spans="3:104" customFormat="1" ht="14.4">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1"/>
      <c r="CS287" s="1"/>
      <c r="CT287" s="1"/>
      <c r="CU287" s="1"/>
      <c r="CV287" s="1"/>
      <c r="CW287" s="1"/>
      <c r="CX287" s="1"/>
      <c r="CY287" s="1"/>
      <c r="CZ287" s="1"/>
    </row>
    <row r="288" spans="3:104" customFormat="1" ht="14.4">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1"/>
      <c r="CS288" s="1"/>
      <c r="CT288" s="1"/>
      <c r="CU288" s="1"/>
      <c r="CV288" s="1"/>
      <c r="CW288" s="1"/>
      <c r="CX288" s="1"/>
      <c r="CY288" s="1"/>
      <c r="CZ288" s="1"/>
    </row>
    <row r="289" spans="3:104" customFormat="1" ht="14.4">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1"/>
      <c r="CS289" s="1"/>
      <c r="CT289" s="1"/>
      <c r="CU289" s="1"/>
      <c r="CV289" s="1"/>
      <c r="CW289" s="1"/>
      <c r="CX289" s="1"/>
      <c r="CY289" s="1"/>
      <c r="CZ289" s="1"/>
    </row>
    <row r="290" spans="3:104" customFormat="1" ht="14.4">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1"/>
      <c r="CS290" s="1"/>
      <c r="CT290" s="1"/>
      <c r="CU290" s="1"/>
      <c r="CV290" s="1"/>
      <c r="CW290" s="1"/>
      <c r="CX290" s="1"/>
      <c r="CY290" s="1"/>
      <c r="CZ290" s="1"/>
    </row>
    <row r="291" spans="3:104" customFormat="1" ht="14.4">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1"/>
      <c r="CS291" s="1"/>
      <c r="CT291" s="1"/>
      <c r="CU291" s="1"/>
      <c r="CV291" s="1"/>
      <c r="CW291" s="1"/>
      <c r="CX291" s="1"/>
      <c r="CY291" s="1"/>
      <c r="CZ291" s="1"/>
    </row>
    <row r="292" spans="3:104" customFormat="1" ht="14.4">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1"/>
      <c r="CS292" s="1"/>
      <c r="CT292" s="1"/>
      <c r="CU292" s="1"/>
      <c r="CV292" s="1"/>
      <c r="CW292" s="1"/>
      <c r="CX292" s="1"/>
      <c r="CY292" s="1"/>
      <c r="CZ292" s="1"/>
    </row>
    <row r="293" spans="3:104" customFormat="1" ht="14.4">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1"/>
      <c r="CS293" s="1"/>
      <c r="CT293" s="1"/>
      <c r="CU293" s="1"/>
      <c r="CV293" s="1"/>
      <c r="CW293" s="1"/>
      <c r="CX293" s="1"/>
      <c r="CY293" s="1"/>
      <c r="CZ293" s="1"/>
    </row>
    <row r="294" spans="3:104" customFormat="1" ht="14.4">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1"/>
      <c r="CS294" s="1"/>
      <c r="CT294" s="1"/>
      <c r="CU294" s="1"/>
      <c r="CV294" s="1"/>
      <c r="CW294" s="1"/>
      <c r="CX294" s="1"/>
      <c r="CY294" s="1"/>
      <c r="CZ294" s="1"/>
    </row>
    <row r="295" spans="3:104" customFormat="1" ht="14.4">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1"/>
      <c r="CS295" s="1"/>
      <c r="CT295" s="1"/>
      <c r="CU295" s="1"/>
      <c r="CV295" s="1"/>
      <c r="CW295" s="1"/>
      <c r="CX295" s="1"/>
      <c r="CY295" s="1"/>
      <c r="CZ295" s="1"/>
    </row>
    <row r="296" spans="3:104" customFormat="1" ht="14.4">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1"/>
      <c r="CS296" s="1"/>
      <c r="CT296" s="1"/>
      <c r="CU296" s="1"/>
      <c r="CV296" s="1"/>
      <c r="CW296" s="1"/>
      <c r="CX296" s="1"/>
      <c r="CY296" s="1"/>
      <c r="CZ296" s="1"/>
    </row>
    <row r="297" spans="3:104" customFormat="1" ht="14.4">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1"/>
      <c r="CS297" s="1"/>
      <c r="CT297" s="1"/>
      <c r="CU297" s="1"/>
      <c r="CV297" s="1"/>
      <c r="CW297" s="1"/>
      <c r="CX297" s="1"/>
      <c r="CY297" s="1"/>
      <c r="CZ297" s="1"/>
    </row>
    <row r="298" spans="3:104" customFormat="1" ht="14.4">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1"/>
      <c r="CS298" s="1"/>
      <c r="CT298" s="1"/>
      <c r="CU298" s="1"/>
      <c r="CV298" s="1"/>
      <c r="CW298" s="1"/>
      <c r="CX298" s="1"/>
      <c r="CY298" s="1"/>
      <c r="CZ298" s="1"/>
    </row>
    <row r="299" spans="3:104" customFormat="1" ht="14.4">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1"/>
      <c r="CS299" s="1"/>
      <c r="CT299" s="1"/>
      <c r="CU299" s="1"/>
      <c r="CV299" s="1"/>
      <c r="CW299" s="1"/>
      <c r="CX299" s="1"/>
      <c r="CY299" s="1"/>
      <c r="CZ299" s="1"/>
    </row>
    <row r="300" spans="3:104" customFormat="1" ht="14.4">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1"/>
      <c r="CS300" s="1"/>
      <c r="CT300" s="1"/>
      <c r="CU300" s="1"/>
      <c r="CV300" s="1"/>
      <c r="CW300" s="1"/>
      <c r="CX300" s="1"/>
      <c r="CY300" s="1"/>
      <c r="CZ300" s="1"/>
    </row>
    <row r="301" spans="3:104" customFormat="1" ht="14.4">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1"/>
      <c r="CS301" s="1"/>
      <c r="CT301" s="1"/>
      <c r="CU301" s="1"/>
      <c r="CV301" s="1"/>
      <c r="CW301" s="1"/>
      <c r="CX301" s="1"/>
      <c r="CY301" s="1"/>
      <c r="CZ301" s="1"/>
    </row>
    <row r="302" spans="3:104" customFormat="1" ht="14.4">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1"/>
      <c r="CS302" s="1"/>
      <c r="CT302" s="1"/>
      <c r="CU302" s="1"/>
      <c r="CV302" s="1"/>
      <c r="CW302" s="1"/>
      <c r="CX302" s="1"/>
      <c r="CY302" s="1"/>
      <c r="CZ302" s="1"/>
    </row>
    <row r="303" spans="3:104" customFormat="1" ht="14.4">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1"/>
      <c r="CS303" s="1"/>
      <c r="CT303" s="1"/>
      <c r="CU303" s="1"/>
      <c r="CV303" s="1"/>
      <c r="CW303" s="1"/>
      <c r="CX303" s="1"/>
      <c r="CY303" s="1"/>
      <c r="CZ303" s="1"/>
    </row>
    <row r="304" spans="3:104" customFormat="1" ht="14.4">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1"/>
      <c r="CS304" s="1"/>
      <c r="CT304" s="1"/>
      <c r="CU304" s="1"/>
      <c r="CV304" s="1"/>
      <c r="CW304" s="1"/>
      <c r="CX304" s="1"/>
      <c r="CY304" s="1"/>
      <c r="CZ304" s="1"/>
    </row>
    <row r="305" spans="3:104" customFormat="1" ht="14.4">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1"/>
      <c r="CS305" s="1"/>
      <c r="CT305" s="1"/>
      <c r="CU305" s="1"/>
      <c r="CV305" s="1"/>
      <c r="CW305" s="1"/>
      <c r="CX305" s="1"/>
      <c r="CY305" s="1"/>
      <c r="CZ305" s="1"/>
    </row>
    <row r="306" spans="3:104" customFormat="1" ht="14.4">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1"/>
      <c r="CS306" s="1"/>
      <c r="CT306" s="1"/>
      <c r="CU306" s="1"/>
      <c r="CV306" s="1"/>
      <c r="CW306" s="1"/>
      <c r="CX306" s="1"/>
      <c r="CY306" s="1"/>
      <c r="CZ306" s="1"/>
    </row>
    <row r="307" spans="3:104" customFormat="1" ht="14.4">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1"/>
      <c r="CS307" s="1"/>
      <c r="CT307" s="1"/>
      <c r="CU307" s="1"/>
      <c r="CV307" s="1"/>
      <c r="CW307" s="1"/>
      <c r="CX307" s="1"/>
      <c r="CY307" s="1"/>
      <c r="CZ307" s="1"/>
    </row>
    <row r="308" spans="3:104" customFormat="1" ht="14.4">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1"/>
      <c r="CS308" s="1"/>
      <c r="CT308" s="1"/>
      <c r="CU308" s="1"/>
      <c r="CV308" s="1"/>
      <c r="CW308" s="1"/>
      <c r="CX308" s="1"/>
      <c r="CY308" s="1"/>
      <c r="CZ308" s="1"/>
    </row>
    <row r="309" spans="3:104" customFormat="1" ht="14.4">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1"/>
      <c r="CS309" s="1"/>
      <c r="CT309" s="1"/>
      <c r="CU309" s="1"/>
      <c r="CV309" s="1"/>
      <c r="CW309" s="1"/>
      <c r="CX309" s="1"/>
      <c r="CY309" s="1"/>
      <c r="CZ309" s="1"/>
    </row>
    <row r="310" spans="3:104" customFormat="1" ht="14.4">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1"/>
      <c r="CS310" s="1"/>
      <c r="CT310" s="1"/>
      <c r="CU310" s="1"/>
      <c r="CV310" s="1"/>
      <c r="CW310" s="1"/>
      <c r="CX310" s="1"/>
      <c r="CY310" s="1"/>
      <c r="CZ310" s="1"/>
    </row>
    <row r="311" spans="3:104" customFormat="1" ht="14.4">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1"/>
      <c r="CS311" s="1"/>
      <c r="CT311" s="1"/>
      <c r="CU311" s="1"/>
      <c r="CV311" s="1"/>
      <c r="CW311" s="1"/>
      <c r="CX311" s="1"/>
      <c r="CY311" s="1"/>
      <c r="CZ311" s="1"/>
    </row>
    <row r="312" spans="3:104" customFormat="1" ht="14.4">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1"/>
      <c r="CS312" s="1"/>
      <c r="CT312" s="1"/>
      <c r="CU312" s="1"/>
      <c r="CV312" s="1"/>
      <c r="CW312" s="1"/>
      <c r="CX312" s="1"/>
      <c r="CY312" s="1"/>
      <c r="CZ312" s="1"/>
    </row>
    <row r="313" spans="3:104" customFormat="1" ht="14.4">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1"/>
      <c r="CS313" s="1"/>
      <c r="CT313" s="1"/>
      <c r="CU313" s="1"/>
      <c r="CV313" s="1"/>
      <c r="CW313" s="1"/>
      <c r="CX313" s="1"/>
      <c r="CY313" s="1"/>
      <c r="CZ313" s="1"/>
    </row>
    <row r="314" spans="3:104" customFormat="1" ht="14.4">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1"/>
      <c r="CS314" s="1"/>
      <c r="CT314" s="1"/>
      <c r="CU314" s="1"/>
      <c r="CV314" s="1"/>
      <c r="CW314" s="1"/>
      <c r="CX314" s="1"/>
      <c r="CY314" s="1"/>
      <c r="CZ314" s="1"/>
    </row>
    <row r="315" spans="3:104" customFormat="1" ht="14.4">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1"/>
      <c r="CS315" s="1"/>
      <c r="CT315" s="1"/>
      <c r="CU315" s="1"/>
      <c r="CV315" s="1"/>
      <c r="CW315" s="1"/>
      <c r="CX315" s="1"/>
      <c r="CY315" s="1"/>
      <c r="CZ315" s="1"/>
    </row>
    <row r="316" spans="3:104" customFormat="1" ht="14.4">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1"/>
      <c r="CS316" s="1"/>
      <c r="CT316" s="1"/>
      <c r="CU316" s="1"/>
      <c r="CV316" s="1"/>
      <c r="CW316" s="1"/>
      <c r="CX316" s="1"/>
      <c r="CY316" s="1"/>
      <c r="CZ316" s="1"/>
    </row>
    <row r="317" spans="3:104" customFormat="1" ht="14.4">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1"/>
      <c r="CS317" s="1"/>
      <c r="CT317" s="1"/>
      <c r="CU317" s="1"/>
      <c r="CV317" s="1"/>
      <c r="CW317" s="1"/>
      <c r="CX317" s="1"/>
      <c r="CY317" s="1"/>
      <c r="CZ317" s="1"/>
    </row>
    <row r="318" spans="3:104" customFormat="1" ht="14.4">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1"/>
      <c r="CS318" s="1"/>
      <c r="CT318" s="1"/>
      <c r="CU318" s="1"/>
      <c r="CV318" s="1"/>
      <c r="CW318" s="1"/>
      <c r="CX318" s="1"/>
      <c r="CY318" s="1"/>
      <c r="CZ318" s="1"/>
    </row>
    <row r="319" spans="3:104" customFormat="1" ht="14.4">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1"/>
      <c r="CS319" s="1"/>
      <c r="CT319" s="1"/>
      <c r="CU319" s="1"/>
      <c r="CV319" s="1"/>
      <c r="CW319" s="1"/>
      <c r="CX319" s="1"/>
      <c r="CY319" s="1"/>
      <c r="CZ319" s="1"/>
    </row>
    <row r="320" spans="3:104" customFormat="1" ht="14.4">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1"/>
      <c r="CS320" s="1"/>
      <c r="CT320" s="1"/>
      <c r="CU320" s="1"/>
      <c r="CV320" s="1"/>
      <c r="CW320" s="1"/>
      <c r="CX320" s="1"/>
      <c r="CY320" s="1"/>
      <c r="CZ320" s="1"/>
    </row>
    <row r="321" spans="3:104" customFormat="1" ht="14.4">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1"/>
      <c r="CS321" s="1"/>
      <c r="CT321" s="1"/>
      <c r="CU321" s="1"/>
      <c r="CV321" s="1"/>
      <c r="CW321" s="1"/>
      <c r="CX321" s="1"/>
      <c r="CY321" s="1"/>
      <c r="CZ321" s="1"/>
    </row>
    <row r="322" spans="3:104" customFormat="1" ht="14.4">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1"/>
      <c r="CS322" s="1"/>
      <c r="CT322" s="1"/>
      <c r="CU322" s="1"/>
      <c r="CV322" s="1"/>
      <c r="CW322" s="1"/>
      <c r="CX322" s="1"/>
      <c r="CY322" s="1"/>
      <c r="CZ322" s="1"/>
    </row>
    <row r="323" spans="3:104" customFormat="1" ht="14.4">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1"/>
      <c r="CS323" s="1"/>
      <c r="CT323" s="1"/>
      <c r="CU323" s="1"/>
      <c r="CV323" s="1"/>
      <c r="CW323" s="1"/>
      <c r="CX323" s="1"/>
      <c r="CY323" s="1"/>
      <c r="CZ323" s="1"/>
    </row>
    <row r="324" spans="3:104" customFormat="1" ht="14.4">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1"/>
      <c r="CS324" s="1"/>
      <c r="CT324" s="1"/>
      <c r="CU324" s="1"/>
      <c r="CV324" s="1"/>
      <c r="CW324" s="1"/>
      <c r="CX324" s="1"/>
      <c r="CY324" s="1"/>
      <c r="CZ324" s="1"/>
    </row>
    <row r="325" spans="3:104" customFormat="1" ht="14.4">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1"/>
      <c r="CS325" s="1"/>
      <c r="CT325" s="1"/>
      <c r="CU325" s="1"/>
      <c r="CV325" s="1"/>
      <c r="CW325" s="1"/>
      <c r="CX325" s="1"/>
      <c r="CY325" s="1"/>
      <c r="CZ325" s="1"/>
    </row>
    <row r="326" spans="3:104" customFormat="1" ht="14.4">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1"/>
      <c r="CS326" s="1"/>
      <c r="CT326" s="1"/>
      <c r="CU326" s="1"/>
      <c r="CV326" s="1"/>
      <c r="CW326" s="1"/>
      <c r="CX326" s="1"/>
      <c r="CY326" s="1"/>
      <c r="CZ326" s="1"/>
    </row>
    <row r="327" spans="3:104" customFormat="1" ht="14.4">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1"/>
      <c r="CS327" s="1"/>
      <c r="CT327" s="1"/>
      <c r="CU327" s="1"/>
      <c r="CV327" s="1"/>
      <c r="CW327" s="1"/>
      <c r="CX327" s="1"/>
      <c r="CY327" s="1"/>
      <c r="CZ327" s="1"/>
    </row>
    <row r="328" spans="3:104" customFormat="1" ht="14.4">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1"/>
      <c r="CS328" s="1"/>
      <c r="CT328" s="1"/>
      <c r="CU328" s="1"/>
      <c r="CV328" s="1"/>
      <c r="CW328" s="1"/>
      <c r="CX328" s="1"/>
      <c r="CY328" s="1"/>
      <c r="CZ328" s="1"/>
    </row>
    <row r="329" spans="3:104" customFormat="1" ht="14.4">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1"/>
      <c r="CS329" s="1"/>
      <c r="CT329" s="1"/>
      <c r="CU329" s="1"/>
      <c r="CV329" s="1"/>
      <c r="CW329" s="1"/>
      <c r="CX329" s="1"/>
      <c r="CY329" s="1"/>
      <c r="CZ329" s="1"/>
    </row>
    <row r="330" spans="3:104" customFormat="1" ht="14.4">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1"/>
      <c r="CS330" s="1"/>
      <c r="CT330" s="1"/>
      <c r="CU330" s="1"/>
      <c r="CV330" s="1"/>
      <c r="CW330" s="1"/>
      <c r="CX330" s="1"/>
      <c r="CY330" s="1"/>
      <c r="CZ330" s="1"/>
    </row>
    <row r="331" spans="3:104" customFormat="1" ht="14.4">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1"/>
      <c r="CS331" s="1"/>
      <c r="CT331" s="1"/>
      <c r="CU331" s="1"/>
      <c r="CV331" s="1"/>
      <c r="CW331" s="1"/>
      <c r="CX331" s="1"/>
      <c r="CY331" s="1"/>
      <c r="CZ331" s="1"/>
    </row>
    <row r="332" spans="3:104" customFormat="1" ht="14.4">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1"/>
      <c r="CS332" s="1"/>
      <c r="CT332" s="1"/>
      <c r="CU332" s="1"/>
      <c r="CV332" s="1"/>
      <c r="CW332" s="1"/>
      <c r="CX332" s="1"/>
      <c r="CY332" s="1"/>
      <c r="CZ332" s="1"/>
    </row>
    <row r="333" spans="3:104" customFormat="1" ht="14.4">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1"/>
      <c r="CS333" s="1"/>
      <c r="CT333" s="1"/>
      <c r="CU333" s="1"/>
      <c r="CV333" s="1"/>
      <c r="CW333" s="1"/>
      <c r="CX333" s="1"/>
      <c r="CY333" s="1"/>
      <c r="CZ333" s="1"/>
    </row>
    <row r="334" spans="3:104" customFormat="1" ht="14.4">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1"/>
      <c r="CS334" s="1"/>
      <c r="CT334" s="1"/>
      <c r="CU334" s="1"/>
      <c r="CV334" s="1"/>
      <c r="CW334" s="1"/>
      <c r="CX334" s="1"/>
      <c r="CY334" s="1"/>
      <c r="CZ334" s="1"/>
    </row>
    <row r="335" spans="3:104" customFormat="1" ht="14.4">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1"/>
      <c r="CS335" s="1"/>
      <c r="CT335" s="1"/>
      <c r="CU335" s="1"/>
      <c r="CV335" s="1"/>
      <c r="CW335" s="1"/>
      <c r="CX335" s="1"/>
      <c r="CY335" s="1"/>
      <c r="CZ335" s="1"/>
    </row>
    <row r="336" spans="3:104" customFormat="1" ht="14.4">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1"/>
      <c r="CS336" s="1"/>
      <c r="CT336" s="1"/>
      <c r="CU336" s="1"/>
      <c r="CV336" s="1"/>
      <c r="CW336" s="1"/>
      <c r="CX336" s="1"/>
      <c r="CY336" s="1"/>
      <c r="CZ336" s="1"/>
    </row>
    <row r="337" spans="3:104" customFormat="1" ht="14.4">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1"/>
      <c r="CS337" s="1"/>
      <c r="CT337" s="1"/>
      <c r="CU337" s="1"/>
      <c r="CV337" s="1"/>
      <c r="CW337" s="1"/>
      <c r="CX337" s="1"/>
      <c r="CY337" s="1"/>
      <c r="CZ337" s="1"/>
    </row>
    <row r="338" spans="3:104" customFormat="1" ht="14.4">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1"/>
      <c r="CS338" s="1"/>
      <c r="CT338" s="1"/>
      <c r="CU338" s="1"/>
      <c r="CV338" s="1"/>
      <c r="CW338" s="1"/>
      <c r="CX338" s="1"/>
      <c r="CY338" s="1"/>
      <c r="CZ338" s="1"/>
    </row>
    <row r="339" spans="3:104" customFormat="1" ht="14.4">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1"/>
      <c r="CS339" s="1"/>
      <c r="CT339" s="1"/>
      <c r="CU339" s="1"/>
      <c r="CV339" s="1"/>
      <c r="CW339" s="1"/>
      <c r="CX339" s="1"/>
      <c r="CY339" s="1"/>
      <c r="CZ339" s="1"/>
    </row>
    <row r="340" spans="3:104" customFormat="1" ht="14.4">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1"/>
      <c r="CS340" s="1"/>
      <c r="CT340" s="1"/>
      <c r="CU340" s="1"/>
      <c r="CV340" s="1"/>
      <c r="CW340" s="1"/>
      <c r="CX340" s="1"/>
      <c r="CY340" s="1"/>
      <c r="CZ340" s="1"/>
    </row>
    <row r="341" spans="3:104" customFormat="1" ht="14.4">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1"/>
      <c r="CS341" s="1"/>
      <c r="CT341" s="1"/>
      <c r="CU341" s="1"/>
      <c r="CV341" s="1"/>
      <c r="CW341" s="1"/>
      <c r="CX341" s="1"/>
      <c r="CY341" s="1"/>
      <c r="CZ341" s="1"/>
    </row>
    <row r="342" spans="3:104" customFormat="1" ht="14.4">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1"/>
      <c r="CS342" s="1"/>
      <c r="CT342" s="1"/>
      <c r="CU342" s="1"/>
      <c r="CV342" s="1"/>
      <c r="CW342" s="1"/>
      <c r="CX342" s="1"/>
      <c r="CY342" s="1"/>
      <c r="CZ342" s="1"/>
    </row>
    <row r="343" spans="3:104" customFormat="1" ht="14.4">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1"/>
      <c r="CS343" s="1"/>
      <c r="CT343" s="1"/>
      <c r="CU343" s="1"/>
      <c r="CV343" s="1"/>
      <c r="CW343" s="1"/>
      <c r="CX343" s="1"/>
      <c r="CY343" s="1"/>
      <c r="CZ343" s="1"/>
    </row>
    <row r="344" spans="3:104" customFormat="1" ht="14.4">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1"/>
      <c r="CS344" s="1"/>
      <c r="CT344" s="1"/>
      <c r="CU344" s="1"/>
      <c r="CV344" s="1"/>
      <c r="CW344" s="1"/>
      <c r="CX344" s="1"/>
      <c r="CY344" s="1"/>
      <c r="CZ344" s="1"/>
    </row>
    <row r="345" spans="3:104" customFormat="1" ht="14.4">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1"/>
      <c r="CS345" s="1"/>
      <c r="CT345" s="1"/>
      <c r="CU345" s="1"/>
      <c r="CV345" s="1"/>
      <c r="CW345" s="1"/>
      <c r="CX345" s="1"/>
      <c r="CY345" s="1"/>
      <c r="CZ345" s="1"/>
    </row>
    <row r="346" spans="3:104" customFormat="1" ht="14.4">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1"/>
      <c r="CS346" s="1"/>
      <c r="CT346" s="1"/>
      <c r="CU346" s="1"/>
      <c r="CV346" s="1"/>
      <c r="CW346" s="1"/>
      <c r="CX346" s="1"/>
      <c r="CY346" s="1"/>
      <c r="CZ346" s="1"/>
    </row>
    <row r="347" spans="3:104" customFormat="1" ht="14.4">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1"/>
      <c r="CS347" s="1"/>
      <c r="CT347" s="1"/>
      <c r="CU347" s="1"/>
      <c r="CV347" s="1"/>
      <c r="CW347" s="1"/>
      <c r="CX347" s="1"/>
      <c r="CY347" s="1"/>
      <c r="CZ347" s="1"/>
    </row>
    <row r="348" spans="3:104" customFormat="1" ht="14.4">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1"/>
      <c r="CS348" s="1"/>
      <c r="CT348" s="1"/>
      <c r="CU348" s="1"/>
      <c r="CV348" s="1"/>
      <c r="CW348" s="1"/>
      <c r="CX348" s="1"/>
      <c r="CY348" s="1"/>
      <c r="CZ348" s="1"/>
    </row>
    <row r="349" spans="3:104" customFormat="1" ht="14.4">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1"/>
      <c r="CS349" s="1"/>
      <c r="CT349" s="1"/>
      <c r="CU349" s="1"/>
      <c r="CV349" s="1"/>
      <c r="CW349" s="1"/>
      <c r="CX349" s="1"/>
      <c r="CY349" s="1"/>
      <c r="CZ349" s="1"/>
    </row>
    <row r="350" spans="3:104" customFormat="1" ht="14.4">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1"/>
      <c r="CS350" s="1"/>
      <c r="CT350" s="1"/>
      <c r="CU350" s="1"/>
      <c r="CV350" s="1"/>
      <c r="CW350" s="1"/>
      <c r="CX350" s="1"/>
      <c r="CY350" s="1"/>
      <c r="CZ350" s="1"/>
    </row>
    <row r="351" spans="3:104" customFormat="1" ht="14.4">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1"/>
      <c r="CS351" s="1"/>
      <c r="CT351" s="1"/>
      <c r="CU351" s="1"/>
      <c r="CV351" s="1"/>
      <c r="CW351" s="1"/>
      <c r="CX351" s="1"/>
      <c r="CY351" s="1"/>
      <c r="CZ351" s="1"/>
    </row>
    <row r="352" spans="3:104" customFormat="1" ht="14.4">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1"/>
      <c r="CS352" s="1"/>
      <c r="CT352" s="1"/>
      <c r="CU352" s="1"/>
      <c r="CV352" s="1"/>
      <c r="CW352" s="1"/>
      <c r="CX352" s="1"/>
      <c r="CY352" s="1"/>
      <c r="CZ352" s="1"/>
    </row>
    <row r="353" spans="3:104" customFormat="1" ht="14.4">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1"/>
      <c r="CS353" s="1"/>
      <c r="CT353" s="1"/>
      <c r="CU353" s="1"/>
      <c r="CV353" s="1"/>
      <c r="CW353" s="1"/>
      <c r="CX353" s="1"/>
      <c r="CY353" s="1"/>
      <c r="CZ353" s="1"/>
    </row>
    <row r="354" spans="3:104" customFormat="1" ht="14.4">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1"/>
      <c r="CS354" s="1"/>
      <c r="CT354" s="1"/>
      <c r="CU354" s="1"/>
      <c r="CV354" s="1"/>
      <c r="CW354" s="1"/>
      <c r="CX354" s="1"/>
      <c r="CY354" s="1"/>
      <c r="CZ354" s="1"/>
    </row>
    <row r="355" spans="3:104" customFormat="1" ht="14.4">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1"/>
      <c r="CS355" s="1"/>
      <c r="CT355" s="1"/>
      <c r="CU355" s="1"/>
      <c r="CV355" s="1"/>
      <c r="CW355" s="1"/>
      <c r="CX355" s="1"/>
      <c r="CY355" s="1"/>
      <c r="CZ355" s="1"/>
    </row>
    <row r="356" spans="3:104" customFormat="1" ht="14.4">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1"/>
      <c r="CS356" s="1"/>
      <c r="CT356" s="1"/>
      <c r="CU356" s="1"/>
      <c r="CV356" s="1"/>
      <c r="CW356" s="1"/>
      <c r="CX356" s="1"/>
      <c r="CY356" s="1"/>
      <c r="CZ356" s="1"/>
    </row>
    <row r="357" spans="3:104" customFormat="1" ht="14.4">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1"/>
      <c r="CS357" s="1"/>
      <c r="CT357" s="1"/>
      <c r="CU357" s="1"/>
      <c r="CV357" s="1"/>
      <c r="CW357" s="1"/>
      <c r="CX357" s="1"/>
      <c r="CY357" s="1"/>
      <c r="CZ357" s="1"/>
    </row>
    <row r="358" spans="3:104" customFormat="1" ht="14.4">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1"/>
      <c r="CS358" s="1"/>
      <c r="CT358" s="1"/>
      <c r="CU358" s="1"/>
      <c r="CV358" s="1"/>
      <c r="CW358" s="1"/>
      <c r="CX358" s="1"/>
      <c r="CY358" s="1"/>
      <c r="CZ358" s="1"/>
    </row>
    <row r="359" spans="3:104" customFormat="1" ht="14.4">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1"/>
      <c r="CS359" s="1"/>
      <c r="CT359" s="1"/>
      <c r="CU359" s="1"/>
      <c r="CV359" s="1"/>
      <c r="CW359" s="1"/>
      <c r="CX359" s="1"/>
      <c r="CY359" s="1"/>
      <c r="CZ359" s="1"/>
    </row>
    <row r="360" spans="3:104" customFormat="1" ht="14.4">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1"/>
      <c r="CS360" s="1"/>
      <c r="CT360" s="1"/>
      <c r="CU360" s="1"/>
      <c r="CV360" s="1"/>
      <c r="CW360" s="1"/>
      <c r="CX360" s="1"/>
      <c r="CY360" s="1"/>
      <c r="CZ360" s="1"/>
    </row>
    <row r="361" spans="3:104" customFormat="1" ht="14.4">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1"/>
      <c r="CS361" s="1"/>
      <c r="CT361" s="1"/>
      <c r="CU361" s="1"/>
      <c r="CV361" s="1"/>
      <c r="CW361" s="1"/>
      <c r="CX361" s="1"/>
      <c r="CY361" s="1"/>
      <c r="CZ361" s="1"/>
    </row>
    <row r="362" spans="3:104" customFormat="1" ht="14.4">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1"/>
      <c r="CS362" s="1"/>
      <c r="CT362" s="1"/>
      <c r="CU362" s="1"/>
      <c r="CV362" s="1"/>
      <c r="CW362" s="1"/>
      <c r="CX362" s="1"/>
      <c r="CY362" s="1"/>
      <c r="CZ362" s="1"/>
    </row>
    <row r="363" spans="3:104" customFormat="1" ht="14.4">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1"/>
      <c r="CS363" s="1"/>
      <c r="CT363" s="1"/>
      <c r="CU363" s="1"/>
      <c r="CV363" s="1"/>
      <c r="CW363" s="1"/>
      <c r="CX363" s="1"/>
      <c r="CY363" s="1"/>
      <c r="CZ363" s="1"/>
    </row>
    <row r="364" spans="3:104" customFormat="1" ht="14.4">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1"/>
      <c r="CS364" s="1"/>
      <c r="CT364" s="1"/>
      <c r="CU364" s="1"/>
      <c r="CV364" s="1"/>
      <c r="CW364" s="1"/>
      <c r="CX364" s="1"/>
      <c r="CY364" s="1"/>
      <c r="CZ364" s="1"/>
    </row>
    <row r="365" spans="3:104" customFormat="1" ht="14.4">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1"/>
      <c r="CS365" s="1"/>
      <c r="CT365" s="1"/>
      <c r="CU365" s="1"/>
      <c r="CV365" s="1"/>
      <c r="CW365" s="1"/>
      <c r="CX365" s="1"/>
      <c r="CY365" s="1"/>
      <c r="CZ365" s="1"/>
    </row>
    <row r="366" spans="3:104" customFormat="1" ht="14.4">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1"/>
      <c r="CS366" s="1"/>
      <c r="CT366" s="1"/>
      <c r="CU366" s="1"/>
      <c r="CV366" s="1"/>
      <c r="CW366" s="1"/>
      <c r="CX366" s="1"/>
      <c r="CY366" s="1"/>
      <c r="CZ366" s="1"/>
    </row>
    <row r="367" spans="3:104" customFormat="1" ht="14.4">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1"/>
      <c r="CS367" s="1"/>
      <c r="CT367" s="1"/>
      <c r="CU367" s="1"/>
      <c r="CV367" s="1"/>
      <c r="CW367" s="1"/>
      <c r="CX367" s="1"/>
      <c r="CY367" s="1"/>
      <c r="CZ367" s="1"/>
    </row>
    <row r="368" spans="3:104" customFormat="1" ht="14.4">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1"/>
      <c r="CS368" s="1"/>
      <c r="CT368" s="1"/>
      <c r="CU368" s="1"/>
      <c r="CV368" s="1"/>
      <c r="CW368" s="1"/>
      <c r="CX368" s="1"/>
      <c r="CY368" s="1"/>
      <c r="CZ368" s="1"/>
    </row>
    <row r="369" spans="3:104" customFormat="1" ht="14.4">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1"/>
      <c r="CS369" s="1"/>
      <c r="CT369" s="1"/>
      <c r="CU369" s="1"/>
      <c r="CV369" s="1"/>
      <c r="CW369" s="1"/>
      <c r="CX369" s="1"/>
      <c r="CY369" s="1"/>
      <c r="CZ369" s="1"/>
    </row>
    <row r="370" spans="3:104" customFormat="1" ht="14.4">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1"/>
      <c r="CS370" s="1"/>
      <c r="CT370" s="1"/>
      <c r="CU370" s="1"/>
      <c r="CV370" s="1"/>
      <c r="CW370" s="1"/>
      <c r="CX370" s="1"/>
      <c r="CY370" s="1"/>
      <c r="CZ370" s="1"/>
    </row>
    <row r="371" spans="3:104" customFormat="1" ht="14.4">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1"/>
      <c r="CS371" s="1"/>
      <c r="CT371" s="1"/>
      <c r="CU371" s="1"/>
      <c r="CV371" s="1"/>
      <c r="CW371" s="1"/>
      <c r="CX371" s="1"/>
      <c r="CY371" s="1"/>
      <c r="CZ371" s="1"/>
    </row>
    <row r="372" spans="3:104" customFormat="1" ht="14.4">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1"/>
      <c r="CS372" s="1"/>
      <c r="CT372" s="1"/>
      <c r="CU372" s="1"/>
      <c r="CV372" s="1"/>
      <c r="CW372" s="1"/>
      <c r="CX372" s="1"/>
      <c r="CY372" s="1"/>
      <c r="CZ372" s="1"/>
    </row>
    <row r="373" spans="3:104" customFormat="1" ht="14.4">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1"/>
      <c r="CS373" s="1"/>
      <c r="CT373" s="1"/>
      <c r="CU373" s="1"/>
      <c r="CV373" s="1"/>
      <c r="CW373" s="1"/>
      <c r="CX373" s="1"/>
      <c r="CY373" s="1"/>
      <c r="CZ373" s="1"/>
    </row>
    <row r="374" spans="3:104" customFormat="1" ht="14.4">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1"/>
      <c r="CS374" s="1"/>
      <c r="CT374" s="1"/>
      <c r="CU374" s="1"/>
      <c r="CV374" s="1"/>
      <c r="CW374" s="1"/>
      <c r="CX374" s="1"/>
      <c r="CY374" s="1"/>
      <c r="CZ374" s="1"/>
    </row>
    <row r="375" spans="3:104" customFormat="1" ht="14.4">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1"/>
      <c r="CS375" s="1"/>
      <c r="CT375" s="1"/>
      <c r="CU375" s="1"/>
      <c r="CV375" s="1"/>
      <c r="CW375" s="1"/>
      <c r="CX375" s="1"/>
      <c r="CY375" s="1"/>
      <c r="CZ375" s="1"/>
    </row>
    <row r="376" spans="3:104" customFormat="1" ht="14.4">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1"/>
      <c r="CS376" s="1"/>
      <c r="CT376" s="1"/>
      <c r="CU376" s="1"/>
      <c r="CV376" s="1"/>
      <c r="CW376" s="1"/>
      <c r="CX376" s="1"/>
      <c r="CY376" s="1"/>
      <c r="CZ376" s="1"/>
    </row>
    <row r="377" spans="3:104" customFormat="1" ht="14.4">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1"/>
      <c r="CS377" s="1"/>
      <c r="CT377" s="1"/>
      <c r="CU377" s="1"/>
      <c r="CV377" s="1"/>
      <c r="CW377" s="1"/>
      <c r="CX377" s="1"/>
      <c r="CY377" s="1"/>
      <c r="CZ377" s="1"/>
    </row>
    <row r="378" spans="3:104" customFormat="1" ht="14.4">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1"/>
      <c r="CS378" s="1"/>
      <c r="CT378" s="1"/>
      <c r="CU378" s="1"/>
      <c r="CV378" s="1"/>
      <c r="CW378" s="1"/>
      <c r="CX378" s="1"/>
      <c r="CY378" s="1"/>
      <c r="CZ378" s="1"/>
    </row>
    <row r="379" spans="3:104" customFormat="1" ht="14.4">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1"/>
      <c r="CS379" s="1"/>
      <c r="CT379" s="1"/>
      <c r="CU379" s="1"/>
      <c r="CV379" s="1"/>
      <c r="CW379" s="1"/>
      <c r="CX379" s="1"/>
      <c r="CY379" s="1"/>
      <c r="CZ379" s="1"/>
    </row>
    <row r="380" spans="3:104" customFormat="1" ht="14.4">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1"/>
      <c r="CS380" s="1"/>
      <c r="CT380" s="1"/>
      <c r="CU380" s="1"/>
      <c r="CV380" s="1"/>
      <c r="CW380" s="1"/>
      <c r="CX380" s="1"/>
      <c r="CY380" s="1"/>
      <c r="CZ380" s="1"/>
    </row>
    <row r="381" spans="3:104" customFormat="1" ht="14.4">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1"/>
      <c r="CS381" s="1"/>
      <c r="CT381" s="1"/>
      <c r="CU381" s="1"/>
      <c r="CV381" s="1"/>
      <c r="CW381" s="1"/>
      <c r="CX381" s="1"/>
      <c r="CY381" s="1"/>
      <c r="CZ381" s="1"/>
    </row>
    <row r="382" spans="3:104" customFormat="1" ht="14.4">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1"/>
      <c r="CS382" s="1"/>
      <c r="CT382" s="1"/>
      <c r="CU382" s="1"/>
      <c r="CV382" s="1"/>
      <c r="CW382" s="1"/>
      <c r="CX382" s="1"/>
      <c r="CY382" s="1"/>
      <c r="CZ382" s="1"/>
    </row>
    <row r="383" spans="3:104" customFormat="1" ht="14.4">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1"/>
      <c r="CS383" s="1"/>
      <c r="CT383" s="1"/>
      <c r="CU383" s="1"/>
      <c r="CV383" s="1"/>
      <c r="CW383" s="1"/>
      <c r="CX383" s="1"/>
      <c r="CY383" s="1"/>
      <c r="CZ383" s="1"/>
    </row>
    <row r="384" spans="3:104" customFormat="1" ht="14.4">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1"/>
      <c r="CS384" s="1"/>
      <c r="CT384" s="1"/>
      <c r="CU384" s="1"/>
      <c r="CV384" s="1"/>
      <c r="CW384" s="1"/>
      <c r="CX384" s="1"/>
      <c r="CY384" s="1"/>
      <c r="CZ384" s="1"/>
    </row>
    <row r="385" spans="3:104" customFormat="1" ht="14.4">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1"/>
      <c r="CS385" s="1"/>
      <c r="CT385" s="1"/>
      <c r="CU385" s="1"/>
      <c r="CV385" s="1"/>
      <c r="CW385" s="1"/>
      <c r="CX385" s="1"/>
      <c r="CY385" s="1"/>
      <c r="CZ385" s="1"/>
    </row>
    <row r="386" spans="3:104" customFormat="1" ht="14.4">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1"/>
      <c r="CS386" s="1"/>
      <c r="CT386" s="1"/>
      <c r="CU386" s="1"/>
      <c r="CV386" s="1"/>
      <c r="CW386" s="1"/>
      <c r="CX386" s="1"/>
      <c r="CY386" s="1"/>
      <c r="CZ386" s="1"/>
    </row>
    <row r="387" spans="3:104" customFormat="1" ht="14.4">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1"/>
      <c r="CS387" s="1"/>
      <c r="CT387" s="1"/>
      <c r="CU387" s="1"/>
      <c r="CV387" s="1"/>
      <c r="CW387" s="1"/>
      <c r="CX387" s="1"/>
      <c r="CY387" s="1"/>
      <c r="CZ387" s="1"/>
    </row>
    <row r="388" spans="3:104" customFormat="1" ht="14.4">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1"/>
      <c r="CS388" s="1"/>
      <c r="CT388" s="1"/>
      <c r="CU388" s="1"/>
      <c r="CV388" s="1"/>
      <c r="CW388" s="1"/>
      <c r="CX388" s="1"/>
      <c r="CY388" s="1"/>
      <c r="CZ388" s="1"/>
    </row>
    <row r="389" spans="3:104" customFormat="1" ht="14.4">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1"/>
      <c r="CS389" s="1"/>
      <c r="CT389" s="1"/>
      <c r="CU389" s="1"/>
      <c r="CV389" s="1"/>
      <c r="CW389" s="1"/>
      <c r="CX389" s="1"/>
      <c r="CY389" s="1"/>
      <c r="CZ389" s="1"/>
    </row>
    <row r="390" spans="3:104" customFormat="1" ht="14.4">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1"/>
      <c r="CS390" s="1"/>
      <c r="CT390" s="1"/>
      <c r="CU390" s="1"/>
      <c r="CV390" s="1"/>
      <c r="CW390" s="1"/>
      <c r="CX390" s="1"/>
      <c r="CY390" s="1"/>
      <c r="CZ390" s="1"/>
    </row>
    <row r="391" spans="3:104" customFormat="1" ht="14.4">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1"/>
      <c r="CS391" s="1"/>
      <c r="CT391" s="1"/>
      <c r="CU391" s="1"/>
      <c r="CV391" s="1"/>
      <c r="CW391" s="1"/>
      <c r="CX391" s="1"/>
      <c r="CY391" s="1"/>
      <c r="CZ391" s="1"/>
    </row>
    <row r="392" spans="3:104" customFormat="1" ht="14.4">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1"/>
      <c r="CS392" s="1"/>
      <c r="CT392" s="1"/>
      <c r="CU392" s="1"/>
      <c r="CV392" s="1"/>
      <c r="CW392" s="1"/>
      <c r="CX392" s="1"/>
      <c r="CY392" s="1"/>
      <c r="CZ392" s="1"/>
    </row>
    <row r="393" spans="3:104" customFormat="1" ht="14.4">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1"/>
      <c r="CS393" s="1"/>
      <c r="CT393" s="1"/>
      <c r="CU393" s="1"/>
      <c r="CV393" s="1"/>
      <c r="CW393" s="1"/>
      <c r="CX393" s="1"/>
      <c r="CY393" s="1"/>
      <c r="CZ393" s="1"/>
    </row>
    <row r="394" spans="3:104" customFormat="1" ht="14.4">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1"/>
      <c r="CS394" s="1"/>
      <c r="CT394" s="1"/>
      <c r="CU394" s="1"/>
      <c r="CV394" s="1"/>
      <c r="CW394" s="1"/>
      <c r="CX394" s="1"/>
      <c r="CY394" s="1"/>
      <c r="CZ394" s="1"/>
    </row>
    <row r="395" spans="3:104" customFormat="1" ht="14.4">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1"/>
      <c r="CS395" s="1"/>
      <c r="CT395" s="1"/>
      <c r="CU395" s="1"/>
      <c r="CV395" s="1"/>
      <c r="CW395" s="1"/>
      <c r="CX395" s="1"/>
      <c r="CY395" s="1"/>
      <c r="CZ395" s="1"/>
    </row>
    <row r="396" spans="3:104" customFormat="1" ht="14.4">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1"/>
      <c r="CS396" s="1"/>
      <c r="CT396" s="1"/>
      <c r="CU396" s="1"/>
      <c r="CV396" s="1"/>
      <c r="CW396" s="1"/>
      <c r="CX396" s="1"/>
      <c r="CY396" s="1"/>
      <c r="CZ396" s="1"/>
    </row>
    <row r="397" spans="3:104" customFormat="1" ht="14.4">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1"/>
      <c r="CS397" s="1"/>
      <c r="CT397" s="1"/>
      <c r="CU397" s="1"/>
      <c r="CV397" s="1"/>
      <c r="CW397" s="1"/>
      <c r="CX397" s="1"/>
      <c r="CY397" s="1"/>
      <c r="CZ397" s="1"/>
    </row>
    <row r="398" spans="3:104" customFormat="1" ht="14.4">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1"/>
      <c r="CS398" s="1"/>
      <c r="CT398" s="1"/>
      <c r="CU398" s="1"/>
      <c r="CV398" s="1"/>
      <c r="CW398" s="1"/>
      <c r="CX398" s="1"/>
      <c r="CY398" s="1"/>
      <c r="CZ398" s="1"/>
    </row>
    <row r="399" spans="3:104" customFormat="1" ht="14.4">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1"/>
      <c r="CS399" s="1"/>
      <c r="CT399" s="1"/>
      <c r="CU399" s="1"/>
      <c r="CV399" s="1"/>
      <c r="CW399" s="1"/>
      <c r="CX399" s="1"/>
      <c r="CY399" s="1"/>
      <c r="CZ399" s="1"/>
    </row>
    <row r="400" spans="3:104" customFormat="1" ht="14.4">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1"/>
      <c r="CS400" s="1"/>
      <c r="CT400" s="1"/>
      <c r="CU400" s="1"/>
      <c r="CV400" s="1"/>
      <c r="CW400" s="1"/>
      <c r="CX400" s="1"/>
      <c r="CY400" s="1"/>
      <c r="CZ400" s="1"/>
    </row>
    <row r="401" spans="3:104" customFormat="1" ht="14.4">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1"/>
      <c r="CS401" s="1"/>
      <c r="CT401" s="1"/>
      <c r="CU401" s="1"/>
      <c r="CV401" s="1"/>
      <c r="CW401" s="1"/>
      <c r="CX401" s="1"/>
      <c r="CY401" s="1"/>
      <c r="CZ401" s="1"/>
    </row>
    <row r="402" spans="3:104" customFormat="1" ht="14.4">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1"/>
      <c r="CS402" s="1"/>
      <c r="CT402" s="1"/>
      <c r="CU402" s="1"/>
      <c r="CV402" s="1"/>
      <c r="CW402" s="1"/>
      <c r="CX402" s="1"/>
      <c r="CY402" s="1"/>
      <c r="CZ402" s="1"/>
    </row>
    <row r="403" spans="3:104" customFormat="1" ht="14.4">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1"/>
      <c r="CS403" s="1"/>
      <c r="CT403" s="1"/>
      <c r="CU403" s="1"/>
      <c r="CV403" s="1"/>
      <c r="CW403" s="1"/>
      <c r="CX403" s="1"/>
      <c r="CY403" s="1"/>
      <c r="CZ403" s="1"/>
    </row>
    <row r="404" spans="3:104" customFormat="1" ht="14.4">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1"/>
      <c r="CS404" s="1"/>
      <c r="CT404" s="1"/>
      <c r="CU404" s="1"/>
      <c r="CV404" s="1"/>
      <c r="CW404" s="1"/>
      <c r="CX404" s="1"/>
      <c r="CY404" s="1"/>
      <c r="CZ404" s="1"/>
    </row>
    <row r="405" spans="3:104" customFormat="1" ht="14.4">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1"/>
      <c r="CS405" s="1"/>
      <c r="CT405" s="1"/>
      <c r="CU405" s="1"/>
      <c r="CV405" s="1"/>
      <c r="CW405" s="1"/>
      <c r="CX405" s="1"/>
      <c r="CY405" s="1"/>
      <c r="CZ405" s="1"/>
    </row>
    <row r="406" spans="3:104" customFormat="1" ht="14.4">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1"/>
      <c r="CS406" s="1"/>
      <c r="CT406" s="1"/>
      <c r="CU406" s="1"/>
      <c r="CV406" s="1"/>
      <c r="CW406" s="1"/>
      <c r="CX406" s="1"/>
      <c r="CY406" s="1"/>
      <c r="CZ406" s="1"/>
    </row>
    <row r="407" spans="3:104" customFormat="1" ht="14.4">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1"/>
      <c r="CS407" s="1"/>
      <c r="CT407" s="1"/>
      <c r="CU407" s="1"/>
      <c r="CV407" s="1"/>
      <c r="CW407" s="1"/>
      <c r="CX407" s="1"/>
      <c r="CY407" s="1"/>
      <c r="CZ407" s="1"/>
    </row>
    <row r="408" spans="3:104" customFormat="1" ht="14.4">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1"/>
      <c r="CS408" s="1"/>
      <c r="CT408" s="1"/>
      <c r="CU408" s="1"/>
      <c r="CV408" s="1"/>
      <c r="CW408" s="1"/>
      <c r="CX408" s="1"/>
      <c r="CY408" s="1"/>
      <c r="CZ408" s="1"/>
    </row>
    <row r="409" spans="3:104" customFormat="1" ht="14.4">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1"/>
      <c r="CS409" s="1"/>
      <c r="CT409" s="1"/>
      <c r="CU409" s="1"/>
      <c r="CV409" s="1"/>
      <c r="CW409" s="1"/>
      <c r="CX409" s="1"/>
      <c r="CY409" s="1"/>
      <c r="CZ409" s="1"/>
    </row>
    <row r="410" spans="3:104" customFormat="1" ht="14.4">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1"/>
      <c r="CS410" s="1"/>
      <c r="CT410" s="1"/>
      <c r="CU410" s="1"/>
      <c r="CV410" s="1"/>
      <c r="CW410" s="1"/>
      <c r="CX410" s="1"/>
      <c r="CY410" s="1"/>
      <c r="CZ410" s="1"/>
    </row>
    <row r="411" spans="3:104" customFormat="1" ht="14.4">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1"/>
      <c r="CS411" s="1"/>
      <c r="CT411" s="1"/>
      <c r="CU411" s="1"/>
      <c r="CV411" s="1"/>
      <c r="CW411" s="1"/>
      <c r="CX411" s="1"/>
      <c r="CY411" s="1"/>
      <c r="CZ411" s="1"/>
    </row>
    <row r="412" spans="3:104" customFormat="1" ht="14.4">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1"/>
      <c r="CS412" s="1"/>
      <c r="CT412" s="1"/>
      <c r="CU412" s="1"/>
      <c r="CV412" s="1"/>
      <c r="CW412" s="1"/>
      <c r="CX412" s="1"/>
      <c r="CY412" s="1"/>
      <c r="CZ412" s="1"/>
    </row>
    <row r="413" spans="3:104" customFormat="1" ht="14.4">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1"/>
      <c r="CS413" s="1"/>
      <c r="CT413" s="1"/>
      <c r="CU413" s="1"/>
      <c r="CV413" s="1"/>
      <c r="CW413" s="1"/>
      <c r="CX413" s="1"/>
      <c r="CY413" s="1"/>
      <c r="CZ413" s="1"/>
    </row>
    <row r="414" spans="3:104" customFormat="1" ht="14.4">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1"/>
      <c r="CS414" s="1"/>
      <c r="CT414" s="1"/>
      <c r="CU414" s="1"/>
      <c r="CV414" s="1"/>
      <c r="CW414" s="1"/>
      <c r="CX414" s="1"/>
      <c r="CY414" s="1"/>
      <c r="CZ414" s="1"/>
    </row>
    <row r="415" spans="3:104" customFormat="1" ht="14.4">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1"/>
      <c r="CS415" s="1"/>
      <c r="CT415" s="1"/>
      <c r="CU415" s="1"/>
      <c r="CV415" s="1"/>
      <c r="CW415" s="1"/>
      <c r="CX415" s="1"/>
      <c r="CY415" s="1"/>
      <c r="CZ415" s="1"/>
    </row>
    <row r="416" spans="3:104" customFormat="1" ht="14.4">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1"/>
      <c r="CS416" s="1"/>
      <c r="CT416" s="1"/>
      <c r="CU416" s="1"/>
      <c r="CV416" s="1"/>
      <c r="CW416" s="1"/>
      <c r="CX416" s="1"/>
      <c r="CY416" s="1"/>
      <c r="CZ416" s="1"/>
    </row>
    <row r="417" spans="3:104" customFormat="1" ht="14.4">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1"/>
      <c r="CS417" s="1"/>
      <c r="CT417" s="1"/>
      <c r="CU417" s="1"/>
      <c r="CV417" s="1"/>
      <c r="CW417" s="1"/>
      <c r="CX417" s="1"/>
      <c r="CY417" s="1"/>
      <c r="CZ417" s="1"/>
    </row>
    <row r="418" spans="3:104" customFormat="1" ht="14.4">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1"/>
      <c r="CS418" s="1"/>
      <c r="CT418" s="1"/>
      <c r="CU418" s="1"/>
      <c r="CV418" s="1"/>
      <c r="CW418" s="1"/>
      <c r="CX418" s="1"/>
      <c r="CY418" s="1"/>
      <c r="CZ418" s="1"/>
    </row>
    <row r="419" spans="3:104" customFormat="1" ht="14.4">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1"/>
      <c r="CS419" s="1"/>
      <c r="CT419" s="1"/>
      <c r="CU419" s="1"/>
      <c r="CV419" s="1"/>
      <c r="CW419" s="1"/>
      <c r="CX419" s="1"/>
      <c r="CY419" s="1"/>
      <c r="CZ419" s="1"/>
    </row>
    <row r="420" spans="3:104" customFormat="1" ht="14.4">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1"/>
      <c r="CS420" s="1"/>
      <c r="CT420" s="1"/>
      <c r="CU420" s="1"/>
      <c r="CV420" s="1"/>
      <c r="CW420" s="1"/>
      <c r="CX420" s="1"/>
      <c r="CY420" s="1"/>
      <c r="CZ420" s="1"/>
    </row>
    <row r="421" spans="3:104" customFormat="1" ht="14.4">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1"/>
      <c r="CS421" s="1"/>
      <c r="CT421" s="1"/>
      <c r="CU421" s="1"/>
      <c r="CV421" s="1"/>
      <c r="CW421" s="1"/>
      <c r="CX421" s="1"/>
      <c r="CY421" s="1"/>
      <c r="CZ421" s="1"/>
    </row>
    <row r="422" spans="3:104" customFormat="1" ht="14.4">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1"/>
      <c r="CS422" s="1"/>
      <c r="CT422" s="1"/>
      <c r="CU422" s="1"/>
      <c r="CV422" s="1"/>
      <c r="CW422" s="1"/>
      <c r="CX422" s="1"/>
      <c r="CY422" s="1"/>
      <c r="CZ422" s="1"/>
    </row>
    <row r="423" spans="3:104" customFormat="1" ht="14.4">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1"/>
      <c r="CS423" s="1"/>
      <c r="CT423" s="1"/>
      <c r="CU423" s="1"/>
      <c r="CV423" s="1"/>
      <c r="CW423" s="1"/>
      <c r="CX423" s="1"/>
      <c r="CY423" s="1"/>
      <c r="CZ423" s="1"/>
    </row>
    <row r="424" spans="3:104" customFormat="1" ht="14.4">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1"/>
      <c r="CS424" s="1"/>
      <c r="CT424" s="1"/>
      <c r="CU424" s="1"/>
      <c r="CV424" s="1"/>
      <c r="CW424" s="1"/>
      <c r="CX424" s="1"/>
      <c r="CY424" s="1"/>
      <c r="CZ424" s="1"/>
    </row>
    <row r="425" spans="3:104" customFormat="1" ht="14.4">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1"/>
      <c r="CS425" s="1"/>
      <c r="CT425" s="1"/>
      <c r="CU425" s="1"/>
      <c r="CV425" s="1"/>
      <c r="CW425" s="1"/>
      <c r="CX425" s="1"/>
      <c r="CY425" s="1"/>
      <c r="CZ425" s="1"/>
    </row>
    <row r="426" spans="3:104" customFormat="1" ht="14.4">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1"/>
      <c r="CS426" s="1"/>
      <c r="CT426" s="1"/>
      <c r="CU426" s="1"/>
      <c r="CV426" s="1"/>
      <c r="CW426" s="1"/>
      <c r="CX426" s="1"/>
      <c r="CY426" s="1"/>
      <c r="CZ426" s="1"/>
    </row>
    <row r="427" spans="3:104" customFormat="1" ht="14.4">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1"/>
      <c r="CS427" s="1"/>
      <c r="CT427" s="1"/>
      <c r="CU427" s="1"/>
      <c r="CV427" s="1"/>
      <c r="CW427" s="1"/>
      <c r="CX427" s="1"/>
      <c r="CY427" s="1"/>
      <c r="CZ427" s="1"/>
    </row>
    <row r="428" spans="3:104" customFormat="1" ht="14.4">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1"/>
      <c r="CS428" s="1"/>
      <c r="CT428" s="1"/>
      <c r="CU428" s="1"/>
      <c r="CV428" s="1"/>
      <c r="CW428" s="1"/>
      <c r="CX428" s="1"/>
      <c r="CY428" s="1"/>
      <c r="CZ428" s="1"/>
    </row>
    <row r="429" spans="3:104" customFormat="1" ht="14.4">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1"/>
      <c r="CS429" s="1"/>
      <c r="CT429" s="1"/>
      <c r="CU429" s="1"/>
      <c r="CV429" s="1"/>
      <c r="CW429" s="1"/>
      <c r="CX429" s="1"/>
      <c r="CY429" s="1"/>
      <c r="CZ429" s="1"/>
    </row>
    <row r="430" spans="3:104" customFormat="1" ht="14.4">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1"/>
      <c r="CS430" s="1"/>
      <c r="CT430" s="1"/>
      <c r="CU430" s="1"/>
      <c r="CV430" s="1"/>
      <c r="CW430" s="1"/>
      <c r="CX430" s="1"/>
      <c r="CY430" s="1"/>
      <c r="CZ430" s="1"/>
    </row>
    <row r="431" spans="3:104" customFormat="1" ht="14.4">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1"/>
      <c r="CS431" s="1"/>
      <c r="CT431" s="1"/>
      <c r="CU431" s="1"/>
      <c r="CV431" s="1"/>
      <c r="CW431" s="1"/>
      <c r="CX431" s="1"/>
      <c r="CY431" s="1"/>
      <c r="CZ431" s="1"/>
    </row>
    <row r="432" spans="3:104" customFormat="1" ht="14.4">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1"/>
      <c r="CS432" s="1"/>
      <c r="CT432" s="1"/>
      <c r="CU432" s="1"/>
      <c r="CV432" s="1"/>
      <c r="CW432" s="1"/>
      <c r="CX432" s="1"/>
      <c r="CY432" s="1"/>
      <c r="CZ432" s="1"/>
    </row>
    <row r="433" spans="3:104" customFormat="1" ht="14.4">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1"/>
      <c r="CS433" s="1"/>
      <c r="CT433" s="1"/>
      <c r="CU433" s="1"/>
      <c r="CV433" s="1"/>
      <c r="CW433" s="1"/>
      <c r="CX433" s="1"/>
      <c r="CY433" s="1"/>
      <c r="CZ433" s="1"/>
    </row>
    <row r="434" spans="3:104" customFormat="1" ht="14.4">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1"/>
      <c r="CS434" s="1"/>
      <c r="CT434" s="1"/>
      <c r="CU434" s="1"/>
      <c r="CV434" s="1"/>
      <c r="CW434" s="1"/>
      <c r="CX434" s="1"/>
      <c r="CY434" s="1"/>
      <c r="CZ434" s="1"/>
    </row>
    <row r="435" spans="3:104" customFormat="1" ht="14.4">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1"/>
      <c r="CS435" s="1"/>
      <c r="CT435" s="1"/>
      <c r="CU435" s="1"/>
      <c r="CV435" s="1"/>
      <c r="CW435" s="1"/>
      <c r="CX435" s="1"/>
      <c r="CY435" s="1"/>
      <c r="CZ435" s="1"/>
    </row>
    <row r="436" spans="3:104" customFormat="1" ht="14.4">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1"/>
      <c r="CS436" s="1"/>
      <c r="CT436" s="1"/>
      <c r="CU436" s="1"/>
      <c r="CV436" s="1"/>
      <c r="CW436" s="1"/>
      <c r="CX436" s="1"/>
      <c r="CY436" s="1"/>
      <c r="CZ436" s="1"/>
    </row>
    <row r="437" spans="3:104" customFormat="1" ht="14.4">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1"/>
      <c r="CS437" s="1"/>
      <c r="CT437" s="1"/>
      <c r="CU437" s="1"/>
      <c r="CV437" s="1"/>
      <c r="CW437" s="1"/>
      <c r="CX437" s="1"/>
      <c r="CY437" s="1"/>
      <c r="CZ437" s="1"/>
    </row>
    <row r="438" spans="3:104" customFormat="1" ht="14.4">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1"/>
      <c r="CS438" s="1"/>
      <c r="CT438" s="1"/>
      <c r="CU438" s="1"/>
      <c r="CV438" s="1"/>
      <c r="CW438" s="1"/>
      <c r="CX438" s="1"/>
      <c r="CY438" s="1"/>
      <c r="CZ438" s="1"/>
    </row>
    <row r="439" spans="3:104" customFormat="1" ht="14.4">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1"/>
      <c r="CS439" s="1"/>
      <c r="CT439" s="1"/>
      <c r="CU439" s="1"/>
      <c r="CV439" s="1"/>
      <c r="CW439" s="1"/>
      <c r="CX439" s="1"/>
      <c r="CY439" s="1"/>
      <c r="CZ439" s="1"/>
    </row>
    <row r="440" spans="3:104" customFormat="1" ht="14.4">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1"/>
      <c r="CS440" s="1"/>
      <c r="CT440" s="1"/>
      <c r="CU440" s="1"/>
      <c r="CV440" s="1"/>
      <c r="CW440" s="1"/>
      <c r="CX440" s="1"/>
      <c r="CY440" s="1"/>
      <c r="CZ440" s="1"/>
    </row>
    <row r="441" spans="3:104" customFormat="1" ht="14.4">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1"/>
      <c r="CS441" s="1"/>
      <c r="CT441" s="1"/>
      <c r="CU441" s="1"/>
      <c r="CV441" s="1"/>
      <c r="CW441" s="1"/>
      <c r="CX441" s="1"/>
      <c r="CY441" s="1"/>
      <c r="CZ441" s="1"/>
    </row>
    <row r="442" spans="3:104" customFormat="1" ht="14.4">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1"/>
      <c r="CS442" s="1"/>
      <c r="CT442" s="1"/>
      <c r="CU442" s="1"/>
      <c r="CV442" s="1"/>
      <c r="CW442" s="1"/>
      <c r="CX442" s="1"/>
      <c r="CY442" s="1"/>
      <c r="CZ442" s="1"/>
    </row>
    <row r="443" spans="3:104" customFormat="1" ht="14.4">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1"/>
      <c r="CS443" s="1"/>
      <c r="CT443" s="1"/>
      <c r="CU443" s="1"/>
      <c r="CV443" s="1"/>
      <c r="CW443" s="1"/>
      <c r="CX443" s="1"/>
      <c r="CY443" s="1"/>
      <c r="CZ443" s="1"/>
    </row>
    <row r="444" spans="3:104" customFormat="1" ht="14.4">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1"/>
      <c r="CS444" s="1"/>
      <c r="CT444" s="1"/>
      <c r="CU444" s="1"/>
      <c r="CV444" s="1"/>
      <c r="CW444" s="1"/>
      <c r="CX444" s="1"/>
      <c r="CY444" s="1"/>
      <c r="CZ444" s="1"/>
    </row>
    <row r="445" spans="3:104" customFormat="1" ht="14.4">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1"/>
      <c r="CS445" s="1"/>
      <c r="CT445" s="1"/>
      <c r="CU445" s="1"/>
      <c r="CV445" s="1"/>
      <c r="CW445" s="1"/>
      <c r="CX445" s="1"/>
      <c r="CY445" s="1"/>
      <c r="CZ445" s="1"/>
    </row>
    <row r="446" spans="3:104" customFormat="1" ht="14.4">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1"/>
      <c r="CS446" s="1"/>
      <c r="CT446" s="1"/>
      <c r="CU446" s="1"/>
      <c r="CV446" s="1"/>
      <c r="CW446" s="1"/>
      <c r="CX446" s="1"/>
      <c r="CY446" s="1"/>
      <c r="CZ446" s="1"/>
    </row>
    <row r="447" spans="3:104" customFormat="1" ht="14.4">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1"/>
      <c r="CS447" s="1"/>
      <c r="CT447" s="1"/>
      <c r="CU447" s="1"/>
      <c r="CV447" s="1"/>
      <c r="CW447" s="1"/>
      <c r="CX447" s="1"/>
      <c r="CY447" s="1"/>
      <c r="CZ447" s="1"/>
    </row>
    <row r="448" spans="3:104" customFormat="1" ht="14.4">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1"/>
      <c r="CS448" s="1"/>
      <c r="CT448" s="1"/>
      <c r="CU448" s="1"/>
      <c r="CV448" s="1"/>
      <c r="CW448" s="1"/>
      <c r="CX448" s="1"/>
      <c r="CY448" s="1"/>
      <c r="CZ448" s="1"/>
    </row>
    <row r="449" spans="3:104" customFormat="1" ht="14.4">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1"/>
      <c r="CS449" s="1"/>
      <c r="CT449" s="1"/>
      <c r="CU449" s="1"/>
      <c r="CV449" s="1"/>
      <c r="CW449" s="1"/>
      <c r="CX449" s="1"/>
      <c r="CY449" s="1"/>
      <c r="CZ449" s="1"/>
    </row>
    <row r="450" spans="3:104" customFormat="1" ht="14.4">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1"/>
      <c r="CS450" s="1"/>
      <c r="CT450" s="1"/>
      <c r="CU450" s="1"/>
      <c r="CV450" s="1"/>
      <c r="CW450" s="1"/>
      <c r="CX450" s="1"/>
      <c r="CY450" s="1"/>
      <c r="CZ450" s="1"/>
    </row>
    <row r="451" spans="3:104" customFormat="1" ht="14.4">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1"/>
      <c r="CS451" s="1"/>
      <c r="CT451" s="1"/>
      <c r="CU451" s="1"/>
      <c r="CV451" s="1"/>
      <c r="CW451" s="1"/>
      <c r="CX451" s="1"/>
      <c r="CY451" s="1"/>
      <c r="CZ451" s="1"/>
    </row>
    <row r="452" spans="3:104" customFormat="1" ht="14.4">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1"/>
      <c r="CS452" s="1"/>
      <c r="CT452" s="1"/>
      <c r="CU452" s="1"/>
      <c r="CV452" s="1"/>
      <c r="CW452" s="1"/>
      <c r="CX452" s="1"/>
      <c r="CY452" s="1"/>
      <c r="CZ452" s="1"/>
    </row>
    <row r="453" spans="3:104" customFormat="1" ht="14.4">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1"/>
      <c r="CS453" s="1"/>
      <c r="CT453" s="1"/>
      <c r="CU453" s="1"/>
      <c r="CV453" s="1"/>
      <c r="CW453" s="1"/>
      <c r="CX453" s="1"/>
      <c r="CY453" s="1"/>
      <c r="CZ453" s="1"/>
    </row>
    <row r="454" spans="3:104" customFormat="1" ht="14.4">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1"/>
      <c r="CS454" s="1"/>
      <c r="CT454" s="1"/>
      <c r="CU454" s="1"/>
      <c r="CV454" s="1"/>
      <c r="CW454" s="1"/>
      <c r="CX454" s="1"/>
      <c r="CY454" s="1"/>
      <c r="CZ454" s="1"/>
    </row>
    <row r="455" spans="3:104" customFormat="1" ht="14.4">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1"/>
      <c r="CS455" s="1"/>
      <c r="CT455" s="1"/>
      <c r="CU455" s="1"/>
      <c r="CV455" s="1"/>
      <c r="CW455" s="1"/>
      <c r="CX455" s="1"/>
      <c r="CY455" s="1"/>
      <c r="CZ455" s="1"/>
    </row>
    <row r="456" spans="3:104" customFormat="1" ht="14.4">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1"/>
      <c r="CS456" s="1"/>
      <c r="CT456" s="1"/>
      <c r="CU456" s="1"/>
      <c r="CV456" s="1"/>
      <c r="CW456" s="1"/>
      <c r="CX456" s="1"/>
      <c r="CY456" s="1"/>
      <c r="CZ456" s="1"/>
    </row>
    <row r="457" spans="3:104" customFormat="1" ht="14.4">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1"/>
      <c r="CS457" s="1"/>
      <c r="CT457" s="1"/>
      <c r="CU457" s="1"/>
      <c r="CV457" s="1"/>
      <c r="CW457" s="1"/>
      <c r="CX457" s="1"/>
      <c r="CY457" s="1"/>
      <c r="CZ457" s="1"/>
    </row>
    <row r="458" spans="3:104" customFormat="1" ht="14.4">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1"/>
      <c r="CS458" s="1"/>
      <c r="CT458" s="1"/>
      <c r="CU458" s="1"/>
      <c r="CV458" s="1"/>
      <c r="CW458" s="1"/>
      <c r="CX458" s="1"/>
      <c r="CY458" s="1"/>
      <c r="CZ458" s="1"/>
    </row>
    <row r="459" spans="3:104" customFormat="1" ht="14.4">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1"/>
      <c r="CS459" s="1"/>
      <c r="CT459" s="1"/>
      <c r="CU459" s="1"/>
      <c r="CV459" s="1"/>
      <c r="CW459" s="1"/>
      <c r="CX459" s="1"/>
      <c r="CY459" s="1"/>
      <c r="CZ459" s="1"/>
    </row>
    <row r="460" spans="3:104" customFormat="1" ht="14.4">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1"/>
      <c r="CS460" s="1"/>
      <c r="CT460" s="1"/>
      <c r="CU460" s="1"/>
      <c r="CV460" s="1"/>
      <c r="CW460" s="1"/>
      <c r="CX460" s="1"/>
      <c r="CY460" s="1"/>
      <c r="CZ460" s="1"/>
    </row>
    <row r="461" spans="3:104" customFormat="1" ht="14.4">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1"/>
      <c r="CS461" s="1"/>
      <c r="CT461" s="1"/>
      <c r="CU461" s="1"/>
      <c r="CV461" s="1"/>
      <c r="CW461" s="1"/>
      <c r="CX461" s="1"/>
      <c r="CY461" s="1"/>
      <c r="CZ461" s="1"/>
    </row>
    <row r="462" spans="3:104" customFormat="1" ht="14.4">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1"/>
      <c r="CS462" s="1"/>
      <c r="CT462" s="1"/>
      <c r="CU462" s="1"/>
      <c r="CV462" s="1"/>
      <c r="CW462" s="1"/>
      <c r="CX462" s="1"/>
      <c r="CY462" s="1"/>
      <c r="CZ462" s="1"/>
    </row>
    <row r="463" spans="3:104" customFormat="1" ht="14.4">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1"/>
      <c r="CS463" s="1"/>
      <c r="CT463" s="1"/>
      <c r="CU463" s="1"/>
      <c r="CV463" s="1"/>
      <c r="CW463" s="1"/>
      <c r="CX463" s="1"/>
      <c r="CY463" s="1"/>
      <c r="CZ463" s="1"/>
    </row>
    <row r="464" spans="3:104" customFormat="1" ht="14.4">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1"/>
      <c r="CS464" s="1"/>
      <c r="CT464" s="1"/>
      <c r="CU464" s="1"/>
      <c r="CV464" s="1"/>
      <c r="CW464" s="1"/>
      <c r="CX464" s="1"/>
      <c r="CY464" s="1"/>
      <c r="CZ464" s="1"/>
    </row>
    <row r="465" spans="3:104" customFormat="1" ht="14.4">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1"/>
      <c r="CS465" s="1"/>
      <c r="CT465" s="1"/>
      <c r="CU465" s="1"/>
      <c r="CV465" s="1"/>
      <c r="CW465" s="1"/>
      <c r="CX465" s="1"/>
      <c r="CY465" s="1"/>
      <c r="CZ465" s="1"/>
    </row>
    <row r="466" spans="3:104" customFormat="1" ht="14.4">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1"/>
      <c r="CS466" s="1"/>
      <c r="CT466" s="1"/>
      <c r="CU466" s="1"/>
      <c r="CV466" s="1"/>
      <c r="CW466" s="1"/>
      <c r="CX466" s="1"/>
      <c r="CY466" s="1"/>
      <c r="CZ466" s="1"/>
    </row>
    <row r="467" spans="3:104" customFormat="1" ht="14.4">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1"/>
      <c r="CS467" s="1"/>
      <c r="CT467" s="1"/>
      <c r="CU467" s="1"/>
      <c r="CV467" s="1"/>
      <c r="CW467" s="1"/>
      <c r="CX467" s="1"/>
      <c r="CY467" s="1"/>
      <c r="CZ467" s="1"/>
    </row>
    <row r="468" spans="3:104" customFormat="1" ht="14.4">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1"/>
      <c r="CS468" s="1"/>
      <c r="CT468" s="1"/>
      <c r="CU468" s="1"/>
      <c r="CV468" s="1"/>
      <c r="CW468" s="1"/>
      <c r="CX468" s="1"/>
      <c r="CY468" s="1"/>
      <c r="CZ468" s="1"/>
    </row>
    <row r="469" spans="3:104" customFormat="1" ht="14.4">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1"/>
      <c r="CS469" s="1"/>
      <c r="CT469" s="1"/>
      <c r="CU469" s="1"/>
      <c r="CV469" s="1"/>
      <c r="CW469" s="1"/>
      <c r="CX469" s="1"/>
      <c r="CY469" s="1"/>
      <c r="CZ469" s="1"/>
    </row>
    <row r="470" spans="3:104" customFormat="1" ht="14.4">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1"/>
      <c r="CS470" s="1"/>
      <c r="CT470" s="1"/>
      <c r="CU470" s="1"/>
      <c r="CV470" s="1"/>
      <c r="CW470" s="1"/>
      <c r="CX470" s="1"/>
      <c r="CY470" s="1"/>
      <c r="CZ470" s="1"/>
    </row>
    <row r="471" spans="3:104" customFormat="1" ht="14.4">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1"/>
      <c r="CS471" s="1"/>
      <c r="CT471" s="1"/>
      <c r="CU471" s="1"/>
      <c r="CV471" s="1"/>
      <c r="CW471" s="1"/>
      <c r="CX471" s="1"/>
      <c r="CY471" s="1"/>
      <c r="CZ471" s="1"/>
    </row>
    <row r="472" spans="3:104" customFormat="1" ht="14.4">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1"/>
      <c r="CS472" s="1"/>
      <c r="CT472" s="1"/>
      <c r="CU472" s="1"/>
      <c r="CV472" s="1"/>
      <c r="CW472" s="1"/>
      <c r="CX472" s="1"/>
      <c r="CY472" s="1"/>
      <c r="CZ472" s="1"/>
    </row>
    <row r="473" spans="3:104" customFormat="1" ht="14.4">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1"/>
      <c r="CS473" s="1"/>
      <c r="CT473" s="1"/>
      <c r="CU473" s="1"/>
      <c r="CV473" s="1"/>
      <c r="CW473" s="1"/>
      <c r="CX473" s="1"/>
      <c r="CY473" s="1"/>
      <c r="CZ473" s="1"/>
    </row>
    <row r="474" spans="3:104" customFormat="1" ht="14.4">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1"/>
      <c r="CS474" s="1"/>
      <c r="CT474" s="1"/>
      <c r="CU474" s="1"/>
      <c r="CV474" s="1"/>
      <c r="CW474" s="1"/>
      <c r="CX474" s="1"/>
      <c r="CY474" s="1"/>
      <c r="CZ474" s="1"/>
    </row>
    <row r="475" spans="3:104" customFormat="1" ht="14.4">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1"/>
      <c r="CS475" s="1"/>
      <c r="CT475" s="1"/>
      <c r="CU475" s="1"/>
      <c r="CV475" s="1"/>
      <c r="CW475" s="1"/>
      <c r="CX475" s="1"/>
      <c r="CY475" s="1"/>
      <c r="CZ475" s="1"/>
    </row>
    <row r="476" spans="3:104" customFormat="1" ht="14.4">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1"/>
      <c r="CS476" s="1"/>
      <c r="CT476" s="1"/>
      <c r="CU476" s="1"/>
      <c r="CV476" s="1"/>
      <c r="CW476" s="1"/>
      <c r="CX476" s="1"/>
      <c r="CY476" s="1"/>
      <c r="CZ476" s="1"/>
    </row>
    <row r="477" spans="3:104" customFormat="1" ht="14.4">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1"/>
      <c r="CS477" s="1"/>
      <c r="CT477" s="1"/>
      <c r="CU477" s="1"/>
      <c r="CV477" s="1"/>
      <c r="CW477" s="1"/>
      <c r="CX477" s="1"/>
      <c r="CY477" s="1"/>
      <c r="CZ477" s="1"/>
    </row>
    <row r="478" spans="3:104" customFormat="1" ht="14.4">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1"/>
      <c r="CS478" s="1"/>
      <c r="CT478" s="1"/>
      <c r="CU478" s="1"/>
      <c r="CV478" s="1"/>
      <c r="CW478" s="1"/>
      <c r="CX478" s="1"/>
      <c r="CY478" s="1"/>
      <c r="CZ478" s="1"/>
    </row>
    <row r="479" spans="3:104" customFormat="1" ht="14.4">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1"/>
      <c r="CS479" s="1"/>
      <c r="CT479" s="1"/>
      <c r="CU479" s="1"/>
      <c r="CV479" s="1"/>
      <c r="CW479" s="1"/>
      <c r="CX479" s="1"/>
      <c r="CY479" s="1"/>
      <c r="CZ479" s="1"/>
    </row>
    <row r="480" spans="3:104" customFormat="1" ht="14.4">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1"/>
      <c r="CS480" s="1"/>
      <c r="CT480" s="1"/>
      <c r="CU480" s="1"/>
      <c r="CV480" s="1"/>
      <c r="CW480" s="1"/>
      <c r="CX480" s="1"/>
      <c r="CY480" s="1"/>
      <c r="CZ480" s="1"/>
    </row>
    <row r="481" spans="3:104" customFormat="1" ht="14.4">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1"/>
      <c r="CS481" s="1"/>
      <c r="CT481" s="1"/>
      <c r="CU481" s="1"/>
      <c r="CV481" s="1"/>
      <c r="CW481" s="1"/>
      <c r="CX481" s="1"/>
      <c r="CY481" s="1"/>
      <c r="CZ481" s="1"/>
    </row>
    <row r="482" spans="3:104" customFormat="1" ht="14.4">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1"/>
      <c r="CS482" s="1"/>
      <c r="CT482" s="1"/>
      <c r="CU482" s="1"/>
      <c r="CV482" s="1"/>
      <c r="CW482" s="1"/>
      <c r="CX482" s="1"/>
      <c r="CY482" s="1"/>
      <c r="CZ482" s="1"/>
    </row>
    <row r="483" spans="3:104" customFormat="1" ht="14.4">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1"/>
      <c r="CS483" s="1"/>
      <c r="CT483" s="1"/>
      <c r="CU483" s="1"/>
      <c r="CV483" s="1"/>
      <c r="CW483" s="1"/>
      <c r="CX483" s="1"/>
      <c r="CY483" s="1"/>
      <c r="CZ483" s="1"/>
    </row>
    <row r="484" spans="3:104" customFormat="1" ht="14.4">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1"/>
      <c r="CS484" s="1"/>
      <c r="CT484" s="1"/>
      <c r="CU484" s="1"/>
      <c r="CV484" s="1"/>
      <c r="CW484" s="1"/>
      <c r="CX484" s="1"/>
      <c r="CY484" s="1"/>
      <c r="CZ484" s="1"/>
    </row>
    <row r="485" spans="3:104" customFormat="1" ht="14.4">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1"/>
      <c r="CS485" s="1"/>
      <c r="CT485" s="1"/>
      <c r="CU485" s="1"/>
      <c r="CV485" s="1"/>
      <c r="CW485" s="1"/>
      <c r="CX485" s="1"/>
      <c r="CY485" s="1"/>
      <c r="CZ485" s="1"/>
    </row>
    <row r="486" spans="3:104" customFormat="1" ht="14.4">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1"/>
      <c r="CS486" s="1"/>
      <c r="CT486" s="1"/>
      <c r="CU486" s="1"/>
      <c r="CV486" s="1"/>
      <c r="CW486" s="1"/>
      <c r="CX486" s="1"/>
      <c r="CY486" s="1"/>
      <c r="CZ486" s="1"/>
    </row>
    <row r="487" spans="3:104" customFormat="1" ht="14.4">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1"/>
      <c r="CS487" s="1"/>
      <c r="CT487" s="1"/>
      <c r="CU487" s="1"/>
      <c r="CV487" s="1"/>
      <c r="CW487" s="1"/>
      <c r="CX487" s="1"/>
      <c r="CY487" s="1"/>
      <c r="CZ487" s="1"/>
    </row>
    <row r="488" spans="3:104" customFormat="1" ht="14.4">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1"/>
      <c r="CS488" s="1"/>
      <c r="CT488" s="1"/>
      <c r="CU488" s="1"/>
      <c r="CV488" s="1"/>
      <c r="CW488" s="1"/>
      <c r="CX488" s="1"/>
      <c r="CY488" s="1"/>
      <c r="CZ488" s="1"/>
    </row>
    <row r="489" spans="3:104" customFormat="1" ht="14.4">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1"/>
      <c r="CS489" s="1"/>
      <c r="CT489" s="1"/>
      <c r="CU489" s="1"/>
      <c r="CV489" s="1"/>
      <c r="CW489" s="1"/>
      <c r="CX489" s="1"/>
      <c r="CY489" s="1"/>
      <c r="CZ489" s="1"/>
    </row>
    <row r="490" spans="3:104" customFormat="1" ht="14.4">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1"/>
      <c r="CS490" s="1"/>
      <c r="CT490" s="1"/>
      <c r="CU490" s="1"/>
      <c r="CV490" s="1"/>
      <c r="CW490" s="1"/>
      <c r="CX490" s="1"/>
      <c r="CY490" s="1"/>
      <c r="CZ490" s="1"/>
    </row>
    <row r="491" spans="3:104" customFormat="1" ht="14.4">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1"/>
      <c r="CS491" s="1"/>
      <c r="CT491" s="1"/>
      <c r="CU491" s="1"/>
      <c r="CV491" s="1"/>
      <c r="CW491" s="1"/>
      <c r="CX491" s="1"/>
      <c r="CY491" s="1"/>
      <c r="CZ491" s="1"/>
    </row>
    <row r="492" spans="3:104" customFormat="1" ht="14.4">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1"/>
      <c r="CS492" s="1"/>
      <c r="CT492" s="1"/>
      <c r="CU492" s="1"/>
      <c r="CV492" s="1"/>
      <c r="CW492" s="1"/>
      <c r="CX492" s="1"/>
      <c r="CY492" s="1"/>
      <c r="CZ492" s="1"/>
    </row>
    <row r="493" spans="3:104" customFormat="1" ht="14.4">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1"/>
      <c r="CS493" s="1"/>
      <c r="CT493" s="1"/>
      <c r="CU493" s="1"/>
      <c r="CV493" s="1"/>
      <c r="CW493" s="1"/>
      <c r="CX493" s="1"/>
      <c r="CY493" s="1"/>
      <c r="CZ493" s="1"/>
    </row>
    <row r="494" spans="3:104" customFormat="1" ht="14.4">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1"/>
      <c r="CS494" s="1"/>
      <c r="CT494" s="1"/>
      <c r="CU494" s="1"/>
      <c r="CV494" s="1"/>
      <c r="CW494" s="1"/>
      <c r="CX494" s="1"/>
      <c r="CY494" s="1"/>
      <c r="CZ494" s="1"/>
    </row>
    <row r="495" spans="3:104" customFormat="1" ht="14.4">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1"/>
      <c r="CS495" s="1"/>
      <c r="CT495" s="1"/>
      <c r="CU495" s="1"/>
      <c r="CV495" s="1"/>
      <c r="CW495" s="1"/>
      <c r="CX495" s="1"/>
      <c r="CY495" s="1"/>
      <c r="CZ495" s="1"/>
    </row>
    <row r="496" spans="3:104" customFormat="1" ht="14.4">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1"/>
      <c r="CS496" s="1"/>
      <c r="CT496" s="1"/>
      <c r="CU496" s="1"/>
      <c r="CV496" s="1"/>
      <c r="CW496" s="1"/>
      <c r="CX496" s="1"/>
      <c r="CY496" s="1"/>
      <c r="CZ496" s="1"/>
    </row>
    <row r="497" spans="3:104" customFormat="1" ht="14.4">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1"/>
      <c r="CS497" s="1"/>
      <c r="CT497" s="1"/>
      <c r="CU497" s="1"/>
      <c r="CV497" s="1"/>
      <c r="CW497" s="1"/>
      <c r="CX497" s="1"/>
      <c r="CY497" s="1"/>
      <c r="CZ497" s="1"/>
    </row>
    <row r="498" spans="3:104" customFormat="1" ht="14.4">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1"/>
      <c r="CS498" s="1"/>
      <c r="CT498" s="1"/>
      <c r="CU498" s="1"/>
      <c r="CV498" s="1"/>
      <c r="CW498" s="1"/>
      <c r="CX498" s="1"/>
      <c r="CY498" s="1"/>
      <c r="CZ498" s="1"/>
    </row>
    <row r="499" spans="3:104" customFormat="1" ht="14.4">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1"/>
      <c r="CS499" s="1"/>
      <c r="CT499" s="1"/>
      <c r="CU499" s="1"/>
      <c r="CV499" s="1"/>
      <c r="CW499" s="1"/>
      <c r="CX499" s="1"/>
      <c r="CY499" s="1"/>
      <c r="CZ499" s="1"/>
    </row>
    <row r="500" spans="3:104" customFormat="1" ht="14.4">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1"/>
      <c r="CS500" s="1"/>
      <c r="CT500" s="1"/>
      <c r="CU500" s="1"/>
      <c r="CV500" s="1"/>
      <c r="CW500" s="1"/>
      <c r="CX500" s="1"/>
      <c r="CY500" s="1"/>
      <c r="CZ500" s="1"/>
    </row>
    <row r="501" spans="3:104" customFormat="1" ht="14.4">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1"/>
      <c r="CS501" s="1"/>
      <c r="CT501" s="1"/>
      <c r="CU501" s="1"/>
      <c r="CV501" s="1"/>
      <c r="CW501" s="1"/>
      <c r="CX501" s="1"/>
      <c r="CY501" s="1"/>
      <c r="CZ501" s="1"/>
    </row>
    <row r="502" spans="3:104" customFormat="1" ht="14.4">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1"/>
      <c r="CS502" s="1"/>
      <c r="CT502" s="1"/>
      <c r="CU502" s="1"/>
      <c r="CV502" s="1"/>
      <c r="CW502" s="1"/>
      <c r="CX502" s="1"/>
      <c r="CY502" s="1"/>
      <c r="CZ502" s="1"/>
    </row>
    <row r="503" spans="3:104" customFormat="1" ht="14.4">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1"/>
      <c r="CS503" s="1"/>
      <c r="CT503" s="1"/>
      <c r="CU503" s="1"/>
      <c r="CV503" s="1"/>
      <c r="CW503" s="1"/>
      <c r="CX503" s="1"/>
      <c r="CY503" s="1"/>
      <c r="CZ503" s="1"/>
    </row>
    <row r="504" spans="3:104" customFormat="1" ht="14.4">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1"/>
      <c r="CS504" s="1"/>
      <c r="CT504" s="1"/>
      <c r="CU504" s="1"/>
      <c r="CV504" s="1"/>
      <c r="CW504" s="1"/>
      <c r="CX504" s="1"/>
      <c r="CY504" s="1"/>
      <c r="CZ504" s="1"/>
    </row>
    <row r="505" spans="3:104" ht="15" customHeight="1"/>
    <row r="506" spans="3:104" ht="15" customHeight="1"/>
    <row r="507" spans="3:104" ht="15" customHeight="1"/>
    <row r="508" spans="3:104" ht="15" customHeight="1"/>
    <row r="509" spans="3:104" ht="15" customHeight="1"/>
    <row r="510" spans="3:104" ht="15" customHeight="1"/>
    <row r="511" spans="3:104" ht="15" customHeight="1"/>
    <row r="512" spans="3:104"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sheetData>
  <sheetProtection algorithmName="SHA-512" hashValue="Kp9cZD7T3jwgT3L3k25aGtP2lqYftRQ7DE/7+sznmE0y/yq4pSvTvVQLu2XQNV1CBkcSYvYCG9ZCjpCNpIW9Uw==" saltValue="TrXjX5rAqWuhlxFNkj4WxA==" spinCount="100000" sheet="1" objects="1" scenarios="1" formatCells="0" formatColumns="0" formatRows="0" selectLockedCells="1"/>
  <conditionalFormatting sqref="C8 C11">
    <cfRule type="cellIs" dxfId="14" priority="1" operator="equal">
      <formula>""</formula>
    </cfRule>
    <cfRule type="cellIs" dxfId="13" priority="2" operator="equal">
      <formula>0</formula>
    </cfRule>
    <cfRule type="cellIs" dxfId="12" priority="3" operator="greaterThan">
      <formula>0.7</formula>
    </cfRule>
    <cfRule type="cellIs" dxfId="11" priority="4" operator="lessThan">
      <formula>0.5</formula>
    </cfRule>
    <cfRule type="cellIs" dxfId="10" priority="5" operator="greaterThan">
      <formula>0.5</formula>
    </cfRule>
  </conditionalFormatting>
  <pageMargins left="0.25" right="0.25" top="0.75" bottom="0.75" header="0.3" footer="0.3"/>
  <pageSetup paperSize="9" scale="7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Drop-down 1">
              <controlPr defaultSize="0" autoLine="0" autoPict="0">
                <anchor moveWithCells="1">
                  <from>
                    <xdr:col>2</xdr:col>
                    <xdr:colOff>1493520</xdr:colOff>
                    <xdr:row>4</xdr:row>
                    <xdr:rowOff>7620</xdr:rowOff>
                  </from>
                  <to>
                    <xdr:col>3</xdr:col>
                    <xdr:colOff>1440180</xdr:colOff>
                    <xdr:row>4</xdr:row>
                    <xdr:rowOff>304800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8">
    <pageSetUpPr fitToPage="1"/>
  </sheetPr>
  <dimension ref="A1:CQ130"/>
  <sheetViews>
    <sheetView showGridLines="0" zoomScale="90" zoomScaleNormal="90" zoomScalePageLayoutView="90" workbookViewId="0">
      <pane ySplit="2" topLeftCell="A3" activePane="bottomLeft" state="frozen"/>
      <selection activeCell="C3" sqref="C3"/>
      <selection pane="bottomLeft" activeCell="C3" sqref="C3"/>
    </sheetView>
  </sheetViews>
  <sheetFormatPr defaultColWidth="8.88671875" defaultRowHeight="15" customHeight="1"/>
  <cols>
    <col min="1" max="1" width="2.44140625" customWidth="1"/>
    <col min="2" max="2" width="1.44140625" customWidth="1"/>
    <col min="3" max="3" width="46.33203125" customWidth="1"/>
    <col min="4" max="4" width="3.6640625" customWidth="1"/>
    <col min="5" max="5" width="46.33203125" customWidth="1"/>
    <col min="6" max="6" width="3.6640625" customWidth="1"/>
    <col min="7" max="7" width="46.33203125" customWidth="1"/>
    <col min="8" max="8" width="3.6640625" customWidth="1"/>
    <col min="9" max="9" width="46.33203125" customWidth="1"/>
    <col min="21" max="23" width="8.88671875" style="1"/>
    <col min="24" max="50" width="8.88671875" style="9"/>
  </cols>
  <sheetData>
    <row r="1" spans="1:95" s="29" customFormat="1" ht="39" customHeight="1">
      <c r="B1" s="275"/>
      <c r="E1" s="31"/>
    </row>
    <row r="2" spans="1:95" s="30" customFormat="1" ht="30" customHeight="1">
      <c r="C2" s="32"/>
      <c r="D2" s="33"/>
      <c r="E2" s="33"/>
      <c r="F2" s="33"/>
      <c r="G2" s="33"/>
      <c r="H2" s="33"/>
      <c r="I2" s="33"/>
    </row>
    <row r="3" spans="1:95" s="287" customFormat="1" ht="45" customHeight="1">
      <c r="C3" s="291" t="s">
        <v>311</v>
      </c>
      <c r="D3" s="288"/>
      <c r="E3" s="288"/>
      <c r="F3" s="288"/>
      <c r="G3" s="288"/>
      <c r="H3" s="288"/>
      <c r="I3" s="288"/>
    </row>
    <row r="4" spans="1:95" ht="15" customHeight="1">
      <c r="C4" s="34"/>
      <c r="D4" s="35"/>
      <c r="E4" s="35"/>
      <c r="F4" s="35"/>
      <c r="G4" s="35"/>
      <c r="H4" s="35"/>
      <c r="I4" s="35"/>
      <c r="U4"/>
      <c r="V4"/>
      <c r="W4"/>
      <c r="X4"/>
      <c r="Y4"/>
      <c r="Z4"/>
      <c r="AA4"/>
      <c r="AB4"/>
      <c r="AC4"/>
      <c r="AD4"/>
      <c r="AE4"/>
      <c r="AF4"/>
      <c r="AG4"/>
      <c r="AH4"/>
      <c r="AI4"/>
      <c r="AJ4"/>
      <c r="AK4"/>
      <c r="AL4"/>
      <c r="AM4"/>
      <c r="AN4"/>
      <c r="AO4"/>
      <c r="AP4"/>
      <c r="AQ4"/>
      <c r="AR4"/>
      <c r="AS4"/>
      <c r="AT4"/>
      <c r="AU4"/>
      <c r="AV4"/>
      <c r="AW4"/>
      <c r="AX4"/>
    </row>
    <row r="5" spans="1:95" s="12" customFormat="1" ht="30" customHeight="1">
      <c r="A5"/>
      <c r="B5"/>
      <c r="C5" s="127" t="s">
        <v>161</v>
      </c>
      <c r="D5" s="116"/>
      <c r="E5" s="116"/>
      <c r="F5" s="116"/>
      <c r="G5" s="116"/>
      <c r="H5" s="116"/>
      <c r="I5" s="116"/>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row>
    <row r="6" spans="1:95" s="12" customFormat="1" ht="8.25" customHeight="1">
      <c r="A6"/>
      <c r="B6"/>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row>
    <row r="7" spans="1:95" s="9" customFormat="1" ht="27" customHeight="1">
      <c r="A7"/>
      <c r="B7"/>
      <c r="C7" s="133" t="s">
        <v>310</v>
      </c>
      <c r="D7"/>
      <c r="E7" s="133" t="s">
        <v>306</v>
      </c>
      <c r="F7"/>
      <c r="G7" s="133" t="s">
        <v>156</v>
      </c>
      <c r="H7"/>
      <c r="I7" s="133" t="s">
        <v>307</v>
      </c>
      <c r="J7"/>
      <c r="K7"/>
      <c r="L7"/>
      <c r="M7"/>
      <c r="N7"/>
      <c r="O7"/>
      <c r="P7"/>
      <c r="Q7"/>
      <c r="R7"/>
      <c r="S7"/>
      <c r="T7"/>
      <c r="U7" s="1"/>
      <c r="V7" s="1"/>
      <c r="W7" s="1"/>
      <c r="AA7" s="24"/>
      <c r="AB7" s="24" t="str">
        <f ca="1">IF(ISERROR('PA4'!Y132),"",'PA4'!Y132)</f>
        <v/>
      </c>
    </row>
    <row r="8" spans="1:95" s="9" customFormat="1" ht="51.75" customHeight="1">
      <c r="A8"/>
      <c r="B8"/>
      <c r="C8" s="129">
        <f ca="1">Rel_PA!$P$12</f>
        <v>8</v>
      </c>
      <c r="D8" s="128"/>
      <c r="E8" s="132">
        <f ca="1">Rel_PA!$P$9</f>
        <v>3</v>
      </c>
      <c r="F8" s="128"/>
      <c r="G8" s="131">
        <f ca="1">Rel_PA!$P$10</f>
        <v>0</v>
      </c>
      <c r="H8" s="128"/>
      <c r="I8" s="130">
        <f ca="1">Rel_PA!$P$11</f>
        <v>5</v>
      </c>
      <c r="J8"/>
      <c r="K8"/>
      <c r="L8"/>
      <c r="M8"/>
      <c r="N8"/>
      <c r="O8"/>
      <c r="P8"/>
      <c r="Q8"/>
      <c r="R8"/>
      <c r="S8"/>
      <c r="T8"/>
      <c r="U8" s="1"/>
      <c r="V8" s="1"/>
      <c r="W8" s="1"/>
      <c r="AA8" s="24"/>
      <c r="AB8" s="24" t="str">
        <f ca="1">IF(ISERROR('PA4'!Y133),"",'PA4'!Y133)</f>
        <v/>
      </c>
    </row>
    <row r="9" spans="1:95" s="9" customFormat="1" ht="27" customHeight="1">
      <c r="A9"/>
      <c r="B9"/>
      <c r="C9" s="134" t="s">
        <v>162</v>
      </c>
      <c r="D9"/>
      <c r="E9"/>
      <c r="F9"/>
      <c r="G9"/>
      <c r="H9"/>
      <c r="I9"/>
      <c r="J9"/>
      <c r="K9"/>
      <c r="L9"/>
      <c r="M9"/>
      <c r="N9"/>
      <c r="O9"/>
      <c r="P9"/>
      <c r="Q9"/>
      <c r="R9"/>
      <c r="S9"/>
      <c r="T9"/>
      <c r="U9" s="1"/>
      <c r="V9" s="1"/>
      <c r="W9" s="1"/>
      <c r="AA9" s="24"/>
      <c r="AB9" s="24" t="str">
        <f ca="1">IF(ISERROR('PA4'!Y134),"",'PA4'!Y134)</f>
        <v/>
      </c>
    </row>
    <row r="10" spans="1:95" s="9" customFormat="1" ht="15" customHeight="1">
      <c r="A10"/>
      <c r="B10"/>
      <c r="C10"/>
      <c r="D10"/>
      <c r="E10"/>
      <c r="F10"/>
      <c r="G10"/>
      <c r="H10"/>
      <c r="I10"/>
      <c r="J10"/>
      <c r="K10"/>
      <c r="L10"/>
      <c r="M10"/>
      <c r="N10"/>
      <c r="O10"/>
      <c r="P10"/>
      <c r="Q10"/>
      <c r="R10"/>
      <c r="S10"/>
      <c r="T10"/>
      <c r="U10" s="1"/>
      <c r="V10" s="1"/>
      <c r="W10" s="1"/>
      <c r="AA10" s="24"/>
      <c r="AB10" s="24" t="str">
        <f ca="1">IF(ISERROR('PA4'!Y135),"",'PA4'!Y135)</f>
        <v/>
      </c>
    </row>
    <row r="11" spans="1:95" s="9" customFormat="1" ht="15" customHeight="1">
      <c r="A11"/>
      <c r="B11"/>
      <c r="C11"/>
      <c r="D11"/>
      <c r="E11"/>
      <c r="F11"/>
      <c r="G11"/>
      <c r="H11"/>
      <c r="I11"/>
      <c r="J11"/>
      <c r="K11"/>
      <c r="L11"/>
      <c r="M11"/>
      <c r="N11"/>
      <c r="O11"/>
      <c r="P11"/>
      <c r="Q11"/>
      <c r="R11"/>
      <c r="S11"/>
      <c r="T11"/>
      <c r="U11" s="1"/>
      <c r="V11" s="1"/>
      <c r="W11" s="1"/>
      <c r="AA11" s="24"/>
      <c r="AB11" s="24" t="str">
        <f ca="1">IF(ISERROR('PA4'!Y136),"",'PA4'!Y136)</f>
        <v/>
      </c>
    </row>
    <row r="12" spans="1:95" s="9" customFormat="1" ht="15" customHeight="1">
      <c r="A12"/>
      <c r="B12"/>
      <c r="C12"/>
      <c r="D12"/>
      <c r="E12"/>
      <c r="F12"/>
      <c r="G12"/>
      <c r="H12"/>
      <c r="I12"/>
      <c r="J12"/>
      <c r="K12"/>
      <c r="L12"/>
      <c r="M12"/>
      <c r="N12"/>
      <c r="O12"/>
      <c r="P12"/>
      <c r="Q12"/>
      <c r="R12"/>
      <c r="S12"/>
      <c r="T12"/>
      <c r="U12" s="1"/>
      <c r="V12" s="1"/>
      <c r="W12" s="1"/>
      <c r="AA12" s="24"/>
      <c r="AB12" s="24" t="str">
        <f ca="1">IF(ISERROR('PA4'!Y137),"",'PA4'!Y137)</f>
        <v/>
      </c>
    </row>
    <row r="13" spans="1:95" s="9" customFormat="1" ht="15" customHeight="1">
      <c r="A13"/>
      <c r="B13"/>
      <c r="C13"/>
      <c r="D13"/>
      <c r="E13"/>
      <c r="F13"/>
      <c r="G13"/>
      <c r="H13"/>
      <c r="I13"/>
      <c r="J13"/>
      <c r="K13"/>
      <c r="L13"/>
      <c r="M13"/>
      <c r="N13"/>
      <c r="O13"/>
      <c r="P13"/>
      <c r="Q13"/>
      <c r="R13"/>
      <c r="S13"/>
      <c r="T13"/>
      <c r="U13" s="1"/>
      <c r="V13" s="1"/>
      <c r="W13" s="1"/>
      <c r="AA13" s="24"/>
      <c r="AB13" s="24" t="str">
        <f ca="1">IF(ISERROR('PA4'!Y138),"",'PA4'!Y138)</f>
        <v/>
      </c>
    </row>
    <row r="14" spans="1:95" s="9" customFormat="1" ht="15" customHeight="1">
      <c r="A14"/>
      <c r="B14"/>
      <c r="C14"/>
      <c r="D14"/>
      <c r="E14"/>
      <c r="F14"/>
      <c r="G14"/>
      <c r="H14"/>
      <c r="I14"/>
      <c r="J14"/>
      <c r="K14"/>
      <c r="L14"/>
      <c r="M14"/>
      <c r="N14"/>
      <c r="O14"/>
      <c r="P14"/>
      <c r="Q14"/>
      <c r="R14"/>
      <c r="S14"/>
      <c r="T14"/>
      <c r="U14" s="1"/>
      <c r="V14" s="1"/>
      <c r="W14" s="1"/>
      <c r="AA14" s="24"/>
      <c r="AB14" s="24" t="str">
        <f ca="1">IF(ISERROR('PA4'!Y139),"",'PA4'!Y139)</f>
        <v/>
      </c>
    </row>
    <row r="15" spans="1:95" s="9" customFormat="1" ht="15" customHeight="1">
      <c r="A15"/>
      <c r="B15"/>
      <c r="C15"/>
      <c r="D15"/>
      <c r="E15"/>
      <c r="F15"/>
      <c r="G15"/>
      <c r="H15"/>
      <c r="I15"/>
      <c r="J15"/>
      <c r="K15"/>
      <c r="L15"/>
      <c r="M15"/>
      <c r="N15"/>
      <c r="O15"/>
      <c r="P15"/>
      <c r="Q15"/>
      <c r="R15"/>
      <c r="S15"/>
      <c r="T15"/>
      <c r="U15" s="1"/>
      <c r="V15" s="1"/>
      <c r="W15" s="1"/>
      <c r="AA15" s="24"/>
      <c r="AB15" s="24" t="str">
        <f ca="1">IF(ISERROR('PA4'!Y140),"",'PA4'!Y140)</f>
        <v/>
      </c>
    </row>
    <row r="16" spans="1:95" s="9" customFormat="1" ht="15" customHeight="1">
      <c r="A16"/>
      <c r="B16"/>
      <c r="C16"/>
      <c r="D16"/>
      <c r="E16"/>
      <c r="F16"/>
      <c r="G16"/>
      <c r="H16"/>
      <c r="I16"/>
      <c r="J16"/>
      <c r="K16"/>
      <c r="L16"/>
      <c r="M16"/>
      <c r="N16"/>
      <c r="O16"/>
      <c r="P16"/>
      <c r="Q16"/>
      <c r="R16"/>
      <c r="S16"/>
      <c r="T16"/>
      <c r="U16" s="1"/>
      <c r="V16" s="1"/>
      <c r="W16" s="1"/>
      <c r="AA16" s="24"/>
      <c r="AB16" s="24" t="str">
        <f ca="1">IF(ISERROR('PA4'!Y141),"",'PA4'!Y141)</f>
        <v/>
      </c>
    </row>
    <row r="17" spans="1:28" s="9" customFormat="1" ht="15" customHeight="1">
      <c r="A17"/>
      <c r="B17"/>
      <c r="C17"/>
      <c r="D17"/>
      <c r="E17"/>
      <c r="F17"/>
      <c r="G17"/>
      <c r="H17"/>
      <c r="I17"/>
      <c r="J17"/>
      <c r="K17"/>
      <c r="L17"/>
      <c r="M17"/>
      <c r="N17"/>
      <c r="O17"/>
      <c r="P17"/>
      <c r="Q17"/>
      <c r="R17"/>
      <c r="S17"/>
      <c r="T17"/>
      <c r="U17" s="1"/>
      <c r="V17" s="1"/>
      <c r="W17" s="1"/>
      <c r="AA17" s="24"/>
      <c r="AB17" s="24" t="str">
        <f ca="1">IF(ISERROR('PA4'!Y142),"",'PA4'!Y142)</f>
        <v/>
      </c>
    </row>
    <row r="18" spans="1:28" s="9" customFormat="1" ht="15" customHeight="1">
      <c r="A18"/>
      <c r="B18"/>
      <c r="C18"/>
      <c r="D18"/>
      <c r="E18"/>
      <c r="F18"/>
      <c r="G18"/>
      <c r="H18"/>
      <c r="I18"/>
      <c r="J18"/>
      <c r="K18"/>
      <c r="L18"/>
      <c r="M18"/>
      <c r="N18"/>
      <c r="O18"/>
      <c r="P18"/>
      <c r="Q18"/>
      <c r="R18"/>
      <c r="S18"/>
      <c r="T18"/>
      <c r="U18" s="1"/>
      <c r="V18" s="1"/>
      <c r="W18" s="1"/>
      <c r="AA18" s="24"/>
      <c r="AB18" s="24" t="str">
        <f ca="1">IF(ISERROR('PA4'!Y143),"",'PA4'!Y143)</f>
        <v/>
      </c>
    </row>
    <row r="19" spans="1:28" s="9" customFormat="1" ht="15" customHeight="1">
      <c r="A19"/>
      <c r="B19"/>
      <c r="C19"/>
      <c r="D19"/>
      <c r="E19"/>
      <c r="F19"/>
      <c r="G19"/>
      <c r="H19"/>
      <c r="I19"/>
      <c r="J19"/>
      <c r="K19"/>
      <c r="L19"/>
      <c r="M19"/>
      <c r="N19"/>
      <c r="O19"/>
      <c r="P19"/>
      <c r="Q19"/>
      <c r="R19"/>
      <c r="S19"/>
      <c r="T19"/>
      <c r="U19" s="1"/>
      <c r="V19" s="1"/>
      <c r="W19" s="1"/>
      <c r="AA19" s="24"/>
      <c r="AB19" s="24" t="str">
        <f ca="1">IF(ISERROR('PA4'!Y144),"",'PA4'!Y144)</f>
        <v/>
      </c>
    </row>
    <row r="20" spans="1:28" s="9" customFormat="1" ht="15" customHeight="1">
      <c r="A20"/>
      <c r="B20"/>
      <c r="C20"/>
      <c r="D20"/>
      <c r="E20"/>
      <c r="F20"/>
      <c r="G20"/>
      <c r="H20"/>
      <c r="I20"/>
      <c r="J20"/>
      <c r="K20"/>
      <c r="L20"/>
      <c r="M20"/>
      <c r="N20"/>
      <c r="O20"/>
      <c r="P20"/>
      <c r="Q20"/>
      <c r="R20"/>
      <c r="S20"/>
      <c r="T20"/>
      <c r="U20" s="1"/>
      <c r="V20" s="1"/>
      <c r="W20" s="1"/>
      <c r="AA20" s="24"/>
      <c r="AB20" s="24" t="str">
        <f ca="1">IF(ISERROR('PA4'!Y145),"",'PA4'!Y145)</f>
        <v/>
      </c>
    </row>
    <row r="21" spans="1:28" s="9" customFormat="1" ht="15" customHeight="1">
      <c r="A21"/>
      <c r="B21"/>
      <c r="C21"/>
      <c r="D21"/>
      <c r="E21"/>
      <c r="F21"/>
      <c r="G21"/>
      <c r="H21"/>
      <c r="I21"/>
      <c r="J21"/>
      <c r="K21"/>
      <c r="L21"/>
      <c r="M21"/>
      <c r="N21"/>
      <c r="O21"/>
      <c r="P21"/>
      <c r="Q21"/>
      <c r="R21"/>
      <c r="S21"/>
      <c r="T21"/>
      <c r="U21" s="1"/>
      <c r="V21" s="1"/>
      <c r="W21" s="1"/>
      <c r="AA21" s="24"/>
      <c r="AB21" s="24" t="str">
        <f ca="1">IF(ISERROR('PA4'!Y146),"",'PA4'!Y146)</f>
        <v/>
      </c>
    </row>
    <row r="22" spans="1:28" s="9" customFormat="1" ht="15" customHeight="1">
      <c r="A22"/>
      <c r="B22"/>
      <c r="C22"/>
      <c r="D22"/>
      <c r="E22"/>
      <c r="F22"/>
      <c r="G22"/>
      <c r="H22"/>
      <c r="I22"/>
      <c r="J22"/>
      <c r="K22"/>
      <c r="L22"/>
      <c r="M22"/>
      <c r="N22"/>
      <c r="O22"/>
      <c r="P22"/>
      <c r="Q22"/>
      <c r="R22"/>
      <c r="S22"/>
      <c r="T22"/>
      <c r="U22" s="1"/>
      <c r="V22" s="1"/>
      <c r="W22" s="1"/>
      <c r="AA22" s="24"/>
      <c r="AB22" s="24" t="str">
        <f ca="1">IF(ISERROR('PA4'!Y147),"",'PA4'!Y147)</f>
        <v/>
      </c>
    </row>
    <row r="23" spans="1:28" s="9" customFormat="1" ht="15" customHeight="1">
      <c r="A23"/>
      <c r="B23"/>
      <c r="C23"/>
      <c r="D23"/>
      <c r="E23"/>
      <c r="F23"/>
      <c r="G23"/>
      <c r="H23"/>
      <c r="I23"/>
      <c r="J23"/>
      <c r="K23"/>
      <c r="L23"/>
      <c r="M23"/>
      <c r="N23"/>
      <c r="O23"/>
      <c r="P23"/>
      <c r="Q23"/>
      <c r="R23"/>
      <c r="S23"/>
      <c r="T23"/>
      <c r="U23" s="1"/>
      <c r="V23" s="1"/>
      <c r="W23" s="1"/>
      <c r="AA23" s="24"/>
      <c r="AB23" s="24" t="str">
        <f ca="1">IF(ISERROR('PA4'!Y148),"",'PA4'!Y148)</f>
        <v/>
      </c>
    </row>
    <row r="24" spans="1:28" s="9" customFormat="1" ht="15" customHeight="1">
      <c r="A24"/>
      <c r="B24"/>
      <c r="C24"/>
      <c r="D24"/>
      <c r="E24"/>
      <c r="F24"/>
      <c r="G24"/>
      <c r="H24"/>
      <c r="I24"/>
      <c r="J24"/>
      <c r="K24"/>
      <c r="L24"/>
      <c r="M24"/>
      <c r="N24"/>
      <c r="O24"/>
      <c r="P24"/>
      <c r="Q24"/>
      <c r="R24"/>
      <c r="S24"/>
      <c r="T24"/>
      <c r="U24" s="1"/>
      <c r="V24" s="1"/>
      <c r="W24" s="1"/>
      <c r="AA24" s="24"/>
      <c r="AB24" s="24" t="str">
        <f ca="1">IF(ISERROR('PA4'!Y149),"",'PA4'!Y149)</f>
        <v/>
      </c>
    </row>
    <row r="25" spans="1:28" s="9" customFormat="1" ht="15" customHeight="1">
      <c r="A25"/>
      <c r="B25"/>
      <c r="C25"/>
      <c r="D25"/>
      <c r="E25"/>
      <c r="F25"/>
      <c r="G25"/>
      <c r="H25"/>
      <c r="I25"/>
      <c r="J25"/>
      <c r="K25"/>
      <c r="L25"/>
      <c r="M25"/>
      <c r="N25"/>
      <c r="O25"/>
      <c r="P25"/>
      <c r="Q25"/>
      <c r="R25"/>
      <c r="S25"/>
      <c r="T25"/>
      <c r="U25" s="1"/>
      <c r="V25" s="1"/>
      <c r="W25" s="1"/>
      <c r="AA25" s="24"/>
      <c r="AB25" s="24" t="str">
        <f ca="1">IF(ISERROR('PA4'!Y150),"",'PA4'!Y150)</f>
        <v/>
      </c>
    </row>
    <row r="26" spans="1:28" s="9" customFormat="1" ht="15" customHeight="1">
      <c r="A26"/>
      <c r="B26"/>
      <c r="C26"/>
      <c r="D26"/>
      <c r="E26"/>
      <c r="F26"/>
      <c r="G26"/>
      <c r="H26"/>
      <c r="I26"/>
      <c r="J26"/>
      <c r="K26"/>
      <c r="L26"/>
      <c r="M26"/>
      <c r="N26"/>
      <c r="O26"/>
      <c r="P26"/>
      <c r="Q26"/>
      <c r="R26"/>
      <c r="S26"/>
      <c r="T26"/>
      <c r="U26" s="1"/>
      <c r="V26" s="1"/>
      <c r="W26" s="1"/>
      <c r="AA26" s="24"/>
      <c r="AB26" s="24" t="str">
        <f ca="1">IF(ISERROR('PA4'!Y151),"",'PA4'!Y151)</f>
        <v/>
      </c>
    </row>
    <row r="27" spans="1:28" s="9" customFormat="1" ht="15" customHeight="1">
      <c r="A27"/>
      <c r="B27"/>
      <c r="C27"/>
      <c r="D27"/>
      <c r="E27"/>
      <c r="F27"/>
      <c r="G27"/>
      <c r="H27"/>
      <c r="I27"/>
      <c r="J27"/>
      <c r="K27"/>
      <c r="L27"/>
      <c r="M27"/>
      <c r="N27"/>
      <c r="O27"/>
      <c r="P27"/>
      <c r="Q27"/>
      <c r="R27"/>
      <c r="S27"/>
      <c r="T27"/>
      <c r="U27" s="1"/>
      <c r="V27" s="1"/>
      <c r="W27" s="1"/>
      <c r="AA27" s="24"/>
      <c r="AB27" s="24" t="str">
        <f ca="1">IF(ISERROR('PA4'!Y152),"",'PA4'!Y152)</f>
        <v/>
      </c>
    </row>
    <row r="28" spans="1:28" s="9" customFormat="1" ht="15" customHeight="1">
      <c r="A28"/>
      <c r="B28"/>
      <c r="C28"/>
      <c r="D28"/>
      <c r="E28"/>
      <c r="F28"/>
      <c r="G28"/>
      <c r="H28"/>
      <c r="I28"/>
      <c r="J28"/>
      <c r="K28"/>
      <c r="L28"/>
      <c r="M28"/>
      <c r="N28"/>
      <c r="O28"/>
      <c r="P28"/>
      <c r="Q28"/>
      <c r="R28"/>
      <c r="S28"/>
      <c r="T28"/>
      <c r="U28" s="1"/>
      <c r="V28" s="1"/>
      <c r="W28" s="1"/>
      <c r="AA28" s="24"/>
      <c r="AB28" s="24" t="str">
        <f ca="1">IF(ISERROR('PA4'!Y153),"",'PA4'!Y153)</f>
        <v/>
      </c>
    </row>
    <row r="29" spans="1:28" s="9" customFormat="1" ht="15" customHeight="1">
      <c r="A29"/>
      <c r="B29"/>
      <c r="C29"/>
      <c r="D29"/>
      <c r="E29"/>
      <c r="F29"/>
      <c r="G29"/>
      <c r="H29"/>
      <c r="I29"/>
      <c r="J29"/>
      <c r="K29"/>
      <c r="L29"/>
      <c r="M29"/>
      <c r="N29"/>
      <c r="O29"/>
      <c r="P29"/>
      <c r="Q29"/>
      <c r="R29"/>
      <c r="S29"/>
      <c r="T29"/>
      <c r="U29" s="1"/>
      <c r="V29" s="1"/>
      <c r="W29" s="1"/>
      <c r="AA29" s="24"/>
      <c r="AB29" s="24" t="str">
        <f ca="1">IF(ISERROR('PA4'!Y154),"",'PA4'!Y154)</f>
        <v/>
      </c>
    </row>
    <row r="30" spans="1:28" s="9" customFormat="1" ht="15" customHeight="1">
      <c r="A30"/>
      <c r="B30"/>
      <c r="C30"/>
      <c r="D30"/>
      <c r="E30"/>
      <c r="F30"/>
      <c r="G30"/>
      <c r="H30"/>
      <c r="I30"/>
      <c r="J30"/>
      <c r="K30"/>
      <c r="L30"/>
      <c r="M30"/>
      <c r="N30"/>
      <c r="O30"/>
      <c r="P30"/>
      <c r="Q30"/>
      <c r="R30"/>
      <c r="S30"/>
      <c r="T30"/>
      <c r="U30" s="1"/>
      <c r="V30" s="1"/>
      <c r="W30" s="1"/>
      <c r="AA30" s="24"/>
      <c r="AB30" s="24" t="str">
        <f ca="1">IF(ISERROR('PA4'!Y155),"",'PA4'!Y155)</f>
        <v/>
      </c>
    </row>
    <row r="31" spans="1:28" s="9" customFormat="1" ht="15" customHeight="1">
      <c r="A31"/>
      <c r="B31"/>
      <c r="C31"/>
      <c r="D31"/>
      <c r="E31"/>
      <c r="F31"/>
      <c r="G31"/>
      <c r="H31"/>
      <c r="I31"/>
      <c r="J31"/>
      <c r="K31"/>
      <c r="L31"/>
      <c r="M31"/>
      <c r="N31"/>
      <c r="O31"/>
      <c r="P31"/>
      <c r="Q31"/>
      <c r="R31"/>
      <c r="S31"/>
      <c r="T31"/>
      <c r="U31" s="1"/>
      <c r="V31" s="1"/>
      <c r="W31" s="1"/>
      <c r="AA31" s="24"/>
      <c r="AB31" s="24" t="str">
        <f ca="1">IF(ISERROR('PA4'!Y156),"",'PA4'!Y156)</f>
        <v/>
      </c>
    </row>
    <row r="32" spans="1:28" s="9" customFormat="1" ht="15" customHeight="1">
      <c r="A32"/>
      <c r="B32"/>
      <c r="C32"/>
      <c r="D32"/>
      <c r="E32"/>
      <c r="F32"/>
      <c r="G32"/>
      <c r="H32"/>
      <c r="I32"/>
      <c r="J32"/>
      <c r="K32"/>
      <c r="L32"/>
      <c r="M32"/>
      <c r="N32"/>
      <c r="O32"/>
      <c r="P32"/>
      <c r="Q32"/>
      <c r="R32"/>
      <c r="S32"/>
      <c r="T32"/>
      <c r="U32" s="1"/>
      <c r="V32" s="1"/>
      <c r="W32" s="1"/>
      <c r="AA32" s="24"/>
      <c r="AB32" s="24" t="str">
        <f ca="1">IF(ISERROR('PA4'!Y157),"",'PA4'!Y157)</f>
        <v/>
      </c>
    </row>
    <row r="33" spans="1:28" s="9" customFormat="1" ht="15" customHeight="1">
      <c r="A33"/>
      <c r="B33"/>
      <c r="C33"/>
      <c r="D33"/>
      <c r="E33"/>
      <c r="F33"/>
      <c r="G33"/>
      <c r="H33"/>
      <c r="I33"/>
      <c r="J33"/>
      <c r="K33"/>
      <c r="L33"/>
      <c r="M33"/>
      <c r="N33"/>
      <c r="O33"/>
      <c r="P33"/>
      <c r="Q33"/>
      <c r="R33"/>
      <c r="S33"/>
      <c r="T33"/>
      <c r="U33" s="1"/>
      <c r="V33" s="1"/>
      <c r="W33" s="1"/>
      <c r="AA33" s="24"/>
      <c r="AB33" s="24" t="str">
        <f ca="1">IF(ISERROR('PA4'!Y158),"",'PA4'!Y158)</f>
        <v/>
      </c>
    </row>
    <row r="34" spans="1:28" s="9" customFormat="1" ht="15" customHeight="1">
      <c r="A34"/>
      <c r="B34"/>
      <c r="C34"/>
      <c r="D34"/>
      <c r="E34"/>
      <c r="F34"/>
      <c r="G34"/>
      <c r="H34"/>
      <c r="I34"/>
      <c r="J34"/>
      <c r="K34"/>
      <c r="L34"/>
      <c r="M34"/>
      <c r="N34"/>
      <c r="O34"/>
      <c r="P34"/>
      <c r="Q34"/>
      <c r="R34"/>
      <c r="S34"/>
      <c r="T34"/>
      <c r="U34" s="1"/>
      <c r="V34" s="1"/>
      <c r="W34" s="1"/>
      <c r="AA34" s="24"/>
      <c r="AB34" s="24" t="str">
        <f ca="1">IF(ISERROR('PA4'!Y159),"",'PA4'!Y159)</f>
        <v/>
      </c>
    </row>
    <row r="35" spans="1:28" s="9" customFormat="1" ht="15" customHeight="1">
      <c r="A35"/>
      <c r="B35"/>
      <c r="C35"/>
      <c r="D35"/>
      <c r="E35"/>
      <c r="F35"/>
      <c r="G35"/>
      <c r="H35"/>
      <c r="I35"/>
      <c r="J35"/>
      <c r="K35"/>
      <c r="L35"/>
      <c r="M35"/>
      <c r="N35"/>
      <c r="O35"/>
      <c r="P35"/>
      <c r="Q35"/>
      <c r="R35"/>
      <c r="S35"/>
      <c r="T35"/>
      <c r="U35" s="1"/>
      <c r="V35" s="1"/>
      <c r="W35" s="1"/>
      <c r="AA35" s="24"/>
      <c r="AB35" s="24" t="str">
        <f ca="1">IF(ISERROR('PA4'!Y160),"",'PA4'!Y160)</f>
        <v/>
      </c>
    </row>
    <row r="36" spans="1:28" s="9" customFormat="1" ht="15" customHeight="1">
      <c r="A36"/>
      <c r="B36"/>
      <c r="C36"/>
      <c r="D36"/>
      <c r="E36"/>
      <c r="F36"/>
      <c r="G36"/>
      <c r="H36"/>
      <c r="I36"/>
      <c r="J36"/>
      <c r="K36"/>
      <c r="L36"/>
      <c r="M36"/>
      <c r="N36"/>
      <c r="O36"/>
      <c r="P36"/>
      <c r="Q36"/>
      <c r="R36"/>
      <c r="S36"/>
      <c r="T36"/>
      <c r="U36" s="1"/>
      <c r="V36" s="1"/>
      <c r="W36" s="1"/>
      <c r="AA36" s="24"/>
      <c r="AB36" s="24" t="str">
        <f ca="1">IF(ISERROR('PA4'!Y161),"",'PA4'!Y161)</f>
        <v/>
      </c>
    </row>
    <row r="37" spans="1:28" s="9" customFormat="1" ht="15" customHeight="1">
      <c r="A37"/>
      <c r="B37"/>
      <c r="C37"/>
      <c r="D37"/>
      <c r="E37"/>
      <c r="F37"/>
      <c r="G37"/>
      <c r="H37"/>
      <c r="I37"/>
      <c r="J37"/>
      <c r="K37"/>
      <c r="L37"/>
      <c r="M37"/>
      <c r="N37"/>
      <c r="O37"/>
      <c r="P37"/>
      <c r="Q37"/>
      <c r="R37"/>
      <c r="S37"/>
      <c r="T37"/>
      <c r="U37" s="1"/>
      <c r="V37" s="1"/>
      <c r="W37" s="1"/>
      <c r="AA37" s="24"/>
      <c r="AB37" s="24" t="str">
        <f ca="1">IF(ISERROR('PA4'!Y162),"",'PA4'!Y162)</f>
        <v/>
      </c>
    </row>
    <row r="38" spans="1:28" s="9" customFormat="1" ht="15" customHeight="1">
      <c r="A38"/>
      <c r="B38"/>
      <c r="C38"/>
      <c r="D38"/>
      <c r="E38"/>
      <c r="F38"/>
      <c r="G38"/>
      <c r="H38"/>
      <c r="I38"/>
      <c r="J38"/>
      <c r="K38"/>
      <c r="L38"/>
      <c r="M38"/>
      <c r="N38"/>
      <c r="O38"/>
      <c r="P38"/>
      <c r="Q38"/>
      <c r="R38"/>
      <c r="S38"/>
      <c r="T38"/>
      <c r="U38" s="1"/>
      <c r="V38" s="1"/>
      <c r="W38" s="1"/>
      <c r="AA38" s="24"/>
      <c r="AB38" s="24" t="str">
        <f ca="1">IF(ISERROR('PA4'!Y163),"",'PA4'!Y163)</f>
        <v/>
      </c>
    </row>
    <row r="39" spans="1:28" s="9" customFormat="1" ht="15" customHeight="1">
      <c r="A39"/>
      <c r="B39"/>
      <c r="C39"/>
      <c r="D39"/>
      <c r="E39"/>
      <c r="F39"/>
      <c r="G39"/>
      <c r="H39"/>
      <c r="I39"/>
      <c r="J39"/>
      <c r="K39"/>
      <c r="L39"/>
      <c r="M39"/>
      <c r="N39"/>
      <c r="O39"/>
      <c r="P39"/>
      <c r="Q39"/>
      <c r="R39"/>
      <c r="S39"/>
      <c r="T39"/>
      <c r="U39" s="1"/>
      <c r="V39" s="1"/>
      <c r="W39" s="1"/>
      <c r="AA39" s="24"/>
      <c r="AB39" s="24" t="str">
        <f ca="1">IF(ISERROR('PA4'!Y164),"",'PA4'!Y164)</f>
        <v/>
      </c>
    </row>
    <row r="40" spans="1:28" s="9" customFormat="1" ht="15" customHeight="1">
      <c r="A40"/>
      <c r="B40"/>
      <c r="C40"/>
      <c r="D40"/>
      <c r="E40"/>
      <c r="F40"/>
      <c r="G40"/>
      <c r="H40"/>
      <c r="I40"/>
      <c r="J40"/>
      <c r="K40"/>
      <c r="L40"/>
      <c r="M40"/>
      <c r="N40"/>
      <c r="O40"/>
      <c r="P40"/>
      <c r="Q40"/>
      <c r="R40"/>
      <c r="S40"/>
      <c r="T40"/>
      <c r="U40" s="1"/>
      <c r="V40" s="1"/>
      <c r="W40" s="1"/>
      <c r="AA40" s="24"/>
      <c r="AB40" s="24" t="str">
        <f ca="1">IF(ISERROR('PA4'!Y165),"",'PA4'!Y165)</f>
        <v/>
      </c>
    </row>
    <row r="41" spans="1:28" s="9" customFormat="1" ht="15" customHeight="1">
      <c r="A41"/>
      <c r="B41"/>
      <c r="C41"/>
      <c r="D41"/>
      <c r="E41"/>
      <c r="F41"/>
      <c r="G41"/>
      <c r="H41"/>
      <c r="I41"/>
      <c r="J41"/>
      <c r="K41"/>
      <c r="L41"/>
      <c r="M41"/>
      <c r="N41"/>
      <c r="O41"/>
      <c r="P41"/>
      <c r="Q41"/>
      <c r="R41"/>
      <c r="S41"/>
      <c r="T41"/>
      <c r="U41" s="1"/>
      <c r="V41" s="1"/>
      <c r="W41" s="1"/>
      <c r="AA41" s="24"/>
      <c r="AB41" s="24" t="str">
        <f ca="1">IF(ISERROR('PA4'!Y166),"",'PA4'!Y166)</f>
        <v/>
      </c>
    </row>
    <row r="42" spans="1:28" s="9" customFormat="1" ht="15" customHeight="1">
      <c r="A42"/>
      <c r="B42"/>
      <c r="C42"/>
      <c r="D42"/>
      <c r="E42"/>
      <c r="F42"/>
      <c r="G42"/>
      <c r="H42"/>
      <c r="I42"/>
      <c r="J42"/>
      <c r="K42"/>
      <c r="L42"/>
      <c r="M42"/>
      <c r="N42"/>
      <c r="O42"/>
      <c r="P42"/>
      <c r="Q42"/>
      <c r="R42"/>
      <c r="S42"/>
      <c r="T42"/>
      <c r="U42" s="1"/>
      <c r="V42" s="1"/>
      <c r="W42" s="1"/>
      <c r="AA42" s="24"/>
      <c r="AB42" s="24" t="str">
        <f ca="1">IF(ISERROR('PA4'!Y167),"",'PA4'!Y167)</f>
        <v/>
      </c>
    </row>
    <row r="43" spans="1:28" s="9" customFormat="1" ht="15" customHeight="1">
      <c r="A43"/>
      <c r="B43"/>
      <c r="C43"/>
      <c r="D43"/>
      <c r="E43"/>
      <c r="F43"/>
      <c r="G43"/>
      <c r="H43"/>
      <c r="I43"/>
      <c r="J43"/>
      <c r="K43"/>
      <c r="L43"/>
      <c r="M43"/>
      <c r="N43"/>
      <c r="O43"/>
      <c r="P43"/>
      <c r="Q43"/>
      <c r="R43"/>
      <c r="S43"/>
      <c r="T43"/>
      <c r="U43" s="1"/>
      <c r="V43" s="1"/>
      <c r="W43" s="1"/>
      <c r="AA43" s="24"/>
      <c r="AB43" s="24" t="str">
        <f ca="1">IF(ISERROR('PA4'!Y168),"",'PA4'!Y168)</f>
        <v/>
      </c>
    </row>
    <row r="44" spans="1:28" s="9" customFormat="1" ht="15" customHeight="1">
      <c r="A44"/>
      <c r="B44"/>
      <c r="C44"/>
      <c r="D44"/>
      <c r="E44"/>
      <c r="F44"/>
      <c r="G44"/>
      <c r="H44"/>
      <c r="I44"/>
      <c r="J44"/>
      <c r="K44"/>
      <c r="L44"/>
      <c r="M44"/>
      <c r="N44"/>
      <c r="O44"/>
      <c r="P44"/>
      <c r="Q44"/>
      <c r="R44"/>
      <c r="S44"/>
      <c r="T44"/>
      <c r="U44" s="1"/>
      <c r="V44" s="1"/>
      <c r="W44" s="1"/>
      <c r="AA44" s="24"/>
      <c r="AB44" s="24" t="str">
        <f ca="1">IF(ISERROR('PA4'!Y169),"",'PA4'!Y169)</f>
        <v/>
      </c>
    </row>
    <row r="45" spans="1:28" s="9" customFormat="1" ht="15" customHeight="1">
      <c r="A45"/>
      <c r="B45"/>
      <c r="C45"/>
      <c r="D45"/>
      <c r="E45"/>
      <c r="F45"/>
      <c r="G45"/>
      <c r="H45"/>
      <c r="I45"/>
      <c r="J45"/>
      <c r="K45"/>
      <c r="L45"/>
      <c r="M45"/>
      <c r="N45"/>
      <c r="O45"/>
      <c r="P45"/>
      <c r="Q45"/>
      <c r="R45"/>
      <c r="S45"/>
      <c r="T45"/>
      <c r="U45" s="1"/>
      <c r="V45" s="1"/>
      <c r="W45" s="1"/>
      <c r="AA45" s="24"/>
      <c r="AB45" s="24" t="str">
        <f ca="1">IF(ISERROR('PA4'!Y170),"",'PA4'!Y170)</f>
        <v/>
      </c>
    </row>
    <row r="46" spans="1:28" s="9" customFormat="1" ht="15" customHeight="1">
      <c r="A46"/>
      <c r="B46"/>
      <c r="C46"/>
      <c r="D46"/>
      <c r="E46"/>
      <c r="F46"/>
      <c r="G46"/>
      <c r="H46"/>
      <c r="I46"/>
      <c r="J46"/>
      <c r="K46"/>
      <c r="L46"/>
      <c r="M46"/>
      <c r="N46"/>
      <c r="O46"/>
      <c r="P46"/>
      <c r="Q46"/>
      <c r="R46"/>
      <c r="S46"/>
      <c r="T46"/>
      <c r="U46" s="1"/>
      <c r="V46" s="1"/>
      <c r="W46" s="1"/>
      <c r="AA46" s="24"/>
      <c r="AB46" s="24" t="str">
        <f ca="1">IF(ISERROR('PA4'!Y171),"",'PA4'!Y171)</f>
        <v/>
      </c>
    </row>
    <row r="47" spans="1:28" s="9" customFormat="1" ht="15" customHeight="1">
      <c r="A47"/>
      <c r="B47"/>
      <c r="C47"/>
      <c r="D47"/>
      <c r="E47"/>
      <c r="F47"/>
      <c r="G47"/>
      <c r="H47"/>
      <c r="I47"/>
      <c r="J47"/>
      <c r="K47"/>
      <c r="L47"/>
      <c r="M47"/>
      <c r="N47"/>
      <c r="O47"/>
      <c r="P47"/>
      <c r="Q47"/>
      <c r="R47"/>
      <c r="S47"/>
      <c r="T47"/>
      <c r="U47" s="1"/>
      <c r="V47" s="1"/>
      <c r="W47" s="1"/>
      <c r="AA47" s="24"/>
      <c r="AB47" s="24" t="str">
        <f ca="1">IF(ISERROR('PA4'!Y172),"",'PA4'!Y172)</f>
        <v/>
      </c>
    </row>
    <row r="48" spans="1:28" s="9" customFormat="1" ht="15" customHeight="1">
      <c r="A48"/>
      <c r="B48"/>
      <c r="C48"/>
      <c r="D48"/>
      <c r="E48"/>
      <c r="F48"/>
      <c r="G48"/>
      <c r="H48"/>
      <c r="I48"/>
      <c r="J48"/>
      <c r="K48"/>
      <c r="L48"/>
      <c r="M48"/>
      <c r="N48"/>
      <c r="O48"/>
      <c r="P48"/>
      <c r="Q48"/>
      <c r="R48"/>
      <c r="S48"/>
      <c r="T48"/>
      <c r="U48" s="1"/>
      <c r="V48" s="1"/>
      <c r="W48" s="1"/>
      <c r="AA48" s="24"/>
      <c r="AB48" s="24" t="str">
        <f ca="1">IF(ISERROR('PA4'!Y173),"",'PA4'!Y173)</f>
        <v/>
      </c>
    </row>
    <row r="49" spans="1:28" s="9" customFormat="1" ht="15" customHeight="1">
      <c r="A49"/>
      <c r="B49"/>
      <c r="C49"/>
      <c r="D49"/>
      <c r="E49"/>
      <c r="F49"/>
      <c r="G49"/>
      <c r="H49"/>
      <c r="I49"/>
      <c r="J49"/>
      <c r="K49"/>
      <c r="L49"/>
      <c r="M49"/>
      <c r="N49"/>
      <c r="O49"/>
      <c r="P49"/>
      <c r="Q49"/>
      <c r="R49"/>
      <c r="S49"/>
      <c r="T49"/>
      <c r="U49" s="1"/>
      <c r="V49" s="1"/>
      <c r="W49" s="1"/>
      <c r="AA49" s="24"/>
      <c r="AB49" s="24" t="str">
        <f ca="1">IF(ISERROR('PA4'!Y174),"",'PA4'!Y174)</f>
        <v/>
      </c>
    </row>
    <row r="50" spans="1:28" s="9" customFormat="1" ht="15" customHeight="1">
      <c r="A50"/>
      <c r="B50"/>
      <c r="C50"/>
      <c r="D50"/>
      <c r="E50"/>
      <c r="F50"/>
      <c r="G50"/>
      <c r="H50"/>
      <c r="I50"/>
      <c r="J50"/>
      <c r="K50"/>
      <c r="L50"/>
      <c r="M50"/>
      <c r="N50"/>
      <c r="O50"/>
      <c r="P50"/>
      <c r="Q50"/>
      <c r="R50"/>
      <c r="S50"/>
      <c r="T50"/>
      <c r="U50" s="1"/>
      <c r="V50" s="1"/>
      <c r="W50" s="1"/>
      <c r="AA50" s="24"/>
      <c r="AB50" s="24" t="str">
        <f ca="1">IF(ISERROR('PA4'!Y175),"",'PA4'!Y175)</f>
        <v/>
      </c>
    </row>
    <row r="51" spans="1:28" s="9" customFormat="1" ht="15" customHeight="1">
      <c r="A51"/>
      <c r="B51"/>
      <c r="C51"/>
      <c r="D51"/>
      <c r="E51"/>
      <c r="F51"/>
      <c r="G51"/>
      <c r="H51"/>
      <c r="I51"/>
      <c r="J51"/>
      <c r="K51"/>
      <c r="L51"/>
      <c r="M51"/>
      <c r="N51"/>
      <c r="O51"/>
      <c r="P51"/>
      <c r="Q51"/>
      <c r="R51"/>
      <c r="S51"/>
      <c r="T51"/>
      <c r="U51" s="1"/>
      <c r="V51" s="1"/>
      <c r="W51" s="1"/>
      <c r="AA51" s="24"/>
      <c r="AB51" s="24" t="str">
        <f ca="1">IF(ISERROR('PA4'!Y176),"",'PA4'!Y176)</f>
        <v/>
      </c>
    </row>
    <row r="52" spans="1:28" s="9" customFormat="1" ht="15" customHeight="1">
      <c r="A52"/>
      <c r="B52"/>
      <c r="C52"/>
      <c r="D52"/>
      <c r="E52"/>
      <c r="F52"/>
      <c r="G52"/>
      <c r="H52"/>
      <c r="I52"/>
      <c r="J52"/>
      <c r="K52"/>
      <c r="L52"/>
      <c r="M52"/>
      <c r="N52"/>
      <c r="O52"/>
      <c r="P52"/>
      <c r="Q52"/>
      <c r="R52"/>
      <c r="S52"/>
      <c r="T52"/>
      <c r="U52" s="1"/>
      <c r="V52" s="1"/>
      <c r="W52" s="1"/>
      <c r="AA52" s="24"/>
      <c r="AB52" s="24" t="str">
        <f ca="1">IF(ISERROR('PA4'!Y177),"",'PA4'!Y177)</f>
        <v/>
      </c>
    </row>
    <row r="53" spans="1:28" s="9" customFormat="1" ht="15" customHeight="1">
      <c r="A53"/>
      <c r="B53"/>
      <c r="C53"/>
      <c r="D53"/>
      <c r="E53"/>
      <c r="F53"/>
      <c r="G53"/>
      <c r="H53"/>
      <c r="I53"/>
      <c r="J53"/>
      <c r="K53"/>
      <c r="L53"/>
      <c r="M53"/>
      <c r="N53"/>
      <c r="O53"/>
      <c r="P53"/>
      <c r="Q53"/>
      <c r="R53"/>
      <c r="S53"/>
      <c r="T53"/>
      <c r="U53" s="1"/>
      <c r="V53" s="1"/>
      <c r="W53" s="1"/>
      <c r="AA53" s="24"/>
      <c r="AB53" s="24" t="str">
        <f ca="1">IF(ISERROR('PA4'!Y178),"",'PA4'!Y178)</f>
        <v/>
      </c>
    </row>
    <row r="54" spans="1:28" s="9" customFormat="1" ht="15" customHeight="1">
      <c r="A54"/>
      <c r="B54"/>
      <c r="C54"/>
      <c r="D54"/>
      <c r="E54"/>
      <c r="F54"/>
      <c r="G54"/>
      <c r="H54"/>
      <c r="I54"/>
      <c r="J54"/>
      <c r="K54"/>
      <c r="L54"/>
      <c r="M54"/>
      <c r="N54"/>
      <c r="O54"/>
      <c r="P54"/>
      <c r="Q54"/>
      <c r="R54"/>
      <c r="S54"/>
      <c r="T54"/>
      <c r="U54" s="1"/>
      <c r="V54" s="1"/>
      <c r="W54" s="1"/>
      <c r="AA54" s="24"/>
      <c r="AB54" s="24" t="str">
        <f ca="1">IF(ISERROR('PA4'!Y179),"",'PA4'!Y179)</f>
        <v/>
      </c>
    </row>
    <row r="55" spans="1:28" s="9" customFormat="1" ht="15" customHeight="1">
      <c r="A55"/>
      <c r="B55"/>
      <c r="C55"/>
      <c r="D55"/>
      <c r="E55"/>
      <c r="F55"/>
      <c r="G55"/>
      <c r="H55"/>
      <c r="I55"/>
      <c r="J55"/>
      <c r="K55"/>
      <c r="L55"/>
      <c r="M55"/>
      <c r="N55"/>
      <c r="O55"/>
      <c r="P55"/>
      <c r="Q55"/>
      <c r="R55"/>
      <c r="S55"/>
      <c r="T55"/>
      <c r="U55" s="1"/>
      <c r="V55" s="1"/>
      <c r="W55" s="1"/>
      <c r="AA55" s="24"/>
      <c r="AB55" s="24" t="str">
        <f ca="1">IF(ISERROR('PA4'!Y180),"",'PA4'!Y180)</f>
        <v/>
      </c>
    </row>
    <row r="56" spans="1:28" s="9" customFormat="1" ht="15" customHeight="1">
      <c r="A56"/>
      <c r="B56"/>
      <c r="C56"/>
      <c r="D56"/>
      <c r="E56"/>
      <c r="F56"/>
      <c r="G56"/>
      <c r="H56"/>
      <c r="I56"/>
      <c r="J56"/>
      <c r="K56"/>
      <c r="L56"/>
      <c r="M56"/>
      <c r="N56"/>
      <c r="O56"/>
      <c r="P56"/>
      <c r="Q56"/>
      <c r="R56"/>
      <c r="S56"/>
      <c r="T56"/>
      <c r="U56" s="1"/>
      <c r="V56" s="1"/>
      <c r="W56" s="1"/>
      <c r="AA56" s="24"/>
      <c r="AB56" s="24" t="str">
        <f ca="1">IF(ISERROR('PA4'!Y181),"",'PA4'!Y181)</f>
        <v/>
      </c>
    </row>
    <row r="57" spans="1:28" s="9" customFormat="1" ht="15" customHeight="1">
      <c r="A57"/>
      <c r="B57"/>
      <c r="C57"/>
      <c r="D57"/>
      <c r="E57"/>
      <c r="F57"/>
      <c r="G57"/>
      <c r="H57"/>
      <c r="I57"/>
      <c r="J57"/>
      <c r="K57"/>
      <c r="L57"/>
      <c r="M57"/>
      <c r="N57"/>
      <c r="O57"/>
      <c r="P57"/>
      <c r="Q57"/>
      <c r="R57"/>
      <c r="S57"/>
      <c r="T57"/>
      <c r="U57" s="1"/>
      <c r="V57" s="1"/>
      <c r="W57" s="1"/>
      <c r="AA57" s="24"/>
      <c r="AB57" s="24" t="str">
        <f ca="1">IF(ISERROR('PA4'!Y182),"",'PA4'!Y182)</f>
        <v/>
      </c>
    </row>
    <row r="58" spans="1:28" s="9" customFormat="1" ht="15" customHeight="1">
      <c r="A58"/>
      <c r="B58"/>
      <c r="C58"/>
      <c r="D58"/>
      <c r="E58"/>
      <c r="F58"/>
      <c r="G58"/>
      <c r="H58"/>
      <c r="I58"/>
      <c r="J58"/>
      <c r="K58"/>
      <c r="L58"/>
      <c r="M58"/>
      <c r="N58"/>
      <c r="O58"/>
      <c r="P58"/>
      <c r="Q58"/>
      <c r="R58"/>
      <c r="S58"/>
      <c r="T58"/>
      <c r="U58" s="1"/>
      <c r="V58" s="1"/>
      <c r="W58" s="1"/>
      <c r="AA58" s="24"/>
      <c r="AB58" s="24" t="str">
        <f ca="1">IF(ISERROR('PA4'!Y183),"",'PA4'!Y183)</f>
        <v/>
      </c>
    </row>
    <row r="59" spans="1:28" s="9" customFormat="1" ht="15" customHeight="1">
      <c r="A59"/>
      <c r="B59"/>
      <c r="C59"/>
      <c r="D59"/>
      <c r="E59"/>
      <c r="F59"/>
      <c r="G59"/>
      <c r="H59"/>
      <c r="I59"/>
      <c r="J59"/>
      <c r="K59"/>
      <c r="L59"/>
      <c r="M59"/>
      <c r="N59"/>
      <c r="O59"/>
      <c r="P59"/>
      <c r="Q59"/>
      <c r="R59"/>
      <c r="S59"/>
      <c r="T59"/>
      <c r="U59" s="1"/>
      <c r="V59" s="1"/>
      <c r="W59" s="1"/>
      <c r="AA59" s="24"/>
      <c r="AB59" s="24" t="str">
        <f ca="1">IF(ISERROR('PA4'!Y184),"",'PA4'!Y184)</f>
        <v/>
      </c>
    </row>
    <row r="60" spans="1:28" s="9" customFormat="1" ht="15" customHeight="1">
      <c r="A60"/>
      <c r="B60"/>
      <c r="C60"/>
      <c r="D60"/>
      <c r="E60"/>
      <c r="F60"/>
      <c r="G60"/>
      <c r="H60"/>
      <c r="I60"/>
      <c r="J60"/>
      <c r="K60"/>
      <c r="L60"/>
      <c r="M60"/>
      <c r="N60"/>
      <c r="O60"/>
      <c r="P60"/>
      <c r="Q60"/>
      <c r="R60"/>
      <c r="S60"/>
      <c r="T60"/>
      <c r="U60" s="1"/>
      <c r="V60" s="1"/>
      <c r="W60" s="1"/>
      <c r="AA60" s="24"/>
      <c r="AB60" s="24" t="str">
        <f ca="1">IF(ISERROR('PA4'!Y185),"",'PA4'!Y185)</f>
        <v/>
      </c>
    </row>
    <row r="61" spans="1:28" s="9" customFormat="1" ht="15" customHeight="1">
      <c r="A61"/>
      <c r="B61"/>
      <c r="C61"/>
      <c r="D61"/>
      <c r="E61"/>
      <c r="F61"/>
      <c r="G61"/>
      <c r="H61"/>
      <c r="I61"/>
      <c r="J61"/>
      <c r="K61"/>
      <c r="L61"/>
      <c r="M61"/>
      <c r="N61"/>
      <c r="O61"/>
      <c r="P61"/>
      <c r="Q61"/>
      <c r="R61"/>
      <c r="S61"/>
      <c r="T61"/>
      <c r="U61" s="1"/>
      <c r="V61" s="1"/>
      <c r="W61" s="1"/>
      <c r="AA61" s="24"/>
      <c r="AB61" s="24" t="str">
        <f ca="1">IF(ISERROR('PA4'!Y186),"",'PA4'!Y186)</f>
        <v/>
      </c>
    </row>
    <row r="62" spans="1:28" s="9" customFormat="1" ht="15" customHeight="1">
      <c r="A62"/>
      <c r="B62"/>
      <c r="C62"/>
      <c r="D62"/>
      <c r="E62"/>
      <c r="F62"/>
      <c r="G62"/>
      <c r="H62"/>
      <c r="I62"/>
      <c r="J62"/>
      <c r="K62"/>
      <c r="L62"/>
      <c r="M62"/>
      <c r="N62"/>
      <c r="O62"/>
      <c r="P62"/>
      <c r="Q62"/>
      <c r="R62"/>
      <c r="S62"/>
      <c r="T62"/>
      <c r="U62" s="1"/>
      <c r="V62" s="1"/>
      <c r="W62" s="1"/>
      <c r="AA62" s="24"/>
      <c r="AB62" s="24" t="str">
        <f ca="1">IF(ISERROR('PA4'!Y187),"",'PA4'!Y187)</f>
        <v/>
      </c>
    </row>
    <row r="63" spans="1:28" s="9" customFormat="1" ht="15" customHeight="1">
      <c r="A63"/>
      <c r="B63"/>
      <c r="C63"/>
      <c r="D63"/>
      <c r="E63"/>
      <c r="F63"/>
      <c r="G63"/>
      <c r="H63"/>
      <c r="I63"/>
      <c r="J63"/>
      <c r="K63"/>
      <c r="L63"/>
      <c r="M63"/>
      <c r="N63"/>
      <c r="O63"/>
      <c r="P63"/>
      <c r="Q63"/>
      <c r="R63"/>
      <c r="S63"/>
      <c r="T63"/>
      <c r="U63" s="1"/>
      <c r="V63" s="1"/>
      <c r="W63" s="1"/>
      <c r="AA63" s="24"/>
      <c r="AB63" s="24" t="str">
        <f ca="1">IF(ISERROR('PA4'!Y188),"",'PA4'!Y188)</f>
        <v/>
      </c>
    </row>
    <row r="64" spans="1:28" s="9" customFormat="1" ht="15" customHeight="1">
      <c r="A64"/>
      <c r="B64"/>
      <c r="C64"/>
      <c r="D64"/>
      <c r="E64"/>
      <c r="F64"/>
      <c r="G64"/>
      <c r="H64"/>
      <c r="I64"/>
      <c r="J64"/>
      <c r="K64"/>
      <c r="L64"/>
      <c r="M64"/>
      <c r="N64"/>
      <c r="O64"/>
      <c r="P64"/>
      <c r="Q64"/>
      <c r="R64"/>
      <c r="S64"/>
      <c r="T64"/>
      <c r="U64" s="1"/>
      <c r="V64" s="1"/>
      <c r="W64" s="1"/>
      <c r="AA64" s="24"/>
      <c r="AB64" s="24" t="str">
        <f ca="1">IF(ISERROR('PA4'!Y189),"",'PA4'!Y189)</f>
        <v/>
      </c>
    </row>
    <row r="65" spans="1:28" s="9" customFormat="1" ht="15" customHeight="1">
      <c r="A65"/>
      <c r="B65"/>
      <c r="C65"/>
      <c r="D65"/>
      <c r="E65"/>
      <c r="F65"/>
      <c r="G65"/>
      <c r="H65"/>
      <c r="I65"/>
      <c r="J65"/>
      <c r="K65"/>
      <c r="L65"/>
      <c r="M65"/>
      <c r="N65"/>
      <c r="O65"/>
      <c r="P65"/>
      <c r="Q65"/>
      <c r="R65"/>
      <c r="S65"/>
      <c r="T65"/>
      <c r="U65" s="1"/>
      <c r="V65" s="1"/>
      <c r="W65" s="1"/>
      <c r="AA65" s="24"/>
      <c r="AB65" s="24" t="str">
        <f ca="1">IF(ISERROR('PA4'!Y190),"",'PA4'!Y190)</f>
        <v/>
      </c>
    </row>
    <row r="66" spans="1:28" s="9" customFormat="1" ht="15" customHeight="1">
      <c r="A66"/>
      <c r="B66"/>
      <c r="C66"/>
      <c r="D66"/>
      <c r="E66"/>
      <c r="F66"/>
      <c r="G66"/>
      <c r="H66"/>
      <c r="I66"/>
      <c r="J66"/>
      <c r="K66"/>
      <c r="L66"/>
      <c r="M66"/>
      <c r="N66"/>
      <c r="O66"/>
      <c r="P66"/>
      <c r="Q66"/>
      <c r="R66"/>
      <c r="S66"/>
      <c r="T66"/>
      <c r="U66" s="1"/>
      <c r="V66" s="1"/>
      <c r="W66" s="1"/>
      <c r="AA66" s="24"/>
      <c r="AB66" s="24" t="str">
        <f ca="1">IF(ISERROR('PA4'!Y191),"",'PA4'!Y191)</f>
        <v/>
      </c>
    </row>
    <row r="67" spans="1:28" s="9" customFormat="1" ht="15" customHeight="1">
      <c r="A67"/>
      <c r="B67"/>
      <c r="C67"/>
      <c r="D67"/>
      <c r="E67"/>
      <c r="F67"/>
      <c r="G67"/>
      <c r="H67"/>
      <c r="I67"/>
      <c r="J67"/>
      <c r="K67"/>
      <c r="L67"/>
      <c r="M67"/>
      <c r="N67"/>
      <c r="O67"/>
      <c r="P67"/>
      <c r="Q67"/>
      <c r="R67"/>
      <c r="S67"/>
      <c r="T67"/>
      <c r="U67" s="1"/>
      <c r="V67" s="1"/>
      <c r="W67" s="1"/>
      <c r="AA67" s="24"/>
      <c r="AB67" s="24" t="str">
        <f ca="1">IF(ISERROR('PA4'!Y192),"",'PA4'!Y192)</f>
        <v/>
      </c>
    </row>
    <row r="68" spans="1:28" s="9" customFormat="1" ht="15" customHeight="1">
      <c r="A68"/>
      <c r="B68"/>
      <c r="C68"/>
      <c r="D68"/>
      <c r="E68"/>
      <c r="F68"/>
      <c r="G68"/>
      <c r="H68"/>
      <c r="I68"/>
      <c r="J68"/>
      <c r="K68"/>
      <c r="L68"/>
      <c r="M68"/>
      <c r="N68"/>
      <c r="O68"/>
      <c r="P68"/>
      <c r="Q68"/>
      <c r="R68"/>
      <c r="S68"/>
      <c r="T68"/>
      <c r="U68" s="1"/>
      <c r="V68" s="1"/>
      <c r="W68" s="1"/>
      <c r="AA68" s="24"/>
      <c r="AB68" s="24" t="str">
        <f ca="1">IF(ISERROR('PA4'!Y193),"",'PA4'!Y193)</f>
        <v/>
      </c>
    </row>
    <row r="69" spans="1:28" s="9" customFormat="1" ht="15" customHeight="1">
      <c r="A69"/>
      <c r="B69"/>
      <c r="C69"/>
      <c r="D69"/>
      <c r="E69"/>
      <c r="F69"/>
      <c r="G69"/>
      <c r="H69"/>
      <c r="I69"/>
      <c r="J69"/>
      <c r="K69"/>
      <c r="L69"/>
      <c r="M69"/>
      <c r="N69"/>
      <c r="O69"/>
      <c r="P69"/>
      <c r="Q69"/>
      <c r="R69"/>
      <c r="S69"/>
      <c r="T69"/>
      <c r="U69" s="1"/>
      <c r="V69" s="1"/>
      <c r="W69" s="1"/>
      <c r="AA69" s="24"/>
      <c r="AB69" s="24" t="str">
        <f ca="1">IF(ISERROR('PA4'!Y194),"",'PA4'!Y194)</f>
        <v/>
      </c>
    </row>
    <row r="70" spans="1:28" s="9" customFormat="1" ht="15" customHeight="1">
      <c r="A70"/>
      <c r="B70"/>
      <c r="C70"/>
      <c r="D70"/>
      <c r="E70"/>
      <c r="F70"/>
      <c r="G70"/>
      <c r="H70"/>
      <c r="I70"/>
      <c r="J70"/>
      <c r="K70"/>
      <c r="L70"/>
      <c r="M70"/>
      <c r="N70"/>
      <c r="O70"/>
      <c r="P70"/>
      <c r="Q70"/>
      <c r="R70"/>
      <c r="S70"/>
      <c r="T70"/>
      <c r="U70" s="1"/>
      <c r="V70" s="1"/>
      <c r="W70" s="1"/>
      <c r="AA70" s="24"/>
      <c r="AB70" s="24" t="str">
        <f ca="1">IF(ISERROR('PA4'!Y195),"",'PA4'!Y195)</f>
        <v/>
      </c>
    </row>
    <row r="71" spans="1:28" s="9" customFormat="1" ht="15" customHeight="1">
      <c r="A71"/>
      <c r="B71"/>
      <c r="C71"/>
      <c r="D71"/>
      <c r="E71"/>
      <c r="F71"/>
      <c r="G71"/>
      <c r="H71"/>
      <c r="I71"/>
      <c r="J71"/>
      <c r="K71"/>
      <c r="L71"/>
      <c r="M71"/>
      <c r="N71"/>
      <c r="O71"/>
      <c r="P71"/>
      <c r="Q71"/>
      <c r="R71"/>
      <c r="S71"/>
      <c r="T71"/>
      <c r="U71" s="1"/>
      <c r="V71" s="1"/>
      <c r="W71" s="1"/>
      <c r="AA71" s="24"/>
      <c r="AB71" s="24" t="str">
        <f ca="1">IF(ISERROR('PA4'!Y196),"",'PA4'!Y196)</f>
        <v/>
      </c>
    </row>
    <row r="72" spans="1:28" s="9" customFormat="1" ht="15" customHeight="1">
      <c r="A72"/>
      <c r="B72"/>
      <c r="C72"/>
      <c r="D72"/>
      <c r="E72"/>
      <c r="F72"/>
      <c r="G72"/>
      <c r="H72"/>
      <c r="I72"/>
      <c r="J72"/>
      <c r="K72"/>
      <c r="L72"/>
      <c r="M72"/>
      <c r="N72"/>
      <c r="O72"/>
      <c r="P72"/>
      <c r="Q72"/>
      <c r="R72"/>
      <c r="S72"/>
      <c r="T72"/>
      <c r="U72" s="1"/>
      <c r="V72" s="1"/>
      <c r="W72" s="1"/>
      <c r="AA72" s="24"/>
      <c r="AB72" s="24" t="str">
        <f ca="1">IF(ISERROR('PA4'!Y197),"",'PA4'!Y197)</f>
        <v/>
      </c>
    </row>
    <row r="73" spans="1:28" s="9" customFormat="1" ht="15" customHeight="1">
      <c r="A73"/>
      <c r="B73"/>
      <c r="C73"/>
      <c r="D73"/>
      <c r="E73"/>
      <c r="F73"/>
      <c r="G73"/>
      <c r="H73"/>
      <c r="I73"/>
      <c r="J73"/>
      <c r="K73"/>
      <c r="L73"/>
      <c r="M73"/>
      <c r="N73"/>
      <c r="O73"/>
      <c r="P73"/>
      <c r="Q73"/>
      <c r="R73"/>
      <c r="S73"/>
      <c r="T73"/>
      <c r="U73" s="1"/>
      <c r="V73" s="1"/>
      <c r="W73" s="1"/>
      <c r="AA73" s="24"/>
      <c r="AB73" s="24" t="str">
        <f ca="1">IF(ISERROR('PA4'!Y198),"",'PA4'!Y198)</f>
        <v/>
      </c>
    </row>
    <row r="74" spans="1:28" s="9" customFormat="1" ht="15" customHeight="1">
      <c r="A74"/>
      <c r="B74"/>
      <c r="C74"/>
      <c r="D74"/>
      <c r="E74"/>
      <c r="F74"/>
      <c r="G74"/>
      <c r="H74"/>
      <c r="I74"/>
      <c r="J74"/>
      <c r="K74"/>
      <c r="L74"/>
      <c r="M74"/>
      <c r="N74"/>
      <c r="O74"/>
      <c r="P74"/>
      <c r="Q74"/>
      <c r="R74"/>
      <c r="S74"/>
      <c r="T74"/>
      <c r="U74" s="1"/>
      <c r="V74" s="1"/>
      <c r="W74" s="1"/>
      <c r="AA74" s="24"/>
      <c r="AB74" s="24" t="str">
        <f ca="1">IF(ISERROR('PA4'!Y199),"",'PA4'!Y199)</f>
        <v/>
      </c>
    </row>
    <row r="75" spans="1:28" s="9" customFormat="1" ht="15" customHeight="1">
      <c r="A75"/>
      <c r="B75"/>
      <c r="C75"/>
      <c r="D75"/>
      <c r="E75"/>
      <c r="F75"/>
      <c r="G75"/>
      <c r="H75"/>
      <c r="I75"/>
      <c r="J75"/>
      <c r="K75"/>
      <c r="L75"/>
      <c r="M75"/>
      <c r="N75"/>
      <c r="O75"/>
      <c r="P75"/>
      <c r="Q75"/>
      <c r="R75"/>
      <c r="S75"/>
      <c r="T75"/>
      <c r="U75" s="1"/>
      <c r="V75" s="1"/>
      <c r="W75" s="1"/>
      <c r="AA75" s="24"/>
      <c r="AB75" s="24" t="str">
        <f ca="1">IF(ISERROR('PA4'!Y200),"",'PA4'!Y200)</f>
        <v/>
      </c>
    </row>
    <row r="76" spans="1:28" s="9" customFormat="1" ht="15" customHeight="1">
      <c r="A76"/>
      <c r="B76"/>
      <c r="C76"/>
      <c r="D76"/>
      <c r="E76"/>
      <c r="F76"/>
      <c r="G76"/>
      <c r="H76"/>
      <c r="I76"/>
      <c r="J76"/>
      <c r="K76"/>
      <c r="L76"/>
      <c r="M76"/>
      <c r="N76"/>
      <c r="O76"/>
      <c r="P76"/>
      <c r="Q76"/>
      <c r="R76"/>
      <c r="S76"/>
      <c r="T76"/>
      <c r="U76" s="1"/>
      <c r="V76" s="1"/>
      <c r="W76" s="1"/>
      <c r="AA76" s="24"/>
      <c r="AB76" s="24" t="str">
        <f ca="1">IF(ISERROR('PA4'!Y201),"",'PA4'!Y201)</f>
        <v/>
      </c>
    </row>
    <row r="77" spans="1:28" s="9" customFormat="1" ht="15" customHeight="1">
      <c r="A77"/>
      <c r="B77"/>
      <c r="C77"/>
      <c r="D77"/>
      <c r="E77"/>
      <c r="F77"/>
      <c r="G77"/>
      <c r="H77"/>
      <c r="I77"/>
      <c r="J77"/>
      <c r="K77"/>
      <c r="L77"/>
      <c r="M77"/>
      <c r="N77"/>
      <c r="O77"/>
      <c r="P77"/>
      <c r="Q77"/>
      <c r="R77"/>
      <c r="S77"/>
      <c r="T77"/>
      <c r="U77" s="1"/>
      <c r="V77" s="1"/>
      <c r="W77" s="1"/>
      <c r="AA77" s="24"/>
      <c r="AB77" s="24" t="str">
        <f ca="1">IF(ISERROR('PA4'!Y202),"",'PA4'!Y202)</f>
        <v/>
      </c>
    </row>
    <row r="78" spans="1:28" s="9" customFormat="1" ht="15" customHeight="1">
      <c r="A78"/>
      <c r="B78"/>
      <c r="C78"/>
      <c r="D78"/>
      <c r="E78"/>
      <c r="F78"/>
      <c r="G78"/>
      <c r="H78"/>
      <c r="I78"/>
      <c r="J78"/>
      <c r="K78"/>
      <c r="L78"/>
      <c r="M78"/>
      <c r="N78"/>
      <c r="O78"/>
      <c r="P78"/>
      <c r="Q78"/>
      <c r="R78"/>
      <c r="S78"/>
      <c r="T78"/>
      <c r="U78" s="1"/>
      <c r="V78" s="1"/>
      <c r="W78" s="1"/>
      <c r="AA78" s="24"/>
      <c r="AB78" s="24" t="str">
        <f ca="1">IF(ISERROR('PA4'!Y203),"",'PA4'!Y203)</f>
        <v/>
      </c>
    </row>
    <row r="79" spans="1:28" s="9" customFormat="1" ht="15" customHeight="1">
      <c r="A79"/>
      <c r="B79"/>
      <c r="C79"/>
      <c r="D79"/>
      <c r="E79"/>
      <c r="F79"/>
      <c r="G79"/>
      <c r="H79"/>
      <c r="I79"/>
      <c r="J79"/>
      <c r="K79"/>
      <c r="L79"/>
      <c r="M79"/>
      <c r="N79"/>
      <c r="O79"/>
      <c r="P79"/>
      <c r="Q79"/>
      <c r="R79"/>
      <c r="S79"/>
      <c r="T79"/>
      <c r="U79" s="1"/>
      <c r="V79" s="1"/>
      <c r="W79" s="1"/>
      <c r="AA79" s="24"/>
      <c r="AB79" s="24" t="str">
        <f ca="1">IF(ISERROR('PA4'!Y204),"",'PA4'!Y204)</f>
        <v/>
      </c>
    </row>
    <row r="80" spans="1:28" s="9" customFormat="1" ht="15" customHeight="1">
      <c r="A80"/>
      <c r="B80"/>
      <c r="C80"/>
      <c r="D80"/>
      <c r="E80"/>
      <c r="F80"/>
      <c r="G80"/>
      <c r="H80"/>
      <c r="I80"/>
      <c r="J80"/>
      <c r="K80"/>
      <c r="L80"/>
      <c r="M80"/>
      <c r="N80"/>
      <c r="O80"/>
      <c r="P80"/>
      <c r="Q80"/>
      <c r="R80"/>
      <c r="S80"/>
      <c r="T80"/>
      <c r="U80" s="1"/>
      <c r="V80" s="1"/>
      <c r="W80" s="1"/>
      <c r="AA80" s="24"/>
      <c r="AB80" s="24" t="str">
        <f ca="1">IF(ISERROR('PA4'!Y205),"",'PA4'!Y205)</f>
        <v/>
      </c>
    </row>
    <row r="81" spans="1:28" s="9" customFormat="1" ht="15" customHeight="1">
      <c r="A81"/>
      <c r="B81"/>
      <c r="C81"/>
      <c r="D81"/>
      <c r="E81"/>
      <c r="F81"/>
      <c r="G81"/>
      <c r="H81"/>
      <c r="I81"/>
      <c r="J81"/>
      <c r="K81"/>
      <c r="L81"/>
      <c r="M81"/>
      <c r="N81"/>
      <c r="O81"/>
      <c r="P81"/>
      <c r="Q81"/>
      <c r="R81"/>
      <c r="S81"/>
      <c r="T81"/>
      <c r="U81" s="1"/>
      <c r="V81" s="1"/>
      <c r="W81" s="1"/>
      <c r="AA81" s="24"/>
      <c r="AB81" s="24" t="str">
        <f ca="1">IF(ISERROR('PA4'!Y206),"",'PA4'!Y206)</f>
        <v/>
      </c>
    </row>
    <row r="82" spans="1:28" s="9" customFormat="1" ht="15" customHeight="1">
      <c r="A82"/>
      <c r="B82"/>
      <c r="C82"/>
      <c r="D82"/>
      <c r="E82"/>
      <c r="F82"/>
      <c r="G82"/>
      <c r="H82"/>
      <c r="I82"/>
      <c r="J82"/>
      <c r="K82"/>
      <c r="L82"/>
      <c r="M82"/>
      <c r="N82"/>
      <c r="O82"/>
      <c r="P82"/>
      <c r="Q82"/>
      <c r="R82"/>
      <c r="S82"/>
      <c r="T82"/>
      <c r="U82" s="1"/>
      <c r="V82" s="1"/>
      <c r="W82" s="1"/>
      <c r="AA82" s="24"/>
      <c r="AB82" s="24" t="str">
        <f ca="1">IF(ISERROR('PA4'!Y207),"",'PA4'!Y207)</f>
        <v/>
      </c>
    </row>
    <row r="83" spans="1:28" s="9" customFormat="1" ht="15" customHeight="1">
      <c r="A83"/>
      <c r="B83"/>
      <c r="C83"/>
      <c r="D83"/>
      <c r="E83"/>
      <c r="F83"/>
      <c r="G83"/>
      <c r="H83"/>
      <c r="I83"/>
      <c r="J83"/>
      <c r="K83"/>
      <c r="L83"/>
      <c r="M83"/>
      <c r="N83"/>
      <c r="O83"/>
      <c r="P83"/>
      <c r="Q83"/>
      <c r="R83"/>
      <c r="S83"/>
      <c r="T83"/>
      <c r="U83" s="1"/>
      <c r="V83" s="1"/>
      <c r="W83" s="1"/>
      <c r="AA83" s="24"/>
      <c r="AB83" s="24" t="str">
        <f ca="1">IF(ISERROR('PA4'!Y208),"",'PA4'!Y208)</f>
        <v/>
      </c>
    </row>
    <row r="84" spans="1:28" s="9" customFormat="1" ht="15" customHeight="1">
      <c r="A84"/>
      <c r="B84"/>
      <c r="C84"/>
      <c r="D84"/>
      <c r="E84"/>
      <c r="F84"/>
      <c r="G84"/>
      <c r="H84"/>
      <c r="I84"/>
      <c r="J84"/>
      <c r="K84"/>
      <c r="L84"/>
      <c r="M84"/>
      <c r="N84"/>
      <c r="O84"/>
      <c r="P84"/>
      <c r="Q84"/>
      <c r="R84"/>
      <c r="S84"/>
      <c r="T84"/>
      <c r="U84" s="1"/>
      <c r="V84" s="1"/>
      <c r="W84" s="1"/>
      <c r="AA84" s="24"/>
      <c r="AB84" s="24" t="str">
        <f ca="1">IF(ISERROR('PA4'!Y209),"",'PA4'!Y209)</f>
        <v/>
      </c>
    </row>
    <row r="85" spans="1:28" s="9" customFormat="1" ht="15" customHeight="1">
      <c r="A85"/>
      <c r="B85"/>
      <c r="C85"/>
      <c r="D85"/>
      <c r="E85"/>
      <c r="F85"/>
      <c r="G85"/>
      <c r="H85"/>
      <c r="I85"/>
      <c r="J85"/>
      <c r="K85"/>
      <c r="L85"/>
      <c r="M85"/>
      <c r="N85"/>
      <c r="O85"/>
      <c r="P85"/>
      <c r="Q85"/>
      <c r="R85"/>
      <c r="S85"/>
      <c r="T85"/>
      <c r="U85" s="1"/>
      <c r="V85" s="1"/>
      <c r="W85" s="1"/>
      <c r="AA85" s="24"/>
      <c r="AB85" s="24" t="str">
        <f ca="1">IF(ISERROR('PA4'!Y210),"",'PA4'!Y210)</f>
        <v/>
      </c>
    </row>
    <row r="86" spans="1:28" s="9" customFormat="1" ht="15" customHeight="1">
      <c r="A86"/>
      <c r="B86"/>
      <c r="C86"/>
      <c r="D86"/>
      <c r="E86"/>
      <c r="F86"/>
      <c r="G86"/>
      <c r="H86"/>
      <c r="I86"/>
      <c r="J86"/>
      <c r="K86"/>
      <c r="L86"/>
      <c r="M86"/>
      <c r="N86"/>
      <c r="O86"/>
      <c r="P86"/>
      <c r="Q86"/>
      <c r="R86"/>
      <c r="S86"/>
      <c r="T86"/>
      <c r="U86" s="1"/>
      <c r="V86" s="1"/>
      <c r="W86" s="1"/>
      <c r="AA86" s="24"/>
      <c r="AB86" s="24" t="str">
        <f ca="1">IF(ISERROR('PA4'!Y211),"",'PA4'!Y211)</f>
        <v/>
      </c>
    </row>
    <row r="87" spans="1:28" s="9" customFormat="1" ht="15" customHeight="1">
      <c r="A87"/>
      <c r="B87"/>
      <c r="C87"/>
      <c r="D87"/>
      <c r="E87"/>
      <c r="F87"/>
      <c r="G87"/>
      <c r="H87"/>
      <c r="I87"/>
      <c r="J87"/>
      <c r="K87"/>
      <c r="L87"/>
      <c r="M87"/>
      <c r="N87"/>
      <c r="O87"/>
      <c r="P87"/>
      <c r="Q87"/>
      <c r="R87"/>
      <c r="S87"/>
      <c r="T87"/>
      <c r="U87" s="1"/>
      <c r="V87" s="1"/>
      <c r="W87" s="1"/>
      <c r="AA87" s="24"/>
      <c r="AB87" s="24" t="str">
        <f ca="1">IF(ISERROR('PA4'!Y212),"",'PA4'!Y212)</f>
        <v/>
      </c>
    </row>
    <row r="88" spans="1:28" s="9" customFormat="1" ht="15" customHeight="1">
      <c r="A88"/>
      <c r="B88"/>
      <c r="C88"/>
      <c r="D88"/>
      <c r="E88"/>
      <c r="F88"/>
      <c r="G88"/>
      <c r="H88"/>
      <c r="I88"/>
      <c r="J88"/>
      <c r="K88"/>
      <c r="L88"/>
      <c r="M88"/>
      <c r="N88"/>
      <c r="O88"/>
      <c r="P88"/>
      <c r="Q88"/>
      <c r="R88"/>
      <c r="S88"/>
      <c r="T88"/>
      <c r="U88" s="1"/>
      <c r="V88" s="1"/>
      <c r="W88" s="1"/>
      <c r="AA88" s="24"/>
      <c r="AB88" s="24" t="str">
        <f ca="1">IF(ISERROR('PA4'!Y213),"",'PA4'!Y213)</f>
        <v/>
      </c>
    </row>
    <row r="89" spans="1:28" s="9" customFormat="1" ht="15" customHeight="1">
      <c r="A89"/>
      <c r="B89"/>
      <c r="C89"/>
      <c r="D89"/>
      <c r="E89"/>
      <c r="F89"/>
      <c r="G89"/>
      <c r="H89"/>
      <c r="I89"/>
      <c r="J89"/>
      <c r="K89"/>
      <c r="L89"/>
      <c r="M89"/>
      <c r="N89"/>
      <c r="O89"/>
      <c r="P89"/>
      <c r="Q89"/>
      <c r="R89"/>
      <c r="S89"/>
      <c r="T89"/>
      <c r="U89" s="1"/>
      <c r="V89" s="1"/>
      <c r="W89" s="1"/>
      <c r="AA89" s="24"/>
      <c r="AB89" s="24" t="str">
        <f ca="1">IF(ISERROR('PA4'!Y214),"",'PA4'!Y214)</f>
        <v/>
      </c>
    </row>
    <row r="90" spans="1:28" s="9" customFormat="1" ht="15" customHeight="1">
      <c r="A90"/>
      <c r="B90"/>
      <c r="C90"/>
      <c r="D90"/>
      <c r="E90"/>
      <c r="F90"/>
      <c r="G90"/>
      <c r="H90"/>
      <c r="I90"/>
      <c r="J90"/>
      <c r="K90"/>
      <c r="L90"/>
      <c r="M90"/>
      <c r="N90"/>
      <c r="O90"/>
      <c r="P90"/>
      <c r="Q90"/>
      <c r="R90"/>
      <c r="S90"/>
      <c r="T90"/>
      <c r="U90" s="1"/>
      <c r="V90" s="1"/>
      <c r="W90" s="1"/>
      <c r="AA90" s="24"/>
      <c r="AB90" s="24" t="str">
        <f ca="1">IF(ISERROR('PA4'!Y215),"",'PA4'!Y215)</f>
        <v/>
      </c>
    </row>
    <row r="91" spans="1:28" s="9" customFormat="1" ht="15" customHeight="1">
      <c r="A91"/>
      <c r="B91"/>
      <c r="C91"/>
      <c r="D91"/>
      <c r="E91"/>
      <c r="F91"/>
      <c r="G91"/>
      <c r="H91"/>
      <c r="I91"/>
      <c r="J91"/>
      <c r="K91"/>
      <c r="L91"/>
      <c r="M91"/>
      <c r="N91"/>
      <c r="O91"/>
      <c r="P91"/>
      <c r="Q91"/>
      <c r="R91"/>
      <c r="S91"/>
      <c r="T91"/>
      <c r="U91" s="1"/>
      <c r="V91" s="1"/>
      <c r="W91" s="1"/>
      <c r="AA91" s="24"/>
      <c r="AB91" s="24" t="str">
        <f ca="1">IF(ISERROR('PA4'!Y216),"",'PA4'!Y216)</f>
        <v/>
      </c>
    </row>
    <row r="92" spans="1:28" s="9" customFormat="1" ht="15" customHeight="1">
      <c r="A92"/>
      <c r="B92"/>
      <c r="C92"/>
      <c r="D92"/>
      <c r="E92"/>
      <c r="F92"/>
      <c r="G92"/>
      <c r="H92"/>
      <c r="I92"/>
      <c r="J92"/>
      <c r="K92"/>
      <c r="L92"/>
      <c r="M92"/>
      <c r="N92"/>
      <c r="O92"/>
      <c r="P92"/>
      <c r="Q92"/>
      <c r="R92"/>
      <c r="S92"/>
      <c r="T92"/>
      <c r="U92" s="1"/>
      <c r="V92" s="1"/>
      <c r="W92" s="1"/>
      <c r="AA92" s="24"/>
      <c r="AB92" s="24" t="str">
        <f ca="1">IF(ISERROR('PA4'!Y217),"",'PA4'!Y217)</f>
        <v/>
      </c>
    </row>
    <row r="93" spans="1:28" s="9" customFormat="1" ht="15" customHeight="1">
      <c r="A93"/>
      <c r="B93"/>
      <c r="C93"/>
      <c r="D93"/>
      <c r="E93"/>
      <c r="F93"/>
      <c r="G93"/>
      <c r="H93"/>
      <c r="I93"/>
      <c r="J93"/>
      <c r="K93"/>
      <c r="L93"/>
      <c r="M93"/>
      <c r="N93"/>
      <c r="O93"/>
      <c r="P93"/>
      <c r="Q93"/>
      <c r="R93"/>
      <c r="S93"/>
      <c r="T93"/>
      <c r="U93" s="1"/>
      <c r="V93" s="1"/>
      <c r="W93" s="1"/>
      <c r="AA93" s="24"/>
      <c r="AB93" s="24" t="str">
        <f ca="1">IF(ISERROR('PA4'!Y218),"",'PA4'!Y218)</f>
        <v/>
      </c>
    </row>
    <row r="94" spans="1:28" s="9" customFormat="1" ht="15" customHeight="1">
      <c r="A94"/>
      <c r="B94"/>
      <c r="C94"/>
      <c r="D94"/>
      <c r="E94"/>
      <c r="F94"/>
      <c r="G94"/>
      <c r="H94"/>
      <c r="I94"/>
      <c r="J94"/>
      <c r="K94"/>
      <c r="L94"/>
      <c r="M94"/>
      <c r="N94"/>
      <c r="O94"/>
      <c r="P94"/>
      <c r="Q94"/>
      <c r="R94"/>
      <c r="S94"/>
      <c r="T94"/>
      <c r="U94" s="1"/>
      <c r="V94" s="1"/>
      <c r="W94" s="1"/>
      <c r="AA94" s="24"/>
      <c r="AB94" s="24" t="str">
        <f ca="1">IF(ISERROR('PA4'!Y219),"",'PA4'!Y219)</f>
        <v/>
      </c>
    </row>
    <row r="95" spans="1:28" s="9" customFormat="1" ht="15" customHeight="1">
      <c r="A95"/>
      <c r="B95"/>
      <c r="C95"/>
      <c r="D95"/>
      <c r="E95"/>
      <c r="F95"/>
      <c r="G95"/>
      <c r="H95"/>
      <c r="I95"/>
      <c r="J95"/>
      <c r="K95"/>
      <c r="L95"/>
      <c r="M95"/>
      <c r="N95"/>
      <c r="O95"/>
      <c r="P95"/>
      <c r="Q95"/>
      <c r="R95"/>
      <c r="S95"/>
      <c r="T95"/>
      <c r="U95" s="1"/>
      <c r="V95" s="1"/>
      <c r="W95" s="1"/>
      <c r="AA95" s="24"/>
      <c r="AB95" s="24" t="str">
        <f ca="1">IF(ISERROR('PA4'!Y220),"",'PA4'!Y220)</f>
        <v/>
      </c>
    </row>
    <row r="96" spans="1:28" s="9" customFormat="1" ht="15" customHeight="1">
      <c r="A96"/>
      <c r="B96"/>
      <c r="C96"/>
      <c r="D96"/>
      <c r="E96"/>
      <c r="F96"/>
      <c r="G96"/>
      <c r="H96"/>
      <c r="I96"/>
      <c r="J96"/>
      <c r="K96"/>
      <c r="L96"/>
      <c r="M96"/>
      <c r="N96"/>
      <c r="O96"/>
      <c r="P96"/>
      <c r="Q96"/>
      <c r="R96"/>
      <c r="S96"/>
      <c r="T96"/>
      <c r="U96" s="1"/>
      <c r="V96" s="1"/>
      <c r="W96" s="1"/>
      <c r="AA96" s="24"/>
      <c r="AB96" s="24" t="str">
        <f ca="1">IF(ISERROR('PA4'!Y221),"",'PA4'!Y221)</f>
        <v/>
      </c>
    </row>
    <row r="97" spans="1:28" s="9" customFormat="1" ht="15" customHeight="1">
      <c r="A97"/>
      <c r="B97"/>
      <c r="C97"/>
      <c r="D97"/>
      <c r="E97"/>
      <c r="F97"/>
      <c r="G97"/>
      <c r="H97"/>
      <c r="I97"/>
      <c r="J97"/>
      <c r="K97"/>
      <c r="L97"/>
      <c r="M97"/>
      <c r="N97"/>
      <c r="O97"/>
      <c r="P97"/>
      <c r="Q97"/>
      <c r="R97"/>
      <c r="S97"/>
      <c r="T97"/>
      <c r="U97" s="1"/>
      <c r="V97" s="1"/>
      <c r="W97" s="1"/>
      <c r="AA97" s="24"/>
      <c r="AB97" s="24" t="str">
        <f ca="1">IF(ISERROR('PA4'!Y222),"",'PA4'!Y222)</f>
        <v/>
      </c>
    </row>
    <row r="98" spans="1:28" s="9" customFormat="1" ht="15" customHeight="1">
      <c r="A98"/>
      <c r="B98"/>
      <c r="C98"/>
      <c r="D98"/>
      <c r="E98"/>
      <c r="F98"/>
      <c r="G98"/>
      <c r="H98"/>
      <c r="I98"/>
      <c r="J98"/>
      <c r="K98"/>
      <c r="L98"/>
      <c r="M98"/>
      <c r="N98"/>
      <c r="O98"/>
      <c r="P98"/>
      <c r="Q98"/>
      <c r="R98"/>
      <c r="S98"/>
      <c r="T98"/>
      <c r="U98" s="1"/>
      <c r="V98" s="1"/>
      <c r="W98" s="1"/>
      <c r="AA98" s="24"/>
      <c r="AB98" s="24" t="str">
        <f ca="1">IF(ISERROR('PA4'!Y223),"",'PA4'!Y223)</f>
        <v/>
      </c>
    </row>
    <row r="99" spans="1:28" s="9" customFormat="1" ht="15" customHeight="1">
      <c r="A99"/>
      <c r="B99"/>
      <c r="C99"/>
      <c r="D99"/>
      <c r="E99"/>
      <c r="F99"/>
      <c r="G99"/>
      <c r="H99"/>
      <c r="I99"/>
      <c r="J99"/>
      <c r="K99"/>
      <c r="L99"/>
      <c r="M99"/>
      <c r="N99"/>
      <c r="O99"/>
      <c r="P99"/>
      <c r="Q99"/>
      <c r="R99"/>
      <c r="S99"/>
      <c r="T99"/>
      <c r="U99" s="1"/>
      <c r="V99" s="1"/>
      <c r="W99" s="1"/>
      <c r="AA99" s="24"/>
      <c r="AB99" s="24" t="str">
        <f ca="1">IF(ISERROR('PA4'!Y224),"",'PA4'!Y224)</f>
        <v/>
      </c>
    </row>
    <row r="100" spans="1:28" s="9" customFormat="1" ht="15" customHeight="1">
      <c r="A100"/>
      <c r="B100"/>
      <c r="C100"/>
      <c r="D100"/>
      <c r="E100"/>
      <c r="F100"/>
      <c r="G100"/>
      <c r="H100"/>
      <c r="I100"/>
      <c r="J100"/>
      <c r="K100"/>
      <c r="L100"/>
      <c r="M100"/>
      <c r="N100"/>
      <c r="O100"/>
      <c r="P100"/>
      <c r="Q100"/>
      <c r="R100"/>
      <c r="S100"/>
      <c r="T100"/>
      <c r="U100" s="1"/>
      <c r="V100" s="1"/>
      <c r="W100" s="1"/>
      <c r="AA100" s="24"/>
      <c r="AB100" s="24" t="str">
        <f ca="1">IF(ISERROR('PA4'!Y225),"",'PA4'!Y225)</f>
        <v/>
      </c>
    </row>
    <row r="101" spans="1:28" s="9" customFormat="1" ht="15" customHeight="1">
      <c r="A101"/>
      <c r="B101"/>
      <c r="C101"/>
      <c r="D101"/>
      <c r="E101"/>
      <c r="F101"/>
      <c r="G101"/>
      <c r="H101"/>
      <c r="I101"/>
      <c r="J101"/>
      <c r="K101"/>
      <c r="L101"/>
      <c r="M101"/>
      <c r="N101"/>
      <c r="O101"/>
      <c r="P101"/>
      <c r="Q101"/>
      <c r="R101"/>
      <c r="S101"/>
      <c r="T101"/>
      <c r="U101" s="1"/>
      <c r="V101" s="1"/>
      <c r="W101" s="1"/>
      <c r="AA101" s="24"/>
      <c r="AB101" s="24" t="str">
        <f ca="1">IF(ISERROR('PA4'!Y226),"",'PA4'!Y226)</f>
        <v/>
      </c>
    </row>
    <row r="102" spans="1:28" s="9" customFormat="1" ht="15" customHeight="1">
      <c r="A102"/>
      <c r="B102"/>
      <c r="C102"/>
      <c r="D102"/>
      <c r="E102"/>
      <c r="F102"/>
      <c r="G102"/>
      <c r="H102"/>
      <c r="I102"/>
      <c r="J102"/>
      <c r="K102"/>
      <c r="L102"/>
      <c r="M102"/>
      <c r="N102"/>
      <c r="O102"/>
      <c r="P102"/>
      <c r="Q102"/>
      <c r="R102"/>
      <c r="S102"/>
      <c r="T102"/>
      <c r="U102" s="1"/>
      <c r="V102" s="1"/>
      <c r="W102" s="1"/>
      <c r="AA102" s="24"/>
      <c r="AB102" s="24" t="str">
        <f ca="1">IF(ISERROR('PA4'!Y227),"",'PA4'!Y227)</f>
        <v/>
      </c>
    </row>
    <row r="103" spans="1:28" s="9" customFormat="1" ht="15" customHeight="1">
      <c r="A103"/>
      <c r="B103"/>
      <c r="C103"/>
      <c r="D103"/>
      <c r="E103"/>
      <c r="F103"/>
      <c r="G103"/>
      <c r="H103"/>
      <c r="I103"/>
      <c r="J103"/>
      <c r="K103"/>
      <c r="L103"/>
      <c r="M103"/>
      <c r="N103"/>
      <c r="O103"/>
      <c r="P103"/>
      <c r="Q103"/>
      <c r="R103"/>
      <c r="S103"/>
      <c r="T103"/>
      <c r="U103" s="1"/>
      <c r="V103" s="1"/>
      <c r="W103" s="1"/>
      <c r="AA103" s="24"/>
      <c r="AB103" s="24" t="str">
        <f ca="1">IF(ISERROR('PA4'!Y228),"",'PA4'!Y228)</f>
        <v/>
      </c>
    </row>
    <row r="104" spans="1:28" s="9" customFormat="1" ht="15" customHeight="1">
      <c r="A104"/>
      <c r="B104"/>
      <c r="C104"/>
      <c r="D104"/>
      <c r="E104"/>
      <c r="F104"/>
      <c r="G104"/>
      <c r="H104"/>
      <c r="I104"/>
      <c r="J104"/>
      <c r="K104"/>
      <c r="L104"/>
      <c r="M104"/>
      <c r="N104"/>
      <c r="O104"/>
      <c r="P104"/>
      <c r="Q104"/>
      <c r="R104"/>
      <c r="S104"/>
      <c r="T104"/>
      <c r="U104" s="1"/>
      <c r="V104" s="1"/>
      <c r="W104" s="1"/>
      <c r="AA104" s="24"/>
      <c r="AB104" s="24" t="str">
        <f ca="1">IF(ISERROR('PA4'!Y229),"",'PA4'!Y229)</f>
        <v/>
      </c>
    </row>
    <row r="105" spans="1:28" s="9" customFormat="1" ht="15" customHeight="1">
      <c r="A105"/>
      <c r="B105"/>
      <c r="C105"/>
      <c r="D105"/>
      <c r="E105"/>
      <c r="F105"/>
      <c r="G105"/>
      <c r="H105"/>
      <c r="I105"/>
      <c r="J105"/>
      <c r="K105"/>
      <c r="L105"/>
      <c r="M105"/>
      <c r="N105"/>
      <c r="O105"/>
      <c r="P105"/>
      <c r="Q105"/>
      <c r="R105"/>
      <c r="S105"/>
      <c r="T105"/>
      <c r="U105" s="1"/>
      <c r="V105" s="1"/>
      <c r="W105" s="1"/>
      <c r="AA105" s="24"/>
      <c r="AB105" s="24" t="str">
        <f ca="1">IF(ISERROR('PA4'!Y230),"",'PA4'!Y230)</f>
        <v/>
      </c>
    </row>
    <row r="106" spans="1:28" s="9" customFormat="1" ht="15" customHeight="1">
      <c r="A106"/>
      <c r="B106"/>
      <c r="C106"/>
      <c r="D106"/>
      <c r="E106"/>
      <c r="F106"/>
      <c r="G106"/>
      <c r="H106"/>
      <c r="I106"/>
      <c r="J106"/>
      <c r="K106"/>
      <c r="L106"/>
      <c r="M106"/>
      <c r="N106"/>
      <c r="O106"/>
      <c r="P106"/>
      <c r="Q106"/>
      <c r="R106"/>
      <c r="S106"/>
      <c r="T106"/>
      <c r="U106" s="1"/>
      <c r="V106" s="1"/>
      <c r="W106" s="1"/>
      <c r="AA106" s="24"/>
      <c r="AB106" s="24" t="str">
        <f ca="1">IF(ISERROR('PA4'!Y231),"",'PA4'!Y231)</f>
        <v/>
      </c>
    </row>
    <row r="107" spans="1:28" s="9" customFormat="1" ht="15" customHeight="1">
      <c r="A107"/>
      <c r="B107"/>
      <c r="C107"/>
      <c r="D107"/>
      <c r="E107"/>
      <c r="F107"/>
      <c r="G107"/>
      <c r="H107"/>
      <c r="I107"/>
      <c r="J107"/>
      <c r="K107"/>
      <c r="L107"/>
      <c r="M107"/>
      <c r="N107"/>
      <c r="O107"/>
      <c r="P107"/>
      <c r="Q107"/>
      <c r="R107"/>
      <c r="S107"/>
      <c r="T107"/>
      <c r="U107" s="1"/>
      <c r="V107" s="1"/>
      <c r="W107" s="1"/>
      <c r="AA107" s="24"/>
      <c r="AB107" s="24" t="str">
        <f ca="1">IF(ISERROR('PA4'!Y232),"",'PA4'!Y232)</f>
        <v/>
      </c>
    </row>
    <row r="108" spans="1:28" s="9" customFormat="1" ht="15" customHeight="1">
      <c r="A108"/>
      <c r="B108"/>
      <c r="C108"/>
      <c r="D108"/>
      <c r="E108"/>
      <c r="F108"/>
      <c r="G108"/>
      <c r="H108"/>
      <c r="I108"/>
      <c r="J108"/>
      <c r="K108"/>
      <c r="L108"/>
      <c r="M108"/>
      <c r="N108"/>
      <c r="O108"/>
      <c r="P108"/>
      <c r="Q108"/>
      <c r="R108"/>
      <c r="S108"/>
      <c r="T108"/>
      <c r="U108" s="1"/>
      <c r="V108" s="1"/>
      <c r="W108" s="1"/>
      <c r="AA108" s="24"/>
      <c r="AB108" s="24" t="str">
        <f ca="1">IF(ISERROR('PA4'!Y233),"",'PA4'!Y233)</f>
        <v/>
      </c>
    </row>
    <row r="109" spans="1:28" s="9" customFormat="1" ht="15" customHeight="1">
      <c r="A109"/>
      <c r="B109"/>
      <c r="C109"/>
      <c r="D109"/>
      <c r="E109"/>
      <c r="F109"/>
      <c r="G109"/>
      <c r="H109"/>
      <c r="I109"/>
      <c r="J109"/>
      <c r="K109"/>
      <c r="L109"/>
      <c r="M109"/>
      <c r="N109"/>
      <c r="O109"/>
      <c r="P109"/>
      <c r="Q109"/>
      <c r="R109"/>
      <c r="S109"/>
      <c r="T109"/>
      <c r="U109" s="1"/>
      <c r="V109" s="1"/>
      <c r="W109" s="1"/>
      <c r="AA109" s="24"/>
      <c r="AB109" s="24" t="str">
        <f ca="1">IF(ISERROR('PA4'!Y234),"",'PA4'!Y234)</f>
        <v/>
      </c>
    </row>
    <row r="110" spans="1:28" s="9" customFormat="1" ht="15" customHeight="1">
      <c r="A110"/>
      <c r="B110"/>
      <c r="C110"/>
      <c r="D110"/>
      <c r="E110"/>
      <c r="F110"/>
      <c r="G110"/>
      <c r="H110"/>
      <c r="I110"/>
      <c r="J110"/>
      <c r="K110"/>
      <c r="L110"/>
      <c r="M110"/>
      <c r="N110"/>
      <c r="O110"/>
      <c r="P110"/>
      <c r="Q110"/>
      <c r="R110"/>
      <c r="S110"/>
      <c r="T110"/>
      <c r="U110" s="1"/>
      <c r="V110" s="1"/>
      <c r="W110" s="1"/>
      <c r="AA110" s="24"/>
      <c r="AB110" s="24" t="str">
        <f ca="1">IF(ISERROR('PA4'!Y235),"",'PA4'!Y235)</f>
        <v/>
      </c>
    </row>
    <row r="111" spans="1:28" s="9" customFormat="1" ht="15" customHeight="1">
      <c r="A111"/>
      <c r="B111"/>
      <c r="C111"/>
      <c r="D111"/>
      <c r="E111"/>
      <c r="F111"/>
      <c r="G111"/>
      <c r="H111"/>
      <c r="I111"/>
      <c r="J111"/>
      <c r="K111"/>
      <c r="L111"/>
      <c r="M111"/>
      <c r="N111"/>
      <c r="O111"/>
      <c r="P111"/>
      <c r="Q111"/>
      <c r="R111"/>
      <c r="S111"/>
      <c r="T111"/>
      <c r="U111" s="1"/>
      <c r="V111" s="1"/>
      <c r="W111" s="1"/>
      <c r="AA111" s="24"/>
      <c r="AB111" s="24" t="str">
        <f ca="1">IF(ISERROR('PA4'!Y236),"",'PA4'!Y236)</f>
        <v/>
      </c>
    </row>
    <row r="112" spans="1:28" s="9" customFormat="1" ht="15" customHeight="1">
      <c r="A112"/>
      <c r="B112"/>
      <c r="C112"/>
      <c r="D112"/>
      <c r="E112"/>
      <c r="F112"/>
      <c r="G112"/>
      <c r="H112"/>
      <c r="I112"/>
      <c r="J112"/>
      <c r="K112"/>
      <c r="L112"/>
      <c r="M112"/>
      <c r="N112"/>
      <c r="O112"/>
      <c r="P112"/>
      <c r="Q112"/>
      <c r="R112"/>
      <c r="S112"/>
      <c r="T112"/>
      <c r="U112" s="1"/>
      <c r="V112" s="1"/>
      <c r="W112" s="1"/>
      <c r="AA112" s="24"/>
      <c r="AB112" s="24" t="str">
        <f ca="1">IF(ISERROR('PA4'!Y237),"",'PA4'!Y237)</f>
        <v/>
      </c>
    </row>
    <row r="113" spans="1:28" s="9" customFormat="1" ht="15" customHeight="1">
      <c r="A113"/>
      <c r="B113"/>
      <c r="C113"/>
      <c r="D113"/>
      <c r="E113"/>
      <c r="F113"/>
      <c r="G113"/>
      <c r="H113"/>
      <c r="I113"/>
      <c r="J113"/>
      <c r="K113"/>
      <c r="L113"/>
      <c r="M113"/>
      <c r="N113"/>
      <c r="O113"/>
      <c r="P113"/>
      <c r="Q113"/>
      <c r="R113"/>
      <c r="S113"/>
      <c r="T113"/>
      <c r="U113" s="1"/>
      <c r="V113" s="1"/>
      <c r="W113" s="1"/>
      <c r="AA113" s="24"/>
      <c r="AB113" s="24" t="str">
        <f ca="1">IF(ISERROR('PA4'!Y238),"",'PA4'!Y238)</f>
        <v/>
      </c>
    </row>
    <row r="114" spans="1:28" s="9" customFormat="1" ht="15" customHeight="1">
      <c r="A114"/>
      <c r="B114"/>
      <c r="C114"/>
      <c r="D114"/>
      <c r="E114"/>
      <c r="F114"/>
      <c r="G114"/>
      <c r="H114"/>
      <c r="I114"/>
      <c r="J114"/>
      <c r="K114"/>
      <c r="L114"/>
      <c r="M114"/>
      <c r="N114"/>
      <c r="O114"/>
      <c r="P114"/>
      <c r="Q114"/>
      <c r="R114"/>
      <c r="S114"/>
      <c r="T114"/>
      <c r="U114" s="1"/>
      <c r="V114" s="1"/>
      <c r="W114" s="1"/>
      <c r="AA114" s="24"/>
      <c r="AB114" s="24" t="str">
        <f ca="1">IF(ISERROR('PA4'!Y239),"",'PA4'!Y239)</f>
        <v/>
      </c>
    </row>
    <row r="115" spans="1:28" s="9" customFormat="1" ht="15" customHeight="1">
      <c r="A115"/>
      <c r="B115"/>
      <c r="C115"/>
      <c r="D115"/>
      <c r="E115"/>
      <c r="F115"/>
      <c r="G115"/>
      <c r="H115"/>
      <c r="I115"/>
      <c r="J115"/>
      <c r="K115"/>
      <c r="L115"/>
      <c r="M115"/>
      <c r="N115"/>
      <c r="O115"/>
      <c r="P115"/>
      <c r="Q115"/>
      <c r="R115"/>
      <c r="S115"/>
      <c r="T115"/>
      <c r="U115" s="1"/>
      <c r="V115" s="1"/>
      <c r="W115" s="1"/>
      <c r="AA115" s="24"/>
      <c r="AB115" s="24" t="str">
        <f ca="1">IF(ISERROR('PA4'!Y240),"",'PA4'!Y240)</f>
        <v/>
      </c>
    </row>
    <row r="116" spans="1:28" s="9" customFormat="1" ht="15" customHeight="1">
      <c r="A116"/>
      <c r="B116"/>
      <c r="C116"/>
      <c r="D116"/>
      <c r="E116"/>
      <c r="F116"/>
      <c r="G116"/>
      <c r="H116"/>
      <c r="I116"/>
      <c r="J116"/>
      <c r="K116"/>
      <c r="L116"/>
      <c r="M116"/>
      <c r="N116"/>
      <c r="O116"/>
      <c r="P116"/>
      <c r="Q116"/>
      <c r="R116"/>
      <c r="S116"/>
      <c r="T116"/>
      <c r="U116" s="1"/>
      <c r="V116" s="1"/>
      <c r="W116" s="1"/>
      <c r="AA116" s="24"/>
      <c r="AB116" s="24" t="str">
        <f ca="1">IF(ISERROR('PA4'!Y241),"",'PA4'!Y241)</f>
        <v/>
      </c>
    </row>
    <row r="117" spans="1:28" s="9" customFormat="1" ht="15" customHeight="1">
      <c r="A117"/>
      <c r="B117"/>
      <c r="C117"/>
      <c r="D117"/>
      <c r="E117"/>
      <c r="F117"/>
      <c r="G117"/>
      <c r="H117"/>
      <c r="I117"/>
      <c r="J117"/>
      <c r="K117"/>
      <c r="L117"/>
      <c r="M117"/>
      <c r="N117"/>
      <c r="O117"/>
      <c r="P117"/>
      <c r="Q117"/>
      <c r="R117"/>
      <c r="S117"/>
      <c r="T117"/>
      <c r="U117" s="1"/>
      <c r="V117" s="1"/>
      <c r="W117" s="1"/>
      <c r="AA117" s="24"/>
      <c r="AB117" s="24" t="str">
        <f ca="1">IF(ISERROR('PA4'!Y242),"",'PA4'!Y242)</f>
        <v/>
      </c>
    </row>
    <row r="118" spans="1:28" s="9" customFormat="1" ht="15" customHeight="1">
      <c r="A118"/>
      <c r="B118"/>
      <c r="C118"/>
      <c r="D118"/>
      <c r="E118"/>
      <c r="F118"/>
      <c r="G118"/>
      <c r="H118"/>
      <c r="I118"/>
      <c r="J118"/>
      <c r="K118"/>
      <c r="L118"/>
      <c r="M118"/>
      <c r="N118"/>
      <c r="O118"/>
      <c r="P118"/>
      <c r="Q118"/>
      <c r="R118"/>
      <c r="S118"/>
      <c r="T118"/>
      <c r="U118" s="1"/>
      <c r="V118" s="1"/>
      <c r="W118" s="1"/>
      <c r="AA118" s="24"/>
      <c r="AB118" s="24" t="str">
        <f ca="1">IF(ISERROR('PA4'!Y243),"",'PA4'!Y243)</f>
        <v/>
      </c>
    </row>
    <row r="119" spans="1:28" s="9" customFormat="1" ht="15" customHeight="1">
      <c r="A119"/>
      <c r="B119"/>
      <c r="C119"/>
      <c r="D119"/>
      <c r="E119"/>
      <c r="F119"/>
      <c r="G119"/>
      <c r="H119"/>
      <c r="I119"/>
      <c r="J119"/>
      <c r="K119"/>
      <c r="L119"/>
      <c r="M119"/>
      <c r="N119"/>
      <c r="O119"/>
      <c r="P119"/>
      <c r="Q119"/>
      <c r="R119"/>
      <c r="S119"/>
      <c r="T119"/>
      <c r="U119" s="1"/>
      <c r="V119" s="1"/>
      <c r="W119" s="1"/>
      <c r="AA119" s="24"/>
      <c r="AB119" s="24" t="str">
        <f ca="1">IF(ISERROR('PA4'!Y244),"",'PA4'!Y244)</f>
        <v/>
      </c>
    </row>
    <row r="120" spans="1:28" s="9" customFormat="1" ht="15" customHeight="1">
      <c r="A120"/>
      <c r="B120"/>
      <c r="C120"/>
      <c r="D120"/>
      <c r="E120"/>
      <c r="F120"/>
      <c r="G120"/>
      <c r="H120"/>
      <c r="I120"/>
      <c r="J120"/>
      <c r="K120"/>
      <c r="L120"/>
      <c r="M120"/>
      <c r="N120"/>
      <c r="O120"/>
      <c r="P120"/>
      <c r="Q120"/>
      <c r="R120"/>
      <c r="S120"/>
      <c r="T120"/>
      <c r="U120" s="1"/>
      <c r="V120" s="1"/>
      <c r="W120" s="1"/>
      <c r="AA120" s="24"/>
      <c r="AB120" s="24" t="str">
        <f ca="1">IF(ISERROR('PA4'!Y245),"",'PA4'!Y245)</f>
        <v/>
      </c>
    </row>
    <row r="121" spans="1:28" s="9" customFormat="1" ht="15" customHeight="1">
      <c r="A121"/>
      <c r="B121"/>
      <c r="C121"/>
      <c r="D121"/>
      <c r="E121"/>
      <c r="F121"/>
      <c r="G121"/>
      <c r="H121"/>
      <c r="I121"/>
      <c r="J121"/>
      <c r="K121"/>
      <c r="L121"/>
      <c r="M121"/>
      <c r="N121"/>
      <c r="O121"/>
      <c r="P121"/>
      <c r="Q121"/>
      <c r="R121"/>
      <c r="S121"/>
      <c r="T121"/>
      <c r="U121" s="1"/>
      <c r="V121" s="1"/>
      <c r="W121" s="1"/>
      <c r="AA121" s="24"/>
      <c r="AB121" s="24" t="str">
        <f ca="1">IF(ISERROR('PA4'!Y246),"",'PA4'!Y246)</f>
        <v/>
      </c>
    </row>
    <row r="122" spans="1:28" s="9" customFormat="1" ht="15" customHeight="1">
      <c r="A122"/>
      <c r="B122"/>
      <c r="C122"/>
      <c r="D122"/>
      <c r="E122"/>
      <c r="F122"/>
      <c r="G122"/>
      <c r="H122"/>
      <c r="I122"/>
      <c r="J122"/>
      <c r="K122"/>
      <c r="L122"/>
      <c r="M122"/>
      <c r="N122"/>
      <c r="O122"/>
      <c r="P122"/>
      <c r="Q122"/>
      <c r="R122"/>
      <c r="S122"/>
      <c r="T122"/>
      <c r="U122" s="1"/>
      <c r="V122" s="1"/>
      <c r="W122" s="1"/>
      <c r="AA122" s="24"/>
      <c r="AB122" s="24" t="str">
        <f ca="1">IF(ISERROR('PA4'!Y247),"",'PA4'!Y247)</f>
        <v/>
      </c>
    </row>
    <row r="123" spans="1:28" s="9" customFormat="1" ht="15" customHeight="1">
      <c r="A123"/>
      <c r="B123"/>
      <c r="C123"/>
      <c r="D123"/>
      <c r="E123"/>
      <c r="F123"/>
      <c r="G123"/>
      <c r="H123"/>
      <c r="I123"/>
      <c r="J123"/>
      <c r="K123"/>
      <c r="L123"/>
      <c r="M123"/>
      <c r="N123"/>
      <c r="O123"/>
      <c r="P123"/>
      <c r="Q123"/>
      <c r="R123"/>
      <c r="S123"/>
      <c r="T123"/>
      <c r="U123" s="1"/>
      <c r="V123" s="1"/>
      <c r="W123" s="1"/>
      <c r="AA123" s="24"/>
      <c r="AB123" s="24" t="str">
        <f ca="1">IF(ISERROR('PA4'!Y248),"",'PA4'!Y248)</f>
        <v/>
      </c>
    </row>
    <row r="124" spans="1:28" s="9" customFormat="1" ht="15" customHeight="1">
      <c r="A124"/>
      <c r="B124"/>
      <c r="C124"/>
      <c r="D124"/>
      <c r="E124"/>
      <c r="F124"/>
      <c r="G124"/>
      <c r="H124"/>
      <c r="I124"/>
      <c r="J124"/>
      <c r="K124"/>
      <c r="L124"/>
      <c r="M124"/>
      <c r="N124"/>
      <c r="O124"/>
      <c r="P124"/>
      <c r="Q124"/>
      <c r="R124"/>
      <c r="S124"/>
      <c r="T124"/>
      <c r="U124" s="1"/>
      <c r="V124" s="1"/>
      <c r="W124" s="1"/>
      <c r="AA124" s="24"/>
      <c r="AB124" s="24" t="str">
        <f ca="1">IF(ISERROR('PA4'!Y249),"",'PA4'!Y249)</f>
        <v/>
      </c>
    </row>
    <row r="125" spans="1:28" s="9" customFormat="1" ht="15" customHeight="1">
      <c r="A125"/>
      <c r="B125"/>
      <c r="C125"/>
      <c r="D125"/>
      <c r="E125"/>
      <c r="F125"/>
      <c r="G125"/>
      <c r="H125"/>
      <c r="I125"/>
      <c r="J125"/>
      <c r="K125"/>
      <c r="L125"/>
      <c r="M125"/>
      <c r="N125"/>
      <c r="O125"/>
      <c r="P125"/>
      <c r="Q125"/>
      <c r="R125"/>
      <c r="S125"/>
      <c r="T125"/>
      <c r="U125" s="1"/>
      <c r="V125" s="1"/>
      <c r="W125" s="1"/>
      <c r="AA125" s="24"/>
      <c r="AB125" s="24" t="str">
        <f ca="1">IF(ISERROR('PA4'!Y250),"",'PA4'!Y250)</f>
        <v/>
      </c>
    </row>
    <row r="126" spans="1:28" s="9" customFormat="1" ht="15" customHeight="1">
      <c r="A126"/>
      <c r="B126"/>
      <c r="C126"/>
      <c r="D126"/>
      <c r="E126"/>
      <c r="F126"/>
      <c r="G126"/>
      <c r="H126"/>
      <c r="I126"/>
      <c r="J126"/>
      <c r="K126"/>
      <c r="L126"/>
      <c r="M126"/>
      <c r="N126"/>
      <c r="O126"/>
      <c r="P126"/>
      <c r="Q126"/>
      <c r="R126"/>
      <c r="S126"/>
      <c r="T126"/>
      <c r="U126" s="1"/>
      <c r="V126" s="1"/>
      <c r="W126" s="1"/>
      <c r="AA126" s="24"/>
      <c r="AB126" s="24" t="str">
        <f ca="1">IF(ISERROR('PA4'!Y251),"",'PA4'!Y251)</f>
        <v/>
      </c>
    </row>
    <row r="127" spans="1:28" s="9" customFormat="1" ht="15" customHeight="1">
      <c r="A127"/>
      <c r="B127"/>
      <c r="C127"/>
      <c r="D127"/>
      <c r="E127"/>
      <c r="F127"/>
      <c r="G127"/>
      <c r="H127"/>
      <c r="I127"/>
      <c r="J127"/>
      <c r="K127"/>
      <c r="L127"/>
      <c r="M127"/>
      <c r="N127"/>
      <c r="O127"/>
      <c r="P127"/>
      <c r="Q127"/>
      <c r="R127"/>
      <c r="S127"/>
      <c r="T127"/>
      <c r="U127" s="1"/>
      <c r="V127" s="1"/>
      <c r="W127" s="1"/>
      <c r="AA127" s="24"/>
      <c r="AB127" s="24" t="str">
        <f ca="1">IF(ISERROR('PA4'!Y252),"",'PA4'!Y252)</f>
        <v/>
      </c>
    </row>
    <row r="128" spans="1:28" s="9" customFormat="1" ht="15" customHeight="1">
      <c r="A128"/>
      <c r="B128"/>
      <c r="C128"/>
      <c r="D128"/>
      <c r="E128"/>
      <c r="F128"/>
      <c r="G128"/>
      <c r="H128"/>
      <c r="I128"/>
      <c r="J128"/>
      <c r="K128"/>
      <c r="L128"/>
      <c r="M128"/>
      <c r="N128"/>
      <c r="O128"/>
      <c r="P128"/>
      <c r="Q128"/>
      <c r="R128"/>
      <c r="S128"/>
      <c r="T128"/>
      <c r="U128" s="1"/>
      <c r="V128" s="1"/>
      <c r="W128" s="1"/>
      <c r="AA128" s="24"/>
      <c r="AB128" s="24" t="str">
        <f ca="1">IF(ISERROR('PA4'!Y253),"",'PA4'!Y253)</f>
        <v/>
      </c>
    </row>
    <row r="129" spans="1:28" s="9" customFormat="1" ht="15" customHeight="1">
      <c r="A129"/>
      <c r="B129"/>
      <c r="C129"/>
      <c r="D129"/>
      <c r="E129"/>
      <c r="F129"/>
      <c r="G129"/>
      <c r="H129"/>
      <c r="I129"/>
      <c r="J129"/>
      <c r="K129"/>
      <c r="L129"/>
      <c r="M129"/>
      <c r="N129"/>
      <c r="O129"/>
      <c r="P129"/>
      <c r="Q129"/>
      <c r="R129"/>
      <c r="S129"/>
      <c r="T129"/>
      <c r="U129" s="1"/>
      <c r="V129" s="1"/>
      <c r="W129" s="1"/>
      <c r="AA129" s="24"/>
      <c r="AB129" s="24" t="str">
        <f ca="1">IF(ISERROR('PA4'!Y254),"",'PA4'!Y254)</f>
        <v/>
      </c>
    </row>
    <row r="130" spans="1:28" s="9" customFormat="1" ht="15" customHeight="1">
      <c r="A130"/>
      <c r="B130"/>
      <c r="C130"/>
      <c r="D130"/>
      <c r="E130"/>
      <c r="F130"/>
      <c r="G130"/>
      <c r="H130"/>
      <c r="I130"/>
      <c r="J130"/>
      <c r="K130"/>
      <c r="L130"/>
      <c r="M130"/>
      <c r="N130"/>
      <c r="O130"/>
      <c r="P130"/>
      <c r="Q130"/>
      <c r="R130"/>
      <c r="S130"/>
      <c r="T130"/>
      <c r="U130" s="1"/>
      <c r="V130" s="1"/>
      <c r="W130" s="1"/>
      <c r="AA130" s="24"/>
      <c r="AB130" s="24" t="str">
        <f ca="1">IF(ISERROR('PA4'!Y255),"",'PA4'!Y255)</f>
        <v/>
      </c>
    </row>
  </sheetData>
  <sheetProtection algorithmName="SHA-512" hashValue="dbU7FopEUwx9f/opw2ddZcRcvwkoOTjA97/xL2VVtIAzYUNZ4VKDIzCo+B5yww5QxmwK+vYODCwI4BIG90DNYQ==" saltValue="FLT8DeKTScTr59hfr6nj1A==" spinCount="100000" sheet="1" objects="1" scenarios="1" formatCells="0" formatColumns="0" formatRows="0" selectLockedCells="1"/>
  <pageMargins left="0.25" right="0.25" top="0.75" bottom="0.75" header="0.3" footer="0.3"/>
  <pageSetup paperSize="9" scale="7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795" r:id="rId4" name="Drop-down 3">
              <controlPr defaultSize="0" autoLine="0" autoPict="0">
                <anchor moveWithCells="1">
                  <from>
                    <xdr:col>2</xdr:col>
                    <xdr:colOff>1104900</xdr:colOff>
                    <xdr:row>3</xdr:row>
                    <xdr:rowOff>121920</xdr:rowOff>
                  </from>
                  <to>
                    <xdr:col>3</xdr:col>
                    <xdr:colOff>68580</xdr:colOff>
                    <xdr:row>4</xdr:row>
                    <xdr:rowOff>228600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14">
    <pageSetUpPr fitToPage="1"/>
  </sheetPr>
  <dimension ref="A1:CZ591"/>
  <sheetViews>
    <sheetView showGridLines="0" zoomScale="90" zoomScaleNormal="90" zoomScalePageLayoutView="90" workbookViewId="0">
      <pane ySplit="2" topLeftCell="A3" activePane="bottomLeft" state="frozen"/>
      <selection activeCell="C3" sqref="C3"/>
      <selection pane="bottomLeft" activeCell="C3" sqref="C3"/>
    </sheetView>
  </sheetViews>
  <sheetFormatPr defaultColWidth="0" defaultRowHeight="14.4" zeroHeight="1"/>
  <cols>
    <col min="1" max="1" width="2.44140625" customWidth="1"/>
    <col min="2" max="2" width="1.44140625" customWidth="1"/>
    <col min="3" max="3" width="42.44140625" style="1" bestFit="1" customWidth="1"/>
    <col min="4" max="4" width="18" style="1" customWidth="1"/>
    <col min="5" max="5" width="2.88671875" style="1" customWidth="1"/>
    <col min="6" max="6" width="25.33203125" style="1" customWidth="1"/>
    <col min="7" max="7" width="24.6640625" style="1" customWidth="1"/>
    <col min="8" max="8" width="20.88671875" style="1" customWidth="1"/>
    <col min="9" max="9" width="9.109375" style="1" customWidth="1"/>
    <col min="10" max="11" width="11.44140625" style="1" bestFit="1" customWidth="1"/>
    <col min="12" max="28" width="9.109375" style="1" customWidth="1"/>
    <col min="29" max="29" width="23.88671875" style="1" bestFit="1" customWidth="1"/>
    <col min="30" max="33" width="9.109375" style="1" customWidth="1"/>
    <col min="34" max="34" width="17.109375" style="1" bestFit="1" customWidth="1"/>
    <col min="35" max="35" width="14.88671875" style="1" customWidth="1"/>
    <col min="36" max="95" width="21.44140625" style="7" customWidth="1"/>
    <col min="96" max="104" width="9.109375" style="1" customWidth="1"/>
    <col min="105" max="16384" width="9.109375" style="1" hidden="1"/>
  </cols>
  <sheetData>
    <row r="1" spans="1:95" s="135" customFormat="1" ht="39" customHeight="1">
      <c r="A1" s="29"/>
      <c r="B1" s="275"/>
      <c r="C1" s="29"/>
      <c r="D1" s="29"/>
      <c r="E1" s="31"/>
      <c r="F1" s="29"/>
      <c r="G1" s="29"/>
      <c r="H1" s="29"/>
      <c r="I1" s="29"/>
      <c r="J1" s="29"/>
      <c r="K1" s="29"/>
      <c r="L1" s="29"/>
      <c r="M1" s="29"/>
      <c r="N1" s="29"/>
      <c r="O1" s="29"/>
      <c r="P1" s="29"/>
      <c r="Q1" s="29"/>
    </row>
    <row r="2" spans="1:95" s="136" customFormat="1" ht="30" customHeight="1">
      <c r="A2" s="30"/>
      <c r="B2" s="30"/>
      <c r="C2" s="32"/>
      <c r="D2" s="33"/>
      <c r="E2" s="33"/>
      <c r="F2" s="33"/>
      <c r="G2" s="33"/>
      <c r="H2" s="33"/>
      <c r="I2" s="33"/>
      <c r="J2" s="30"/>
      <c r="K2" s="30"/>
      <c r="L2" s="30"/>
      <c r="M2" s="30"/>
      <c r="N2" s="30"/>
      <c r="O2" s="30"/>
      <c r="P2" s="30"/>
      <c r="Q2" s="30"/>
    </row>
    <row r="3" spans="1:95" s="289" customFormat="1" ht="45" customHeight="1">
      <c r="A3" s="287"/>
      <c r="B3" s="287"/>
      <c r="C3" s="291" t="s">
        <v>311</v>
      </c>
      <c r="D3" s="288"/>
      <c r="E3" s="288"/>
      <c r="F3" s="288"/>
      <c r="G3" s="288"/>
      <c r="H3" s="288"/>
      <c r="I3" s="288"/>
      <c r="J3" s="287"/>
      <c r="K3" s="287"/>
      <c r="L3" s="287"/>
      <c r="M3" s="287"/>
      <c r="N3" s="287"/>
      <c r="O3" s="287"/>
      <c r="P3" s="287"/>
      <c r="Q3" s="287"/>
    </row>
    <row r="4" spans="1:95" ht="15" customHeight="1">
      <c r="C4" s="34"/>
      <c r="D4" s="35"/>
      <c r="E4" s="35"/>
      <c r="F4" s="35"/>
      <c r="G4" s="35"/>
      <c r="H4" s="35"/>
      <c r="I4" s="35"/>
      <c r="J4"/>
      <c r="K4"/>
      <c r="L4"/>
      <c r="M4"/>
      <c r="N4"/>
      <c r="O4"/>
      <c r="P4"/>
      <c r="Q4"/>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row>
    <row r="5" spans="1:95" s="12" customFormat="1" ht="30.75" customHeight="1">
      <c r="A5"/>
      <c r="B5"/>
      <c r="C5" s="407" t="s">
        <v>236</v>
      </c>
      <c r="D5" s="407"/>
      <c r="E5" s="1" t="s">
        <v>91</v>
      </c>
      <c r="F5" s="410" t="s">
        <v>238</v>
      </c>
      <c r="G5" s="410"/>
      <c r="H5" s="410"/>
      <c r="I5" s="410"/>
      <c r="J5" s="410"/>
      <c r="AF5" s="280"/>
      <c r="AH5" s="12">
        <f ca="1">MONTH(NOW())</f>
        <v>3</v>
      </c>
      <c r="AJ5" s="27">
        <v>1</v>
      </c>
      <c r="AK5" s="27">
        <v>2</v>
      </c>
      <c r="AL5" s="27">
        <v>3</v>
      </c>
      <c r="AM5" s="27">
        <v>4</v>
      </c>
      <c r="AN5" s="27">
        <v>5</v>
      </c>
      <c r="AO5" s="27">
        <v>6</v>
      </c>
      <c r="AP5" s="27">
        <v>7</v>
      </c>
      <c r="AQ5" s="27">
        <v>8</v>
      </c>
      <c r="AR5" s="27">
        <v>9</v>
      </c>
      <c r="AS5" s="27">
        <v>10</v>
      </c>
      <c r="AT5" s="27">
        <v>11</v>
      </c>
      <c r="AU5" s="27">
        <v>12</v>
      </c>
      <c r="AV5" s="27">
        <v>1</v>
      </c>
      <c r="AW5" s="27">
        <v>2</v>
      </c>
      <c r="AX5" s="27">
        <v>3</v>
      </c>
      <c r="AY5" s="27">
        <v>4</v>
      </c>
      <c r="AZ5" s="27">
        <v>5</v>
      </c>
      <c r="BA5" s="27">
        <v>6</v>
      </c>
      <c r="BB5" s="27">
        <v>7</v>
      </c>
      <c r="BC5" s="27">
        <v>8</v>
      </c>
      <c r="BD5" s="27">
        <v>9</v>
      </c>
      <c r="BE5" s="27">
        <v>10</v>
      </c>
      <c r="BF5" s="27">
        <v>11</v>
      </c>
      <c r="BG5" s="27">
        <v>12</v>
      </c>
      <c r="BH5" s="27">
        <v>1</v>
      </c>
      <c r="BI5" s="27">
        <v>2</v>
      </c>
      <c r="BJ5" s="27">
        <v>3</v>
      </c>
      <c r="BK5" s="27">
        <v>4</v>
      </c>
      <c r="BL5" s="27">
        <v>5</v>
      </c>
      <c r="BM5" s="27">
        <v>6</v>
      </c>
      <c r="BN5" s="27">
        <v>7</v>
      </c>
      <c r="BO5" s="27">
        <v>8</v>
      </c>
      <c r="BP5" s="27">
        <v>9</v>
      </c>
      <c r="BQ5" s="27">
        <v>10</v>
      </c>
      <c r="BR5" s="27">
        <v>11</v>
      </c>
      <c r="BS5" s="27">
        <v>12</v>
      </c>
      <c r="BT5" s="27">
        <v>1</v>
      </c>
      <c r="BU5" s="27">
        <v>2</v>
      </c>
      <c r="BV5" s="27">
        <v>3</v>
      </c>
      <c r="BW5" s="27">
        <v>4</v>
      </c>
      <c r="BX5" s="27">
        <v>5</v>
      </c>
      <c r="BY5" s="27">
        <v>6</v>
      </c>
      <c r="BZ5" s="27">
        <v>7</v>
      </c>
      <c r="CA5" s="27">
        <v>8</v>
      </c>
      <c r="CB5" s="27">
        <v>9</v>
      </c>
      <c r="CC5" s="27">
        <v>10</v>
      </c>
      <c r="CD5" s="27">
        <v>11</v>
      </c>
      <c r="CE5" s="27">
        <v>12</v>
      </c>
      <c r="CF5" s="27">
        <v>1</v>
      </c>
      <c r="CG5" s="27">
        <v>2</v>
      </c>
      <c r="CH5" s="27">
        <v>3</v>
      </c>
      <c r="CI5" s="27">
        <v>4</v>
      </c>
      <c r="CJ5" s="27">
        <v>5</v>
      </c>
      <c r="CK5" s="27">
        <v>6</v>
      </c>
      <c r="CL5" s="27">
        <v>7</v>
      </c>
      <c r="CM5" s="27">
        <v>8</v>
      </c>
      <c r="CN5" s="27">
        <v>9</v>
      </c>
      <c r="CO5" s="27">
        <v>10</v>
      </c>
      <c r="CP5" s="27">
        <v>11</v>
      </c>
      <c r="CQ5" s="27">
        <v>12</v>
      </c>
    </row>
    <row r="6" spans="1:95" s="12" customFormat="1" ht="30.75" customHeight="1">
      <c r="A6"/>
      <c r="B6"/>
      <c r="C6" s="408">
        <f ca="1">IFERROR(AVERAGE(Global!D6:D15),0)</f>
        <v>0</v>
      </c>
      <c r="D6" s="408"/>
      <c r="AF6" s="280"/>
      <c r="AH6" s="12">
        <v>2015</v>
      </c>
      <c r="AJ6" s="27">
        <f>Id.O!$D$9</f>
        <v>2019</v>
      </c>
      <c r="AK6" s="27">
        <f>Id.O!$D$9</f>
        <v>2019</v>
      </c>
      <c r="AL6" s="27">
        <f>Id.O!$D$9</f>
        <v>2019</v>
      </c>
      <c r="AM6" s="27">
        <f>Id.O!$D$9</f>
        <v>2019</v>
      </c>
      <c r="AN6" s="27">
        <f>Id.O!$D$9</f>
        <v>2019</v>
      </c>
      <c r="AO6" s="27">
        <f>Id.O!$D$9</f>
        <v>2019</v>
      </c>
      <c r="AP6" s="27">
        <f>Id.O!$D$9</f>
        <v>2019</v>
      </c>
      <c r="AQ6" s="27">
        <f>Id.O!$D$9</f>
        <v>2019</v>
      </c>
      <c r="AR6" s="27">
        <f>Id.O!$D$9</f>
        <v>2019</v>
      </c>
      <c r="AS6" s="27">
        <f>Id.O!$D$9</f>
        <v>2019</v>
      </c>
      <c r="AT6" s="27">
        <f>Id.O!$D$9</f>
        <v>2019</v>
      </c>
      <c r="AU6" s="27">
        <f>Id.O!$D$9</f>
        <v>2019</v>
      </c>
      <c r="AV6" s="27">
        <f>Id.O!$D$9+1</f>
        <v>2020</v>
      </c>
      <c r="AW6" s="27">
        <f>Id.O!$D$9+1</f>
        <v>2020</v>
      </c>
      <c r="AX6" s="27">
        <f>Id.O!$D$9+1</f>
        <v>2020</v>
      </c>
      <c r="AY6" s="27">
        <f>Id.O!$D$9+1</f>
        <v>2020</v>
      </c>
      <c r="AZ6" s="27">
        <f>Id.O!$D$9+1</f>
        <v>2020</v>
      </c>
      <c r="BA6" s="27">
        <f>Id.O!$D$9+1</f>
        <v>2020</v>
      </c>
      <c r="BB6" s="27">
        <f>Id.O!$D$9+1</f>
        <v>2020</v>
      </c>
      <c r="BC6" s="27">
        <f>Id.O!$D$9+1</f>
        <v>2020</v>
      </c>
      <c r="BD6" s="27">
        <f>Id.O!$D$9+1</f>
        <v>2020</v>
      </c>
      <c r="BE6" s="27">
        <f>Id.O!$D$9+1</f>
        <v>2020</v>
      </c>
      <c r="BF6" s="27">
        <f>Id.O!$D$9+1</f>
        <v>2020</v>
      </c>
      <c r="BG6" s="27">
        <f>Id.O!$D$9+1</f>
        <v>2020</v>
      </c>
      <c r="BH6" s="27">
        <f>Id.O!$D$9+2</f>
        <v>2021</v>
      </c>
      <c r="BI6" s="27">
        <f>Id.O!$D$9+2</f>
        <v>2021</v>
      </c>
      <c r="BJ6" s="27">
        <f>Id.O!$D$9+2</f>
        <v>2021</v>
      </c>
      <c r="BK6" s="27">
        <f>Id.O!$D$9+2</f>
        <v>2021</v>
      </c>
      <c r="BL6" s="27">
        <f>Id.O!$D$9+2</f>
        <v>2021</v>
      </c>
      <c r="BM6" s="27">
        <f>Id.O!$D$9+2</f>
        <v>2021</v>
      </c>
      <c r="BN6" s="27">
        <f>Id.O!$D$9+2</f>
        <v>2021</v>
      </c>
      <c r="BO6" s="27">
        <f>Id.O!$D$9+2</f>
        <v>2021</v>
      </c>
      <c r="BP6" s="27">
        <f>Id.O!$D$9+2</f>
        <v>2021</v>
      </c>
      <c r="BQ6" s="27">
        <f>Id.O!$D$9+2</f>
        <v>2021</v>
      </c>
      <c r="BR6" s="27">
        <f>Id.O!$D$9+2</f>
        <v>2021</v>
      </c>
      <c r="BS6" s="27">
        <f>Id.O!$D$9+2</f>
        <v>2021</v>
      </c>
      <c r="BT6" s="27">
        <f>Id.O!$D$9+3</f>
        <v>2022</v>
      </c>
      <c r="BU6" s="27">
        <f>Id.O!$D$9+3</f>
        <v>2022</v>
      </c>
      <c r="BV6" s="27">
        <f>Id.O!$D$9+3</f>
        <v>2022</v>
      </c>
      <c r="BW6" s="27">
        <f>Id.O!$D$9+3</f>
        <v>2022</v>
      </c>
      <c r="BX6" s="27">
        <f>Id.O!$D$9+3</f>
        <v>2022</v>
      </c>
      <c r="BY6" s="27">
        <f>Id.O!$D$9+3</f>
        <v>2022</v>
      </c>
      <c r="BZ6" s="27">
        <f>Id.O!$D$9+3</f>
        <v>2022</v>
      </c>
      <c r="CA6" s="27">
        <f>Id.O!$D$9+3</f>
        <v>2022</v>
      </c>
      <c r="CB6" s="27">
        <f>Id.O!$D$9+3</f>
        <v>2022</v>
      </c>
      <c r="CC6" s="27">
        <f>Id.O!$D$9+3</f>
        <v>2022</v>
      </c>
      <c r="CD6" s="27">
        <f>Id.O!$D$9+3</f>
        <v>2022</v>
      </c>
      <c r="CE6" s="27">
        <f>Id.O!$D$9+3</f>
        <v>2022</v>
      </c>
      <c r="CF6" s="27">
        <f>Id.O!$D$9+4</f>
        <v>2023</v>
      </c>
      <c r="CG6" s="27">
        <f>Id.O!$D$9+4</f>
        <v>2023</v>
      </c>
      <c r="CH6" s="27">
        <f>Id.O!$D$9+4</f>
        <v>2023</v>
      </c>
      <c r="CI6" s="27">
        <f>Id.O!$D$9+4</f>
        <v>2023</v>
      </c>
      <c r="CJ6" s="27">
        <f>Id.O!$D$9+4</f>
        <v>2023</v>
      </c>
      <c r="CK6" s="27">
        <f>Id.O!$D$9+4</f>
        <v>2023</v>
      </c>
      <c r="CL6" s="27">
        <f>Id.O!$D$9+4</f>
        <v>2023</v>
      </c>
      <c r="CM6" s="27">
        <f>Id.O!$D$9+4</f>
        <v>2023</v>
      </c>
      <c r="CN6" s="27">
        <f>Id.O!$D$9+4</f>
        <v>2023</v>
      </c>
      <c r="CO6" s="27">
        <f>Id.O!$D$9+4</f>
        <v>2023</v>
      </c>
      <c r="CP6" s="27">
        <f>Id.O!$D$9+4</f>
        <v>2023</v>
      </c>
      <c r="CQ6" s="27">
        <f>Id.O!$D$9+4</f>
        <v>2023</v>
      </c>
    </row>
    <row r="7" spans="1:95" s="12" customFormat="1" ht="30.75" customHeight="1">
      <c r="A7"/>
      <c r="B7"/>
      <c r="C7" s="408"/>
      <c r="D7" s="408"/>
      <c r="AF7" s="280"/>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row>
    <row r="8" spans="1:95" s="12" customFormat="1" ht="30.75" customHeight="1">
      <c r="A8"/>
      <c r="B8"/>
      <c r="C8" s="407" t="s">
        <v>229</v>
      </c>
      <c r="D8" s="407"/>
      <c r="F8" s="409"/>
      <c r="G8" s="409"/>
      <c r="AC8" s="12" t="s">
        <v>63</v>
      </c>
      <c r="AF8" s="280"/>
      <c r="AJ8" s="281" t="s">
        <v>65</v>
      </c>
      <c r="AK8" s="281"/>
      <c r="AL8" s="281"/>
      <c r="AM8" s="281"/>
      <c r="AN8" s="281"/>
      <c r="AO8" s="281"/>
      <c r="AP8" s="281"/>
      <c r="AQ8" s="281"/>
      <c r="AR8" s="281"/>
      <c r="AS8" s="281"/>
      <c r="AT8" s="281"/>
      <c r="AU8" s="281"/>
      <c r="AV8" s="281" t="s">
        <v>55</v>
      </c>
      <c r="AW8" s="281"/>
      <c r="AX8" s="281"/>
      <c r="AY8" s="281"/>
      <c r="AZ8" s="281"/>
      <c r="BA8" s="281"/>
      <c r="BB8" s="281"/>
      <c r="BC8" s="281"/>
      <c r="BD8" s="281"/>
      <c r="BE8" s="281"/>
      <c r="BF8" s="281"/>
      <c r="BG8" s="281"/>
      <c r="BH8" s="281" t="s">
        <v>56</v>
      </c>
      <c r="BI8" s="281"/>
      <c r="BJ8" s="281"/>
      <c r="BK8" s="281"/>
      <c r="BL8" s="281"/>
      <c r="BM8" s="281"/>
      <c r="BN8" s="281"/>
      <c r="BO8" s="281"/>
      <c r="BP8" s="281"/>
      <c r="BQ8" s="281"/>
      <c r="BR8" s="281"/>
      <c r="BS8" s="281"/>
      <c r="BT8" s="281" t="s">
        <v>57</v>
      </c>
      <c r="BU8" s="281"/>
      <c r="BV8" s="281"/>
      <c r="BW8" s="281"/>
      <c r="BX8" s="281"/>
      <c r="BY8" s="281"/>
      <c r="BZ8" s="281"/>
      <c r="CA8" s="281"/>
      <c r="CB8" s="281"/>
      <c r="CC8" s="281"/>
      <c r="CD8" s="281"/>
      <c r="CE8" s="281"/>
      <c r="CF8" s="281" t="s">
        <v>58</v>
      </c>
      <c r="CG8" s="281"/>
      <c r="CH8" s="281"/>
      <c r="CI8" s="281"/>
      <c r="CJ8" s="281"/>
      <c r="CK8" s="281"/>
      <c r="CL8" s="281"/>
      <c r="CM8" s="281"/>
      <c r="CN8" s="281"/>
      <c r="CO8" s="281"/>
      <c r="CP8" s="281"/>
      <c r="CQ8" s="281"/>
    </row>
    <row r="9" spans="1:95" s="12" customFormat="1" ht="46.5" customHeight="1">
      <c r="A9"/>
      <c r="B9"/>
      <c r="C9" s="138" t="str">
        <f>IF(ME!D9=0,"Não definida",ME!D9)</f>
        <v>perspectiva financiera</v>
      </c>
      <c r="D9" s="139">
        <f>'Est1'!CE57</f>
        <v>0.91851851851851851</v>
      </c>
      <c r="Z9" s="12">
        <v>1</v>
      </c>
      <c r="AA9" s="12" t="s">
        <v>23</v>
      </c>
      <c r="AC9" s="12" t="s">
        <v>64</v>
      </c>
      <c r="AF9" s="280" t="s">
        <v>9</v>
      </c>
      <c r="AH9" s="12">
        <v>1</v>
      </c>
      <c r="AJ9" s="27">
        <v>2</v>
      </c>
      <c r="AK9" s="27">
        <v>3</v>
      </c>
      <c r="AL9" s="27">
        <v>4</v>
      </c>
      <c r="AM9" s="27">
        <v>5</v>
      </c>
      <c r="AN9" s="27">
        <v>6</v>
      </c>
      <c r="AO9" s="27">
        <v>7</v>
      </c>
      <c r="AP9" s="27">
        <v>8</v>
      </c>
      <c r="AQ9" s="27">
        <v>9</v>
      </c>
      <c r="AR9" s="27">
        <v>10</v>
      </c>
      <c r="AS9" s="27">
        <v>11</v>
      </c>
      <c r="AT9" s="27">
        <v>12</v>
      </c>
      <c r="AU9" s="27">
        <v>13</v>
      </c>
      <c r="AV9" s="27">
        <v>14</v>
      </c>
      <c r="AW9" s="27">
        <v>15</v>
      </c>
      <c r="AX9" s="27">
        <v>16</v>
      </c>
      <c r="AY9" s="27">
        <v>17</v>
      </c>
      <c r="AZ9" s="27">
        <v>18</v>
      </c>
      <c r="BA9" s="27">
        <v>19</v>
      </c>
      <c r="BB9" s="27">
        <v>20</v>
      </c>
      <c r="BC9" s="27">
        <v>21</v>
      </c>
      <c r="BD9" s="27">
        <v>22</v>
      </c>
      <c r="BE9" s="27">
        <v>23</v>
      </c>
      <c r="BF9" s="27">
        <v>24</v>
      </c>
      <c r="BG9" s="27">
        <v>25</v>
      </c>
      <c r="BH9" s="27">
        <v>26</v>
      </c>
      <c r="BI9" s="27">
        <v>27</v>
      </c>
      <c r="BJ9" s="27">
        <v>28</v>
      </c>
      <c r="BK9" s="27">
        <v>29</v>
      </c>
      <c r="BL9" s="27">
        <v>30</v>
      </c>
      <c r="BM9" s="27">
        <v>31</v>
      </c>
      <c r="BN9" s="27">
        <v>32</v>
      </c>
      <c r="BO9" s="27">
        <v>33</v>
      </c>
      <c r="BP9" s="27">
        <v>34</v>
      </c>
      <c r="BQ9" s="27">
        <v>35</v>
      </c>
      <c r="BR9" s="27">
        <v>36</v>
      </c>
      <c r="BS9" s="27">
        <v>37</v>
      </c>
      <c r="BT9" s="27">
        <v>38</v>
      </c>
      <c r="BU9" s="27">
        <v>39</v>
      </c>
      <c r="BV9" s="27">
        <v>40</v>
      </c>
      <c r="BW9" s="27">
        <v>41</v>
      </c>
      <c r="BX9" s="27">
        <v>42</v>
      </c>
      <c r="BY9" s="27">
        <v>43</v>
      </c>
      <c r="BZ9" s="27">
        <v>44</v>
      </c>
      <c r="CA9" s="27">
        <v>45</v>
      </c>
      <c r="CB9" s="27">
        <v>46</v>
      </c>
      <c r="CC9" s="27">
        <v>47</v>
      </c>
      <c r="CD9" s="27">
        <v>48</v>
      </c>
      <c r="CE9" s="27">
        <v>49</v>
      </c>
      <c r="CF9" s="27">
        <v>50</v>
      </c>
      <c r="CG9" s="27">
        <v>51</v>
      </c>
      <c r="CH9" s="27">
        <v>52</v>
      </c>
      <c r="CI9" s="27">
        <v>53</v>
      </c>
      <c r="CJ9" s="27">
        <v>54</v>
      </c>
      <c r="CK9" s="27">
        <v>55</v>
      </c>
      <c r="CL9" s="27">
        <v>56</v>
      </c>
      <c r="CM9" s="27">
        <v>57</v>
      </c>
      <c r="CN9" s="27">
        <v>58</v>
      </c>
      <c r="CO9" s="27">
        <v>59</v>
      </c>
      <c r="CP9" s="27">
        <v>60</v>
      </c>
      <c r="CQ9" s="27">
        <v>61</v>
      </c>
    </row>
    <row r="10" spans="1:95" s="13" customFormat="1" ht="46.5" customHeight="1" thickBot="1">
      <c r="A10"/>
      <c r="B10"/>
      <c r="C10" s="138" t="str">
        <f>IF(ME!H9=0,"Não definida",ME!H9)</f>
        <v>Perspectiva de los clientes</v>
      </c>
      <c r="D10" s="139">
        <f>'Est2'!CE57</f>
        <v>0.59208157020657015</v>
      </c>
      <c r="E10" s="12"/>
      <c r="Z10" s="12">
        <v>2</v>
      </c>
      <c r="AA10" s="12" t="s">
        <v>20</v>
      </c>
      <c r="AC10" s="13" t="str">
        <f>"Só até "&amp;AD10&amp;" de "&amp;Id.O!$D$9</f>
        <v>Só até enero de 2019</v>
      </c>
      <c r="AD10" s="13" t="s">
        <v>23</v>
      </c>
      <c r="AF10" s="282" t="s">
        <v>10</v>
      </c>
      <c r="AG10" s="283" t="str">
        <f>AC8</f>
        <v>Todo el período</v>
      </c>
      <c r="AH10" s="283" t="str">
        <f ca="1">OFFSET($AC$8,AH9,0)</f>
        <v>Hasta el mes en curso</v>
      </c>
      <c r="AI10" s="283"/>
      <c r="AJ10" s="284" t="str">
        <f t="shared" ref="AJ10:BO10" ca="1" si="0">OFFSET($AC$8,AJ9,0)</f>
        <v>Só até enero de 2019</v>
      </c>
      <c r="AK10" s="284" t="str">
        <f t="shared" ca="1" si="0"/>
        <v>Só até febrero de 2019</v>
      </c>
      <c r="AL10" s="284">
        <f t="shared" ca="1" si="0"/>
        <v>0</v>
      </c>
      <c r="AM10" s="284" t="str">
        <f t="shared" ca="1" si="0"/>
        <v>Só até marzo de 2019</v>
      </c>
      <c r="AN10" s="284" t="str">
        <f t="shared" ca="1" si="0"/>
        <v>Só até abril de 2019</v>
      </c>
      <c r="AO10" s="284" t="str">
        <f t="shared" ca="1" si="0"/>
        <v>Só até abril de 2023</v>
      </c>
      <c r="AP10" s="284" t="str">
        <f t="shared" ca="1" si="0"/>
        <v>Só até mayo de 2023</v>
      </c>
      <c r="AQ10" s="284" t="str">
        <f t="shared" ca="1" si="0"/>
        <v>Só até junio de 2023</v>
      </c>
      <c r="AR10" s="284" t="str">
        <f t="shared" ca="1" si="0"/>
        <v>Só até julio de 2023</v>
      </c>
      <c r="AS10" s="284" t="str">
        <f t="shared" ca="1" si="0"/>
        <v>Só até agosto de 2023</v>
      </c>
      <c r="AT10" s="284" t="str">
        <f t="shared" ca="1" si="0"/>
        <v>Só até septiembre de 2023</v>
      </c>
      <c r="AU10" s="284" t="str">
        <f t="shared" ca="1" si="0"/>
        <v>Só até octubre de 2023</v>
      </c>
      <c r="AV10" s="284" t="str">
        <f t="shared" ca="1" si="0"/>
        <v>Só até noviembre de 2023</v>
      </c>
      <c r="AW10" s="284" t="str">
        <f t="shared" ca="1" si="0"/>
        <v>Só até diciembre de 2023</v>
      </c>
      <c r="AX10" s="284">
        <f t="shared" ca="1" si="0"/>
        <v>0</v>
      </c>
      <c r="AY10" s="284">
        <f t="shared" ca="1" si="0"/>
        <v>0</v>
      </c>
      <c r="AZ10" s="284">
        <f t="shared" ca="1" si="0"/>
        <v>0</v>
      </c>
      <c r="BA10" s="284">
        <f t="shared" ca="1" si="0"/>
        <v>0</v>
      </c>
      <c r="BB10" s="284">
        <f t="shared" ca="1" si="0"/>
        <v>0</v>
      </c>
      <c r="BC10" s="284">
        <f t="shared" ca="1" si="0"/>
        <v>0</v>
      </c>
      <c r="BD10" s="284">
        <f t="shared" ca="1" si="0"/>
        <v>0</v>
      </c>
      <c r="BE10" s="284">
        <f t="shared" ca="1" si="0"/>
        <v>0</v>
      </c>
      <c r="BF10" s="284">
        <f t="shared" ca="1" si="0"/>
        <v>0</v>
      </c>
      <c r="BG10" s="284">
        <f t="shared" ca="1" si="0"/>
        <v>0</v>
      </c>
      <c r="BH10" s="284">
        <f t="shared" ca="1" si="0"/>
        <v>0</v>
      </c>
      <c r="BI10" s="284">
        <f t="shared" ca="1" si="0"/>
        <v>0</v>
      </c>
      <c r="BJ10" s="284">
        <f t="shared" ca="1" si="0"/>
        <v>0</v>
      </c>
      <c r="BK10" s="284">
        <f t="shared" ca="1" si="0"/>
        <v>0</v>
      </c>
      <c r="BL10" s="284">
        <f t="shared" ca="1" si="0"/>
        <v>0</v>
      </c>
      <c r="BM10" s="284">
        <f t="shared" ca="1" si="0"/>
        <v>0</v>
      </c>
      <c r="BN10" s="284">
        <f t="shared" ca="1" si="0"/>
        <v>0</v>
      </c>
      <c r="BO10" s="284">
        <f t="shared" ca="1" si="0"/>
        <v>0</v>
      </c>
      <c r="BP10" s="284">
        <f t="shared" ref="BP10:CQ10" ca="1" si="1">OFFSET($AC$8,BP9,0)</f>
        <v>0</v>
      </c>
      <c r="BQ10" s="284">
        <f t="shared" ca="1" si="1"/>
        <v>0</v>
      </c>
      <c r="BR10" s="284">
        <f t="shared" ca="1" si="1"/>
        <v>0</v>
      </c>
      <c r="BS10" s="284">
        <f t="shared" ca="1" si="1"/>
        <v>0</v>
      </c>
      <c r="BT10" s="284">
        <f t="shared" ca="1" si="1"/>
        <v>0</v>
      </c>
      <c r="BU10" s="284">
        <f t="shared" ca="1" si="1"/>
        <v>0</v>
      </c>
      <c r="BV10" s="284">
        <f t="shared" ca="1" si="1"/>
        <v>0</v>
      </c>
      <c r="BW10" s="284">
        <f t="shared" ca="1" si="1"/>
        <v>0</v>
      </c>
      <c r="BX10" s="284">
        <f t="shared" ca="1" si="1"/>
        <v>0</v>
      </c>
      <c r="BY10" s="284">
        <f t="shared" ca="1" si="1"/>
        <v>0</v>
      </c>
      <c r="BZ10" s="284">
        <f t="shared" ca="1" si="1"/>
        <v>0</v>
      </c>
      <c r="CA10" s="284">
        <f t="shared" ca="1" si="1"/>
        <v>0</v>
      </c>
      <c r="CB10" s="284">
        <f t="shared" ca="1" si="1"/>
        <v>0</v>
      </c>
      <c r="CC10" s="284">
        <f t="shared" ca="1" si="1"/>
        <v>0</v>
      </c>
      <c r="CD10" s="284">
        <f t="shared" ca="1" si="1"/>
        <v>0</v>
      </c>
      <c r="CE10" s="284">
        <f t="shared" ca="1" si="1"/>
        <v>0</v>
      </c>
      <c r="CF10" s="284">
        <f t="shared" ca="1" si="1"/>
        <v>0</v>
      </c>
      <c r="CG10" s="284">
        <f t="shared" ca="1" si="1"/>
        <v>0</v>
      </c>
      <c r="CH10" s="284">
        <f t="shared" ca="1" si="1"/>
        <v>0</v>
      </c>
      <c r="CI10" s="284">
        <f t="shared" ca="1" si="1"/>
        <v>0</v>
      </c>
      <c r="CJ10" s="284">
        <f t="shared" ca="1" si="1"/>
        <v>0</v>
      </c>
      <c r="CK10" s="284">
        <f t="shared" ca="1" si="1"/>
        <v>0</v>
      </c>
      <c r="CL10" s="284">
        <f t="shared" ca="1" si="1"/>
        <v>0</v>
      </c>
      <c r="CM10" s="284">
        <f t="shared" ca="1" si="1"/>
        <v>0</v>
      </c>
      <c r="CN10" s="284">
        <f t="shared" ca="1" si="1"/>
        <v>0</v>
      </c>
      <c r="CO10" s="284">
        <f t="shared" ca="1" si="1"/>
        <v>0</v>
      </c>
      <c r="CP10" s="284">
        <f t="shared" ca="1" si="1"/>
        <v>0</v>
      </c>
      <c r="CQ10" s="284">
        <f t="shared" ca="1" si="1"/>
        <v>0</v>
      </c>
    </row>
    <row r="11" spans="1:95" s="12" customFormat="1" ht="46.5" customHeight="1" thickTop="1" thickBot="1">
      <c r="A11"/>
      <c r="B11"/>
      <c r="C11" s="138" t="str">
        <f>IF(ME!D20=0,"Não definida",ME!D20)</f>
        <v>Perspectiva de los procesos internos</v>
      </c>
      <c r="D11" s="139">
        <f>'Est3'!CE57</f>
        <v>0.24374999999999997</v>
      </c>
      <c r="I11" s="26"/>
      <c r="Z11" s="12">
        <v>3</v>
      </c>
      <c r="AA11" s="12" t="s">
        <v>24</v>
      </c>
      <c r="AC11" s="13" t="str">
        <f>"Só até "&amp;AD11&amp;" de "&amp;Id.O!$D$9</f>
        <v>Só até febrero de 2019</v>
      </c>
      <c r="AD11" s="13" t="s">
        <v>20</v>
      </c>
      <c r="AF11" s="280"/>
      <c r="AG11" s="12">
        <f>IF(Id.O!$K$9="1 ano",Dash3!AU11,IF(Id.O!$K$9="3 anos",Dash3!BS11,Dash3!CQ11))</f>
        <v>17500</v>
      </c>
      <c r="AH11" s="12" t="e">
        <f>HLOOKUP(#REF!,$AJ$5:$CQ$14,7,FALSE)</f>
        <v>#REF!</v>
      </c>
      <c r="AJ11" s="27">
        <f>SUM('Est1'!E12,'Est1'!E18,'Est1'!E24)</f>
        <v>1500.5</v>
      </c>
      <c r="AK11" s="27">
        <f>SUM('Est1'!$E12:F12)</f>
        <v>2500</v>
      </c>
      <c r="AL11" s="27">
        <f>SUM('Est1'!$E12:G12)</f>
        <v>4500</v>
      </c>
      <c r="AM11" s="27">
        <f>SUM('Est1'!$E12:H12)</f>
        <v>7000</v>
      </c>
      <c r="AN11" s="27">
        <f>SUM('Est1'!$E12:I12)</f>
        <v>10000</v>
      </c>
      <c r="AO11" s="27">
        <f>SUM('Est1'!$E12:J12)</f>
        <v>13500</v>
      </c>
      <c r="AP11" s="27">
        <f>SUM('Est1'!$E12:K12)</f>
        <v>17500</v>
      </c>
      <c r="AQ11" s="27">
        <f>SUM('Est1'!$E12:L12)</f>
        <v>17500</v>
      </c>
      <c r="AR11" s="27">
        <f>SUM('Est1'!$E12:M12)</f>
        <v>17500</v>
      </c>
      <c r="AS11" s="27">
        <f>SUM('Est1'!$E12:N12)</f>
        <v>17500</v>
      </c>
      <c r="AT11" s="27">
        <f>SUM('Est1'!$E12:O12)</f>
        <v>17500</v>
      </c>
      <c r="AU11" s="27">
        <f>SUM('Est1'!$E12:P12)</f>
        <v>17500</v>
      </c>
      <c r="AV11" s="27">
        <f>AU11+SUM('Est1'!U12,'Est1'!U18,'Est1'!U24)</f>
        <v>17500</v>
      </c>
      <c r="AW11" s="27">
        <f>$AU11+SUM('Est1'!$U12:'Est1'!V12)</f>
        <v>17500</v>
      </c>
      <c r="AX11" s="27">
        <f>$AU11+SUM('Est1'!$U12:'Est1'!W12)</f>
        <v>17500</v>
      </c>
      <c r="AY11" s="27">
        <f>$AU11+SUM('Est1'!$U12:'Est1'!X12)</f>
        <v>17500</v>
      </c>
      <c r="AZ11" s="27">
        <f>$AU11+SUM('Est1'!$U12:'Est1'!Y12)</f>
        <v>17500</v>
      </c>
      <c r="BA11" s="27">
        <f>$AU11+SUM('Est1'!$U12:'Est1'!Z12)</f>
        <v>17500</v>
      </c>
      <c r="BB11" s="27">
        <f>$AU11+SUM('Est1'!$U12:'Est1'!AA12)</f>
        <v>17500</v>
      </c>
      <c r="BC11" s="27">
        <f>$AU11+SUM('Est1'!$U12:'Est1'!AB12)</f>
        <v>17500</v>
      </c>
      <c r="BD11" s="27">
        <f>$AU11+SUM('Est1'!$U12:'Est1'!AC12)</f>
        <v>17500</v>
      </c>
      <c r="BE11" s="27">
        <f>$AU11+SUM('Est1'!$U12:'Est1'!AD12)</f>
        <v>17500</v>
      </c>
      <c r="BF11" s="27">
        <f>$AU11+SUM('Est1'!$U12:'Est1'!AE12)</f>
        <v>17500</v>
      </c>
      <c r="BG11" s="27">
        <f>$AU11+SUM('Est1'!$U12:'Est1'!AF12)</f>
        <v>17500</v>
      </c>
      <c r="BH11" s="27">
        <f>BG11+SUM('Est1'!AK12,'Est1'!AK18,'Est1'!AK24)</f>
        <v>17500</v>
      </c>
      <c r="BI11" s="27">
        <f>$BG11+SUM('Est1'!$AK12:'Est1'!AL12)</f>
        <v>17500</v>
      </c>
      <c r="BJ11" s="27">
        <f>$BG11+SUM('Est1'!$AK12:'Est1'!AM12)</f>
        <v>17500</v>
      </c>
      <c r="BK11" s="27">
        <f>$BG11+SUM('Est1'!$AK12:'Est1'!AN12)</f>
        <v>17500</v>
      </c>
      <c r="BL11" s="27">
        <f>$BG11+SUM('Est1'!$AK12:'Est1'!AO12)</f>
        <v>17500</v>
      </c>
      <c r="BM11" s="27">
        <f>$BG11+SUM('Est1'!$AK12:'Est1'!AP12)</f>
        <v>17500</v>
      </c>
      <c r="BN11" s="27">
        <f>$BG11+SUM('Est1'!$AK12:'Est1'!AQ12)</f>
        <v>17500</v>
      </c>
      <c r="BO11" s="27">
        <f>$BG11+SUM('Est1'!$AK12:'Est1'!AR12)</f>
        <v>17500</v>
      </c>
      <c r="BP11" s="27">
        <f>$BG11+SUM('Est1'!$AK12:'Est1'!AS12)</f>
        <v>17500</v>
      </c>
      <c r="BQ11" s="27">
        <f>$BG11+SUM('Est1'!$AK12:'Est1'!AT12)</f>
        <v>17500</v>
      </c>
      <c r="BR11" s="27">
        <f>$BG11+SUM('Est1'!$AK12:'Est1'!AU12)</f>
        <v>17500</v>
      </c>
      <c r="BS11" s="27">
        <f>$BG11+SUM('Est1'!$AK12:'Est1'!AV12)</f>
        <v>17500</v>
      </c>
      <c r="BT11" s="27">
        <f>BS11+SUM('Est1'!BA12,'Est1'!BA18,'Est1'!BA24)</f>
        <v>17500</v>
      </c>
      <c r="BU11" s="27">
        <f>$BS$11+SUM('Est1'!$BA12:'Est1'!BB12)</f>
        <v>17500</v>
      </c>
      <c r="BV11" s="27">
        <f>$BS$11+SUM('Est1'!$BA12:'Est1'!BC12)</f>
        <v>17500</v>
      </c>
      <c r="BW11" s="27">
        <f>$BS$11+SUM('Est1'!$BA12:'Est1'!BD12)</f>
        <v>17500</v>
      </c>
      <c r="BX11" s="27">
        <f>$BS$11+SUM('Est1'!$BA12:'Est1'!BE12)</f>
        <v>17500</v>
      </c>
      <c r="BY11" s="27">
        <f>$BS$11+SUM('Est1'!$BA12:'Est1'!BF12)</f>
        <v>17500</v>
      </c>
      <c r="BZ11" s="27">
        <f>$BS$11+SUM('Est1'!$BA12:'Est1'!BG12)</f>
        <v>17500</v>
      </c>
      <c r="CA11" s="27">
        <f>$BS$11+SUM('Est1'!$BA12:'Est1'!BH12)</f>
        <v>17500</v>
      </c>
      <c r="CB11" s="27">
        <f>$BS$11+SUM('Est1'!$BA12:'Est1'!BI12)</f>
        <v>17500</v>
      </c>
      <c r="CC11" s="27">
        <f>$BS$11+SUM('Est1'!$BA12:'Est1'!BJ12)</f>
        <v>17500</v>
      </c>
      <c r="CD11" s="27">
        <f>$BS$11+SUM('Est1'!$BA12:'Est1'!BK12)</f>
        <v>17500</v>
      </c>
      <c r="CE11" s="27">
        <f>$BS$11+SUM('Est1'!$BA12:'Est1'!BL12)</f>
        <v>17500</v>
      </c>
      <c r="CF11" s="27">
        <f>CE11+SUM('Est1'!BQ12,'Est1'!BQ18,'Est1'!BQ24)</f>
        <v>17500</v>
      </c>
      <c r="CG11" s="27">
        <f>$CE11+SUM('Est1'!$BQ12:'Est1'!BR12)</f>
        <v>17500</v>
      </c>
      <c r="CH11" s="27">
        <f>$CE11+SUM('Est1'!$BQ12:'Est1'!BS12)</f>
        <v>17500</v>
      </c>
      <c r="CI11" s="27">
        <f>$CE11+SUM('Est1'!$BQ12:'Est1'!BT12)</f>
        <v>17500</v>
      </c>
      <c r="CJ11" s="27">
        <f>$CE11+SUM('Est1'!$BQ12:'Est1'!BU12)</f>
        <v>17500</v>
      </c>
      <c r="CK11" s="27">
        <f>$CE11+SUM('Est1'!$BQ12:'Est1'!BV12)</f>
        <v>17500</v>
      </c>
      <c r="CL11" s="27">
        <f>$CE11+SUM('Est1'!$BQ12:'Est1'!BW12)</f>
        <v>17500</v>
      </c>
      <c r="CM11" s="27">
        <f>$CE11+SUM('Est1'!$BQ12:'Est1'!BX12)</f>
        <v>17500</v>
      </c>
      <c r="CN11" s="27">
        <f>$CE11+SUM('Est1'!$BQ12:'Est1'!BY12)</f>
        <v>17500</v>
      </c>
      <c r="CO11" s="27">
        <f>$CE11+SUM('Est1'!$BQ12:'Est1'!BZ12)</f>
        <v>17500</v>
      </c>
      <c r="CP11" s="27">
        <f>$CE11+SUM('Est1'!$BQ12:'Est1'!CA12)</f>
        <v>17500</v>
      </c>
      <c r="CQ11" s="27">
        <f>$CE11+SUM('Est1'!$BQ12:'Est1'!CB12)</f>
        <v>17500</v>
      </c>
    </row>
    <row r="12" spans="1:95" s="12" customFormat="1" ht="46.5" customHeight="1" thickTop="1">
      <c r="A12"/>
      <c r="B12"/>
      <c r="C12" s="138" t="str">
        <f>IF(ME!H20=0,"Não definida",ME!H20)</f>
        <v>Perspectiva de aprendizaje</v>
      </c>
      <c r="D12" s="139">
        <f>'Est4'!CE57</f>
        <v>0.87222222222222223</v>
      </c>
      <c r="AC12" s="13"/>
      <c r="AD12" s="13"/>
      <c r="AF12" s="280"/>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row>
    <row r="13" spans="1:95" s="14" customFormat="1" ht="30.75" customHeight="1">
      <c r="A13"/>
      <c r="B13"/>
      <c r="C13" s="12">
        <v>8</v>
      </c>
      <c r="D13" s="12" t="s">
        <v>22</v>
      </c>
      <c r="E13"/>
      <c r="F13"/>
      <c r="G13"/>
      <c r="H13"/>
      <c r="Z13" s="12">
        <v>4</v>
      </c>
      <c r="AA13" s="12" t="s">
        <v>25</v>
      </c>
      <c r="AC13" s="13" t="str">
        <f>"Só até "&amp;AD13&amp;" de "&amp;Id.O!$D$9</f>
        <v>Só até marzo de 2019</v>
      </c>
      <c r="AD13" s="13" t="s">
        <v>24</v>
      </c>
      <c r="AF13" s="285"/>
      <c r="AG13" s="12">
        <f>IF(Id.O!$K$9="1 ano",Dash3!AU13,IF(Id.O!$K$9="3 anos",Dash3!BS13,Dash3!CQ13))</f>
        <v>12900</v>
      </c>
      <c r="AH13" s="12" t="e">
        <f>HLOOKUP(#REF!,$AJ$5:$CQ$14,8,FALSE)</f>
        <v>#REF!</v>
      </c>
      <c r="AI13" s="13"/>
      <c r="AJ13" s="27">
        <f>SUM('Est1'!E13,'Est1'!E19,'Est1'!E25)</f>
        <v>1400.4</v>
      </c>
      <c r="AK13" s="27">
        <f>SUM('Est1'!$E13:F13)</f>
        <v>2300</v>
      </c>
      <c r="AL13" s="27">
        <f>SUM('Est1'!$E13:G13)</f>
        <v>4200</v>
      </c>
      <c r="AM13" s="27">
        <f>SUM('Est1'!$E13:H13)</f>
        <v>6600</v>
      </c>
      <c r="AN13" s="27">
        <f>SUM('Est1'!$E13:I13)</f>
        <v>9500</v>
      </c>
      <c r="AO13" s="27">
        <f>SUM('Est1'!$E13:J13)</f>
        <v>12900</v>
      </c>
      <c r="AP13" s="27">
        <f>SUM('Est1'!$E13:K13)</f>
        <v>12900</v>
      </c>
      <c r="AQ13" s="27">
        <f>SUM('Est1'!$E13:L13)</f>
        <v>12900</v>
      </c>
      <c r="AR13" s="27">
        <f>SUM('Est1'!$E13:M13)</f>
        <v>12900</v>
      </c>
      <c r="AS13" s="27">
        <f>SUM('Est1'!$E13:N13)</f>
        <v>12900</v>
      </c>
      <c r="AT13" s="27">
        <f>SUM('Est1'!$E13:O13)</f>
        <v>12900</v>
      </c>
      <c r="AU13" s="27">
        <f>SUM('Est1'!$E13:P13)</f>
        <v>12900</v>
      </c>
      <c r="AV13" s="27">
        <f>AU13+SUM('Est1'!U13,'Est1'!U19,'Est1'!U25)</f>
        <v>12900</v>
      </c>
      <c r="AW13" s="27">
        <f>$AU13+SUM('Est1'!$U13:'Est1'!V13)</f>
        <v>12900</v>
      </c>
      <c r="AX13" s="27">
        <f>$AU13+SUM('Est1'!$U13:'Est1'!W13)</f>
        <v>12900</v>
      </c>
      <c r="AY13" s="27">
        <f>$AU13+SUM('Est1'!$U13:'Est1'!X13)</f>
        <v>12900</v>
      </c>
      <c r="AZ13" s="27">
        <f>$AU13+SUM('Est1'!$U13:'Est1'!Y13)</f>
        <v>12900</v>
      </c>
      <c r="BA13" s="27">
        <f>$AU13+SUM('Est1'!$U13:'Est1'!Z13)</f>
        <v>12900</v>
      </c>
      <c r="BB13" s="27">
        <f>$AU13+SUM('Est1'!$U13:'Est1'!AA13)</f>
        <v>12900</v>
      </c>
      <c r="BC13" s="27">
        <f>$AU13+SUM('Est1'!$U13:'Est1'!AB13)</f>
        <v>12900</v>
      </c>
      <c r="BD13" s="27">
        <f>$AU13+SUM('Est1'!$U13:'Est1'!AC13)</f>
        <v>12900</v>
      </c>
      <c r="BE13" s="27">
        <f>$AU13+SUM('Est1'!$U13:'Est1'!AD13)</f>
        <v>12900</v>
      </c>
      <c r="BF13" s="27">
        <f>$AU13+SUM('Est1'!$U13:'Est1'!AE13)</f>
        <v>12900</v>
      </c>
      <c r="BG13" s="27">
        <f>$AU13+SUM('Est1'!$U13:'Est1'!AF13)</f>
        <v>12900</v>
      </c>
      <c r="BH13" s="27">
        <f>BG13+SUM('Est1'!AK13,'Est1'!AK19,'Est1'!AK25)</f>
        <v>12900</v>
      </c>
      <c r="BI13" s="27">
        <f>$BG13+SUM('Est1'!$AK13:'Est1'!AL13)</f>
        <v>12900</v>
      </c>
      <c r="BJ13" s="27">
        <f>$BG13+SUM('Est1'!$AK13:'Est1'!AM13)</f>
        <v>12900</v>
      </c>
      <c r="BK13" s="27">
        <f>$BG13+SUM('Est1'!$AK13:'Est1'!AN13)</f>
        <v>12900</v>
      </c>
      <c r="BL13" s="27">
        <f>$BG13+SUM('Est1'!$AK13:'Est1'!AO13)</f>
        <v>12900</v>
      </c>
      <c r="BM13" s="27">
        <f>$BG13+SUM('Est1'!$AK13:'Est1'!AP13)</f>
        <v>12900</v>
      </c>
      <c r="BN13" s="27">
        <f>$BG13+SUM('Est1'!$AK13:'Est1'!AQ13)</f>
        <v>12900</v>
      </c>
      <c r="BO13" s="27">
        <f>$BG13+SUM('Est1'!$AK13:'Est1'!AR13)</f>
        <v>12900</v>
      </c>
      <c r="BP13" s="27">
        <f>$BG13+SUM('Est1'!$AK13:'Est1'!AS13)</f>
        <v>12900</v>
      </c>
      <c r="BQ13" s="27">
        <f>$BG13+SUM('Est1'!$AK13:'Est1'!AT13)</f>
        <v>12900</v>
      </c>
      <c r="BR13" s="27">
        <f>$BG13+SUM('Est1'!$AK13:'Est1'!AU13)</f>
        <v>12900</v>
      </c>
      <c r="BS13" s="27">
        <f>$BG13+SUM('Est1'!$AK13:'Est1'!AV13)</f>
        <v>12900</v>
      </c>
      <c r="BT13" s="27">
        <f>BS13+SUM('Est1'!BA13,'Est1'!BA19,'Est1'!BA25)</f>
        <v>12900</v>
      </c>
      <c r="BU13" s="27">
        <f>$BS$13+SUM('Est1'!$BA13:'Est1'!BB13)</f>
        <v>12900</v>
      </c>
      <c r="BV13" s="27">
        <f>$BS$13+SUM('Est1'!$BA13:'Est1'!BC13)</f>
        <v>12900</v>
      </c>
      <c r="BW13" s="27">
        <f>$BS$13+SUM('Est1'!$BA13:'Est1'!BD13)</f>
        <v>12900</v>
      </c>
      <c r="BX13" s="27">
        <f>$BS$13+SUM('Est1'!$BA13:'Est1'!BE13)</f>
        <v>12900</v>
      </c>
      <c r="BY13" s="27">
        <f>$BS$13+SUM('Est1'!$BA13:'Est1'!BF13)</f>
        <v>12900</v>
      </c>
      <c r="BZ13" s="27">
        <f>$BS$13+SUM('Est1'!$BA13:'Est1'!BG13)</f>
        <v>12900</v>
      </c>
      <c r="CA13" s="27">
        <f>$BS$13+SUM('Est1'!$BA13:'Est1'!BH13)</f>
        <v>12900</v>
      </c>
      <c r="CB13" s="27">
        <f>$BS$13+SUM('Est1'!$BA13:'Est1'!BI13)</f>
        <v>12900</v>
      </c>
      <c r="CC13" s="27">
        <f>$BS$13+SUM('Est1'!$BA13:'Est1'!BJ13)</f>
        <v>12900</v>
      </c>
      <c r="CD13" s="27">
        <f>$BS$13+SUM('Est1'!$BA13:'Est1'!BK13)</f>
        <v>12900</v>
      </c>
      <c r="CE13" s="27">
        <f>$BS$13+SUM('Est1'!$BA13:'Est1'!BL13)</f>
        <v>12900</v>
      </c>
      <c r="CF13" s="27">
        <f>CE13+SUM('Est1'!BQ13,'Est1'!BQ19,'Est1'!BQ25)</f>
        <v>12900</v>
      </c>
      <c r="CG13" s="27">
        <f>$CE13+SUM('Est1'!$BQ13:'Est1'!BR13)</f>
        <v>12900</v>
      </c>
      <c r="CH13" s="27">
        <f>$CE13+SUM('Est1'!$BQ13:'Est1'!BS13)</f>
        <v>12900</v>
      </c>
      <c r="CI13" s="27">
        <f>$CE13+SUM('Est1'!$BQ13:'Est1'!BT13)</f>
        <v>12900</v>
      </c>
      <c r="CJ13" s="27">
        <f>$CE13+SUM('Est1'!$BQ13:'Est1'!BU13)</f>
        <v>12900</v>
      </c>
      <c r="CK13" s="27">
        <f>$CE13+SUM('Est1'!$BQ13:'Est1'!BV13)</f>
        <v>12900</v>
      </c>
      <c r="CL13" s="27">
        <f>$CE13+SUM('Est1'!$BQ13:'Est1'!BW13)</f>
        <v>12900</v>
      </c>
      <c r="CM13" s="27">
        <f>$CE13+SUM('Est1'!$BQ13:'Est1'!BX13)</f>
        <v>12900</v>
      </c>
      <c r="CN13" s="27">
        <f>$CE13+SUM('Est1'!$BQ13:'Est1'!BY13)</f>
        <v>12900</v>
      </c>
      <c r="CO13" s="27">
        <f>$CE13+SUM('Est1'!$BQ13:'Est1'!BZ13)</f>
        <v>12900</v>
      </c>
      <c r="CP13" s="27">
        <f>$CE13+SUM('Est1'!$BQ13:'Est1'!CA13)</f>
        <v>12900</v>
      </c>
      <c r="CQ13" s="27">
        <f>$CE13+SUM('Est1'!$BQ13:'Est1'!CB13)</f>
        <v>12900</v>
      </c>
    </row>
    <row r="14" spans="1:95" s="12" customFormat="1" ht="30.75" customHeight="1">
      <c r="A14"/>
      <c r="B14"/>
      <c r="C14" s="12">
        <v>9</v>
      </c>
      <c r="D14" s="12" t="s">
        <v>28</v>
      </c>
      <c r="Z14" s="12">
        <v>5</v>
      </c>
      <c r="AA14" s="12" t="s">
        <v>26</v>
      </c>
      <c r="AC14" s="13" t="str">
        <f>"Só até "&amp;AD14&amp;" de "&amp;Id.O!$D$9</f>
        <v>Só até abril de 2019</v>
      </c>
      <c r="AD14" s="13" t="s">
        <v>25</v>
      </c>
      <c r="AF14" s="280"/>
      <c r="AG14" s="286">
        <f t="shared" ref="AG14" si="2">IF(OR(ISERROR(AG13/AG11),AG13=""),"",AG13/AG11)</f>
        <v>0.7371428571428571</v>
      </c>
      <c r="AH14" s="286" t="e">
        <f>IF(OR(ISERROR(AH13/AH11),AH13=""),"",AH13/AH11)</f>
        <v>#REF!</v>
      </c>
      <c r="AI14" s="286"/>
      <c r="AJ14" s="286">
        <f>IF(OR(ISERROR(AJ13/AJ11),AJ13=""),"",AJ13/AJ11)</f>
        <v>0.93328890369876716</v>
      </c>
      <c r="AK14" s="286">
        <f t="shared" ref="AK14:CQ14" si="3">IF(OR(ISERROR(AK13/AK11),AK13=""),"",AK13/AK11)</f>
        <v>0.92</v>
      </c>
      <c r="AL14" s="286">
        <f t="shared" si="3"/>
        <v>0.93333333333333335</v>
      </c>
      <c r="AM14" s="286">
        <f t="shared" si="3"/>
        <v>0.94285714285714284</v>
      </c>
      <c r="AN14" s="286">
        <f t="shared" si="3"/>
        <v>0.95</v>
      </c>
      <c r="AO14" s="286">
        <f t="shared" si="3"/>
        <v>0.9555555555555556</v>
      </c>
      <c r="AP14" s="286">
        <f t="shared" si="3"/>
        <v>0.7371428571428571</v>
      </c>
      <c r="AQ14" s="286">
        <f t="shared" si="3"/>
        <v>0.7371428571428571</v>
      </c>
      <c r="AR14" s="286">
        <f t="shared" si="3"/>
        <v>0.7371428571428571</v>
      </c>
      <c r="AS14" s="286">
        <f t="shared" si="3"/>
        <v>0.7371428571428571</v>
      </c>
      <c r="AT14" s="286">
        <f t="shared" si="3"/>
        <v>0.7371428571428571</v>
      </c>
      <c r="AU14" s="286">
        <f t="shared" si="3"/>
        <v>0.7371428571428571</v>
      </c>
      <c r="AV14" s="286">
        <f t="shared" si="3"/>
        <v>0.7371428571428571</v>
      </c>
      <c r="AW14" s="286">
        <f t="shared" si="3"/>
        <v>0.7371428571428571</v>
      </c>
      <c r="AX14" s="286">
        <f t="shared" si="3"/>
        <v>0.7371428571428571</v>
      </c>
      <c r="AY14" s="286">
        <f t="shared" si="3"/>
        <v>0.7371428571428571</v>
      </c>
      <c r="AZ14" s="286">
        <f t="shared" si="3"/>
        <v>0.7371428571428571</v>
      </c>
      <c r="BA14" s="286">
        <f t="shared" si="3"/>
        <v>0.7371428571428571</v>
      </c>
      <c r="BB14" s="286">
        <f t="shared" si="3"/>
        <v>0.7371428571428571</v>
      </c>
      <c r="BC14" s="286">
        <f t="shared" si="3"/>
        <v>0.7371428571428571</v>
      </c>
      <c r="BD14" s="286">
        <f t="shared" si="3"/>
        <v>0.7371428571428571</v>
      </c>
      <c r="BE14" s="286">
        <f t="shared" si="3"/>
        <v>0.7371428571428571</v>
      </c>
      <c r="BF14" s="286">
        <f t="shared" si="3"/>
        <v>0.7371428571428571</v>
      </c>
      <c r="BG14" s="286">
        <f t="shared" si="3"/>
        <v>0.7371428571428571</v>
      </c>
      <c r="BH14" s="286">
        <f t="shared" si="3"/>
        <v>0.7371428571428571</v>
      </c>
      <c r="BI14" s="286">
        <f t="shared" si="3"/>
        <v>0.7371428571428571</v>
      </c>
      <c r="BJ14" s="286">
        <f t="shared" si="3"/>
        <v>0.7371428571428571</v>
      </c>
      <c r="BK14" s="286">
        <f t="shared" si="3"/>
        <v>0.7371428571428571</v>
      </c>
      <c r="BL14" s="286">
        <f t="shared" si="3"/>
        <v>0.7371428571428571</v>
      </c>
      <c r="BM14" s="286">
        <f t="shared" si="3"/>
        <v>0.7371428571428571</v>
      </c>
      <c r="BN14" s="286">
        <f t="shared" si="3"/>
        <v>0.7371428571428571</v>
      </c>
      <c r="BO14" s="286">
        <f t="shared" si="3"/>
        <v>0.7371428571428571</v>
      </c>
      <c r="BP14" s="286">
        <f t="shared" si="3"/>
        <v>0.7371428571428571</v>
      </c>
      <c r="BQ14" s="286">
        <f t="shared" si="3"/>
        <v>0.7371428571428571</v>
      </c>
      <c r="BR14" s="286">
        <f t="shared" si="3"/>
        <v>0.7371428571428571</v>
      </c>
      <c r="BS14" s="286">
        <f t="shared" si="3"/>
        <v>0.7371428571428571</v>
      </c>
      <c r="BT14" s="286">
        <f t="shared" si="3"/>
        <v>0.7371428571428571</v>
      </c>
      <c r="BU14" s="286">
        <f t="shared" si="3"/>
        <v>0.7371428571428571</v>
      </c>
      <c r="BV14" s="286">
        <f t="shared" si="3"/>
        <v>0.7371428571428571</v>
      </c>
      <c r="BW14" s="286">
        <f t="shared" si="3"/>
        <v>0.7371428571428571</v>
      </c>
      <c r="BX14" s="286">
        <f t="shared" si="3"/>
        <v>0.7371428571428571</v>
      </c>
      <c r="BY14" s="286">
        <f t="shared" si="3"/>
        <v>0.7371428571428571</v>
      </c>
      <c r="BZ14" s="286">
        <f t="shared" si="3"/>
        <v>0.7371428571428571</v>
      </c>
      <c r="CA14" s="286">
        <f t="shared" si="3"/>
        <v>0.7371428571428571</v>
      </c>
      <c r="CB14" s="286">
        <f t="shared" si="3"/>
        <v>0.7371428571428571</v>
      </c>
      <c r="CC14" s="286">
        <f t="shared" si="3"/>
        <v>0.7371428571428571</v>
      </c>
      <c r="CD14" s="286">
        <f t="shared" si="3"/>
        <v>0.7371428571428571</v>
      </c>
      <c r="CE14" s="286">
        <f t="shared" si="3"/>
        <v>0.7371428571428571</v>
      </c>
      <c r="CF14" s="286">
        <f t="shared" si="3"/>
        <v>0.7371428571428571</v>
      </c>
      <c r="CG14" s="286">
        <f t="shared" si="3"/>
        <v>0.7371428571428571</v>
      </c>
      <c r="CH14" s="286">
        <f t="shared" si="3"/>
        <v>0.7371428571428571</v>
      </c>
      <c r="CI14" s="286">
        <f t="shared" si="3"/>
        <v>0.7371428571428571</v>
      </c>
      <c r="CJ14" s="286">
        <f t="shared" si="3"/>
        <v>0.7371428571428571</v>
      </c>
      <c r="CK14" s="286">
        <f t="shared" si="3"/>
        <v>0.7371428571428571</v>
      </c>
      <c r="CL14" s="286">
        <f t="shared" si="3"/>
        <v>0.7371428571428571</v>
      </c>
      <c r="CM14" s="286">
        <f t="shared" si="3"/>
        <v>0.7371428571428571</v>
      </c>
      <c r="CN14" s="286">
        <f t="shared" si="3"/>
        <v>0.7371428571428571</v>
      </c>
      <c r="CO14" s="286">
        <f t="shared" si="3"/>
        <v>0.7371428571428571</v>
      </c>
      <c r="CP14" s="286">
        <f t="shared" si="3"/>
        <v>0.7371428571428571</v>
      </c>
      <c r="CQ14" s="286">
        <f t="shared" si="3"/>
        <v>0.7371428571428571</v>
      </c>
    </row>
    <row r="15" spans="1:95" s="12" customFormat="1" ht="30" customHeight="1">
      <c r="A15"/>
      <c r="B15"/>
      <c r="C15" s="12">
        <v>10</v>
      </c>
      <c r="D15" s="12" t="s">
        <v>29</v>
      </c>
      <c r="AC15" s="13" t="str">
        <f>IF(OR(Id.O!$K$9="1 ano",Id.O!$K$9="3 anos"),"","Só até "&amp;AD15&amp;" de "&amp;Id.O!$D$9+4)</f>
        <v>Só até abril de 2023</v>
      </c>
      <c r="AD15" s="13" t="s">
        <v>25</v>
      </c>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row>
    <row r="16" spans="1:95" s="12" customFormat="1" ht="30" customHeight="1">
      <c r="A16"/>
      <c r="B16"/>
      <c r="C16" s="12">
        <v>11</v>
      </c>
      <c r="D16" s="12" t="s">
        <v>30</v>
      </c>
      <c r="AC16" s="13" t="str">
        <f>IF(OR(Id.O!$K$9="1 ano",Id.O!$K$9="3 anos"),"","Só até "&amp;AD16&amp;" de "&amp;Id.O!$D$9+4)</f>
        <v>Só até mayo de 2023</v>
      </c>
      <c r="AD16" s="13" t="s">
        <v>26</v>
      </c>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row>
    <row r="17" spans="1:95" s="12" customFormat="1" ht="30" customHeight="1">
      <c r="A17"/>
      <c r="B17"/>
      <c r="C17" s="12">
        <v>12</v>
      </c>
      <c r="D17" s="12" t="s">
        <v>31</v>
      </c>
      <c r="AC17" s="13" t="str">
        <f>IF(OR(Id.O!$K$9="1 ano",Id.O!$K$9="3 anos"),"","Só até "&amp;AD17&amp;" de "&amp;Id.O!$D$9+4)</f>
        <v>Só até junio de 2023</v>
      </c>
      <c r="AD17" s="13" t="s">
        <v>21</v>
      </c>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row>
    <row r="18" spans="1:95" s="12" customFormat="1" ht="30" customHeight="1">
      <c r="A18"/>
      <c r="B18"/>
      <c r="AC18" s="13" t="str">
        <f>IF(OR(Id.O!$K$9="1 ano",Id.O!$K$9="3 anos"),"","Só até "&amp;AD18&amp;" de "&amp;Id.O!$D$9+4)</f>
        <v>Só até julio de 2023</v>
      </c>
      <c r="AD18" s="13" t="s">
        <v>27</v>
      </c>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row>
    <row r="19" spans="1:95" s="12" customFormat="1" ht="30" customHeight="1">
      <c r="A19"/>
      <c r="B19"/>
      <c r="AC19" s="13" t="str">
        <f>IF(OR(Id.O!$K$9="1 ano",Id.O!$K$9="3 anos"),"","Só até "&amp;AD19&amp;" de "&amp;Id.O!$D$9+4)</f>
        <v>Só até agosto de 2023</v>
      </c>
      <c r="AD19" s="13" t="s">
        <v>22</v>
      </c>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row>
    <row r="20" spans="1:95" s="12" customFormat="1" ht="30" customHeight="1">
      <c r="A20"/>
      <c r="B20"/>
      <c r="AC20" s="13" t="str">
        <f>IF(OR(Id.O!$K$9="1 ano",Id.O!$K$9="3 anos"),"","Só até "&amp;AD20&amp;" de "&amp;Id.O!$D$9+4)</f>
        <v>Só até septiembre de 2023</v>
      </c>
      <c r="AD20" s="13" t="s">
        <v>28</v>
      </c>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row>
    <row r="21" spans="1:95" s="12" customFormat="1" ht="30" customHeight="1">
      <c r="A21"/>
      <c r="B21"/>
      <c r="AC21" s="13" t="str">
        <f>IF(OR(Id.O!$K$9="1 ano",Id.O!$K$9="3 anos"),"","Só até "&amp;AD21&amp;" de "&amp;Id.O!$D$9+4)</f>
        <v>Só até octubre de 2023</v>
      </c>
      <c r="AD21" s="13" t="s">
        <v>29</v>
      </c>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row>
    <row r="22" spans="1:95" s="12" customFormat="1" ht="30" customHeight="1">
      <c r="A22"/>
      <c r="B22"/>
      <c r="AC22" s="13" t="str">
        <f>IF(OR(Id.O!$K$9="1 ano",Id.O!$K$9="3 anos"),"","Só até "&amp;AD22&amp;" de "&amp;Id.O!$D$9+4)</f>
        <v>Só até noviembre de 2023</v>
      </c>
      <c r="AD22" s="13" t="s">
        <v>30</v>
      </c>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row>
    <row r="23" spans="1:95" s="12" customFormat="1" ht="30" customHeight="1">
      <c r="A23"/>
      <c r="B23"/>
      <c r="AC23" s="13" t="str">
        <f>IF(OR(Id.O!$K$9="1 ano",Id.O!$K$9="3 anos"),"","Só até "&amp;AD23&amp;" de "&amp;Id.O!$D$9+4)</f>
        <v>Só até diciembre de 2023</v>
      </c>
      <c r="AD23" s="13" t="s">
        <v>31</v>
      </c>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row>
    <row r="24" spans="1:95" s="12" customFormat="1" ht="30" customHeight="1">
      <c r="A24"/>
      <c r="B24"/>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row>
    <row r="25" spans="1:95" s="12" customFormat="1" ht="30" hidden="1" customHeight="1">
      <c r="A25"/>
      <c r="B25"/>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row>
    <row r="26" spans="1:95" s="12" customFormat="1" ht="30" customHeight="1">
      <c r="A26"/>
      <c r="B26"/>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row>
    <row r="27" spans="1:95" s="12" customFormat="1" ht="30" customHeight="1">
      <c r="A27"/>
      <c r="B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row>
    <row r="28" spans="1:95" s="12" customFormat="1" ht="30" customHeight="1">
      <c r="A28"/>
      <c r="B28"/>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row>
    <row r="29" spans="1:95" s="12" customFormat="1" ht="30" customHeight="1">
      <c r="A29"/>
      <c r="B29"/>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row>
    <row r="30" spans="1:95" s="12" customFormat="1" ht="30" customHeight="1">
      <c r="A30"/>
      <c r="B30"/>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row>
    <row r="31" spans="1:95" s="12" customFormat="1" ht="30" customHeight="1">
      <c r="A31"/>
      <c r="B31"/>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row>
    <row r="32" spans="1:95" s="12" customFormat="1" ht="30" customHeight="1">
      <c r="A32"/>
      <c r="B32"/>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row>
    <row r="33" spans="1:95" s="12" customFormat="1" ht="30" customHeight="1">
      <c r="A33"/>
      <c r="B33"/>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row>
    <row r="34" spans="1:95" s="12" customFormat="1" ht="30" customHeight="1">
      <c r="A34"/>
      <c r="B34"/>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row>
    <row r="35" spans="1:95" s="12" customFormat="1" ht="30" customHeight="1">
      <c r="A35"/>
      <c r="B35"/>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row>
    <row r="36" spans="1:95" s="12" customFormat="1" ht="30" customHeight="1">
      <c r="A36"/>
      <c r="B36"/>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row>
    <row r="37" spans="1:95" s="12" customFormat="1" ht="30" customHeight="1">
      <c r="A37"/>
      <c r="B3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row>
    <row r="38" spans="1:95" s="12" customFormat="1" ht="30" customHeight="1">
      <c r="A38"/>
      <c r="B38"/>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row>
    <row r="39" spans="1:95" s="12" customFormat="1" ht="30" customHeight="1">
      <c r="A39"/>
      <c r="B39"/>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row>
    <row r="40" spans="1:95" s="12" customFormat="1" ht="30" customHeight="1">
      <c r="A40"/>
      <c r="B40"/>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row>
    <row r="41" spans="1:95" s="12" customFormat="1" ht="30" customHeight="1">
      <c r="A41"/>
      <c r="B41"/>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row>
    <row r="42" spans="1:95" s="12" customFormat="1" ht="30" customHeight="1">
      <c r="A42"/>
      <c r="B42"/>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row>
    <row r="43" spans="1:95" s="12" customFormat="1" ht="30" customHeight="1">
      <c r="A43"/>
      <c r="B43"/>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row>
    <row r="44" spans="1:95" s="12" customFormat="1" ht="30" customHeight="1">
      <c r="A44"/>
      <c r="B44"/>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row>
    <row r="45" spans="1:95" s="12" customFormat="1" ht="30" customHeight="1">
      <c r="A45"/>
      <c r="B45"/>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row>
    <row r="46" spans="1:95" s="12" customFormat="1" ht="30" customHeight="1">
      <c r="A46"/>
      <c r="B46"/>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row>
    <row r="47" spans="1:95" s="12" customFormat="1" ht="30" customHeight="1">
      <c r="A47"/>
      <c r="B4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row>
    <row r="48" spans="1:95" s="12" customFormat="1" ht="30" customHeight="1">
      <c r="A48"/>
      <c r="B48"/>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row>
    <row r="49" spans="1:95" s="12" customFormat="1" ht="30" customHeight="1">
      <c r="A49"/>
      <c r="B49"/>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row>
    <row r="50" spans="1:95" s="12" customFormat="1" ht="30" customHeight="1">
      <c r="A50"/>
      <c r="B50"/>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row>
    <row r="51" spans="1:95" s="12" customFormat="1" ht="30" customHeight="1">
      <c r="A51"/>
      <c r="B51"/>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row>
    <row r="52" spans="1:95" s="12" customFormat="1" ht="30" customHeight="1">
      <c r="A52"/>
      <c r="B52"/>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row>
    <row r="53" spans="1:95" s="12" customFormat="1" ht="30" customHeight="1">
      <c r="A53"/>
      <c r="B53"/>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row>
    <row r="54" spans="1:95" s="12" customFormat="1" ht="30" customHeight="1">
      <c r="A54"/>
      <c r="B54"/>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row>
    <row r="55" spans="1:95" s="12" customFormat="1" ht="30" customHeight="1">
      <c r="A55"/>
      <c r="B55"/>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row>
    <row r="56" spans="1:95" s="12" customFormat="1" ht="30" customHeight="1">
      <c r="A56"/>
      <c r="B56"/>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row>
    <row r="57" spans="1:95" s="12" customFormat="1" ht="30" customHeight="1">
      <c r="A57"/>
      <c r="B5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row>
    <row r="58" spans="1:95" s="12" customFormat="1" ht="30" customHeight="1">
      <c r="A58"/>
      <c r="B58"/>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row>
    <row r="59" spans="1:95" s="12" customFormat="1">
      <c r="A59"/>
      <c r="B59"/>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row>
    <row r="60" spans="1:95"/>
    <row r="61" spans="1:95"/>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sheetData>
  <sheetProtection algorithmName="SHA-512" hashValue="ZSTv361gwKg3auw4TEJBqZgiFbtpDa7Z9+A5o6mwlTRJIuAeOxiNtXt3MAoTwp2JXPiFYlmq48zZGUHENYi4Kw==" saltValue="PKG+wyRPSlQkb735Ri9fxg==" spinCount="100000" sheet="1" objects="1" scenarios="1" formatCells="0" formatColumns="0" formatRows="0" selectLockedCells="1"/>
  <mergeCells count="5">
    <mergeCell ref="C5:D5"/>
    <mergeCell ref="C6:D7"/>
    <mergeCell ref="C8:D8"/>
    <mergeCell ref="F8:G8"/>
    <mergeCell ref="F5:J5"/>
  </mergeCells>
  <conditionalFormatting sqref="C6">
    <cfRule type="cellIs" dxfId="9" priority="11" operator="equal">
      <formula>""</formula>
    </cfRule>
    <cfRule type="cellIs" dxfId="8" priority="12" operator="equal">
      <formula>0</formula>
    </cfRule>
    <cfRule type="cellIs" dxfId="7" priority="13" operator="greaterThan">
      <formula>0.7</formula>
    </cfRule>
    <cfRule type="cellIs" dxfId="6" priority="14" operator="lessThan">
      <formula>0.5</formula>
    </cfRule>
    <cfRule type="cellIs" dxfId="5" priority="15" operator="greaterThan">
      <formula>0.5</formula>
    </cfRule>
  </conditionalFormatting>
  <conditionalFormatting sqref="D9:D12">
    <cfRule type="cellIs" dxfId="4" priority="1" operator="equal">
      <formula>""</formula>
    </cfRule>
    <cfRule type="cellIs" dxfId="3" priority="2" operator="equal">
      <formula>0</formula>
    </cfRule>
    <cfRule type="cellIs" dxfId="2" priority="3" operator="greaterThan">
      <formula>0.7</formula>
    </cfRule>
    <cfRule type="cellIs" dxfId="1" priority="4" operator="lessThan">
      <formula>0.5</formula>
    </cfRule>
    <cfRule type="cellIs" dxfId="0" priority="5" operator="greaterThan">
      <formula>0.5</formula>
    </cfRule>
  </conditionalFormatting>
  <pageMargins left="0.25" right="0.25" top="0.75" bottom="0.75" header="0.3" footer="0.3"/>
  <pageSetup paperSize="9" scale="72"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5"/>
  <dimension ref="B1:Q27"/>
  <sheetViews>
    <sheetView showGridLines="0" zoomScale="90" zoomScaleNormal="90" zoomScalePageLayoutView="90" workbookViewId="0">
      <pane ySplit="2" topLeftCell="A3" activePane="bottomLeft" state="frozen"/>
      <selection activeCell="C3" sqref="C3"/>
      <selection pane="bottomLeft" activeCell="C8" sqref="C8"/>
    </sheetView>
  </sheetViews>
  <sheetFormatPr defaultColWidth="12.44140625" defaultRowHeight="15.6"/>
  <cols>
    <col min="1" max="1" width="2.44140625" style="50" customWidth="1"/>
    <col min="2" max="2" width="1.44140625" style="50" customWidth="1"/>
    <col min="3" max="3" width="13.6640625" style="50" customWidth="1"/>
    <col min="4" max="4" width="39.33203125" style="50" bestFit="1" customWidth="1"/>
    <col min="5" max="7" width="31.33203125" style="50" customWidth="1"/>
    <col min="8" max="8" width="14.44140625" style="50" customWidth="1"/>
    <col min="9" max="9" width="31.33203125" style="50" customWidth="1"/>
    <col min="10" max="10" width="6.44140625" style="50" customWidth="1"/>
    <col min="11" max="11" width="12.44140625" style="50" customWidth="1"/>
    <col min="12" max="14" width="12.44140625" style="50"/>
    <col min="15" max="15" width="12.44140625" style="50" customWidth="1"/>
    <col min="16" max="19" width="12.44140625" style="50"/>
    <col min="20" max="20" width="5.88671875" style="50" customWidth="1"/>
    <col min="21" max="16384" width="12.44140625" style="50"/>
  </cols>
  <sheetData>
    <row r="1" spans="2:17" s="67" customFormat="1" ht="39" customHeight="1">
      <c r="B1" s="277"/>
      <c r="C1" s="411"/>
      <c r="D1" s="411"/>
      <c r="E1" s="411"/>
      <c r="F1" s="411"/>
      <c r="G1" s="411"/>
      <c r="H1" s="411"/>
      <c r="I1" s="411"/>
      <c r="J1" s="411"/>
      <c r="K1" s="411"/>
      <c r="L1" s="411"/>
      <c r="M1" s="68"/>
    </row>
    <row r="2" spans="2:17" s="63" customFormat="1" ht="30" customHeight="1">
      <c r="D2" s="66"/>
      <c r="E2" s="65"/>
      <c r="F2" s="65"/>
      <c r="G2" s="65"/>
      <c r="H2" s="65"/>
      <c r="I2" s="64"/>
      <c r="J2" s="64"/>
      <c r="K2" s="64"/>
      <c r="L2" s="64"/>
      <c r="M2" s="64"/>
      <c r="N2" s="64"/>
      <c r="O2" s="64"/>
      <c r="P2" s="64"/>
      <c r="Q2" s="64"/>
    </row>
    <row r="3" spans="2:17" s="304" customFormat="1" ht="45" customHeight="1">
      <c r="C3" s="308" t="s">
        <v>311</v>
      </c>
      <c r="D3" s="305"/>
      <c r="E3" s="306"/>
      <c r="F3" s="306"/>
      <c r="G3" s="306"/>
      <c r="H3" s="306"/>
      <c r="I3" s="307"/>
      <c r="J3" s="307"/>
      <c r="K3" s="307"/>
      <c r="L3" s="307"/>
      <c r="M3" s="307"/>
      <c r="N3" s="307"/>
      <c r="O3" s="307"/>
      <c r="P3" s="307"/>
      <c r="Q3" s="307"/>
    </row>
    <row r="4" spans="2:17" ht="13.5" customHeight="1">
      <c r="D4" s="62"/>
      <c r="E4" s="61"/>
      <c r="F4" s="61"/>
      <c r="G4" s="61"/>
      <c r="H4" s="61"/>
      <c r="I4" s="60"/>
      <c r="J4" s="60"/>
      <c r="K4" s="60"/>
      <c r="L4" s="60"/>
      <c r="M4" s="60"/>
      <c r="N4" s="60"/>
      <c r="O4" s="60"/>
      <c r="P4" s="60"/>
      <c r="Q4" s="60"/>
    </row>
    <row r="5" spans="2:17" ht="50.1" customHeight="1">
      <c r="C5" s="59" t="s">
        <v>218</v>
      </c>
      <c r="D5" s="58"/>
      <c r="E5" s="58"/>
      <c r="F5" s="58"/>
      <c r="G5" s="58"/>
      <c r="H5" s="58"/>
      <c r="I5" s="58"/>
      <c r="J5" s="58"/>
      <c r="K5" s="58"/>
      <c r="L5" s="58"/>
      <c r="M5" s="58"/>
      <c r="N5" s="58"/>
      <c r="O5" s="58"/>
      <c r="P5" s="58"/>
    </row>
    <row r="6" spans="2:17" ht="27" customHeight="1">
      <c r="C6" s="57" t="s">
        <v>107</v>
      </c>
      <c r="D6" s="56"/>
      <c r="E6" s="56"/>
      <c r="F6" s="56"/>
      <c r="G6" s="56"/>
      <c r="H6" s="56"/>
      <c r="I6" s="56"/>
      <c r="J6" s="56"/>
      <c r="K6" s="56"/>
      <c r="L6" s="56"/>
      <c r="M6" s="56"/>
    </row>
    <row r="7" spans="2:17" ht="27" customHeight="1">
      <c r="C7" s="413" t="s">
        <v>106</v>
      </c>
      <c r="D7" s="413"/>
      <c r="E7" s="413"/>
      <c r="F7" s="413"/>
      <c r="G7" s="413"/>
      <c r="H7" s="413"/>
      <c r="I7" s="55"/>
      <c r="J7" s="55"/>
      <c r="K7" s="55"/>
      <c r="L7" s="55"/>
      <c r="M7" s="54"/>
    </row>
    <row r="8" spans="2:17" ht="36" customHeight="1">
      <c r="C8" s="53" t="s">
        <v>105</v>
      </c>
      <c r="D8" s="52" t="s">
        <v>166</v>
      </c>
      <c r="E8" s="415" t="s">
        <v>171</v>
      </c>
      <c r="F8" s="416"/>
      <c r="G8" s="416"/>
      <c r="H8" s="416"/>
      <c r="I8" s="417"/>
      <c r="J8" s="51"/>
    </row>
    <row r="9" spans="2:17" ht="8.1" customHeight="1">
      <c r="C9" s="412"/>
      <c r="D9" s="412"/>
      <c r="E9" s="412"/>
      <c r="F9" s="412"/>
      <c r="G9" s="414"/>
      <c r="H9" s="412"/>
      <c r="I9" s="412"/>
    </row>
    <row r="10" spans="2:17" ht="36" customHeight="1">
      <c r="C10" s="53" t="s">
        <v>104</v>
      </c>
      <c r="D10" s="52" t="s">
        <v>167</v>
      </c>
      <c r="E10" s="415" t="s">
        <v>170</v>
      </c>
      <c r="F10" s="416"/>
      <c r="G10" s="416"/>
      <c r="H10" s="416"/>
      <c r="I10" s="417"/>
      <c r="J10" s="51"/>
    </row>
    <row r="11" spans="2:17" ht="8.1" customHeight="1">
      <c r="C11" s="412"/>
      <c r="D11" s="412"/>
      <c r="E11" s="412"/>
      <c r="F11" s="412"/>
      <c r="G11" s="412"/>
      <c r="H11" s="412"/>
      <c r="I11" s="412"/>
    </row>
    <row r="12" spans="2:17" ht="36" customHeight="1">
      <c r="C12" s="53" t="s">
        <v>103</v>
      </c>
      <c r="D12" s="52" t="s">
        <v>101</v>
      </c>
      <c r="E12" s="415" t="s">
        <v>169</v>
      </c>
      <c r="F12" s="416"/>
      <c r="G12" s="416"/>
      <c r="H12" s="416"/>
      <c r="I12" s="417"/>
      <c r="J12" s="51"/>
    </row>
    <row r="13" spans="2:17" ht="8.1" customHeight="1">
      <c r="C13" s="412"/>
      <c r="D13" s="412"/>
      <c r="E13" s="412"/>
      <c r="F13" s="412"/>
      <c r="G13" s="412"/>
      <c r="H13" s="412"/>
      <c r="I13" s="412"/>
    </row>
    <row r="14" spans="2:17" ht="36" customHeight="1">
      <c r="C14" s="53" t="s">
        <v>102</v>
      </c>
      <c r="D14" s="52" t="s">
        <v>168</v>
      </c>
      <c r="E14" s="415" t="s">
        <v>172</v>
      </c>
      <c r="F14" s="416"/>
      <c r="G14" s="416"/>
      <c r="H14" s="416"/>
      <c r="I14" s="417"/>
      <c r="J14" s="51"/>
    </row>
    <row r="15" spans="2:17" ht="8.1" customHeight="1">
      <c r="C15" s="412"/>
      <c r="D15" s="412"/>
      <c r="E15" s="412"/>
      <c r="F15" s="412"/>
      <c r="G15" s="412"/>
      <c r="H15" s="412"/>
      <c r="I15" s="412"/>
    </row>
    <row r="16" spans="2:17" ht="36" customHeight="1">
      <c r="C16" s="53" t="s">
        <v>100</v>
      </c>
      <c r="D16" s="52" t="s">
        <v>240</v>
      </c>
      <c r="E16" s="415" t="s">
        <v>173</v>
      </c>
      <c r="F16" s="416"/>
      <c r="G16" s="416"/>
      <c r="H16" s="416"/>
      <c r="I16" s="417"/>
      <c r="J16" s="51"/>
    </row>
    <row r="17" spans="3:10" ht="8.25" customHeight="1">
      <c r="C17" s="412"/>
      <c r="D17" s="412"/>
      <c r="E17" s="412"/>
      <c r="F17" s="412"/>
      <c r="G17" s="412"/>
      <c r="H17" s="412"/>
      <c r="I17" s="412"/>
    </row>
    <row r="18" spans="3:10" ht="36" customHeight="1">
      <c r="C18" s="53" t="s">
        <v>99</v>
      </c>
      <c r="D18" s="52" t="s">
        <v>98</v>
      </c>
      <c r="E18" s="415" t="s">
        <v>174</v>
      </c>
      <c r="F18" s="416"/>
      <c r="G18" s="416"/>
      <c r="H18" s="416"/>
      <c r="I18" s="417"/>
      <c r="J18" s="51"/>
    </row>
    <row r="19" spans="3:10" ht="8.25" customHeight="1">
      <c r="C19" s="412"/>
      <c r="D19" s="412"/>
      <c r="E19" s="412"/>
      <c r="F19" s="412"/>
      <c r="G19" s="412"/>
      <c r="H19" s="412"/>
      <c r="I19" s="412"/>
    </row>
    <row r="27" spans="3:10">
      <c r="E27" s="155"/>
    </row>
  </sheetData>
  <sheetProtection algorithmName="SHA-512" hashValue="G24Fkxg2mmVnyDyzMzWQzfr+bjElp48TTwnGEXqqbBGd56qVOEeMUPOjbZsagW+WZEnhEyjtJxaVx1o/FAeJhQ==" saltValue="bpx0bSTOo3IZEWz6zLJw8g==" spinCount="100000" sheet="1" objects="1" scenarios="1" formatCells="0" formatColumns="0" formatRows="0" selectLockedCells="1"/>
  <mergeCells count="18">
    <mergeCell ref="E18:I18"/>
    <mergeCell ref="C19:I19"/>
    <mergeCell ref="C1:D1"/>
    <mergeCell ref="E1:F1"/>
    <mergeCell ref="G1:H1"/>
    <mergeCell ref="I1:J1"/>
    <mergeCell ref="K1:L1"/>
    <mergeCell ref="C17:I17"/>
    <mergeCell ref="C7:H7"/>
    <mergeCell ref="C9:I9"/>
    <mergeCell ref="C11:I11"/>
    <mergeCell ref="C13:I13"/>
    <mergeCell ref="E8:I8"/>
    <mergeCell ref="E10:I10"/>
    <mergeCell ref="E12:I12"/>
    <mergeCell ref="E14:I14"/>
    <mergeCell ref="E16:I16"/>
    <mergeCell ref="C15:I1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6"/>
  <dimension ref="B1:L12"/>
  <sheetViews>
    <sheetView showGridLines="0" zoomScale="90" zoomScaleNormal="90" zoomScalePageLayoutView="90" workbookViewId="0">
      <pane ySplit="2" topLeftCell="A3" activePane="bottomLeft" state="frozen"/>
      <selection activeCell="C3" sqref="C3"/>
      <selection pane="bottomLeft" activeCell="C6" sqref="C6"/>
    </sheetView>
  </sheetViews>
  <sheetFormatPr defaultColWidth="12.44140625" defaultRowHeight="15.6"/>
  <cols>
    <col min="1" max="1" width="2.44140625" style="50" customWidth="1"/>
    <col min="2" max="2" width="1.44140625" style="50" customWidth="1"/>
    <col min="3" max="3" width="97.33203125" style="50" customWidth="1"/>
    <col min="4" max="4" width="3.33203125" style="50" customWidth="1"/>
    <col min="5" max="5" width="97.33203125" style="50" customWidth="1"/>
    <col min="6" max="7" width="1.6640625" style="50" customWidth="1"/>
    <col min="8" max="9" width="12.44140625" style="50"/>
    <col min="10" max="10" width="12.44140625" style="50" customWidth="1"/>
    <col min="11" max="14" width="12.44140625" style="50"/>
    <col min="15" max="15" width="5.88671875" style="50" customWidth="1"/>
    <col min="16" max="16384" width="12.44140625" style="50"/>
  </cols>
  <sheetData>
    <row r="1" spans="2:12" s="67" customFormat="1" ht="39" customHeight="1">
      <c r="B1" s="277"/>
      <c r="C1" s="411"/>
      <c r="D1" s="411"/>
      <c r="E1" s="411"/>
      <c r="F1" s="411"/>
      <c r="H1" s="68"/>
    </row>
    <row r="2" spans="2:12" s="63" customFormat="1" ht="30" customHeight="1">
      <c r="D2" s="66"/>
      <c r="E2" s="65"/>
      <c r="F2" s="65"/>
      <c r="G2" s="64"/>
      <c r="H2" s="64"/>
      <c r="I2" s="64"/>
      <c r="J2" s="64"/>
      <c r="K2" s="64"/>
      <c r="L2" s="64"/>
    </row>
    <row r="3" spans="2:12" s="304" customFormat="1" ht="45" customHeight="1">
      <c r="C3" s="308" t="s">
        <v>311</v>
      </c>
      <c r="D3" s="305"/>
      <c r="E3" s="306"/>
      <c r="F3" s="306"/>
      <c r="G3" s="307"/>
      <c r="H3" s="307"/>
      <c r="I3" s="307"/>
      <c r="J3" s="307"/>
      <c r="K3" s="307"/>
      <c r="L3" s="307"/>
    </row>
    <row r="4" spans="2:12" ht="19.5" customHeight="1">
      <c r="D4" s="62"/>
      <c r="E4" s="61"/>
      <c r="F4" s="61"/>
      <c r="G4" s="60"/>
      <c r="H4" s="60"/>
      <c r="I4" s="60"/>
      <c r="J4" s="60"/>
      <c r="K4" s="60"/>
      <c r="L4" s="60"/>
    </row>
    <row r="5" spans="2:12" ht="28.5" customHeight="1">
      <c r="C5" s="69" t="s">
        <v>119</v>
      </c>
      <c r="E5" s="69" t="s">
        <v>118</v>
      </c>
    </row>
    <row r="6" spans="2:12" ht="69.75" customHeight="1">
      <c r="C6" s="158" t="s">
        <v>117</v>
      </c>
      <c r="D6" s="70"/>
      <c r="E6" s="158" t="s">
        <v>116</v>
      </c>
      <c r="F6" s="71"/>
    </row>
    <row r="7" spans="2:12" ht="7.5" customHeight="1"/>
    <row r="8" spans="2:12" ht="28.5" customHeight="1">
      <c r="C8" s="69" t="s">
        <v>115</v>
      </c>
      <c r="D8" s="70"/>
      <c r="E8" s="69" t="s">
        <v>114</v>
      </c>
    </row>
    <row r="9" spans="2:12" ht="69.75" customHeight="1">
      <c r="C9" s="158" t="s">
        <v>113</v>
      </c>
      <c r="E9" s="158" t="s">
        <v>112</v>
      </c>
    </row>
    <row r="10" spans="2:12" ht="7.5" customHeight="1"/>
    <row r="11" spans="2:12" ht="28.5" customHeight="1">
      <c r="C11" s="69" t="s">
        <v>111</v>
      </c>
      <c r="E11" s="69" t="s">
        <v>110</v>
      </c>
    </row>
    <row r="12" spans="2:12" ht="69.75" customHeight="1">
      <c r="C12" s="158" t="s">
        <v>109</v>
      </c>
      <c r="E12" s="158" t="s">
        <v>108</v>
      </c>
    </row>
  </sheetData>
  <sheetProtection algorithmName="SHA-512" hashValue="fHt3ewUPH2FhxIsLtQaSNdxvrMF4CxGaxd00VWlg+M5goPGm4ADqBDHed1MCAHe9Am74P66ZY7OZq/o6HtkPhQ==" saltValue="RjavpGC4el989x7YU6JbPA==" spinCount="100000" sheet="1" objects="1" scenarios="1" formatCells="0" formatColumns="0" formatRows="0" selectLockedCells="1"/>
  <mergeCells count="2">
    <mergeCell ref="C1:D1"/>
    <mergeCell ref="E1:F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7"/>
  <dimension ref="A1:Q14"/>
  <sheetViews>
    <sheetView showGridLines="0" zoomScale="90" zoomScaleNormal="90" zoomScalePageLayoutView="90" workbookViewId="0">
      <pane ySplit="2" topLeftCell="A3" activePane="bottomLeft" state="frozen"/>
      <selection activeCell="C3" sqref="C3"/>
      <selection pane="bottomLeft" activeCell="D5" sqref="D5"/>
    </sheetView>
  </sheetViews>
  <sheetFormatPr defaultColWidth="12.44140625" defaultRowHeight="15.6"/>
  <cols>
    <col min="1" max="1" width="2.44140625" style="50" customWidth="1"/>
    <col min="2" max="2" width="1.44140625" style="50" customWidth="1"/>
    <col min="3" max="3" width="7.88671875" style="50" customWidth="1"/>
    <col min="4" max="4" width="72.109375" style="50" customWidth="1"/>
    <col min="5" max="5" width="17.44140625" style="50" customWidth="1"/>
    <col min="6" max="10" width="31.33203125" style="50" customWidth="1"/>
    <col min="11" max="11" width="12.44140625" style="50" customWidth="1"/>
    <col min="12" max="14" width="12.44140625" style="50"/>
    <col min="15" max="15" width="12.44140625" style="50" customWidth="1"/>
    <col min="16" max="19" width="12.44140625" style="50"/>
    <col min="20" max="20" width="5.88671875" style="50" customWidth="1"/>
    <col min="21" max="16384" width="12.44140625" style="50"/>
  </cols>
  <sheetData>
    <row r="1" spans="1:17" s="67" customFormat="1" ht="39" customHeight="1">
      <c r="A1" s="77"/>
      <c r="B1" s="277"/>
      <c r="C1" s="411"/>
      <c r="D1" s="411"/>
      <c r="E1" s="411"/>
      <c r="F1" s="411"/>
      <c r="G1" s="411"/>
      <c r="H1" s="411"/>
      <c r="I1" s="411"/>
      <c r="J1" s="411"/>
      <c r="K1" s="411"/>
      <c r="L1" s="411"/>
      <c r="M1" s="68"/>
    </row>
    <row r="2" spans="1:17" s="63" customFormat="1" ht="30" customHeight="1">
      <c r="D2" s="66"/>
      <c r="E2" s="65"/>
      <c r="F2" s="65"/>
      <c r="G2" s="65"/>
      <c r="H2" s="65"/>
      <c r="I2" s="64"/>
      <c r="J2" s="64"/>
      <c r="K2" s="64"/>
      <c r="L2" s="64"/>
      <c r="M2" s="64"/>
      <c r="N2" s="64"/>
      <c r="O2" s="64"/>
      <c r="P2" s="64"/>
      <c r="Q2" s="64"/>
    </row>
    <row r="3" spans="1:17" s="304" customFormat="1" ht="45" customHeight="1">
      <c r="C3" s="308" t="s">
        <v>311</v>
      </c>
      <c r="D3" s="305"/>
      <c r="E3" s="306"/>
      <c r="F3" s="306"/>
      <c r="G3" s="306"/>
      <c r="H3" s="306"/>
      <c r="I3" s="307"/>
      <c r="J3" s="307"/>
      <c r="K3" s="307"/>
      <c r="L3" s="307"/>
      <c r="M3" s="307"/>
      <c r="N3" s="307"/>
      <c r="O3" s="307"/>
      <c r="P3" s="307"/>
      <c r="Q3" s="307"/>
    </row>
    <row r="4" spans="1:17" ht="23.25" customHeight="1">
      <c r="D4" s="62"/>
      <c r="E4" s="61"/>
      <c r="F4" s="61"/>
      <c r="G4" s="61"/>
      <c r="H4" s="61"/>
      <c r="I4" s="60"/>
      <c r="J4" s="60"/>
      <c r="K4" s="60"/>
      <c r="L4" s="60"/>
      <c r="M4" s="60"/>
      <c r="N4" s="60"/>
      <c r="O4" s="60"/>
      <c r="P4" s="60"/>
      <c r="Q4" s="60"/>
    </row>
    <row r="5" spans="1:17" ht="30" customHeight="1">
      <c r="C5" s="75">
        <v>1</v>
      </c>
      <c r="D5" s="74" t="s">
        <v>124</v>
      </c>
      <c r="E5" s="73" t="s">
        <v>120</v>
      </c>
    </row>
    <row r="6" spans="1:17" ht="45.75" customHeight="1">
      <c r="C6" s="418"/>
      <c r="D6" s="418"/>
      <c r="E6" s="72"/>
      <c r="F6" s="72"/>
      <c r="G6" s="72"/>
      <c r="H6" s="72"/>
      <c r="I6" s="72"/>
    </row>
    <row r="7" spans="1:17" ht="30" customHeight="1">
      <c r="C7" s="75">
        <v>2</v>
      </c>
      <c r="D7" s="74" t="s">
        <v>123</v>
      </c>
      <c r="E7" s="73" t="s">
        <v>120</v>
      </c>
    </row>
    <row r="8" spans="1:17" ht="45.75" customHeight="1">
      <c r="C8" s="418"/>
      <c r="D8" s="418"/>
      <c r="E8" s="72"/>
      <c r="F8" s="72"/>
      <c r="G8" s="72"/>
      <c r="H8" s="72"/>
      <c r="I8" s="72"/>
    </row>
    <row r="9" spans="1:17" ht="30" customHeight="1">
      <c r="C9" s="75">
        <v>3</v>
      </c>
      <c r="D9" s="74" t="s">
        <v>122</v>
      </c>
      <c r="E9" s="73" t="s">
        <v>120</v>
      </c>
    </row>
    <row r="10" spans="1:17" ht="45.75" customHeight="1">
      <c r="C10" s="418"/>
      <c r="D10" s="418"/>
      <c r="E10" s="72"/>
      <c r="F10" s="72"/>
      <c r="G10" s="72"/>
      <c r="H10" s="72"/>
      <c r="I10" s="72"/>
    </row>
    <row r="11" spans="1:17" ht="30" customHeight="1">
      <c r="C11" s="75">
        <v>4</v>
      </c>
      <c r="D11" s="74" t="s">
        <v>179</v>
      </c>
      <c r="E11" s="73" t="s">
        <v>120</v>
      </c>
      <c r="H11" s="76" t="s">
        <v>121</v>
      </c>
    </row>
    <row r="12" spans="1:17" ht="29.25" customHeight="1">
      <c r="C12" s="418"/>
      <c r="D12" s="418"/>
      <c r="E12" s="72"/>
      <c r="F12" s="72"/>
      <c r="G12" s="72"/>
      <c r="H12" s="72"/>
      <c r="I12" s="72"/>
    </row>
    <row r="13" spans="1:17" ht="30" customHeight="1"/>
    <row r="14" spans="1:17" ht="29.25" customHeight="1">
      <c r="C14" s="418"/>
      <c r="D14" s="418"/>
      <c r="E14" s="72"/>
      <c r="F14" s="72"/>
      <c r="G14" s="72"/>
      <c r="H14" s="72"/>
      <c r="I14" s="72"/>
    </row>
  </sheetData>
  <sheetProtection algorithmName="SHA-512" hashValue="QBGP6ckKX3FIftbcL4Fgc8KDzyieL1kWRQGSM3vTxAkZLCmrsJ4DvfPDUN+pJ3ZuYnf/voYgQ5V9pm7trPYV1A==" saltValue="PDK16bKUCWYaSFHl2n4GiA==" spinCount="100000" sheet="1" objects="1" scenarios="1" formatCells="0" formatColumns="0" formatRows="0" selectLockedCells="1"/>
  <mergeCells count="10">
    <mergeCell ref="E1:F1"/>
    <mergeCell ref="G1:H1"/>
    <mergeCell ref="I1:J1"/>
    <mergeCell ref="K1:L1"/>
    <mergeCell ref="C14:D14"/>
    <mergeCell ref="C12:D12"/>
    <mergeCell ref="C10:D10"/>
    <mergeCell ref="C8:D8"/>
    <mergeCell ref="C6:D6"/>
    <mergeCell ref="C1:D1"/>
  </mergeCells>
  <hyperlinks>
    <hyperlink ref="E7" r:id="rId1" xr:uid="{00000000-0004-0000-1A00-000000000000}"/>
    <hyperlink ref="E9" r:id="rId2" xr:uid="{00000000-0004-0000-1A00-000001000000}"/>
    <hyperlink ref="E5" r:id="rId3" xr:uid="{00000000-0004-0000-1A00-000002000000}"/>
    <hyperlink ref="E11" r:id="rId4" xr:uid="{00000000-0004-0000-1A00-000003000000}"/>
  </hyperlinks>
  <pageMargins left="0.7" right="0.7" top="0.75" bottom="0.75" header="0.3" footer="0.3"/>
  <pageSetup paperSize="9" orientation="portrait" r:id="rId5"/>
  <drawing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8"/>
  <dimension ref="B1:Q5"/>
  <sheetViews>
    <sheetView showGridLines="0" zoomScale="90" zoomScaleNormal="90" zoomScalePageLayoutView="90" workbookViewId="0">
      <pane ySplit="2" topLeftCell="A3" activePane="bottomLeft" state="frozen"/>
      <selection activeCell="G4" sqref="G4"/>
      <selection pane="bottomLeft" activeCell="C3" sqref="C3"/>
    </sheetView>
  </sheetViews>
  <sheetFormatPr defaultColWidth="12.44140625" defaultRowHeight="15.6"/>
  <cols>
    <col min="1" max="1" width="2.44140625" style="50" customWidth="1"/>
    <col min="2" max="2" width="1.44140625" style="50" customWidth="1"/>
    <col min="3" max="3" width="50.33203125" style="50" bestFit="1" customWidth="1"/>
    <col min="4" max="6" width="31.33203125" style="50" customWidth="1"/>
    <col min="7" max="7" width="29.109375" style="50" customWidth="1"/>
    <col min="8" max="10" width="31.33203125" style="50" customWidth="1"/>
    <col min="11" max="11" width="12.44140625" style="50" customWidth="1"/>
    <col min="12" max="14" width="12.44140625" style="50"/>
    <col min="15" max="15" width="12.44140625" style="50" customWidth="1"/>
    <col min="16" max="19" width="12.44140625" style="50"/>
    <col min="20" max="20" width="5.88671875" style="50" customWidth="1"/>
    <col min="21" max="16384" width="12.44140625" style="50"/>
  </cols>
  <sheetData>
    <row r="1" spans="2:17" s="67" customFormat="1" ht="39" customHeight="1">
      <c r="B1" s="277"/>
      <c r="C1" s="411"/>
      <c r="D1" s="411"/>
      <c r="E1" s="411"/>
      <c r="F1" s="411"/>
      <c r="G1" s="411"/>
      <c r="H1" s="411"/>
      <c r="I1" s="411"/>
      <c r="J1" s="411"/>
      <c r="K1" s="411"/>
      <c r="L1" s="411"/>
      <c r="M1" s="68"/>
    </row>
    <row r="2" spans="2:17" s="63" customFormat="1" ht="30" customHeight="1">
      <c r="D2" s="66"/>
      <c r="E2" s="65"/>
      <c r="F2" s="65"/>
      <c r="G2" s="65"/>
      <c r="H2" s="65"/>
      <c r="I2" s="64"/>
      <c r="J2" s="64"/>
      <c r="K2" s="64"/>
      <c r="L2" s="64"/>
      <c r="M2" s="64"/>
      <c r="N2" s="64"/>
      <c r="O2" s="64"/>
      <c r="P2" s="64"/>
      <c r="Q2" s="64"/>
    </row>
    <row r="3" spans="2:17" s="304" customFormat="1" ht="45" customHeight="1">
      <c r="C3" s="308" t="s">
        <v>311</v>
      </c>
      <c r="D3" s="305"/>
      <c r="E3" s="306"/>
      <c r="F3" s="306"/>
      <c r="G3" s="306"/>
      <c r="H3" s="306"/>
      <c r="I3" s="307"/>
      <c r="J3" s="307"/>
      <c r="K3" s="307"/>
      <c r="L3" s="307"/>
      <c r="M3" s="307"/>
      <c r="N3" s="307"/>
      <c r="O3" s="307"/>
      <c r="P3" s="307"/>
      <c r="Q3" s="307"/>
    </row>
    <row r="4" spans="2:17" ht="13.5" customHeight="1">
      <c r="D4" s="62"/>
      <c r="E4" s="61"/>
      <c r="F4" s="61"/>
      <c r="G4" s="61"/>
      <c r="H4" s="61"/>
      <c r="I4" s="60"/>
      <c r="J4" s="60"/>
      <c r="K4" s="60"/>
      <c r="L4" s="60"/>
      <c r="M4" s="60"/>
      <c r="N4" s="60"/>
      <c r="O4" s="60"/>
      <c r="P4" s="60"/>
      <c r="Q4" s="60"/>
    </row>
    <row r="5" spans="2:17" ht="38.25" customHeight="1">
      <c r="C5" s="419" t="s">
        <v>125</v>
      </c>
      <c r="D5" s="419"/>
      <c r="E5" s="419"/>
      <c r="F5" s="419"/>
      <c r="G5" s="419"/>
    </row>
  </sheetData>
  <sheetProtection algorithmName="SHA-512" hashValue="zjanxQ7ZDBAoY8Vyzk0tgprEzGrbzaAGe4v9REuWRKSEu0d4YD4Vrwyo8GnXKSvm0HfEkph6VBwd7SfGhM1Hbg==" saltValue="0PpIkiKebDE7jHuhR8Olsw==" spinCount="100000" sheet="1" objects="1" scenarios="1" formatCells="0" formatColumns="0" formatRows="0" selectLockedCells="1"/>
  <mergeCells count="6">
    <mergeCell ref="K1:L1"/>
    <mergeCell ref="C5:G5"/>
    <mergeCell ref="C1:D1"/>
    <mergeCell ref="E1:F1"/>
    <mergeCell ref="G1:H1"/>
    <mergeCell ref="I1:J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26"/>
  <dimension ref="A1:BE86"/>
  <sheetViews>
    <sheetView showGridLines="0" zoomScale="90" zoomScaleNormal="90" zoomScalePageLayoutView="90" workbookViewId="0">
      <pane ySplit="5" topLeftCell="A6" activePane="bottomLeft" state="frozen"/>
      <selection activeCell="C3" sqref="C3"/>
      <selection pane="bottomLeft" activeCell="C6" sqref="C6"/>
    </sheetView>
  </sheetViews>
  <sheetFormatPr defaultColWidth="9.109375" defaultRowHeight="0" customHeight="1" zeroHeight="1"/>
  <cols>
    <col min="1" max="1" width="2.44140625" customWidth="1"/>
    <col min="2" max="2" width="1.44140625" customWidth="1"/>
    <col min="3" max="4" width="35.6640625" customWidth="1"/>
    <col min="5" max="5" width="26.109375" customWidth="1"/>
    <col min="6" max="7" width="6.33203125" bestFit="1" customWidth="1"/>
  </cols>
  <sheetData>
    <row r="1" spans="2:9" s="29" customFormat="1" ht="39" customHeight="1">
      <c r="B1" s="275"/>
      <c r="E1" s="31"/>
    </row>
    <row r="2" spans="2:9" s="30" customFormat="1" ht="30" customHeight="1">
      <c r="C2" s="32"/>
      <c r="D2" s="33"/>
      <c r="E2" s="33"/>
      <c r="F2" s="33"/>
      <c r="G2" s="33"/>
      <c r="H2" s="33"/>
      <c r="I2" s="33"/>
    </row>
    <row r="3" spans="2:9" s="287" customFormat="1" ht="45" customHeight="1">
      <c r="C3" s="291" t="s">
        <v>311</v>
      </c>
      <c r="D3" s="288"/>
      <c r="E3" s="288"/>
      <c r="F3" s="288"/>
      <c r="G3" s="288"/>
      <c r="H3" s="288"/>
      <c r="I3" s="288"/>
    </row>
    <row r="4" spans="2:9" ht="15" customHeight="1" thickBot="1">
      <c r="C4" s="34"/>
      <c r="D4" s="35"/>
      <c r="E4" s="35"/>
      <c r="F4" s="35"/>
      <c r="G4" s="35"/>
      <c r="H4" s="35"/>
      <c r="I4" s="35"/>
    </row>
    <row r="5" spans="2:9" ht="30" customHeight="1" thickTop="1" thickBot="1">
      <c r="C5" s="49" t="s">
        <v>264</v>
      </c>
      <c r="D5" s="36" t="s">
        <v>148</v>
      </c>
    </row>
    <row r="6" spans="2:9" ht="35.1" customHeight="1" thickTop="1">
      <c r="C6" s="39" t="s">
        <v>192</v>
      </c>
      <c r="D6" s="40" t="s">
        <v>186</v>
      </c>
      <c r="E6" s="23"/>
      <c r="F6" s="25" t="str">
        <f>IF(Áreas!C6=0,"",Áreas!C6)</f>
        <v>producción</v>
      </c>
      <c r="G6" s="23"/>
    </row>
    <row r="7" spans="2:9" ht="35.1" customHeight="1">
      <c r="C7" s="40" t="s">
        <v>193</v>
      </c>
      <c r="D7" s="40" t="s">
        <v>187</v>
      </c>
      <c r="E7" s="23"/>
      <c r="F7" s="25"/>
      <c r="G7" s="23"/>
    </row>
    <row r="8" spans="2:9" ht="35.1" customHeight="1">
      <c r="C8" s="40" t="s">
        <v>194</v>
      </c>
      <c r="D8" s="40" t="s">
        <v>188</v>
      </c>
      <c r="E8" s="23"/>
      <c r="F8" s="25"/>
      <c r="G8" s="23"/>
    </row>
    <row r="9" spans="2:9" ht="35.1" customHeight="1">
      <c r="C9" s="309" t="s">
        <v>195</v>
      </c>
      <c r="D9" s="309" t="s">
        <v>189</v>
      </c>
      <c r="E9" s="23"/>
      <c r="F9" s="25"/>
      <c r="G9" s="23"/>
    </row>
    <row r="10" spans="2:9" ht="35.1" customHeight="1">
      <c r="C10" s="309" t="s">
        <v>196</v>
      </c>
      <c r="D10" s="309" t="s">
        <v>190</v>
      </c>
      <c r="E10" s="23"/>
      <c r="F10" s="25"/>
      <c r="G10" s="23"/>
    </row>
    <row r="11" spans="2:9" ht="35.1" customHeight="1">
      <c r="C11" s="309" t="s">
        <v>197</v>
      </c>
      <c r="D11" s="309" t="s">
        <v>191</v>
      </c>
      <c r="E11" s="23"/>
      <c r="F11" s="25"/>
      <c r="G11" s="23"/>
    </row>
    <row r="12" spans="2:9" ht="35.1" customHeight="1">
      <c r="C12" s="309"/>
      <c r="D12" s="309"/>
      <c r="E12" s="23"/>
      <c r="F12" s="25"/>
      <c r="G12" s="23"/>
    </row>
    <row r="13" spans="2:9" ht="35.1" customHeight="1">
      <c r="C13" s="309"/>
      <c r="D13" s="309"/>
      <c r="E13" s="23"/>
      <c r="F13" s="25"/>
      <c r="G13" s="23"/>
    </row>
    <row r="14" spans="2:9" ht="35.1" customHeight="1">
      <c r="C14" s="309"/>
      <c r="D14" s="309"/>
      <c r="E14" s="23"/>
      <c r="F14" s="25"/>
      <c r="G14" s="23"/>
    </row>
    <row r="15" spans="2:9" ht="35.1" customHeight="1">
      <c r="C15" s="309"/>
      <c r="D15" s="309"/>
      <c r="E15" s="23"/>
      <c r="F15" s="25"/>
      <c r="G15" s="23"/>
    </row>
    <row r="16" spans="2:9" ht="35.1" customHeight="1">
      <c r="C16" s="309"/>
      <c r="D16" s="309"/>
      <c r="E16" s="23"/>
      <c r="F16" s="25"/>
      <c r="G16" s="23"/>
    </row>
    <row r="17" spans="3:7" ht="35.1" customHeight="1">
      <c r="C17" s="309"/>
      <c r="D17" s="309"/>
      <c r="E17" s="23"/>
      <c r="F17" s="25"/>
      <c r="G17" s="23"/>
    </row>
    <row r="18" spans="3:7" ht="35.1" customHeight="1">
      <c r="C18" s="309"/>
      <c r="D18" s="309"/>
      <c r="E18" s="23"/>
      <c r="F18" s="25"/>
      <c r="G18" s="23"/>
    </row>
    <row r="19" spans="3:7" ht="35.1" customHeight="1">
      <c r="C19" s="309"/>
      <c r="D19" s="309"/>
      <c r="E19" s="23"/>
      <c r="F19" s="25"/>
      <c r="G19" s="23"/>
    </row>
    <row r="20" spans="3:7" ht="35.1" customHeight="1">
      <c r="C20" s="309"/>
      <c r="D20" s="309"/>
      <c r="E20" s="23"/>
      <c r="F20" s="25"/>
      <c r="G20" s="23"/>
    </row>
    <row r="21" spans="3:7" ht="35.1" customHeight="1">
      <c r="C21" s="309"/>
      <c r="D21" s="309"/>
      <c r="E21" s="23"/>
      <c r="F21" s="25"/>
      <c r="G21" s="23"/>
    </row>
    <row r="22" spans="3:7" ht="35.1" customHeight="1">
      <c r="C22" s="309"/>
      <c r="D22" s="309"/>
      <c r="E22" s="23"/>
      <c r="F22" s="25"/>
      <c r="G22" s="23"/>
    </row>
    <row r="23" spans="3:7" ht="35.1" customHeight="1">
      <c r="C23" s="309"/>
      <c r="D23" s="309"/>
      <c r="E23" s="23"/>
      <c r="F23" s="25"/>
      <c r="G23" s="23"/>
    </row>
    <row r="24" spans="3:7" ht="35.1" customHeight="1">
      <c r="C24" s="309"/>
      <c r="D24" s="309"/>
      <c r="E24" s="23"/>
      <c r="F24" s="25"/>
      <c r="G24" s="23"/>
    </row>
    <row r="25" spans="3:7" ht="35.1" customHeight="1">
      <c r="C25" s="309"/>
      <c r="D25" s="309"/>
      <c r="E25" s="23"/>
      <c r="F25" s="25"/>
      <c r="G25" s="23"/>
    </row>
    <row r="26" spans="3:7" ht="35.1" customHeight="1">
      <c r="C26" s="309"/>
      <c r="D26" s="309"/>
      <c r="E26" s="23"/>
      <c r="F26" s="25"/>
      <c r="G26" s="23"/>
    </row>
    <row r="27" spans="3:7" ht="35.1" customHeight="1">
      <c r="C27" s="309"/>
      <c r="D27" s="309"/>
      <c r="E27" s="23"/>
      <c r="F27" s="25"/>
      <c r="G27" s="23"/>
    </row>
    <row r="28" spans="3:7" ht="35.1" customHeight="1">
      <c r="C28" s="309"/>
      <c r="D28" s="309"/>
      <c r="E28" s="23"/>
      <c r="F28" s="25"/>
      <c r="G28" s="23"/>
    </row>
    <row r="29" spans="3:7" ht="35.1" customHeight="1">
      <c r="C29" s="309"/>
      <c r="D29" s="309"/>
      <c r="E29" s="23"/>
      <c r="F29" s="25"/>
      <c r="G29" s="23"/>
    </row>
    <row r="30" spans="3:7" ht="35.1" customHeight="1">
      <c r="C30" s="309"/>
      <c r="D30" s="309"/>
      <c r="E30" s="23"/>
      <c r="F30" s="25"/>
      <c r="G30" s="23"/>
    </row>
    <row r="31" spans="3:7" ht="35.1" customHeight="1">
      <c r="C31" s="309"/>
      <c r="D31" s="309"/>
      <c r="E31" s="23"/>
      <c r="F31" s="25"/>
      <c r="G31" s="23"/>
    </row>
    <row r="32" spans="3:7" ht="35.1" customHeight="1">
      <c r="C32" s="309"/>
      <c r="D32" s="309"/>
      <c r="E32" s="23"/>
      <c r="F32" s="25"/>
      <c r="G32" s="23"/>
    </row>
    <row r="33" spans="3:7" ht="35.1" customHeight="1">
      <c r="C33" s="309"/>
      <c r="D33" s="309"/>
      <c r="E33" s="23"/>
      <c r="F33" s="25"/>
      <c r="G33" s="23"/>
    </row>
    <row r="34" spans="3:7" ht="35.1" customHeight="1">
      <c r="C34" s="309"/>
      <c r="D34" s="309"/>
      <c r="E34" s="23"/>
      <c r="F34" s="25"/>
      <c r="G34" s="23"/>
    </row>
    <row r="35" spans="3:7" ht="35.1" customHeight="1">
      <c r="C35" s="309"/>
      <c r="D35" s="309"/>
      <c r="E35" s="23"/>
      <c r="F35" s="25"/>
      <c r="G35" s="23"/>
    </row>
    <row r="36" spans="3:7" ht="35.1" customHeight="1">
      <c r="C36" s="309"/>
      <c r="D36" s="309"/>
      <c r="E36" s="23"/>
      <c r="F36" s="25"/>
      <c r="G36" s="23"/>
    </row>
    <row r="37" spans="3:7" ht="35.1" customHeight="1">
      <c r="C37" s="309"/>
      <c r="D37" s="309"/>
      <c r="E37" s="23"/>
      <c r="F37" s="25"/>
      <c r="G37" s="23"/>
    </row>
    <row r="38" spans="3:7" ht="35.1" customHeight="1">
      <c r="C38" s="309"/>
      <c r="D38" s="309"/>
      <c r="E38" s="23"/>
      <c r="F38" s="25"/>
      <c r="G38" s="23"/>
    </row>
    <row r="39" spans="3:7" ht="35.1" customHeight="1">
      <c r="C39" s="309"/>
      <c r="D39" s="309"/>
      <c r="E39" s="23"/>
      <c r="F39" s="25"/>
      <c r="G39" s="23"/>
    </row>
    <row r="40" spans="3:7" ht="35.1" customHeight="1">
      <c r="C40" s="309"/>
      <c r="D40" s="309"/>
      <c r="E40" s="23"/>
      <c r="F40" s="25"/>
      <c r="G40" s="23"/>
    </row>
    <row r="41" spans="3:7" ht="35.1" customHeight="1">
      <c r="C41" s="309"/>
      <c r="D41" s="309"/>
      <c r="E41" s="23"/>
      <c r="F41" s="25"/>
      <c r="G41" s="23"/>
    </row>
    <row r="42" spans="3:7" ht="35.1" customHeight="1">
      <c r="C42" s="309"/>
      <c r="D42" s="309"/>
      <c r="E42" s="23"/>
      <c r="F42" s="25"/>
      <c r="G42" s="23"/>
    </row>
    <row r="43" spans="3:7" ht="35.1" customHeight="1">
      <c r="C43" s="309"/>
      <c r="D43" s="309"/>
      <c r="E43" s="23"/>
      <c r="F43" s="25"/>
      <c r="G43" s="23"/>
    </row>
    <row r="44" spans="3:7" ht="35.1" customHeight="1">
      <c r="C44" s="309"/>
      <c r="D44" s="309"/>
      <c r="E44" s="23"/>
      <c r="F44" s="25" t="str">
        <f>IF(Áreas!C8=0,"",Áreas!C8)</f>
        <v>financiero</v>
      </c>
      <c r="G44" s="23"/>
    </row>
    <row r="45" spans="3:7" ht="35.1" customHeight="1">
      <c r="C45" s="309"/>
      <c r="D45" s="309"/>
      <c r="E45" s="23"/>
      <c r="F45" s="25" t="str">
        <f>IF(Áreas!C9=0,"",Áreas!C9)</f>
        <v>tecnología</v>
      </c>
      <c r="G45" s="23"/>
    </row>
    <row r="46" spans="3:7" ht="35.1" customHeight="1">
      <c r="C46" s="309"/>
      <c r="D46" s="309"/>
      <c r="E46" s="23"/>
      <c r="F46" s="25" t="str">
        <f>IF(Áreas!C10=0,"",Áreas!C10)</f>
        <v>tratamiento</v>
      </c>
      <c r="G46" s="23"/>
    </row>
    <row r="47" spans="3:7" ht="35.1" customHeight="1">
      <c r="C47" s="309"/>
      <c r="D47" s="309"/>
      <c r="E47" s="23"/>
      <c r="F47" s="25" t="str">
        <f>IF(Áreas!C11=0,"",Áreas!C11)</f>
        <v>comercial</v>
      </c>
      <c r="G47" s="23"/>
    </row>
    <row r="48" spans="3:7" ht="35.1" customHeight="1">
      <c r="C48" s="309"/>
      <c r="D48" s="309"/>
      <c r="E48" s="23"/>
      <c r="F48" s="25" t="str">
        <f>IF(Áreas!C12=0,"",Áreas!C12)</f>
        <v/>
      </c>
      <c r="G48" s="23"/>
    </row>
    <row r="49" spans="3:7" ht="35.1" customHeight="1">
      <c r="C49" s="309"/>
      <c r="D49" s="309"/>
      <c r="E49" s="23"/>
      <c r="F49" s="25" t="str">
        <f>IF(Áreas!C13=0,"",Áreas!C13)</f>
        <v/>
      </c>
      <c r="G49" s="23"/>
    </row>
    <row r="50" spans="3:7" ht="35.1" customHeight="1">
      <c r="C50" s="309"/>
      <c r="D50" s="309"/>
      <c r="E50" s="23"/>
      <c r="F50" s="25" t="str">
        <f>IF(Áreas!C14=0,"",Áreas!C14)</f>
        <v/>
      </c>
      <c r="G50" s="23"/>
    </row>
    <row r="51" spans="3:7" ht="35.1" customHeight="1">
      <c r="C51" s="309"/>
      <c r="D51" s="309"/>
      <c r="E51" s="23"/>
      <c r="F51" s="25" t="str">
        <f>IF(Áreas!C15=0,"",Áreas!C15)</f>
        <v/>
      </c>
      <c r="G51" s="23"/>
    </row>
    <row r="52" spans="3:7" ht="35.1" customHeight="1">
      <c r="C52" s="309"/>
      <c r="D52" s="309"/>
      <c r="E52" s="23"/>
      <c r="F52" s="25" t="str">
        <f>IF(Áreas!C16=0,"",Áreas!C16)</f>
        <v/>
      </c>
      <c r="G52" s="23"/>
    </row>
    <row r="53" spans="3:7" ht="35.1" customHeight="1">
      <c r="C53" s="309"/>
      <c r="D53" s="309"/>
      <c r="E53" s="23"/>
      <c r="F53" s="25" t="str">
        <f>IF(Áreas!C17=0,"",Áreas!C17)</f>
        <v/>
      </c>
      <c r="G53" s="23"/>
    </row>
    <row r="54" spans="3:7" ht="35.1" customHeight="1">
      <c r="C54" s="309"/>
      <c r="D54" s="309"/>
      <c r="E54" s="23"/>
      <c r="F54" s="25" t="str">
        <f>IF(Áreas!C18=0,"",Áreas!C18)</f>
        <v/>
      </c>
      <c r="G54" s="23"/>
    </row>
    <row r="55" spans="3:7" ht="35.1" customHeight="1">
      <c r="C55" s="309"/>
      <c r="D55" s="309"/>
      <c r="E55" s="23"/>
      <c r="F55" s="25" t="str">
        <f>IF(Áreas!C19=0,"",Áreas!C19)</f>
        <v/>
      </c>
      <c r="G55" s="23"/>
    </row>
    <row r="56" spans="3:7" ht="35.1" customHeight="1">
      <c r="C56" s="309"/>
      <c r="D56" s="309"/>
      <c r="E56" s="23"/>
      <c r="F56" s="25" t="str">
        <f>IF(Áreas!C20=0,"",Áreas!C20)</f>
        <v/>
      </c>
      <c r="G56" s="23"/>
    </row>
    <row r="57" spans="3:7" ht="35.1" customHeight="1">
      <c r="C57" s="309"/>
      <c r="D57" s="309"/>
      <c r="E57" s="23"/>
      <c r="F57" s="25" t="str">
        <f>IF(Áreas!C21=0,"",Áreas!C21)</f>
        <v/>
      </c>
      <c r="G57" s="23"/>
    </row>
    <row r="58" spans="3:7" ht="35.1" customHeight="1">
      <c r="C58" s="309"/>
      <c r="D58" s="309"/>
      <c r="E58" s="23"/>
      <c r="F58" s="25" t="str">
        <f>IF(Áreas!C22=0,"",Áreas!C22)</f>
        <v/>
      </c>
      <c r="G58" s="23"/>
    </row>
    <row r="59" spans="3:7" ht="35.1" customHeight="1">
      <c r="C59" s="309"/>
      <c r="D59" s="309"/>
      <c r="E59" s="23"/>
      <c r="F59" s="25" t="str">
        <f>IF(Áreas!C23=0,"",Áreas!C23)</f>
        <v/>
      </c>
      <c r="G59" s="23"/>
    </row>
    <row r="60" spans="3:7" ht="35.1" customHeight="1">
      <c r="C60" s="309"/>
      <c r="D60" s="309"/>
      <c r="E60" s="23"/>
      <c r="F60" s="25" t="str">
        <f>IF(Áreas!C24=0,"",Áreas!C24)</f>
        <v/>
      </c>
      <c r="G60" s="23"/>
    </row>
    <row r="61" spans="3:7" ht="35.1" customHeight="1">
      <c r="C61" s="309"/>
      <c r="D61" s="309"/>
      <c r="E61" s="23"/>
      <c r="F61" s="25" t="str">
        <f>IF(Áreas!C25=0,"",Áreas!C25)</f>
        <v/>
      </c>
      <c r="G61" s="23"/>
    </row>
    <row r="62" spans="3:7" ht="35.1" customHeight="1">
      <c r="C62" s="309"/>
      <c r="D62" s="309"/>
      <c r="E62" s="23"/>
      <c r="F62" s="25" t="str">
        <f>IF(Áreas!C26=0,"",Áreas!C26)</f>
        <v/>
      </c>
      <c r="G62" s="23"/>
    </row>
    <row r="63" spans="3:7" ht="35.1" customHeight="1">
      <c r="C63" s="309"/>
      <c r="D63" s="309"/>
      <c r="E63" s="23"/>
      <c r="F63" s="25" t="str">
        <f>IF(Áreas!C27=0,"",Áreas!C27)</f>
        <v/>
      </c>
      <c r="G63" s="23"/>
    </row>
    <row r="64" spans="3:7" ht="35.1" customHeight="1">
      <c r="C64" s="309"/>
      <c r="D64" s="309"/>
      <c r="E64" s="23"/>
      <c r="F64" s="25" t="str">
        <f>IF(Áreas!C28=0,"",Áreas!C28)</f>
        <v/>
      </c>
      <c r="G64" s="23"/>
    </row>
    <row r="65" spans="3:7" ht="35.1" customHeight="1">
      <c r="C65" s="309"/>
      <c r="D65" s="309"/>
      <c r="E65" s="23"/>
      <c r="F65" s="25" t="str">
        <f>IF(Áreas!C29=0,"",Áreas!C29)</f>
        <v/>
      </c>
      <c r="G65" s="23"/>
    </row>
    <row r="66" spans="3:7" ht="35.1" customHeight="1">
      <c r="C66" s="309"/>
      <c r="D66" s="309"/>
      <c r="E66" s="23"/>
      <c r="F66" s="25" t="str">
        <f>IF(Áreas!C30=0,"",Áreas!C30)</f>
        <v/>
      </c>
      <c r="G66" s="23"/>
    </row>
    <row r="67" spans="3:7" ht="35.1" customHeight="1">
      <c r="C67" s="309"/>
      <c r="D67" s="309"/>
      <c r="E67" s="23"/>
      <c r="F67" s="25" t="str">
        <f>IF(Áreas!C31=0,"",Áreas!C31)</f>
        <v/>
      </c>
      <c r="G67" s="23"/>
    </row>
    <row r="68" spans="3:7" ht="35.1" customHeight="1">
      <c r="C68" s="309"/>
      <c r="D68" s="309"/>
      <c r="E68" s="23"/>
      <c r="F68" s="25" t="str">
        <f>IF(Áreas!C32=0,"",Áreas!C32)</f>
        <v/>
      </c>
      <c r="G68" s="23"/>
    </row>
    <row r="69" spans="3:7" ht="35.1" customHeight="1">
      <c r="C69" s="309"/>
      <c r="D69" s="309"/>
      <c r="E69" s="23"/>
      <c r="F69" s="25" t="str">
        <f>IF(Áreas!C33=0,"",Áreas!C33)</f>
        <v/>
      </c>
      <c r="G69" s="23"/>
    </row>
    <row r="70" spans="3:7" ht="35.1" customHeight="1">
      <c r="C70" s="309"/>
      <c r="D70" s="309"/>
      <c r="E70" s="23"/>
      <c r="F70" s="25" t="str">
        <f>IF(Áreas!C34=0,"",Áreas!C34)</f>
        <v/>
      </c>
      <c r="G70" s="23"/>
    </row>
    <row r="71" spans="3:7" ht="35.1" customHeight="1">
      <c r="C71" s="309"/>
      <c r="D71" s="309"/>
      <c r="E71" s="23"/>
      <c r="F71" s="25" t="str">
        <f>IF(Áreas!C35=0,"",Áreas!C35)</f>
        <v/>
      </c>
      <c r="G71" s="23"/>
    </row>
    <row r="72" spans="3:7" ht="35.1" customHeight="1">
      <c r="C72" s="309"/>
      <c r="D72" s="309"/>
      <c r="E72" s="23"/>
      <c r="F72" s="25" t="str">
        <f>IF(Áreas!C36=0,"",Áreas!C36)</f>
        <v/>
      </c>
      <c r="G72" s="23"/>
    </row>
    <row r="73" spans="3:7" ht="35.1" customHeight="1">
      <c r="C73" s="309"/>
      <c r="D73" s="309"/>
      <c r="E73" s="23"/>
      <c r="F73" s="25" t="str">
        <f>IF(Áreas!C37=0,"",Áreas!C37)</f>
        <v/>
      </c>
      <c r="G73" s="23"/>
    </row>
    <row r="74" spans="3:7" ht="35.1" customHeight="1">
      <c r="C74" s="309"/>
      <c r="D74" s="309"/>
      <c r="E74" s="23"/>
      <c r="F74" s="25" t="str">
        <f>IF(Áreas!C38=0,"",Áreas!C38)</f>
        <v/>
      </c>
      <c r="G74" s="23"/>
    </row>
    <row r="75" spans="3:7" ht="35.1" customHeight="1">
      <c r="C75" s="309"/>
      <c r="D75" s="309"/>
      <c r="E75" s="23"/>
      <c r="F75" s="25" t="str">
        <f>IF(Áreas!C39=0,"",Áreas!C39)</f>
        <v/>
      </c>
      <c r="G75" s="23"/>
    </row>
    <row r="76" spans="3:7" ht="35.1" customHeight="1">
      <c r="C76" s="309"/>
      <c r="D76" s="309"/>
      <c r="E76" s="23"/>
      <c r="F76" s="25" t="str">
        <f>IF(Áreas!C40=0,"",Áreas!C40)</f>
        <v/>
      </c>
      <c r="G76" s="23"/>
    </row>
    <row r="77" spans="3:7" ht="35.1" customHeight="1">
      <c r="C77" s="309"/>
      <c r="D77" s="309"/>
      <c r="E77" s="23"/>
      <c r="F77" s="25" t="str">
        <f>IF(Áreas!C41=0,"",Áreas!C41)</f>
        <v/>
      </c>
      <c r="G77" s="23"/>
    </row>
    <row r="78" spans="3:7" ht="35.1" customHeight="1">
      <c r="C78" s="309"/>
      <c r="D78" s="309"/>
      <c r="E78" s="23"/>
      <c r="F78" s="25" t="str">
        <f>IF(Áreas!C42=0,"",Áreas!C42)</f>
        <v/>
      </c>
      <c r="G78" s="23"/>
    </row>
    <row r="79" spans="3:7" ht="35.1" customHeight="1">
      <c r="C79" s="309"/>
      <c r="D79" s="309"/>
      <c r="E79" s="23"/>
      <c r="F79" s="25" t="str">
        <f>IF(Áreas!C43=0,"",Áreas!C43)</f>
        <v/>
      </c>
      <c r="G79" s="23"/>
    </row>
    <row r="80" spans="3:7" ht="35.1" customHeight="1">
      <c r="C80" s="309"/>
      <c r="D80" s="309"/>
      <c r="E80" s="23"/>
      <c r="F80" s="25" t="str">
        <f>IF(Áreas!C44=0,"",Áreas!C44)</f>
        <v/>
      </c>
      <c r="G80" s="23"/>
    </row>
    <row r="81" spans="1:57" ht="35.1" customHeight="1">
      <c r="C81" s="309"/>
      <c r="D81" s="309"/>
      <c r="E81" s="23"/>
      <c r="F81" s="25" t="str">
        <f>IF(Áreas!C45=0,"",Áreas!C45)</f>
        <v/>
      </c>
      <c r="G81" s="23"/>
    </row>
    <row r="82" spans="1:57" s="2" customFormat="1" ht="15" customHeight="1">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row>
    <row r="83" spans="1:57" s="2" customFormat="1" ht="16.5" customHeight="1">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row>
    <row r="84" spans="1:57" s="2" customFormat="1" ht="15" customHeight="1">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row>
    <row r="85" spans="1:57" s="2" customFormat="1" ht="0" hidden="1" customHeight="1">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row>
    <row r="86" spans="1:57" s="2" customFormat="1" ht="0" hidden="1" customHeight="1">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row>
  </sheetData>
  <sheetProtection algorithmName="SHA-512" hashValue="88gcQpOBdliJ7ySN6ht70UGm5IynTK2ijQX5XQNdV+/30n6bNTHbgNAc5BucbqDhC0W1JzidEW9bY1Kg073OFA==" saltValue="xFjmCMxr17/E58OhRRlSZg==" spinCount="100000" sheet="1" objects="1" scenarios="1" formatCells="0" formatColumns="0" formatRows="0" selectLockedCells="1"/>
  <autoFilter ref="C5:D11" xr:uid="{00000000-0009-0000-0000-000003000000}"/>
  <conditionalFormatting sqref="C6:D81">
    <cfRule type="cellIs" dxfId="226" priority="1" operator="equal">
      <formula>"Diminuir"</formula>
    </cfRule>
    <cfRule type="cellIs" dxfId="225" priority="2" operator="equal">
      <formula>"Aumentar"</formula>
    </cfRule>
  </conditionalFormatting>
  <printOptions horizontalCentered="1"/>
  <pageMargins left="0.25" right="0.25" top="0.75" bottom="0.75" header="0.3" footer="0.3"/>
  <pageSetup paperSize="9" scale="91" orientation="landscape"/>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Áreas!$C$6:$C$11</xm:f>
          </x14:formula1>
          <xm:sqref>D6:D81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3">
    <pageSetUpPr fitToPage="1"/>
  </sheetPr>
  <dimension ref="A1:BF18"/>
  <sheetViews>
    <sheetView showGridLines="0" zoomScale="90" zoomScaleNormal="90" zoomScalePageLayoutView="90" workbookViewId="0">
      <pane ySplit="5" topLeftCell="A6" activePane="bottomLeft" state="frozen"/>
      <selection activeCell="C3" sqref="C3"/>
      <selection pane="bottomLeft" activeCell="C6" sqref="C6"/>
    </sheetView>
  </sheetViews>
  <sheetFormatPr defaultColWidth="0" defaultRowHeight="0" customHeight="1" zeroHeight="1"/>
  <cols>
    <col min="1" max="1" width="2.44140625" customWidth="1"/>
    <col min="2" max="2" width="1.44140625" customWidth="1"/>
    <col min="3" max="3" width="45.6640625" customWidth="1"/>
    <col min="4" max="4" width="85.6640625" style="9" customWidth="1"/>
    <col min="5" max="58" width="9.109375" style="1" customWidth="1"/>
    <col min="59" max="16384" width="9.109375" style="1" hidden="1"/>
  </cols>
  <sheetData>
    <row r="1" spans="1:57" s="135" customFormat="1" ht="39" customHeight="1">
      <c r="A1" s="29"/>
      <c r="B1" s="275"/>
      <c r="C1" s="29"/>
      <c r="D1" s="29"/>
      <c r="E1" s="140"/>
    </row>
    <row r="2" spans="1:57" s="136" customFormat="1" ht="30" customHeight="1">
      <c r="A2" s="30"/>
      <c r="B2" s="30"/>
      <c r="C2" s="32"/>
      <c r="D2" s="33"/>
      <c r="E2" s="33"/>
      <c r="F2" s="33"/>
      <c r="G2" s="33"/>
      <c r="H2" s="33"/>
      <c r="I2" s="33"/>
    </row>
    <row r="3" spans="1:57" s="289" customFormat="1" ht="45" customHeight="1">
      <c r="A3" s="287"/>
      <c r="B3" s="287"/>
      <c r="C3" s="291" t="s">
        <v>311</v>
      </c>
      <c r="D3" s="288"/>
      <c r="E3" s="288"/>
      <c r="F3" s="288"/>
      <c r="G3" s="288"/>
      <c r="H3" s="288"/>
      <c r="I3" s="288"/>
    </row>
    <row r="4" spans="1:57" ht="15" customHeight="1" thickBot="1">
      <c r="C4" s="34"/>
      <c r="D4" s="35"/>
      <c r="E4" s="35"/>
      <c r="F4" s="35"/>
      <c r="G4" s="35"/>
      <c r="H4" s="35"/>
      <c r="I4" s="35"/>
      <c r="AC4" s="1">
        <v>0</v>
      </c>
      <c r="AD4" s="1">
        <f>AC4+6</f>
        <v>6</v>
      </c>
      <c r="AE4" s="1">
        <f t="shared" ref="AE4:AF4" si="0">AD4+6</f>
        <v>12</v>
      </c>
      <c r="AF4" s="1">
        <f t="shared" si="0"/>
        <v>18</v>
      </c>
      <c r="AI4" s="1">
        <f>AC4+1</f>
        <v>1</v>
      </c>
      <c r="AJ4" s="1">
        <f t="shared" ref="AJ4:AL4" si="1">AD4+1</f>
        <v>7</v>
      </c>
      <c r="AK4" s="1">
        <f t="shared" si="1"/>
        <v>13</v>
      </c>
      <c r="AL4" s="1">
        <f t="shared" si="1"/>
        <v>19</v>
      </c>
      <c r="AO4" s="1">
        <f>AI4+1</f>
        <v>2</v>
      </c>
      <c r="AP4" s="1">
        <f t="shared" ref="AP4:AR4" si="2">AJ4+1</f>
        <v>8</v>
      </c>
      <c r="AQ4" s="1">
        <f t="shared" si="2"/>
        <v>14</v>
      </c>
      <c r="AR4" s="1">
        <f t="shared" si="2"/>
        <v>20</v>
      </c>
      <c r="AU4" s="1">
        <f>AO4+1</f>
        <v>3</v>
      </c>
      <c r="AV4" s="1">
        <f t="shared" ref="AV4" si="3">AP4+1</f>
        <v>9</v>
      </c>
      <c r="AW4" s="1">
        <f t="shared" ref="AW4" si="4">AQ4+1</f>
        <v>15</v>
      </c>
      <c r="AX4" s="1">
        <f t="shared" ref="AX4" si="5">AR4+1</f>
        <v>21</v>
      </c>
      <c r="BA4" s="1">
        <f>AU4+1</f>
        <v>4</v>
      </c>
      <c r="BB4" s="1">
        <f t="shared" ref="BB4" si="6">AV4+1</f>
        <v>10</v>
      </c>
      <c r="BC4" s="1">
        <f t="shared" ref="BC4" si="7">AW4+1</f>
        <v>16</v>
      </c>
      <c r="BD4" s="1">
        <f t="shared" ref="BD4" si="8">AX4+1</f>
        <v>22</v>
      </c>
    </row>
    <row r="5" spans="1:57" ht="30" customHeight="1" thickTop="1">
      <c r="C5" s="36" t="s">
        <v>268</v>
      </c>
      <c r="D5" s="36" t="s">
        <v>269</v>
      </c>
      <c r="E5" s="202"/>
      <c r="F5" s="202"/>
      <c r="G5" s="202"/>
      <c r="H5" s="202"/>
      <c r="I5" s="202"/>
      <c r="J5" s="202"/>
      <c r="K5" s="202"/>
      <c r="L5" s="202"/>
      <c r="M5" s="202"/>
      <c r="N5" s="202"/>
      <c r="O5" s="202"/>
      <c r="AC5" s="333" t="s">
        <v>11</v>
      </c>
      <c r="AD5" s="333"/>
      <c r="AE5" s="333"/>
      <c r="AF5" s="333"/>
      <c r="AG5" s="1" t="s">
        <v>82</v>
      </c>
      <c r="AI5" s="333" t="s">
        <v>12</v>
      </c>
      <c r="AJ5" s="333"/>
      <c r="AK5" s="333"/>
      <c r="AL5" s="333"/>
      <c r="AM5" s="1" t="s">
        <v>82</v>
      </c>
      <c r="AO5" s="333" t="s">
        <v>13</v>
      </c>
      <c r="AP5" s="333"/>
      <c r="AQ5" s="333"/>
      <c r="AR5" s="333"/>
      <c r="AS5" s="1" t="s">
        <v>82</v>
      </c>
      <c r="AU5" s="333" t="s">
        <v>14</v>
      </c>
      <c r="AV5" s="333"/>
      <c r="AW5" s="333"/>
      <c r="AX5" s="333"/>
      <c r="AY5" s="1" t="s">
        <v>82</v>
      </c>
      <c r="BA5" s="333" t="s">
        <v>15</v>
      </c>
      <c r="BB5" s="333"/>
      <c r="BC5" s="333"/>
      <c r="BD5" s="333"/>
      <c r="BE5" s="1" t="s">
        <v>82</v>
      </c>
    </row>
    <row r="6" spans="1:57" ht="30" customHeight="1">
      <c r="C6" s="210" t="s">
        <v>265</v>
      </c>
      <c r="D6" s="205" t="s">
        <v>270</v>
      </c>
      <c r="E6" s="203"/>
      <c r="F6" s="203"/>
      <c r="G6" s="203"/>
      <c r="H6" s="203"/>
      <c r="I6" s="203"/>
      <c r="J6" s="203"/>
      <c r="K6" s="203"/>
      <c r="L6" s="203"/>
      <c r="M6" s="203"/>
      <c r="N6" s="203"/>
      <c r="O6" s="203"/>
      <c r="Q6" s="25">
        <f>IF(ISERROR(AVERAGEIF(ME!$K$22:$K$29,$C6,ME!M$22:M$29)),0,AVERAGEIF(ME!$K$22:$K$29,$C6,ME!M$22:M$29))</f>
        <v>0</v>
      </c>
      <c r="R6" s="25">
        <f>IF(ISERROR(AVERAGEIF(ME!$K$22:$K$29,$C6,ME!N$22:N$29)),0,AVERAGEIF(ME!$K$22:$K$29,$C6,ME!N$22:N$29))</f>
        <v>0</v>
      </c>
      <c r="S6" s="25">
        <f>IF(ISERROR(AVERAGEIF(ME!$K$22:$K$29,$C6,ME!O$22:O$29)),0,AVERAGEIF(ME!$K$22:$K$29,$C6,ME!O$22:O$29))</f>
        <v>0</v>
      </c>
      <c r="T6" s="25">
        <f>IF(ISERROR(AVERAGEIF(ME!$K$22:$K$29,$C6,ME!P$22:P$29)),0,AVERAGEIF(ME!$K$22:$K$29,$C6,ME!P$22:P$29))</f>
        <v>0</v>
      </c>
      <c r="U6" s="25">
        <f>IF(ISERROR(AVERAGEIF(ME!$K$22:$K$29,$C6,ME!Q$22:Q$29)),0,AVERAGEIF(ME!$K$22:$K$29,$C6,ME!Q$22:Q$29))</f>
        <v>0</v>
      </c>
      <c r="W6" s="25">
        <f>IF(ISERROR(AVERAGEIF(ME!$S$22:$S$29,$C6,ME!T$22:T$29)),0,AVERAGEIF(ME!$S$22:$S$29,$C6,ME!T$22:T$29))</f>
        <v>0</v>
      </c>
      <c r="X6" s="25">
        <f>IF(ISERROR(AVERAGEIF(ME!$S$22:$S$29,$C6,ME!U$22:U$29)),0,AVERAGEIF(ME!$S$22:$S$29,$C6,ME!U$22:U$29))</f>
        <v>0</v>
      </c>
      <c r="Y6" s="25">
        <f>IF(ISERROR(AVERAGEIF(ME!$S$22:$S$29,$C6,ME!V$22:V$29)),0,AVERAGEIF(ME!$S$22:$S$29,$C6,ME!V$22:V$29))</f>
        <v>0</v>
      </c>
      <c r="Z6" s="25">
        <f>IF(ISERROR(AVERAGEIF(ME!$S$22:$S$29,$C6,ME!W$22:W$29)),0,AVERAGEIF(ME!$S$22:$S$29,$C6,ME!W$22:W$29))</f>
        <v>0</v>
      </c>
      <c r="AA6" s="25">
        <f>IF(ISERROR(AVERAGEIF(ME!$S$22:$S$29,$C6,ME!X$22:X$29)),0,AVERAGEIF(ME!$S$22:$S$29,$C6,ME!X$22:X$29))</f>
        <v>0</v>
      </c>
      <c r="AC6" s="141">
        <f ca="1">OFFSET($E6,,AC$4)</f>
        <v>0</v>
      </c>
      <c r="AD6" s="141">
        <f t="shared" ref="AD6:AF11" ca="1" si="9">OFFSET($E6,,AD$4)</f>
        <v>0</v>
      </c>
      <c r="AE6" s="141">
        <f t="shared" ca="1" si="9"/>
        <v>0</v>
      </c>
      <c r="AF6" s="141">
        <f t="shared" ca="1" si="9"/>
        <v>0</v>
      </c>
      <c r="AG6" s="141">
        <f ca="1">IF(ISERROR(AVERAGEIF(AC6:AF6,"&lt;&gt;0")),0,AVERAGEIF(AC6:AF6,"&lt;&gt;0"))</f>
        <v>0</v>
      </c>
      <c r="AI6" s="141">
        <f ca="1">OFFSET($E6,,AI$4)</f>
        <v>0</v>
      </c>
      <c r="AJ6" s="141">
        <f t="shared" ref="AJ6:AL11" ca="1" si="10">OFFSET($E6,,AJ$4)</f>
        <v>0</v>
      </c>
      <c r="AK6" s="141">
        <f t="shared" ca="1" si="10"/>
        <v>0</v>
      </c>
      <c r="AL6" s="141">
        <f t="shared" ca="1" si="10"/>
        <v>0</v>
      </c>
      <c r="AM6" s="141">
        <f ca="1">IF(ISERROR(AVERAGEIF(AI6:AL6,"&lt;&gt;0")),0,AVERAGEIF(AI6:AL6,"&lt;&gt;0"))</f>
        <v>0</v>
      </c>
      <c r="AO6" s="141">
        <f ca="1">OFFSET($E6,,AO$4)</f>
        <v>0</v>
      </c>
      <c r="AP6" s="141">
        <f t="shared" ref="AP6:AR11" ca="1" si="11">OFFSET($E6,,AP$4)</f>
        <v>0</v>
      </c>
      <c r="AQ6" s="141">
        <f t="shared" ca="1" si="11"/>
        <v>0</v>
      </c>
      <c r="AR6" s="141">
        <f t="shared" ca="1" si="11"/>
        <v>0</v>
      </c>
      <c r="AS6" s="141">
        <f ca="1">IF(ISERROR(AVERAGEIF(AO6:AR6,"&lt;&gt;0")),0,AVERAGEIF(AO6:AR6,"&lt;&gt;0"))</f>
        <v>0</v>
      </c>
      <c r="AU6" s="141">
        <f ca="1">OFFSET($E6,,AU$4)</f>
        <v>0</v>
      </c>
      <c r="AV6" s="141">
        <f t="shared" ref="AV6:AX11" ca="1" si="12">OFFSET($E6,,AV$4)</f>
        <v>0</v>
      </c>
      <c r="AW6" s="141">
        <f t="shared" ca="1" si="12"/>
        <v>0</v>
      </c>
      <c r="AX6" s="141">
        <f t="shared" ca="1" si="12"/>
        <v>0</v>
      </c>
      <c r="AY6" s="141">
        <f ca="1">IF(ISERROR(AVERAGEIF(AU6:AX6,"&lt;&gt;0")),0,AVERAGEIF(AU6:AX6,"&lt;&gt;0"))</f>
        <v>0</v>
      </c>
      <c r="BA6" s="141">
        <f ca="1">OFFSET($E6,,BA$4)</f>
        <v>0</v>
      </c>
      <c r="BB6" s="141">
        <f t="shared" ref="BB6:BD11" ca="1" si="13">OFFSET($E6,,BB$4)</f>
        <v>0</v>
      </c>
      <c r="BC6" s="141">
        <f t="shared" ca="1" si="13"/>
        <v>0</v>
      </c>
      <c r="BD6" s="141">
        <f t="shared" ca="1" si="13"/>
        <v>0</v>
      </c>
      <c r="BE6" s="141">
        <f ca="1">IF(ISERROR(AVERAGEIF(BA6:BD6,"&lt;&gt;0")),0,AVERAGEIF(BA6:BD6,"&lt;&gt;0"))</f>
        <v>0</v>
      </c>
    </row>
    <row r="7" spans="1:57" ht="30" customHeight="1">
      <c r="C7" s="210" t="s">
        <v>266</v>
      </c>
      <c r="D7" s="205" t="s">
        <v>271</v>
      </c>
      <c r="E7" s="204"/>
      <c r="F7" s="204"/>
      <c r="G7" s="204"/>
      <c r="H7" s="204"/>
      <c r="I7" s="204"/>
      <c r="J7" s="204"/>
      <c r="K7" s="204"/>
      <c r="L7" s="204"/>
      <c r="M7" s="204"/>
      <c r="N7" s="204"/>
      <c r="O7" s="204"/>
      <c r="Q7" s="25">
        <f>IF(ISERROR(AVERAGEIF(ME!$K$22:$K$29,$C7,ME!M$22:M$29)),0,AVERAGEIF(ME!$K$22:$K$29,$C7,ME!M$22:M$29))</f>
        <v>0</v>
      </c>
      <c r="R7" s="25">
        <f>IF(ISERROR(AVERAGEIF(ME!$K$22:$K$29,$C7,ME!N$22:N$29)),0,AVERAGEIF(ME!$K$22:$K$29,$C7,ME!N$22:N$29))</f>
        <v>0</v>
      </c>
      <c r="S7" s="25">
        <f>IF(ISERROR(AVERAGEIF(ME!$K$22:$K$29,$C7,ME!O$22:O$29)),0,AVERAGEIF(ME!$K$22:$K$29,$C7,ME!O$22:O$29))</f>
        <v>0</v>
      </c>
      <c r="T7" s="25">
        <f>IF(ISERROR(AVERAGEIF(ME!$K$22:$K$29,$C7,ME!P$22:P$29)),0,AVERAGEIF(ME!$K$22:$K$29,$C7,ME!P$22:P$29))</f>
        <v>0</v>
      </c>
      <c r="U7" s="25">
        <f>IF(ISERROR(AVERAGEIF(ME!$K$22:$K$29,$C7,ME!Q$22:Q$29)),0,AVERAGEIF(ME!$K$22:$K$29,$C7,ME!Q$22:Q$29))</f>
        <v>0</v>
      </c>
      <c r="W7" s="25">
        <f>IF(ISERROR(AVERAGEIF(ME!$S$22:$S$29,$C7,ME!T$22:T$29)),0,AVERAGEIF(ME!$S$22:$S$29,$C7,ME!T$22:T$29))</f>
        <v>0</v>
      </c>
      <c r="X7" s="25">
        <f>IF(ISERROR(AVERAGEIF(ME!$S$22:$S$29,$C7,ME!U$22:U$29)),0,AVERAGEIF(ME!$S$22:$S$29,$C7,ME!U$22:U$29))</f>
        <v>0</v>
      </c>
      <c r="Y7" s="25">
        <f>IF(ISERROR(AVERAGEIF(ME!$S$22:$S$29,$C7,ME!V$22:V$29)),0,AVERAGEIF(ME!$S$22:$S$29,$C7,ME!V$22:V$29))</f>
        <v>0</v>
      </c>
      <c r="Z7" s="25">
        <f>IF(ISERROR(AVERAGEIF(ME!$S$22:$S$29,$C7,ME!W$22:W$29)),0,AVERAGEIF(ME!$S$22:$S$29,$C7,ME!W$22:W$29))</f>
        <v>0</v>
      </c>
      <c r="AA7" s="25">
        <f>IF(ISERROR(AVERAGEIF(ME!$S$22:$S$29,$C7,ME!X$22:X$29)),0,AVERAGEIF(ME!$S$22:$S$29,$C7,ME!X$22:X$29))</f>
        <v>0</v>
      </c>
      <c r="AC7" s="141">
        <f t="shared" ref="AC7:AC11" ca="1" si="14">OFFSET($E7,,AC$4)</f>
        <v>0</v>
      </c>
      <c r="AD7" s="141">
        <f t="shared" ca="1" si="9"/>
        <v>0</v>
      </c>
      <c r="AE7" s="141">
        <f t="shared" ca="1" si="9"/>
        <v>0</v>
      </c>
      <c r="AF7" s="141">
        <f t="shared" ca="1" si="9"/>
        <v>0</v>
      </c>
      <c r="AG7" s="141">
        <f t="shared" ref="AG7:AG11" ca="1" si="15">IF(ISERROR(AVERAGEIF(AC7:AF7,"&lt;&gt;0")),0,AVERAGEIF(AC7:AF7,"&lt;&gt;0"))</f>
        <v>0</v>
      </c>
      <c r="AI7" s="141">
        <f t="shared" ref="AI7:AI11" ca="1" si="16">OFFSET($E7,,AI$4)</f>
        <v>0</v>
      </c>
      <c r="AJ7" s="141">
        <f t="shared" ca="1" si="10"/>
        <v>0</v>
      </c>
      <c r="AK7" s="141">
        <f t="shared" ca="1" si="10"/>
        <v>0</v>
      </c>
      <c r="AL7" s="141">
        <f t="shared" ca="1" si="10"/>
        <v>0</v>
      </c>
      <c r="AM7" s="141">
        <f t="shared" ref="AM7:AM11" ca="1" si="17">IF(ISERROR(AVERAGEIF(AI7:AL7,"&lt;&gt;0")),0,AVERAGEIF(AI7:AL7,"&lt;&gt;0"))</f>
        <v>0</v>
      </c>
      <c r="AO7" s="141">
        <f t="shared" ref="AO7:AO11" ca="1" si="18">OFFSET($E7,,AO$4)</f>
        <v>0</v>
      </c>
      <c r="AP7" s="141">
        <f t="shared" ca="1" si="11"/>
        <v>0</v>
      </c>
      <c r="AQ7" s="141">
        <f t="shared" ca="1" si="11"/>
        <v>0</v>
      </c>
      <c r="AR7" s="141">
        <f t="shared" ca="1" si="11"/>
        <v>0</v>
      </c>
      <c r="AS7" s="141">
        <f t="shared" ref="AS7:AS11" ca="1" si="19">IF(ISERROR(AVERAGEIF(AO7:AR7,"&lt;&gt;0")),0,AVERAGEIF(AO7:AR7,"&lt;&gt;0"))</f>
        <v>0</v>
      </c>
      <c r="AU7" s="141">
        <f t="shared" ref="AU7:AU11" ca="1" si="20">OFFSET($E7,,AU$4)</f>
        <v>0</v>
      </c>
      <c r="AV7" s="141">
        <f t="shared" ca="1" si="12"/>
        <v>0</v>
      </c>
      <c r="AW7" s="141">
        <f t="shared" ca="1" si="12"/>
        <v>0</v>
      </c>
      <c r="AX7" s="141">
        <f t="shared" ca="1" si="12"/>
        <v>0</v>
      </c>
      <c r="AY7" s="141">
        <f t="shared" ref="AY7:AY11" ca="1" si="21">IF(ISERROR(AVERAGEIF(AU7:AX7,"&lt;&gt;0")),0,AVERAGEIF(AU7:AX7,"&lt;&gt;0"))</f>
        <v>0</v>
      </c>
      <c r="BA7" s="141">
        <f t="shared" ref="BA7:BA11" ca="1" si="22">OFFSET($E7,,BA$4)</f>
        <v>0</v>
      </c>
      <c r="BB7" s="141">
        <f t="shared" ca="1" si="13"/>
        <v>0</v>
      </c>
      <c r="BC7" s="141">
        <f t="shared" ca="1" si="13"/>
        <v>0</v>
      </c>
      <c r="BD7" s="141">
        <f t="shared" ca="1" si="13"/>
        <v>0</v>
      </c>
      <c r="BE7" s="141">
        <f t="shared" ref="BE7:BE11" ca="1" si="23">IF(ISERROR(AVERAGEIF(BA7:BD7,"&lt;&gt;0")),0,AVERAGEIF(BA7:BD7,"&lt;&gt;0"))</f>
        <v>0</v>
      </c>
    </row>
    <row r="8" spans="1:57" ht="30" customHeight="1">
      <c r="C8" s="210" t="s">
        <v>267</v>
      </c>
      <c r="D8" s="205" t="s">
        <v>272</v>
      </c>
      <c r="E8" s="268"/>
      <c r="F8" s="268"/>
      <c r="G8" s="268"/>
      <c r="H8" s="268"/>
      <c r="I8" s="268"/>
      <c r="J8" s="268"/>
      <c r="K8" s="268"/>
      <c r="L8" s="268"/>
      <c r="M8" s="268"/>
      <c r="N8" s="268"/>
      <c r="O8" s="268"/>
      <c r="Q8" s="25">
        <f>IF(ISERROR(AVERAGEIF(ME!$K$22:$K$29,$C8,ME!M$22:M$29)),0,AVERAGEIF(ME!$K$22:$K$29,$C8,ME!M$22:M$29))</f>
        <v>0</v>
      </c>
      <c r="R8" s="25">
        <f>IF(ISERROR(AVERAGEIF(ME!$K$22:$K$29,$C8,ME!N$22:N$29)),0,AVERAGEIF(ME!$K$22:$K$29,$C8,ME!N$22:N$29))</f>
        <v>0</v>
      </c>
      <c r="S8" s="25">
        <f>IF(ISERROR(AVERAGEIF(ME!$K$22:$K$29,$C8,ME!O$22:O$29)),0,AVERAGEIF(ME!$K$22:$K$29,$C8,ME!O$22:O$29))</f>
        <v>0</v>
      </c>
      <c r="T8" s="25">
        <f>IF(ISERROR(AVERAGEIF(ME!$K$22:$K$29,$C8,ME!P$22:P$29)),0,AVERAGEIF(ME!$K$22:$K$29,$C8,ME!P$22:P$29))</f>
        <v>0</v>
      </c>
      <c r="U8" s="25">
        <f>IF(ISERROR(AVERAGEIF(ME!$K$22:$K$29,$C8,ME!Q$22:Q$29)),0,AVERAGEIF(ME!$K$22:$K$29,$C8,ME!Q$22:Q$29))</f>
        <v>0</v>
      </c>
      <c r="W8" s="25">
        <f>IF(ISERROR(AVERAGEIF(ME!$S$22:$S$29,$C8,ME!T$22:T$29)),0,AVERAGEIF(ME!$S$22:$S$29,$C8,ME!T$22:T$29))</f>
        <v>0</v>
      </c>
      <c r="X8" s="25">
        <f>IF(ISERROR(AVERAGEIF(ME!$S$22:$S$29,$C8,ME!U$22:U$29)),0,AVERAGEIF(ME!$S$22:$S$29,$C8,ME!U$22:U$29))</f>
        <v>0</v>
      </c>
      <c r="Y8" s="25">
        <f>IF(ISERROR(AVERAGEIF(ME!$S$22:$S$29,$C8,ME!V$22:V$29)),0,AVERAGEIF(ME!$S$22:$S$29,$C8,ME!V$22:V$29))</f>
        <v>0</v>
      </c>
      <c r="Z8" s="25">
        <f>IF(ISERROR(AVERAGEIF(ME!$S$22:$S$29,$C8,ME!W$22:W$29)),0,AVERAGEIF(ME!$S$22:$S$29,$C8,ME!W$22:W$29))</f>
        <v>0</v>
      </c>
      <c r="AA8" s="25">
        <f>IF(ISERROR(AVERAGEIF(ME!$S$22:$S$29,$C8,ME!X$22:X$29)),0,AVERAGEIF(ME!$S$22:$S$29,$C8,ME!X$22:X$29))</f>
        <v>0</v>
      </c>
      <c r="AC8" s="141">
        <f t="shared" ca="1" si="14"/>
        <v>0</v>
      </c>
      <c r="AD8" s="141">
        <f t="shared" ca="1" si="9"/>
        <v>0</v>
      </c>
      <c r="AE8" s="141">
        <f t="shared" ca="1" si="9"/>
        <v>0</v>
      </c>
      <c r="AF8" s="141">
        <f t="shared" ca="1" si="9"/>
        <v>0</v>
      </c>
      <c r="AG8" s="141">
        <f t="shared" ca="1" si="15"/>
        <v>0</v>
      </c>
      <c r="AI8" s="141">
        <f t="shared" ca="1" si="16"/>
        <v>0</v>
      </c>
      <c r="AJ8" s="141">
        <f t="shared" ca="1" si="10"/>
        <v>0</v>
      </c>
      <c r="AK8" s="141">
        <f t="shared" ca="1" si="10"/>
        <v>0</v>
      </c>
      <c r="AL8" s="141">
        <f t="shared" ca="1" si="10"/>
        <v>0</v>
      </c>
      <c r="AM8" s="141">
        <f t="shared" ca="1" si="17"/>
        <v>0</v>
      </c>
      <c r="AO8" s="141">
        <f t="shared" ca="1" si="18"/>
        <v>0</v>
      </c>
      <c r="AP8" s="141">
        <f t="shared" ca="1" si="11"/>
        <v>0</v>
      </c>
      <c r="AQ8" s="141">
        <f t="shared" ca="1" si="11"/>
        <v>0</v>
      </c>
      <c r="AR8" s="141">
        <f t="shared" ca="1" si="11"/>
        <v>0</v>
      </c>
      <c r="AS8" s="141">
        <f t="shared" ca="1" si="19"/>
        <v>0</v>
      </c>
      <c r="AU8" s="141">
        <f t="shared" ca="1" si="20"/>
        <v>0</v>
      </c>
      <c r="AV8" s="141">
        <f t="shared" ca="1" si="12"/>
        <v>0</v>
      </c>
      <c r="AW8" s="141">
        <f t="shared" ca="1" si="12"/>
        <v>0</v>
      </c>
      <c r="AX8" s="141">
        <f t="shared" ca="1" si="12"/>
        <v>0</v>
      </c>
      <c r="AY8" s="141">
        <f t="shared" ca="1" si="21"/>
        <v>0</v>
      </c>
      <c r="BA8" s="141">
        <f t="shared" ca="1" si="22"/>
        <v>0</v>
      </c>
      <c r="BB8" s="141">
        <f t="shared" ca="1" si="13"/>
        <v>0</v>
      </c>
      <c r="BC8" s="141">
        <f t="shared" ca="1" si="13"/>
        <v>0</v>
      </c>
      <c r="BD8" s="141">
        <f t="shared" ca="1" si="13"/>
        <v>0</v>
      </c>
      <c r="BE8" s="141">
        <f t="shared" ca="1" si="23"/>
        <v>0</v>
      </c>
    </row>
    <row r="9" spans="1:57" ht="30" customHeight="1">
      <c r="C9" s="310"/>
      <c r="D9" s="311"/>
      <c r="E9" s="269"/>
      <c r="F9" s="269"/>
      <c r="G9" s="269"/>
      <c r="H9" s="269"/>
      <c r="I9" s="269"/>
      <c r="J9" s="269"/>
      <c r="K9" s="269"/>
      <c r="L9" s="269"/>
      <c r="M9" s="269"/>
      <c r="N9" s="269"/>
      <c r="O9" s="269"/>
      <c r="Q9" s="25">
        <f ca="1">IF(ISERROR(AVERAGEIF(ME!$K$22:$K$29,$C9,ME!M$22:M$29)),0,AVERAGEIF(ME!$K$22:$K$29,$C9,ME!M$22:M$29))</f>
        <v>0</v>
      </c>
      <c r="R9" s="25">
        <f ca="1">IF(ISERROR(AVERAGEIF(ME!$K$22:$K$29,$C9,ME!N$22:N$29)),0,AVERAGEIF(ME!$K$22:$K$29,$C9,ME!N$22:N$29))</f>
        <v>0</v>
      </c>
      <c r="S9" s="25">
        <f ca="1">IF(ISERROR(AVERAGEIF(ME!$K$22:$K$29,$C9,ME!O$22:O$29)),0,AVERAGEIF(ME!$K$22:$K$29,$C9,ME!O$22:O$29))</f>
        <v>0</v>
      </c>
      <c r="T9" s="25">
        <f ca="1">IF(ISERROR(AVERAGEIF(ME!$K$22:$K$29,$C9,ME!P$22:P$29)),0,AVERAGEIF(ME!$K$22:$K$29,$C9,ME!P$22:P$29))</f>
        <v>0</v>
      </c>
      <c r="U9" s="25">
        <f ca="1">IF(ISERROR(AVERAGEIF(ME!$K$22:$K$29,$C9,ME!Q$22:Q$29)),0,AVERAGEIF(ME!$K$22:$K$29,$C9,ME!Q$22:Q$29))</f>
        <v>0</v>
      </c>
      <c r="W9" s="25">
        <f ca="1">IF(ISERROR(AVERAGEIF(ME!$S$22:$S$29,$C9,ME!T$22:T$29)),0,AVERAGEIF(ME!$S$22:$S$29,$C9,ME!T$22:T$29))</f>
        <v>0</v>
      </c>
      <c r="X9" s="25">
        <f ca="1">IF(ISERROR(AVERAGEIF(ME!$S$22:$S$29,$C9,ME!U$22:U$29)),0,AVERAGEIF(ME!$S$22:$S$29,$C9,ME!U$22:U$29))</f>
        <v>0</v>
      </c>
      <c r="Y9" s="25">
        <f ca="1">IF(ISERROR(AVERAGEIF(ME!$S$22:$S$29,$C9,ME!V$22:V$29)),0,AVERAGEIF(ME!$S$22:$S$29,$C9,ME!V$22:V$29))</f>
        <v>0</v>
      </c>
      <c r="Z9" s="25">
        <f ca="1">IF(ISERROR(AVERAGEIF(ME!$S$22:$S$29,$C9,ME!W$22:W$29)),0,AVERAGEIF(ME!$S$22:$S$29,$C9,ME!W$22:W$29))</f>
        <v>0</v>
      </c>
      <c r="AA9" s="25">
        <f ca="1">IF(ISERROR(AVERAGEIF(ME!$S$22:$S$29,$C9,ME!X$22:X$29)),0,AVERAGEIF(ME!$S$22:$S$29,$C9,ME!X$22:X$29))</f>
        <v>0</v>
      </c>
      <c r="AC9" s="141">
        <f t="shared" ca="1" si="14"/>
        <v>0</v>
      </c>
      <c r="AD9" s="141">
        <f t="shared" ca="1" si="9"/>
        <v>0</v>
      </c>
      <c r="AE9" s="141">
        <f t="shared" ca="1" si="9"/>
        <v>0</v>
      </c>
      <c r="AF9" s="141">
        <f t="shared" ca="1" si="9"/>
        <v>0</v>
      </c>
      <c r="AG9" s="141">
        <f t="shared" ca="1" si="15"/>
        <v>0</v>
      </c>
      <c r="AI9" s="141">
        <f t="shared" ca="1" si="16"/>
        <v>0</v>
      </c>
      <c r="AJ9" s="141">
        <f t="shared" ca="1" si="10"/>
        <v>0</v>
      </c>
      <c r="AK9" s="141">
        <f t="shared" ca="1" si="10"/>
        <v>0</v>
      </c>
      <c r="AL9" s="141">
        <f t="shared" ca="1" si="10"/>
        <v>0</v>
      </c>
      <c r="AM9" s="141">
        <f t="shared" ca="1" si="17"/>
        <v>0</v>
      </c>
      <c r="AO9" s="141">
        <f t="shared" ca="1" si="18"/>
        <v>0</v>
      </c>
      <c r="AP9" s="141">
        <f t="shared" ca="1" si="11"/>
        <v>0</v>
      </c>
      <c r="AQ9" s="141">
        <f t="shared" ca="1" si="11"/>
        <v>0</v>
      </c>
      <c r="AR9" s="141">
        <f t="shared" ca="1" si="11"/>
        <v>0</v>
      </c>
      <c r="AS9" s="141">
        <f t="shared" ca="1" si="19"/>
        <v>0</v>
      </c>
      <c r="AU9" s="141">
        <f t="shared" ca="1" si="20"/>
        <v>0</v>
      </c>
      <c r="AV9" s="141">
        <f t="shared" ca="1" si="12"/>
        <v>0</v>
      </c>
      <c r="AW9" s="141">
        <f t="shared" ca="1" si="12"/>
        <v>0</v>
      </c>
      <c r="AX9" s="141">
        <f t="shared" ca="1" si="12"/>
        <v>0</v>
      </c>
      <c r="AY9" s="141">
        <f t="shared" ca="1" si="21"/>
        <v>0</v>
      </c>
      <c r="BA9" s="141">
        <f t="shared" ca="1" si="22"/>
        <v>0</v>
      </c>
      <c r="BB9" s="141">
        <f t="shared" ca="1" si="13"/>
        <v>0</v>
      </c>
      <c r="BC9" s="141">
        <f t="shared" ca="1" si="13"/>
        <v>0</v>
      </c>
      <c r="BD9" s="141">
        <f t="shared" ca="1" si="13"/>
        <v>0</v>
      </c>
      <c r="BE9" s="141">
        <f t="shared" ca="1" si="23"/>
        <v>0</v>
      </c>
    </row>
    <row r="10" spans="1:57" ht="30" customHeight="1">
      <c r="C10" s="310"/>
      <c r="D10" s="312"/>
      <c r="E10" s="269"/>
      <c r="F10" s="269"/>
      <c r="G10" s="269"/>
      <c r="H10" s="269"/>
      <c r="I10" s="269"/>
      <c r="J10" s="269"/>
      <c r="K10" s="269"/>
      <c r="L10" s="269"/>
      <c r="M10" s="269"/>
      <c r="N10" s="269"/>
      <c r="O10" s="269"/>
      <c r="Q10" s="25">
        <f ca="1">IF(ISERROR(AVERAGEIF(ME!$K$22:$K$29,$C10,ME!M$22:M$29)),0,AVERAGEIF(ME!$K$22:$K$29,$C10,ME!M$22:M$29))</f>
        <v>0</v>
      </c>
      <c r="R10" s="25">
        <f ca="1">IF(ISERROR(AVERAGEIF(ME!$K$22:$K$29,$C10,ME!N$22:N$29)),0,AVERAGEIF(ME!$K$22:$K$29,$C10,ME!N$22:N$29))</f>
        <v>0</v>
      </c>
      <c r="S10" s="25">
        <f ca="1">IF(ISERROR(AVERAGEIF(ME!$K$22:$K$29,$C10,ME!O$22:O$29)),0,AVERAGEIF(ME!$K$22:$K$29,$C10,ME!O$22:O$29))</f>
        <v>0</v>
      </c>
      <c r="T10" s="25">
        <f ca="1">IF(ISERROR(AVERAGEIF(ME!$K$22:$K$29,$C10,ME!P$22:P$29)),0,AVERAGEIF(ME!$K$22:$K$29,$C10,ME!P$22:P$29))</f>
        <v>0</v>
      </c>
      <c r="U10" s="25">
        <f ca="1">IF(ISERROR(AVERAGEIF(ME!$K$22:$K$29,$C10,ME!Q$22:Q$29)),0,AVERAGEIF(ME!$K$22:$K$29,$C10,ME!Q$22:Q$29))</f>
        <v>0</v>
      </c>
      <c r="W10" s="25">
        <f ca="1">IF(ISERROR(AVERAGEIF(ME!$S$22:$S$29,$C10,ME!T$22:T$29)),0,AVERAGEIF(ME!$S$22:$S$29,$C10,ME!T$22:T$29))</f>
        <v>0</v>
      </c>
      <c r="X10" s="25">
        <f ca="1">IF(ISERROR(AVERAGEIF(ME!$S$22:$S$29,$C10,ME!U$22:U$29)),0,AVERAGEIF(ME!$S$22:$S$29,$C10,ME!U$22:U$29))</f>
        <v>0</v>
      </c>
      <c r="Y10" s="25">
        <f ca="1">IF(ISERROR(AVERAGEIF(ME!$S$22:$S$29,$C10,ME!V$22:V$29)),0,AVERAGEIF(ME!$S$22:$S$29,$C10,ME!V$22:V$29))</f>
        <v>0</v>
      </c>
      <c r="Z10" s="25">
        <f ca="1">IF(ISERROR(AVERAGEIF(ME!$S$22:$S$29,$C10,ME!W$22:W$29)),0,AVERAGEIF(ME!$S$22:$S$29,$C10,ME!W$22:W$29))</f>
        <v>0</v>
      </c>
      <c r="AA10" s="25">
        <f ca="1">IF(ISERROR(AVERAGEIF(ME!$S$22:$S$29,$C10,ME!X$22:X$29)),0,AVERAGEIF(ME!$S$22:$S$29,$C10,ME!X$22:X$29))</f>
        <v>0</v>
      </c>
      <c r="AC10" s="141">
        <f t="shared" ca="1" si="14"/>
        <v>0</v>
      </c>
      <c r="AD10" s="141">
        <f t="shared" ca="1" si="9"/>
        <v>0</v>
      </c>
      <c r="AE10" s="141">
        <f t="shared" ca="1" si="9"/>
        <v>0</v>
      </c>
      <c r="AF10" s="141">
        <f t="shared" ca="1" si="9"/>
        <v>0</v>
      </c>
      <c r="AG10" s="141">
        <f t="shared" ca="1" si="15"/>
        <v>0</v>
      </c>
      <c r="AI10" s="141">
        <f t="shared" ca="1" si="16"/>
        <v>0</v>
      </c>
      <c r="AJ10" s="141">
        <f t="shared" ca="1" si="10"/>
        <v>0</v>
      </c>
      <c r="AK10" s="141">
        <f t="shared" ca="1" si="10"/>
        <v>0</v>
      </c>
      <c r="AL10" s="141">
        <f t="shared" ca="1" si="10"/>
        <v>0</v>
      </c>
      <c r="AM10" s="141">
        <f t="shared" ca="1" si="17"/>
        <v>0</v>
      </c>
      <c r="AO10" s="141">
        <f t="shared" ca="1" si="18"/>
        <v>0</v>
      </c>
      <c r="AP10" s="141">
        <f t="shared" ca="1" si="11"/>
        <v>0</v>
      </c>
      <c r="AQ10" s="141">
        <f t="shared" ca="1" si="11"/>
        <v>0</v>
      </c>
      <c r="AR10" s="141">
        <f t="shared" ca="1" si="11"/>
        <v>0</v>
      </c>
      <c r="AS10" s="141">
        <f t="shared" ca="1" si="19"/>
        <v>0</v>
      </c>
      <c r="AU10" s="141">
        <f t="shared" ca="1" si="20"/>
        <v>0</v>
      </c>
      <c r="AV10" s="141">
        <f t="shared" ca="1" si="12"/>
        <v>0</v>
      </c>
      <c r="AW10" s="141">
        <f t="shared" ca="1" si="12"/>
        <v>0</v>
      </c>
      <c r="AX10" s="141">
        <f t="shared" ca="1" si="12"/>
        <v>0</v>
      </c>
      <c r="AY10" s="141">
        <f t="shared" ca="1" si="21"/>
        <v>0</v>
      </c>
      <c r="BA10" s="141">
        <f t="shared" ca="1" si="22"/>
        <v>0</v>
      </c>
      <c r="BB10" s="141">
        <f t="shared" ca="1" si="13"/>
        <v>0</v>
      </c>
      <c r="BC10" s="141">
        <f t="shared" ca="1" si="13"/>
        <v>0</v>
      </c>
      <c r="BD10" s="141">
        <f t="shared" ca="1" si="13"/>
        <v>0</v>
      </c>
      <c r="BE10" s="141">
        <f t="shared" ca="1" si="23"/>
        <v>0</v>
      </c>
    </row>
    <row r="11" spans="1:57" ht="30" customHeight="1">
      <c r="C11" s="310"/>
      <c r="D11" s="312"/>
      <c r="E11" s="269"/>
      <c r="F11" s="269"/>
      <c r="G11" s="269"/>
      <c r="H11" s="269"/>
      <c r="I11" s="269"/>
      <c r="J11" s="269"/>
      <c r="K11" s="269"/>
      <c r="L11" s="269"/>
      <c r="M11" s="269"/>
      <c r="N11" s="269"/>
      <c r="O11" s="269"/>
      <c r="Q11" s="25">
        <f ca="1">IF(ISERROR(AVERAGEIF(ME!$K$22:$K$29,$C11,ME!M$22:M$29)),0,AVERAGEIF(ME!$K$22:$K$29,$C11,ME!M$22:M$29))</f>
        <v>0</v>
      </c>
      <c r="R11" s="25">
        <f ca="1">IF(ISERROR(AVERAGEIF(ME!$K$22:$K$29,$C11,ME!N$22:N$29)),0,AVERAGEIF(ME!$K$22:$K$29,$C11,ME!N$22:N$29))</f>
        <v>0</v>
      </c>
      <c r="S11" s="25">
        <f ca="1">IF(ISERROR(AVERAGEIF(ME!$K$22:$K$29,$C11,ME!O$22:O$29)),0,AVERAGEIF(ME!$K$22:$K$29,$C11,ME!O$22:O$29))</f>
        <v>0</v>
      </c>
      <c r="T11" s="25">
        <f ca="1">IF(ISERROR(AVERAGEIF(ME!$K$22:$K$29,$C11,ME!P$22:P$29)),0,AVERAGEIF(ME!$K$22:$K$29,$C11,ME!P$22:P$29))</f>
        <v>0</v>
      </c>
      <c r="U11" s="25">
        <f ca="1">IF(ISERROR(AVERAGEIF(ME!$K$22:$K$29,$C11,ME!Q$22:Q$29)),0,AVERAGEIF(ME!$K$22:$K$29,$C11,ME!Q$22:Q$29))</f>
        <v>0</v>
      </c>
      <c r="W11" s="25">
        <f ca="1">IF(ISERROR(AVERAGEIF(ME!$S$22:$S$29,$C11,ME!T$22:T$29)),0,AVERAGEIF(ME!$S$22:$S$29,$C11,ME!T$22:T$29))</f>
        <v>0</v>
      </c>
      <c r="X11" s="25">
        <f ca="1">IF(ISERROR(AVERAGEIF(ME!$S$22:$S$29,$C11,ME!U$22:U$29)),0,AVERAGEIF(ME!$S$22:$S$29,$C11,ME!U$22:U$29))</f>
        <v>0</v>
      </c>
      <c r="Y11" s="25">
        <f ca="1">IF(ISERROR(AVERAGEIF(ME!$S$22:$S$29,$C11,ME!V$22:V$29)),0,AVERAGEIF(ME!$S$22:$S$29,$C11,ME!V$22:V$29))</f>
        <v>0</v>
      </c>
      <c r="Z11" s="25">
        <f ca="1">IF(ISERROR(AVERAGEIF(ME!$S$22:$S$29,$C11,ME!W$22:W$29)),0,AVERAGEIF(ME!$S$22:$S$29,$C11,ME!W$22:W$29))</f>
        <v>0</v>
      </c>
      <c r="AA11" s="25">
        <f ca="1">IF(ISERROR(AVERAGEIF(ME!$S$22:$S$29,$C11,ME!X$22:X$29)),0,AVERAGEIF(ME!$S$22:$S$29,$C11,ME!X$22:X$29))</f>
        <v>0</v>
      </c>
      <c r="AC11" s="141">
        <f t="shared" ca="1" si="14"/>
        <v>0</v>
      </c>
      <c r="AD11" s="141">
        <f t="shared" ca="1" si="9"/>
        <v>0</v>
      </c>
      <c r="AE11" s="141">
        <f t="shared" ca="1" si="9"/>
        <v>0</v>
      </c>
      <c r="AF11" s="141">
        <f t="shared" ca="1" si="9"/>
        <v>0</v>
      </c>
      <c r="AG11" s="141">
        <f t="shared" ca="1" si="15"/>
        <v>0</v>
      </c>
      <c r="AI11" s="141">
        <f t="shared" ca="1" si="16"/>
        <v>0</v>
      </c>
      <c r="AJ11" s="141">
        <f t="shared" ca="1" si="10"/>
        <v>0</v>
      </c>
      <c r="AK11" s="141">
        <f t="shared" ca="1" si="10"/>
        <v>0</v>
      </c>
      <c r="AL11" s="141">
        <f t="shared" ca="1" si="10"/>
        <v>0</v>
      </c>
      <c r="AM11" s="141">
        <f t="shared" ca="1" si="17"/>
        <v>0</v>
      </c>
      <c r="AO11" s="141">
        <f t="shared" ca="1" si="18"/>
        <v>0</v>
      </c>
      <c r="AP11" s="141">
        <f t="shared" ca="1" si="11"/>
        <v>0</v>
      </c>
      <c r="AQ11" s="141">
        <f t="shared" ca="1" si="11"/>
        <v>0</v>
      </c>
      <c r="AR11" s="141">
        <f t="shared" ca="1" si="11"/>
        <v>0</v>
      </c>
      <c r="AS11" s="141">
        <f t="shared" ca="1" si="19"/>
        <v>0</v>
      </c>
      <c r="AU11" s="141">
        <f t="shared" ca="1" si="20"/>
        <v>0</v>
      </c>
      <c r="AV11" s="141">
        <f t="shared" ca="1" si="12"/>
        <v>0</v>
      </c>
      <c r="AW11" s="141">
        <f t="shared" ca="1" si="12"/>
        <v>0</v>
      </c>
      <c r="AX11" s="141">
        <f t="shared" ca="1" si="12"/>
        <v>0</v>
      </c>
      <c r="AY11" s="141">
        <f t="shared" ca="1" si="21"/>
        <v>0</v>
      </c>
      <c r="BA11" s="141">
        <f t="shared" ca="1" si="22"/>
        <v>0</v>
      </c>
      <c r="BB11" s="141">
        <f t="shared" ca="1" si="13"/>
        <v>0</v>
      </c>
      <c r="BC11" s="141">
        <f t="shared" ca="1" si="13"/>
        <v>0</v>
      </c>
      <c r="BD11" s="141">
        <f t="shared" ca="1" si="13"/>
        <v>0</v>
      </c>
      <c r="BE11" s="141">
        <f t="shared" ca="1" si="23"/>
        <v>0</v>
      </c>
    </row>
    <row r="12" spans="1:57" ht="30" customHeight="1">
      <c r="C12" s="310"/>
      <c r="D12" s="312"/>
    </row>
    <row r="13" spans="1:57" ht="30" customHeight="1">
      <c r="C13" s="310"/>
      <c r="D13" s="312"/>
    </row>
    <row r="14" spans="1:57" ht="30" customHeight="1">
      <c r="C14" s="310"/>
      <c r="D14" s="312"/>
    </row>
    <row r="15" spans="1:57" ht="30" customHeight="1">
      <c r="C15" s="310"/>
      <c r="D15" s="312"/>
    </row>
    <row r="16" spans="1:57" ht="15" customHeight="1"/>
    <row r="17" ht="15" customHeight="1"/>
    <row r="18" ht="15" customHeight="1"/>
  </sheetData>
  <sheetProtection algorithmName="SHA-512" hashValue="5Wb4/D+DvPYfSKXQWC+uR++4+ygGCtBtx9dWJOaGOnsx6kwSBH+DU50pebLpmR8oLt9c3Ld0VH9oyCoT5V5tUw==" saltValue="wVmzMfqmFuOJbwYoOzoq0A==" spinCount="100000" sheet="1" objects="1" scenarios="1" formatCells="0" formatColumns="0" formatRows="0" selectLockedCells="1"/>
  <mergeCells count="5">
    <mergeCell ref="AC5:AF5"/>
    <mergeCell ref="AI5:AL5"/>
    <mergeCell ref="BA5:BD5"/>
    <mergeCell ref="AU5:AX5"/>
    <mergeCell ref="AO5:AR5"/>
  </mergeCells>
  <conditionalFormatting sqref="C6:D15">
    <cfRule type="cellIs" dxfId="224" priority="1" operator="equal">
      <formula>"Diminuir"</formula>
    </cfRule>
    <cfRule type="cellIs" dxfId="223" priority="2" operator="equal">
      <formula>"Aumentar"</formula>
    </cfRule>
  </conditionalFormatting>
  <printOptions horizontalCentered="1"/>
  <pageMargins left="0.25" right="0.25"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4"/>
  <dimension ref="A1:AE90"/>
  <sheetViews>
    <sheetView showGridLines="0" zoomScale="90" zoomScaleNormal="90" zoomScalePageLayoutView="90" workbookViewId="0">
      <pane ySplit="2" topLeftCell="A3" activePane="bottomLeft" state="frozen"/>
      <selection activeCell="C3" sqref="C3"/>
      <selection pane="bottomLeft"/>
    </sheetView>
  </sheetViews>
  <sheetFormatPr defaultColWidth="0" defaultRowHeight="0" customHeight="1" zeroHeight="1"/>
  <cols>
    <col min="1" max="1" width="2.44140625" customWidth="1"/>
    <col min="2" max="2" width="1.44140625" customWidth="1"/>
    <col min="3" max="3" width="20.6640625" customWidth="1"/>
    <col min="4" max="5" width="35.109375" customWidth="1"/>
    <col min="6" max="6" width="2.44140625" customWidth="1"/>
    <col min="7" max="7" width="20.6640625" customWidth="1"/>
    <col min="8" max="9" width="35.109375" customWidth="1"/>
    <col min="10" max="10" width="2.44140625" style="1" customWidth="1"/>
    <col min="11" max="11" width="10.88671875" style="1" customWidth="1"/>
    <col min="12" max="12" width="26.33203125" style="1" customWidth="1"/>
    <col min="13" max="13" width="27.88671875" style="1" customWidth="1"/>
    <col min="14" max="31" width="9.109375" style="1" customWidth="1"/>
    <col min="32" max="42" width="9.109375" style="1" hidden="1" customWidth="1"/>
    <col min="43" max="16384" width="9.109375" style="1" hidden="1"/>
  </cols>
  <sheetData>
    <row r="1" spans="1:27" s="135" customFormat="1" ht="39" customHeight="1">
      <c r="A1" s="157"/>
      <c r="B1" s="275"/>
      <c r="C1" s="29"/>
      <c r="D1" s="29"/>
      <c r="E1" s="29"/>
      <c r="F1" s="29"/>
      <c r="G1" s="29"/>
      <c r="H1" s="29"/>
      <c r="I1" s="29"/>
    </row>
    <row r="2" spans="1:27" s="136" customFormat="1" ht="30" customHeight="1">
      <c r="A2" s="30"/>
      <c r="B2" s="30"/>
      <c r="C2" s="81"/>
      <c r="D2" s="82"/>
      <c r="E2" s="82"/>
      <c r="F2" s="82"/>
      <c r="G2" s="82"/>
      <c r="H2" s="82"/>
      <c r="I2" s="82"/>
    </row>
    <row r="3" spans="1:27" s="289" customFormat="1" ht="45" customHeight="1">
      <c r="A3" s="287"/>
      <c r="B3" s="287"/>
      <c r="C3" s="291" t="s">
        <v>311</v>
      </c>
      <c r="D3" s="292"/>
      <c r="E3" s="292"/>
      <c r="F3" s="292"/>
      <c r="G3" s="292"/>
      <c r="H3" s="292"/>
      <c r="I3" s="292"/>
    </row>
    <row r="4" spans="1:27" ht="15" customHeight="1" thickBot="1">
      <c r="C4" s="83"/>
      <c r="D4" s="84"/>
      <c r="E4" s="84"/>
      <c r="F4" s="84"/>
      <c r="G4" s="84"/>
      <c r="H4" s="84"/>
      <c r="I4" s="84"/>
    </row>
    <row r="5" spans="1:27" ht="15" hidden="1" customHeight="1"/>
    <row r="6" spans="1:27" ht="30" hidden="1" customHeight="1">
      <c r="C6" s="211"/>
    </row>
    <row r="7" spans="1:27" ht="30" hidden="1" customHeight="1">
      <c r="C7" s="334"/>
      <c r="D7" s="334"/>
      <c r="E7" s="334"/>
      <c r="F7" s="334"/>
      <c r="G7" s="334"/>
      <c r="H7" s="334"/>
      <c r="I7" s="212"/>
    </row>
    <row r="8" spans="1:27" ht="15" hidden="1" customHeight="1" thickBot="1"/>
    <row r="9" spans="1:27" ht="25.5" customHeight="1" thickBot="1">
      <c r="C9" s="336" t="s">
        <v>219</v>
      </c>
      <c r="D9" s="335" t="s">
        <v>232</v>
      </c>
      <c r="E9" s="335"/>
      <c r="G9" s="336" t="s">
        <v>219</v>
      </c>
      <c r="H9" s="335" t="s">
        <v>233</v>
      </c>
      <c r="I9" s="335"/>
      <c r="M9" s="1">
        <v>0</v>
      </c>
      <c r="N9" s="1">
        <f>M9+16</f>
        <v>16</v>
      </c>
      <c r="O9" s="1">
        <f t="shared" ref="O9:X9" si="0">N9+16</f>
        <v>32</v>
      </c>
      <c r="P9" s="1">
        <f t="shared" si="0"/>
        <v>48</v>
      </c>
      <c r="Q9" s="1">
        <f t="shared" si="0"/>
        <v>64</v>
      </c>
      <c r="T9" s="1">
        <v>0</v>
      </c>
      <c r="U9" s="1">
        <f t="shared" si="0"/>
        <v>16</v>
      </c>
      <c r="V9" s="1">
        <f t="shared" si="0"/>
        <v>32</v>
      </c>
      <c r="W9" s="1">
        <f t="shared" si="0"/>
        <v>48</v>
      </c>
      <c r="X9" s="1">
        <f t="shared" si="0"/>
        <v>64</v>
      </c>
      <c r="AA9" s="1" t="str">
        <f>IF(D9=0,"Não definida",D9)</f>
        <v>perspectiva financiera</v>
      </c>
    </row>
    <row r="10" spans="1:27" ht="25.5" customHeight="1" thickBot="1">
      <c r="C10" s="336"/>
      <c r="D10" s="249" t="s">
        <v>230</v>
      </c>
      <c r="E10" s="249" t="s">
        <v>231</v>
      </c>
      <c r="G10" s="336"/>
      <c r="H10" s="249" t="s">
        <v>230</v>
      </c>
      <c r="I10" s="249" t="s">
        <v>231</v>
      </c>
    </row>
    <row r="11" spans="1:27" ht="30" customHeight="1">
      <c r="C11" s="242" t="s">
        <v>243</v>
      </c>
      <c r="D11" s="243" t="s">
        <v>198</v>
      </c>
      <c r="E11" s="243" t="s">
        <v>265</v>
      </c>
      <c r="F11" s="93"/>
      <c r="G11" s="242" t="s">
        <v>243</v>
      </c>
      <c r="H11" s="243" t="s">
        <v>201</v>
      </c>
      <c r="I11" s="243" t="s">
        <v>265</v>
      </c>
      <c r="K11" s="1" t="str">
        <f>D11</f>
        <v>recetas</v>
      </c>
      <c r="L11" s="1">
        <v>0</v>
      </c>
      <c r="M11" s="141">
        <f ca="1">OFFSET('Est1'!$Q$14,$L11,M$9)</f>
        <v>0.9555555555555556</v>
      </c>
      <c r="N11" s="141" t="str">
        <f ca="1">OFFSET('Est1'!$Q$14,$L11,N$9)</f>
        <v/>
      </c>
      <c r="O11" s="141" t="str">
        <f ca="1">OFFSET('Est1'!$Q$14,$L11,O$9)</f>
        <v/>
      </c>
      <c r="P11" s="141" t="str">
        <f ca="1">OFFSET('Est1'!$Q$14,$L11,P$9)</f>
        <v/>
      </c>
      <c r="Q11" s="141" t="str">
        <f ca="1">OFFSET('Est1'!$Q$14,$L11,Q$9)</f>
        <v/>
      </c>
      <c r="S11" s="1" t="str">
        <f>H11</f>
        <v>Número de ventas</v>
      </c>
      <c r="T11" s="141">
        <f ca="1">OFFSET('Est2'!$Q$14,$L11,T$9)</f>
        <v>0.72222222222222221</v>
      </c>
      <c r="U11" s="141" t="str">
        <f ca="1">OFFSET('Est2'!$Q$14,$L11,U$9)</f>
        <v/>
      </c>
      <c r="V11" s="141" t="str">
        <f ca="1">OFFSET('Est2'!$Q$14,$L11,V$9)</f>
        <v/>
      </c>
      <c r="W11" s="141" t="str">
        <f ca="1">OFFSET('Est2'!$Q$14,$L11,W$9)</f>
        <v/>
      </c>
      <c r="X11" s="141" t="str">
        <f ca="1">OFFSET('Est2'!$Q$14,$L11,X$9)</f>
        <v/>
      </c>
      <c r="AA11" s="1" t="str">
        <f>IF(D20=0,"Não definida",D20)</f>
        <v>Perspectiva de los procesos internos</v>
      </c>
    </row>
    <row r="12" spans="1:27" ht="30" customHeight="1">
      <c r="C12" s="214" t="s">
        <v>244</v>
      </c>
      <c r="D12" s="215" t="s">
        <v>199</v>
      </c>
      <c r="E12" s="243" t="s">
        <v>265</v>
      </c>
      <c r="F12" s="93"/>
      <c r="G12" s="214" t="s">
        <v>244</v>
      </c>
      <c r="H12" s="215" t="s">
        <v>202</v>
      </c>
      <c r="I12" s="215" t="s">
        <v>266</v>
      </c>
      <c r="K12" s="1" t="str">
        <f t="shared" ref="K12:K18" si="1">D12</f>
        <v>rentabilidad</v>
      </c>
      <c r="L12" s="1">
        <f>L11+6</f>
        <v>6</v>
      </c>
      <c r="M12" s="141">
        <f ca="1">OFFSET('Est1'!$Q$14,$L12,M$9)</f>
        <v>0.79999999999999993</v>
      </c>
      <c r="N12" s="141" t="str">
        <f ca="1">OFFSET('Est1'!$Q$14,$L12,N$9)</f>
        <v/>
      </c>
      <c r="O12" s="141" t="str">
        <f ca="1">OFFSET('Est1'!$Q$14,$L12,O$9)</f>
        <v/>
      </c>
      <c r="P12" s="141" t="str">
        <f ca="1">OFFSET('Est1'!$Q$14,$L12,P$9)</f>
        <v/>
      </c>
      <c r="Q12" s="141" t="str">
        <f ca="1">OFFSET('Est1'!$Q$14,$L12,Q$9)</f>
        <v/>
      </c>
      <c r="S12" s="1" t="str">
        <f t="shared" ref="S12:S18" si="2">H12</f>
        <v>Número de clientes</v>
      </c>
      <c r="T12" s="141">
        <f ca="1">OFFSET('Est2'!$Q$14,$L12,T$9)</f>
        <v>0.40740740740740738</v>
      </c>
      <c r="U12" s="141" t="str">
        <f ca="1">OFFSET('Est2'!$Q$14,$L12,U$9)</f>
        <v/>
      </c>
      <c r="V12" s="141" t="str">
        <f ca="1">OFFSET('Est2'!$Q$14,$L12,V$9)</f>
        <v/>
      </c>
      <c r="W12" s="141" t="str">
        <f ca="1">OFFSET('Est2'!$Q$14,$L12,W$9)</f>
        <v/>
      </c>
      <c r="X12" s="141" t="str">
        <f ca="1">OFFSET('Est2'!$Q$14,$L12,X$9)</f>
        <v/>
      </c>
      <c r="AA12" s="1" t="str">
        <f>IF(H20=0,"Não definida",H20)</f>
        <v>Perspectiva de aprendizaje</v>
      </c>
    </row>
    <row r="13" spans="1:27" ht="30" customHeight="1">
      <c r="C13" s="214" t="s">
        <v>243</v>
      </c>
      <c r="D13" s="215" t="s">
        <v>200</v>
      </c>
      <c r="E13" s="243" t="s">
        <v>265</v>
      </c>
      <c r="F13" s="93"/>
      <c r="G13" s="214" t="s">
        <v>243</v>
      </c>
      <c r="H13" s="215" t="s">
        <v>203</v>
      </c>
      <c r="I13" s="215" t="s">
        <v>267</v>
      </c>
      <c r="K13" s="1" t="str">
        <f t="shared" si="1"/>
        <v>gastos</v>
      </c>
      <c r="L13" s="1">
        <f t="shared" ref="L13:L18" si="3">L12+6</f>
        <v>12</v>
      </c>
      <c r="M13" s="141">
        <f ca="1">OFFSET('Est1'!$Q$14,$L13,M$9)</f>
        <v>1</v>
      </c>
      <c r="N13" s="141" t="str">
        <f ca="1">OFFSET('Est1'!$Q$14,$L13,N$9)</f>
        <v/>
      </c>
      <c r="O13" s="141" t="str">
        <f ca="1">OFFSET('Est1'!$Q$14,$L13,O$9)</f>
        <v/>
      </c>
      <c r="P13" s="141" t="str">
        <f ca="1">OFFSET('Est1'!$Q$14,$L13,P$9)</f>
        <v/>
      </c>
      <c r="Q13" s="141" t="str">
        <f ca="1">OFFSET('Est1'!$Q$14,$L13,Q$9)</f>
        <v/>
      </c>
      <c r="S13" s="1" t="str">
        <f t="shared" si="2"/>
        <v>Número de clientes perdidos</v>
      </c>
      <c r="T13" s="141">
        <f ca="1">OFFSET('Est2'!$Q$14,$L13,T$9)</f>
        <v>0.66666666666666663</v>
      </c>
      <c r="U13" s="141" t="str">
        <f ca="1">OFFSET('Est2'!$Q$14,$L13,U$9)</f>
        <v/>
      </c>
      <c r="V13" s="141" t="str">
        <f ca="1">OFFSET('Est2'!$Q$14,$L13,V$9)</f>
        <v/>
      </c>
      <c r="W13" s="141" t="str">
        <f ca="1">OFFSET('Est2'!$Q$14,$L13,W$9)</f>
        <v/>
      </c>
      <c r="X13" s="141" t="str">
        <f ca="1">OFFSET('Est2'!$Q$14,$L13,X$9)</f>
        <v/>
      </c>
    </row>
    <row r="14" spans="1:27" ht="30" customHeight="1">
      <c r="C14" s="214"/>
      <c r="D14" s="313"/>
      <c r="E14" s="313"/>
      <c r="F14" s="93"/>
      <c r="G14" s="214" t="s">
        <v>243</v>
      </c>
      <c r="H14" s="313" t="s">
        <v>204</v>
      </c>
      <c r="I14" s="314" t="s">
        <v>265</v>
      </c>
      <c r="K14" s="1">
        <f t="shared" si="1"/>
        <v>0</v>
      </c>
      <c r="L14" s="1">
        <f t="shared" si="3"/>
        <v>18</v>
      </c>
      <c r="M14" s="141" t="str">
        <f ca="1">OFFSET('Est1'!$Q$14,$L14,M$9)</f>
        <v/>
      </c>
      <c r="N14" s="141" t="str">
        <f ca="1">OFFSET('Est1'!$Q$14,$L14,N$9)</f>
        <v/>
      </c>
      <c r="O14" s="141" t="str">
        <f ca="1">OFFSET('Est1'!$Q$14,$L14,O$9)</f>
        <v/>
      </c>
      <c r="P14" s="141" t="str">
        <f ca="1">OFFSET('Est1'!$Q$14,$L14,P$9)</f>
        <v/>
      </c>
      <c r="Q14" s="141" t="str">
        <f ca="1">OFFSET('Est1'!$Q$14,$L14,Q$9)</f>
        <v/>
      </c>
      <c r="S14" s="1" t="str">
        <f t="shared" si="2"/>
        <v>El gasto medio por cada venta</v>
      </c>
      <c r="T14" s="141">
        <f ca="1">OFFSET('Est2'!$Q$14,$L14,T$9)</f>
        <v>0.67500000000000004</v>
      </c>
      <c r="U14" s="141" t="str">
        <f ca="1">OFFSET('Est2'!$Q$14,$L14,U$9)</f>
        <v/>
      </c>
      <c r="V14" s="141" t="str">
        <f ca="1">OFFSET('Est2'!$Q$14,$L14,V$9)</f>
        <v/>
      </c>
      <c r="W14" s="141" t="str">
        <f ca="1">OFFSET('Est2'!$Q$14,$L14,W$9)</f>
        <v/>
      </c>
      <c r="X14" s="141" t="str">
        <f ca="1">OFFSET('Est2'!$Q$14,$L14,X$9)</f>
        <v/>
      </c>
    </row>
    <row r="15" spans="1:27" ht="30" customHeight="1">
      <c r="C15" s="214"/>
      <c r="D15" s="313"/>
      <c r="E15" s="313"/>
      <c r="F15" s="93"/>
      <c r="G15" s="214" t="s">
        <v>243</v>
      </c>
      <c r="H15" s="313" t="s">
        <v>205</v>
      </c>
      <c r="I15" s="313" t="s">
        <v>266</v>
      </c>
      <c r="K15" s="1">
        <f t="shared" si="1"/>
        <v>0</v>
      </c>
      <c r="L15" s="1">
        <f t="shared" si="3"/>
        <v>24</v>
      </c>
      <c r="M15" s="141" t="str">
        <f ca="1">OFFSET('Est1'!$Q$14,$L15,M$9)</f>
        <v/>
      </c>
      <c r="N15" s="141" t="str">
        <f ca="1">OFFSET('Est1'!$Q$14,$L15,N$9)</f>
        <v/>
      </c>
      <c r="O15" s="141" t="str">
        <f ca="1">OFFSET('Est1'!$Q$14,$L15,O$9)</f>
        <v/>
      </c>
      <c r="P15" s="141" t="str">
        <f ca="1">OFFSET('Est1'!$Q$14,$L15,P$9)</f>
        <v/>
      </c>
      <c r="Q15" s="141" t="str">
        <f ca="1">OFFSET('Est1'!$Q$14,$L15,Q$9)</f>
        <v/>
      </c>
      <c r="S15" s="1" t="str">
        <f t="shared" si="2"/>
        <v>Satisfacción del cliente</v>
      </c>
      <c r="T15" s="141">
        <f ca="1">OFFSET('Est2'!$Q$14,$L15,T$9)</f>
        <v>0.60540540540540533</v>
      </c>
      <c r="U15" s="141" t="str">
        <f ca="1">OFFSET('Est2'!$Q$14,$L15,U$9)</f>
        <v/>
      </c>
      <c r="V15" s="141" t="str">
        <f ca="1">OFFSET('Est2'!$Q$14,$L15,V$9)</f>
        <v/>
      </c>
      <c r="W15" s="141" t="str">
        <f ca="1">OFFSET('Est2'!$Q$14,$L15,W$9)</f>
        <v/>
      </c>
      <c r="X15" s="141" t="str">
        <f ca="1">OFFSET('Est2'!$Q$14,$L15,X$9)</f>
        <v/>
      </c>
    </row>
    <row r="16" spans="1:27" ht="30" customHeight="1">
      <c r="C16" s="214"/>
      <c r="D16" s="313"/>
      <c r="E16" s="313"/>
      <c r="F16" s="93"/>
      <c r="G16" s="214" t="s">
        <v>244</v>
      </c>
      <c r="H16" s="313" t="s">
        <v>213</v>
      </c>
      <c r="I16" s="314" t="s">
        <v>265</v>
      </c>
      <c r="K16" s="1">
        <f>D16</f>
        <v>0</v>
      </c>
      <c r="L16" s="1">
        <f t="shared" si="3"/>
        <v>30</v>
      </c>
      <c r="M16" s="141" t="str">
        <f ca="1">OFFSET('Est1'!$Q$14,$L16,M$9)</f>
        <v/>
      </c>
      <c r="N16" s="141" t="str">
        <f ca="1">OFFSET('Est1'!$Q$14,$L16,N$9)</f>
        <v/>
      </c>
      <c r="O16" s="141" t="str">
        <f ca="1">OFFSET('Est1'!$Q$14,$L16,O$9)</f>
        <v/>
      </c>
      <c r="P16" s="141" t="str">
        <f ca="1">OFFSET('Est1'!$Q$14,$L16,P$9)</f>
        <v/>
      </c>
      <c r="Q16" s="141" t="str">
        <f ca="1">OFFSET('Est1'!$Q$14,$L16,Q$9)</f>
        <v/>
      </c>
      <c r="S16" s="1" t="str">
        <f t="shared" si="2"/>
        <v>Número de quejas</v>
      </c>
      <c r="T16" s="141">
        <f ca="1">OFFSET('Est2'!$Q$14,$L16,T$9)</f>
        <v>0.6</v>
      </c>
      <c r="U16" s="141" t="str">
        <f ca="1">OFFSET('Est2'!$Q$14,$L16,U$9)</f>
        <v/>
      </c>
      <c r="V16" s="141" t="str">
        <f ca="1">OFFSET('Est2'!$Q$14,$L16,V$9)</f>
        <v/>
      </c>
      <c r="W16" s="141" t="str">
        <f ca="1">OFFSET('Est2'!$Q$14,$L16,W$9)</f>
        <v/>
      </c>
      <c r="X16" s="141" t="str">
        <f ca="1">OFFSET('Est2'!$Q$14,$L16,X$9)</f>
        <v/>
      </c>
    </row>
    <row r="17" spans="3:25" ht="30" customHeight="1">
      <c r="C17" s="214"/>
      <c r="D17" s="313"/>
      <c r="E17" s="313"/>
      <c r="F17" s="93"/>
      <c r="G17" s="214" t="s">
        <v>244</v>
      </c>
      <c r="H17" s="313" t="s">
        <v>206</v>
      </c>
      <c r="I17" s="313" t="s">
        <v>266</v>
      </c>
      <c r="K17" s="1">
        <f>D17</f>
        <v>0</v>
      </c>
      <c r="L17" s="1">
        <f t="shared" si="3"/>
        <v>36</v>
      </c>
      <c r="M17" s="141" t="str">
        <f ca="1">OFFSET('Est1'!$Q$14,$L17,M$9)</f>
        <v/>
      </c>
      <c r="N17" s="141" t="str">
        <f ca="1">OFFSET('Est1'!$Q$14,$L17,N$9)</f>
        <v/>
      </c>
      <c r="O17" s="141" t="str">
        <f ca="1">OFFSET('Est1'!$Q$14,$L17,O$9)</f>
        <v/>
      </c>
      <c r="P17" s="141" t="str">
        <f ca="1">OFFSET('Est1'!$Q$14,$L17,P$9)</f>
        <v/>
      </c>
      <c r="Q17" s="141" t="str">
        <f ca="1">OFFSET('Est1'!$Q$14,$L17,Q$9)</f>
        <v/>
      </c>
      <c r="S17" s="1" t="str">
        <f t="shared" si="2"/>
        <v>La tasa de conversión%</v>
      </c>
      <c r="T17" s="141">
        <f ca="1">OFFSET('Est2'!$Q$14,$L17,T$9)</f>
        <v>0.60540540540540533</v>
      </c>
      <c r="U17" s="141" t="str">
        <f ca="1">OFFSET('Est2'!$Q$14,$L17,U$9)</f>
        <v/>
      </c>
      <c r="V17" s="141" t="str">
        <f ca="1">OFFSET('Est2'!$Q$14,$L17,V$9)</f>
        <v/>
      </c>
      <c r="W17" s="141" t="str">
        <f ca="1">OFFSET('Est2'!$Q$14,$L17,W$9)</f>
        <v/>
      </c>
      <c r="X17" s="141" t="str">
        <f ca="1">OFFSET('Est2'!$Q$14,$L17,X$9)</f>
        <v/>
      </c>
    </row>
    <row r="18" spans="3:25" ht="30" customHeight="1">
      <c r="C18" s="214"/>
      <c r="D18" s="313"/>
      <c r="E18" s="313"/>
      <c r="F18" s="93"/>
      <c r="G18" s="214" t="s">
        <v>243</v>
      </c>
      <c r="H18" s="315" t="s">
        <v>221</v>
      </c>
      <c r="I18" s="313" t="s">
        <v>267</v>
      </c>
      <c r="K18" s="1">
        <f t="shared" si="1"/>
        <v>0</v>
      </c>
      <c r="L18" s="1">
        <f t="shared" si="3"/>
        <v>42</v>
      </c>
      <c r="M18" s="141" t="str">
        <f ca="1">OFFSET('Est1'!$Q$14,$L18,M$9)</f>
        <v/>
      </c>
      <c r="N18" s="141" t="str">
        <f ca="1">OFFSET('Est1'!$Q$14,$L18,N$9)</f>
        <v/>
      </c>
      <c r="O18" s="141" t="str">
        <f ca="1">OFFSET('Est1'!$Q$14,$L18,O$9)</f>
        <v/>
      </c>
      <c r="P18" s="141" t="str">
        <f ca="1">OFFSET('Est1'!$Q$14,$L18,P$9)</f>
        <v/>
      </c>
      <c r="Q18" s="141" t="str">
        <f ca="1">OFFSET('Est1'!$Q$14,$L18,Q$9)</f>
        <v/>
      </c>
      <c r="S18" s="1" t="str">
        <f t="shared" si="2"/>
        <v>Volviendo a los clientes</v>
      </c>
      <c r="T18" s="141">
        <f ca="1">OFFSET('Est2'!$Q$14,$L18,T$9)</f>
        <v>0.45454545454545453</v>
      </c>
      <c r="U18" s="141" t="str">
        <f ca="1">OFFSET('Est2'!$Q$14,$L18,U$9)</f>
        <v/>
      </c>
      <c r="V18" s="141" t="str">
        <f ca="1">OFFSET('Est2'!$Q$14,$L18,V$9)</f>
        <v/>
      </c>
      <c r="W18" s="141" t="str">
        <f ca="1">OFFSET('Est2'!$Q$14,$L18,W$9)</f>
        <v/>
      </c>
      <c r="X18" s="141" t="str">
        <f ca="1">OFFSET('Est2'!$Q$14,$L18,X$9)</f>
        <v/>
      </c>
    </row>
    <row r="19" spans="3:25" ht="12" customHeight="1" thickBot="1">
      <c r="M19" s="141"/>
      <c r="N19" s="141"/>
      <c r="O19" s="141"/>
      <c r="P19" s="141"/>
      <c r="Q19" s="141"/>
    </row>
    <row r="20" spans="3:25" ht="25.5" customHeight="1" thickBot="1">
      <c r="C20" s="336" t="s">
        <v>219</v>
      </c>
      <c r="D20" s="335" t="s">
        <v>234</v>
      </c>
      <c r="E20" s="335"/>
      <c r="G20" s="336" t="s">
        <v>219</v>
      </c>
      <c r="H20" s="335" t="s">
        <v>235</v>
      </c>
      <c r="I20" s="335"/>
      <c r="M20" s="141"/>
      <c r="N20" s="141"/>
      <c r="O20" s="141"/>
      <c r="P20" s="141"/>
      <c r="Q20" s="141"/>
    </row>
    <row r="21" spans="3:25" ht="25.5" customHeight="1" thickBot="1">
      <c r="C21" s="336"/>
      <c r="D21" s="249" t="s">
        <v>230</v>
      </c>
      <c r="E21" s="249" t="s">
        <v>231</v>
      </c>
      <c r="G21" s="336"/>
      <c r="H21" s="249" t="s">
        <v>230</v>
      </c>
      <c r="I21" s="249" t="s">
        <v>231</v>
      </c>
      <c r="M21" s="141"/>
      <c r="N21" s="141"/>
      <c r="O21" s="141"/>
      <c r="P21" s="141"/>
      <c r="Q21" s="141"/>
    </row>
    <row r="22" spans="3:25" ht="30" customHeight="1">
      <c r="C22" s="242" t="s">
        <v>243</v>
      </c>
      <c r="D22" s="243" t="s">
        <v>207</v>
      </c>
      <c r="E22" s="243" t="s">
        <v>265</v>
      </c>
      <c r="F22" s="93"/>
      <c r="G22" s="242" t="s">
        <v>243</v>
      </c>
      <c r="H22" s="243" t="s">
        <v>211</v>
      </c>
      <c r="I22" s="243" t="s">
        <v>265</v>
      </c>
      <c r="K22" s="1" t="str">
        <f>D22</f>
        <v>Capacidad de producción</v>
      </c>
      <c r="L22" s="1">
        <v>0</v>
      </c>
      <c r="M22" s="141">
        <f ca="1">OFFSET('Est3'!$Q$14,$L22,M$9)</f>
        <v>0.2</v>
      </c>
      <c r="N22" s="141" t="str">
        <f ca="1">OFFSET('Est3'!$Q$14,$L22,N$9)</f>
        <v/>
      </c>
      <c r="O22" s="141" t="str">
        <f ca="1">OFFSET('Est3'!$Q$14,$L22,O$9)</f>
        <v/>
      </c>
      <c r="P22" s="141" t="str">
        <f ca="1">OFFSET('Est3'!$Q$14,$L22,P$9)</f>
        <v/>
      </c>
      <c r="Q22" s="141" t="str">
        <f ca="1">OFFSET('Est3'!$Q$14,$L22,Q$9)</f>
        <v/>
      </c>
      <c r="S22" s="1" t="str">
        <f>H22</f>
        <v>conocimiento</v>
      </c>
      <c r="T22" s="141">
        <f ca="1">OFFSET('Est4'!$Q$14,$L22,T$9)</f>
        <v>0.8</v>
      </c>
      <c r="U22" s="141" t="str">
        <f ca="1">OFFSET('Est4'!$Q$14,$L22,U$9)</f>
        <v/>
      </c>
      <c r="V22" s="141" t="str">
        <f ca="1">OFFSET('Est4'!$Q$14,$L22,V$9)</f>
        <v/>
      </c>
      <c r="W22" s="141" t="str">
        <f ca="1">OFFSET('Est4'!$Q$14,$L22,W$9)</f>
        <v/>
      </c>
      <c r="X22" s="141" t="str">
        <f ca="1">OFFSET('Est4'!$Q$14,$L22,X$9)</f>
        <v/>
      </c>
      <c r="Y22" s="141"/>
    </row>
    <row r="23" spans="3:25" ht="30" customHeight="1">
      <c r="C23" s="214" t="s">
        <v>244</v>
      </c>
      <c r="D23" s="215" t="s">
        <v>208</v>
      </c>
      <c r="E23" s="243" t="s">
        <v>265</v>
      </c>
      <c r="F23" s="93"/>
      <c r="G23" s="214" t="s">
        <v>244</v>
      </c>
      <c r="H23" s="215" t="s">
        <v>212</v>
      </c>
      <c r="I23" s="215" t="s">
        <v>266</v>
      </c>
      <c r="K23" s="1" t="str">
        <f t="shared" ref="K23:K29" si="4">D23</f>
        <v>Dedicado a la producción</v>
      </c>
      <c r="L23" s="1">
        <f>L22+6</f>
        <v>6</v>
      </c>
      <c r="M23" s="141">
        <f ca="1">OFFSET('Est3'!$Q$14,$L23,M$9)</f>
        <v>0.375</v>
      </c>
      <c r="N23" s="141" t="str">
        <f ca="1">OFFSET('Est3'!$Q$14,$L23,N$9)</f>
        <v/>
      </c>
      <c r="O23" s="141" t="str">
        <f ca="1">OFFSET('Est3'!$Q$14,$L23,O$9)</f>
        <v/>
      </c>
      <c r="P23" s="141" t="str">
        <f ca="1">OFFSET('Est3'!$Q$14,$L23,P$9)</f>
        <v/>
      </c>
      <c r="Q23" s="141" t="str">
        <f ca="1">OFFSET('Est3'!$Q$14,$L23,Q$9)</f>
        <v/>
      </c>
      <c r="S23" s="1" t="str">
        <f t="shared" ref="S23:S29" si="5">H23</f>
        <v>satisfacción interna</v>
      </c>
      <c r="T23" s="141">
        <f ca="1">OFFSET('Est4'!$Q$14,$L23,T$9)</f>
        <v>0.94444444444444431</v>
      </c>
      <c r="U23" s="141" t="str">
        <f ca="1">OFFSET('Est4'!$Q$14,$L23,U$9)</f>
        <v/>
      </c>
      <c r="V23" s="141" t="str">
        <f ca="1">OFFSET('Est4'!$Q$14,$L23,V$9)</f>
        <v/>
      </c>
      <c r="W23" s="141" t="str">
        <f ca="1">OFFSET('Est4'!$Q$14,$L23,W$9)</f>
        <v/>
      </c>
      <c r="X23" s="141" t="str">
        <f ca="1">OFFSET('Est4'!$Q$14,$L23,X$9)</f>
        <v/>
      </c>
    </row>
    <row r="24" spans="3:25" ht="30" customHeight="1">
      <c r="C24" s="214" t="s">
        <v>243</v>
      </c>
      <c r="D24" s="215" t="s">
        <v>209</v>
      </c>
      <c r="E24" s="215" t="s">
        <v>266</v>
      </c>
      <c r="F24" s="93"/>
      <c r="G24" s="214"/>
      <c r="H24" s="215"/>
      <c r="I24" s="215"/>
      <c r="K24" s="1" t="str">
        <f t="shared" si="4"/>
        <v>en el valor de las acciones</v>
      </c>
      <c r="L24" s="1">
        <f t="shared" ref="L24:L29" si="6">L23+6</f>
        <v>12</v>
      </c>
      <c r="M24" s="141">
        <f ca="1">OFFSET('Est3'!$Q$14,$L24,M$9)</f>
        <v>0.2</v>
      </c>
      <c r="N24" s="141" t="str">
        <f ca="1">OFFSET('Est3'!$Q$14,$L24,N$9)</f>
        <v/>
      </c>
      <c r="O24" s="141" t="str">
        <f ca="1">OFFSET('Est3'!$Q$14,$L24,O$9)</f>
        <v/>
      </c>
      <c r="P24" s="141" t="str">
        <f ca="1">OFFSET('Est3'!$Q$14,$L24,P$9)</f>
        <v/>
      </c>
      <c r="Q24" s="141" t="str">
        <f ca="1">OFFSET('Est3'!$Q$14,$L24,Q$9)</f>
        <v/>
      </c>
      <c r="S24" s="1">
        <f t="shared" si="5"/>
        <v>0</v>
      </c>
      <c r="T24" s="141" t="str">
        <f ca="1">OFFSET('Est4'!$Q$14,$L24,T$9)</f>
        <v/>
      </c>
      <c r="U24" s="141" t="str">
        <f ca="1">OFFSET('Est4'!$Q$14,$L24,U$9)</f>
        <v/>
      </c>
      <c r="V24" s="141" t="str">
        <f ca="1">OFFSET('Est4'!$Q$14,$L24,V$9)</f>
        <v/>
      </c>
      <c r="W24" s="141" t="str">
        <f ca="1">OFFSET('Est4'!$Q$14,$L24,W$9)</f>
        <v/>
      </c>
      <c r="X24" s="141" t="str">
        <f ca="1">OFFSET('Est4'!$Q$14,$L24,X$9)</f>
        <v/>
      </c>
    </row>
    <row r="25" spans="3:25" ht="30" customHeight="1">
      <c r="C25" s="214" t="s">
        <v>243</v>
      </c>
      <c r="D25" s="313" t="s">
        <v>210</v>
      </c>
      <c r="E25" s="313" t="s">
        <v>267</v>
      </c>
      <c r="F25" s="93"/>
      <c r="G25" s="214"/>
      <c r="H25" s="313"/>
      <c r="I25" s="313"/>
      <c r="K25" s="1" t="str">
        <f t="shared" si="4"/>
        <v>valores</v>
      </c>
      <c r="L25" s="1">
        <f t="shared" si="6"/>
        <v>18</v>
      </c>
      <c r="M25" s="141">
        <f ca="1">OFFSET('Est3'!$Q$14,$L25,M$9)</f>
        <v>0.2</v>
      </c>
      <c r="N25" s="141" t="str">
        <f ca="1">OFFSET('Est3'!$Q$14,$L25,N$9)</f>
        <v/>
      </c>
      <c r="O25" s="141" t="str">
        <f ca="1">OFFSET('Est3'!$Q$14,$L25,O$9)</f>
        <v/>
      </c>
      <c r="P25" s="141" t="str">
        <f ca="1">OFFSET('Est3'!$Q$14,$L25,P$9)</f>
        <v/>
      </c>
      <c r="Q25" s="141" t="str">
        <f ca="1">OFFSET('Est3'!$Q$14,$L25,Q$9)</f>
        <v/>
      </c>
      <c r="S25" s="1">
        <f t="shared" si="5"/>
        <v>0</v>
      </c>
      <c r="T25" s="141" t="str">
        <f ca="1">OFFSET('Est4'!$Q$14,$L25,T$9)</f>
        <v/>
      </c>
      <c r="U25" s="141" t="str">
        <f ca="1">OFFSET('Est4'!$Q$14,$L25,U$9)</f>
        <v/>
      </c>
      <c r="V25" s="141" t="str">
        <f ca="1">OFFSET('Est4'!$Q$14,$L25,V$9)</f>
        <v/>
      </c>
      <c r="W25" s="141" t="str">
        <f ca="1">OFFSET('Est4'!$Q$14,$L25,W$9)</f>
        <v/>
      </c>
      <c r="X25" s="141" t="str">
        <f ca="1">OFFSET('Est4'!$Q$14,$L25,X$9)</f>
        <v/>
      </c>
    </row>
    <row r="26" spans="3:25" ht="30" customHeight="1">
      <c r="C26" s="214"/>
      <c r="D26" s="315"/>
      <c r="E26" s="313"/>
      <c r="F26" s="93"/>
      <c r="G26" s="214"/>
      <c r="H26" s="313"/>
      <c r="I26" s="313"/>
      <c r="K26" s="1">
        <f t="shared" si="4"/>
        <v>0</v>
      </c>
      <c r="L26" s="1">
        <f t="shared" si="6"/>
        <v>24</v>
      </c>
      <c r="M26" s="141" t="str">
        <f ca="1">OFFSET('Est3'!$Q$14,$L26,M$9)</f>
        <v/>
      </c>
      <c r="N26" s="141" t="str">
        <f ca="1">OFFSET('Est3'!$Q$14,$L26,N$9)</f>
        <v/>
      </c>
      <c r="O26" s="141" t="str">
        <f ca="1">OFFSET('Est3'!$Q$14,$L26,O$9)</f>
        <v/>
      </c>
      <c r="P26" s="141" t="str">
        <f ca="1">OFFSET('Est3'!$Q$14,$L26,P$9)</f>
        <v/>
      </c>
      <c r="Q26" s="141" t="str">
        <f ca="1">OFFSET('Est3'!$Q$14,$L26,Q$9)</f>
        <v/>
      </c>
      <c r="S26" s="1">
        <f t="shared" si="5"/>
        <v>0</v>
      </c>
      <c r="T26" s="141" t="str">
        <f ca="1">OFFSET('Est4'!$Q$14,$L26,T$9)</f>
        <v/>
      </c>
      <c r="U26" s="141" t="str">
        <f ca="1">OFFSET('Est4'!$Q$14,$L26,U$9)</f>
        <v/>
      </c>
      <c r="V26" s="141" t="str">
        <f ca="1">OFFSET('Est4'!$Q$14,$L26,V$9)</f>
        <v/>
      </c>
      <c r="W26" s="141" t="str">
        <f ca="1">OFFSET('Est4'!$Q$14,$L26,W$9)</f>
        <v/>
      </c>
      <c r="X26" s="141" t="str">
        <f ca="1">OFFSET('Est4'!$Q$14,$L26,X$9)</f>
        <v/>
      </c>
    </row>
    <row r="27" spans="3:25" ht="30" customHeight="1">
      <c r="C27" s="214"/>
      <c r="D27" s="315"/>
      <c r="E27" s="313"/>
      <c r="F27" s="93"/>
      <c r="G27" s="214"/>
      <c r="H27" s="313"/>
      <c r="I27" s="313"/>
      <c r="K27" s="1">
        <f t="shared" si="4"/>
        <v>0</v>
      </c>
      <c r="L27" s="1">
        <f t="shared" si="6"/>
        <v>30</v>
      </c>
      <c r="M27" s="141" t="str">
        <f ca="1">OFFSET('Est3'!$Q$14,$L27,M$9)</f>
        <v/>
      </c>
      <c r="N27" s="141" t="str">
        <f ca="1">OFFSET('Est3'!$Q$14,$L27,N$9)</f>
        <v/>
      </c>
      <c r="O27" s="141" t="str">
        <f ca="1">OFFSET('Est3'!$Q$14,$L27,O$9)</f>
        <v/>
      </c>
      <c r="P27" s="141" t="str">
        <f ca="1">OFFSET('Est3'!$Q$14,$L27,P$9)</f>
        <v/>
      </c>
      <c r="Q27" s="141" t="str">
        <f ca="1">OFFSET('Est3'!$Q$14,$L27,Q$9)</f>
        <v/>
      </c>
      <c r="S27" s="1">
        <f t="shared" si="5"/>
        <v>0</v>
      </c>
      <c r="T27" s="141" t="str">
        <f ca="1">OFFSET('Est4'!$Q$14,$L27,T$9)</f>
        <v/>
      </c>
      <c r="U27" s="141" t="str">
        <f ca="1">OFFSET('Est4'!$Q$14,$L27,U$9)</f>
        <v/>
      </c>
      <c r="V27" s="141" t="str">
        <f ca="1">OFFSET('Est4'!$Q$14,$L27,V$9)</f>
        <v/>
      </c>
      <c r="W27" s="141" t="str">
        <f ca="1">OFFSET('Est4'!$Q$14,$L27,W$9)</f>
        <v/>
      </c>
      <c r="X27" s="141" t="str">
        <f ca="1">OFFSET('Est4'!$Q$14,$L27,X$9)</f>
        <v/>
      </c>
    </row>
    <row r="28" spans="3:25" ht="30" customHeight="1">
      <c r="C28" s="214"/>
      <c r="D28" s="315"/>
      <c r="E28" s="313"/>
      <c r="F28" s="93"/>
      <c r="G28" s="214"/>
      <c r="H28" s="313"/>
      <c r="I28" s="313"/>
      <c r="K28" s="1">
        <f t="shared" si="4"/>
        <v>0</v>
      </c>
      <c r="L28" s="1">
        <f t="shared" si="6"/>
        <v>36</v>
      </c>
      <c r="M28" s="141" t="str">
        <f ca="1">OFFSET('Est3'!$Q$14,$L28,M$9)</f>
        <v/>
      </c>
      <c r="N28" s="141" t="str">
        <f ca="1">OFFSET('Est3'!$Q$14,$L28,N$9)</f>
        <v/>
      </c>
      <c r="O28" s="141" t="str">
        <f ca="1">OFFSET('Est3'!$Q$14,$L28,O$9)</f>
        <v/>
      </c>
      <c r="P28" s="141" t="str">
        <f ca="1">OFFSET('Est3'!$Q$14,$L28,P$9)</f>
        <v/>
      </c>
      <c r="Q28" s="141" t="str">
        <f ca="1">OFFSET('Est3'!$Q$14,$L28,Q$9)</f>
        <v/>
      </c>
      <c r="S28" s="1">
        <f t="shared" si="5"/>
        <v>0</v>
      </c>
      <c r="T28" s="141" t="str">
        <f ca="1">OFFSET('Est4'!$Q$14,$L28,T$9)</f>
        <v/>
      </c>
      <c r="U28" s="141" t="str">
        <f ca="1">OFFSET('Est4'!$Q$14,$L28,U$9)</f>
        <v/>
      </c>
      <c r="V28" s="141" t="str">
        <f ca="1">OFFSET('Est4'!$Q$14,$L28,V$9)</f>
        <v/>
      </c>
      <c r="W28" s="141" t="str">
        <f ca="1">OFFSET('Est4'!$Q$14,$L28,W$9)</f>
        <v/>
      </c>
      <c r="X28" s="141" t="str">
        <f ca="1">OFFSET('Est4'!$Q$14,$L28,X$9)</f>
        <v/>
      </c>
    </row>
    <row r="29" spans="3:25" ht="30" customHeight="1">
      <c r="C29" s="214"/>
      <c r="D29" s="315"/>
      <c r="E29" s="313"/>
      <c r="F29" s="93"/>
      <c r="G29" s="214"/>
      <c r="H29" s="313"/>
      <c r="I29" s="313"/>
      <c r="K29" s="1">
        <f t="shared" si="4"/>
        <v>0</v>
      </c>
      <c r="L29" s="1">
        <f t="shared" si="6"/>
        <v>42</v>
      </c>
      <c r="M29" s="141" t="str">
        <f ca="1">OFFSET('Est3'!$Q$14,$L29,M$9)</f>
        <v/>
      </c>
      <c r="N29" s="141" t="str">
        <f ca="1">OFFSET('Est3'!$Q$14,$L29,N$9)</f>
        <v/>
      </c>
      <c r="O29" s="141" t="str">
        <f ca="1">OFFSET('Est3'!$Q$14,$L29,O$9)</f>
        <v/>
      </c>
      <c r="P29" s="141" t="str">
        <f ca="1">OFFSET('Est3'!$Q$14,$L29,P$9)</f>
        <v/>
      </c>
      <c r="Q29" s="141" t="str">
        <f ca="1">OFFSET('Est3'!$Q$14,$L29,Q$9)</f>
        <v/>
      </c>
      <c r="S29" s="1">
        <f t="shared" si="5"/>
        <v>0</v>
      </c>
      <c r="T29" s="141" t="str">
        <f ca="1">OFFSET('Est4'!$Q$14,$L29,T$9)</f>
        <v/>
      </c>
      <c r="U29" s="141" t="str">
        <f ca="1">OFFSET('Est4'!$Q$14,$L29,U$9)</f>
        <v/>
      </c>
      <c r="V29" s="141" t="str">
        <f ca="1">OFFSET('Est4'!$Q$14,$L29,V$9)</f>
        <v/>
      </c>
      <c r="W29" s="141" t="str">
        <f ca="1">OFFSET('Est4'!$Q$14,$L29,W$9)</f>
        <v/>
      </c>
      <c r="X29" s="141" t="str">
        <f ca="1">OFFSET('Est4'!$Q$14,$L29,X$9)</f>
        <v/>
      </c>
    </row>
    <row r="30" spans="3:25" ht="30" customHeight="1"/>
    <row r="31" spans="3:25" ht="30" customHeight="1">
      <c r="C31" s="206"/>
      <c r="D31" s="207"/>
      <c r="E31" s="207"/>
      <c r="G31" s="206"/>
      <c r="H31" s="207"/>
      <c r="I31" s="207"/>
    </row>
    <row r="32" spans="3:25" ht="30" customHeight="1">
      <c r="C32" s="117"/>
      <c r="D32" s="270"/>
      <c r="E32" s="270"/>
      <c r="F32" s="93"/>
      <c r="G32" s="117"/>
      <c r="H32" s="117"/>
      <c r="I32" s="117"/>
    </row>
    <row r="33" spans="3:9" ht="30" customHeight="1">
      <c r="C33" s="117"/>
      <c r="D33" s="270"/>
      <c r="E33" s="270"/>
      <c r="F33" s="93"/>
      <c r="G33" s="117"/>
      <c r="H33" s="117"/>
      <c r="I33" s="117"/>
    </row>
    <row r="34" spans="3:9" ht="30" customHeight="1">
      <c r="C34" s="117"/>
      <c r="D34" s="207"/>
      <c r="E34" s="207"/>
      <c r="F34" s="93"/>
      <c r="G34" s="117"/>
      <c r="H34" s="207"/>
      <c r="I34" s="207"/>
    </row>
    <row r="35" spans="3:9" ht="30" customHeight="1">
      <c r="C35" s="117"/>
      <c r="D35" s="207"/>
      <c r="E35" s="207"/>
      <c r="F35" s="93"/>
      <c r="G35" s="117"/>
      <c r="H35" s="207"/>
      <c r="I35" s="207"/>
    </row>
    <row r="36" spans="3:9" ht="30" customHeight="1">
      <c r="C36" s="117"/>
      <c r="D36" s="207"/>
      <c r="E36" s="207"/>
      <c r="F36" s="93"/>
      <c r="G36" s="117"/>
      <c r="H36" s="207"/>
      <c r="I36" s="207"/>
    </row>
    <row r="37" spans="3:9" ht="30" customHeight="1">
      <c r="C37" s="117"/>
      <c r="D37" s="207"/>
      <c r="E37" s="207"/>
      <c r="F37" s="93"/>
      <c r="G37" s="117"/>
      <c r="H37" s="207"/>
      <c r="I37" s="207"/>
    </row>
    <row r="38" spans="3:9" ht="30" customHeight="1">
      <c r="C38" s="117"/>
      <c r="D38" s="188"/>
      <c r="E38" s="188"/>
      <c r="F38" s="93"/>
      <c r="G38" s="117"/>
      <c r="H38" s="207"/>
      <c r="I38" s="207"/>
    </row>
    <row r="39" spans="3:9" ht="30" customHeight="1">
      <c r="C39" s="117"/>
      <c r="D39" s="188"/>
      <c r="E39" s="188"/>
      <c r="F39" s="93"/>
      <c r="G39" s="117"/>
      <c r="H39" s="188"/>
      <c r="I39" s="188"/>
    </row>
    <row r="40" spans="3:9" ht="30" customHeight="1"/>
    <row r="41" spans="3:9" ht="30" customHeight="1">
      <c r="C41" s="206"/>
      <c r="D41" s="117"/>
      <c r="E41" s="117"/>
      <c r="G41" s="206"/>
      <c r="H41" s="117"/>
      <c r="I41" s="117"/>
    </row>
    <row r="42" spans="3:9" ht="30" customHeight="1">
      <c r="C42" s="117"/>
      <c r="D42" s="207"/>
      <c r="E42" s="207"/>
      <c r="F42" s="93"/>
      <c r="G42" s="117"/>
      <c r="H42" s="207"/>
      <c r="I42" s="207"/>
    </row>
    <row r="43" spans="3:9" ht="30" hidden="1" customHeight="1">
      <c r="C43" s="208"/>
      <c r="D43" s="213"/>
      <c r="E43" s="213"/>
      <c r="F43" s="93"/>
      <c r="G43" s="208"/>
      <c r="H43" s="213"/>
      <c r="I43" s="213"/>
    </row>
    <row r="44" spans="3:9" ht="30" hidden="1" customHeight="1">
      <c r="C44" s="208"/>
      <c r="D44" s="213"/>
      <c r="E44" s="213"/>
      <c r="F44" s="93"/>
      <c r="G44" s="208"/>
      <c r="H44" s="213"/>
      <c r="I44" s="213"/>
    </row>
    <row r="45" spans="3:9" ht="30" hidden="1" customHeight="1">
      <c r="C45" s="208"/>
      <c r="D45" s="213"/>
      <c r="E45" s="213"/>
      <c r="F45" s="93"/>
      <c r="G45" s="208"/>
      <c r="H45" s="213"/>
      <c r="I45" s="213"/>
    </row>
    <row r="46" spans="3:9" ht="30" hidden="1" customHeight="1">
      <c r="C46" s="208"/>
      <c r="D46" s="209"/>
      <c r="E46" s="209"/>
      <c r="F46" s="93"/>
      <c r="G46" s="208"/>
      <c r="H46" s="213"/>
      <c r="I46" s="213"/>
    </row>
    <row r="47" spans="3:9" ht="30" hidden="1" customHeight="1">
      <c r="C47" s="208"/>
      <c r="D47" s="209"/>
      <c r="E47" s="209"/>
      <c r="F47" s="93"/>
      <c r="G47" s="208"/>
      <c r="H47" s="213"/>
      <c r="I47" s="213"/>
    </row>
    <row r="48" spans="3:9" ht="30" hidden="1" customHeight="1">
      <c r="C48" s="208"/>
      <c r="D48" s="209"/>
      <c r="E48" s="209"/>
      <c r="F48" s="93"/>
      <c r="G48" s="208"/>
      <c r="H48" s="213"/>
      <c r="I48" s="213"/>
    </row>
    <row r="49" spans="3:9" ht="30" hidden="1" customHeight="1">
      <c r="C49" s="208"/>
      <c r="D49" s="209"/>
      <c r="E49" s="209"/>
      <c r="F49" s="93"/>
      <c r="G49" s="208"/>
      <c r="H49" s="209"/>
      <c r="I49" s="209"/>
    </row>
    <row r="50" spans="3:9" ht="30" hidden="1" customHeight="1"/>
    <row r="51" spans="3:9" ht="30" hidden="1" customHeight="1"/>
    <row r="52" spans="3:9" ht="30" hidden="1" customHeight="1"/>
    <row r="53" spans="3:9" ht="30" hidden="1" customHeight="1"/>
    <row r="54" spans="3:9" ht="30" hidden="1" customHeight="1"/>
    <row r="55" spans="3:9" ht="30" hidden="1" customHeight="1"/>
    <row r="56" spans="3:9" ht="30" hidden="1" customHeight="1"/>
    <row r="57" spans="3:9" ht="30" hidden="1" customHeight="1"/>
    <row r="58" spans="3:9" ht="30" hidden="1" customHeight="1"/>
    <row r="59" spans="3:9" ht="30" hidden="1" customHeight="1"/>
    <row r="60" spans="3:9" ht="30" hidden="1" customHeight="1"/>
    <row r="61" spans="3:9" ht="30" hidden="1" customHeight="1"/>
    <row r="62" spans="3:9" ht="30" hidden="1" customHeight="1"/>
    <row r="63" spans="3:9" ht="30" hidden="1" customHeight="1"/>
    <row r="64" spans="3:9" ht="30" hidden="1" customHeight="1"/>
    <row r="65" ht="30" hidden="1" customHeight="1"/>
    <row r="66" ht="30" hidden="1" customHeight="1"/>
    <row r="67" ht="30" hidden="1" customHeight="1"/>
    <row r="68" ht="30" hidden="1" customHeight="1"/>
    <row r="69" ht="30" hidden="1" customHeight="1"/>
    <row r="70" ht="30" hidden="1" customHeight="1"/>
    <row r="71" ht="30" hidden="1" customHeight="1"/>
    <row r="72" ht="30" hidden="1" customHeight="1"/>
    <row r="73" ht="30" hidden="1" customHeight="1"/>
    <row r="74" ht="30" hidden="1" customHeight="1"/>
    <row r="75" ht="30" hidden="1" customHeight="1"/>
    <row r="76" ht="30" hidden="1" customHeight="1"/>
    <row r="77" ht="30" hidden="1" customHeight="1"/>
    <row r="78" ht="30" hidden="1" customHeight="1"/>
    <row r="79" ht="30" hidden="1" customHeight="1"/>
    <row r="80" ht="30" hidden="1" customHeight="1"/>
    <row r="81" ht="30" hidden="1" customHeight="1"/>
    <row r="82" ht="30" hidden="1" customHeight="1"/>
    <row r="83" ht="30" hidden="1" customHeight="1"/>
    <row r="84" ht="30" hidden="1" customHeight="1"/>
    <row r="85" ht="30" hidden="1" customHeight="1"/>
    <row r="86" ht="30" hidden="1" customHeight="1"/>
    <row r="87" ht="30" hidden="1" customHeight="1"/>
    <row r="88" ht="30" hidden="1" customHeight="1"/>
    <row r="89" ht="30" hidden="1" customHeight="1"/>
    <row r="90" ht="30" hidden="1" customHeight="1"/>
  </sheetData>
  <sheetProtection algorithmName="SHA-512" hashValue="8OPttN1MegMQBMBn4MlFI0La6tJvtdSOvGYqvSLvyMNrpNrpMJtrQ3596mqyzJH1/iChbYAazZvSInZymOghTw==" saltValue="XMZ67lVfX/tddDzUrnbDIg==" spinCount="100000" sheet="1" objects="1" scenarios="1" formatCells="0" formatColumns="0" formatRows="0" selectLockedCells="1"/>
  <mergeCells count="9">
    <mergeCell ref="C7:H7"/>
    <mergeCell ref="D9:E9"/>
    <mergeCell ref="H9:I9"/>
    <mergeCell ref="D20:E20"/>
    <mergeCell ref="H20:I20"/>
    <mergeCell ref="G20:G21"/>
    <mergeCell ref="C20:C21"/>
    <mergeCell ref="G9:G10"/>
    <mergeCell ref="C9:C10"/>
  </mergeCells>
  <conditionalFormatting sqref="C11:C18">
    <cfRule type="cellIs" dxfId="222" priority="37" operator="equal">
      <formula>"Disminuir"</formula>
    </cfRule>
    <cfRule type="cellIs" dxfId="221" priority="38" operator="equal">
      <formula>"Aumentar"</formula>
    </cfRule>
  </conditionalFormatting>
  <conditionalFormatting sqref="C22:C29">
    <cfRule type="cellIs" dxfId="220" priority="5" operator="equal">
      <formula>"Disminuir"</formula>
    </cfRule>
    <cfRule type="cellIs" dxfId="219" priority="6" operator="equal">
      <formula>"Aumentar"</formula>
    </cfRule>
  </conditionalFormatting>
  <conditionalFormatting sqref="C32:C39">
    <cfRule type="cellIs" dxfId="218" priority="17" operator="equal">
      <formula>"Diminuir"</formula>
    </cfRule>
    <cfRule type="cellIs" dxfId="217" priority="18" operator="equal">
      <formula>"Aumentar"</formula>
    </cfRule>
  </conditionalFormatting>
  <conditionalFormatting sqref="C42:C49">
    <cfRule type="cellIs" dxfId="216" priority="13" operator="equal">
      <formula>"Diminuir"</formula>
    </cfRule>
    <cfRule type="cellIs" dxfId="215" priority="14" operator="equal">
      <formula>"Aumentar"</formula>
    </cfRule>
  </conditionalFormatting>
  <conditionalFormatting sqref="G11:G18">
    <cfRule type="cellIs" dxfId="214" priority="9" operator="equal">
      <formula>"Disminuir"</formula>
    </cfRule>
    <cfRule type="cellIs" dxfId="213" priority="10" operator="equal">
      <formula>"Aumentar"</formula>
    </cfRule>
  </conditionalFormatting>
  <conditionalFormatting sqref="G22:G29">
    <cfRule type="cellIs" dxfId="212" priority="1" operator="equal">
      <formula>"Disminuir"</formula>
    </cfRule>
    <cfRule type="cellIs" dxfId="211" priority="2" operator="equal">
      <formula>"Aumentar"</formula>
    </cfRule>
  </conditionalFormatting>
  <conditionalFormatting sqref="G32:G39">
    <cfRule type="cellIs" dxfId="210" priority="25" operator="equal">
      <formula>"Diminuir"</formula>
    </cfRule>
    <cfRule type="cellIs" dxfId="209" priority="26" operator="equal">
      <formula>"Aumentar"</formula>
    </cfRule>
  </conditionalFormatting>
  <conditionalFormatting sqref="G42:G49">
    <cfRule type="cellIs" dxfId="208" priority="21" operator="equal">
      <formula>"Diminuir"</formula>
    </cfRule>
    <cfRule type="cellIs" dxfId="207" priority="22" operator="equal">
      <formula>"Aumentar"</formula>
    </cfRule>
  </conditionalFormatting>
  <dataValidations count="2">
    <dataValidation type="list" allowBlank="1" showInputMessage="1" showErrorMessage="1" sqref="C43:C49 G43:G49" xr:uid="{00000000-0002-0000-0500-000000000000}">
      <formula1>"Aumentar,Diminuir"</formula1>
    </dataValidation>
    <dataValidation type="list" allowBlank="1" showInputMessage="1" showErrorMessage="1" sqref="C11:C18 G11:G18 C22:C29 G22:G29" xr:uid="{85DD7E40-3A60-4421-9351-113BD139F577}">
      <formula1>"Aumentar,Disminuir"</formula1>
    </dataValidation>
  </dataValidations>
  <printOptions horizontalCentered="1"/>
  <pageMargins left="0.23622047244094491" right="0.23622047244094491" top="0.74803149606299213" bottom="0.74803149606299213" header="0.31496062992125984" footer="0.31496062992125984"/>
  <pageSetup paperSize="9" scale="7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MG!$C$6:$C$15</xm:f>
          </x14:formula1>
          <xm:sqref>E22:E29 I22:I29 E11:E18 I11:I18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5"/>
  <dimension ref="A1:CF589"/>
  <sheetViews>
    <sheetView showGridLines="0" zoomScale="90" zoomScaleNormal="90" zoomScalePageLayoutView="90" workbookViewId="0">
      <pane xSplit="3" ySplit="9" topLeftCell="D10" activePane="bottomRight" state="frozen"/>
      <selection activeCell="C3" sqref="C3"/>
      <selection pane="topRight" activeCell="C3" sqref="C3"/>
      <selection pane="bottomLeft" activeCell="C3" sqref="C3"/>
      <selection pane="bottomRight" activeCell="D10" sqref="D10"/>
    </sheetView>
  </sheetViews>
  <sheetFormatPr defaultColWidth="0" defaultRowHeight="12.75" customHeight="1" zeroHeight="1"/>
  <cols>
    <col min="1" max="1" width="2.44140625" style="42" customWidth="1"/>
    <col min="2" max="2" width="1.5546875" style="42" customWidth="1"/>
    <col min="3" max="3" width="18.5546875" style="42" customWidth="1"/>
    <col min="4" max="4" width="12.109375" style="42" customWidth="1"/>
    <col min="5" max="16" width="12.33203125" style="42" customWidth="1"/>
    <col min="17" max="18" width="12.88671875" style="42" customWidth="1"/>
    <col min="19" max="19" width="4.33203125" style="42" customWidth="1"/>
    <col min="20" max="20" width="12.109375" style="42" customWidth="1"/>
    <col min="21" max="32" width="12.33203125" style="42" customWidth="1"/>
    <col min="33" max="34" width="12.88671875" style="42" customWidth="1"/>
    <col min="35" max="35" width="4.33203125" style="42" customWidth="1"/>
    <col min="36" max="36" width="12.109375" style="42" customWidth="1"/>
    <col min="37" max="48" width="12.33203125" style="42" customWidth="1"/>
    <col min="49" max="50" width="12.88671875" style="42" customWidth="1"/>
    <col min="51" max="51" width="4.33203125" style="42" customWidth="1"/>
    <col min="52" max="52" width="12.109375" style="42" customWidth="1"/>
    <col min="53" max="64" width="12.33203125" style="42" customWidth="1"/>
    <col min="65" max="66" width="12.88671875" style="42" customWidth="1"/>
    <col min="67" max="67" width="4.33203125" style="42" customWidth="1"/>
    <col min="68" max="68" width="12.109375" style="42" customWidth="1"/>
    <col min="69" max="80" width="12.33203125" style="42" customWidth="1"/>
    <col min="81" max="82" width="12.88671875" style="244" customWidth="1"/>
    <col min="83" max="83" width="9.109375" style="42" customWidth="1"/>
    <col min="84" max="84" width="9.109375" style="244" customWidth="1"/>
    <col min="85" max="168" width="9.109375" style="42" customWidth="1"/>
    <col min="169" max="16384" width="0" style="42" hidden="1"/>
  </cols>
  <sheetData>
    <row r="1" spans="1:84" s="222" customFormat="1" ht="39" customHeight="1">
      <c r="A1" s="222" t="s">
        <v>126</v>
      </c>
      <c r="E1" s="223"/>
      <c r="S1" s="149"/>
      <c r="AI1" s="149"/>
      <c r="AY1" s="149"/>
      <c r="CC1" s="245"/>
      <c r="CD1" s="245"/>
      <c r="CE1" s="149"/>
      <c r="CF1" s="245"/>
    </row>
    <row r="2" spans="1:84" s="224" customFormat="1" ht="30" customHeight="1">
      <c r="B2" s="225"/>
      <c r="C2" s="225"/>
      <c r="D2" s="226"/>
      <c r="E2" s="226"/>
      <c r="F2" s="226"/>
      <c r="G2" s="226"/>
      <c r="H2" s="226"/>
      <c r="I2" s="226"/>
      <c r="S2" s="150"/>
      <c r="AI2" s="150"/>
      <c r="AY2" s="150"/>
      <c r="CC2" s="246"/>
      <c r="CD2" s="246"/>
      <c r="CE2" s="150"/>
      <c r="CF2" s="246"/>
    </row>
    <row r="3" spans="1:84" s="293" customFormat="1" ht="45" customHeight="1">
      <c r="B3" s="294"/>
      <c r="C3" s="291" t="s">
        <v>311</v>
      </c>
      <c r="D3" s="295"/>
      <c r="E3" s="295"/>
      <c r="F3" s="295"/>
      <c r="G3" s="295"/>
      <c r="H3" s="295"/>
      <c r="I3" s="295"/>
      <c r="S3" s="296"/>
      <c r="AI3" s="296"/>
      <c r="AY3" s="296"/>
      <c r="CC3" s="297"/>
      <c r="CD3" s="297"/>
      <c r="CE3" s="296"/>
      <c r="CF3" s="297"/>
    </row>
    <row r="4" spans="1:84" s="227" customFormat="1" ht="6" customHeight="1">
      <c r="B4" s="228"/>
      <c r="C4" s="228"/>
      <c r="D4" s="229"/>
      <c r="E4" s="229"/>
      <c r="F4" s="229"/>
      <c r="G4" s="229"/>
      <c r="H4" s="229"/>
      <c r="I4" s="229"/>
      <c r="S4" s="42"/>
      <c r="AI4" s="42"/>
      <c r="AY4" s="42"/>
      <c r="CC4" s="244"/>
      <c r="CD4" s="244"/>
      <c r="CE4" s="42"/>
      <c r="CF4" s="244"/>
    </row>
    <row r="5" spans="1:84" s="230" customFormat="1" ht="6" customHeight="1">
      <c r="A5" s="227"/>
      <c r="B5" s="227"/>
      <c r="S5" s="43"/>
      <c r="AI5" s="43"/>
      <c r="AY5" s="43"/>
      <c r="CC5" s="247"/>
      <c r="CD5" s="247"/>
      <c r="CE5" s="43"/>
      <c r="CF5" s="247"/>
    </row>
    <row r="6" spans="1:84" s="230" customFormat="1" ht="34.5" customHeight="1">
      <c r="A6" s="227"/>
      <c r="B6" s="227"/>
      <c r="C6" s="231" t="str">
        <f>"Estratégia para "&amp;ME!D9</f>
        <v>Estratégia para perspectiva financiera</v>
      </c>
      <c r="S6" s="43"/>
      <c r="AI6" s="43"/>
      <c r="AY6" s="43"/>
      <c r="CC6" s="247"/>
      <c r="CD6" s="247"/>
      <c r="CE6" s="43"/>
      <c r="CF6" s="247"/>
    </row>
    <row r="7" spans="1:84" s="230" customFormat="1" ht="30" hidden="1" customHeight="1">
      <c r="A7" s="227"/>
      <c r="B7" s="227"/>
      <c r="C7" s="342"/>
      <c r="D7" s="342"/>
      <c r="E7" s="342"/>
      <c r="F7" s="342"/>
      <c r="G7" s="342"/>
      <c r="H7" s="342"/>
      <c r="I7" s="342"/>
      <c r="J7" s="342"/>
      <c r="K7" s="342"/>
      <c r="L7" s="342"/>
      <c r="M7" s="342"/>
      <c r="S7" s="43"/>
      <c r="AI7" s="43"/>
      <c r="AY7" s="43"/>
      <c r="CC7" s="247"/>
      <c r="CD7" s="247"/>
      <c r="CE7" s="43"/>
      <c r="CF7" s="247"/>
    </row>
    <row r="8" spans="1:84" s="230" customFormat="1" ht="15" hidden="1" customHeight="1">
      <c r="A8" s="227"/>
      <c r="B8" s="227"/>
      <c r="S8" s="43"/>
      <c r="AI8" s="43"/>
      <c r="AY8" s="43"/>
      <c r="CC8" s="247"/>
      <c r="CD8" s="247"/>
      <c r="CE8" s="43"/>
      <c r="CF8" s="247"/>
    </row>
    <row r="9" spans="1:84" ht="30" customHeight="1" thickBot="1">
      <c r="C9" s="42">
        <f>Id.O!D9</f>
        <v>2019</v>
      </c>
      <c r="D9" s="343" t="s">
        <v>11</v>
      </c>
      <c r="E9" s="343"/>
      <c r="F9" s="343"/>
      <c r="G9" s="343"/>
      <c r="H9" s="343"/>
      <c r="I9" s="343"/>
      <c r="J9" s="343"/>
      <c r="K9" s="343"/>
      <c r="L9" s="343"/>
      <c r="M9" s="343"/>
      <c r="N9" s="343"/>
      <c r="O9" s="343"/>
      <c r="P9" s="343"/>
      <c r="Q9" s="343"/>
      <c r="R9" s="344"/>
      <c r="S9" s="42">
        <f>C9+1</f>
        <v>2020</v>
      </c>
      <c r="T9" s="343" t="s">
        <v>12</v>
      </c>
      <c r="U9" s="343"/>
      <c r="V9" s="343"/>
      <c r="W9" s="343"/>
      <c r="X9" s="343"/>
      <c r="Y9" s="343"/>
      <c r="Z9" s="343"/>
      <c r="AA9" s="343"/>
      <c r="AB9" s="343"/>
      <c r="AC9" s="343"/>
      <c r="AD9" s="343"/>
      <c r="AE9" s="343"/>
      <c r="AF9" s="343"/>
      <c r="AG9" s="343"/>
      <c r="AH9" s="344"/>
      <c r="AI9" s="42">
        <f>S9+1</f>
        <v>2021</v>
      </c>
      <c r="AJ9" s="343" t="s">
        <v>13</v>
      </c>
      <c r="AK9" s="343"/>
      <c r="AL9" s="343"/>
      <c r="AM9" s="343"/>
      <c r="AN9" s="343"/>
      <c r="AO9" s="343"/>
      <c r="AP9" s="343"/>
      <c r="AQ9" s="343"/>
      <c r="AR9" s="343"/>
      <c r="AS9" s="343"/>
      <c r="AT9" s="343"/>
      <c r="AU9" s="343"/>
      <c r="AV9" s="343"/>
      <c r="AW9" s="343"/>
      <c r="AX9" s="344"/>
      <c r="AY9" s="42">
        <f>AI9+1</f>
        <v>2022</v>
      </c>
      <c r="AZ9" s="343" t="s">
        <v>14</v>
      </c>
      <c r="BA9" s="343"/>
      <c r="BB9" s="343"/>
      <c r="BC9" s="343"/>
      <c r="BD9" s="343"/>
      <c r="BE9" s="343"/>
      <c r="BF9" s="343"/>
      <c r="BG9" s="343"/>
      <c r="BH9" s="343"/>
      <c r="BI9" s="343"/>
      <c r="BJ9" s="343"/>
      <c r="BK9" s="343"/>
      <c r="BL9" s="343"/>
      <c r="BM9" s="343"/>
      <c r="BN9" s="344"/>
      <c r="BO9" s="42">
        <f>AY9+1</f>
        <v>2023</v>
      </c>
      <c r="BP9" s="343" t="s">
        <v>15</v>
      </c>
      <c r="BQ9" s="343"/>
      <c r="BR9" s="343"/>
      <c r="BS9" s="343"/>
      <c r="BT9" s="343"/>
      <c r="BU9" s="343"/>
      <c r="BV9" s="343"/>
      <c r="BW9" s="343"/>
      <c r="BX9" s="343"/>
      <c r="BY9" s="343"/>
      <c r="BZ9" s="343"/>
      <c r="CA9" s="343"/>
      <c r="CB9" s="343"/>
      <c r="CC9" s="343"/>
      <c r="CD9" s="344"/>
    </row>
    <row r="10" spans="1:84" s="233" customFormat="1" ht="26.25" customHeight="1" thickTop="1" thickBot="1">
      <c r="A10" s="232"/>
      <c r="C10" s="340" t="s">
        <v>245</v>
      </c>
      <c r="D10" s="234" t="s">
        <v>247</v>
      </c>
      <c r="E10" s="235" t="s">
        <v>5</v>
      </c>
      <c r="F10" s="236" t="s">
        <v>250</v>
      </c>
      <c r="G10" s="236" t="s">
        <v>7</v>
      </c>
      <c r="H10" s="236" t="s">
        <v>287</v>
      </c>
      <c r="I10" s="236" t="s">
        <v>288</v>
      </c>
      <c r="J10" s="236" t="s">
        <v>289</v>
      </c>
      <c r="K10" s="236" t="s">
        <v>290</v>
      </c>
      <c r="L10" s="236" t="s">
        <v>291</v>
      </c>
      <c r="M10" s="236" t="s">
        <v>251</v>
      </c>
      <c r="N10" s="236" t="s">
        <v>252</v>
      </c>
      <c r="O10" s="236" t="s">
        <v>254</v>
      </c>
      <c r="P10" s="236" t="s">
        <v>253</v>
      </c>
      <c r="Q10" s="237" t="s">
        <v>54</v>
      </c>
      <c r="R10" s="237" t="s">
        <v>8</v>
      </c>
      <c r="S10" s="7"/>
      <c r="T10" s="238"/>
      <c r="U10" s="235" t="s">
        <v>5</v>
      </c>
      <c r="V10" s="236" t="s">
        <v>6</v>
      </c>
      <c r="W10" s="236" t="s">
        <v>7</v>
      </c>
      <c r="X10" s="236" t="s">
        <v>287</v>
      </c>
      <c r="Y10" s="236" t="s">
        <v>288</v>
      </c>
      <c r="Z10" s="236" t="s">
        <v>289</v>
      </c>
      <c r="AA10" s="236" t="s">
        <v>290</v>
      </c>
      <c r="AB10" s="236" t="s">
        <v>291</v>
      </c>
      <c r="AC10" s="236" t="s">
        <v>251</v>
      </c>
      <c r="AD10" s="236" t="s">
        <v>252</v>
      </c>
      <c r="AE10" s="236" t="s">
        <v>254</v>
      </c>
      <c r="AF10" s="236" t="s">
        <v>253</v>
      </c>
      <c r="AG10" s="237" t="s">
        <v>54</v>
      </c>
      <c r="AH10" s="237" t="s">
        <v>8</v>
      </c>
      <c r="AI10" s="7"/>
      <c r="AJ10" s="238"/>
      <c r="AK10" s="235" t="s">
        <v>5</v>
      </c>
      <c r="AL10" s="236" t="s">
        <v>6</v>
      </c>
      <c r="AM10" s="236" t="s">
        <v>7</v>
      </c>
      <c r="AN10" s="236" t="s">
        <v>287</v>
      </c>
      <c r="AO10" s="236" t="s">
        <v>288</v>
      </c>
      <c r="AP10" s="236" t="s">
        <v>289</v>
      </c>
      <c r="AQ10" s="236" t="s">
        <v>290</v>
      </c>
      <c r="AR10" s="236" t="s">
        <v>291</v>
      </c>
      <c r="AS10" s="236" t="s">
        <v>251</v>
      </c>
      <c r="AT10" s="236" t="s">
        <v>252</v>
      </c>
      <c r="AU10" s="236" t="s">
        <v>254</v>
      </c>
      <c r="AV10" s="236" t="s">
        <v>253</v>
      </c>
      <c r="AW10" s="237" t="s">
        <v>54</v>
      </c>
      <c r="AX10" s="237" t="s">
        <v>8</v>
      </c>
      <c r="AY10" s="7"/>
      <c r="AZ10" s="238"/>
      <c r="BA10" s="235" t="s">
        <v>5</v>
      </c>
      <c r="BB10" s="236" t="s">
        <v>6</v>
      </c>
      <c r="BC10" s="236" t="s">
        <v>7</v>
      </c>
      <c r="BD10" s="236" t="s">
        <v>287</v>
      </c>
      <c r="BE10" s="236" t="s">
        <v>288</v>
      </c>
      <c r="BF10" s="236" t="s">
        <v>289</v>
      </c>
      <c r="BG10" s="236" t="s">
        <v>290</v>
      </c>
      <c r="BH10" s="236" t="s">
        <v>291</v>
      </c>
      <c r="BI10" s="236" t="s">
        <v>251</v>
      </c>
      <c r="BJ10" s="236" t="s">
        <v>252</v>
      </c>
      <c r="BK10" s="236" t="s">
        <v>254</v>
      </c>
      <c r="BL10" s="236" t="s">
        <v>253</v>
      </c>
      <c r="BM10" s="237" t="s">
        <v>54</v>
      </c>
      <c r="BN10" s="237" t="s">
        <v>8</v>
      </c>
      <c r="BP10" s="238"/>
      <c r="BQ10" s="235" t="s">
        <v>5</v>
      </c>
      <c r="BR10" s="236" t="s">
        <v>6</v>
      </c>
      <c r="BS10" s="236" t="s">
        <v>7</v>
      </c>
      <c r="BT10" s="236" t="s">
        <v>287</v>
      </c>
      <c r="BU10" s="236" t="s">
        <v>288</v>
      </c>
      <c r="BV10" s="236" t="s">
        <v>289</v>
      </c>
      <c r="BW10" s="236" t="s">
        <v>290</v>
      </c>
      <c r="BX10" s="236" t="s">
        <v>291</v>
      </c>
      <c r="BY10" s="236" t="s">
        <v>251</v>
      </c>
      <c r="BZ10" s="236" t="s">
        <v>252</v>
      </c>
      <c r="CA10" s="236" t="s">
        <v>254</v>
      </c>
      <c r="CB10" s="236" t="s">
        <v>253</v>
      </c>
      <c r="CC10" s="271" t="s">
        <v>54</v>
      </c>
      <c r="CD10" s="271" t="s">
        <v>8</v>
      </c>
      <c r="CE10" s="7"/>
      <c r="CF10" s="248"/>
    </row>
    <row r="11" spans="1:84" s="227" customFormat="1" ht="37.5" hidden="1" customHeight="1" thickTop="1" thickBot="1">
      <c r="C11" s="341"/>
      <c r="D11" s="45" t="s">
        <v>66</v>
      </c>
      <c r="E11" s="239">
        <v>100</v>
      </c>
      <c r="F11" s="239">
        <v>150</v>
      </c>
      <c r="G11" s="239"/>
      <c r="H11" s="239"/>
      <c r="I11" s="239"/>
      <c r="J11" s="239"/>
      <c r="K11" s="239"/>
      <c r="L11" s="239"/>
      <c r="M11" s="239"/>
      <c r="N11" s="239"/>
      <c r="O11" s="239"/>
      <c r="P11" s="239"/>
      <c r="Q11" s="46"/>
      <c r="R11" s="46">
        <f>SUM(E11:P11)</f>
        <v>250</v>
      </c>
      <c r="S11" s="44"/>
      <c r="T11" s="45" t="s">
        <v>66</v>
      </c>
      <c r="U11" s="239"/>
      <c r="V11" s="239"/>
      <c r="W11" s="239"/>
      <c r="X11" s="239"/>
      <c r="Y11" s="239"/>
      <c r="Z11" s="239"/>
      <c r="AA11" s="239"/>
      <c r="AB11" s="239"/>
      <c r="AC11" s="239"/>
      <c r="AD11" s="239"/>
      <c r="AE11" s="239"/>
      <c r="AF11" s="239"/>
      <c r="AG11" s="46"/>
      <c r="AH11" s="46">
        <f>SUM(U11:AF11)</f>
        <v>0</v>
      </c>
      <c r="AI11" s="44"/>
      <c r="AJ11" s="45" t="s">
        <v>66</v>
      </c>
      <c r="AK11" s="239"/>
      <c r="AL11" s="239"/>
      <c r="AM11" s="239"/>
      <c r="AN11" s="239"/>
      <c r="AO11" s="239"/>
      <c r="AP11" s="239"/>
      <c r="AQ11" s="239"/>
      <c r="AR11" s="239"/>
      <c r="AS11" s="239"/>
      <c r="AT11" s="239"/>
      <c r="AU11" s="239"/>
      <c r="AV11" s="239"/>
      <c r="AW11" s="46"/>
      <c r="AX11" s="46">
        <f>SUM(AK11:AV11)</f>
        <v>0</v>
      </c>
      <c r="AY11" s="44"/>
      <c r="AZ11" s="45" t="s">
        <v>66</v>
      </c>
      <c r="BA11" s="239"/>
      <c r="BB11" s="239"/>
      <c r="BC11" s="239"/>
      <c r="BD11" s="239"/>
      <c r="BE11" s="239"/>
      <c r="BF11" s="239"/>
      <c r="BG11" s="239"/>
      <c r="BH11" s="239"/>
      <c r="BI11" s="239"/>
      <c r="BJ11" s="239"/>
      <c r="BK11" s="239"/>
      <c r="BL11" s="239"/>
      <c r="BM11" s="46"/>
      <c r="BN11" s="46">
        <f>SUM(BA11:BL11)</f>
        <v>0</v>
      </c>
      <c r="BO11" s="240"/>
      <c r="BP11" s="45" t="s">
        <v>66</v>
      </c>
      <c r="BQ11" s="239"/>
      <c r="BR11" s="239"/>
      <c r="BS11" s="239"/>
      <c r="BT11" s="239"/>
      <c r="BU11" s="239"/>
      <c r="BV11" s="239"/>
      <c r="BW11" s="239"/>
      <c r="BX11" s="239"/>
      <c r="BY11" s="239"/>
      <c r="BZ11" s="239"/>
      <c r="CA11" s="239"/>
      <c r="CB11" s="239"/>
      <c r="CC11" s="272"/>
      <c r="CD11" s="272">
        <f>SUM(BQ11:CB11)</f>
        <v>0</v>
      </c>
      <c r="CE11" s="42"/>
      <c r="CF11" s="244"/>
    </row>
    <row r="12" spans="1:84" s="227" customFormat="1" ht="26.25" customHeight="1" thickTop="1" thickBot="1">
      <c r="C12" s="337" t="str">
        <f>C91</f>
        <v>Aumentar: recetas</v>
      </c>
      <c r="D12" s="45" t="s">
        <v>9</v>
      </c>
      <c r="E12" s="239">
        <v>1000</v>
      </c>
      <c r="F12" s="239">
        <v>1500</v>
      </c>
      <c r="G12" s="239">
        <v>2000</v>
      </c>
      <c r="H12" s="239">
        <v>2500</v>
      </c>
      <c r="I12" s="239">
        <v>3000</v>
      </c>
      <c r="J12" s="239">
        <v>3500</v>
      </c>
      <c r="K12" s="239">
        <v>4000</v>
      </c>
      <c r="L12" s="239"/>
      <c r="M12" s="239"/>
      <c r="N12" s="239"/>
      <c r="O12" s="239"/>
      <c r="P12" s="239"/>
      <c r="Q12" s="46">
        <f>SUMIF(E59:P59,"=1",E12:P12)</f>
        <v>13500</v>
      </c>
      <c r="R12" s="46">
        <f>SUM(E12:P12)</f>
        <v>17500</v>
      </c>
      <c r="S12" s="42">
        <v>7</v>
      </c>
      <c r="T12" s="45" t="s">
        <v>9</v>
      </c>
      <c r="U12" s="239"/>
      <c r="V12" s="239"/>
      <c r="W12" s="239"/>
      <c r="X12" s="239"/>
      <c r="Y12" s="239"/>
      <c r="Z12" s="239"/>
      <c r="AA12" s="239"/>
      <c r="AB12" s="239"/>
      <c r="AC12" s="239"/>
      <c r="AD12" s="239"/>
      <c r="AE12" s="239"/>
      <c r="AF12" s="239"/>
      <c r="AG12" s="46">
        <f>SUMIF(U59:AF59,"=1",U12:AF12)</f>
        <v>0</v>
      </c>
      <c r="AH12" s="46">
        <f>SUM(U12:AF12)</f>
        <v>0</v>
      </c>
      <c r="AI12" s="42"/>
      <c r="AJ12" s="45" t="s">
        <v>9</v>
      </c>
      <c r="AK12" s="239"/>
      <c r="AL12" s="239"/>
      <c r="AM12" s="239"/>
      <c r="AN12" s="239"/>
      <c r="AO12" s="239"/>
      <c r="AP12" s="239"/>
      <c r="AQ12" s="239"/>
      <c r="AR12" s="239"/>
      <c r="AS12" s="239"/>
      <c r="AT12" s="239"/>
      <c r="AU12" s="239"/>
      <c r="AV12" s="239"/>
      <c r="AW12" s="46">
        <f>SUMIF(AK59:AV59,"=1",AK12:AV12)</f>
        <v>0</v>
      </c>
      <c r="AX12" s="46">
        <f>SUM(AK12:AV12)</f>
        <v>0</v>
      </c>
      <c r="AY12" s="42"/>
      <c r="AZ12" s="45" t="s">
        <v>9</v>
      </c>
      <c r="BA12" s="239"/>
      <c r="BB12" s="239"/>
      <c r="BC12" s="239"/>
      <c r="BD12" s="239"/>
      <c r="BE12" s="239"/>
      <c r="BF12" s="239"/>
      <c r="BG12" s="239"/>
      <c r="BH12" s="239"/>
      <c r="BI12" s="239"/>
      <c r="BJ12" s="239"/>
      <c r="BK12" s="239"/>
      <c r="BL12" s="239"/>
      <c r="BM12" s="46">
        <f>SUMIF(BA59:BL59,"=1",BA12:BL12)</f>
        <v>0</v>
      </c>
      <c r="BN12" s="46">
        <f>SUM(BA12:BL12)</f>
        <v>0</v>
      </c>
      <c r="BP12" s="45" t="s">
        <v>9</v>
      </c>
      <c r="BQ12" s="239"/>
      <c r="BR12" s="239"/>
      <c r="BS12" s="239"/>
      <c r="BT12" s="239"/>
      <c r="BU12" s="239"/>
      <c r="BV12" s="239"/>
      <c r="BW12" s="239"/>
      <c r="BX12" s="239"/>
      <c r="BY12" s="239"/>
      <c r="BZ12" s="239"/>
      <c r="CA12" s="239"/>
      <c r="CB12" s="239"/>
      <c r="CC12" s="272">
        <f>SUMIF(BQ59:CB59,"=1",BQ12:CB12)</f>
        <v>0</v>
      </c>
      <c r="CD12" s="272">
        <f>SUM(BQ12:CB12)</f>
        <v>0</v>
      </c>
      <c r="CE12" s="42"/>
      <c r="CF12" s="244"/>
    </row>
    <row r="13" spans="1:84" s="227" customFormat="1" ht="26.25" customHeight="1" thickTop="1" thickBot="1">
      <c r="C13" s="338"/>
      <c r="D13" s="45" t="s">
        <v>10</v>
      </c>
      <c r="E13" s="239">
        <v>900</v>
      </c>
      <c r="F13" s="239">
        <v>1400</v>
      </c>
      <c r="G13" s="239">
        <v>1900</v>
      </c>
      <c r="H13" s="239">
        <v>2400</v>
      </c>
      <c r="I13" s="239">
        <v>2900</v>
      </c>
      <c r="J13" s="239">
        <v>3400</v>
      </c>
      <c r="K13" s="239"/>
      <c r="L13" s="239"/>
      <c r="M13" s="239"/>
      <c r="N13" s="239"/>
      <c r="O13" s="239"/>
      <c r="P13" s="239"/>
      <c r="Q13" s="46">
        <f>SUMIF(E60:P60,"=1",E13:P13)</f>
        <v>12900</v>
      </c>
      <c r="R13" s="46">
        <f>SUM(E13:P13)</f>
        <v>12900</v>
      </c>
      <c r="S13" s="42">
        <v>8</v>
      </c>
      <c r="T13" s="45" t="s">
        <v>10</v>
      </c>
      <c r="U13" s="239"/>
      <c r="V13" s="239"/>
      <c r="W13" s="239"/>
      <c r="X13" s="239"/>
      <c r="Y13" s="239"/>
      <c r="Z13" s="239"/>
      <c r="AA13" s="239"/>
      <c r="AB13" s="239"/>
      <c r="AC13" s="239"/>
      <c r="AD13" s="239"/>
      <c r="AE13" s="239"/>
      <c r="AF13" s="239"/>
      <c r="AG13" s="46">
        <f>SUMIF(U60:AF60,"=1",U13:AF13)</f>
        <v>0</v>
      </c>
      <c r="AH13" s="46">
        <f>SUM(U13:AF13)</f>
        <v>0</v>
      </c>
      <c r="AI13" s="42"/>
      <c r="AJ13" s="45" t="s">
        <v>10</v>
      </c>
      <c r="AK13" s="239"/>
      <c r="AL13" s="239"/>
      <c r="AM13" s="239"/>
      <c r="AN13" s="239"/>
      <c r="AO13" s="239"/>
      <c r="AP13" s="239"/>
      <c r="AQ13" s="239"/>
      <c r="AR13" s="239"/>
      <c r="AS13" s="239"/>
      <c r="AT13" s="239"/>
      <c r="AU13" s="239"/>
      <c r="AV13" s="239"/>
      <c r="AW13" s="46">
        <f>SUMIF(AK60:AV60,"=1",AK13:AV13)</f>
        <v>0</v>
      </c>
      <c r="AX13" s="46">
        <f>SUM(AK13:AV13)</f>
        <v>0</v>
      </c>
      <c r="AY13" s="42"/>
      <c r="AZ13" s="45" t="s">
        <v>10</v>
      </c>
      <c r="BA13" s="239"/>
      <c r="BB13" s="239"/>
      <c r="BC13" s="239"/>
      <c r="BD13" s="239"/>
      <c r="BE13" s="239"/>
      <c r="BF13" s="239"/>
      <c r="BG13" s="239"/>
      <c r="BH13" s="239"/>
      <c r="BI13" s="239"/>
      <c r="BJ13" s="239"/>
      <c r="BK13" s="239"/>
      <c r="BL13" s="239"/>
      <c r="BM13" s="46">
        <f>SUMIF(BA60:BL60,"=1",BA13:BL13)</f>
        <v>0</v>
      </c>
      <c r="BN13" s="46">
        <f>SUM(BA13:BL13)</f>
        <v>0</v>
      </c>
      <c r="BP13" s="45" t="s">
        <v>10</v>
      </c>
      <c r="BQ13" s="239"/>
      <c r="BR13" s="239"/>
      <c r="BS13" s="239"/>
      <c r="BT13" s="239"/>
      <c r="BU13" s="239"/>
      <c r="BV13" s="239"/>
      <c r="BW13" s="239"/>
      <c r="BX13" s="239"/>
      <c r="BY13" s="239"/>
      <c r="BZ13" s="239"/>
      <c r="CA13" s="239"/>
      <c r="CB13" s="239"/>
      <c r="CC13" s="272">
        <f>SUMIF(BQ60:CB60,"=1",BQ13:CB13)</f>
        <v>0</v>
      </c>
      <c r="CD13" s="272">
        <f>SUM(BQ13:CB13)</f>
        <v>0</v>
      </c>
      <c r="CE13" s="42"/>
      <c r="CF13" s="244"/>
    </row>
    <row r="14" spans="1:84" s="227" customFormat="1" ht="26.25" customHeight="1" thickTop="1" thickBot="1">
      <c r="C14" s="339"/>
      <c r="D14" s="45" t="s">
        <v>4</v>
      </c>
      <c r="E14" s="47">
        <f>IF(ISERROR(IF($S14="A",E13/E12,E13/E12)),"",IF($S14="A",E13/E12,E13/E12))</f>
        <v>0.9</v>
      </c>
      <c r="F14" s="47">
        <f t="shared" ref="F14:P14" si="0">IF(ISERROR(IF($S14="A",F13/F12,F13/F12)),"",IF($S14="A",F13/F12,F13/F12))</f>
        <v>0.93333333333333335</v>
      </c>
      <c r="G14" s="47">
        <f t="shared" si="0"/>
        <v>0.95</v>
      </c>
      <c r="H14" s="47">
        <f t="shared" si="0"/>
        <v>0.96</v>
      </c>
      <c r="I14" s="47">
        <f t="shared" si="0"/>
        <v>0.96666666666666667</v>
      </c>
      <c r="J14" s="47">
        <f t="shared" si="0"/>
        <v>0.97142857142857142</v>
      </c>
      <c r="K14" s="47">
        <f t="shared" si="0"/>
        <v>0</v>
      </c>
      <c r="L14" s="47" t="str">
        <f t="shared" si="0"/>
        <v/>
      </c>
      <c r="M14" s="47" t="str">
        <f t="shared" si="0"/>
        <v/>
      </c>
      <c r="N14" s="47" t="str">
        <f t="shared" si="0"/>
        <v/>
      </c>
      <c r="O14" s="47" t="str">
        <f t="shared" si="0"/>
        <v/>
      </c>
      <c r="P14" s="47" t="str">
        <f t="shared" si="0"/>
        <v/>
      </c>
      <c r="Q14" s="47">
        <f t="shared" ref="Q14" si="1">IF(ISERROR(IF($S14="A",Q13/Q12,Q13/Q12)),"",IF($S14="A",Q13/Q12,Q13/Q12))</f>
        <v>0.9555555555555556</v>
      </c>
      <c r="R14" s="47">
        <f t="shared" ref="R14" si="2">IF(ISERROR(IF($S14="A",R13/R12,R13/R12)),"",IF($S14="A",R13/R12,R13/R12))</f>
        <v>0.7371428571428571</v>
      </c>
      <c r="S14" s="42" t="str">
        <f>LEFT(C12,1)</f>
        <v>A</v>
      </c>
      <c r="T14" s="45" t="s">
        <v>4</v>
      </c>
      <c r="U14" s="47" t="str">
        <f>IF(ISERROR(IF($S14="A",U13/U12,U13/U12)),"",IF($S14="A",U13/U12,U13/U12))</f>
        <v/>
      </c>
      <c r="V14" s="47" t="str">
        <f t="shared" ref="V14" si="3">IF(ISERROR(IF($S14="A",V13/V12,V13/V12)),"",IF($S14="A",V13/V12,V13/V12))</f>
        <v/>
      </c>
      <c r="W14" s="47" t="str">
        <f t="shared" ref="W14" si="4">IF(ISERROR(IF($S14="A",W13/W12,W13/W12)),"",IF($S14="A",W13/W12,W13/W12))</f>
        <v/>
      </c>
      <c r="X14" s="47" t="str">
        <f t="shared" ref="X14" si="5">IF(ISERROR(IF($S14="A",X13/X12,X13/X12)),"",IF($S14="A",X13/X12,X13/X12))</f>
        <v/>
      </c>
      <c r="Y14" s="47" t="str">
        <f t="shared" ref="Y14" si="6">IF(ISERROR(IF($S14="A",Y13/Y12,Y13/Y12)),"",IF($S14="A",Y13/Y12,Y13/Y12))</f>
        <v/>
      </c>
      <c r="Z14" s="47" t="str">
        <f t="shared" ref="Z14" si="7">IF(ISERROR(IF($S14="A",Z13/Z12,Z13/Z12)),"",IF($S14="A",Z13/Z12,Z13/Z12))</f>
        <v/>
      </c>
      <c r="AA14" s="47" t="str">
        <f t="shared" ref="AA14" si="8">IF(ISERROR(IF($S14="A",AA13/AA12,AA13/AA12)),"",IF($S14="A",AA13/AA12,AA13/AA12))</f>
        <v/>
      </c>
      <c r="AB14" s="47" t="str">
        <f t="shared" ref="AB14" si="9">IF(ISERROR(IF($S14="A",AB13/AB12,AB13/AB12)),"",IF($S14="A",AB13/AB12,AB13/AB12))</f>
        <v/>
      </c>
      <c r="AC14" s="47" t="str">
        <f t="shared" ref="AC14" si="10">IF(ISERROR(IF($S14="A",AC13/AC12,AC13/AC12)),"",IF($S14="A",AC13/AC12,AC13/AC12))</f>
        <v/>
      </c>
      <c r="AD14" s="47" t="str">
        <f t="shared" ref="AD14" si="11">IF(ISERROR(IF($S14="A",AD13/AD12,AD13/AD12)),"",IF($S14="A",AD13/AD12,AD13/AD12))</f>
        <v/>
      </c>
      <c r="AE14" s="47" t="str">
        <f t="shared" ref="AE14" si="12">IF(ISERROR(IF($S14="A",AE13/AE12,AE13/AE12)),"",IF($S14="A",AE13/AE12,AE13/AE12))</f>
        <v/>
      </c>
      <c r="AF14" s="47" t="str">
        <f t="shared" ref="AF14" si="13">IF(ISERROR(IF($S14="A",AF13/AF12,AF13/AF12)),"",IF($S14="A",AF13/AF12,AF13/AF12))</f>
        <v/>
      </c>
      <c r="AG14" s="47" t="str">
        <f t="shared" ref="AG14" si="14">IF(ISERROR(IF($S14="A",AG13/AG12,AG13/AG12)),"",IF($S14="A",AG13/AG12,AG13/AG12))</f>
        <v/>
      </c>
      <c r="AH14" s="47" t="str">
        <f t="shared" ref="AH14" si="15">IF(ISERROR(IF($S14="A",AH13/AH12,AH13/AH12)),"",IF($S14="A",AH13/AH12,AH13/AH12))</f>
        <v/>
      </c>
      <c r="AI14" s="42"/>
      <c r="AJ14" s="45" t="s">
        <v>4</v>
      </c>
      <c r="AK14" s="47" t="str">
        <f>IF(ISERROR(IF($S14="A",AK13/AK12,AK13/AK12)),"",IF($S14="A",AK13/AK12,AK13/AK12))</f>
        <v/>
      </c>
      <c r="AL14" s="47" t="str">
        <f t="shared" ref="AL14" si="16">IF(ISERROR(IF($S14="A",AL13/AL12,AL13/AL12)),"",IF($S14="A",AL13/AL12,AL13/AL12))</f>
        <v/>
      </c>
      <c r="AM14" s="47" t="str">
        <f t="shared" ref="AM14" si="17">IF(ISERROR(IF($S14="A",AM13/AM12,AM13/AM12)),"",IF($S14="A",AM13/AM12,AM13/AM12))</f>
        <v/>
      </c>
      <c r="AN14" s="47" t="str">
        <f t="shared" ref="AN14" si="18">IF(ISERROR(IF($S14="A",AN13/AN12,AN13/AN12)),"",IF($S14="A",AN13/AN12,AN13/AN12))</f>
        <v/>
      </c>
      <c r="AO14" s="47" t="str">
        <f t="shared" ref="AO14" si="19">IF(ISERROR(IF($S14="A",AO13/AO12,AO13/AO12)),"",IF($S14="A",AO13/AO12,AO13/AO12))</f>
        <v/>
      </c>
      <c r="AP14" s="47" t="str">
        <f t="shared" ref="AP14" si="20">IF(ISERROR(IF($S14="A",AP13/AP12,AP13/AP12)),"",IF($S14="A",AP13/AP12,AP13/AP12))</f>
        <v/>
      </c>
      <c r="AQ14" s="47" t="str">
        <f t="shared" ref="AQ14" si="21">IF(ISERROR(IF($S14="A",AQ13/AQ12,AQ13/AQ12)),"",IF($S14="A",AQ13/AQ12,AQ13/AQ12))</f>
        <v/>
      </c>
      <c r="AR14" s="47" t="str">
        <f t="shared" ref="AR14" si="22">IF(ISERROR(IF($S14="A",AR13/AR12,AR13/AR12)),"",IF($S14="A",AR13/AR12,AR13/AR12))</f>
        <v/>
      </c>
      <c r="AS14" s="47" t="str">
        <f t="shared" ref="AS14" si="23">IF(ISERROR(IF($S14="A",AS13/AS12,AS13/AS12)),"",IF($S14="A",AS13/AS12,AS13/AS12))</f>
        <v/>
      </c>
      <c r="AT14" s="47" t="str">
        <f t="shared" ref="AT14" si="24">IF(ISERROR(IF($S14="A",AT13/AT12,AT13/AT12)),"",IF($S14="A",AT13/AT12,AT13/AT12))</f>
        <v/>
      </c>
      <c r="AU14" s="47" t="str">
        <f t="shared" ref="AU14" si="25">IF(ISERROR(IF($S14="A",AU13/AU12,AU13/AU12)),"",IF($S14="A",AU13/AU12,AU13/AU12))</f>
        <v/>
      </c>
      <c r="AV14" s="47" t="str">
        <f t="shared" ref="AV14" si="26">IF(ISERROR(IF($S14="A",AV13/AV12,AV13/AV12)),"",IF($S14="A",AV13/AV12,AV13/AV12))</f>
        <v/>
      </c>
      <c r="AW14" s="47" t="str">
        <f t="shared" ref="AW14" si="27">IF(ISERROR(IF($S14="A",AW13/AW12,AW13/AW12)),"",IF($S14="A",AW13/AW12,AW13/AW12))</f>
        <v/>
      </c>
      <c r="AX14" s="47" t="str">
        <f t="shared" ref="AX14" si="28">IF(ISERROR(IF($S14="A",AX13/AX12,AX13/AX12)),"",IF($S14="A",AX13/AX12,AX13/AX12))</f>
        <v/>
      </c>
      <c r="AY14" s="42"/>
      <c r="AZ14" s="45" t="s">
        <v>4</v>
      </c>
      <c r="BA14" s="47" t="str">
        <f>IF(ISERROR(IF($S14="A",BA13/BA12,BA13/BA12)),"",IF($S14="A",BA13/BA12,BA13/BA12))</f>
        <v/>
      </c>
      <c r="BB14" s="47" t="str">
        <f t="shared" ref="BB14" si="29">IF(ISERROR(IF($S14="A",BB13/BB12,BB13/BB12)),"",IF($S14="A",BB13/BB12,BB13/BB12))</f>
        <v/>
      </c>
      <c r="BC14" s="47" t="str">
        <f t="shared" ref="BC14" si="30">IF(ISERROR(IF($S14="A",BC13/BC12,BC13/BC12)),"",IF($S14="A",BC13/BC12,BC13/BC12))</f>
        <v/>
      </c>
      <c r="BD14" s="47" t="str">
        <f t="shared" ref="BD14" si="31">IF(ISERROR(IF($S14="A",BD13/BD12,BD13/BD12)),"",IF($S14="A",BD13/BD12,BD13/BD12))</f>
        <v/>
      </c>
      <c r="BE14" s="47" t="str">
        <f t="shared" ref="BE14" si="32">IF(ISERROR(IF($S14="A",BE13/BE12,BE13/BE12)),"",IF($S14="A",BE13/BE12,BE13/BE12))</f>
        <v/>
      </c>
      <c r="BF14" s="47" t="str">
        <f t="shared" ref="BF14" si="33">IF(ISERROR(IF($S14="A",BF13/BF12,BF13/BF12)),"",IF($S14="A",BF13/BF12,BF13/BF12))</f>
        <v/>
      </c>
      <c r="BG14" s="47" t="str">
        <f t="shared" ref="BG14" si="34">IF(ISERROR(IF($S14="A",BG13/BG12,BG13/BG12)),"",IF($S14="A",BG13/BG12,BG13/BG12))</f>
        <v/>
      </c>
      <c r="BH14" s="47" t="str">
        <f t="shared" ref="BH14" si="35">IF(ISERROR(IF($S14="A",BH13/BH12,BH13/BH12)),"",IF($S14="A",BH13/BH12,BH13/BH12))</f>
        <v/>
      </c>
      <c r="BI14" s="47" t="str">
        <f t="shared" ref="BI14" si="36">IF(ISERROR(IF($S14="A",BI13/BI12,BI13/BI12)),"",IF($S14="A",BI13/BI12,BI13/BI12))</f>
        <v/>
      </c>
      <c r="BJ14" s="47" t="str">
        <f t="shared" ref="BJ14" si="37">IF(ISERROR(IF($S14="A",BJ13/BJ12,BJ13/BJ12)),"",IF($S14="A",BJ13/BJ12,BJ13/BJ12))</f>
        <v/>
      </c>
      <c r="BK14" s="47" t="str">
        <f t="shared" ref="BK14" si="38">IF(ISERROR(IF($S14="A",BK13/BK12,BK13/BK12)),"",IF($S14="A",BK13/BK12,BK13/BK12))</f>
        <v/>
      </c>
      <c r="BL14" s="47" t="str">
        <f t="shared" ref="BL14" si="39">IF(ISERROR(IF($S14="A",BL13/BL12,BL13/BL12)),"",IF($S14="A",BL13/BL12,BL13/BL12))</f>
        <v/>
      </c>
      <c r="BM14" s="47" t="str">
        <f t="shared" ref="BM14" si="40">IF(ISERROR(IF($S14="A",BM13/BM12,BM13/BM12)),"",IF($S14="A",BM13/BM12,BM13/BM12))</f>
        <v/>
      </c>
      <c r="BN14" s="47" t="str">
        <f t="shared" ref="BN14" si="41">IF(ISERROR(IF($S14="A",BN13/BN12,BN13/BN12)),"",IF($S14="A",BN13/BN12,BN13/BN12))</f>
        <v/>
      </c>
      <c r="BP14" s="45" t="s">
        <v>4</v>
      </c>
      <c r="BQ14" s="47" t="str">
        <f>IF(ISERROR(IF($S14="A",BQ13/BQ12,BQ13/BQ12)),"",IF($S14="A",BQ13/BQ12,BQ13/BQ12))</f>
        <v/>
      </c>
      <c r="BR14" s="47" t="str">
        <f t="shared" ref="BR14" si="42">IF(ISERROR(IF($S14="A",BR13/BR12,BR13/BR12)),"",IF($S14="A",BR13/BR12,BR13/BR12))</f>
        <v/>
      </c>
      <c r="BS14" s="47" t="str">
        <f t="shared" ref="BS14" si="43">IF(ISERROR(IF($S14="A",BS13/BS12,BS13/BS12)),"",IF($S14="A",BS13/BS12,BS13/BS12))</f>
        <v/>
      </c>
      <c r="BT14" s="47" t="str">
        <f t="shared" ref="BT14" si="44">IF(ISERROR(IF($S14="A",BT13/BT12,BT13/BT12)),"",IF($S14="A",BT13/BT12,BT13/BT12))</f>
        <v/>
      </c>
      <c r="BU14" s="47" t="str">
        <f t="shared" ref="BU14" si="45">IF(ISERROR(IF($S14="A",BU13/BU12,BU13/BU12)),"",IF($S14="A",BU13/BU12,BU13/BU12))</f>
        <v/>
      </c>
      <c r="BV14" s="47" t="str">
        <f t="shared" ref="BV14" si="46">IF(ISERROR(IF($S14="A",BV13/BV12,BV13/BV12)),"",IF($S14="A",BV13/BV12,BV13/BV12))</f>
        <v/>
      </c>
      <c r="BW14" s="47" t="str">
        <f t="shared" ref="BW14" si="47">IF(ISERROR(IF($S14="A",BW13/BW12,BW13/BW12)),"",IF($S14="A",BW13/BW12,BW13/BW12))</f>
        <v/>
      </c>
      <c r="BX14" s="47" t="str">
        <f t="shared" ref="BX14" si="48">IF(ISERROR(IF($S14="A",BX13/BX12,BX13/BX12)),"",IF($S14="A",BX13/BX12,BX13/BX12))</f>
        <v/>
      </c>
      <c r="BY14" s="47" t="str">
        <f t="shared" ref="BY14" si="49">IF(ISERROR(IF($S14="A",BY13/BY12,BY13/BY12)),"",IF($S14="A",BY13/BY12,BY13/BY12))</f>
        <v/>
      </c>
      <c r="BZ14" s="47" t="str">
        <f t="shared" ref="BZ14" si="50">IF(ISERROR(IF($S14="A",BZ13/BZ12,BZ13/BZ12)),"",IF($S14="A",BZ13/BZ12,BZ13/BZ12))</f>
        <v/>
      </c>
      <c r="CA14" s="47" t="str">
        <f t="shared" ref="CA14" si="51">IF(ISERROR(IF($S14="A",CA13/CA12,CA13/CA12)),"",IF($S14="A",CA13/CA12,CA13/CA12))</f>
        <v/>
      </c>
      <c r="CB14" s="47" t="str">
        <f t="shared" ref="CB14" si="52">IF(ISERROR(IF($S14="A",CB13/CB12,CB13/CB12)),"",IF($S14="A",CB13/CB12,CB13/CB12))</f>
        <v/>
      </c>
      <c r="CC14" s="273" t="str">
        <f t="shared" ref="CC14" si="53">IF(ISERROR(IF($S14="A",CC13/CC12,CC13/CC12)),"",IF($S14="A",CC13/CC12,CC13/CC12))</f>
        <v/>
      </c>
      <c r="CD14" s="273" t="str">
        <f t="shared" ref="CD14" si="54">IF(ISERROR(IF($S14="A",CD13/CD12,CD13/CD12)),"",IF($S14="A",CD13/CD12,CD13/CD12))</f>
        <v/>
      </c>
      <c r="CE14" s="144">
        <f>AVERAGE(Q14,AG14,AW14,BM14,CC14)</f>
        <v>0.9555555555555556</v>
      </c>
      <c r="CF14" s="244"/>
    </row>
    <row r="15" spans="1:84" ht="9" customHeight="1" thickTop="1" thickBot="1">
      <c r="E15" s="42">
        <f>IF(E14&lt;0,-E14,E14)</f>
        <v>0.9</v>
      </c>
      <c r="F15" s="42">
        <f t="shared" ref="F15:R15" si="55">IF(F14&lt;0,-F14,F14)</f>
        <v>0.93333333333333335</v>
      </c>
      <c r="G15" s="42">
        <f t="shared" si="55"/>
        <v>0.95</v>
      </c>
      <c r="H15" s="42">
        <f t="shared" si="55"/>
        <v>0.96</v>
      </c>
      <c r="I15" s="42">
        <f t="shared" si="55"/>
        <v>0.96666666666666667</v>
      </c>
      <c r="J15" s="42">
        <f t="shared" si="55"/>
        <v>0.97142857142857142</v>
      </c>
      <c r="K15" s="42">
        <f t="shared" si="55"/>
        <v>0</v>
      </c>
      <c r="L15" s="42" t="str">
        <f t="shared" si="55"/>
        <v/>
      </c>
      <c r="M15" s="42" t="str">
        <f t="shared" si="55"/>
        <v/>
      </c>
      <c r="N15" s="42" t="str">
        <f t="shared" si="55"/>
        <v/>
      </c>
      <c r="O15" s="42" t="str">
        <f t="shared" si="55"/>
        <v/>
      </c>
      <c r="P15" s="42" t="str">
        <f t="shared" si="55"/>
        <v/>
      </c>
      <c r="Q15" s="42">
        <f t="shared" si="55"/>
        <v>0.9555555555555556</v>
      </c>
      <c r="R15" s="42">
        <f t="shared" si="55"/>
        <v>0.7371428571428571</v>
      </c>
      <c r="U15" s="42" t="str">
        <f>IF(U14&lt;0,-U14,U14)</f>
        <v/>
      </c>
      <c r="V15" s="42" t="str">
        <f t="shared" ref="V15" si="56">IF(V14&lt;0,-V14,V14)</f>
        <v/>
      </c>
      <c r="W15" s="42" t="str">
        <f t="shared" ref="W15" si="57">IF(W14&lt;0,-W14,W14)</f>
        <v/>
      </c>
      <c r="X15" s="42" t="str">
        <f t="shared" ref="X15" si="58">IF(X14&lt;0,-X14,X14)</f>
        <v/>
      </c>
      <c r="Y15" s="42" t="str">
        <f t="shared" ref="Y15" si="59">IF(Y14&lt;0,-Y14,Y14)</f>
        <v/>
      </c>
      <c r="Z15" s="42" t="str">
        <f t="shared" ref="Z15" si="60">IF(Z14&lt;0,-Z14,Z14)</f>
        <v/>
      </c>
      <c r="AA15" s="42" t="str">
        <f t="shared" ref="AA15" si="61">IF(AA14&lt;0,-AA14,AA14)</f>
        <v/>
      </c>
      <c r="AB15" s="42" t="str">
        <f t="shared" ref="AB15" si="62">IF(AB14&lt;0,-AB14,AB14)</f>
        <v/>
      </c>
      <c r="AC15" s="42" t="str">
        <f t="shared" ref="AC15" si="63">IF(AC14&lt;0,-AC14,AC14)</f>
        <v/>
      </c>
      <c r="AD15" s="42" t="str">
        <f t="shared" ref="AD15" si="64">IF(AD14&lt;0,-AD14,AD14)</f>
        <v/>
      </c>
      <c r="AE15" s="42" t="str">
        <f t="shared" ref="AE15" si="65">IF(AE14&lt;0,-AE14,AE14)</f>
        <v/>
      </c>
      <c r="AF15" s="42" t="str">
        <f t="shared" ref="AF15" si="66">IF(AF14&lt;0,-AF14,AF14)</f>
        <v/>
      </c>
      <c r="AG15" s="42" t="str">
        <f t="shared" ref="AG15" si="67">IF(AG14&lt;0,-AG14,AG14)</f>
        <v/>
      </c>
      <c r="AH15" s="42" t="str">
        <f t="shared" ref="AH15" si="68">IF(AH14&lt;0,-AH14,AH14)</f>
        <v/>
      </c>
      <c r="AK15" s="42" t="str">
        <f>IF(AK14&lt;0,-AK14,AK14)</f>
        <v/>
      </c>
      <c r="AL15" s="42" t="str">
        <f t="shared" ref="AL15" si="69">IF(AL14&lt;0,-AL14,AL14)</f>
        <v/>
      </c>
      <c r="AM15" s="42" t="str">
        <f t="shared" ref="AM15" si="70">IF(AM14&lt;0,-AM14,AM14)</f>
        <v/>
      </c>
      <c r="AN15" s="42" t="str">
        <f t="shared" ref="AN15" si="71">IF(AN14&lt;0,-AN14,AN14)</f>
        <v/>
      </c>
      <c r="AO15" s="42" t="str">
        <f t="shared" ref="AO15" si="72">IF(AO14&lt;0,-AO14,AO14)</f>
        <v/>
      </c>
      <c r="AP15" s="42" t="str">
        <f t="shared" ref="AP15" si="73">IF(AP14&lt;0,-AP14,AP14)</f>
        <v/>
      </c>
      <c r="AQ15" s="42" t="str">
        <f t="shared" ref="AQ15" si="74">IF(AQ14&lt;0,-AQ14,AQ14)</f>
        <v/>
      </c>
      <c r="AR15" s="42" t="str">
        <f t="shared" ref="AR15" si="75">IF(AR14&lt;0,-AR14,AR14)</f>
        <v/>
      </c>
      <c r="AS15" s="42" t="str">
        <f t="shared" ref="AS15" si="76">IF(AS14&lt;0,-AS14,AS14)</f>
        <v/>
      </c>
      <c r="AT15" s="42" t="str">
        <f t="shared" ref="AT15" si="77">IF(AT14&lt;0,-AT14,AT14)</f>
        <v/>
      </c>
      <c r="AU15" s="42" t="str">
        <f t="shared" ref="AU15" si="78">IF(AU14&lt;0,-AU14,AU14)</f>
        <v/>
      </c>
      <c r="AV15" s="42" t="str">
        <f t="shared" ref="AV15" si="79">IF(AV14&lt;0,-AV14,AV14)</f>
        <v/>
      </c>
      <c r="AW15" s="42" t="str">
        <f t="shared" ref="AW15" si="80">IF(AW14&lt;0,-AW14,AW14)</f>
        <v/>
      </c>
      <c r="AX15" s="42" t="str">
        <f t="shared" ref="AX15" si="81">IF(AX14&lt;0,-AX14,AX14)</f>
        <v/>
      </c>
      <c r="BA15" s="42" t="str">
        <f>IF(BA14&lt;0,-BA14,BA14)</f>
        <v/>
      </c>
      <c r="BB15" s="42" t="str">
        <f t="shared" ref="BB15" si="82">IF(BB14&lt;0,-BB14,BB14)</f>
        <v/>
      </c>
      <c r="BC15" s="42" t="str">
        <f t="shared" ref="BC15" si="83">IF(BC14&lt;0,-BC14,BC14)</f>
        <v/>
      </c>
      <c r="BD15" s="42" t="str">
        <f t="shared" ref="BD15" si="84">IF(BD14&lt;0,-BD14,BD14)</f>
        <v/>
      </c>
      <c r="BE15" s="42" t="str">
        <f t="shared" ref="BE15" si="85">IF(BE14&lt;0,-BE14,BE14)</f>
        <v/>
      </c>
      <c r="BF15" s="42" t="str">
        <f t="shared" ref="BF15" si="86">IF(BF14&lt;0,-BF14,BF14)</f>
        <v/>
      </c>
      <c r="BG15" s="42" t="str">
        <f t="shared" ref="BG15" si="87">IF(BG14&lt;0,-BG14,BG14)</f>
        <v/>
      </c>
      <c r="BH15" s="42" t="str">
        <f t="shared" ref="BH15" si="88">IF(BH14&lt;0,-BH14,BH14)</f>
        <v/>
      </c>
      <c r="BI15" s="42" t="str">
        <f t="shared" ref="BI15" si="89">IF(BI14&lt;0,-BI14,BI14)</f>
        <v/>
      </c>
      <c r="BJ15" s="42" t="str">
        <f t="shared" ref="BJ15" si="90">IF(BJ14&lt;0,-BJ14,BJ14)</f>
        <v/>
      </c>
      <c r="BK15" s="42" t="str">
        <f t="shared" ref="BK15" si="91">IF(BK14&lt;0,-BK14,BK14)</f>
        <v/>
      </c>
      <c r="BL15" s="42" t="str">
        <f t="shared" ref="BL15" si="92">IF(BL14&lt;0,-BL14,BL14)</f>
        <v/>
      </c>
      <c r="BM15" s="42" t="str">
        <f t="shared" ref="BM15" si="93">IF(BM14&lt;0,-BM14,BM14)</f>
        <v/>
      </c>
      <c r="BN15" s="42" t="str">
        <f t="shared" ref="BN15" si="94">IF(BN14&lt;0,-BN14,BN14)</f>
        <v/>
      </c>
      <c r="BQ15" s="42" t="str">
        <f>IF(BQ14&lt;0,-BQ14,BQ14)</f>
        <v/>
      </c>
      <c r="BR15" s="42" t="str">
        <f t="shared" ref="BR15" si="95">IF(BR14&lt;0,-BR14,BR14)</f>
        <v/>
      </c>
      <c r="BS15" s="42" t="str">
        <f t="shared" ref="BS15" si="96">IF(BS14&lt;0,-BS14,BS14)</f>
        <v/>
      </c>
      <c r="BT15" s="42" t="str">
        <f t="shared" ref="BT15" si="97">IF(BT14&lt;0,-BT14,BT14)</f>
        <v/>
      </c>
      <c r="BU15" s="42" t="str">
        <f t="shared" ref="BU15" si="98">IF(BU14&lt;0,-BU14,BU14)</f>
        <v/>
      </c>
      <c r="BV15" s="42" t="str">
        <f t="shared" ref="BV15" si="99">IF(BV14&lt;0,-BV14,BV14)</f>
        <v/>
      </c>
      <c r="BW15" s="42" t="str">
        <f t="shared" ref="BW15" si="100">IF(BW14&lt;0,-BW14,BW14)</f>
        <v/>
      </c>
      <c r="BX15" s="42" t="str">
        <f t="shared" ref="BX15" si="101">IF(BX14&lt;0,-BX14,BX14)</f>
        <v/>
      </c>
      <c r="BY15" s="42" t="str">
        <f t="shared" ref="BY15" si="102">IF(BY14&lt;0,-BY14,BY14)</f>
        <v/>
      </c>
      <c r="BZ15" s="42" t="str">
        <f t="shared" ref="BZ15" si="103">IF(BZ14&lt;0,-BZ14,BZ14)</f>
        <v/>
      </c>
      <c r="CA15" s="42" t="str">
        <f t="shared" ref="CA15" si="104">IF(CA14&lt;0,-CA14,CA14)</f>
        <v/>
      </c>
      <c r="CB15" s="42" t="str">
        <f t="shared" ref="CB15" si="105">IF(CB14&lt;0,-CB14,CB14)</f>
        <v/>
      </c>
      <c r="CC15" s="274" t="str">
        <f t="shared" ref="CC15" si="106">IF(CC14&lt;0,-CC14,CC14)</f>
        <v/>
      </c>
      <c r="CD15" s="274" t="str">
        <f t="shared" ref="CD15" si="107">IF(CD14&lt;0,-CD14,CD14)</f>
        <v/>
      </c>
    </row>
    <row r="16" spans="1:84" s="233" customFormat="1" ht="26.25" customHeight="1" thickTop="1" thickBot="1">
      <c r="A16" s="232"/>
      <c r="B16" s="232">
        <f>IF(ME!$D$12=0,0,1)</f>
        <v>1</v>
      </c>
      <c r="C16" s="340" t="s">
        <v>246</v>
      </c>
      <c r="D16" s="234" t="s">
        <v>248</v>
      </c>
      <c r="E16" s="235" t="s">
        <v>5</v>
      </c>
      <c r="F16" s="236" t="s">
        <v>250</v>
      </c>
      <c r="G16" s="236" t="s">
        <v>7</v>
      </c>
      <c r="H16" s="236" t="s">
        <v>287</v>
      </c>
      <c r="I16" s="236" t="s">
        <v>288</v>
      </c>
      <c r="J16" s="236" t="s">
        <v>289</v>
      </c>
      <c r="K16" s="236" t="s">
        <v>290</v>
      </c>
      <c r="L16" s="236" t="s">
        <v>291</v>
      </c>
      <c r="M16" s="236" t="s">
        <v>251</v>
      </c>
      <c r="N16" s="236" t="s">
        <v>252</v>
      </c>
      <c r="O16" s="236" t="s">
        <v>254</v>
      </c>
      <c r="P16" s="236" t="s">
        <v>253</v>
      </c>
      <c r="Q16" s="237" t="s">
        <v>54</v>
      </c>
      <c r="R16" s="237" t="s">
        <v>8</v>
      </c>
      <c r="S16" s="7"/>
      <c r="T16" s="238"/>
      <c r="U16" s="235" t="s">
        <v>5</v>
      </c>
      <c r="V16" s="236" t="s">
        <v>6</v>
      </c>
      <c r="W16" s="236" t="s">
        <v>7</v>
      </c>
      <c r="X16" s="236" t="s">
        <v>287</v>
      </c>
      <c r="Y16" s="236" t="s">
        <v>288</v>
      </c>
      <c r="Z16" s="236" t="s">
        <v>289</v>
      </c>
      <c r="AA16" s="236" t="s">
        <v>290</v>
      </c>
      <c r="AB16" s="236" t="s">
        <v>291</v>
      </c>
      <c r="AC16" s="236" t="s">
        <v>251</v>
      </c>
      <c r="AD16" s="236" t="s">
        <v>252</v>
      </c>
      <c r="AE16" s="236" t="s">
        <v>254</v>
      </c>
      <c r="AF16" s="236" t="s">
        <v>253</v>
      </c>
      <c r="AG16" s="237" t="s">
        <v>54</v>
      </c>
      <c r="AH16" s="237" t="s">
        <v>8</v>
      </c>
      <c r="AI16" s="7"/>
      <c r="AJ16" s="238"/>
      <c r="AK16" s="235" t="s">
        <v>5</v>
      </c>
      <c r="AL16" s="236" t="s">
        <v>6</v>
      </c>
      <c r="AM16" s="236" t="s">
        <v>7</v>
      </c>
      <c r="AN16" s="236" t="s">
        <v>287</v>
      </c>
      <c r="AO16" s="236" t="s">
        <v>288</v>
      </c>
      <c r="AP16" s="236" t="s">
        <v>289</v>
      </c>
      <c r="AQ16" s="236" t="s">
        <v>290</v>
      </c>
      <c r="AR16" s="236" t="s">
        <v>291</v>
      </c>
      <c r="AS16" s="236" t="s">
        <v>251</v>
      </c>
      <c r="AT16" s="236" t="s">
        <v>252</v>
      </c>
      <c r="AU16" s="236" t="s">
        <v>254</v>
      </c>
      <c r="AV16" s="236" t="s">
        <v>253</v>
      </c>
      <c r="AW16" s="237" t="s">
        <v>54</v>
      </c>
      <c r="AX16" s="237" t="s">
        <v>8</v>
      </c>
      <c r="AY16" s="7"/>
      <c r="AZ16" s="238"/>
      <c r="BA16" s="235" t="s">
        <v>5</v>
      </c>
      <c r="BB16" s="236" t="s">
        <v>6</v>
      </c>
      <c r="BC16" s="236" t="s">
        <v>7</v>
      </c>
      <c r="BD16" s="236" t="s">
        <v>287</v>
      </c>
      <c r="BE16" s="236" t="s">
        <v>288</v>
      </c>
      <c r="BF16" s="236" t="s">
        <v>289</v>
      </c>
      <c r="BG16" s="236" t="s">
        <v>290</v>
      </c>
      <c r="BH16" s="236" t="s">
        <v>291</v>
      </c>
      <c r="BI16" s="236" t="s">
        <v>251</v>
      </c>
      <c r="BJ16" s="236" t="s">
        <v>252</v>
      </c>
      <c r="BK16" s="236" t="s">
        <v>254</v>
      </c>
      <c r="BL16" s="236" t="s">
        <v>253</v>
      </c>
      <c r="BM16" s="237" t="s">
        <v>54</v>
      </c>
      <c r="BN16" s="237" t="s">
        <v>8</v>
      </c>
      <c r="BP16" s="238"/>
      <c r="BQ16" s="235" t="s">
        <v>5</v>
      </c>
      <c r="BR16" s="236" t="s">
        <v>6</v>
      </c>
      <c r="BS16" s="236" t="s">
        <v>7</v>
      </c>
      <c r="BT16" s="236" t="s">
        <v>287</v>
      </c>
      <c r="BU16" s="236" t="s">
        <v>288</v>
      </c>
      <c r="BV16" s="236" t="s">
        <v>289</v>
      </c>
      <c r="BW16" s="236" t="s">
        <v>290</v>
      </c>
      <c r="BX16" s="236" t="s">
        <v>291</v>
      </c>
      <c r="BY16" s="236" t="s">
        <v>251</v>
      </c>
      <c r="BZ16" s="236" t="s">
        <v>252</v>
      </c>
      <c r="CA16" s="236" t="s">
        <v>254</v>
      </c>
      <c r="CB16" s="236" t="s">
        <v>253</v>
      </c>
      <c r="CC16" s="271" t="s">
        <v>54</v>
      </c>
      <c r="CD16" s="271" t="s">
        <v>8</v>
      </c>
      <c r="CE16" s="7"/>
      <c r="CF16" s="248"/>
    </row>
    <row r="17" spans="1:84" s="227" customFormat="1" ht="18" hidden="1" customHeight="1" thickTop="1" thickBot="1">
      <c r="B17" s="232">
        <f>IF(ME!$D$12=0,0,1)</f>
        <v>1</v>
      </c>
      <c r="C17" s="341"/>
      <c r="D17" s="45" t="s">
        <v>66</v>
      </c>
      <c r="E17" s="239"/>
      <c r="F17" s="239"/>
      <c r="G17" s="239"/>
      <c r="H17" s="239"/>
      <c r="I17" s="239"/>
      <c r="J17" s="239"/>
      <c r="K17" s="239"/>
      <c r="L17" s="239"/>
      <c r="M17" s="239"/>
      <c r="N17" s="239"/>
      <c r="O17" s="239"/>
      <c r="P17" s="239"/>
      <c r="Q17" s="46"/>
      <c r="R17" s="46">
        <f>SUM(E17:P17)</f>
        <v>0</v>
      </c>
      <c r="S17" s="44"/>
      <c r="T17" s="45" t="s">
        <v>66</v>
      </c>
      <c r="U17" s="239"/>
      <c r="V17" s="239"/>
      <c r="W17" s="239"/>
      <c r="X17" s="239"/>
      <c r="Y17" s="239"/>
      <c r="Z17" s="239"/>
      <c r="AA17" s="239"/>
      <c r="AB17" s="239"/>
      <c r="AC17" s="239"/>
      <c r="AD17" s="239"/>
      <c r="AE17" s="239"/>
      <c r="AF17" s="239"/>
      <c r="AG17" s="46"/>
      <c r="AH17" s="46">
        <f>SUM(U17:AF17)</f>
        <v>0</v>
      </c>
      <c r="AI17" s="44"/>
      <c r="AJ17" s="45" t="s">
        <v>66</v>
      </c>
      <c r="AK17" s="239"/>
      <c r="AL17" s="239"/>
      <c r="AM17" s="239"/>
      <c r="AN17" s="239"/>
      <c r="AO17" s="239"/>
      <c r="AP17" s="239"/>
      <c r="AQ17" s="239"/>
      <c r="AR17" s="239"/>
      <c r="AS17" s="239"/>
      <c r="AT17" s="239"/>
      <c r="AU17" s="239"/>
      <c r="AV17" s="239"/>
      <c r="AW17" s="46"/>
      <c r="AX17" s="46">
        <f>SUM(AK17:AV17)</f>
        <v>0</v>
      </c>
      <c r="AY17" s="44"/>
      <c r="AZ17" s="45" t="s">
        <v>66</v>
      </c>
      <c r="BA17" s="239"/>
      <c r="BB17" s="239"/>
      <c r="BC17" s="239"/>
      <c r="BD17" s="239"/>
      <c r="BE17" s="239"/>
      <c r="BF17" s="239"/>
      <c r="BG17" s="239"/>
      <c r="BH17" s="239"/>
      <c r="BI17" s="239"/>
      <c r="BJ17" s="239"/>
      <c r="BK17" s="239"/>
      <c r="BL17" s="239"/>
      <c r="BM17" s="46"/>
      <c r="BN17" s="46">
        <f>SUM(BA17:BL17)</f>
        <v>0</v>
      </c>
      <c r="BO17" s="240"/>
      <c r="BP17" s="45" t="s">
        <v>66</v>
      </c>
      <c r="BQ17" s="239"/>
      <c r="BR17" s="239"/>
      <c r="BS17" s="239"/>
      <c r="BT17" s="239"/>
      <c r="BU17" s="239"/>
      <c r="BV17" s="239"/>
      <c r="BW17" s="239"/>
      <c r="BX17" s="239"/>
      <c r="BY17" s="239"/>
      <c r="BZ17" s="239"/>
      <c r="CA17" s="239"/>
      <c r="CB17" s="239"/>
      <c r="CC17" s="272"/>
      <c r="CD17" s="272">
        <f>SUM(BQ17:CB17)</f>
        <v>0</v>
      </c>
      <c r="CE17" s="42"/>
      <c r="CF17" s="244"/>
    </row>
    <row r="18" spans="1:84" s="227" customFormat="1" ht="26.25" customHeight="1" thickTop="1" thickBot="1">
      <c r="B18" s="232">
        <f>IF(ME!$D$12=0,0,1)</f>
        <v>1</v>
      </c>
      <c r="C18" s="337" t="str">
        <f>C92</f>
        <v>Disminuir: rentabilidad</v>
      </c>
      <c r="D18" s="45" t="s">
        <v>9</v>
      </c>
      <c r="E18" s="239">
        <v>0.5</v>
      </c>
      <c r="F18" s="239">
        <v>0.5</v>
      </c>
      <c r="G18" s="239">
        <v>0.5</v>
      </c>
      <c r="H18" s="239">
        <v>0.5</v>
      </c>
      <c r="I18" s="239">
        <v>0.5</v>
      </c>
      <c r="J18" s="239">
        <v>0.5</v>
      </c>
      <c r="K18" s="239">
        <v>0.5</v>
      </c>
      <c r="L18" s="239"/>
      <c r="M18" s="239"/>
      <c r="N18" s="239"/>
      <c r="O18" s="239"/>
      <c r="P18" s="239"/>
      <c r="Q18" s="46">
        <f>SUMIF(E61:P61,"=1",E18:P18)</f>
        <v>3</v>
      </c>
      <c r="R18" s="46">
        <f>SUM(E18:P18)</f>
        <v>3.5</v>
      </c>
      <c r="S18" s="42">
        <v>12</v>
      </c>
      <c r="T18" s="45" t="s">
        <v>9</v>
      </c>
      <c r="U18" s="239"/>
      <c r="V18" s="239"/>
      <c r="W18" s="239"/>
      <c r="X18" s="239"/>
      <c r="Y18" s="239"/>
      <c r="Z18" s="239"/>
      <c r="AA18" s="239"/>
      <c r="AB18" s="239"/>
      <c r="AC18" s="239"/>
      <c r="AD18" s="239"/>
      <c r="AE18" s="239"/>
      <c r="AF18" s="239"/>
      <c r="AG18" s="46">
        <f>SUMIF(U61:AF61,"=1",U18:AF18)</f>
        <v>0</v>
      </c>
      <c r="AH18" s="46">
        <f>SUM(U18:AF18)</f>
        <v>0</v>
      </c>
      <c r="AI18" s="42"/>
      <c r="AJ18" s="45" t="s">
        <v>9</v>
      </c>
      <c r="AK18" s="239"/>
      <c r="AL18" s="239"/>
      <c r="AM18" s="239"/>
      <c r="AN18" s="239"/>
      <c r="AO18" s="239"/>
      <c r="AP18" s="239"/>
      <c r="AQ18" s="239"/>
      <c r="AR18" s="239"/>
      <c r="AS18" s="239"/>
      <c r="AT18" s="239"/>
      <c r="AU18" s="239"/>
      <c r="AV18" s="239"/>
      <c r="AW18" s="46">
        <f>SUMIF(AK61:AV61,"=1",AK18:AV18)</f>
        <v>0</v>
      </c>
      <c r="AX18" s="46">
        <f>SUM(AK18:AV18)</f>
        <v>0</v>
      </c>
      <c r="AY18" s="42"/>
      <c r="AZ18" s="45" t="s">
        <v>9</v>
      </c>
      <c r="BA18" s="239"/>
      <c r="BB18" s="239"/>
      <c r="BC18" s="239"/>
      <c r="BD18" s="239"/>
      <c r="BE18" s="239"/>
      <c r="BF18" s="239"/>
      <c r="BG18" s="239"/>
      <c r="BH18" s="239"/>
      <c r="BI18" s="239"/>
      <c r="BJ18" s="239"/>
      <c r="BK18" s="239"/>
      <c r="BL18" s="239"/>
      <c r="BM18" s="46">
        <f>SUMIF(BA61:BL61,"=1",BA18:BL18)</f>
        <v>0</v>
      </c>
      <c r="BN18" s="46">
        <f>SUM(BA18:BL18)</f>
        <v>0</v>
      </c>
      <c r="BP18" s="45" t="s">
        <v>9</v>
      </c>
      <c r="BQ18" s="239"/>
      <c r="BR18" s="239"/>
      <c r="BS18" s="239"/>
      <c r="BT18" s="239"/>
      <c r="BU18" s="239"/>
      <c r="BV18" s="239"/>
      <c r="BW18" s="239"/>
      <c r="BX18" s="239"/>
      <c r="BY18" s="239"/>
      <c r="BZ18" s="239"/>
      <c r="CA18" s="239"/>
      <c r="CB18" s="239"/>
      <c r="CC18" s="272">
        <f>SUMIF(BQ61:CB61,"=1",BQ18:CB18)</f>
        <v>0</v>
      </c>
      <c r="CD18" s="272">
        <f>SUM(BQ18:CB18)</f>
        <v>0</v>
      </c>
      <c r="CE18" s="42"/>
      <c r="CF18" s="244"/>
    </row>
    <row r="19" spans="1:84" s="227" customFormat="1" ht="26.25" customHeight="1" thickTop="1" thickBot="1">
      <c r="B19" s="232">
        <f>IF(ME!$D$12=0,0,1)</f>
        <v>1</v>
      </c>
      <c r="C19" s="338"/>
      <c r="D19" s="45" t="s">
        <v>10</v>
      </c>
      <c r="E19" s="239">
        <v>0.4</v>
      </c>
      <c r="F19" s="239">
        <v>0.4</v>
      </c>
      <c r="G19" s="239">
        <v>0.4</v>
      </c>
      <c r="H19" s="239">
        <v>0.4</v>
      </c>
      <c r="I19" s="239">
        <v>0.4</v>
      </c>
      <c r="J19" s="239">
        <v>0.4</v>
      </c>
      <c r="K19" s="239"/>
      <c r="L19" s="239"/>
      <c r="M19" s="239"/>
      <c r="N19" s="239"/>
      <c r="O19" s="239"/>
      <c r="P19" s="239"/>
      <c r="Q19" s="46">
        <f>SUMIF(E62:P62,"=1",E19:P19)</f>
        <v>2.4</v>
      </c>
      <c r="R19" s="46">
        <f>SUM(E19:P19)</f>
        <v>2.4</v>
      </c>
      <c r="S19" s="42">
        <v>13</v>
      </c>
      <c r="T19" s="45" t="s">
        <v>10</v>
      </c>
      <c r="U19" s="239"/>
      <c r="V19" s="239"/>
      <c r="W19" s="239"/>
      <c r="X19" s="239"/>
      <c r="Y19" s="239"/>
      <c r="Z19" s="239"/>
      <c r="AA19" s="239"/>
      <c r="AB19" s="239"/>
      <c r="AC19" s="239"/>
      <c r="AD19" s="239"/>
      <c r="AE19" s="239"/>
      <c r="AF19" s="239"/>
      <c r="AG19" s="46">
        <f>SUMIF(U62:AF62,"=1",U19:AF19)</f>
        <v>0</v>
      </c>
      <c r="AH19" s="46">
        <f>SUM(U19:AF19)</f>
        <v>0</v>
      </c>
      <c r="AI19" s="42"/>
      <c r="AJ19" s="45" t="s">
        <v>10</v>
      </c>
      <c r="AK19" s="239"/>
      <c r="AL19" s="239"/>
      <c r="AM19" s="239"/>
      <c r="AN19" s="239"/>
      <c r="AO19" s="239"/>
      <c r="AP19" s="239"/>
      <c r="AQ19" s="239"/>
      <c r="AR19" s="239"/>
      <c r="AS19" s="239"/>
      <c r="AT19" s="239"/>
      <c r="AU19" s="239"/>
      <c r="AV19" s="239"/>
      <c r="AW19" s="46">
        <f>SUMIF(AK62:AV62,"=1",AK19:AV19)</f>
        <v>0</v>
      </c>
      <c r="AX19" s="46">
        <f>SUM(AK19:AV19)</f>
        <v>0</v>
      </c>
      <c r="AY19" s="42"/>
      <c r="AZ19" s="45" t="s">
        <v>10</v>
      </c>
      <c r="BA19" s="239"/>
      <c r="BB19" s="239"/>
      <c r="BC19" s="239"/>
      <c r="BD19" s="239"/>
      <c r="BE19" s="239"/>
      <c r="BF19" s="239"/>
      <c r="BG19" s="239"/>
      <c r="BH19" s="239"/>
      <c r="BI19" s="239"/>
      <c r="BJ19" s="239"/>
      <c r="BK19" s="239"/>
      <c r="BL19" s="239"/>
      <c r="BM19" s="46">
        <f>SUMIF(BA62:BL62,"=1",BA19:BL19)</f>
        <v>0</v>
      </c>
      <c r="BN19" s="46">
        <f>SUM(BA19:BL19)</f>
        <v>0</v>
      </c>
      <c r="BP19" s="45" t="s">
        <v>10</v>
      </c>
      <c r="BQ19" s="239"/>
      <c r="BR19" s="239"/>
      <c r="BS19" s="239"/>
      <c r="BT19" s="239"/>
      <c r="BU19" s="239"/>
      <c r="BV19" s="239"/>
      <c r="BW19" s="239"/>
      <c r="BX19" s="239"/>
      <c r="BY19" s="239"/>
      <c r="BZ19" s="239"/>
      <c r="CA19" s="239"/>
      <c r="CB19" s="239"/>
      <c r="CC19" s="272">
        <f>SUMIF(BQ62:CB62,"=1",BQ19:CB19)</f>
        <v>0</v>
      </c>
      <c r="CD19" s="272">
        <f>SUM(BQ19:CB19)</f>
        <v>0</v>
      </c>
      <c r="CE19" s="42"/>
      <c r="CF19" s="244"/>
    </row>
    <row r="20" spans="1:84" s="227" customFormat="1" ht="26.25" customHeight="1" thickTop="1" thickBot="1">
      <c r="B20" s="232">
        <f>IF(ME!$D$12=0,0,1)</f>
        <v>1</v>
      </c>
      <c r="C20" s="339"/>
      <c r="D20" s="45" t="s">
        <v>4</v>
      </c>
      <c r="E20" s="47">
        <f>IF(ISERROR(IF($S20="A",E19/E18,E19/E18)),"",IF($S20="A",E19/E18,E19/E18))</f>
        <v>0.8</v>
      </c>
      <c r="F20" s="47">
        <f t="shared" ref="F20" si="108">IF(ISERROR(IF($S20="A",F19/F18,F19/F18)),"",IF($S20="A",F19/F18,F19/F18))</f>
        <v>0.8</v>
      </c>
      <c r="G20" s="47">
        <f t="shared" ref="G20" si="109">IF(ISERROR(IF($S20="A",G19/G18,G19/G18)),"",IF($S20="A",G19/G18,G19/G18))</f>
        <v>0.8</v>
      </c>
      <c r="H20" s="47">
        <f t="shared" ref="H20" si="110">IF(ISERROR(IF($S20="A",H19/H18,H19/H18)),"",IF($S20="A",H19/H18,H19/H18))</f>
        <v>0.8</v>
      </c>
      <c r="I20" s="47">
        <f t="shared" ref="I20" si="111">IF(ISERROR(IF($S20="A",I19/I18,I19/I18)),"",IF($S20="A",I19/I18,I19/I18))</f>
        <v>0.8</v>
      </c>
      <c r="J20" s="47">
        <f t="shared" ref="J20" si="112">IF(ISERROR(IF($S20="A",J19/J18,J19/J18)),"",IF($S20="A",J19/J18,J19/J18))</f>
        <v>0.8</v>
      </c>
      <c r="K20" s="47">
        <f t="shared" ref="K20" si="113">IF(ISERROR(IF($S20="A",K19/K18,K19/K18)),"",IF($S20="A",K19/K18,K19/K18))</f>
        <v>0</v>
      </c>
      <c r="L20" s="47" t="str">
        <f t="shared" ref="L20" si="114">IF(ISERROR(IF($S20="A",L19/L18,L19/L18)),"",IF($S20="A",L19/L18,L19/L18))</f>
        <v/>
      </c>
      <c r="M20" s="47" t="str">
        <f t="shared" ref="M20" si="115">IF(ISERROR(IF($S20="A",M19/M18,M19/M18)),"",IF($S20="A",M19/M18,M19/M18))</f>
        <v/>
      </c>
      <c r="N20" s="47" t="str">
        <f t="shared" ref="N20" si="116">IF(ISERROR(IF($S20="A",N19/N18,N19/N18)),"",IF($S20="A",N19/N18,N19/N18))</f>
        <v/>
      </c>
      <c r="O20" s="47" t="str">
        <f t="shared" ref="O20" si="117">IF(ISERROR(IF($S20="A",O19/O18,O19/O18)),"",IF($S20="A",O19/O18,O19/O18))</f>
        <v/>
      </c>
      <c r="P20" s="47" t="str">
        <f t="shared" ref="P20" si="118">IF(ISERROR(IF($S20="A",P19/P18,P19/P18)),"",IF($S20="A",P19/P18,P19/P18))</f>
        <v/>
      </c>
      <c r="Q20" s="47">
        <f t="shared" ref="Q20" si="119">IF(ISERROR(IF($S20="A",Q19/Q18,Q19/Q18)),"",IF($S20="A",Q19/Q18,Q19/Q18))</f>
        <v>0.79999999999999993</v>
      </c>
      <c r="R20" s="47">
        <f t="shared" ref="R20" si="120">IF(ISERROR(IF($S20="A",R19/R18,R19/R18)),"",IF($S20="A",R19/R18,R19/R18))</f>
        <v>0.68571428571428572</v>
      </c>
      <c r="S20" s="42" t="str">
        <f>LEFT(C18,1)</f>
        <v>D</v>
      </c>
      <c r="T20" s="45" t="s">
        <v>4</v>
      </c>
      <c r="U20" s="47" t="str">
        <f>IF(ISERROR(IF($S20="A",U19/U18,U19/U18)),"",IF($S20="A",U19/U18,U19/U18))</f>
        <v/>
      </c>
      <c r="V20" s="47" t="str">
        <f t="shared" ref="V20" si="121">IF(ISERROR(IF($S20="A",V19/V18,V19/V18)),"",IF($S20="A",V19/V18,V19/V18))</f>
        <v/>
      </c>
      <c r="W20" s="47" t="str">
        <f t="shared" ref="W20" si="122">IF(ISERROR(IF($S20="A",W19/W18,W19/W18)),"",IF($S20="A",W19/W18,W19/W18))</f>
        <v/>
      </c>
      <c r="X20" s="47" t="str">
        <f t="shared" ref="X20" si="123">IF(ISERROR(IF($S20="A",X19/X18,X19/X18)),"",IF($S20="A",X19/X18,X19/X18))</f>
        <v/>
      </c>
      <c r="Y20" s="47" t="str">
        <f t="shared" ref="Y20" si="124">IF(ISERROR(IF($S20="A",Y19/Y18,Y19/Y18)),"",IF($S20="A",Y19/Y18,Y19/Y18))</f>
        <v/>
      </c>
      <c r="Z20" s="47" t="str">
        <f t="shared" ref="Z20" si="125">IF(ISERROR(IF($S20="A",Z19/Z18,Z19/Z18)),"",IF($S20="A",Z19/Z18,Z19/Z18))</f>
        <v/>
      </c>
      <c r="AA20" s="47" t="str">
        <f t="shared" ref="AA20" si="126">IF(ISERROR(IF($S20="A",AA19/AA18,AA19/AA18)),"",IF($S20="A",AA19/AA18,AA19/AA18))</f>
        <v/>
      </c>
      <c r="AB20" s="47" t="str">
        <f t="shared" ref="AB20" si="127">IF(ISERROR(IF($S20="A",AB19/AB18,AB19/AB18)),"",IF($S20="A",AB19/AB18,AB19/AB18))</f>
        <v/>
      </c>
      <c r="AC20" s="47" t="str">
        <f t="shared" ref="AC20" si="128">IF(ISERROR(IF($S20="A",AC19/AC18,AC19/AC18)),"",IF($S20="A",AC19/AC18,AC19/AC18))</f>
        <v/>
      </c>
      <c r="AD20" s="47" t="str">
        <f t="shared" ref="AD20" si="129">IF(ISERROR(IF($S20="A",AD19/AD18,AD19/AD18)),"",IF($S20="A",AD19/AD18,AD19/AD18))</f>
        <v/>
      </c>
      <c r="AE20" s="47" t="str">
        <f t="shared" ref="AE20" si="130">IF(ISERROR(IF($S20="A",AE19/AE18,AE19/AE18)),"",IF($S20="A",AE19/AE18,AE19/AE18))</f>
        <v/>
      </c>
      <c r="AF20" s="47" t="str">
        <f t="shared" ref="AF20" si="131">IF(ISERROR(IF($S20="A",AF19/AF18,AF19/AF18)),"",IF($S20="A",AF19/AF18,AF19/AF18))</f>
        <v/>
      </c>
      <c r="AG20" s="47" t="str">
        <f t="shared" ref="AG20" si="132">IF(ISERROR(IF($S20="A",AG19/AG18,AG19/AG18)),"",IF($S20="A",AG19/AG18,AG19/AG18))</f>
        <v/>
      </c>
      <c r="AH20" s="47" t="str">
        <f t="shared" ref="AH20" si="133">IF(ISERROR(IF($S20="A",AH19/AH18,AH19/AH18)),"",IF($S20="A",AH19/AH18,AH19/AH18))</f>
        <v/>
      </c>
      <c r="AI20" s="42"/>
      <c r="AJ20" s="45" t="s">
        <v>4</v>
      </c>
      <c r="AK20" s="47" t="str">
        <f>IF(ISERROR(IF($S20="A",AK19/AK18,AK19/AK18)),"",IF($S20="A",AK19/AK18,AK19/AK18))</f>
        <v/>
      </c>
      <c r="AL20" s="47" t="str">
        <f t="shared" ref="AL20" si="134">IF(ISERROR(IF($S20="A",AL19/AL18,AL19/AL18)),"",IF($S20="A",AL19/AL18,AL19/AL18))</f>
        <v/>
      </c>
      <c r="AM20" s="47" t="str">
        <f t="shared" ref="AM20" si="135">IF(ISERROR(IF($S20="A",AM19/AM18,AM19/AM18)),"",IF($S20="A",AM19/AM18,AM19/AM18))</f>
        <v/>
      </c>
      <c r="AN20" s="47" t="str">
        <f t="shared" ref="AN20" si="136">IF(ISERROR(IF($S20="A",AN19/AN18,AN19/AN18)),"",IF($S20="A",AN19/AN18,AN19/AN18))</f>
        <v/>
      </c>
      <c r="AO20" s="47" t="str">
        <f t="shared" ref="AO20" si="137">IF(ISERROR(IF($S20="A",AO19/AO18,AO19/AO18)),"",IF($S20="A",AO19/AO18,AO19/AO18))</f>
        <v/>
      </c>
      <c r="AP20" s="47" t="str">
        <f t="shared" ref="AP20" si="138">IF(ISERROR(IF($S20="A",AP19/AP18,AP19/AP18)),"",IF($S20="A",AP19/AP18,AP19/AP18))</f>
        <v/>
      </c>
      <c r="AQ20" s="47" t="str">
        <f t="shared" ref="AQ20" si="139">IF(ISERROR(IF($S20="A",AQ19/AQ18,AQ19/AQ18)),"",IF($S20="A",AQ19/AQ18,AQ19/AQ18))</f>
        <v/>
      </c>
      <c r="AR20" s="47" t="str">
        <f t="shared" ref="AR20" si="140">IF(ISERROR(IF($S20="A",AR19/AR18,AR19/AR18)),"",IF($S20="A",AR19/AR18,AR19/AR18))</f>
        <v/>
      </c>
      <c r="AS20" s="47" t="str">
        <f t="shared" ref="AS20" si="141">IF(ISERROR(IF($S20="A",AS19/AS18,AS19/AS18)),"",IF($S20="A",AS19/AS18,AS19/AS18))</f>
        <v/>
      </c>
      <c r="AT20" s="47" t="str">
        <f t="shared" ref="AT20" si="142">IF(ISERROR(IF($S20="A",AT19/AT18,AT19/AT18)),"",IF($S20="A",AT19/AT18,AT19/AT18))</f>
        <v/>
      </c>
      <c r="AU20" s="47" t="str">
        <f t="shared" ref="AU20" si="143">IF(ISERROR(IF($S20="A",AU19/AU18,AU19/AU18)),"",IF($S20="A",AU19/AU18,AU19/AU18))</f>
        <v/>
      </c>
      <c r="AV20" s="47" t="str">
        <f t="shared" ref="AV20" si="144">IF(ISERROR(IF($S20="A",AV19/AV18,AV19/AV18)),"",IF($S20="A",AV19/AV18,AV19/AV18))</f>
        <v/>
      </c>
      <c r="AW20" s="47" t="str">
        <f t="shared" ref="AW20" si="145">IF(ISERROR(IF($S20="A",AW19/AW18,AW19/AW18)),"",IF($S20="A",AW19/AW18,AW19/AW18))</f>
        <v/>
      </c>
      <c r="AX20" s="47" t="str">
        <f t="shared" ref="AX20" si="146">IF(ISERROR(IF($S20="A",AX19/AX18,AX19/AX18)),"",IF($S20="A",AX19/AX18,AX19/AX18))</f>
        <v/>
      </c>
      <c r="AY20" s="42"/>
      <c r="AZ20" s="45" t="s">
        <v>4</v>
      </c>
      <c r="BA20" s="47" t="str">
        <f>IF(ISERROR(IF($S20="A",BA19/BA18,BA19/BA18)),"",IF($S20="A",BA19/BA18,BA19/BA18))</f>
        <v/>
      </c>
      <c r="BB20" s="47" t="str">
        <f t="shared" ref="BB20" si="147">IF(ISERROR(IF($S20="A",BB19/BB18,BB19/BB18)),"",IF($S20="A",BB19/BB18,BB19/BB18))</f>
        <v/>
      </c>
      <c r="BC20" s="47" t="str">
        <f t="shared" ref="BC20" si="148">IF(ISERROR(IF($S20="A",BC19/BC18,BC19/BC18)),"",IF($S20="A",BC19/BC18,BC19/BC18))</f>
        <v/>
      </c>
      <c r="BD20" s="47" t="str">
        <f t="shared" ref="BD20" si="149">IF(ISERROR(IF($S20="A",BD19/BD18,BD19/BD18)),"",IF($S20="A",BD19/BD18,BD19/BD18))</f>
        <v/>
      </c>
      <c r="BE20" s="47" t="str">
        <f t="shared" ref="BE20" si="150">IF(ISERROR(IF($S20="A",BE19/BE18,BE19/BE18)),"",IF($S20="A",BE19/BE18,BE19/BE18))</f>
        <v/>
      </c>
      <c r="BF20" s="47" t="str">
        <f t="shared" ref="BF20" si="151">IF(ISERROR(IF($S20="A",BF19/BF18,BF19/BF18)),"",IF($S20="A",BF19/BF18,BF19/BF18))</f>
        <v/>
      </c>
      <c r="BG20" s="47" t="str">
        <f t="shared" ref="BG20" si="152">IF(ISERROR(IF($S20="A",BG19/BG18,BG19/BG18)),"",IF($S20="A",BG19/BG18,BG19/BG18))</f>
        <v/>
      </c>
      <c r="BH20" s="47" t="str">
        <f t="shared" ref="BH20" si="153">IF(ISERROR(IF($S20="A",BH19/BH18,BH19/BH18)),"",IF($S20="A",BH19/BH18,BH19/BH18))</f>
        <v/>
      </c>
      <c r="BI20" s="47" t="str">
        <f t="shared" ref="BI20" si="154">IF(ISERROR(IF($S20="A",BI19/BI18,BI19/BI18)),"",IF($S20="A",BI19/BI18,BI19/BI18))</f>
        <v/>
      </c>
      <c r="BJ20" s="47" t="str">
        <f t="shared" ref="BJ20" si="155">IF(ISERROR(IF($S20="A",BJ19/BJ18,BJ19/BJ18)),"",IF($S20="A",BJ19/BJ18,BJ19/BJ18))</f>
        <v/>
      </c>
      <c r="BK20" s="47" t="str">
        <f t="shared" ref="BK20" si="156">IF(ISERROR(IF($S20="A",BK19/BK18,BK19/BK18)),"",IF($S20="A",BK19/BK18,BK19/BK18))</f>
        <v/>
      </c>
      <c r="BL20" s="47" t="str">
        <f t="shared" ref="BL20" si="157">IF(ISERROR(IF($S20="A",BL19/BL18,BL19/BL18)),"",IF($S20="A",BL19/BL18,BL19/BL18))</f>
        <v/>
      </c>
      <c r="BM20" s="47" t="str">
        <f t="shared" ref="BM20" si="158">IF(ISERROR(IF($S20="A",BM19/BM18,BM19/BM18)),"",IF($S20="A",BM19/BM18,BM19/BM18))</f>
        <v/>
      </c>
      <c r="BN20" s="47" t="str">
        <f t="shared" ref="BN20" si="159">IF(ISERROR(IF($S20="A",BN19/BN18,BN19/BN18)),"",IF($S20="A",BN19/BN18,BN19/BN18))</f>
        <v/>
      </c>
      <c r="BP20" s="45" t="s">
        <v>4</v>
      </c>
      <c r="BQ20" s="47" t="str">
        <f>IF(ISERROR(IF($S20="A",BQ19/BQ18,BQ19/BQ18)),"",IF($S20="A",BQ19/BQ18,BQ19/BQ18))</f>
        <v/>
      </c>
      <c r="BR20" s="47" t="str">
        <f t="shared" ref="BR20" si="160">IF(ISERROR(IF($S20="A",BR19/BR18,BR19/BR18)),"",IF($S20="A",BR19/BR18,BR19/BR18))</f>
        <v/>
      </c>
      <c r="BS20" s="47" t="str">
        <f t="shared" ref="BS20" si="161">IF(ISERROR(IF($S20="A",BS19/BS18,BS19/BS18)),"",IF($S20="A",BS19/BS18,BS19/BS18))</f>
        <v/>
      </c>
      <c r="BT20" s="47" t="str">
        <f t="shared" ref="BT20" si="162">IF(ISERROR(IF($S20="A",BT19/BT18,BT19/BT18)),"",IF($S20="A",BT19/BT18,BT19/BT18))</f>
        <v/>
      </c>
      <c r="BU20" s="47" t="str">
        <f t="shared" ref="BU20" si="163">IF(ISERROR(IF($S20="A",BU19/BU18,BU19/BU18)),"",IF($S20="A",BU19/BU18,BU19/BU18))</f>
        <v/>
      </c>
      <c r="BV20" s="47" t="str">
        <f t="shared" ref="BV20" si="164">IF(ISERROR(IF($S20="A",BV19/BV18,BV19/BV18)),"",IF($S20="A",BV19/BV18,BV19/BV18))</f>
        <v/>
      </c>
      <c r="BW20" s="47" t="str">
        <f t="shared" ref="BW20" si="165">IF(ISERROR(IF($S20="A",BW19/BW18,BW19/BW18)),"",IF($S20="A",BW19/BW18,BW19/BW18))</f>
        <v/>
      </c>
      <c r="BX20" s="47" t="str">
        <f t="shared" ref="BX20" si="166">IF(ISERROR(IF($S20="A",BX19/BX18,BX19/BX18)),"",IF($S20="A",BX19/BX18,BX19/BX18))</f>
        <v/>
      </c>
      <c r="BY20" s="47" t="str">
        <f t="shared" ref="BY20" si="167">IF(ISERROR(IF($S20="A",BY19/BY18,BY19/BY18)),"",IF($S20="A",BY19/BY18,BY19/BY18))</f>
        <v/>
      </c>
      <c r="BZ20" s="47" t="str">
        <f t="shared" ref="BZ20" si="168">IF(ISERROR(IF($S20="A",BZ19/BZ18,BZ19/BZ18)),"",IF($S20="A",BZ19/BZ18,BZ19/BZ18))</f>
        <v/>
      </c>
      <c r="CA20" s="47" t="str">
        <f t="shared" ref="CA20" si="169">IF(ISERROR(IF($S20="A",CA19/CA18,CA19/CA18)),"",IF($S20="A",CA19/CA18,CA19/CA18))</f>
        <v/>
      </c>
      <c r="CB20" s="47" t="str">
        <f t="shared" ref="CB20" si="170">IF(ISERROR(IF($S20="A",CB19/CB18,CB19/CB18)),"",IF($S20="A",CB19/CB18,CB19/CB18))</f>
        <v/>
      </c>
      <c r="CC20" s="273" t="str">
        <f t="shared" ref="CC20" si="171">IF(ISERROR(IF($S20="A",CC19/CC18,CC19/CC18)),"",IF($S20="A",CC19/CC18,CC19/CC18))</f>
        <v/>
      </c>
      <c r="CD20" s="273" t="str">
        <f t="shared" ref="CD20" si="172">IF(ISERROR(IF($S20="A",CD19/CD18,CD19/CD18)),"",IF($S20="A",CD19/CD18,CD19/CD18))</f>
        <v/>
      </c>
      <c r="CE20" s="144">
        <f>IF(ISERROR(AVERAGE(Q20,AG20,AW20,BM20,CC20)),"",AVERAGE(Q20,AG20,AW20,BM20,CC20))</f>
        <v>0.79999999999999993</v>
      </c>
      <c r="CF20" s="244"/>
    </row>
    <row r="21" spans="1:84" ht="9" customHeight="1" thickTop="1" thickBot="1">
      <c r="E21" s="42">
        <f>IF(E20&lt;0,-E20,E20)</f>
        <v>0.8</v>
      </c>
      <c r="F21" s="42">
        <f t="shared" ref="F21" si="173">IF(F20&lt;0,-F20,F20)</f>
        <v>0.8</v>
      </c>
      <c r="G21" s="42">
        <f t="shared" ref="G21" si="174">IF(G20&lt;0,-G20,G20)</f>
        <v>0.8</v>
      </c>
      <c r="H21" s="42">
        <f t="shared" ref="H21" si="175">IF(H20&lt;0,-H20,H20)</f>
        <v>0.8</v>
      </c>
      <c r="I21" s="42">
        <f t="shared" ref="I21" si="176">IF(I20&lt;0,-I20,I20)</f>
        <v>0.8</v>
      </c>
      <c r="J21" s="42">
        <f t="shared" ref="J21" si="177">IF(J20&lt;0,-J20,J20)</f>
        <v>0.8</v>
      </c>
      <c r="K21" s="42">
        <f t="shared" ref="K21" si="178">IF(K20&lt;0,-K20,K20)</f>
        <v>0</v>
      </c>
      <c r="L21" s="42" t="str">
        <f t="shared" ref="L21" si="179">IF(L20&lt;0,-L20,L20)</f>
        <v/>
      </c>
      <c r="M21" s="42" t="str">
        <f t="shared" ref="M21" si="180">IF(M20&lt;0,-M20,M20)</f>
        <v/>
      </c>
      <c r="N21" s="42" t="str">
        <f t="shared" ref="N21" si="181">IF(N20&lt;0,-N20,N20)</f>
        <v/>
      </c>
      <c r="O21" s="42" t="str">
        <f t="shared" ref="O21" si="182">IF(O20&lt;0,-O20,O20)</f>
        <v/>
      </c>
      <c r="P21" s="42" t="str">
        <f t="shared" ref="P21" si="183">IF(P20&lt;0,-P20,P20)</f>
        <v/>
      </c>
      <c r="Q21" s="42">
        <f t="shared" ref="Q21" si="184">IF(Q20&lt;0,-Q20,Q20)</f>
        <v>0.79999999999999993</v>
      </c>
      <c r="R21" s="42">
        <f t="shared" ref="R21" si="185">IF(R20&lt;0,-R20,R20)</f>
        <v>0.68571428571428572</v>
      </c>
      <c r="U21" s="42" t="str">
        <f>IF(U20&lt;0,-U20,U20)</f>
        <v/>
      </c>
      <c r="V21" s="42" t="str">
        <f t="shared" ref="V21" si="186">IF(V20&lt;0,-V20,V20)</f>
        <v/>
      </c>
      <c r="W21" s="42" t="str">
        <f t="shared" ref="W21" si="187">IF(W20&lt;0,-W20,W20)</f>
        <v/>
      </c>
      <c r="X21" s="42" t="str">
        <f t="shared" ref="X21" si="188">IF(X20&lt;0,-X20,X20)</f>
        <v/>
      </c>
      <c r="Y21" s="42" t="str">
        <f t="shared" ref="Y21" si="189">IF(Y20&lt;0,-Y20,Y20)</f>
        <v/>
      </c>
      <c r="Z21" s="42" t="str">
        <f t="shared" ref="Z21" si="190">IF(Z20&lt;0,-Z20,Z20)</f>
        <v/>
      </c>
      <c r="AA21" s="42" t="str">
        <f t="shared" ref="AA21" si="191">IF(AA20&lt;0,-AA20,AA20)</f>
        <v/>
      </c>
      <c r="AB21" s="42" t="str">
        <f t="shared" ref="AB21" si="192">IF(AB20&lt;0,-AB20,AB20)</f>
        <v/>
      </c>
      <c r="AC21" s="42" t="str">
        <f t="shared" ref="AC21" si="193">IF(AC20&lt;0,-AC20,AC20)</f>
        <v/>
      </c>
      <c r="AD21" s="42" t="str">
        <f t="shared" ref="AD21" si="194">IF(AD20&lt;0,-AD20,AD20)</f>
        <v/>
      </c>
      <c r="AE21" s="42" t="str">
        <f t="shared" ref="AE21" si="195">IF(AE20&lt;0,-AE20,AE20)</f>
        <v/>
      </c>
      <c r="AF21" s="42" t="str">
        <f t="shared" ref="AF21" si="196">IF(AF20&lt;0,-AF20,AF20)</f>
        <v/>
      </c>
      <c r="AG21" s="42" t="str">
        <f t="shared" ref="AG21" si="197">IF(AG20&lt;0,-AG20,AG20)</f>
        <v/>
      </c>
      <c r="AH21" s="42" t="str">
        <f t="shared" ref="AH21" si="198">IF(AH20&lt;0,-AH20,AH20)</f>
        <v/>
      </c>
      <c r="AK21" s="42" t="str">
        <f>IF(AK20&lt;0,-AK20,AK20)</f>
        <v/>
      </c>
      <c r="AL21" s="42" t="str">
        <f t="shared" ref="AL21" si="199">IF(AL20&lt;0,-AL20,AL20)</f>
        <v/>
      </c>
      <c r="AM21" s="42" t="str">
        <f t="shared" ref="AM21" si="200">IF(AM20&lt;0,-AM20,AM20)</f>
        <v/>
      </c>
      <c r="AN21" s="42" t="str">
        <f t="shared" ref="AN21" si="201">IF(AN20&lt;0,-AN20,AN20)</f>
        <v/>
      </c>
      <c r="AO21" s="42" t="str">
        <f t="shared" ref="AO21" si="202">IF(AO20&lt;0,-AO20,AO20)</f>
        <v/>
      </c>
      <c r="AP21" s="42" t="str">
        <f t="shared" ref="AP21" si="203">IF(AP20&lt;0,-AP20,AP20)</f>
        <v/>
      </c>
      <c r="AQ21" s="42" t="str">
        <f t="shared" ref="AQ21" si="204">IF(AQ20&lt;0,-AQ20,AQ20)</f>
        <v/>
      </c>
      <c r="AR21" s="42" t="str">
        <f t="shared" ref="AR21" si="205">IF(AR20&lt;0,-AR20,AR20)</f>
        <v/>
      </c>
      <c r="AS21" s="42" t="str">
        <f t="shared" ref="AS21" si="206">IF(AS20&lt;0,-AS20,AS20)</f>
        <v/>
      </c>
      <c r="AT21" s="42" t="str">
        <f t="shared" ref="AT21" si="207">IF(AT20&lt;0,-AT20,AT20)</f>
        <v/>
      </c>
      <c r="AU21" s="42" t="str">
        <f t="shared" ref="AU21" si="208">IF(AU20&lt;0,-AU20,AU20)</f>
        <v/>
      </c>
      <c r="AV21" s="42" t="str">
        <f t="shared" ref="AV21" si="209">IF(AV20&lt;0,-AV20,AV20)</f>
        <v/>
      </c>
      <c r="AW21" s="42" t="str">
        <f t="shared" ref="AW21" si="210">IF(AW20&lt;0,-AW20,AW20)</f>
        <v/>
      </c>
      <c r="AX21" s="42" t="str">
        <f t="shared" ref="AX21" si="211">IF(AX20&lt;0,-AX20,AX20)</f>
        <v/>
      </c>
      <c r="BA21" s="42" t="str">
        <f>IF(BA20&lt;0,-BA20,BA20)</f>
        <v/>
      </c>
      <c r="BB21" s="42" t="str">
        <f t="shared" ref="BB21" si="212">IF(BB20&lt;0,-BB20,BB20)</f>
        <v/>
      </c>
      <c r="BC21" s="42" t="str">
        <f t="shared" ref="BC21" si="213">IF(BC20&lt;0,-BC20,BC20)</f>
        <v/>
      </c>
      <c r="BD21" s="42" t="str">
        <f t="shared" ref="BD21" si="214">IF(BD20&lt;0,-BD20,BD20)</f>
        <v/>
      </c>
      <c r="BE21" s="42" t="str">
        <f t="shared" ref="BE21" si="215">IF(BE20&lt;0,-BE20,BE20)</f>
        <v/>
      </c>
      <c r="BF21" s="42" t="str">
        <f t="shared" ref="BF21" si="216">IF(BF20&lt;0,-BF20,BF20)</f>
        <v/>
      </c>
      <c r="BG21" s="42" t="str">
        <f t="shared" ref="BG21" si="217">IF(BG20&lt;0,-BG20,BG20)</f>
        <v/>
      </c>
      <c r="BH21" s="42" t="str">
        <f t="shared" ref="BH21" si="218">IF(BH20&lt;0,-BH20,BH20)</f>
        <v/>
      </c>
      <c r="BI21" s="42" t="str">
        <f t="shared" ref="BI21" si="219">IF(BI20&lt;0,-BI20,BI20)</f>
        <v/>
      </c>
      <c r="BJ21" s="42" t="str">
        <f t="shared" ref="BJ21" si="220">IF(BJ20&lt;0,-BJ20,BJ20)</f>
        <v/>
      </c>
      <c r="BK21" s="42" t="str">
        <f t="shared" ref="BK21" si="221">IF(BK20&lt;0,-BK20,BK20)</f>
        <v/>
      </c>
      <c r="BL21" s="42" t="str">
        <f t="shared" ref="BL21" si="222">IF(BL20&lt;0,-BL20,BL20)</f>
        <v/>
      </c>
      <c r="BM21" s="42" t="str">
        <f t="shared" ref="BM21" si="223">IF(BM20&lt;0,-BM20,BM20)</f>
        <v/>
      </c>
      <c r="BN21" s="42" t="str">
        <f t="shared" ref="BN21" si="224">IF(BN20&lt;0,-BN20,BN20)</f>
        <v/>
      </c>
      <c r="BQ21" s="42" t="str">
        <f>IF(BQ20&lt;0,-BQ20,BQ20)</f>
        <v/>
      </c>
      <c r="BR21" s="42" t="str">
        <f t="shared" ref="BR21" si="225">IF(BR20&lt;0,-BR20,BR20)</f>
        <v/>
      </c>
      <c r="BS21" s="42" t="str">
        <f t="shared" ref="BS21" si="226">IF(BS20&lt;0,-BS20,BS20)</f>
        <v/>
      </c>
      <c r="BT21" s="42" t="str">
        <f t="shared" ref="BT21" si="227">IF(BT20&lt;0,-BT20,BT20)</f>
        <v/>
      </c>
      <c r="BU21" s="42" t="str">
        <f t="shared" ref="BU21" si="228">IF(BU20&lt;0,-BU20,BU20)</f>
        <v/>
      </c>
      <c r="BV21" s="42" t="str">
        <f t="shared" ref="BV21" si="229">IF(BV20&lt;0,-BV20,BV20)</f>
        <v/>
      </c>
      <c r="BW21" s="42" t="str">
        <f t="shared" ref="BW21" si="230">IF(BW20&lt;0,-BW20,BW20)</f>
        <v/>
      </c>
      <c r="BX21" s="42" t="str">
        <f t="shared" ref="BX21" si="231">IF(BX20&lt;0,-BX20,BX20)</f>
        <v/>
      </c>
      <c r="BY21" s="42" t="str">
        <f t="shared" ref="BY21" si="232">IF(BY20&lt;0,-BY20,BY20)</f>
        <v/>
      </c>
      <c r="BZ21" s="42" t="str">
        <f t="shared" ref="BZ21" si="233">IF(BZ20&lt;0,-BZ20,BZ20)</f>
        <v/>
      </c>
      <c r="CA21" s="42" t="str">
        <f t="shared" ref="CA21" si="234">IF(CA20&lt;0,-CA20,CA20)</f>
        <v/>
      </c>
      <c r="CB21" s="42" t="str">
        <f t="shared" ref="CB21" si="235">IF(CB20&lt;0,-CB20,CB20)</f>
        <v/>
      </c>
      <c r="CC21" s="274" t="str">
        <f t="shared" ref="CC21" si="236">IF(CC20&lt;0,-CC20,CC20)</f>
        <v/>
      </c>
      <c r="CD21" s="274" t="str">
        <f t="shared" ref="CD21" si="237">IF(CD20&lt;0,-CD20,CD20)</f>
        <v/>
      </c>
    </row>
    <row r="22" spans="1:84" s="233" customFormat="1" ht="26.25" customHeight="1" thickTop="1" thickBot="1">
      <c r="A22" s="232"/>
      <c r="B22" s="232">
        <f>IF(ME!$D$13=0,0,1)</f>
        <v>1</v>
      </c>
      <c r="C22" s="340" t="s">
        <v>71</v>
      </c>
      <c r="D22" s="234" t="s">
        <v>249</v>
      </c>
      <c r="E22" s="235" t="s">
        <v>5</v>
      </c>
      <c r="F22" s="236" t="s">
        <v>250</v>
      </c>
      <c r="G22" s="236" t="s">
        <v>7</v>
      </c>
      <c r="H22" s="236" t="s">
        <v>287</v>
      </c>
      <c r="I22" s="236" t="s">
        <v>288</v>
      </c>
      <c r="J22" s="236" t="s">
        <v>289</v>
      </c>
      <c r="K22" s="236" t="s">
        <v>290</v>
      </c>
      <c r="L22" s="236" t="s">
        <v>291</v>
      </c>
      <c r="M22" s="236" t="s">
        <v>251</v>
      </c>
      <c r="N22" s="236" t="s">
        <v>252</v>
      </c>
      <c r="O22" s="236" t="s">
        <v>254</v>
      </c>
      <c r="P22" s="236" t="s">
        <v>253</v>
      </c>
      <c r="Q22" s="237" t="s">
        <v>54</v>
      </c>
      <c r="R22" s="237" t="s">
        <v>8</v>
      </c>
      <c r="S22" s="7"/>
      <c r="T22" s="238"/>
      <c r="U22" s="235" t="s">
        <v>5</v>
      </c>
      <c r="V22" s="236" t="s">
        <v>6</v>
      </c>
      <c r="W22" s="236" t="s">
        <v>7</v>
      </c>
      <c r="X22" s="236" t="s">
        <v>287</v>
      </c>
      <c r="Y22" s="236" t="s">
        <v>288</v>
      </c>
      <c r="Z22" s="236" t="s">
        <v>289</v>
      </c>
      <c r="AA22" s="236" t="s">
        <v>290</v>
      </c>
      <c r="AB22" s="236" t="s">
        <v>291</v>
      </c>
      <c r="AC22" s="236" t="s">
        <v>251</v>
      </c>
      <c r="AD22" s="236" t="s">
        <v>252</v>
      </c>
      <c r="AE22" s="236" t="s">
        <v>254</v>
      </c>
      <c r="AF22" s="236" t="s">
        <v>253</v>
      </c>
      <c r="AG22" s="237" t="s">
        <v>54</v>
      </c>
      <c r="AH22" s="237" t="s">
        <v>8</v>
      </c>
      <c r="AI22" s="7"/>
      <c r="AJ22" s="238"/>
      <c r="AK22" s="235" t="s">
        <v>5</v>
      </c>
      <c r="AL22" s="236" t="s">
        <v>6</v>
      </c>
      <c r="AM22" s="236" t="s">
        <v>7</v>
      </c>
      <c r="AN22" s="236" t="s">
        <v>287</v>
      </c>
      <c r="AO22" s="236" t="s">
        <v>288</v>
      </c>
      <c r="AP22" s="236" t="s">
        <v>289</v>
      </c>
      <c r="AQ22" s="236" t="s">
        <v>290</v>
      </c>
      <c r="AR22" s="236" t="s">
        <v>291</v>
      </c>
      <c r="AS22" s="236" t="s">
        <v>251</v>
      </c>
      <c r="AT22" s="236" t="s">
        <v>252</v>
      </c>
      <c r="AU22" s="236" t="s">
        <v>254</v>
      </c>
      <c r="AV22" s="236" t="s">
        <v>253</v>
      </c>
      <c r="AW22" s="237" t="s">
        <v>54</v>
      </c>
      <c r="AX22" s="237" t="s">
        <v>8</v>
      </c>
      <c r="AY22" s="7"/>
      <c r="AZ22" s="238"/>
      <c r="BA22" s="235" t="s">
        <v>5</v>
      </c>
      <c r="BB22" s="236" t="s">
        <v>6</v>
      </c>
      <c r="BC22" s="236" t="s">
        <v>7</v>
      </c>
      <c r="BD22" s="236" t="s">
        <v>287</v>
      </c>
      <c r="BE22" s="236" t="s">
        <v>288</v>
      </c>
      <c r="BF22" s="236" t="s">
        <v>289</v>
      </c>
      <c r="BG22" s="236" t="s">
        <v>290</v>
      </c>
      <c r="BH22" s="236" t="s">
        <v>291</v>
      </c>
      <c r="BI22" s="236" t="s">
        <v>251</v>
      </c>
      <c r="BJ22" s="236" t="s">
        <v>252</v>
      </c>
      <c r="BK22" s="236" t="s">
        <v>254</v>
      </c>
      <c r="BL22" s="236" t="s">
        <v>253</v>
      </c>
      <c r="BM22" s="237" t="s">
        <v>54</v>
      </c>
      <c r="BN22" s="237" t="s">
        <v>8</v>
      </c>
      <c r="BP22" s="238"/>
      <c r="BQ22" s="235" t="s">
        <v>5</v>
      </c>
      <c r="BR22" s="236" t="s">
        <v>6</v>
      </c>
      <c r="BS22" s="236" t="s">
        <v>7</v>
      </c>
      <c r="BT22" s="236" t="s">
        <v>287</v>
      </c>
      <c r="BU22" s="236" t="s">
        <v>288</v>
      </c>
      <c r="BV22" s="236" t="s">
        <v>289</v>
      </c>
      <c r="BW22" s="236" t="s">
        <v>290</v>
      </c>
      <c r="BX22" s="236" t="s">
        <v>291</v>
      </c>
      <c r="BY22" s="236" t="s">
        <v>251</v>
      </c>
      <c r="BZ22" s="236" t="s">
        <v>252</v>
      </c>
      <c r="CA22" s="236" t="s">
        <v>254</v>
      </c>
      <c r="CB22" s="236" t="s">
        <v>253</v>
      </c>
      <c r="CC22" s="271" t="s">
        <v>54</v>
      </c>
      <c r="CD22" s="271" t="s">
        <v>8</v>
      </c>
      <c r="CE22" s="7"/>
      <c r="CF22" s="248"/>
    </row>
    <row r="23" spans="1:84" s="227" customFormat="1" ht="37.5" hidden="1" customHeight="1" thickTop="1" thickBot="1">
      <c r="B23" s="232">
        <f>IF(ME!$D$13=0,0,1)</f>
        <v>1</v>
      </c>
      <c r="C23" s="341"/>
      <c r="D23" s="45" t="s">
        <v>66</v>
      </c>
      <c r="E23" s="239"/>
      <c r="F23" s="239"/>
      <c r="G23" s="239"/>
      <c r="H23" s="239"/>
      <c r="I23" s="239"/>
      <c r="J23" s="239"/>
      <c r="K23" s="239"/>
      <c r="L23" s="239"/>
      <c r="M23" s="239"/>
      <c r="N23" s="239"/>
      <c r="O23" s="239"/>
      <c r="P23" s="239"/>
      <c r="Q23" s="46"/>
      <c r="R23" s="46">
        <f>SUM(E23:P23)</f>
        <v>0</v>
      </c>
      <c r="S23" s="44"/>
      <c r="T23" s="45" t="s">
        <v>66</v>
      </c>
      <c r="U23" s="239"/>
      <c r="V23" s="239"/>
      <c r="W23" s="239"/>
      <c r="X23" s="239"/>
      <c r="Y23" s="239"/>
      <c r="Z23" s="239"/>
      <c r="AA23" s="239"/>
      <c r="AB23" s="239"/>
      <c r="AC23" s="239"/>
      <c r="AD23" s="239"/>
      <c r="AE23" s="239"/>
      <c r="AF23" s="239"/>
      <c r="AG23" s="46"/>
      <c r="AH23" s="46">
        <f>SUM(U23:AF23)</f>
        <v>0</v>
      </c>
      <c r="AI23" s="44"/>
      <c r="AJ23" s="45" t="s">
        <v>66</v>
      </c>
      <c r="AK23" s="239"/>
      <c r="AL23" s="239"/>
      <c r="AM23" s="239"/>
      <c r="AN23" s="239"/>
      <c r="AO23" s="239"/>
      <c r="AP23" s="239"/>
      <c r="AQ23" s="239"/>
      <c r="AR23" s="239"/>
      <c r="AS23" s="239"/>
      <c r="AT23" s="239"/>
      <c r="AU23" s="239"/>
      <c r="AV23" s="239"/>
      <c r="AW23" s="46"/>
      <c r="AX23" s="46">
        <f>SUM(AK23:AV23)</f>
        <v>0</v>
      </c>
      <c r="AY23" s="44"/>
      <c r="AZ23" s="45" t="s">
        <v>66</v>
      </c>
      <c r="BA23" s="239"/>
      <c r="BB23" s="239"/>
      <c r="BC23" s="239"/>
      <c r="BD23" s="239"/>
      <c r="BE23" s="239"/>
      <c r="BF23" s="239"/>
      <c r="BG23" s="239"/>
      <c r="BH23" s="239"/>
      <c r="BI23" s="239"/>
      <c r="BJ23" s="239"/>
      <c r="BK23" s="239"/>
      <c r="BL23" s="239"/>
      <c r="BM23" s="46"/>
      <c r="BN23" s="46">
        <f>SUM(BA23:BL23)</f>
        <v>0</v>
      </c>
      <c r="BO23" s="240"/>
      <c r="BP23" s="45" t="s">
        <v>66</v>
      </c>
      <c r="BQ23" s="239"/>
      <c r="BR23" s="239"/>
      <c r="BS23" s="239"/>
      <c r="BT23" s="239"/>
      <c r="BU23" s="239"/>
      <c r="BV23" s="239"/>
      <c r="BW23" s="239"/>
      <c r="BX23" s="239"/>
      <c r="BY23" s="239"/>
      <c r="BZ23" s="239"/>
      <c r="CA23" s="239"/>
      <c r="CB23" s="239"/>
      <c r="CC23" s="272"/>
      <c r="CD23" s="272">
        <f>SUM(BQ23:CB23)</f>
        <v>0</v>
      </c>
      <c r="CE23" s="42"/>
      <c r="CF23" s="244"/>
    </row>
    <row r="24" spans="1:84" s="227" customFormat="1" ht="26.25" customHeight="1" thickTop="1" thickBot="1">
      <c r="B24" s="232">
        <f>IF(ME!$D$13=0,0,1)</f>
        <v>1</v>
      </c>
      <c r="C24" s="337" t="str">
        <f>C93</f>
        <v>Aumentar: gastos</v>
      </c>
      <c r="D24" s="45" t="s">
        <v>9</v>
      </c>
      <c r="E24" s="239">
        <v>500</v>
      </c>
      <c r="F24" s="239">
        <v>750</v>
      </c>
      <c r="G24" s="239">
        <v>1000</v>
      </c>
      <c r="H24" s="239">
        <v>1250</v>
      </c>
      <c r="I24" s="239">
        <v>1500</v>
      </c>
      <c r="J24" s="239">
        <v>1750</v>
      </c>
      <c r="K24" s="239">
        <v>2000</v>
      </c>
      <c r="L24" s="239"/>
      <c r="M24" s="239"/>
      <c r="N24" s="239"/>
      <c r="O24" s="239"/>
      <c r="P24" s="239"/>
      <c r="Q24" s="46">
        <f>SUMIF(E63:P63,"=1",E24:P24)</f>
        <v>6750</v>
      </c>
      <c r="R24" s="46">
        <f>SUM(E24:P24)</f>
        <v>8750</v>
      </c>
      <c r="S24" s="42">
        <v>12</v>
      </c>
      <c r="T24" s="45" t="s">
        <v>9</v>
      </c>
      <c r="U24" s="239"/>
      <c r="V24" s="239"/>
      <c r="W24" s="239"/>
      <c r="X24" s="239"/>
      <c r="Y24" s="239"/>
      <c r="Z24" s="239"/>
      <c r="AA24" s="239"/>
      <c r="AB24" s="239"/>
      <c r="AC24" s="239"/>
      <c r="AD24" s="239"/>
      <c r="AE24" s="239"/>
      <c r="AF24" s="239"/>
      <c r="AG24" s="46">
        <f>SUMIF(U63:AF63,"=1",U24:AF24)</f>
        <v>0</v>
      </c>
      <c r="AH24" s="46">
        <f>SUM(U24:AF24)</f>
        <v>0</v>
      </c>
      <c r="AI24" s="42"/>
      <c r="AJ24" s="45" t="s">
        <v>9</v>
      </c>
      <c r="AK24" s="239"/>
      <c r="AL24" s="239"/>
      <c r="AM24" s="239"/>
      <c r="AN24" s="239"/>
      <c r="AO24" s="239"/>
      <c r="AP24" s="239"/>
      <c r="AQ24" s="239"/>
      <c r="AR24" s="239"/>
      <c r="AS24" s="239"/>
      <c r="AT24" s="239"/>
      <c r="AU24" s="239"/>
      <c r="AV24" s="239"/>
      <c r="AW24" s="46">
        <f>SUMIF(AK63:AV63,"=1",AK24:AV24)</f>
        <v>0</v>
      </c>
      <c r="AX24" s="46">
        <f>SUM(AK24:AV24)</f>
        <v>0</v>
      </c>
      <c r="AY24" s="42"/>
      <c r="AZ24" s="45" t="s">
        <v>9</v>
      </c>
      <c r="BA24" s="239"/>
      <c r="BB24" s="239"/>
      <c r="BC24" s="239"/>
      <c r="BD24" s="239"/>
      <c r="BE24" s="239"/>
      <c r="BF24" s="239"/>
      <c r="BG24" s="239"/>
      <c r="BH24" s="239"/>
      <c r="BI24" s="239"/>
      <c r="BJ24" s="239"/>
      <c r="BK24" s="239"/>
      <c r="BL24" s="239"/>
      <c r="BM24" s="46">
        <f>SUMIF(BA63:BL63,"=1",BA24:BL24)</f>
        <v>0</v>
      </c>
      <c r="BN24" s="46">
        <f>SUM(BA24:BL24)</f>
        <v>0</v>
      </c>
      <c r="BP24" s="45" t="s">
        <v>9</v>
      </c>
      <c r="BQ24" s="239"/>
      <c r="BR24" s="239"/>
      <c r="BS24" s="239"/>
      <c r="BT24" s="239"/>
      <c r="BU24" s="239"/>
      <c r="BV24" s="239"/>
      <c r="BW24" s="239"/>
      <c r="BX24" s="239"/>
      <c r="BY24" s="239"/>
      <c r="BZ24" s="239"/>
      <c r="CA24" s="239"/>
      <c r="CB24" s="239"/>
      <c r="CC24" s="272">
        <f>SUMIF(BQ63:CB63,"=1",BQ24:CB24)</f>
        <v>0</v>
      </c>
      <c r="CD24" s="272">
        <f>SUM(BQ24:CB24)</f>
        <v>0</v>
      </c>
      <c r="CE24" s="42"/>
      <c r="CF24" s="244"/>
    </row>
    <row r="25" spans="1:84" s="227" customFormat="1" ht="26.25" customHeight="1" thickTop="1" thickBot="1">
      <c r="B25" s="232">
        <f>IF(ME!$D$13=0,0,1)</f>
        <v>1</v>
      </c>
      <c r="C25" s="338"/>
      <c r="D25" s="45" t="s">
        <v>10</v>
      </c>
      <c r="E25" s="239">
        <v>500</v>
      </c>
      <c r="F25" s="239">
        <v>750</v>
      </c>
      <c r="G25" s="239">
        <v>1000</v>
      </c>
      <c r="H25" s="239">
        <v>1250</v>
      </c>
      <c r="I25" s="239">
        <v>1500</v>
      </c>
      <c r="J25" s="239">
        <v>1750</v>
      </c>
      <c r="K25" s="239"/>
      <c r="L25" s="239"/>
      <c r="M25" s="239"/>
      <c r="N25" s="239"/>
      <c r="O25" s="239"/>
      <c r="P25" s="239"/>
      <c r="Q25" s="46">
        <f>SUMIF(E64:P64,"=1",E25:P25)</f>
        <v>6750</v>
      </c>
      <c r="R25" s="46">
        <f>SUM(E25:P25)</f>
        <v>6750</v>
      </c>
      <c r="S25" s="42">
        <v>13</v>
      </c>
      <c r="T25" s="45" t="s">
        <v>10</v>
      </c>
      <c r="U25" s="239"/>
      <c r="V25" s="239"/>
      <c r="W25" s="239"/>
      <c r="X25" s="239"/>
      <c r="Y25" s="239"/>
      <c r="Z25" s="239"/>
      <c r="AA25" s="239"/>
      <c r="AB25" s="239"/>
      <c r="AC25" s="239"/>
      <c r="AD25" s="239"/>
      <c r="AE25" s="239"/>
      <c r="AF25" s="239"/>
      <c r="AG25" s="46">
        <f>SUMIF(U64:AF64,"=1",U25:AF25)</f>
        <v>0</v>
      </c>
      <c r="AH25" s="46">
        <f>SUM(U25:AF25)</f>
        <v>0</v>
      </c>
      <c r="AI25" s="42"/>
      <c r="AJ25" s="45" t="s">
        <v>10</v>
      </c>
      <c r="AK25" s="239"/>
      <c r="AL25" s="239"/>
      <c r="AM25" s="239"/>
      <c r="AN25" s="239"/>
      <c r="AO25" s="239"/>
      <c r="AP25" s="239"/>
      <c r="AQ25" s="239"/>
      <c r="AR25" s="239"/>
      <c r="AS25" s="239"/>
      <c r="AT25" s="239"/>
      <c r="AU25" s="239"/>
      <c r="AV25" s="239"/>
      <c r="AW25" s="46">
        <f>SUMIF(AK64:AV64,"=1",AK25:AV25)</f>
        <v>0</v>
      </c>
      <c r="AX25" s="46">
        <f>SUM(AK25:AV25)</f>
        <v>0</v>
      </c>
      <c r="AY25" s="42"/>
      <c r="AZ25" s="45" t="s">
        <v>10</v>
      </c>
      <c r="BA25" s="239"/>
      <c r="BB25" s="239"/>
      <c r="BC25" s="239"/>
      <c r="BD25" s="239"/>
      <c r="BE25" s="239"/>
      <c r="BF25" s="239"/>
      <c r="BG25" s="239"/>
      <c r="BH25" s="239"/>
      <c r="BI25" s="239"/>
      <c r="BJ25" s="239"/>
      <c r="BK25" s="239"/>
      <c r="BL25" s="239"/>
      <c r="BM25" s="46">
        <f>SUMIF(BA64:BL64,"=1",BA25:BL25)</f>
        <v>0</v>
      </c>
      <c r="BN25" s="46">
        <f>SUM(BA25:BL25)</f>
        <v>0</v>
      </c>
      <c r="BP25" s="45" t="s">
        <v>10</v>
      </c>
      <c r="BQ25" s="239"/>
      <c r="BR25" s="239"/>
      <c r="BS25" s="239"/>
      <c r="BT25" s="239"/>
      <c r="BU25" s="239"/>
      <c r="BV25" s="239"/>
      <c r="BW25" s="239"/>
      <c r="BX25" s="239"/>
      <c r="BY25" s="239"/>
      <c r="BZ25" s="239"/>
      <c r="CA25" s="239"/>
      <c r="CB25" s="239"/>
      <c r="CC25" s="272">
        <f>SUMIF(BQ64:CB64,"=1",BQ25:CB25)</f>
        <v>0</v>
      </c>
      <c r="CD25" s="272">
        <f>SUM(BQ25:CB25)</f>
        <v>0</v>
      </c>
      <c r="CE25" s="42"/>
      <c r="CF25" s="244"/>
    </row>
    <row r="26" spans="1:84" s="227" customFormat="1" ht="26.25" customHeight="1" thickTop="1" thickBot="1">
      <c r="B26" s="232">
        <f>IF(ME!$D$13=0,0,1)</f>
        <v>1</v>
      </c>
      <c r="C26" s="339"/>
      <c r="D26" s="45" t="s">
        <v>4</v>
      </c>
      <c r="E26" s="47">
        <f>IF(ISERROR(IF($S26="A",E25/E24,E25/E24)),"",IF($S26="A",E25/E24,E25/E24))</f>
        <v>1</v>
      </c>
      <c r="F26" s="47">
        <f t="shared" ref="F26" si="238">IF(ISERROR(IF($S26="A",F25/F24,F25/F24)),"",IF($S26="A",F25/F24,F25/F24))</f>
        <v>1</v>
      </c>
      <c r="G26" s="47">
        <f t="shared" ref="G26" si="239">IF(ISERROR(IF($S26="A",G25/G24,G25/G24)),"",IF($S26="A",G25/G24,G25/G24))</f>
        <v>1</v>
      </c>
      <c r="H26" s="47">
        <f t="shared" ref="H26" si="240">IF(ISERROR(IF($S26="A",H25/H24,H25/H24)),"",IF($S26="A",H25/H24,H25/H24))</f>
        <v>1</v>
      </c>
      <c r="I26" s="47">
        <f t="shared" ref="I26" si="241">IF(ISERROR(IF($S26="A",I25/I24,I25/I24)),"",IF($S26="A",I25/I24,I25/I24))</f>
        <v>1</v>
      </c>
      <c r="J26" s="47">
        <f t="shared" ref="J26" si="242">IF(ISERROR(IF($S26="A",J25/J24,J25/J24)),"",IF($S26="A",J25/J24,J25/J24))</f>
        <v>1</v>
      </c>
      <c r="K26" s="47">
        <f t="shared" ref="K26" si="243">IF(ISERROR(IF($S26="A",K25/K24,K25/K24)),"",IF($S26="A",K25/K24,K25/K24))</f>
        <v>0</v>
      </c>
      <c r="L26" s="47" t="str">
        <f t="shared" ref="L26" si="244">IF(ISERROR(IF($S26="A",L25/L24,L25/L24)),"",IF($S26="A",L25/L24,L25/L24))</f>
        <v/>
      </c>
      <c r="M26" s="47" t="str">
        <f t="shared" ref="M26" si="245">IF(ISERROR(IF($S26="A",M25/M24,M25/M24)),"",IF($S26="A",M25/M24,M25/M24))</f>
        <v/>
      </c>
      <c r="N26" s="47" t="str">
        <f t="shared" ref="N26" si="246">IF(ISERROR(IF($S26="A",N25/N24,N25/N24)),"",IF($S26="A",N25/N24,N25/N24))</f>
        <v/>
      </c>
      <c r="O26" s="47" t="str">
        <f t="shared" ref="O26" si="247">IF(ISERROR(IF($S26="A",O25/O24,O25/O24)),"",IF($S26="A",O25/O24,O25/O24))</f>
        <v/>
      </c>
      <c r="P26" s="47" t="str">
        <f t="shared" ref="P26" si="248">IF(ISERROR(IF($S26="A",P25/P24,P25/P24)),"",IF($S26="A",P25/P24,P25/P24))</f>
        <v/>
      </c>
      <c r="Q26" s="47">
        <f t="shared" ref="Q26" si="249">IF(ISERROR(IF($S26="A",Q25/Q24,Q25/Q24)),"",IF($S26="A",Q25/Q24,Q25/Q24))</f>
        <v>1</v>
      </c>
      <c r="R26" s="47">
        <f t="shared" ref="R26" si="250">IF(ISERROR(IF($S26="A",R25/R24,R25/R24)),"",IF($S26="A",R25/R24,R25/R24))</f>
        <v>0.77142857142857146</v>
      </c>
      <c r="S26" s="42" t="str">
        <f>LEFT(C24,1)</f>
        <v>A</v>
      </c>
      <c r="T26" s="45" t="s">
        <v>4</v>
      </c>
      <c r="U26" s="47" t="str">
        <f>IF(ISERROR(IF($S26="A",U25/U24,U25/U24)),"",IF($S26="A",U25/U24,U25/U24))</f>
        <v/>
      </c>
      <c r="V26" s="47" t="str">
        <f t="shared" ref="V26" si="251">IF(ISERROR(IF($S26="A",V25/V24,V25/V24)),"",IF($S26="A",V25/V24,V25/V24))</f>
        <v/>
      </c>
      <c r="W26" s="47" t="str">
        <f t="shared" ref="W26" si="252">IF(ISERROR(IF($S26="A",W25/W24,W25/W24)),"",IF($S26="A",W25/W24,W25/W24))</f>
        <v/>
      </c>
      <c r="X26" s="47" t="str">
        <f t="shared" ref="X26" si="253">IF(ISERROR(IF($S26="A",X25/X24,X25/X24)),"",IF($S26="A",X25/X24,X25/X24))</f>
        <v/>
      </c>
      <c r="Y26" s="47" t="str">
        <f t="shared" ref="Y26" si="254">IF(ISERROR(IF($S26="A",Y25/Y24,Y25/Y24)),"",IF($S26="A",Y25/Y24,Y25/Y24))</f>
        <v/>
      </c>
      <c r="Z26" s="47" t="str">
        <f t="shared" ref="Z26" si="255">IF(ISERROR(IF($S26="A",Z25/Z24,Z25/Z24)),"",IF($S26="A",Z25/Z24,Z25/Z24))</f>
        <v/>
      </c>
      <c r="AA26" s="47" t="str">
        <f t="shared" ref="AA26" si="256">IF(ISERROR(IF($S26="A",AA25/AA24,AA25/AA24)),"",IF($S26="A",AA25/AA24,AA25/AA24))</f>
        <v/>
      </c>
      <c r="AB26" s="47" t="str">
        <f t="shared" ref="AB26" si="257">IF(ISERROR(IF($S26="A",AB25/AB24,AB25/AB24)),"",IF($S26="A",AB25/AB24,AB25/AB24))</f>
        <v/>
      </c>
      <c r="AC26" s="47" t="str">
        <f t="shared" ref="AC26" si="258">IF(ISERROR(IF($S26="A",AC25/AC24,AC25/AC24)),"",IF($S26="A",AC25/AC24,AC25/AC24))</f>
        <v/>
      </c>
      <c r="AD26" s="47" t="str">
        <f t="shared" ref="AD26" si="259">IF(ISERROR(IF($S26="A",AD25/AD24,AD25/AD24)),"",IF($S26="A",AD25/AD24,AD25/AD24))</f>
        <v/>
      </c>
      <c r="AE26" s="47" t="str">
        <f t="shared" ref="AE26" si="260">IF(ISERROR(IF($S26="A",AE25/AE24,AE25/AE24)),"",IF($S26="A",AE25/AE24,AE25/AE24))</f>
        <v/>
      </c>
      <c r="AF26" s="47" t="str">
        <f t="shared" ref="AF26" si="261">IF(ISERROR(IF($S26="A",AF25/AF24,AF25/AF24)),"",IF($S26="A",AF25/AF24,AF25/AF24))</f>
        <v/>
      </c>
      <c r="AG26" s="47" t="str">
        <f t="shared" ref="AG26" si="262">IF(ISERROR(IF($S26="A",AG25/AG24,AG25/AG24)),"",IF($S26="A",AG25/AG24,AG25/AG24))</f>
        <v/>
      </c>
      <c r="AH26" s="47" t="str">
        <f t="shared" ref="AH26" si="263">IF(ISERROR(IF($S26="A",AH25/AH24,AH25/AH24)),"",IF($S26="A",AH25/AH24,AH25/AH24))</f>
        <v/>
      </c>
      <c r="AI26" s="42"/>
      <c r="AJ26" s="45" t="s">
        <v>4</v>
      </c>
      <c r="AK26" s="47" t="str">
        <f>IF(ISERROR(IF($S26="A",AK25/AK24,AK25/AK24)),"",IF($S26="A",AK25/AK24,AK25/AK24))</f>
        <v/>
      </c>
      <c r="AL26" s="47" t="str">
        <f t="shared" ref="AL26" si="264">IF(ISERROR(IF($S26="A",AL25/AL24,AL25/AL24)),"",IF($S26="A",AL25/AL24,AL25/AL24))</f>
        <v/>
      </c>
      <c r="AM26" s="47" t="str">
        <f t="shared" ref="AM26" si="265">IF(ISERROR(IF($S26="A",AM25/AM24,AM25/AM24)),"",IF($S26="A",AM25/AM24,AM25/AM24))</f>
        <v/>
      </c>
      <c r="AN26" s="47" t="str">
        <f t="shared" ref="AN26" si="266">IF(ISERROR(IF($S26="A",AN25/AN24,AN25/AN24)),"",IF($S26="A",AN25/AN24,AN25/AN24))</f>
        <v/>
      </c>
      <c r="AO26" s="47" t="str">
        <f t="shared" ref="AO26" si="267">IF(ISERROR(IF($S26="A",AO25/AO24,AO25/AO24)),"",IF($S26="A",AO25/AO24,AO25/AO24))</f>
        <v/>
      </c>
      <c r="AP26" s="47" t="str">
        <f t="shared" ref="AP26" si="268">IF(ISERROR(IF($S26="A",AP25/AP24,AP25/AP24)),"",IF($S26="A",AP25/AP24,AP25/AP24))</f>
        <v/>
      </c>
      <c r="AQ26" s="47" t="str">
        <f t="shared" ref="AQ26" si="269">IF(ISERROR(IF($S26="A",AQ25/AQ24,AQ25/AQ24)),"",IF($S26="A",AQ25/AQ24,AQ25/AQ24))</f>
        <v/>
      </c>
      <c r="AR26" s="47" t="str">
        <f t="shared" ref="AR26" si="270">IF(ISERROR(IF($S26="A",AR25/AR24,AR25/AR24)),"",IF($S26="A",AR25/AR24,AR25/AR24))</f>
        <v/>
      </c>
      <c r="AS26" s="47" t="str">
        <f t="shared" ref="AS26" si="271">IF(ISERROR(IF($S26="A",AS25/AS24,AS25/AS24)),"",IF($S26="A",AS25/AS24,AS25/AS24))</f>
        <v/>
      </c>
      <c r="AT26" s="47" t="str">
        <f t="shared" ref="AT26" si="272">IF(ISERROR(IF($S26="A",AT25/AT24,AT25/AT24)),"",IF($S26="A",AT25/AT24,AT25/AT24))</f>
        <v/>
      </c>
      <c r="AU26" s="47" t="str">
        <f t="shared" ref="AU26" si="273">IF(ISERROR(IF($S26="A",AU25/AU24,AU25/AU24)),"",IF($S26="A",AU25/AU24,AU25/AU24))</f>
        <v/>
      </c>
      <c r="AV26" s="47" t="str">
        <f t="shared" ref="AV26" si="274">IF(ISERROR(IF($S26="A",AV25/AV24,AV25/AV24)),"",IF($S26="A",AV25/AV24,AV25/AV24))</f>
        <v/>
      </c>
      <c r="AW26" s="47" t="str">
        <f t="shared" ref="AW26" si="275">IF(ISERROR(IF($S26="A",AW25/AW24,AW25/AW24)),"",IF($S26="A",AW25/AW24,AW25/AW24))</f>
        <v/>
      </c>
      <c r="AX26" s="47" t="str">
        <f t="shared" ref="AX26" si="276">IF(ISERROR(IF($S26="A",AX25/AX24,AX25/AX24)),"",IF($S26="A",AX25/AX24,AX25/AX24))</f>
        <v/>
      </c>
      <c r="AY26" s="42"/>
      <c r="AZ26" s="45" t="s">
        <v>4</v>
      </c>
      <c r="BA26" s="47" t="str">
        <f>IF(ISERROR(IF($S26="A",BA25/BA24,BA25/BA24)),"",IF($S26="A",BA25/BA24,BA25/BA24))</f>
        <v/>
      </c>
      <c r="BB26" s="47" t="str">
        <f t="shared" ref="BB26" si="277">IF(ISERROR(IF($S26="A",BB25/BB24,BB25/BB24)),"",IF($S26="A",BB25/BB24,BB25/BB24))</f>
        <v/>
      </c>
      <c r="BC26" s="47" t="str">
        <f t="shared" ref="BC26" si="278">IF(ISERROR(IF($S26="A",BC25/BC24,BC25/BC24)),"",IF($S26="A",BC25/BC24,BC25/BC24))</f>
        <v/>
      </c>
      <c r="BD26" s="47" t="str">
        <f t="shared" ref="BD26" si="279">IF(ISERROR(IF($S26="A",BD25/BD24,BD25/BD24)),"",IF($S26="A",BD25/BD24,BD25/BD24))</f>
        <v/>
      </c>
      <c r="BE26" s="47" t="str">
        <f t="shared" ref="BE26" si="280">IF(ISERROR(IF($S26="A",BE25/BE24,BE25/BE24)),"",IF($S26="A",BE25/BE24,BE25/BE24))</f>
        <v/>
      </c>
      <c r="BF26" s="47" t="str">
        <f t="shared" ref="BF26" si="281">IF(ISERROR(IF($S26="A",BF25/BF24,BF25/BF24)),"",IF($S26="A",BF25/BF24,BF25/BF24))</f>
        <v/>
      </c>
      <c r="BG26" s="47" t="str">
        <f t="shared" ref="BG26" si="282">IF(ISERROR(IF($S26="A",BG25/BG24,BG25/BG24)),"",IF($S26="A",BG25/BG24,BG25/BG24))</f>
        <v/>
      </c>
      <c r="BH26" s="47" t="str">
        <f t="shared" ref="BH26" si="283">IF(ISERROR(IF($S26="A",BH25/BH24,BH25/BH24)),"",IF($S26="A",BH25/BH24,BH25/BH24))</f>
        <v/>
      </c>
      <c r="BI26" s="47" t="str">
        <f t="shared" ref="BI26" si="284">IF(ISERROR(IF($S26="A",BI25/BI24,BI25/BI24)),"",IF($S26="A",BI25/BI24,BI25/BI24))</f>
        <v/>
      </c>
      <c r="BJ26" s="47" t="str">
        <f t="shared" ref="BJ26" si="285">IF(ISERROR(IF($S26="A",BJ25/BJ24,BJ25/BJ24)),"",IF($S26="A",BJ25/BJ24,BJ25/BJ24))</f>
        <v/>
      </c>
      <c r="BK26" s="47" t="str">
        <f t="shared" ref="BK26" si="286">IF(ISERROR(IF($S26="A",BK25/BK24,BK25/BK24)),"",IF($S26="A",BK25/BK24,BK25/BK24))</f>
        <v/>
      </c>
      <c r="BL26" s="47" t="str">
        <f t="shared" ref="BL26" si="287">IF(ISERROR(IF($S26="A",BL25/BL24,BL25/BL24)),"",IF($S26="A",BL25/BL24,BL25/BL24))</f>
        <v/>
      </c>
      <c r="BM26" s="47" t="str">
        <f t="shared" ref="BM26" si="288">IF(ISERROR(IF($S26="A",BM25/BM24,BM25/BM24)),"",IF($S26="A",BM25/BM24,BM25/BM24))</f>
        <v/>
      </c>
      <c r="BN26" s="47" t="str">
        <f t="shared" ref="BN26" si="289">IF(ISERROR(IF($S26="A",BN25/BN24,BN25/BN24)),"",IF($S26="A",BN25/BN24,BN25/BN24))</f>
        <v/>
      </c>
      <c r="BP26" s="45" t="s">
        <v>4</v>
      </c>
      <c r="BQ26" s="47" t="str">
        <f>IF(ISERROR(IF($S26="A",BQ25/BQ24,BQ25/BQ24)),"",IF($S26="A",BQ25/BQ24,BQ25/BQ24))</f>
        <v/>
      </c>
      <c r="BR26" s="47" t="str">
        <f t="shared" ref="BR26" si="290">IF(ISERROR(IF($S26="A",BR25/BR24,BR25/BR24)),"",IF($S26="A",BR25/BR24,BR25/BR24))</f>
        <v/>
      </c>
      <c r="BS26" s="47" t="str">
        <f t="shared" ref="BS26" si="291">IF(ISERROR(IF($S26="A",BS25/BS24,BS25/BS24)),"",IF($S26="A",BS25/BS24,BS25/BS24))</f>
        <v/>
      </c>
      <c r="BT26" s="47" t="str">
        <f t="shared" ref="BT26" si="292">IF(ISERROR(IF($S26="A",BT25/BT24,BT25/BT24)),"",IF($S26="A",BT25/BT24,BT25/BT24))</f>
        <v/>
      </c>
      <c r="BU26" s="47" t="str">
        <f t="shared" ref="BU26" si="293">IF(ISERROR(IF($S26="A",BU25/BU24,BU25/BU24)),"",IF($S26="A",BU25/BU24,BU25/BU24))</f>
        <v/>
      </c>
      <c r="BV26" s="47" t="str">
        <f t="shared" ref="BV26" si="294">IF(ISERROR(IF($S26="A",BV25/BV24,BV25/BV24)),"",IF($S26="A",BV25/BV24,BV25/BV24))</f>
        <v/>
      </c>
      <c r="BW26" s="47" t="str">
        <f t="shared" ref="BW26" si="295">IF(ISERROR(IF($S26="A",BW25/BW24,BW25/BW24)),"",IF($S26="A",BW25/BW24,BW25/BW24))</f>
        <v/>
      </c>
      <c r="BX26" s="47" t="str">
        <f t="shared" ref="BX26" si="296">IF(ISERROR(IF($S26="A",BX25/BX24,BX25/BX24)),"",IF($S26="A",BX25/BX24,BX25/BX24))</f>
        <v/>
      </c>
      <c r="BY26" s="47" t="str">
        <f t="shared" ref="BY26" si="297">IF(ISERROR(IF($S26="A",BY25/BY24,BY25/BY24)),"",IF($S26="A",BY25/BY24,BY25/BY24))</f>
        <v/>
      </c>
      <c r="BZ26" s="47" t="str">
        <f t="shared" ref="BZ26" si="298">IF(ISERROR(IF($S26="A",BZ25/BZ24,BZ25/BZ24)),"",IF($S26="A",BZ25/BZ24,BZ25/BZ24))</f>
        <v/>
      </c>
      <c r="CA26" s="47" t="str">
        <f t="shared" ref="CA26" si="299">IF(ISERROR(IF($S26="A",CA25/CA24,CA25/CA24)),"",IF($S26="A",CA25/CA24,CA25/CA24))</f>
        <v/>
      </c>
      <c r="CB26" s="47" t="str">
        <f t="shared" ref="CB26" si="300">IF(ISERROR(IF($S26="A",CB25/CB24,CB25/CB24)),"",IF($S26="A",CB25/CB24,CB25/CB24))</f>
        <v/>
      </c>
      <c r="CC26" s="273" t="str">
        <f t="shared" ref="CC26" si="301">IF(ISERROR(IF($S26="A",CC25/CC24,CC25/CC24)),"",IF($S26="A",CC25/CC24,CC25/CC24))</f>
        <v/>
      </c>
      <c r="CD26" s="273" t="str">
        <f t="shared" ref="CD26" si="302">IF(ISERROR(IF($S26="A",CD25/CD24,CD25/CD24)),"",IF($S26="A",CD25/CD24,CD25/CD24))</f>
        <v/>
      </c>
      <c r="CE26" s="144">
        <f>IF(ISERROR(AVERAGE(Q26,AG26,AW26,BM26,CC26)),"",AVERAGE(Q26,AG26,AW26,BM26,CC26))</f>
        <v>1</v>
      </c>
      <c r="CF26" s="244"/>
    </row>
    <row r="27" spans="1:84" ht="9" customHeight="1" thickTop="1" thickBot="1">
      <c r="C27" s="48"/>
      <c r="E27" s="42">
        <f>IF(E26&lt;0,-E26,E26)</f>
        <v>1</v>
      </c>
      <c r="F27" s="42">
        <f t="shared" ref="F27" si="303">IF(F26&lt;0,-F26,F26)</f>
        <v>1</v>
      </c>
      <c r="G27" s="42">
        <f t="shared" ref="G27" si="304">IF(G26&lt;0,-G26,G26)</f>
        <v>1</v>
      </c>
      <c r="H27" s="42">
        <f t="shared" ref="H27" si="305">IF(H26&lt;0,-H26,H26)</f>
        <v>1</v>
      </c>
      <c r="I27" s="42">
        <f t="shared" ref="I27" si="306">IF(I26&lt;0,-I26,I26)</f>
        <v>1</v>
      </c>
      <c r="J27" s="42">
        <f t="shared" ref="J27" si="307">IF(J26&lt;0,-J26,J26)</f>
        <v>1</v>
      </c>
      <c r="K27" s="42">
        <f t="shared" ref="K27" si="308">IF(K26&lt;0,-K26,K26)</f>
        <v>0</v>
      </c>
      <c r="L27" s="42" t="str">
        <f t="shared" ref="L27" si="309">IF(L26&lt;0,-L26,L26)</f>
        <v/>
      </c>
      <c r="M27" s="42" t="str">
        <f t="shared" ref="M27" si="310">IF(M26&lt;0,-M26,M26)</f>
        <v/>
      </c>
      <c r="N27" s="42" t="str">
        <f t="shared" ref="N27" si="311">IF(N26&lt;0,-N26,N26)</f>
        <v/>
      </c>
      <c r="O27" s="42" t="str">
        <f t="shared" ref="O27" si="312">IF(O26&lt;0,-O26,O26)</f>
        <v/>
      </c>
      <c r="P27" s="42" t="str">
        <f t="shared" ref="P27" si="313">IF(P26&lt;0,-P26,P26)</f>
        <v/>
      </c>
      <c r="Q27" s="42">
        <f t="shared" ref="Q27" si="314">IF(Q26&lt;0,-Q26,Q26)</f>
        <v>1</v>
      </c>
      <c r="R27" s="42">
        <f t="shared" ref="R27" si="315">IF(R26&lt;0,-R26,R26)</f>
        <v>0.77142857142857146</v>
      </c>
      <c r="U27" s="42" t="str">
        <f>IF(U26&lt;0,-U26,U26)</f>
        <v/>
      </c>
      <c r="V27" s="42" t="str">
        <f t="shared" ref="V27" si="316">IF(V26&lt;0,-V26,V26)</f>
        <v/>
      </c>
      <c r="W27" s="42" t="str">
        <f t="shared" ref="W27" si="317">IF(W26&lt;0,-W26,W26)</f>
        <v/>
      </c>
      <c r="X27" s="42" t="str">
        <f t="shared" ref="X27" si="318">IF(X26&lt;0,-X26,X26)</f>
        <v/>
      </c>
      <c r="Y27" s="42" t="str">
        <f t="shared" ref="Y27" si="319">IF(Y26&lt;0,-Y26,Y26)</f>
        <v/>
      </c>
      <c r="Z27" s="42" t="str">
        <f t="shared" ref="Z27" si="320">IF(Z26&lt;0,-Z26,Z26)</f>
        <v/>
      </c>
      <c r="AA27" s="42" t="str">
        <f t="shared" ref="AA27" si="321">IF(AA26&lt;0,-AA26,AA26)</f>
        <v/>
      </c>
      <c r="AB27" s="42" t="str">
        <f t="shared" ref="AB27" si="322">IF(AB26&lt;0,-AB26,AB26)</f>
        <v/>
      </c>
      <c r="AC27" s="42" t="str">
        <f t="shared" ref="AC27" si="323">IF(AC26&lt;0,-AC26,AC26)</f>
        <v/>
      </c>
      <c r="AD27" s="42" t="str">
        <f t="shared" ref="AD27" si="324">IF(AD26&lt;0,-AD26,AD26)</f>
        <v/>
      </c>
      <c r="AE27" s="42" t="str">
        <f t="shared" ref="AE27" si="325">IF(AE26&lt;0,-AE26,AE26)</f>
        <v/>
      </c>
      <c r="AF27" s="42" t="str">
        <f t="shared" ref="AF27" si="326">IF(AF26&lt;0,-AF26,AF26)</f>
        <v/>
      </c>
      <c r="AG27" s="42" t="str">
        <f t="shared" ref="AG27" si="327">IF(AG26&lt;0,-AG26,AG26)</f>
        <v/>
      </c>
      <c r="AH27" s="42" t="str">
        <f t="shared" ref="AH27" si="328">IF(AH26&lt;0,-AH26,AH26)</f>
        <v/>
      </c>
      <c r="AK27" s="42" t="str">
        <f>IF(AK26&lt;0,-AK26,AK26)</f>
        <v/>
      </c>
      <c r="AL27" s="42" t="str">
        <f t="shared" ref="AL27" si="329">IF(AL26&lt;0,-AL26,AL26)</f>
        <v/>
      </c>
      <c r="AM27" s="42" t="str">
        <f t="shared" ref="AM27" si="330">IF(AM26&lt;0,-AM26,AM26)</f>
        <v/>
      </c>
      <c r="AN27" s="42" t="str">
        <f t="shared" ref="AN27" si="331">IF(AN26&lt;0,-AN26,AN26)</f>
        <v/>
      </c>
      <c r="AO27" s="42" t="str">
        <f t="shared" ref="AO27" si="332">IF(AO26&lt;0,-AO26,AO26)</f>
        <v/>
      </c>
      <c r="AP27" s="42" t="str">
        <f t="shared" ref="AP27" si="333">IF(AP26&lt;0,-AP26,AP26)</f>
        <v/>
      </c>
      <c r="AQ27" s="42" t="str">
        <f t="shared" ref="AQ27" si="334">IF(AQ26&lt;0,-AQ26,AQ26)</f>
        <v/>
      </c>
      <c r="AR27" s="42" t="str">
        <f t="shared" ref="AR27" si="335">IF(AR26&lt;0,-AR26,AR26)</f>
        <v/>
      </c>
      <c r="AS27" s="42" t="str">
        <f t="shared" ref="AS27" si="336">IF(AS26&lt;0,-AS26,AS26)</f>
        <v/>
      </c>
      <c r="AT27" s="42" t="str">
        <f t="shared" ref="AT27" si="337">IF(AT26&lt;0,-AT26,AT26)</f>
        <v/>
      </c>
      <c r="AU27" s="42" t="str">
        <f t="shared" ref="AU27" si="338">IF(AU26&lt;0,-AU26,AU26)</f>
        <v/>
      </c>
      <c r="AV27" s="42" t="str">
        <f t="shared" ref="AV27" si="339">IF(AV26&lt;0,-AV26,AV26)</f>
        <v/>
      </c>
      <c r="AW27" s="42" t="str">
        <f t="shared" ref="AW27" si="340">IF(AW26&lt;0,-AW26,AW26)</f>
        <v/>
      </c>
      <c r="AX27" s="42" t="str">
        <f t="shared" ref="AX27" si="341">IF(AX26&lt;0,-AX26,AX26)</f>
        <v/>
      </c>
      <c r="BA27" s="42" t="str">
        <f>IF(BA26&lt;0,-BA26,BA26)</f>
        <v/>
      </c>
      <c r="BB27" s="42" t="str">
        <f t="shared" ref="BB27" si="342">IF(BB26&lt;0,-BB26,BB26)</f>
        <v/>
      </c>
      <c r="BC27" s="42" t="str">
        <f t="shared" ref="BC27" si="343">IF(BC26&lt;0,-BC26,BC26)</f>
        <v/>
      </c>
      <c r="BD27" s="42" t="str">
        <f t="shared" ref="BD27" si="344">IF(BD26&lt;0,-BD26,BD26)</f>
        <v/>
      </c>
      <c r="BE27" s="42" t="str">
        <f t="shared" ref="BE27" si="345">IF(BE26&lt;0,-BE26,BE26)</f>
        <v/>
      </c>
      <c r="BF27" s="42" t="str">
        <f t="shared" ref="BF27" si="346">IF(BF26&lt;0,-BF26,BF26)</f>
        <v/>
      </c>
      <c r="BG27" s="42" t="str">
        <f t="shared" ref="BG27" si="347">IF(BG26&lt;0,-BG26,BG26)</f>
        <v/>
      </c>
      <c r="BH27" s="42" t="str">
        <f t="shared" ref="BH27" si="348">IF(BH26&lt;0,-BH26,BH26)</f>
        <v/>
      </c>
      <c r="BI27" s="42" t="str">
        <f t="shared" ref="BI27" si="349">IF(BI26&lt;0,-BI26,BI26)</f>
        <v/>
      </c>
      <c r="BJ27" s="42" t="str">
        <f t="shared" ref="BJ27" si="350">IF(BJ26&lt;0,-BJ26,BJ26)</f>
        <v/>
      </c>
      <c r="BK27" s="42" t="str">
        <f t="shared" ref="BK27" si="351">IF(BK26&lt;0,-BK26,BK26)</f>
        <v/>
      </c>
      <c r="BL27" s="42" t="str">
        <f t="shared" ref="BL27" si="352">IF(BL26&lt;0,-BL26,BL26)</f>
        <v/>
      </c>
      <c r="BM27" s="42" t="str">
        <f t="shared" ref="BM27" si="353">IF(BM26&lt;0,-BM26,BM26)</f>
        <v/>
      </c>
      <c r="BN27" s="42" t="str">
        <f t="shared" ref="BN27" si="354">IF(BN26&lt;0,-BN26,BN26)</f>
        <v/>
      </c>
      <c r="BQ27" s="42" t="str">
        <f>IF(BQ26&lt;0,-BQ26,BQ26)</f>
        <v/>
      </c>
      <c r="BR27" s="42" t="str">
        <f t="shared" ref="BR27" si="355">IF(BR26&lt;0,-BR26,BR26)</f>
        <v/>
      </c>
      <c r="BS27" s="42" t="str">
        <f t="shared" ref="BS27" si="356">IF(BS26&lt;0,-BS26,BS26)</f>
        <v/>
      </c>
      <c r="BT27" s="42" t="str">
        <f t="shared" ref="BT27" si="357">IF(BT26&lt;0,-BT26,BT26)</f>
        <v/>
      </c>
      <c r="BU27" s="42" t="str">
        <f t="shared" ref="BU27" si="358">IF(BU26&lt;0,-BU26,BU26)</f>
        <v/>
      </c>
      <c r="BV27" s="42" t="str">
        <f t="shared" ref="BV27" si="359">IF(BV26&lt;0,-BV26,BV26)</f>
        <v/>
      </c>
      <c r="BW27" s="42" t="str">
        <f t="shared" ref="BW27" si="360">IF(BW26&lt;0,-BW26,BW26)</f>
        <v/>
      </c>
      <c r="BX27" s="42" t="str">
        <f t="shared" ref="BX27" si="361">IF(BX26&lt;0,-BX26,BX26)</f>
        <v/>
      </c>
      <c r="BY27" s="42" t="str">
        <f t="shared" ref="BY27" si="362">IF(BY26&lt;0,-BY26,BY26)</f>
        <v/>
      </c>
      <c r="BZ27" s="42" t="str">
        <f t="shared" ref="BZ27" si="363">IF(BZ26&lt;0,-BZ26,BZ26)</f>
        <v/>
      </c>
      <c r="CA27" s="42" t="str">
        <f t="shared" ref="CA27" si="364">IF(CA26&lt;0,-CA26,CA26)</f>
        <v/>
      </c>
      <c r="CB27" s="42" t="str">
        <f t="shared" ref="CB27" si="365">IF(CB26&lt;0,-CB26,CB26)</f>
        <v/>
      </c>
      <c r="CC27" s="274" t="str">
        <f t="shared" ref="CC27" si="366">IF(CC26&lt;0,-CC26,CC26)</f>
        <v/>
      </c>
      <c r="CD27" s="274" t="str">
        <f t="shared" ref="CD27" si="367">IF(CD26&lt;0,-CD26,CD26)</f>
        <v/>
      </c>
    </row>
    <row r="28" spans="1:84" s="233" customFormat="1" ht="26.25" customHeight="1" thickTop="1" thickBot="1">
      <c r="A28" s="232"/>
      <c r="B28" s="232">
        <f>IF(ME!$D$14=0,0,1)</f>
        <v>0</v>
      </c>
      <c r="C28" s="340" t="s">
        <v>72</v>
      </c>
      <c r="D28" s="234" t="s">
        <v>80</v>
      </c>
      <c r="E28" s="235" t="s">
        <v>5</v>
      </c>
      <c r="F28" s="236" t="s">
        <v>6</v>
      </c>
      <c r="G28" s="236" t="s">
        <v>7</v>
      </c>
      <c r="H28" s="236" t="s">
        <v>287</v>
      </c>
      <c r="I28" s="236" t="s">
        <v>288</v>
      </c>
      <c r="J28" s="236" t="s">
        <v>289</v>
      </c>
      <c r="K28" s="236" t="s">
        <v>290</v>
      </c>
      <c r="L28" s="236" t="s">
        <v>291</v>
      </c>
      <c r="M28" s="236" t="s">
        <v>251</v>
      </c>
      <c r="N28" s="236" t="s">
        <v>252</v>
      </c>
      <c r="O28" s="236" t="s">
        <v>254</v>
      </c>
      <c r="P28" s="236" t="s">
        <v>253</v>
      </c>
      <c r="Q28" s="237" t="s">
        <v>54</v>
      </c>
      <c r="R28" s="237" t="s">
        <v>8</v>
      </c>
      <c r="S28" s="7"/>
      <c r="T28" s="238"/>
      <c r="U28" s="235" t="s">
        <v>5</v>
      </c>
      <c r="V28" s="236" t="s">
        <v>6</v>
      </c>
      <c r="W28" s="236" t="s">
        <v>7</v>
      </c>
      <c r="X28" s="236" t="s">
        <v>287</v>
      </c>
      <c r="Y28" s="236" t="s">
        <v>288</v>
      </c>
      <c r="Z28" s="236" t="s">
        <v>289</v>
      </c>
      <c r="AA28" s="236" t="s">
        <v>290</v>
      </c>
      <c r="AB28" s="236" t="s">
        <v>291</v>
      </c>
      <c r="AC28" s="236" t="s">
        <v>251</v>
      </c>
      <c r="AD28" s="236" t="s">
        <v>252</v>
      </c>
      <c r="AE28" s="236" t="s">
        <v>254</v>
      </c>
      <c r="AF28" s="236" t="s">
        <v>253</v>
      </c>
      <c r="AG28" s="237" t="s">
        <v>54</v>
      </c>
      <c r="AH28" s="237" t="s">
        <v>8</v>
      </c>
      <c r="AI28" s="7"/>
      <c r="AJ28" s="238"/>
      <c r="AK28" s="235" t="s">
        <v>5</v>
      </c>
      <c r="AL28" s="236" t="s">
        <v>6</v>
      </c>
      <c r="AM28" s="236" t="s">
        <v>7</v>
      </c>
      <c r="AN28" s="236" t="s">
        <v>287</v>
      </c>
      <c r="AO28" s="236" t="s">
        <v>288</v>
      </c>
      <c r="AP28" s="236" t="s">
        <v>289</v>
      </c>
      <c r="AQ28" s="236" t="s">
        <v>290</v>
      </c>
      <c r="AR28" s="236" t="s">
        <v>291</v>
      </c>
      <c r="AS28" s="236" t="s">
        <v>251</v>
      </c>
      <c r="AT28" s="236" t="s">
        <v>252</v>
      </c>
      <c r="AU28" s="236" t="s">
        <v>254</v>
      </c>
      <c r="AV28" s="236" t="s">
        <v>253</v>
      </c>
      <c r="AW28" s="237" t="s">
        <v>54</v>
      </c>
      <c r="AX28" s="237" t="s">
        <v>8</v>
      </c>
      <c r="AY28" s="7"/>
      <c r="AZ28" s="238"/>
      <c r="BA28" s="235" t="s">
        <v>5</v>
      </c>
      <c r="BB28" s="236" t="s">
        <v>6</v>
      </c>
      <c r="BC28" s="236" t="s">
        <v>7</v>
      </c>
      <c r="BD28" s="236" t="s">
        <v>287</v>
      </c>
      <c r="BE28" s="236" t="s">
        <v>288</v>
      </c>
      <c r="BF28" s="236" t="s">
        <v>289</v>
      </c>
      <c r="BG28" s="236" t="s">
        <v>290</v>
      </c>
      <c r="BH28" s="236" t="s">
        <v>291</v>
      </c>
      <c r="BI28" s="236" t="s">
        <v>251</v>
      </c>
      <c r="BJ28" s="236" t="s">
        <v>252</v>
      </c>
      <c r="BK28" s="236" t="s">
        <v>254</v>
      </c>
      <c r="BL28" s="236" t="s">
        <v>253</v>
      </c>
      <c r="BM28" s="237" t="s">
        <v>54</v>
      </c>
      <c r="BN28" s="237" t="s">
        <v>8</v>
      </c>
      <c r="BP28" s="238"/>
      <c r="BQ28" s="235" t="s">
        <v>5</v>
      </c>
      <c r="BR28" s="236" t="s">
        <v>6</v>
      </c>
      <c r="BS28" s="236" t="s">
        <v>7</v>
      </c>
      <c r="BT28" s="236" t="s">
        <v>287</v>
      </c>
      <c r="BU28" s="236" t="s">
        <v>288</v>
      </c>
      <c r="BV28" s="236" t="s">
        <v>289</v>
      </c>
      <c r="BW28" s="236" t="s">
        <v>290</v>
      </c>
      <c r="BX28" s="236" t="s">
        <v>291</v>
      </c>
      <c r="BY28" s="236" t="s">
        <v>251</v>
      </c>
      <c r="BZ28" s="236" t="s">
        <v>252</v>
      </c>
      <c r="CA28" s="236" t="s">
        <v>254</v>
      </c>
      <c r="CB28" s="236" t="s">
        <v>253</v>
      </c>
      <c r="CC28" s="271" t="s">
        <v>54</v>
      </c>
      <c r="CD28" s="271" t="s">
        <v>8</v>
      </c>
      <c r="CE28" s="7"/>
      <c r="CF28" s="248"/>
    </row>
    <row r="29" spans="1:84" s="227" customFormat="1" ht="37.5" hidden="1" customHeight="1" thickTop="1" thickBot="1">
      <c r="B29" s="232">
        <f>IF(ME!$D$14=0,0,1)</f>
        <v>0</v>
      </c>
      <c r="C29" s="341"/>
      <c r="D29" s="45" t="s">
        <v>66</v>
      </c>
      <c r="E29" s="239"/>
      <c r="F29" s="239"/>
      <c r="G29" s="239"/>
      <c r="H29" s="239"/>
      <c r="I29" s="239"/>
      <c r="J29" s="239"/>
      <c r="K29" s="239"/>
      <c r="L29" s="239"/>
      <c r="M29" s="239"/>
      <c r="N29" s="239"/>
      <c r="O29" s="239"/>
      <c r="P29" s="239"/>
      <c r="Q29" s="46"/>
      <c r="R29" s="46">
        <f>SUM(E29:P29)</f>
        <v>0</v>
      </c>
      <c r="S29" s="44"/>
      <c r="T29" s="45" t="s">
        <v>66</v>
      </c>
      <c r="U29" s="239"/>
      <c r="V29" s="239"/>
      <c r="W29" s="239"/>
      <c r="X29" s="239"/>
      <c r="Y29" s="239"/>
      <c r="Z29" s="239"/>
      <c r="AA29" s="239"/>
      <c r="AB29" s="239"/>
      <c r="AC29" s="239"/>
      <c r="AD29" s="239"/>
      <c r="AE29" s="239"/>
      <c r="AF29" s="239"/>
      <c r="AG29" s="46"/>
      <c r="AH29" s="46">
        <f>SUM(U29:AF29)</f>
        <v>0</v>
      </c>
      <c r="AI29" s="44"/>
      <c r="AJ29" s="45" t="s">
        <v>66</v>
      </c>
      <c r="AK29" s="239"/>
      <c r="AL29" s="239"/>
      <c r="AM29" s="239"/>
      <c r="AN29" s="239"/>
      <c r="AO29" s="239"/>
      <c r="AP29" s="239"/>
      <c r="AQ29" s="239"/>
      <c r="AR29" s="239"/>
      <c r="AS29" s="239"/>
      <c r="AT29" s="239"/>
      <c r="AU29" s="239"/>
      <c r="AV29" s="239"/>
      <c r="AW29" s="46"/>
      <c r="AX29" s="46">
        <f>SUM(AK29:AV29)</f>
        <v>0</v>
      </c>
      <c r="AY29" s="44"/>
      <c r="AZ29" s="45" t="s">
        <v>66</v>
      </c>
      <c r="BA29" s="239"/>
      <c r="BB29" s="239"/>
      <c r="BC29" s="239"/>
      <c r="BD29" s="239"/>
      <c r="BE29" s="239"/>
      <c r="BF29" s="239"/>
      <c r="BG29" s="239"/>
      <c r="BH29" s="239"/>
      <c r="BI29" s="239"/>
      <c r="BJ29" s="239"/>
      <c r="BK29" s="239"/>
      <c r="BL29" s="239"/>
      <c r="BM29" s="46"/>
      <c r="BN29" s="46">
        <f>SUM(BA29:BL29)</f>
        <v>0</v>
      </c>
      <c r="BO29" s="240"/>
      <c r="BP29" s="45" t="s">
        <v>66</v>
      </c>
      <c r="BQ29" s="239"/>
      <c r="BR29" s="239"/>
      <c r="BS29" s="239"/>
      <c r="BT29" s="239"/>
      <c r="BU29" s="239"/>
      <c r="BV29" s="239"/>
      <c r="BW29" s="239"/>
      <c r="BX29" s="239"/>
      <c r="BY29" s="239"/>
      <c r="BZ29" s="239"/>
      <c r="CA29" s="239"/>
      <c r="CB29" s="239"/>
      <c r="CC29" s="272"/>
      <c r="CD29" s="272">
        <f>SUM(BQ29:CB29)</f>
        <v>0</v>
      </c>
      <c r="CE29" s="42"/>
      <c r="CF29" s="244"/>
    </row>
    <row r="30" spans="1:84" s="227" customFormat="1" ht="26.25" customHeight="1" thickTop="1" thickBot="1">
      <c r="B30" s="232">
        <f>IF(ME!$D$14=0,0,1)</f>
        <v>0</v>
      </c>
      <c r="C30" s="337" t="str">
        <f>C94</f>
        <v xml:space="preserve">: </v>
      </c>
      <c r="D30" s="45" t="s">
        <v>9</v>
      </c>
      <c r="E30" s="239"/>
      <c r="F30" s="239"/>
      <c r="G30" s="239"/>
      <c r="H30" s="239"/>
      <c r="I30" s="239"/>
      <c r="J30" s="239"/>
      <c r="K30" s="239"/>
      <c r="L30" s="239"/>
      <c r="M30" s="239"/>
      <c r="N30" s="239"/>
      <c r="O30" s="239"/>
      <c r="P30" s="239"/>
      <c r="Q30" s="46">
        <f>SUMIF(E65:P65,"=1",E30:P30)</f>
        <v>0</v>
      </c>
      <c r="R30" s="46">
        <f>SUM(E30:P30)</f>
        <v>0</v>
      </c>
      <c r="S30" s="42">
        <v>7</v>
      </c>
      <c r="T30" s="45" t="s">
        <v>9</v>
      </c>
      <c r="U30" s="239"/>
      <c r="V30" s="239"/>
      <c r="W30" s="239"/>
      <c r="X30" s="239"/>
      <c r="Y30" s="239"/>
      <c r="Z30" s="239"/>
      <c r="AA30" s="239"/>
      <c r="AB30" s="239"/>
      <c r="AC30" s="239"/>
      <c r="AD30" s="239"/>
      <c r="AE30" s="239"/>
      <c r="AF30" s="239"/>
      <c r="AG30" s="46">
        <f>SUMIF(U65:AF65,"=1",U30:AF30)</f>
        <v>0</v>
      </c>
      <c r="AH30" s="46">
        <f>SUM(U30:AF30)</f>
        <v>0</v>
      </c>
      <c r="AI30" s="42"/>
      <c r="AJ30" s="45" t="s">
        <v>9</v>
      </c>
      <c r="AK30" s="239"/>
      <c r="AL30" s="239"/>
      <c r="AM30" s="239"/>
      <c r="AN30" s="239"/>
      <c r="AO30" s="239"/>
      <c r="AP30" s="239"/>
      <c r="AQ30" s="239"/>
      <c r="AR30" s="239"/>
      <c r="AS30" s="239"/>
      <c r="AT30" s="239"/>
      <c r="AU30" s="239"/>
      <c r="AV30" s="239"/>
      <c r="AW30" s="46">
        <f>SUMIF(AK65:AV65,"=1",AK30:AV30)</f>
        <v>0</v>
      </c>
      <c r="AX30" s="46">
        <f>SUM(AK30:AV30)</f>
        <v>0</v>
      </c>
      <c r="AY30" s="42"/>
      <c r="AZ30" s="45" t="s">
        <v>9</v>
      </c>
      <c r="BA30" s="239"/>
      <c r="BB30" s="239"/>
      <c r="BC30" s="239"/>
      <c r="BD30" s="239"/>
      <c r="BE30" s="239"/>
      <c r="BF30" s="239"/>
      <c r="BG30" s="239"/>
      <c r="BH30" s="239"/>
      <c r="BI30" s="239"/>
      <c r="BJ30" s="239"/>
      <c r="BK30" s="239"/>
      <c r="BL30" s="239"/>
      <c r="BM30" s="46">
        <f>SUMIF(BA65:BL65,"=1",BA30:BL30)</f>
        <v>0</v>
      </c>
      <c r="BN30" s="46">
        <f>SUM(BA30:BL30)</f>
        <v>0</v>
      </c>
      <c r="BP30" s="45" t="s">
        <v>9</v>
      </c>
      <c r="BQ30" s="239"/>
      <c r="BR30" s="239"/>
      <c r="BS30" s="239"/>
      <c r="BT30" s="239"/>
      <c r="BU30" s="239"/>
      <c r="BV30" s="239"/>
      <c r="BW30" s="239"/>
      <c r="BX30" s="239"/>
      <c r="BY30" s="239"/>
      <c r="BZ30" s="239"/>
      <c r="CA30" s="239"/>
      <c r="CB30" s="239"/>
      <c r="CC30" s="272">
        <f>SUMIF(BQ65:CB65,"=1",BQ30:CB30)</f>
        <v>0</v>
      </c>
      <c r="CD30" s="272">
        <f>SUM(BQ30:CB30)</f>
        <v>0</v>
      </c>
      <c r="CE30" s="42"/>
      <c r="CF30" s="244"/>
    </row>
    <row r="31" spans="1:84" s="227" customFormat="1" ht="26.25" customHeight="1" thickTop="1" thickBot="1">
      <c r="B31" s="232">
        <f>IF(ME!$D$14=0,0,1)</f>
        <v>0</v>
      </c>
      <c r="C31" s="338"/>
      <c r="D31" s="45" t="s">
        <v>10</v>
      </c>
      <c r="E31" s="239"/>
      <c r="F31" s="239"/>
      <c r="G31" s="239"/>
      <c r="H31" s="239"/>
      <c r="I31" s="239"/>
      <c r="J31" s="239"/>
      <c r="K31" s="239"/>
      <c r="L31" s="239"/>
      <c r="M31" s="239"/>
      <c r="N31" s="239"/>
      <c r="O31" s="239"/>
      <c r="P31" s="239"/>
      <c r="Q31" s="46">
        <f>SUMIF(E66:P66,"=1",E31:P31)</f>
        <v>0</v>
      </c>
      <c r="R31" s="46">
        <f>SUM(E31:P31)</f>
        <v>0</v>
      </c>
      <c r="S31" s="42">
        <v>8</v>
      </c>
      <c r="T31" s="45" t="s">
        <v>10</v>
      </c>
      <c r="U31" s="239"/>
      <c r="V31" s="239"/>
      <c r="W31" s="239"/>
      <c r="X31" s="239"/>
      <c r="Y31" s="239"/>
      <c r="Z31" s="239"/>
      <c r="AA31" s="239"/>
      <c r="AB31" s="239"/>
      <c r="AC31" s="239"/>
      <c r="AD31" s="239"/>
      <c r="AE31" s="239"/>
      <c r="AF31" s="239"/>
      <c r="AG31" s="46">
        <f>SUMIF(U66:AF66,"=1",U31:AF31)</f>
        <v>0</v>
      </c>
      <c r="AH31" s="46">
        <f>SUM(U31:AF31)</f>
        <v>0</v>
      </c>
      <c r="AI31" s="42"/>
      <c r="AJ31" s="45" t="s">
        <v>10</v>
      </c>
      <c r="AK31" s="239"/>
      <c r="AL31" s="239"/>
      <c r="AM31" s="239"/>
      <c r="AN31" s="239"/>
      <c r="AO31" s="239"/>
      <c r="AP31" s="239"/>
      <c r="AQ31" s="239"/>
      <c r="AR31" s="239"/>
      <c r="AS31" s="239"/>
      <c r="AT31" s="239"/>
      <c r="AU31" s="239"/>
      <c r="AV31" s="239"/>
      <c r="AW31" s="46">
        <f>SUMIF(AK66:AV66,"=1",AK31:AV31)</f>
        <v>0</v>
      </c>
      <c r="AX31" s="46">
        <f>SUM(AK31:AV31)</f>
        <v>0</v>
      </c>
      <c r="AY31" s="42"/>
      <c r="AZ31" s="45" t="s">
        <v>10</v>
      </c>
      <c r="BA31" s="239"/>
      <c r="BB31" s="239"/>
      <c r="BC31" s="239"/>
      <c r="BD31" s="239"/>
      <c r="BE31" s="239"/>
      <c r="BF31" s="239"/>
      <c r="BG31" s="239"/>
      <c r="BH31" s="239"/>
      <c r="BI31" s="239"/>
      <c r="BJ31" s="239"/>
      <c r="BK31" s="239"/>
      <c r="BL31" s="239"/>
      <c r="BM31" s="46">
        <f>SUMIF(BA66:BL66,"=1",BA31:BL31)</f>
        <v>0</v>
      </c>
      <c r="BN31" s="46">
        <f>SUM(BA31:BL31)</f>
        <v>0</v>
      </c>
      <c r="BP31" s="45" t="s">
        <v>10</v>
      </c>
      <c r="BQ31" s="239"/>
      <c r="BR31" s="239"/>
      <c r="BS31" s="239"/>
      <c r="BT31" s="239"/>
      <c r="BU31" s="239"/>
      <c r="BV31" s="239"/>
      <c r="BW31" s="239"/>
      <c r="BX31" s="239"/>
      <c r="BY31" s="239"/>
      <c r="BZ31" s="239"/>
      <c r="CA31" s="239"/>
      <c r="CB31" s="239"/>
      <c r="CC31" s="272">
        <f>SUMIF(BQ66:CB66,"=1",BQ31:CB31)</f>
        <v>0</v>
      </c>
      <c r="CD31" s="272">
        <f>SUM(BQ31:CB31)</f>
        <v>0</v>
      </c>
      <c r="CE31" s="42"/>
      <c r="CF31" s="244"/>
    </row>
    <row r="32" spans="1:84" s="227" customFormat="1" ht="26.25" customHeight="1" thickTop="1" thickBot="1">
      <c r="B32" s="232">
        <f>IF(ME!$D$14=0,0,1)</f>
        <v>0</v>
      </c>
      <c r="C32" s="339"/>
      <c r="D32" s="45" t="s">
        <v>4</v>
      </c>
      <c r="E32" s="47" t="str">
        <f>IF(ISERROR(IF($S32="A",E31/E30,E31/E30)),"",IF($S32="A",E31/E30,E31/E30))</f>
        <v/>
      </c>
      <c r="F32" s="47" t="str">
        <f t="shared" ref="F32" si="368">IF(ISERROR(IF($S32="A",F31/F30,F31/F30)),"",IF($S32="A",F31/F30,F31/F30))</f>
        <v/>
      </c>
      <c r="G32" s="47" t="str">
        <f t="shared" ref="G32" si="369">IF(ISERROR(IF($S32="A",G31/G30,G31/G30)),"",IF($S32="A",G31/G30,G31/G30))</f>
        <v/>
      </c>
      <c r="H32" s="47" t="str">
        <f t="shared" ref="H32" si="370">IF(ISERROR(IF($S32="A",H31/H30,H31/H30)),"",IF($S32="A",H31/H30,H31/H30))</f>
        <v/>
      </c>
      <c r="I32" s="47" t="str">
        <f t="shared" ref="I32" si="371">IF(ISERROR(IF($S32="A",I31/I30,I31/I30)),"",IF($S32="A",I31/I30,I31/I30))</f>
        <v/>
      </c>
      <c r="J32" s="47" t="str">
        <f t="shared" ref="J32" si="372">IF(ISERROR(IF($S32="A",J31/J30,J31/J30)),"",IF($S32="A",J31/J30,J31/J30))</f>
        <v/>
      </c>
      <c r="K32" s="47" t="str">
        <f t="shared" ref="K32" si="373">IF(ISERROR(IF($S32="A",K31/K30,K31/K30)),"",IF($S32="A",K31/K30,K31/K30))</f>
        <v/>
      </c>
      <c r="L32" s="47" t="str">
        <f t="shared" ref="L32" si="374">IF(ISERROR(IF($S32="A",L31/L30,L31/L30)),"",IF($S32="A",L31/L30,L31/L30))</f>
        <v/>
      </c>
      <c r="M32" s="47" t="str">
        <f t="shared" ref="M32" si="375">IF(ISERROR(IF($S32="A",M31/M30,M31/M30)),"",IF($S32="A",M31/M30,M31/M30))</f>
        <v/>
      </c>
      <c r="N32" s="47" t="str">
        <f t="shared" ref="N32" si="376">IF(ISERROR(IF($S32="A",N31/N30,N31/N30)),"",IF($S32="A",N31/N30,N31/N30))</f>
        <v/>
      </c>
      <c r="O32" s="47" t="str">
        <f t="shared" ref="O32" si="377">IF(ISERROR(IF($S32="A",O31/O30,O31/O30)),"",IF($S32="A",O31/O30,O31/O30))</f>
        <v/>
      </c>
      <c r="P32" s="47" t="str">
        <f t="shared" ref="P32" si="378">IF(ISERROR(IF($S32="A",P31/P30,P31/P30)),"",IF($S32="A",P31/P30,P31/P30))</f>
        <v/>
      </c>
      <c r="Q32" s="47" t="str">
        <f t="shared" ref="Q32" si="379">IF(ISERROR(IF($S32="A",Q31/Q30,Q31/Q30)),"",IF($S32="A",Q31/Q30,Q31/Q30))</f>
        <v/>
      </c>
      <c r="R32" s="47" t="str">
        <f t="shared" ref="R32" si="380">IF(ISERROR(IF($S32="A",R31/R30,R31/R30)),"",IF($S32="A",R31/R30,R31/R30))</f>
        <v/>
      </c>
      <c r="S32" s="42" t="str">
        <f>LEFT(C30,1)</f>
        <v>:</v>
      </c>
      <c r="T32" s="45" t="s">
        <v>4</v>
      </c>
      <c r="U32" s="47" t="str">
        <f>IF(ISERROR(IF($S32="A",U31/U30,U31/U30)),"",IF($S32="A",U31/U30,U31/U30))</f>
        <v/>
      </c>
      <c r="V32" s="47" t="str">
        <f t="shared" ref="V32" si="381">IF(ISERROR(IF($S32="A",V31/V30,V31/V30)),"",IF($S32="A",V31/V30,V31/V30))</f>
        <v/>
      </c>
      <c r="W32" s="47" t="str">
        <f t="shared" ref="W32" si="382">IF(ISERROR(IF($S32="A",W31/W30,W31/W30)),"",IF($S32="A",W31/W30,W31/W30))</f>
        <v/>
      </c>
      <c r="X32" s="47" t="str">
        <f t="shared" ref="X32" si="383">IF(ISERROR(IF($S32="A",X31/X30,X31/X30)),"",IF($S32="A",X31/X30,X31/X30))</f>
        <v/>
      </c>
      <c r="Y32" s="47" t="str">
        <f t="shared" ref="Y32" si="384">IF(ISERROR(IF($S32="A",Y31/Y30,Y31/Y30)),"",IF($S32="A",Y31/Y30,Y31/Y30))</f>
        <v/>
      </c>
      <c r="Z32" s="47" t="str">
        <f t="shared" ref="Z32" si="385">IF(ISERROR(IF($S32="A",Z31/Z30,Z31/Z30)),"",IF($S32="A",Z31/Z30,Z31/Z30))</f>
        <v/>
      </c>
      <c r="AA32" s="47" t="str">
        <f t="shared" ref="AA32" si="386">IF(ISERROR(IF($S32="A",AA31/AA30,AA31/AA30)),"",IF($S32="A",AA31/AA30,AA31/AA30))</f>
        <v/>
      </c>
      <c r="AB32" s="47" t="str">
        <f t="shared" ref="AB32" si="387">IF(ISERROR(IF($S32="A",AB31/AB30,AB31/AB30)),"",IF($S32="A",AB31/AB30,AB31/AB30))</f>
        <v/>
      </c>
      <c r="AC32" s="47" t="str">
        <f t="shared" ref="AC32" si="388">IF(ISERROR(IF($S32="A",AC31/AC30,AC31/AC30)),"",IF($S32="A",AC31/AC30,AC31/AC30))</f>
        <v/>
      </c>
      <c r="AD32" s="47" t="str">
        <f t="shared" ref="AD32" si="389">IF(ISERROR(IF($S32="A",AD31/AD30,AD31/AD30)),"",IF($S32="A",AD31/AD30,AD31/AD30))</f>
        <v/>
      </c>
      <c r="AE32" s="47" t="str">
        <f t="shared" ref="AE32" si="390">IF(ISERROR(IF($S32="A",AE31/AE30,AE31/AE30)),"",IF($S32="A",AE31/AE30,AE31/AE30))</f>
        <v/>
      </c>
      <c r="AF32" s="47" t="str">
        <f t="shared" ref="AF32" si="391">IF(ISERROR(IF($S32="A",AF31/AF30,AF31/AF30)),"",IF($S32="A",AF31/AF30,AF31/AF30))</f>
        <v/>
      </c>
      <c r="AG32" s="47" t="str">
        <f t="shared" ref="AG32" si="392">IF(ISERROR(IF($S32="A",AG31/AG30,AG31/AG30)),"",IF($S32="A",AG31/AG30,AG31/AG30))</f>
        <v/>
      </c>
      <c r="AH32" s="47" t="str">
        <f t="shared" ref="AH32" si="393">IF(ISERROR(IF($S32="A",AH31/AH30,AH31/AH30)),"",IF($S32="A",AH31/AH30,AH31/AH30))</f>
        <v/>
      </c>
      <c r="AI32" s="42"/>
      <c r="AJ32" s="45" t="s">
        <v>4</v>
      </c>
      <c r="AK32" s="47" t="str">
        <f>IF(ISERROR(IF($S32="A",AK31/AK30,AK31/AK30)),"",IF($S32="A",AK31/AK30,AK31/AK30))</f>
        <v/>
      </c>
      <c r="AL32" s="47" t="str">
        <f t="shared" ref="AL32" si="394">IF(ISERROR(IF($S32="A",AL31/AL30,AL31/AL30)),"",IF($S32="A",AL31/AL30,AL31/AL30))</f>
        <v/>
      </c>
      <c r="AM32" s="47" t="str">
        <f t="shared" ref="AM32" si="395">IF(ISERROR(IF($S32="A",AM31/AM30,AM31/AM30)),"",IF($S32="A",AM31/AM30,AM31/AM30))</f>
        <v/>
      </c>
      <c r="AN32" s="47" t="str">
        <f t="shared" ref="AN32" si="396">IF(ISERROR(IF($S32="A",AN31/AN30,AN31/AN30)),"",IF($S32="A",AN31/AN30,AN31/AN30))</f>
        <v/>
      </c>
      <c r="AO32" s="47" t="str">
        <f t="shared" ref="AO32" si="397">IF(ISERROR(IF($S32="A",AO31/AO30,AO31/AO30)),"",IF($S32="A",AO31/AO30,AO31/AO30))</f>
        <v/>
      </c>
      <c r="AP32" s="47" t="str">
        <f t="shared" ref="AP32" si="398">IF(ISERROR(IF($S32="A",AP31/AP30,AP31/AP30)),"",IF($S32="A",AP31/AP30,AP31/AP30))</f>
        <v/>
      </c>
      <c r="AQ32" s="47" t="str">
        <f t="shared" ref="AQ32" si="399">IF(ISERROR(IF($S32="A",AQ31/AQ30,AQ31/AQ30)),"",IF($S32="A",AQ31/AQ30,AQ31/AQ30))</f>
        <v/>
      </c>
      <c r="AR32" s="47" t="str">
        <f t="shared" ref="AR32" si="400">IF(ISERROR(IF($S32="A",AR31/AR30,AR31/AR30)),"",IF($S32="A",AR31/AR30,AR31/AR30))</f>
        <v/>
      </c>
      <c r="AS32" s="47" t="str">
        <f t="shared" ref="AS32" si="401">IF(ISERROR(IF($S32="A",AS31/AS30,AS31/AS30)),"",IF($S32="A",AS31/AS30,AS31/AS30))</f>
        <v/>
      </c>
      <c r="AT32" s="47" t="str">
        <f t="shared" ref="AT32" si="402">IF(ISERROR(IF($S32="A",AT31/AT30,AT31/AT30)),"",IF($S32="A",AT31/AT30,AT31/AT30))</f>
        <v/>
      </c>
      <c r="AU32" s="47" t="str">
        <f t="shared" ref="AU32" si="403">IF(ISERROR(IF($S32="A",AU31/AU30,AU31/AU30)),"",IF($S32="A",AU31/AU30,AU31/AU30))</f>
        <v/>
      </c>
      <c r="AV32" s="47" t="str">
        <f t="shared" ref="AV32" si="404">IF(ISERROR(IF($S32="A",AV31/AV30,AV31/AV30)),"",IF($S32="A",AV31/AV30,AV31/AV30))</f>
        <v/>
      </c>
      <c r="AW32" s="47" t="str">
        <f t="shared" ref="AW32" si="405">IF(ISERROR(IF($S32="A",AW31/AW30,AW31/AW30)),"",IF($S32="A",AW31/AW30,AW31/AW30))</f>
        <v/>
      </c>
      <c r="AX32" s="47" t="str">
        <f t="shared" ref="AX32" si="406">IF(ISERROR(IF($S32="A",AX31/AX30,AX31/AX30)),"",IF($S32="A",AX31/AX30,AX31/AX30))</f>
        <v/>
      </c>
      <c r="AY32" s="42"/>
      <c r="AZ32" s="45" t="s">
        <v>4</v>
      </c>
      <c r="BA32" s="47" t="str">
        <f>IF(ISERROR(IF($S32="A",BA31/BA30,BA31/BA30)),"",IF($S32="A",BA31/BA30,BA31/BA30))</f>
        <v/>
      </c>
      <c r="BB32" s="47" t="str">
        <f t="shared" ref="BB32" si="407">IF(ISERROR(IF($S32="A",BB31/BB30,BB31/BB30)),"",IF($S32="A",BB31/BB30,BB31/BB30))</f>
        <v/>
      </c>
      <c r="BC32" s="47" t="str">
        <f t="shared" ref="BC32" si="408">IF(ISERROR(IF($S32="A",BC31/BC30,BC31/BC30)),"",IF($S32="A",BC31/BC30,BC31/BC30))</f>
        <v/>
      </c>
      <c r="BD32" s="47" t="str">
        <f t="shared" ref="BD32" si="409">IF(ISERROR(IF($S32="A",BD31/BD30,BD31/BD30)),"",IF($S32="A",BD31/BD30,BD31/BD30))</f>
        <v/>
      </c>
      <c r="BE32" s="47" t="str">
        <f t="shared" ref="BE32" si="410">IF(ISERROR(IF($S32="A",BE31/BE30,BE31/BE30)),"",IF($S32="A",BE31/BE30,BE31/BE30))</f>
        <v/>
      </c>
      <c r="BF32" s="47" t="str">
        <f t="shared" ref="BF32" si="411">IF(ISERROR(IF($S32="A",BF31/BF30,BF31/BF30)),"",IF($S32="A",BF31/BF30,BF31/BF30))</f>
        <v/>
      </c>
      <c r="BG32" s="47" t="str">
        <f t="shared" ref="BG32" si="412">IF(ISERROR(IF($S32="A",BG31/BG30,BG31/BG30)),"",IF($S32="A",BG31/BG30,BG31/BG30))</f>
        <v/>
      </c>
      <c r="BH32" s="47" t="str">
        <f t="shared" ref="BH32" si="413">IF(ISERROR(IF($S32="A",BH31/BH30,BH31/BH30)),"",IF($S32="A",BH31/BH30,BH31/BH30))</f>
        <v/>
      </c>
      <c r="BI32" s="47" t="str">
        <f t="shared" ref="BI32" si="414">IF(ISERROR(IF($S32="A",BI31/BI30,BI31/BI30)),"",IF($S32="A",BI31/BI30,BI31/BI30))</f>
        <v/>
      </c>
      <c r="BJ32" s="47" t="str">
        <f t="shared" ref="BJ32" si="415">IF(ISERROR(IF($S32="A",BJ31/BJ30,BJ31/BJ30)),"",IF($S32="A",BJ31/BJ30,BJ31/BJ30))</f>
        <v/>
      </c>
      <c r="BK32" s="47" t="str">
        <f t="shared" ref="BK32" si="416">IF(ISERROR(IF($S32="A",BK31/BK30,BK31/BK30)),"",IF($S32="A",BK31/BK30,BK31/BK30))</f>
        <v/>
      </c>
      <c r="BL32" s="47" t="str">
        <f t="shared" ref="BL32" si="417">IF(ISERROR(IF($S32="A",BL31/BL30,BL31/BL30)),"",IF($S32="A",BL31/BL30,BL31/BL30))</f>
        <v/>
      </c>
      <c r="BM32" s="47" t="str">
        <f t="shared" ref="BM32" si="418">IF(ISERROR(IF($S32="A",BM31/BM30,BM31/BM30)),"",IF($S32="A",BM31/BM30,BM31/BM30))</f>
        <v/>
      </c>
      <c r="BN32" s="47" t="str">
        <f t="shared" ref="BN32" si="419">IF(ISERROR(IF($S32="A",BN31/BN30,BN31/BN30)),"",IF($S32="A",BN31/BN30,BN31/BN30))</f>
        <v/>
      </c>
      <c r="BP32" s="45" t="s">
        <v>4</v>
      </c>
      <c r="BQ32" s="47" t="str">
        <f>IF(ISERROR(IF($S32="A",BQ31/BQ30,BQ31/BQ30)),"",IF($S32="A",BQ31/BQ30,BQ31/BQ30))</f>
        <v/>
      </c>
      <c r="BR32" s="47" t="str">
        <f t="shared" ref="BR32" si="420">IF(ISERROR(IF($S32="A",BR31/BR30,BR31/BR30)),"",IF($S32="A",BR31/BR30,BR31/BR30))</f>
        <v/>
      </c>
      <c r="BS32" s="47" t="str">
        <f t="shared" ref="BS32" si="421">IF(ISERROR(IF($S32="A",BS31/BS30,BS31/BS30)),"",IF($S32="A",BS31/BS30,BS31/BS30))</f>
        <v/>
      </c>
      <c r="BT32" s="47" t="str">
        <f t="shared" ref="BT32" si="422">IF(ISERROR(IF($S32="A",BT31/BT30,BT31/BT30)),"",IF($S32="A",BT31/BT30,BT31/BT30))</f>
        <v/>
      </c>
      <c r="BU32" s="47" t="str">
        <f t="shared" ref="BU32" si="423">IF(ISERROR(IF($S32="A",BU31/BU30,BU31/BU30)),"",IF($S32="A",BU31/BU30,BU31/BU30))</f>
        <v/>
      </c>
      <c r="BV32" s="47" t="str">
        <f t="shared" ref="BV32" si="424">IF(ISERROR(IF($S32="A",BV31/BV30,BV31/BV30)),"",IF($S32="A",BV31/BV30,BV31/BV30))</f>
        <v/>
      </c>
      <c r="BW32" s="47" t="str">
        <f t="shared" ref="BW32" si="425">IF(ISERROR(IF($S32="A",BW31/BW30,BW31/BW30)),"",IF($S32="A",BW31/BW30,BW31/BW30))</f>
        <v/>
      </c>
      <c r="BX32" s="47" t="str">
        <f t="shared" ref="BX32" si="426">IF(ISERROR(IF($S32="A",BX31/BX30,BX31/BX30)),"",IF($S32="A",BX31/BX30,BX31/BX30))</f>
        <v/>
      </c>
      <c r="BY32" s="47" t="str">
        <f t="shared" ref="BY32" si="427">IF(ISERROR(IF($S32="A",BY31/BY30,BY31/BY30)),"",IF($S32="A",BY31/BY30,BY31/BY30))</f>
        <v/>
      </c>
      <c r="BZ32" s="47" t="str">
        <f t="shared" ref="BZ32" si="428">IF(ISERROR(IF($S32="A",BZ31/BZ30,BZ31/BZ30)),"",IF($S32="A",BZ31/BZ30,BZ31/BZ30))</f>
        <v/>
      </c>
      <c r="CA32" s="47" t="str">
        <f t="shared" ref="CA32" si="429">IF(ISERROR(IF($S32="A",CA31/CA30,CA31/CA30)),"",IF($S32="A",CA31/CA30,CA31/CA30))</f>
        <v/>
      </c>
      <c r="CB32" s="47" t="str">
        <f t="shared" ref="CB32" si="430">IF(ISERROR(IF($S32="A",CB31/CB30,CB31/CB30)),"",IF($S32="A",CB31/CB30,CB31/CB30))</f>
        <v/>
      </c>
      <c r="CC32" s="273" t="str">
        <f t="shared" ref="CC32" si="431">IF(ISERROR(IF($S32="A",CC31/CC30,CC31/CC30)),"",IF($S32="A",CC31/CC30,CC31/CC30))</f>
        <v/>
      </c>
      <c r="CD32" s="273" t="str">
        <f t="shared" ref="CD32" si="432">IF(ISERROR(IF($S32="A",CD31/CD30,CD31/CD30)),"",IF($S32="A",CD31/CD30,CD31/CD30))</f>
        <v/>
      </c>
      <c r="CE32" s="144" t="str">
        <f>IF(ISERROR(AVERAGE(Q32,AG32,AW32,BM32,CC32)),"",AVERAGE(Q32,AG32,AW32,BM32,CC32))</f>
        <v/>
      </c>
      <c r="CF32" s="244"/>
    </row>
    <row r="33" spans="1:84" ht="9" customHeight="1" thickTop="1" thickBot="1">
      <c r="E33" s="42" t="str">
        <f>IF(E32&lt;0,-E32,E32)</f>
        <v/>
      </c>
      <c r="F33" s="42" t="str">
        <f t="shared" ref="F33" si="433">IF(F32&lt;0,-F32,F32)</f>
        <v/>
      </c>
      <c r="G33" s="42" t="str">
        <f t="shared" ref="G33" si="434">IF(G32&lt;0,-G32,G32)</f>
        <v/>
      </c>
      <c r="H33" s="42" t="str">
        <f t="shared" ref="H33" si="435">IF(H32&lt;0,-H32,H32)</f>
        <v/>
      </c>
      <c r="I33" s="42" t="str">
        <f t="shared" ref="I33" si="436">IF(I32&lt;0,-I32,I32)</f>
        <v/>
      </c>
      <c r="J33" s="42" t="str">
        <f t="shared" ref="J33" si="437">IF(J32&lt;0,-J32,J32)</f>
        <v/>
      </c>
      <c r="K33" s="42" t="str">
        <f t="shared" ref="K33" si="438">IF(K32&lt;0,-K32,K32)</f>
        <v/>
      </c>
      <c r="L33" s="42" t="str">
        <f t="shared" ref="L33" si="439">IF(L32&lt;0,-L32,L32)</f>
        <v/>
      </c>
      <c r="M33" s="42" t="str">
        <f t="shared" ref="M33" si="440">IF(M32&lt;0,-M32,M32)</f>
        <v/>
      </c>
      <c r="N33" s="42" t="str">
        <f t="shared" ref="N33" si="441">IF(N32&lt;0,-N32,N32)</f>
        <v/>
      </c>
      <c r="O33" s="42" t="str">
        <f t="shared" ref="O33" si="442">IF(O32&lt;0,-O32,O32)</f>
        <v/>
      </c>
      <c r="P33" s="42" t="str">
        <f t="shared" ref="P33" si="443">IF(P32&lt;0,-P32,P32)</f>
        <v/>
      </c>
      <c r="Q33" s="42" t="str">
        <f t="shared" ref="Q33" si="444">IF(Q32&lt;0,-Q32,Q32)</f>
        <v/>
      </c>
      <c r="R33" s="42" t="str">
        <f t="shared" ref="R33" si="445">IF(R32&lt;0,-R32,R32)</f>
        <v/>
      </c>
      <c r="U33" s="42" t="str">
        <f>IF(U32&lt;0,-U32,U32)</f>
        <v/>
      </c>
      <c r="V33" s="42" t="str">
        <f t="shared" ref="V33" si="446">IF(V32&lt;0,-V32,V32)</f>
        <v/>
      </c>
      <c r="W33" s="42" t="str">
        <f t="shared" ref="W33" si="447">IF(W32&lt;0,-W32,W32)</f>
        <v/>
      </c>
      <c r="X33" s="42" t="str">
        <f t="shared" ref="X33" si="448">IF(X32&lt;0,-X32,X32)</f>
        <v/>
      </c>
      <c r="Y33" s="42" t="str">
        <f t="shared" ref="Y33" si="449">IF(Y32&lt;0,-Y32,Y32)</f>
        <v/>
      </c>
      <c r="Z33" s="42" t="str">
        <f t="shared" ref="Z33" si="450">IF(Z32&lt;0,-Z32,Z32)</f>
        <v/>
      </c>
      <c r="AA33" s="42" t="str">
        <f t="shared" ref="AA33" si="451">IF(AA32&lt;0,-AA32,AA32)</f>
        <v/>
      </c>
      <c r="AB33" s="42" t="str">
        <f t="shared" ref="AB33" si="452">IF(AB32&lt;0,-AB32,AB32)</f>
        <v/>
      </c>
      <c r="AC33" s="42" t="str">
        <f t="shared" ref="AC33" si="453">IF(AC32&lt;0,-AC32,AC32)</f>
        <v/>
      </c>
      <c r="AD33" s="42" t="str">
        <f t="shared" ref="AD33" si="454">IF(AD32&lt;0,-AD32,AD32)</f>
        <v/>
      </c>
      <c r="AE33" s="42" t="str">
        <f t="shared" ref="AE33" si="455">IF(AE32&lt;0,-AE32,AE32)</f>
        <v/>
      </c>
      <c r="AF33" s="42" t="str">
        <f t="shared" ref="AF33" si="456">IF(AF32&lt;0,-AF32,AF32)</f>
        <v/>
      </c>
      <c r="AG33" s="42" t="str">
        <f t="shared" ref="AG33" si="457">IF(AG32&lt;0,-AG32,AG32)</f>
        <v/>
      </c>
      <c r="AH33" s="42" t="str">
        <f t="shared" ref="AH33" si="458">IF(AH32&lt;0,-AH32,AH32)</f>
        <v/>
      </c>
      <c r="AK33" s="42" t="str">
        <f>IF(AK32&lt;0,-AK32,AK32)</f>
        <v/>
      </c>
      <c r="AL33" s="42" t="str">
        <f t="shared" ref="AL33" si="459">IF(AL32&lt;0,-AL32,AL32)</f>
        <v/>
      </c>
      <c r="AM33" s="42" t="str">
        <f t="shared" ref="AM33" si="460">IF(AM32&lt;0,-AM32,AM32)</f>
        <v/>
      </c>
      <c r="AN33" s="42" t="str">
        <f t="shared" ref="AN33" si="461">IF(AN32&lt;0,-AN32,AN32)</f>
        <v/>
      </c>
      <c r="AO33" s="42" t="str">
        <f t="shared" ref="AO33" si="462">IF(AO32&lt;0,-AO32,AO32)</f>
        <v/>
      </c>
      <c r="AP33" s="42" t="str">
        <f t="shared" ref="AP33" si="463">IF(AP32&lt;0,-AP32,AP32)</f>
        <v/>
      </c>
      <c r="AQ33" s="42" t="str">
        <f t="shared" ref="AQ33" si="464">IF(AQ32&lt;0,-AQ32,AQ32)</f>
        <v/>
      </c>
      <c r="AR33" s="42" t="str">
        <f t="shared" ref="AR33" si="465">IF(AR32&lt;0,-AR32,AR32)</f>
        <v/>
      </c>
      <c r="AS33" s="42" t="str">
        <f t="shared" ref="AS33" si="466">IF(AS32&lt;0,-AS32,AS32)</f>
        <v/>
      </c>
      <c r="AT33" s="42" t="str">
        <f t="shared" ref="AT33" si="467">IF(AT32&lt;0,-AT32,AT32)</f>
        <v/>
      </c>
      <c r="AU33" s="42" t="str">
        <f t="shared" ref="AU33" si="468">IF(AU32&lt;0,-AU32,AU32)</f>
        <v/>
      </c>
      <c r="AV33" s="42" t="str">
        <f t="shared" ref="AV33" si="469">IF(AV32&lt;0,-AV32,AV32)</f>
        <v/>
      </c>
      <c r="AW33" s="42" t="str">
        <f t="shared" ref="AW33" si="470">IF(AW32&lt;0,-AW32,AW32)</f>
        <v/>
      </c>
      <c r="AX33" s="42" t="str">
        <f t="shared" ref="AX33" si="471">IF(AX32&lt;0,-AX32,AX32)</f>
        <v/>
      </c>
      <c r="AZ33" s="241"/>
      <c r="BA33" s="42" t="str">
        <f>IF(BA32&lt;0,-BA32,BA32)</f>
        <v/>
      </c>
      <c r="BB33" s="42" t="str">
        <f t="shared" ref="BB33" si="472">IF(BB32&lt;0,-BB32,BB32)</f>
        <v/>
      </c>
      <c r="BC33" s="42" t="str">
        <f t="shared" ref="BC33" si="473">IF(BC32&lt;0,-BC32,BC32)</f>
        <v/>
      </c>
      <c r="BD33" s="42" t="str">
        <f t="shared" ref="BD33" si="474">IF(BD32&lt;0,-BD32,BD32)</f>
        <v/>
      </c>
      <c r="BE33" s="42" t="str">
        <f t="shared" ref="BE33" si="475">IF(BE32&lt;0,-BE32,BE32)</f>
        <v/>
      </c>
      <c r="BF33" s="42" t="str">
        <f t="shared" ref="BF33" si="476">IF(BF32&lt;0,-BF32,BF32)</f>
        <v/>
      </c>
      <c r="BG33" s="42" t="str">
        <f t="shared" ref="BG33" si="477">IF(BG32&lt;0,-BG32,BG32)</f>
        <v/>
      </c>
      <c r="BH33" s="42" t="str">
        <f t="shared" ref="BH33" si="478">IF(BH32&lt;0,-BH32,BH32)</f>
        <v/>
      </c>
      <c r="BI33" s="42" t="str">
        <f t="shared" ref="BI33" si="479">IF(BI32&lt;0,-BI32,BI32)</f>
        <v/>
      </c>
      <c r="BJ33" s="42" t="str">
        <f t="shared" ref="BJ33" si="480">IF(BJ32&lt;0,-BJ32,BJ32)</f>
        <v/>
      </c>
      <c r="BK33" s="42" t="str">
        <f t="shared" ref="BK33" si="481">IF(BK32&lt;0,-BK32,BK32)</f>
        <v/>
      </c>
      <c r="BL33" s="42" t="str">
        <f t="shared" ref="BL33" si="482">IF(BL32&lt;0,-BL32,BL32)</f>
        <v/>
      </c>
      <c r="BM33" s="42" t="str">
        <f t="shared" ref="BM33" si="483">IF(BM32&lt;0,-BM32,BM32)</f>
        <v/>
      </c>
      <c r="BN33" s="42" t="str">
        <f t="shared" ref="BN33" si="484">IF(BN32&lt;0,-BN32,BN32)</f>
        <v/>
      </c>
      <c r="BQ33" s="42" t="str">
        <f>IF(BQ32&lt;0,-BQ32,BQ32)</f>
        <v/>
      </c>
      <c r="BR33" s="42" t="str">
        <f t="shared" ref="BR33" si="485">IF(BR32&lt;0,-BR32,BR32)</f>
        <v/>
      </c>
      <c r="BS33" s="42" t="str">
        <f t="shared" ref="BS33" si="486">IF(BS32&lt;0,-BS32,BS32)</f>
        <v/>
      </c>
      <c r="BT33" s="42" t="str">
        <f t="shared" ref="BT33" si="487">IF(BT32&lt;0,-BT32,BT32)</f>
        <v/>
      </c>
      <c r="BU33" s="42" t="str">
        <f t="shared" ref="BU33" si="488">IF(BU32&lt;0,-BU32,BU32)</f>
        <v/>
      </c>
      <c r="BV33" s="42" t="str">
        <f t="shared" ref="BV33" si="489">IF(BV32&lt;0,-BV32,BV32)</f>
        <v/>
      </c>
      <c r="BW33" s="42" t="str">
        <f t="shared" ref="BW33" si="490">IF(BW32&lt;0,-BW32,BW32)</f>
        <v/>
      </c>
      <c r="BX33" s="42" t="str">
        <f t="shared" ref="BX33" si="491">IF(BX32&lt;0,-BX32,BX32)</f>
        <v/>
      </c>
      <c r="BY33" s="42" t="str">
        <f t="shared" ref="BY33" si="492">IF(BY32&lt;0,-BY32,BY32)</f>
        <v/>
      </c>
      <c r="BZ33" s="42" t="str">
        <f t="shared" ref="BZ33" si="493">IF(BZ32&lt;0,-BZ32,BZ32)</f>
        <v/>
      </c>
      <c r="CA33" s="42" t="str">
        <f t="shared" ref="CA33" si="494">IF(CA32&lt;0,-CA32,CA32)</f>
        <v/>
      </c>
      <c r="CB33" s="42" t="str">
        <f t="shared" ref="CB33" si="495">IF(CB32&lt;0,-CB32,CB32)</f>
        <v/>
      </c>
      <c r="CC33" s="274" t="str">
        <f t="shared" ref="CC33" si="496">IF(CC32&lt;0,-CC32,CC32)</f>
        <v/>
      </c>
      <c r="CD33" s="274" t="str">
        <f t="shared" ref="CD33" si="497">IF(CD32&lt;0,-CD32,CD32)</f>
        <v/>
      </c>
    </row>
    <row r="34" spans="1:84" s="233" customFormat="1" ht="26.25" customHeight="1" thickTop="1" thickBot="1">
      <c r="A34" s="232"/>
      <c r="B34" s="232">
        <f>IF(ME!$D$15=0,0,1)</f>
        <v>0</v>
      </c>
      <c r="C34" s="340" t="s">
        <v>73</v>
      </c>
      <c r="D34" s="234" t="s">
        <v>67</v>
      </c>
      <c r="E34" s="235" t="s">
        <v>5</v>
      </c>
      <c r="F34" s="236" t="s">
        <v>6</v>
      </c>
      <c r="G34" s="236" t="s">
        <v>7</v>
      </c>
      <c r="H34" s="236" t="s">
        <v>287</v>
      </c>
      <c r="I34" s="236" t="s">
        <v>288</v>
      </c>
      <c r="J34" s="236" t="s">
        <v>289</v>
      </c>
      <c r="K34" s="236" t="s">
        <v>290</v>
      </c>
      <c r="L34" s="236" t="s">
        <v>291</v>
      </c>
      <c r="M34" s="236" t="s">
        <v>251</v>
      </c>
      <c r="N34" s="236" t="s">
        <v>252</v>
      </c>
      <c r="O34" s="236" t="s">
        <v>254</v>
      </c>
      <c r="P34" s="236" t="s">
        <v>253</v>
      </c>
      <c r="Q34" s="237" t="s">
        <v>54</v>
      </c>
      <c r="R34" s="237" t="s">
        <v>8</v>
      </c>
      <c r="S34" s="7"/>
      <c r="T34" s="238"/>
      <c r="U34" s="235" t="s">
        <v>5</v>
      </c>
      <c r="V34" s="236" t="s">
        <v>6</v>
      </c>
      <c r="W34" s="236" t="s">
        <v>7</v>
      </c>
      <c r="X34" s="236" t="s">
        <v>287</v>
      </c>
      <c r="Y34" s="236" t="s">
        <v>288</v>
      </c>
      <c r="Z34" s="236" t="s">
        <v>289</v>
      </c>
      <c r="AA34" s="236" t="s">
        <v>290</v>
      </c>
      <c r="AB34" s="236" t="s">
        <v>291</v>
      </c>
      <c r="AC34" s="236" t="s">
        <v>251</v>
      </c>
      <c r="AD34" s="236" t="s">
        <v>252</v>
      </c>
      <c r="AE34" s="236" t="s">
        <v>254</v>
      </c>
      <c r="AF34" s="236" t="s">
        <v>253</v>
      </c>
      <c r="AG34" s="237" t="s">
        <v>54</v>
      </c>
      <c r="AH34" s="237" t="s">
        <v>8</v>
      </c>
      <c r="AI34" s="7"/>
      <c r="AJ34" s="238"/>
      <c r="AK34" s="235" t="s">
        <v>5</v>
      </c>
      <c r="AL34" s="236" t="s">
        <v>6</v>
      </c>
      <c r="AM34" s="236" t="s">
        <v>7</v>
      </c>
      <c r="AN34" s="236" t="s">
        <v>287</v>
      </c>
      <c r="AO34" s="236" t="s">
        <v>288</v>
      </c>
      <c r="AP34" s="236" t="s">
        <v>289</v>
      </c>
      <c r="AQ34" s="236" t="s">
        <v>290</v>
      </c>
      <c r="AR34" s="236" t="s">
        <v>291</v>
      </c>
      <c r="AS34" s="236" t="s">
        <v>251</v>
      </c>
      <c r="AT34" s="236" t="s">
        <v>252</v>
      </c>
      <c r="AU34" s="236" t="s">
        <v>254</v>
      </c>
      <c r="AV34" s="236" t="s">
        <v>253</v>
      </c>
      <c r="AW34" s="237" t="s">
        <v>54</v>
      </c>
      <c r="AX34" s="237" t="s">
        <v>8</v>
      </c>
      <c r="AY34" s="7"/>
      <c r="AZ34" s="238"/>
      <c r="BA34" s="235" t="s">
        <v>5</v>
      </c>
      <c r="BB34" s="236" t="s">
        <v>6</v>
      </c>
      <c r="BC34" s="236" t="s">
        <v>7</v>
      </c>
      <c r="BD34" s="236" t="s">
        <v>287</v>
      </c>
      <c r="BE34" s="236" t="s">
        <v>288</v>
      </c>
      <c r="BF34" s="236" t="s">
        <v>289</v>
      </c>
      <c r="BG34" s="236" t="s">
        <v>290</v>
      </c>
      <c r="BH34" s="236" t="s">
        <v>291</v>
      </c>
      <c r="BI34" s="236" t="s">
        <v>251</v>
      </c>
      <c r="BJ34" s="236" t="s">
        <v>252</v>
      </c>
      <c r="BK34" s="236" t="s">
        <v>254</v>
      </c>
      <c r="BL34" s="236" t="s">
        <v>253</v>
      </c>
      <c r="BM34" s="237" t="s">
        <v>54</v>
      </c>
      <c r="BN34" s="237" t="s">
        <v>8</v>
      </c>
      <c r="BP34" s="238"/>
      <c r="BQ34" s="235" t="s">
        <v>5</v>
      </c>
      <c r="BR34" s="236" t="s">
        <v>6</v>
      </c>
      <c r="BS34" s="236" t="s">
        <v>7</v>
      </c>
      <c r="BT34" s="236" t="s">
        <v>287</v>
      </c>
      <c r="BU34" s="236" t="s">
        <v>288</v>
      </c>
      <c r="BV34" s="236" t="s">
        <v>289</v>
      </c>
      <c r="BW34" s="236" t="s">
        <v>290</v>
      </c>
      <c r="BX34" s="236" t="s">
        <v>291</v>
      </c>
      <c r="BY34" s="236" t="s">
        <v>251</v>
      </c>
      <c r="BZ34" s="236" t="s">
        <v>252</v>
      </c>
      <c r="CA34" s="236" t="s">
        <v>254</v>
      </c>
      <c r="CB34" s="236" t="s">
        <v>253</v>
      </c>
      <c r="CC34" s="271" t="s">
        <v>54</v>
      </c>
      <c r="CD34" s="271" t="s">
        <v>8</v>
      </c>
      <c r="CE34" s="7"/>
      <c r="CF34" s="248"/>
    </row>
    <row r="35" spans="1:84" s="227" customFormat="1" ht="37.5" hidden="1" customHeight="1" thickTop="1" thickBot="1">
      <c r="B35" s="232">
        <f>IF(ME!$D$15=0,0,1)</f>
        <v>0</v>
      </c>
      <c r="C35" s="341"/>
      <c r="D35" s="45" t="s">
        <v>66</v>
      </c>
      <c r="E35" s="239"/>
      <c r="F35" s="239"/>
      <c r="G35" s="239"/>
      <c r="H35" s="239"/>
      <c r="I35" s="239"/>
      <c r="J35" s="239"/>
      <c r="K35" s="239"/>
      <c r="L35" s="239"/>
      <c r="M35" s="239"/>
      <c r="N35" s="239"/>
      <c r="O35" s="239"/>
      <c r="P35" s="239"/>
      <c r="Q35" s="46"/>
      <c r="R35" s="46">
        <f>SUM(E35:P35)</f>
        <v>0</v>
      </c>
      <c r="S35" s="44"/>
      <c r="T35" s="45" t="s">
        <v>66</v>
      </c>
      <c r="U35" s="239"/>
      <c r="V35" s="239"/>
      <c r="W35" s="239"/>
      <c r="X35" s="239"/>
      <c r="Y35" s="239"/>
      <c r="Z35" s="239"/>
      <c r="AA35" s="239"/>
      <c r="AB35" s="239"/>
      <c r="AC35" s="239"/>
      <c r="AD35" s="239"/>
      <c r="AE35" s="239"/>
      <c r="AF35" s="239"/>
      <c r="AG35" s="46"/>
      <c r="AH35" s="46">
        <f>SUM(U35:AF35)</f>
        <v>0</v>
      </c>
      <c r="AI35" s="44"/>
      <c r="AJ35" s="45" t="s">
        <v>66</v>
      </c>
      <c r="AK35" s="239"/>
      <c r="AL35" s="239"/>
      <c r="AM35" s="239"/>
      <c r="AN35" s="239"/>
      <c r="AO35" s="239"/>
      <c r="AP35" s="239"/>
      <c r="AQ35" s="239"/>
      <c r="AR35" s="239"/>
      <c r="AS35" s="239"/>
      <c r="AT35" s="239"/>
      <c r="AU35" s="239"/>
      <c r="AV35" s="239"/>
      <c r="AW35" s="46"/>
      <c r="AX35" s="46">
        <f>SUM(AK35:AV35)</f>
        <v>0</v>
      </c>
      <c r="AY35" s="44"/>
      <c r="AZ35" s="45" t="s">
        <v>66</v>
      </c>
      <c r="BA35" s="239"/>
      <c r="BB35" s="239"/>
      <c r="BC35" s="239"/>
      <c r="BD35" s="239"/>
      <c r="BE35" s="239"/>
      <c r="BF35" s="239"/>
      <c r="BG35" s="239"/>
      <c r="BH35" s="239"/>
      <c r="BI35" s="239"/>
      <c r="BJ35" s="239"/>
      <c r="BK35" s="239"/>
      <c r="BL35" s="239"/>
      <c r="BM35" s="46"/>
      <c r="BN35" s="46">
        <f>SUM(BA35:BL35)</f>
        <v>0</v>
      </c>
      <c r="BO35" s="240"/>
      <c r="BP35" s="45" t="s">
        <v>66</v>
      </c>
      <c r="BQ35" s="239"/>
      <c r="BR35" s="239"/>
      <c r="BS35" s="239"/>
      <c r="BT35" s="239"/>
      <c r="BU35" s="239"/>
      <c r="BV35" s="239"/>
      <c r="BW35" s="239"/>
      <c r="BX35" s="239"/>
      <c r="BY35" s="239"/>
      <c r="BZ35" s="239"/>
      <c r="CA35" s="239"/>
      <c r="CB35" s="239"/>
      <c r="CC35" s="272"/>
      <c r="CD35" s="272">
        <f>SUM(BQ35:CB35)</f>
        <v>0</v>
      </c>
      <c r="CE35" s="42"/>
      <c r="CF35" s="244"/>
    </row>
    <row r="36" spans="1:84" s="227" customFormat="1" ht="26.25" customHeight="1" thickTop="1" thickBot="1">
      <c r="B36" s="232">
        <f>IF(ME!$D$15=0,0,1)</f>
        <v>0</v>
      </c>
      <c r="C36" s="337" t="str">
        <f>C95</f>
        <v xml:space="preserve">: </v>
      </c>
      <c r="D36" s="45" t="s">
        <v>9</v>
      </c>
      <c r="E36" s="239"/>
      <c r="F36" s="239"/>
      <c r="G36" s="239"/>
      <c r="H36" s="239"/>
      <c r="I36" s="239"/>
      <c r="J36" s="239"/>
      <c r="K36" s="239"/>
      <c r="L36" s="239"/>
      <c r="M36" s="239"/>
      <c r="N36" s="239"/>
      <c r="O36" s="239"/>
      <c r="P36" s="239"/>
      <c r="Q36" s="46">
        <f>SUMIF(E67:P67,"=1",E36:P36)</f>
        <v>0</v>
      </c>
      <c r="R36" s="46">
        <f>SUM(E36:P36)</f>
        <v>0</v>
      </c>
      <c r="S36" s="42">
        <v>12</v>
      </c>
      <c r="T36" s="45" t="s">
        <v>9</v>
      </c>
      <c r="U36" s="239"/>
      <c r="V36" s="239"/>
      <c r="W36" s="239"/>
      <c r="X36" s="239"/>
      <c r="Y36" s="239"/>
      <c r="Z36" s="239"/>
      <c r="AA36" s="239"/>
      <c r="AB36" s="239"/>
      <c r="AC36" s="239"/>
      <c r="AD36" s="239"/>
      <c r="AE36" s="239"/>
      <c r="AF36" s="239"/>
      <c r="AG36" s="46">
        <f>SUMIF(U67:AF67,"=1",U36:AF36)</f>
        <v>0</v>
      </c>
      <c r="AH36" s="46">
        <f>SUM(U36:AF36)</f>
        <v>0</v>
      </c>
      <c r="AI36" s="42"/>
      <c r="AJ36" s="45" t="s">
        <v>9</v>
      </c>
      <c r="AK36" s="239"/>
      <c r="AL36" s="239"/>
      <c r="AM36" s="239"/>
      <c r="AN36" s="239"/>
      <c r="AO36" s="239"/>
      <c r="AP36" s="239"/>
      <c r="AQ36" s="239"/>
      <c r="AR36" s="239"/>
      <c r="AS36" s="239"/>
      <c r="AT36" s="239"/>
      <c r="AU36" s="239"/>
      <c r="AV36" s="239"/>
      <c r="AW36" s="46">
        <f>SUMIF(AK67:AV67,"=1",AK36:AV36)</f>
        <v>0</v>
      </c>
      <c r="AX36" s="46">
        <f>SUM(AK36:AV36)</f>
        <v>0</v>
      </c>
      <c r="AY36" s="42"/>
      <c r="AZ36" s="45" t="s">
        <v>9</v>
      </c>
      <c r="BA36" s="239"/>
      <c r="BB36" s="239"/>
      <c r="BC36" s="239"/>
      <c r="BD36" s="239"/>
      <c r="BE36" s="239"/>
      <c r="BF36" s="239"/>
      <c r="BG36" s="239"/>
      <c r="BH36" s="239"/>
      <c r="BI36" s="239"/>
      <c r="BJ36" s="239"/>
      <c r="BK36" s="239"/>
      <c r="BL36" s="239"/>
      <c r="BM36" s="46">
        <f>SUMIF(BA67:BL67,"=1",BA36:BL36)</f>
        <v>0</v>
      </c>
      <c r="BN36" s="46">
        <f>SUM(BA36:BL36)</f>
        <v>0</v>
      </c>
      <c r="BP36" s="45" t="s">
        <v>9</v>
      </c>
      <c r="BQ36" s="239"/>
      <c r="BR36" s="239"/>
      <c r="BS36" s="239"/>
      <c r="BT36" s="239"/>
      <c r="BU36" s="239"/>
      <c r="BV36" s="239"/>
      <c r="BW36" s="239"/>
      <c r="BX36" s="239"/>
      <c r="BY36" s="239"/>
      <c r="BZ36" s="239"/>
      <c r="CA36" s="239"/>
      <c r="CB36" s="239"/>
      <c r="CC36" s="272">
        <f>SUMIF(BQ67:CB67,"=1",BQ36:CB36)</f>
        <v>0</v>
      </c>
      <c r="CD36" s="272">
        <f>SUM(BQ36:CB36)</f>
        <v>0</v>
      </c>
      <c r="CE36" s="42"/>
      <c r="CF36" s="244"/>
    </row>
    <row r="37" spans="1:84" s="227" customFormat="1" ht="26.25" customHeight="1" thickTop="1" thickBot="1">
      <c r="B37" s="232">
        <f>IF(ME!$D$15=0,0,1)</f>
        <v>0</v>
      </c>
      <c r="C37" s="338"/>
      <c r="D37" s="45" t="s">
        <v>10</v>
      </c>
      <c r="E37" s="239"/>
      <c r="F37" s="239"/>
      <c r="G37" s="239"/>
      <c r="H37" s="239"/>
      <c r="I37" s="239"/>
      <c r="J37" s="239"/>
      <c r="K37" s="239"/>
      <c r="L37" s="239"/>
      <c r="M37" s="239"/>
      <c r="N37" s="239"/>
      <c r="O37" s="239"/>
      <c r="P37" s="239"/>
      <c r="Q37" s="46">
        <f>SUMIF(E68:P68,"=1",E37:P37)</f>
        <v>0</v>
      </c>
      <c r="R37" s="46">
        <f>SUM(E37:P37)</f>
        <v>0</v>
      </c>
      <c r="S37" s="42">
        <v>13</v>
      </c>
      <c r="T37" s="45" t="s">
        <v>10</v>
      </c>
      <c r="U37" s="239"/>
      <c r="V37" s="239"/>
      <c r="W37" s="239"/>
      <c r="X37" s="239"/>
      <c r="Y37" s="239"/>
      <c r="Z37" s="239"/>
      <c r="AA37" s="239"/>
      <c r="AB37" s="239"/>
      <c r="AC37" s="239"/>
      <c r="AD37" s="239"/>
      <c r="AE37" s="239"/>
      <c r="AF37" s="239"/>
      <c r="AG37" s="46">
        <f>SUMIF(U68:AF68,"=1",U37:AF37)</f>
        <v>0</v>
      </c>
      <c r="AH37" s="46">
        <f>SUM(U37:AF37)</f>
        <v>0</v>
      </c>
      <c r="AI37" s="42"/>
      <c r="AJ37" s="45" t="s">
        <v>10</v>
      </c>
      <c r="AK37" s="239"/>
      <c r="AL37" s="239"/>
      <c r="AM37" s="239"/>
      <c r="AN37" s="239"/>
      <c r="AO37" s="239"/>
      <c r="AP37" s="239"/>
      <c r="AQ37" s="239"/>
      <c r="AR37" s="239"/>
      <c r="AS37" s="239"/>
      <c r="AT37" s="239"/>
      <c r="AU37" s="239"/>
      <c r="AV37" s="239"/>
      <c r="AW37" s="46">
        <f>SUMIF(AK68:AV68,"=1",AK37:AV37)</f>
        <v>0</v>
      </c>
      <c r="AX37" s="46">
        <f>SUM(AK37:AV37)</f>
        <v>0</v>
      </c>
      <c r="AY37" s="42"/>
      <c r="AZ37" s="45" t="s">
        <v>10</v>
      </c>
      <c r="BA37" s="239"/>
      <c r="BB37" s="239"/>
      <c r="BC37" s="239"/>
      <c r="BD37" s="239"/>
      <c r="BE37" s="239"/>
      <c r="BF37" s="239"/>
      <c r="BG37" s="239"/>
      <c r="BH37" s="239"/>
      <c r="BI37" s="239"/>
      <c r="BJ37" s="239"/>
      <c r="BK37" s="239"/>
      <c r="BL37" s="239"/>
      <c r="BM37" s="46">
        <f>SUMIF(BA68:BL68,"=1",BA37:BL37)</f>
        <v>0</v>
      </c>
      <c r="BN37" s="46">
        <f>SUM(BA37:BL37)</f>
        <v>0</v>
      </c>
      <c r="BP37" s="45" t="s">
        <v>10</v>
      </c>
      <c r="BQ37" s="239"/>
      <c r="BR37" s="239"/>
      <c r="BS37" s="239"/>
      <c r="BT37" s="239"/>
      <c r="BU37" s="239"/>
      <c r="BV37" s="239"/>
      <c r="BW37" s="239"/>
      <c r="BX37" s="239"/>
      <c r="BY37" s="239"/>
      <c r="BZ37" s="239"/>
      <c r="CA37" s="239"/>
      <c r="CB37" s="239"/>
      <c r="CC37" s="272">
        <f>SUMIF(BQ68:CB68,"=1",BQ37:CB37)</f>
        <v>0</v>
      </c>
      <c r="CD37" s="272">
        <f>SUM(BQ37:CB37)</f>
        <v>0</v>
      </c>
      <c r="CE37" s="42"/>
      <c r="CF37" s="244"/>
    </row>
    <row r="38" spans="1:84" s="227" customFormat="1" ht="26.25" customHeight="1" thickTop="1" thickBot="1">
      <c r="B38" s="232">
        <f>IF(ME!$D$15=0,0,1)</f>
        <v>0</v>
      </c>
      <c r="C38" s="339"/>
      <c r="D38" s="45" t="s">
        <v>4</v>
      </c>
      <c r="E38" s="47" t="str">
        <f>IF(ISERROR(IF($S38="A",E37/E36,E37/E36)),"",IF($S38="A",E37/E36,E37/E36))</f>
        <v/>
      </c>
      <c r="F38" s="47" t="str">
        <f t="shared" ref="F38" si="498">IF(ISERROR(IF($S38="A",F37/F36,F37/F36)),"",IF($S38="A",F37/F36,F37/F36))</f>
        <v/>
      </c>
      <c r="G38" s="47" t="str">
        <f t="shared" ref="G38" si="499">IF(ISERROR(IF($S38="A",G37/G36,G37/G36)),"",IF($S38="A",G37/G36,G37/G36))</f>
        <v/>
      </c>
      <c r="H38" s="47" t="str">
        <f t="shared" ref="H38" si="500">IF(ISERROR(IF($S38="A",H37/H36,H37/H36)),"",IF($S38="A",H37/H36,H37/H36))</f>
        <v/>
      </c>
      <c r="I38" s="47" t="str">
        <f t="shared" ref="I38" si="501">IF(ISERROR(IF($S38="A",I37/I36,I37/I36)),"",IF($S38="A",I37/I36,I37/I36))</f>
        <v/>
      </c>
      <c r="J38" s="47" t="str">
        <f t="shared" ref="J38" si="502">IF(ISERROR(IF($S38="A",J37/J36,J37/J36)),"",IF($S38="A",J37/J36,J37/J36))</f>
        <v/>
      </c>
      <c r="K38" s="47" t="str">
        <f t="shared" ref="K38" si="503">IF(ISERROR(IF($S38="A",K37/K36,K37/K36)),"",IF($S38="A",K37/K36,K37/K36))</f>
        <v/>
      </c>
      <c r="L38" s="47" t="str">
        <f t="shared" ref="L38" si="504">IF(ISERROR(IF($S38="A",L37/L36,L37/L36)),"",IF($S38="A",L37/L36,L37/L36))</f>
        <v/>
      </c>
      <c r="M38" s="47" t="str">
        <f t="shared" ref="M38" si="505">IF(ISERROR(IF($S38="A",M37/M36,M37/M36)),"",IF($S38="A",M37/M36,M37/M36))</f>
        <v/>
      </c>
      <c r="N38" s="47" t="str">
        <f t="shared" ref="N38" si="506">IF(ISERROR(IF($S38="A",N37/N36,N37/N36)),"",IF($S38="A",N37/N36,N37/N36))</f>
        <v/>
      </c>
      <c r="O38" s="47" t="str">
        <f t="shared" ref="O38" si="507">IF(ISERROR(IF($S38="A",O37/O36,O37/O36)),"",IF($S38="A",O37/O36,O37/O36))</f>
        <v/>
      </c>
      <c r="P38" s="47" t="str">
        <f t="shared" ref="P38" si="508">IF(ISERROR(IF($S38="A",P37/P36,P37/P36)),"",IF($S38="A",P37/P36,P37/P36))</f>
        <v/>
      </c>
      <c r="Q38" s="47" t="str">
        <f t="shared" ref="Q38" si="509">IF(ISERROR(IF($S38="A",Q37/Q36,Q37/Q36)),"",IF($S38="A",Q37/Q36,Q37/Q36))</f>
        <v/>
      </c>
      <c r="R38" s="47" t="str">
        <f t="shared" ref="R38" si="510">IF(ISERROR(IF($S38="A",R37/R36,R37/R36)),"",IF($S38="A",R37/R36,R37/R36))</f>
        <v/>
      </c>
      <c r="S38" s="42" t="str">
        <f>LEFT(C36,1)</f>
        <v>:</v>
      </c>
      <c r="T38" s="45" t="s">
        <v>4</v>
      </c>
      <c r="U38" s="47" t="str">
        <f>IF(ISERROR(IF($S38="A",U37/U36,U37/U36)),"",IF($S38="A",U37/U36,U37/U36))</f>
        <v/>
      </c>
      <c r="V38" s="47" t="str">
        <f t="shared" ref="V38" si="511">IF(ISERROR(IF($S38="A",V37/V36,V37/V36)),"",IF($S38="A",V37/V36,V37/V36))</f>
        <v/>
      </c>
      <c r="W38" s="47" t="str">
        <f t="shared" ref="W38" si="512">IF(ISERROR(IF($S38="A",W37/W36,W37/W36)),"",IF($S38="A",W37/W36,W37/W36))</f>
        <v/>
      </c>
      <c r="X38" s="47" t="str">
        <f t="shared" ref="X38" si="513">IF(ISERROR(IF($S38="A",X37/X36,X37/X36)),"",IF($S38="A",X37/X36,X37/X36))</f>
        <v/>
      </c>
      <c r="Y38" s="47" t="str">
        <f t="shared" ref="Y38" si="514">IF(ISERROR(IF($S38="A",Y37/Y36,Y37/Y36)),"",IF($S38="A",Y37/Y36,Y37/Y36))</f>
        <v/>
      </c>
      <c r="Z38" s="47" t="str">
        <f t="shared" ref="Z38" si="515">IF(ISERROR(IF($S38="A",Z37/Z36,Z37/Z36)),"",IF($S38="A",Z37/Z36,Z37/Z36))</f>
        <v/>
      </c>
      <c r="AA38" s="47" t="str">
        <f t="shared" ref="AA38" si="516">IF(ISERROR(IF($S38="A",AA37/AA36,AA37/AA36)),"",IF($S38="A",AA37/AA36,AA37/AA36))</f>
        <v/>
      </c>
      <c r="AB38" s="47" t="str">
        <f t="shared" ref="AB38" si="517">IF(ISERROR(IF($S38="A",AB37/AB36,AB37/AB36)),"",IF($S38="A",AB37/AB36,AB37/AB36))</f>
        <v/>
      </c>
      <c r="AC38" s="47" t="str">
        <f t="shared" ref="AC38" si="518">IF(ISERROR(IF($S38="A",AC37/AC36,AC37/AC36)),"",IF($S38="A",AC37/AC36,AC37/AC36))</f>
        <v/>
      </c>
      <c r="AD38" s="47" t="str">
        <f t="shared" ref="AD38" si="519">IF(ISERROR(IF($S38="A",AD37/AD36,AD37/AD36)),"",IF($S38="A",AD37/AD36,AD37/AD36))</f>
        <v/>
      </c>
      <c r="AE38" s="47" t="str">
        <f t="shared" ref="AE38" si="520">IF(ISERROR(IF($S38="A",AE37/AE36,AE37/AE36)),"",IF($S38="A",AE37/AE36,AE37/AE36))</f>
        <v/>
      </c>
      <c r="AF38" s="47" t="str">
        <f t="shared" ref="AF38" si="521">IF(ISERROR(IF($S38="A",AF37/AF36,AF37/AF36)),"",IF($S38="A",AF37/AF36,AF37/AF36))</f>
        <v/>
      </c>
      <c r="AG38" s="47" t="str">
        <f t="shared" ref="AG38" si="522">IF(ISERROR(IF($S38="A",AG37/AG36,AG37/AG36)),"",IF($S38="A",AG37/AG36,AG37/AG36))</f>
        <v/>
      </c>
      <c r="AH38" s="47" t="str">
        <f t="shared" ref="AH38" si="523">IF(ISERROR(IF($S38="A",AH37/AH36,AH37/AH36)),"",IF($S38="A",AH37/AH36,AH37/AH36))</f>
        <v/>
      </c>
      <c r="AI38" s="42"/>
      <c r="AJ38" s="45" t="s">
        <v>4</v>
      </c>
      <c r="AK38" s="47" t="str">
        <f>IF(ISERROR(IF($S38="A",AK37/AK36,AK37/AK36)),"",IF($S38="A",AK37/AK36,AK37/AK36))</f>
        <v/>
      </c>
      <c r="AL38" s="47" t="str">
        <f t="shared" ref="AL38" si="524">IF(ISERROR(IF($S38="A",AL37/AL36,AL37/AL36)),"",IF($S38="A",AL37/AL36,AL37/AL36))</f>
        <v/>
      </c>
      <c r="AM38" s="47" t="str">
        <f t="shared" ref="AM38" si="525">IF(ISERROR(IF($S38="A",AM37/AM36,AM37/AM36)),"",IF($S38="A",AM37/AM36,AM37/AM36))</f>
        <v/>
      </c>
      <c r="AN38" s="47" t="str">
        <f t="shared" ref="AN38" si="526">IF(ISERROR(IF($S38="A",AN37/AN36,AN37/AN36)),"",IF($S38="A",AN37/AN36,AN37/AN36))</f>
        <v/>
      </c>
      <c r="AO38" s="47" t="str">
        <f t="shared" ref="AO38" si="527">IF(ISERROR(IF($S38="A",AO37/AO36,AO37/AO36)),"",IF($S38="A",AO37/AO36,AO37/AO36))</f>
        <v/>
      </c>
      <c r="AP38" s="47" t="str">
        <f t="shared" ref="AP38" si="528">IF(ISERROR(IF($S38="A",AP37/AP36,AP37/AP36)),"",IF($S38="A",AP37/AP36,AP37/AP36))</f>
        <v/>
      </c>
      <c r="AQ38" s="47" t="str">
        <f t="shared" ref="AQ38" si="529">IF(ISERROR(IF($S38="A",AQ37/AQ36,AQ37/AQ36)),"",IF($S38="A",AQ37/AQ36,AQ37/AQ36))</f>
        <v/>
      </c>
      <c r="AR38" s="47" t="str">
        <f t="shared" ref="AR38" si="530">IF(ISERROR(IF($S38="A",AR37/AR36,AR37/AR36)),"",IF($S38="A",AR37/AR36,AR37/AR36))</f>
        <v/>
      </c>
      <c r="AS38" s="47" t="str">
        <f t="shared" ref="AS38" si="531">IF(ISERROR(IF($S38="A",AS37/AS36,AS37/AS36)),"",IF($S38="A",AS37/AS36,AS37/AS36))</f>
        <v/>
      </c>
      <c r="AT38" s="47" t="str">
        <f t="shared" ref="AT38" si="532">IF(ISERROR(IF($S38="A",AT37/AT36,AT37/AT36)),"",IF($S38="A",AT37/AT36,AT37/AT36))</f>
        <v/>
      </c>
      <c r="AU38" s="47" t="str">
        <f t="shared" ref="AU38" si="533">IF(ISERROR(IF($S38="A",AU37/AU36,AU37/AU36)),"",IF($S38="A",AU37/AU36,AU37/AU36))</f>
        <v/>
      </c>
      <c r="AV38" s="47" t="str">
        <f t="shared" ref="AV38" si="534">IF(ISERROR(IF($S38="A",AV37/AV36,AV37/AV36)),"",IF($S38="A",AV37/AV36,AV37/AV36))</f>
        <v/>
      </c>
      <c r="AW38" s="47" t="str">
        <f t="shared" ref="AW38" si="535">IF(ISERROR(IF($S38="A",AW37/AW36,AW37/AW36)),"",IF($S38="A",AW37/AW36,AW37/AW36))</f>
        <v/>
      </c>
      <c r="AX38" s="47" t="str">
        <f t="shared" ref="AX38" si="536">IF(ISERROR(IF($S38="A",AX37/AX36,AX37/AX36)),"",IF($S38="A",AX37/AX36,AX37/AX36))</f>
        <v/>
      </c>
      <c r="AY38" s="42"/>
      <c r="AZ38" s="45" t="s">
        <v>4</v>
      </c>
      <c r="BA38" s="47" t="str">
        <f>IF(ISERROR(IF($S38="A",BA37/BA36,BA37/BA36)),"",IF($S38="A",BA37/BA36,BA37/BA36))</f>
        <v/>
      </c>
      <c r="BB38" s="47" t="str">
        <f t="shared" ref="BB38" si="537">IF(ISERROR(IF($S38="A",BB37/BB36,BB37/BB36)),"",IF($S38="A",BB37/BB36,BB37/BB36))</f>
        <v/>
      </c>
      <c r="BC38" s="47" t="str">
        <f t="shared" ref="BC38" si="538">IF(ISERROR(IF($S38="A",BC37/BC36,BC37/BC36)),"",IF($S38="A",BC37/BC36,BC37/BC36))</f>
        <v/>
      </c>
      <c r="BD38" s="47" t="str">
        <f t="shared" ref="BD38" si="539">IF(ISERROR(IF($S38="A",BD37/BD36,BD37/BD36)),"",IF($S38="A",BD37/BD36,BD37/BD36))</f>
        <v/>
      </c>
      <c r="BE38" s="47" t="str">
        <f t="shared" ref="BE38" si="540">IF(ISERROR(IF($S38="A",BE37/BE36,BE37/BE36)),"",IF($S38="A",BE37/BE36,BE37/BE36))</f>
        <v/>
      </c>
      <c r="BF38" s="47" t="str">
        <f t="shared" ref="BF38" si="541">IF(ISERROR(IF($S38="A",BF37/BF36,BF37/BF36)),"",IF($S38="A",BF37/BF36,BF37/BF36))</f>
        <v/>
      </c>
      <c r="BG38" s="47" t="str">
        <f t="shared" ref="BG38" si="542">IF(ISERROR(IF($S38="A",BG37/BG36,BG37/BG36)),"",IF($S38="A",BG37/BG36,BG37/BG36))</f>
        <v/>
      </c>
      <c r="BH38" s="47" t="str">
        <f t="shared" ref="BH38" si="543">IF(ISERROR(IF($S38="A",BH37/BH36,BH37/BH36)),"",IF($S38="A",BH37/BH36,BH37/BH36))</f>
        <v/>
      </c>
      <c r="BI38" s="47" t="str">
        <f t="shared" ref="BI38" si="544">IF(ISERROR(IF($S38="A",BI37/BI36,BI37/BI36)),"",IF($S38="A",BI37/BI36,BI37/BI36))</f>
        <v/>
      </c>
      <c r="BJ38" s="47" t="str">
        <f t="shared" ref="BJ38" si="545">IF(ISERROR(IF($S38="A",BJ37/BJ36,BJ37/BJ36)),"",IF($S38="A",BJ37/BJ36,BJ37/BJ36))</f>
        <v/>
      </c>
      <c r="BK38" s="47" t="str">
        <f t="shared" ref="BK38" si="546">IF(ISERROR(IF($S38="A",BK37/BK36,BK37/BK36)),"",IF($S38="A",BK37/BK36,BK37/BK36))</f>
        <v/>
      </c>
      <c r="BL38" s="47" t="str">
        <f t="shared" ref="BL38" si="547">IF(ISERROR(IF($S38="A",BL37/BL36,BL37/BL36)),"",IF($S38="A",BL37/BL36,BL37/BL36))</f>
        <v/>
      </c>
      <c r="BM38" s="47" t="str">
        <f t="shared" ref="BM38" si="548">IF(ISERROR(IF($S38="A",BM37/BM36,BM37/BM36)),"",IF($S38="A",BM37/BM36,BM37/BM36))</f>
        <v/>
      </c>
      <c r="BN38" s="47" t="str">
        <f t="shared" ref="BN38" si="549">IF(ISERROR(IF($S38="A",BN37/BN36,BN37/BN36)),"",IF($S38="A",BN37/BN36,BN37/BN36))</f>
        <v/>
      </c>
      <c r="BP38" s="45" t="s">
        <v>4</v>
      </c>
      <c r="BQ38" s="47" t="str">
        <f>IF(ISERROR(IF($S38="A",BQ37/BQ36,BQ37/BQ36)),"",IF($S38="A",BQ37/BQ36,BQ37/BQ36))</f>
        <v/>
      </c>
      <c r="BR38" s="47" t="str">
        <f t="shared" ref="BR38" si="550">IF(ISERROR(IF($S38="A",BR37/BR36,BR37/BR36)),"",IF($S38="A",BR37/BR36,BR37/BR36))</f>
        <v/>
      </c>
      <c r="BS38" s="47" t="str">
        <f t="shared" ref="BS38" si="551">IF(ISERROR(IF($S38="A",BS37/BS36,BS37/BS36)),"",IF($S38="A",BS37/BS36,BS37/BS36))</f>
        <v/>
      </c>
      <c r="BT38" s="47" t="str">
        <f t="shared" ref="BT38" si="552">IF(ISERROR(IF($S38="A",BT37/BT36,BT37/BT36)),"",IF($S38="A",BT37/BT36,BT37/BT36))</f>
        <v/>
      </c>
      <c r="BU38" s="47" t="str">
        <f t="shared" ref="BU38" si="553">IF(ISERROR(IF($S38="A",BU37/BU36,BU37/BU36)),"",IF($S38="A",BU37/BU36,BU37/BU36))</f>
        <v/>
      </c>
      <c r="BV38" s="47" t="str">
        <f t="shared" ref="BV38" si="554">IF(ISERROR(IF($S38="A",BV37/BV36,BV37/BV36)),"",IF($S38="A",BV37/BV36,BV37/BV36))</f>
        <v/>
      </c>
      <c r="BW38" s="47" t="str">
        <f t="shared" ref="BW38" si="555">IF(ISERROR(IF($S38="A",BW37/BW36,BW37/BW36)),"",IF($S38="A",BW37/BW36,BW37/BW36))</f>
        <v/>
      </c>
      <c r="BX38" s="47" t="str">
        <f t="shared" ref="BX38" si="556">IF(ISERROR(IF($S38="A",BX37/BX36,BX37/BX36)),"",IF($S38="A",BX37/BX36,BX37/BX36))</f>
        <v/>
      </c>
      <c r="BY38" s="47" t="str">
        <f t="shared" ref="BY38" si="557">IF(ISERROR(IF($S38="A",BY37/BY36,BY37/BY36)),"",IF($S38="A",BY37/BY36,BY37/BY36))</f>
        <v/>
      </c>
      <c r="BZ38" s="47" t="str">
        <f t="shared" ref="BZ38" si="558">IF(ISERROR(IF($S38="A",BZ37/BZ36,BZ37/BZ36)),"",IF($S38="A",BZ37/BZ36,BZ37/BZ36))</f>
        <v/>
      </c>
      <c r="CA38" s="47" t="str">
        <f t="shared" ref="CA38" si="559">IF(ISERROR(IF($S38="A",CA37/CA36,CA37/CA36)),"",IF($S38="A",CA37/CA36,CA37/CA36))</f>
        <v/>
      </c>
      <c r="CB38" s="47" t="str">
        <f t="shared" ref="CB38" si="560">IF(ISERROR(IF($S38="A",CB37/CB36,CB37/CB36)),"",IF($S38="A",CB37/CB36,CB37/CB36))</f>
        <v/>
      </c>
      <c r="CC38" s="273" t="str">
        <f t="shared" ref="CC38" si="561">IF(ISERROR(IF($S38="A",CC37/CC36,CC37/CC36)),"",IF($S38="A",CC37/CC36,CC37/CC36))</f>
        <v/>
      </c>
      <c r="CD38" s="273" t="str">
        <f t="shared" ref="CD38" si="562">IF(ISERROR(IF($S38="A",CD37/CD36,CD37/CD36)),"",IF($S38="A",CD37/CD36,CD37/CD36))</f>
        <v/>
      </c>
      <c r="CE38" s="144" t="str">
        <f>IF(ISERROR(AVERAGE(Q38,AG38,AW38,BM38,CC38)),"",AVERAGE(Q38,AG38,AW38,BM38,CC38))</f>
        <v/>
      </c>
      <c r="CF38" s="244"/>
    </row>
    <row r="39" spans="1:84" ht="9" customHeight="1" thickTop="1" thickBot="1">
      <c r="E39" s="42" t="str">
        <f>IF(E38&lt;0,-E38,E38)</f>
        <v/>
      </c>
      <c r="F39" s="42" t="str">
        <f t="shared" ref="F39" si="563">IF(F38&lt;0,-F38,F38)</f>
        <v/>
      </c>
      <c r="G39" s="42" t="str">
        <f t="shared" ref="G39" si="564">IF(G38&lt;0,-G38,G38)</f>
        <v/>
      </c>
      <c r="H39" s="42" t="str">
        <f t="shared" ref="H39" si="565">IF(H38&lt;0,-H38,H38)</f>
        <v/>
      </c>
      <c r="I39" s="42" t="str">
        <f t="shared" ref="I39" si="566">IF(I38&lt;0,-I38,I38)</f>
        <v/>
      </c>
      <c r="J39" s="42" t="str">
        <f t="shared" ref="J39" si="567">IF(J38&lt;0,-J38,J38)</f>
        <v/>
      </c>
      <c r="K39" s="42" t="str">
        <f t="shared" ref="K39" si="568">IF(K38&lt;0,-K38,K38)</f>
        <v/>
      </c>
      <c r="L39" s="42" t="str">
        <f t="shared" ref="L39" si="569">IF(L38&lt;0,-L38,L38)</f>
        <v/>
      </c>
      <c r="M39" s="42" t="str">
        <f t="shared" ref="M39" si="570">IF(M38&lt;0,-M38,M38)</f>
        <v/>
      </c>
      <c r="N39" s="42" t="str">
        <f t="shared" ref="N39" si="571">IF(N38&lt;0,-N38,N38)</f>
        <v/>
      </c>
      <c r="O39" s="42" t="str">
        <f t="shared" ref="O39" si="572">IF(O38&lt;0,-O38,O38)</f>
        <v/>
      </c>
      <c r="P39" s="42" t="str">
        <f t="shared" ref="P39" si="573">IF(P38&lt;0,-P38,P38)</f>
        <v/>
      </c>
      <c r="Q39" s="42" t="str">
        <f t="shared" ref="Q39" si="574">IF(Q38&lt;0,-Q38,Q38)</f>
        <v/>
      </c>
      <c r="R39" s="42" t="str">
        <f t="shared" ref="R39" si="575">IF(R38&lt;0,-R38,R38)</f>
        <v/>
      </c>
      <c r="U39" s="42" t="str">
        <f>IF(U38&lt;0,-U38,U38)</f>
        <v/>
      </c>
      <c r="V39" s="42" t="str">
        <f t="shared" ref="V39" si="576">IF(V38&lt;0,-V38,V38)</f>
        <v/>
      </c>
      <c r="W39" s="42" t="str">
        <f t="shared" ref="W39" si="577">IF(W38&lt;0,-W38,W38)</f>
        <v/>
      </c>
      <c r="X39" s="42" t="str">
        <f t="shared" ref="X39" si="578">IF(X38&lt;0,-X38,X38)</f>
        <v/>
      </c>
      <c r="Y39" s="42" t="str">
        <f t="shared" ref="Y39" si="579">IF(Y38&lt;0,-Y38,Y38)</f>
        <v/>
      </c>
      <c r="Z39" s="42" t="str">
        <f t="shared" ref="Z39" si="580">IF(Z38&lt;0,-Z38,Z38)</f>
        <v/>
      </c>
      <c r="AA39" s="42" t="str">
        <f t="shared" ref="AA39" si="581">IF(AA38&lt;0,-AA38,AA38)</f>
        <v/>
      </c>
      <c r="AB39" s="42" t="str">
        <f t="shared" ref="AB39" si="582">IF(AB38&lt;0,-AB38,AB38)</f>
        <v/>
      </c>
      <c r="AC39" s="42" t="str">
        <f t="shared" ref="AC39" si="583">IF(AC38&lt;0,-AC38,AC38)</f>
        <v/>
      </c>
      <c r="AD39" s="42" t="str">
        <f t="shared" ref="AD39" si="584">IF(AD38&lt;0,-AD38,AD38)</f>
        <v/>
      </c>
      <c r="AE39" s="42" t="str">
        <f t="shared" ref="AE39" si="585">IF(AE38&lt;0,-AE38,AE38)</f>
        <v/>
      </c>
      <c r="AF39" s="42" t="str">
        <f t="shared" ref="AF39" si="586">IF(AF38&lt;0,-AF38,AF38)</f>
        <v/>
      </c>
      <c r="AG39" s="42" t="str">
        <f t="shared" ref="AG39" si="587">IF(AG38&lt;0,-AG38,AG38)</f>
        <v/>
      </c>
      <c r="AH39" s="42" t="str">
        <f t="shared" ref="AH39" si="588">IF(AH38&lt;0,-AH38,AH38)</f>
        <v/>
      </c>
      <c r="AK39" s="42" t="str">
        <f>IF(AK38&lt;0,-AK38,AK38)</f>
        <v/>
      </c>
      <c r="AL39" s="42" t="str">
        <f t="shared" ref="AL39" si="589">IF(AL38&lt;0,-AL38,AL38)</f>
        <v/>
      </c>
      <c r="AM39" s="42" t="str">
        <f t="shared" ref="AM39" si="590">IF(AM38&lt;0,-AM38,AM38)</f>
        <v/>
      </c>
      <c r="AN39" s="42" t="str">
        <f t="shared" ref="AN39" si="591">IF(AN38&lt;0,-AN38,AN38)</f>
        <v/>
      </c>
      <c r="AO39" s="42" t="str">
        <f t="shared" ref="AO39" si="592">IF(AO38&lt;0,-AO38,AO38)</f>
        <v/>
      </c>
      <c r="AP39" s="42" t="str">
        <f t="shared" ref="AP39" si="593">IF(AP38&lt;0,-AP38,AP38)</f>
        <v/>
      </c>
      <c r="AQ39" s="42" t="str">
        <f t="shared" ref="AQ39" si="594">IF(AQ38&lt;0,-AQ38,AQ38)</f>
        <v/>
      </c>
      <c r="AR39" s="42" t="str">
        <f t="shared" ref="AR39" si="595">IF(AR38&lt;0,-AR38,AR38)</f>
        <v/>
      </c>
      <c r="AS39" s="42" t="str">
        <f t="shared" ref="AS39" si="596">IF(AS38&lt;0,-AS38,AS38)</f>
        <v/>
      </c>
      <c r="AT39" s="42" t="str">
        <f t="shared" ref="AT39" si="597">IF(AT38&lt;0,-AT38,AT38)</f>
        <v/>
      </c>
      <c r="AU39" s="42" t="str">
        <f t="shared" ref="AU39" si="598">IF(AU38&lt;0,-AU38,AU38)</f>
        <v/>
      </c>
      <c r="AV39" s="42" t="str">
        <f t="shared" ref="AV39" si="599">IF(AV38&lt;0,-AV38,AV38)</f>
        <v/>
      </c>
      <c r="AW39" s="42" t="str">
        <f t="shared" ref="AW39" si="600">IF(AW38&lt;0,-AW38,AW38)</f>
        <v/>
      </c>
      <c r="AX39" s="42" t="str">
        <f t="shared" ref="AX39" si="601">IF(AX38&lt;0,-AX38,AX38)</f>
        <v/>
      </c>
      <c r="BA39" s="42" t="str">
        <f>IF(BA38&lt;0,-BA38,BA38)</f>
        <v/>
      </c>
      <c r="BB39" s="42" t="str">
        <f t="shared" ref="BB39" si="602">IF(BB38&lt;0,-BB38,BB38)</f>
        <v/>
      </c>
      <c r="BC39" s="42" t="str">
        <f t="shared" ref="BC39" si="603">IF(BC38&lt;0,-BC38,BC38)</f>
        <v/>
      </c>
      <c r="BD39" s="42" t="str">
        <f t="shared" ref="BD39" si="604">IF(BD38&lt;0,-BD38,BD38)</f>
        <v/>
      </c>
      <c r="BE39" s="42" t="str">
        <f t="shared" ref="BE39" si="605">IF(BE38&lt;0,-BE38,BE38)</f>
        <v/>
      </c>
      <c r="BF39" s="42" t="str">
        <f t="shared" ref="BF39" si="606">IF(BF38&lt;0,-BF38,BF38)</f>
        <v/>
      </c>
      <c r="BG39" s="42" t="str">
        <f t="shared" ref="BG39" si="607">IF(BG38&lt;0,-BG38,BG38)</f>
        <v/>
      </c>
      <c r="BH39" s="42" t="str">
        <f t="shared" ref="BH39" si="608">IF(BH38&lt;0,-BH38,BH38)</f>
        <v/>
      </c>
      <c r="BI39" s="42" t="str">
        <f t="shared" ref="BI39" si="609">IF(BI38&lt;0,-BI38,BI38)</f>
        <v/>
      </c>
      <c r="BJ39" s="42" t="str">
        <f t="shared" ref="BJ39" si="610">IF(BJ38&lt;0,-BJ38,BJ38)</f>
        <v/>
      </c>
      <c r="BK39" s="42" t="str">
        <f t="shared" ref="BK39" si="611">IF(BK38&lt;0,-BK38,BK38)</f>
        <v/>
      </c>
      <c r="BL39" s="42" t="str">
        <f t="shared" ref="BL39" si="612">IF(BL38&lt;0,-BL38,BL38)</f>
        <v/>
      </c>
      <c r="BM39" s="42" t="str">
        <f t="shared" ref="BM39" si="613">IF(BM38&lt;0,-BM38,BM38)</f>
        <v/>
      </c>
      <c r="BN39" s="42" t="str">
        <f t="shared" ref="BN39" si="614">IF(BN38&lt;0,-BN38,BN38)</f>
        <v/>
      </c>
      <c r="BQ39" s="42" t="str">
        <f>IF(BQ38&lt;0,-BQ38,BQ38)</f>
        <v/>
      </c>
      <c r="BR39" s="42" t="str">
        <f t="shared" ref="BR39" si="615">IF(BR38&lt;0,-BR38,BR38)</f>
        <v/>
      </c>
      <c r="BS39" s="42" t="str">
        <f t="shared" ref="BS39" si="616">IF(BS38&lt;0,-BS38,BS38)</f>
        <v/>
      </c>
      <c r="BT39" s="42" t="str">
        <f t="shared" ref="BT39" si="617">IF(BT38&lt;0,-BT38,BT38)</f>
        <v/>
      </c>
      <c r="BU39" s="42" t="str">
        <f t="shared" ref="BU39" si="618">IF(BU38&lt;0,-BU38,BU38)</f>
        <v/>
      </c>
      <c r="BV39" s="42" t="str">
        <f t="shared" ref="BV39" si="619">IF(BV38&lt;0,-BV38,BV38)</f>
        <v/>
      </c>
      <c r="BW39" s="42" t="str">
        <f t="shared" ref="BW39" si="620">IF(BW38&lt;0,-BW38,BW38)</f>
        <v/>
      </c>
      <c r="BX39" s="42" t="str">
        <f t="shared" ref="BX39" si="621">IF(BX38&lt;0,-BX38,BX38)</f>
        <v/>
      </c>
      <c r="BY39" s="42" t="str">
        <f t="shared" ref="BY39" si="622">IF(BY38&lt;0,-BY38,BY38)</f>
        <v/>
      </c>
      <c r="BZ39" s="42" t="str">
        <f t="shared" ref="BZ39" si="623">IF(BZ38&lt;0,-BZ38,BZ38)</f>
        <v/>
      </c>
      <c r="CA39" s="42" t="str">
        <f t="shared" ref="CA39" si="624">IF(CA38&lt;0,-CA38,CA38)</f>
        <v/>
      </c>
      <c r="CB39" s="42" t="str">
        <f t="shared" ref="CB39" si="625">IF(CB38&lt;0,-CB38,CB38)</f>
        <v/>
      </c>
      <c r="CC39" s="274" t="str">
        <f t="shared" ref="CC39" si="626">IF(CC38&lt;0,-CC38,CC38)</f>
        <v/>
      </c>
      <c r="CD39" s="274" t="str">
        <f t="shared" ref="CD39" si="627">IF(CD38&lt;0,-CD38,CD38)</f>
        <v/>
      </c>
    </row>
    <row r="40" spans="1:84" s="233" customFormat="1" ht="26.25" customHeight="1" thickTop="1" thickBot="1">
      <c r="A40" s="232"/>
      <c r="B40" s="232">
        <f>IF(ME!$D$16=0,0,1)</f>
        <v>0</v>
      </c>
      <c r="C40" s="340" t="s">
        <v>74</v>
      </c>
      <c r="D40" s="234" t="s">
        <v>67</v>
      </c>
      <c r="E40" s="235" t="s">
        <v>5</v>
      </c>
      <c r="F40" s="236" t="s">
        <v>6</v>
      </c>
      <c r="G40" s="236" t="s">
        <v>7</v>
      </c>
      <c r="H40" s="236" t="s">
        <v>287</v>
      </c>
      <c r="I40" s="236" t="s">
        <v>288</v>
      </c>
      <c r="J40" s="236" t="s">
        <v>289</v>
      </c>
      <c r="K40" s="236" t="s">
        <v>290</v>
      </c>
      <c r="L40" s="236" t="s">
        <v>291</v>
      </c>
      <c r="M40" s="236" t="s">
        <v>251</v>
      </c>
      <c r="N40" s="236" t="s">
        <v>252</v>
      </c>
      <c r="O40" s="236" t="s">
        <v>254</v>
      </c>
      <c r="P40" s="236" t="s">
        <v>253</v>
      </c>
      <c r="Q40" s="237" t="s">
        <v>54</v>
      </c>
      <c r="R40" s="237" t="s">
        <v>8</v>
      </c>
      <c r="S40" s="7"/>
      <c r="T40" s="238"/>
      <c r="U40" s="235" t="s">
        <v>5</v>
      </c>
      <c r="V40" s="236" t="s">
        <v>6</v>
      </c>
      <c r="W40" s="236" t="s">
        <v>7</v>
      </c>
      <c r="X40" s="236" t="s">
        <v>287</v>
      </c>
      <c r="Y40" s="236" t="s">
        <v>288</v>
      </c>
      <c r="Z40" s="236" t="s">
        <v>289</v>
      </c>
      <c r="AA40" s="236" t="s">
        <v>290</v>
      </c>
      <c r="AB40" s="236" t="s">
        <v>291</v>
      </c>
      <c r="AC40" s="236" t="s">
        <v>251</v>
      </c>
      <c r="AD40" s="236" t="s">
        <v>252</v>
      </c>
      <c r="AE40" s="236" t="s">
        <v>254</v>
      </c>
      <c r="AF40" s="236" t="s">
        <v>253</v>
      </c>
      <c r="AG40" s="237" t="s">
        <v>54</v>
      </c>
      <c r="AH40" s="237" t="s">
        <v>8</v>
      </c>
      <c r="AI40" s="7"/>
      <c r="AJ40" s="238"/>
      <c r="AK40" s="235" t="s">
        <v>5</v>
      </c>
      <c r="AL40" s="236" t="s">
        <v>6</v>
      </c>
      <c r="AM40" s="236" t="s">
        <v>7</v>
      </c>
      <c r="AN40" s="236" t="s">
        <v>287</v>
      </c>
      <c r="AO40" s="236" t="s">
        <v>288</v>
      </c>
      <c r="AP40" s="236" t="s">
        <v>289</v>
      </c>
      <c r="AQ40" s="236" t="s">
        <v>290</v>
      </c>
      <c r="AR40" s="236" t="s">
        <v>291</v>
      </c>
      <c r="AS40" s="236" t="s">
        <v>251</v>
      </c>
      <c r="AT40" s="236" t="s">
        <v>252</v>
      </c>
      <c r="AU40" s="236" t="s">
        <v>254</v>
      </c>
      <c r="AV40" s="236" t="s">
        <v>253</v>
      </c>
      <c r="AW40" s="237" t="s">
        <v>54</v>
      </c>
      <c r="AX40" s="237" t="s">
        <v>8</v>
      </c>
      <c r="AY40" s="7"/>
      <c r="AZ40" s="238"/>
      <c r="BA40" s="235" t="s">
        <v>5</v>
      </c>
      <c r="BB40" s="236" t="s">
        <v>6</v>
      </c>
      <c r="BC40" s="236" t="s">
        <v>7</v>
      </c>
      <c r="BD40" s="236" t="s">
        <v>287</v>
      </c>
      <c r="BE40" s="236" t="s">
        <v>288</v>
      </c>
      <c r="BF40" s="236" t="s">
        <v>289</v>
      </c>
      <c r="BG40" s="236" t="s">
        <v>290</v>
      </c>
      <c r="BH40" s="236" t="s">
        <v>291</v>
      </c>
      <c r="BI40" s="236" t="s">
        <v>251</v>
      </c>
      <c r="BJ40" s="236" t="s">
        <v>252</v>
      </c>
      <c r="BK40" s="236" t="s">
        <v>254</v>
      </c>
      <c r="BL40" s="236" t="s">
        <v>253</v>
      </c>
      <c r="BM40" s="237" t="s">
        <v>54</v>
      </c>
      <c r="BN40" s="237" t="s">
        <v>8</v>
      </c>
      <c r="BP40" s="238"/>
      <c r="BQ40" s="235" t="s">
        <v>5</v>
      </c>
      <c r="BR40" s="236" t="s">
        <v>6</v>
      </c>
      <c r="BS40" s="236" t="s">
        <v>7</v>
      </c>
      <c r="BT40" s="236" t="s">
        <v>287</v>
      </c>
      <c r="BU40" s="236" t="s">
        <v>288</v>
      </c>
      <c r="BV40" s="236" t="s">
        <v>289</v>
      </c>
      <c r="BW40" s="236" t="s">
        <v>290</v>
      </c>
      <c r="BX40" s="236" t="s">
        <v>291</v>
      </c>
      <c r="BY40" s="236" t="s">
        <v>251</v>
      </c>
      <c r="BZ40" s="236" t="s">
        <v>252</v>
      </c>
      <c r="CA40" s="236" t="s">
        <v>254</v>
      </c>
      <c r="CB40" s="236" t="s">
        <v>253</v>
      </c>
      <c r="CC40" s="271" t="s">
        <v>54</v>
      </c>
      <c r="CD40" s="271" t="s">
        <v>8</v>
      </c>
      <c r="CE40" s="7"/>
      <c r="CF40" s="248"/>
    </row>
    <row r="41" spans="1:84" s="227" customFormat="1" ht="37.5" hidden="1" customHeight="1" thickTop="1" thickBot="1">
      <c r="B41" s="232">
        <f>IF(ME!$D$16=0,0,1)</f>
        <v>0</v>
      </c>
      <c r="C41" s="341"/>
      <c r="D41" s="45" t="s">
        <v>66</v>
      </c>
      <c r="E41" s="239"/>
      <c r="F41" s="239"/>
      <c r="G41" s="239"/>
      <c r="H41" s="239"/>
      <c r="I41" s="239"/>
      <c r="J41" s="239"/>
      <c r="K41" s="239"/>
      <c r="L41" s="239"/>
      <c r="M41" s="239"/>
      <c r="N41" s="239"/>
      <c r="O41" s="239"/>
      <c r="P41" s="239"/>
      <c r="Q41" s="46"/>
      <c r="R41" s="46">
        <f>SUM(E41:P41)</f>
        <v>0</v>
      </c>
      <c r="S41" s="44"/>
      <c r="T41" s="45" t="s">
        <v>66</v>
      </c>
      <c r="U41" s="239"/>
      <c r="V41" s="239"/>
      <c r="W41" s="239"/>
      <c r="X41" s="239"/>
      <c r="Y41" s="239"/>
      <c r="Z41" s="239"/>
      <c r="AA41" s="239"/>
      <c r="AB41" s="239"/>
      <c r="AC41" s="239"/>
      <c r="AD41" s="239"/>
      <c r="AE41" s="239"/>
      <c r="AF41" s="239"/>
      <c r="AG41" s="46"/>
      <c r="AH41" s="46">
        <f>SUM(U41:AF41)</f>
        <v>0</v>
      </c>
      <c r="AI41" s="44"/>
      <c r="AJ41" s="45" t="s">
        <v>66</v>
      </c>
      <c r="AK41" s="239"/>
      <c r="AL41" s="239"/>
      <c r="AM41" s="239"/>
      <c r="AN41" s="239"/>
      <c r="AO41" s="239"/>
      <c r="AP41" s="239"/>
      <c r="AQ41" s="239"/>
      <c r="AR41" s="239"/>
      <c r="AS41" s="239"/>
      <c r="AT41" s="239"/>
      <c r="AU41" s="239"/>
      <c r="AV41" s="239"/>
      <c r="AW41" s="46"/>
      <c r="AX41" s="46">
        <f>SUM(AK41:AV41)</f>
        <v>0</v>
      </c>
      <c r="AY41" s="44"/>
      <c r="AZ41" s="45" t="s">
        <v>66</v>
      </c>
      <c r="BA41" s="239"/>
      <c r="BB41" s="239"/>
      <c r="BC41" s="239"/>
      <c r="BD41" s="239"/>
      <c r="BE41" s="239"/>
      <c r="BF41" s="239"/>
      <c r="BG41" s="239"/>
      <c r="BH41" s="239"/>
      <c r="BI41" s="239"/>
      <c r="BJ41" s="239"/>
      <c r="BK41" s="239"/>
      <c r="BL41" s="239"/>
      <c r="BM41" s="46"/>
      <c r="BN41" s="46">
        <f>SUM(BA41:BL41)</f>
        <v>0</v>
      </c>
      <c r="BO41" s="240"/>
      <c r="BP41" s="45" t="s">
        <v>66</v>
      </c>
      <c r="BQ41" s="239"/>
      <c r="BR41" s="239"/>
      <c r="BS41" s="239"/>
      <c r="BT41" s="239"/>
      <c r="BU41" s="239"/>
      <c r="BV41" s="239"/>
      <c r="BW41" s="239"/>
      <c r="BX41" s="239"/>
      <c r="BY41" s="239"/>
      <c r="BZ41" s="239"/>
      <c r="CA41" s="239"/>
      <c r="CB41" s="239"/>
      <c r="CC41" s="272"/>
      <c r="CD41" s="272">
        <f>SUM(BQ41:CB41)</f>
        <v>0</v>
      </c>
      <c r="CE41" s="42"/>
      <c r="CF41" s="244"/>
    </row>
    <row r="42" spans="1:84" s="227" customFormat="1" ht="26.25" customHeight="1" thickTop="1" thickBot="1">
      <c r="B42" s="232">
        <f>IF(ME!$D$16=0,0,1)</f>
        <v>0</v>
      </c>
      <c r="C42" s="337" t="str">
        <f>C96</f>
        <v xml:space="preserve">: </v>
      </c>
      <c r="D42" s="45" t="s">
        <v>9</v>
      </c>
      <c r="E42" s="239"/>
      <c r="F42" s="239"/>
      <c r="G42" s="239"/>
      <c r="H42" s="239"/>
      <c r="I42" s="239"/>
      <c r="J42" s="239"/>
      <c r="K42" s="239"/>
      <c r="L42" s="239"/>
      <c r="M42" s="239"/>
      <c r="N42" s="239"/>
      <c r="O42" s="239"/>
      <c r="P42" s="239"/>
      <c r="Q42" s="46">
        <f>SUMIF(E69:P69,"=1",E42:P42)</f>
        <v>0</v>
      </c>
      <c r="R42" s="46">
        <f>SUM(E42:P42)</f>
        <v>0</v>
      </c>
      <c r="S42" s="42">
        <v>12</v>
      </c>
      <c r="T42" s="45" t="s">
        <v>9</v>
      </c>
      <c r="U42" s="239"/>
      <c r="V42" s="239"/>
      <c r="W42" s="239"/>
      <c r="X42" s="239"/>
      <c r="Y42" s="239"/>
      <c r="Z42" s="239"/>
      <c r="AA42" s="239"/>
      <c r="AB42" s="239"/>
      <c r="AC42" s="239"/>
      <c r="AD42" s="239"/>
      <c r="AE42" s="239"/>
      <c r="AF42" s="239"/>
      <c r="AG42" s="46">
        <f>SUMIF(U69:AF69,"=1",U42:AF42)</f>
        <v>0</v>
      </c>
      <c r="AH42" s="46">
        <f>SUM(U42:AF42)</f>
        <v>0</v>
      </c>
      <c r="AI42" s="42"/>
      <c r="AJ42" s="45" t="s">
        <v>9</v>
      </c>
      <c r="AK42" s="239"/>
      <c r="AL42" s="239"/>
      <c r="AM42" s="239"/>
      <c r="AN42" s="239"/>
      <c r="AO42" s="239"/>
      <c r="AP42" s="239"/>
      <c r="AQ42" s="239"/>
      <c r="AR42" s="239"/>
      <c r="AS42" s="239"/>
      <c r="AT42" s="239"/>
      <c r="AU42" s="239"/>
      <c r="AV42" s="239"/>
      <c r="AW42" s="46">
        <f>SUMIF(AK69:AV69,"=1",AK42:AV42)</f>
        <v>0</v>
      </c>
      <c r="AX42" s="46">
        <f>SUM(AK42:AV42)</f>
        <v>0</v>
      </c>
      <c r="AY42" s="42"/>
      <c r="AZ42" s="45" t="s">
        <v>9</v>
      </c>
      <c r="BA42" s="239"/>
      <c r="BB42" s="239"/>
      <c r="BC42" s="239"/>
      <c r="BD42" s="239"/>
      <c r="BE42" s="239"/>
      <c r="BF42" s="239"/>
      <c r="BG42" s="239"/>
      <c r="BH42" s="239"/>
      <c r="BI42" s="239"/>
      <c r="BJ42" s="239"/>
      <c r="BK42" s="239"/>
      <c r="BL42" s="239"/>
      <c r="BM42" s="46">
        <f>SUMIF(BA69:BL69,"=1",BA42:BL42)</f>
        <v>0</v>
      </c>
      <c r="BN42" s="46">
        <f>SUM(BA42:BL42)</f>
        <v>0</v>
      </c>
      <c r="BP42" s="45" t="s">
        <v>9</v>
      </c>
      <c r="BQ42" s="239"/>
      <c r="BR42" s="239"/>
      <c r="BS42" s="239"/>
      <c r="BT42" s="239"/>
      <c r="BU42" s="239"/>
      <c r="BV42" s="239"/>
      <c r="BW42" s="239"/>
      <c r="BX42" s="239"/>
      <c r="BY42" s="239"/>
      <c r="BZ42" s="239"/>
      <c r="CA42" s="239"/>
      <c r="CB42" s="239"/>
      <c r="CC42" s="272">
        <f>SUMIF(BQ69:CB69,"=1",BQ42:CB42)</f>
        <v>0</v>
      </c>
      <c r="CD42" s="272">
        <f>SUM(BQ42:CB42)</f>
        <v>0</v>
      </c>
      <c r="CE42" s="42"/>
      <c r="CF42" s="244"/>
    </row>
    <row r="43" spans="1:84" s="227" customFormat="1" ht="26.25" customHeight="1" thickTop="1" thickBot="1">
      <c r="B43" s="232">
        <f>IF(ME!$D$16=0,0,1)</f>
        <v>0</v>
      </c>
      <c r="C43" s="338"/>
      <c r="D43" s="45" t="s">
        <v>10</v>
      </c>
      <c r="E43" s="239"/>
      <c r="F43" s="239"/>
      <c r="G43" s="239"/>
      <c r="H43" s="239"/>
      <c r="I43" s="239"/>
      <c r="J43" s="239"/>
      <c r="K43" s="239"/>
      <c r="L43" s="239"/>
      <c r="M43" s="239"/>
      <c r="N43" s="239"/>
      <c r="O43" s="239"/>
      <c r="P43" s="239"/>
      <c r="Q43" s="46">
        <f>SUMIF(E70:P70,"=1",E43:P43)</f>
        <v>0</v>
      </c>
      <c r="R43" s="46">
        <f>SUM(E43:P43)</f>
        <v>0</v>
      </c>
      <c r="S43" s="42">
        <v>13</v>
      </c>
      <c r="T43" s="45" t="s">
        <v>10</v>
      </c>
      <c r="U43" s="239"/>
      <c r="V43" s="239"/>
      <c r="W43" s="239"/>
      <c r="X43" s="239"/>
      <c r="Y43" s="239"/>
      <c r="Z43" s="239"/>
      <c r="AA43" s="239"/>
      <c r="AB43" s="239"/>
      <c r="AC43" s="239"/>
      <c r="AD43" s="239"/>
      <c r="AE43" s="239"/>
      <c r="AF43" s="239"/>
      <c r="AG43" s="46">
        <f>SUMIF(U70:AF70,"=1",U43:AF43)</f>
        <v>0</v>
      </c>
      <c r="AH43" s="46">
        <f>SUM(U43:AF43)</f>
        <v>0</v>
      </c>
      <c r="AI43" s="42"/>
      <c r="AJ43" s="45" t="s">
        <v>10</v>
      </c>
      <c r="AK43" s="239"/>
      <c r="AL43" s="239"/>
      <c r="AM43" s="239"/>
      <c r="AN43" s="239"/>
      <c r="AO43" s="239"/>
      <c r="AP43" s="239"/>
      <c r="AQ43" s="239"/>
      <c r="AR43" s="239"/>
      <c r="AS43" s="239"/>
      <c r="AT43" s="239"/>
      <c r="AU43" s="239"/>
      <c r="AV43" s="239"/>
      <c r="AW43" s="46">
        <f>SUMIF(AK70:AV70,"=1",AK43:AV43)</f>
        <v>0</v>
      </c>
      <c r="AX43" s="46">
        <f>SUM(AK43:AV43)</f>
        <v>0</v>
      </c>
      <c r="AY43" s="42"/>
      <c r="AZ43" s="45" t="s">
        <v>10</v>
      </c>
      <c r="BA43" s="239"/>
      <c r="BB43" s="239"/>
      <c r="BC43" s="239"/>
      <c r="BD43" s="239"/>
      <c r="BE43" s="239"/>
      <c r="BF43" s="239"/>
      <c r="BG43" s="239"/>
      <c r="BH43" s="239"/>
      <c r="BI43" s="239"/>
      <c r="BJ43" s="239"/>
      <c r="BK43" s="239"/>
      <c r="BL43" s="239"/>
      <c r="BM43" s="46">
        <f>SUMIF(BA70:BL70,"=1",BA43:BL43)</f>
        <v>0</v>
      </c>
      <c r="BN43" s="46">
        <f>SUM(BA43:BL43)</f>
        <v>0</v>
      </c>
      <c r="BP43" s="45" t="s">
        <v>10</v>
      </c>
      <c r="BQ43" s="239"/>
      <c r="BR43" s="239"/>
      <c r="BS43" s="239"/>
      <c r="BT43" s="239"/>
      <c r="BU43" s="239"/>
      <c r="BV43" s="239"/>
      <c r="BW43" s="239"/>
      <c r="BX43" s="239"/>
      <c r="BY43" s="239"/>
      <c r="BZ43" s="239"/>
      <c r="CA43" s="239"/>
      <c r="CB43" s="239"/>
      <c r="CC43" s="272">
        <f>SUMIF(BQ70:CB70,"=1",BQ43:CB43)</f>
        <v>0</v>
      </c>
      <c r="CD43" s="272">
        <f>SUM(BQ43:CB43)</f>
        <v>0</v>
      </c>
      <c r="CE43" s="42"/>
      <c r="CF43" s="244"/>
    </row>
    <row r="44" spans="1:84" s="227" customFormat="1" ht="26.25" customHeight="1" thickTop="1" thickBot="1">
      <c r="B44" s="232">
        <f>IF(ME!$D$16=0,0,1)</f>
        <v>0</v>
      </c>
      <c r="C44" s="339"/>
      <c r="D44" s="45" t="s">
        <v>4</v>
      </c>
      <c r="E44" s="47" t="str">
        <f>IF(ISERROR(IF($S44="A",E43/E42,E43/E42)),"",IF($S44="A",E43/E42,E43/E42))</f>
        <v/>
      </c>
      <c r="F44" s="47" t="str">
        <f t="shared" ref="F44" si="628">IF(ISERROR(IF($S44="A",F43/F42,F43/F42)),"",IF($S44="A",F43/F42,F43/F42))</f>
        <v/>
      </c>
      <c r="G44" s="47" t="str">
        <f t="shared" ref="G44" si="629">IF(ISERROR(IF($S44="A",G43/G42,G43/G42)),"",IF($S44="A",G43/G42,G43/G42))</f>
        <v/>
      </c>
      <c r="H44" s="47" t="str">
        <f t="shared" ref="H44" si="630">IF(ISERROR(IF($S44="A",H43/H42,H43/H42)),"",IF($S44="A",H43/H42,H43/H42))</f>
        <v/>
      </c>
      <c r="I44" s="47" t="str">
        <f t="shared" ref="I44" si="631">IF(ISERROR(IF($S44="A",I43/I42,I43/I42)),"",IF($S44="A",I43/I42,I43/I42))</f>
        <v/>
      </c>
      <c r="J44" s="47" t="str">
        <f t="shared" ref="J44" si="632">IF(ISERROR(IF($S44="A",J43/J42,J43/J42)),"",IF($S44="A",J43/J42,J43/J42))</f>
        <v/>
      </c>
      <c r="K44" s="47" t="str">
        <f t="shared" ref="K44" si="633">IF(ISERROR(IF($S44="A",K43/K42,K43/K42)),"",IF($S44="A",K43/K42,K43/K42))</f>
        <v/>
      </c>
      <c r="L44" s="47" t="str">
        <f t="shared" ref="L44" si="634">IF(ISERROR(IF($S44="A",L43/L42,L43/L42)),"",IF($S44="A",L43/L42,L43/L42))</f>
        <v/>
      </c>
      <c r="M44" s="47" t="str">
        <f t="shared" ref="M44" si="635">IF(ISERROR(IF($S44="A",M43/M42,M43/M42)),"",IF($S44="A",M43/M42,M43/M42))</f>
        <v/>
      </c>
      <c r="N44" s="47" t="str">
        <f t="shared" ref="N44" si="636">IF(ISERROR(IF($S44="A",N43/N42,N43/N42)),"",IF($S44="A",N43/N42,N43/N42))</f>
        <v/>
      </c>
      <c r="O44" s="47" t="str">
        <f t="shared" ref="O44" si="637">IF(ISERROR(IF($S44="A",O43/O42,O43/O42)),"",IF($S44="A",O43/O42,O43/O42))</f>
        <v/>
      </c>
      <c r="P44" s="47" t="str">
        <f t="shared" ref="P44" si="638">IF(ISERROR(IF($S44="A",P43/P42,P43/P42)),"",IF($S44="A",P43/P42,P43/P42))</f>
        <v/>
      </c>
      <c r="Q44" s="47" t="str">
        <f t="shared" ref="Q44" si="639">IF(ISERROR(IF($S44="A",Q43/Q42,Q43/Q42)),"",IF($S44="A",Q43/Q42,Q43/Q42))</f>
        <v/>
      </c>
      <c r="R44" s="47" t="str">
        <f t="shared" ref="R44" si="640">IF(ISERROR(IF($S44="A",R43/R42,R43/R42)),"",IF($S44="A",R43/R42,R43/R42))</f>
        <v/>
      </c>
      <c r="S44" s="42" t="str">
        <f>LEFT(C42,1)</f>
        <v>:</v>
      </c>
      <c r="T44" s="45" t="s">
        <v>4</v>
      </c>
      <c r="U44" s="47" t="str">
        <f>IF(ISERROR(IF($S44="A",U43/U42,U43/U42)),"",IF($S44="A",U43/U42,U43/U42))</f>
        <v/>
      </c>
      <c r="V44" s="47" t="str">
        <f t="shared" ref="V44" si="641">IF(ISERROR(IF($S44="A",V43/V42,V43/V42)),"",IF($S44="A",V43/V42,V43/V42))</f>
        <v/>
      </c>
      <c r="W44" s="47" t="str">
        <f t="shared" ref="W44" si="642">IF(ISERROR(IF($S44="A",W43/W42,W43/W42)),"",IF($S44="A",W43/W42,W43/W42))</f>
        <v/>
      </c>
      <c r="X44" s="47" t="str">
        <f t="shared" ref="X44" si="643">IF(ISERROR(IF($S44="A",X43/X42,X43/X42)),"",IF($S44="A",X43/X42,X43/X42))</f>
        <v/>
      </c>
      <c r="Y44" s="47" t="str">
        <f t="shared" ref="Y44" si="644">IF(ISERROR(IF($S44="A",Y43/Y42,Y43/Y42)),"",IF($S44="A",Y43/Y42,Y43/Y42))</f>
        <v/>
      </c>
      <c r="Z44" s="47" t="str">
        <f t="shared" ref="Z44" si="645">IF(ISERROR(IF($S44="A",Z43/Z42,Z43/Z42)),"",IF($S44="A",Z43/Z42,Z43/Z42))</f>
        <v/>
      </c>
      <c r="AA44" s="47" t="str">
        <f t="shared" ref="AA44" si="646">IF(ISERROR(IF($S44="A",AA43/AA42,AA43/AA42)),"",IF($S44="A",AA43/AA42,AA43/AA42))</f>
        <v/>
      </c>
      <c r="AB44" s="47" t="str">
        <f t="shared" ref="AB44" si="647">IF(ISERROR(IF($S44="A",AB43/AB42,AB43/AB42)),"",IF($S44="A",AB43/AB42,AB43/AB42))</f>
        <v/>
      </c>
      <c r="AC44" s="47" t="str">
        <f t="shared" ref="AC44" si="648">IF(ISERROR(IF($S44="A",AC43/AC42,AC43/AC42)),"",IF($S44="A",AC43/AC42,AC43/AC42))</f>
        <v/>
      </c>
      <c r="AD44" s="47" t="str">
        <f t="shared" ref="AD44" si="649">IF(ISERROR(IF($S44="A",AD43/AD42,AD43/AD42)),"",IF($S44="A",AD43/AD42,AD43/AD42))</f>
        <v/>
      </c>
      <c r="AE44" s="47" t="str">
        <f t="shared" ref="AE44" si="650">IF(ISERROR(IF($S44="A",AE43/AE42,AE43/AE42)),"",IF($S44="A",AE43/AE42,AE43/AE42))</f>
        <v/>
      </c>
      <c r="AF44" s="47" t="str">
        <f t="shared" ref="AF44" si="651">IF(ISERROR(IF($S44="A",AF43/AF42,AF43/AF42)),"",IF($S44="A",AF43/AF42,AF43/AF42))</f>
        <v/>
      </c>
      <c r="AG44" s="47" t="str">
        <f t="shared" ref="AG44" si="652">IF(ISERROR(IF($S44="A",AG43/AG42,AG43/AG42)),"",IF($S44="A",AG43/AG42,AG43/AG42))</f>
        <v/>
      </c>
      <c r="AH44" s="47" t="str">
        <f t="shared" ref="AH44" si="653">IF(ISERROR(IF($S44="A",AH43/AH42,AH43/AH42)),"",IF($S44="A",AH43/AH42,AH43/AH42))</f>
        <v/>
      </c>
      <c r="AI44" s="42"/>
      <c r="AJ44" s="45" t="s">
        <v>4</v>
      </c>
      <c r="AK44" s="47" t="str">
        <f>IF(ISERROR(IF($S44="A",AK43/AK42,AK43/AK42)),"",IF($S44="A",AK43/AK42,AK43/AK42))</f>
        <v/>
      </c>
      <c r="AL44" s="47" t="str">
        <f t="shared" ref="AL44" si="654">IF(ISERROR(IF($S44="A",AL43/AL42,AL43/AL42)),"",IF($S44="A",AL43/AL42,AL43/AL42))</f>
        <v/>
      </c>
      <c r="AM44" s="47" t="str">
        <f t="shared" ref="AM44" si="655">IF(ISERROR(IF($S44="A",AM43/AM42,AM43/AM42)),"",IF($S44="A",AM43/AM42,AM43/AM42))</f>
        <v/>
      </c>
      <c r="AN44" s="47" t="str">
        <f t="shared" ref="AN44" si="656">IF(ISERROR(IF($S44="A",AN43/AN42,AN43/AN42)),"",IF($S44="A",AN43/AN42,AN43/AN42))</f>
        <v/>
      </c>
      <c r="AO44" s="47" t="str">
        <f t="shared" ref="AO44" si="657">IF(ISERROR(IF($S44="A",AO43/AO42,AO43/AO42)),"",IF($S44="A",AO43/AO42,AO43/AO42))</f>
        <v/>
      </c>
      <c r="AP44" s="47" t="str">
        <f t="shared" ref="AP44" si="658">IF(ISERROR(IF($S44="A",AP43/AP42,AP43/AP42)),"",IF($S44="A",AP43/AP42,AP43/AP42))</f>
        <v/>
      </c>
      <c r="AQ44" s="47" t="str">
        <f t="shared" ref="AQ44" si="659">IF(ISERROR(IF($S44="A",AQ43/AQ42,AQ43/AQ42)),"",IF($S44="A",AQ43/AQ42,AQ43/AQ42))</f>
        <v/>
      </c>
      <c r="AR44" s="47" t="str">
        <f t="shared" ref="AR44" si="660">IF(ISERROR(IF($S44="A",AR43/AR42,AR43/AR42)),"",IF($S44="A",AR43/AR42,AR43/AR42))</f>
        <v/>
      </c>
      <c r="AS44" s="47" t="str">
        <f t="shared" ref="AS44" si="661">IF(ISERROR(IF($S44="A",AS43/AS42,AS43/AS42)),"",IF($S44="A",AS43/AS42,AS43/AS42))</f>
        <v/>
      </c>
      <c r="AT44" s="47" t="str">
        <f t="shared" ref="AT44" si="662">IF(ISERROR(IF($S44="A",AT43/AT42,AT43/AT42)),"",IF($S44="A",AT43/AT42,AT43/AT42))</f>
        <v/>
      </c>
      <c r="AU44" s="47" t="str">
        <f t="shared" ref="AU44" si="663">IF(ISERROR(IF($S44="A",AU43/AU42,AU43/AU42)),"",IF($S44="A",AU43/AU42,AU43/AU42))</f>
        <v/>
      </c>
      <c r="AV44" s="47" t="str">
        <f t="shared" ref="AV44" si="664">IF(ISERROR(IF($S44="A",AV43/AV42,AV43/AV42)),"",IF($S44="A",AV43/AV42,AV43/AV42))</f>
        <v/>
      </c>
      <c r="AW44" s="47" t="str">
        <f t="shared" ref="AW44" si="665">IF(ISERROR(IF($S44="A",AW43/AW42,AW43/AW42)),"",IF($S44="A",AW43/AW42,AW43/AW42))</f>
        <v/>
      </c>
      <c r="AX44" s="47" t="str">
        <f t="shared" ref="AX44" si="666">IF(ISERROR(IF($S44="A",AX43/AX42,AX43/AX42)),"",IF($S44="A",AX43/AX42,AX43/AX42))</f>
        <v/>
      </c>
      <c r="AY44" s="42"/>
      <c r="AZ44" s="45" t="s">
        <v>4</v>
      </c>
      <c r="BA44" s="47" t="str">
        <f>IF(ISERROR(IF($S44="A",BA43/BA42,BA43/BA42)),"",IF($S44="A",BA43/BA42,BA43/BA42))</f>
        <v/>
      </c>
      <c r="BB44" s="47" t="str">
        <f t="shared" ref="BB44" si="667">IF(ISERROR(IF($S44="A",BB43/BB42,BB43/BB42)),"",IF($S44="A",BB43/BB42,BB43/BB42))</f>
        <v/>
      </c>
      <c r="BC44" s="47" t="str">
        <f t="shared" ref="BC44" si="668">IF(ISERROR(IF($S44="A",BC43/BC42,BC43/BC42)),"",IF($S44="A",BC43/BC42,BC43/BC42))</f>
        <v/>
      </c>
      <c r="BD44" s="47" t="str">
        <f t="shared" ref="BD44" si="669">IF(ISERROR(IF($S44="A",BD43/BD42,BD43/BD42)),"",IF($S44="A",BD43/BD42,BD43/BD42))</f>
        <v/>
      </c>
      <c r="BE44" s="47" t="str">
        <f t="shared" ref="BE44" si="670">IF(ISERROR(IF($S44="A",BE43/BE42,BE43/BE42)),"",IF($S44="A",BE43/BE42,BE43/BE42))</f>
        <v/>
      </c>
      <c r="BF44" s="47" t="str">
        <f t="shared" ref="BF44" si="671">IF(ISERROR(IF($S44="A",BF43/BF42,BF43/BF42)),"",IF($S44="A",BF43/BF42,BF43/BF42))</f>
        <v/>
      </c>
      <c r="BG44" s="47" t="str">
        <f t="shared" ref="BG44" si="672">IF(ISERROR(IF($S44="A",BG43/BG42,BG43/BG42)),"",IF($S44="A",BG43/BG42,BG43/BG42))</f>
        <v/>
      </c>
      <c r="BH44" s="47" t="str">
        <f t="shared" ref="BH44" si="673">IF(ISERROR(IF($S44="A",BH43/BH42,BH43/BH42)),"",IF($S44="A",BH43/BH42,BH43/BH42))</f>
        <v/>
      </c>
      <c r="BI44" s="47" t="str">
        <f t="shared" ref="BI44" si="674">IF(ISERROR(IF($S44="A",BI43/BI42,BI43/BI42)),"",IF($S44="A",BI43/BI42,BI43/BI42))</f>
        <v/>
      </c>
      <c r="BJ44" s="47" t="str">
        <f t="shared" ref="BJ44" si="675">IF(ISERROR(IF($S44="A",BJ43/BJ42,BJ43/BJ42)),"",IF($S44="A",BJ43/BJ42,BJ43/BJ42))</f>
        <v/>
      </c>
      <c r="BK44" s="47" t="str">
        <f t="shared" ref="BK44" si="676">IF(ISERROR(IF($S44="A",BK43/BK42,BK43/BK42)),"",IF($S44="A",BK43/BK42,BK43/BK42))</f>
        <v/>
      </c>
      <c r="BL44" s="47" t="str">
        <f t="shared" ref="BL44" si="677">IF(ISERROR(IF($S44="A",BL43/BL42,BL43/BL42)),"",IF($S44="A",BL43/BL42,BL43/BL42))</f>
        <v/>
      </c>
      <c r="BM44" s="47" t="str">
        <f t="shared" ref="BM44" si="678">IF(ISERROR(IF($S44="A",BM43/BM42,BM43/BM42)),"",IF($S44="A",BM43/BM42,BM43/BM42))</f>
        <v/>
      </c>
      <c r="BN44" s="47" t="str">
        <f t="shared" ref="BN44" si="679">IF(ISERROR(IF($S44="A",BN43/BN42,BN43/BN42)),"",IF($S44="A",BN43/BN42,BN43/BN42))</f>
        <v/>
      </c>
      <c r="BP44" s="45" t="s">
        <v>4</v>
      </c>
      <c r="BQ44" s="47" t="str">
        <f>IF(ISERROR(IF($S44="A",BQ43/BQ42,BQ43/BQ42)),"",IF($S44="A",BQ43/BQ42,BQ43/BQ42))</f>
        <v/>
      </c>
      <c r="BR44" s="47" t="str">
        <f t="shared" ref="BR44" si="680">IF(ISERROR(IF($S44="A",BR43/BR42,BR43/BR42)),"",IF($S44="A",BR43/BR42,BR43/BR42))</f>
        <v/>
      </c>
      <c r="BS44" s="47" t="str">
        <f t="shared" ref="BS44" si="681">IF(ISERROR(IF($S44="A",BS43/BS42,BS43/BS42)),"",IF($S44="A",BS43/BS42,BS43/BS42))</f>
        <v/>
      </c>
      <c r="BT44" s="47" t="str">
        <f t="shared" ref="BT44" si="682">IF(ISERROR(IF($S44="A",BT43/BT42,BT43/BT42)),"",IF($S44="A",BT43/BT42,BT43/BT42))</f>
        <v/>
      </c>
      <c r="BU44" s="47" t="str">
        <f t="shared" ref="BU44" si="683">IF(ISERROR(IF($S44="A",BU43/BU42,BU43/BU42)),"",IF($S44="A",BU43/BU42,BU43/BU42))</f>
        <v/>
      </c>
      <c r="BV44" s="47" t="str">
        <f t="shared" ref="BV44" si="684">IF(ISERROR(IF($S44="A",BV43/BV42,BV43/BV42)),"",IF($S44="A",BV43/BV42,BV43/BV42))</f>
        <v/>
      </c>
      <c r="BW44" s="47" t="str">
        <f t="shared" ref="BW44" si="685">IF(ISERROR(IF($S44="A",BW43/BW42,BW43/BW42)),"",IF($S44="A",BW43/BW42,BW43/BW42))</f>
        <v/>
      </c>
      <c r="BX44" s="47" t="str">
        <f t="shared" ref="BX44" si="686">IF(ISERROR(IF($S44="A",BX43/BX42,BX43/BX42)),"",IF($S44="A",BX43/BX42,BX43/BX42))</f>
        <v/>
      </c>
      <c r="BY44" s="47" t="str">
        <f t="shared" ref="BY44" si="687">IF(ISERROR(IF($S44="A",BY43/BY42,BY43/BY42)),"",IF($S44="A",BY43/BY42,BY43/BY42))</f>
        <v/>
      </c>
      <c r="BZ44" s="47" t="str">
        <f t="shared" ref="BZ44" si="688">IF(ISERROR(IF($S44="A",BZ43/BZ42,BZ43/BZ42)),"",IF($S44="A",BZ43/BZ42,BZ43/BZ42))</f>
        <v/>
      </c>
      <c r="CA44" s="47" t="str">
        <f t="shared" ref="CA44" si="689">IF(ISERROR(IF($S44="A",CA43/CA42,CA43/CA42)),"",IF($S44="A",CA43/CA42,CA43/CA42))</f>
        <v/>
      </c>
      <c r="CB44" s="47" t="str">
        <f t="shared" ref="CB44" si="690">IF(ISERROR(IF($S44="A",CB43/CB42,CB43/CB42)),"",IF($S44="A",CB43/CB42,CB43/CB42))</f>
        <v/>
      </c>
      <c r="CC44" s="273" t="str">
        <f t="shared" ref="CC44" si="691">IF(ISERROR(IF($S44="A",CC43/CC42,CC43/CC42)),"",IF($S44="A",CC43/CC42,CC43/CC42))</f>
        <v/>
      </c>
      <c r="CD44" s="273" t="str">
        <f t="shared" ref="CD44" si="692">IF(ISERROR(IF($S44="A",CD43/CD42,CD43/CD42)),"",IF($S44="A",CD43/CD42,CD43/CD42))</f>
        <v/>
      </c>
      <c r="CE44" s="144" t="str">
        <f>IF(ISERROR(AVERAGE(Q44,AG44,AW44,BM44,CC44)),"",AVERAGE(Q44,AG44,AW44,BM44,CC44))</f>
        <v/>
      </c>
      <c r="CF44" s="244"/>
    </row>
    <row r="45" spans="1:84" ht="9" customHeight="1" thickTop="1" thickBot="1">
      <c r="E45" s="42" t="str">
        <f>IF(E44&lt;0,-E44,E44)</f>
        <v/>
      </c>
      <c r="F45" s="42" t="str">
        <f t="shared" ref="F45" si="693">IF(F44&lt;0,-F44,F44)</f>
        <v/>
      </c>
      <c r="G45" s="42" t="str">
        <f t="shared" ref="G45" si="694">IF(G44&lt;0,-G44,G44)</f>
        <v/>
      </c>
      <c r="H45" s="42" t="str">
        <f t="shared" ref="H45" si="695">IF(H44&lt;0,-H44,H44)</f>
        <v/>
      </c>
      <c r="I45" s="42" t="str">
        <f t="shared" ref="I45" si="696">IF(I44&lt;0,-I44,I44)</f>
        <v/>
      </c>
      <c r="J45" s="42" t="str">
        <f t="shared" ref="J45" si="697">IF(J44&lt;0,-J44,J44)</f>
        <v/>
      </c>
      <c r="K45" s="42" t="str">
        <f t="shared" ref="K45" si="698">IF(K44&lt;0,-K44,K44)</f>
        <v/>
      </c>
      <c r="L45" s="42" t="str">
        <f t="shared" ref="L45" si="699">IF(L44&lt;0,-L44,L44)</f>
        <v/>
      </c>
      <c r="M45" s="42" t="str">
        <f t="shared" ref="M45" si="700">IF(M44&lt;0,-M44,M44)</f>
        <v/>
      </c>
      <c r="N45" s="42" t="str">
        <f t="shared" ref="N45" si="701">IF(N44&lt;0,-N44,N44)</f>
        <v/>
      </c>
      <c r="O45" s="42" t="str">
        <f t="shared" ref="O45" si="702">IF(O44&lt;0,-O44,O44)</f>
        <v/>
      </c>
      <c r="P45" s="42" t="str">
        <f t="shared" ref="P45" si="703">IF(P44&lt;0,-P44,P44)</f>
        <v/>
      </c>
      <c r="Q45" s="42" t="str">
        <f t="shared" ref="Q45" si="704">IF(Q44&lt;0,-Q44,Q44)</f>
        <v/>
      </c>
      <c r="R45" s="42" t="str">
        <f t="shared" ref="R45" si="705">IF(R44&lt;0,-R44,R44)</f>
        <v/>
      </c>
      <c r="U45" s="42" t="str">
        <f>IF(U44&lt;0,-U44,U44)</f>
        <v/>
      </c>
      <c r="V45" s="42" t="str">
        <f t="shared" ref="V45" si="706">IF(V44&lt;0,-V44,V44)</f>
        <v/>
      </c>
      <c r="W45" s="42" t="str">
        <f t="shared" ref="W45" si="707">IF(W44&lt;0,-W44,W44)</f>
        <v/>
      </c>
      <c r="X45" s="42" t="str">
        <f t="shared" ref="X45" si="708">IF(X44&lt;0,-X44,X44)</f>
        <v/>
      </c>
      <c r="Y45" s="42" t="str">
        <f t="shared" ref="Y45" si="709">IF(Y44&lt;0,-Y44,Y44)</f>
        <v/>
      </c>
      <c r="Z45" s="42" t="str">
        <f t="shared" ref="Z45" si="710">IF(Z44&lt;0,-Z44,Z44)</f>
        <v/>
      </c>
      <c r="AA45" s="42" t="str">
        <f t="shared" ref="AA45" si="711">IF(AA44&lt;0,-AA44,AA44)</f>
        <v/>
      </c>
      <c r="AB45" s="42" t="str">
        <f t="shared" ref="AB45" si="712">IF(AB44&lt;0,-AB44,AB44)</f>
        <v/>
      </c>
      <c r="AC45" s="42" t="str">
        <f t="shared" ref="AC45" si="713">IF(AC44&lt;0,-AC44,AC44)</f>
        <v/>
      </c>
      <c r="AD45" s="42" t="str">
        <f t="shared" ref="AD45" si="714">IF(AD44&lt;0,-AD44,AD44)</f>
        <v/>
      </c>
      <c r="AE45" s="42" t="str">
        <f t="shared" ref="AE45" si="715">IF(AE44&lt;0,-AE44,AE44)</f>
        <v/>
      </c>
      <c r="AF45" s="42" t="str">
        <f t="shared" ref="AF45" si="716">IF(AF44&lt;0,-AF44,AF44)</f>
        <v/>
      </c>
      <c r="AG45" s="42" t="str">
        <f t="shared" ref="AG45" si="717">IF(AG44&lt;0,-AG44,AG44)</f>
        <v/>
      </c>
      <c r="AH45" s="42" t="str">
        <f t="shared" ref="AH45" si="718">IF(AH44&lt;0,-AH44,AH44)</f>
        <v/>
      </c>
      <c r="AK45" s="42" t="str">
        <f>IF(AK44&lt;0,-AK44,AK44)</f>
        <v/>
      </c>
      <c r="AL45" s="42" t="str">
        <f t="shared" ref="AL45" si="719">IF(AL44&lt;0,-AL44,AL44)</f>
        <v/>
      </c>
      <c r="AM45" s="42" t="str">
        <f t="shared" ref="AM45" si="720">IF(AM44&lt;0,-AM44,AM44)</f>
        <v/>
      </c>
      <c r="AN45" s="42" t="str">
        <f t="shared" ref="AN45" si="721">IF(AN44&lt;0,-AN44,AN44)</f>
        <v/>
      </c>
      <c r="AO45" s="42" t="str">
        <f t="shared" ref="AO45" si="722">IF(AO44&lt;0,-AO44,AO44)</f>
        <v/>
      </c>
      <c r="AP45" s="42" t="str">
        <f t="shared" ref="AP45" si="723">IF(AP44&lt;0,-AP44,AP44)</f>
        <v/>
      </c>
      <c r="AQ45" s="42" t="str">
        <f t="shared" ref="AQ45" si="724">IF(AQ44&lt;0,-AQ44,AQ44)</f>
        <v/>
      </c>
      <c r="AR45" s="42" t="str">
        <f t="shared" ref="AR45" si="725">IF(AR44&lt;0,-AR44,AR44)</f>
        <v/>
      </c>
      <c r="AS45" s="42" t="str">
        <f t="shared" ref="AS45" si="726">IF(AS44&lt;0,-AS44,AS44)</f>
        <v/>
      </c>
      <c r="AT45" s="42" t="str">
        <f t="shared" ref="AT45" si="727">IF(AT44&lt;0,-AT44,AT44)</f>
        <v/>
      </c>
      <c r="AU45" s="42" t="str">
        <f t="shared" ref="AU45" si="728">IF(AU44&lt;0,-AU44,AU44)</f>
        <v/>
      </c>
      <c r="AV45" s="42" t="str">
        <f t="shared" ref="AV45" si="729">IF(AV44&lt;0,-AV44,AV44)</f>
        <v/>
      </c>
      <c r="AW45" s="42" t="str">
        <f t="shared" ref="AW45" si="730">IF(AW44&lt;0,-AW44,AW44)</f>
        <v/>
      </c>
      <c r="AX45" s="42" t="str">
        <f t="shared" ref="AX45" si="731">IF(AX44&lt;0,-AX44,AX44)</f>
        <v/>
      </c>
      <c r="BA45" s="42" t="str">
        <f>IF(BA44&lt;0,-BA44,BA44)</f>
        <v/>
      </c>
      <c r="BB45" s="42" t="str">
        <f t="shared" ref="BB45" si="732">IF(BB44&lt;0,-BB44,BB44)</f>
        <v/>
      </c>
      <c r="BC45" s="42" t="str">
        <f t="shared" ref="BC45" si="733">IF(BC44&lt;0,-BC44,BC44)</f>
        <v/>
      </c>
      <c r="BD45" s="42" t="str">
        <f t="shared" ref="BD45" si="734">IF(BD44&lt;0,-BD44,BD44)</f>
        <v/>
      </c>
      <c r="BE45" s="42" t="str">
        <f t="shared" ref="BE45" si="735">IF(BE44&lt;0,-BE44,BE44)</f>
        <v/>
      </c>
      <c r="BF45" s="42" t="str">
        <f t="shared" ref="BF45" si="736">IF(BF44&lt;0,-BF44,BF44)</f>
        <v/>
      </c>
      <c r="BG45" s="42" t="str">
        <f t="shared" ref="BG45" si="737">IF(BG44&lt;0,-BG44,BG44)</f>
        <v/>
      </c>
      <c r="BH45" s="42" t="str">
        <f t="shared" ref="BH45" si="738">IF(BH44&lt;0,-BH44,BH44)</f>
        <v/>
      </c>
      <c r="BI45" s="42" t="str">
        <f t="shared" ref="BI45" si="739">IF(BI44&lt;0,-BI44,BI44)</f>
        <v/>
      </c>
      <c r="BJ45" s="42" t="str">
        <f t="shared" ref="BJ45" si="740">IF(BJ44&lt;0,-BJ44,BJ44)</f>
        <v/>
      </c>
      <c r="BK45" s="42" t="str">
        <f t="shared" ref="BK45" si="741">IF(BK44&lt;0,-BK44,BK44)</f>
        <v/>
      </c>
      <c r="BL45" s="42" t="str">
        <f t="shared" ref="BL45" si="742">IF(BL44&lt;0,-BL44,BL44)</f>
        <v/>
      </c>
      <c r="BM45" s="42" t="str">
        <f t="shared" ref="BM45" si="743">IF(BM44&lt;0,-BM44,BM44)</f>
        <v/>
      </c>
      <c r="BN45" s="42" t="str">
        <f t="shared" ref="BN45" si="744">IF(BN44&lt;0,-BN44,BN44)</f>
        <v/>
      </c>
      <c r="BQ45" s="42" t="str">
        <f>IF(BQ44&lt;0,-BQ44,BQ44)</f>
        <v/>
      </c>
      <c r="BR45" s="42" t="str">
        <f t="shared" ref="BR45" si="745">IF(BR44&lt;0,-BR44,BR44)</f>
        <v/>
      </c>
      <c r="BS45" s="42" t="str">
        <f t="shared" ref="BS45" si="746">IF(BS44&lt;0,-BS44,BS44)</f>
        <v/>
      </c>
      <c r="BT45" s="42" t="str">
        <f t="shared" ref="BT45" si="747">IF(BT44&lt;0,-BT44,BT44)</f>
        <v/>
      </c>
      <c r="BU45" s="42" t="str">
        <f t="shared" ref="BU45" si="748">IF(BU44&lt;0,-BU44,BU44)</f>
        <v/>
      </c>
      <c r="BV45" s="42" t="str">
        <f t="shared" ref="BV45" si="749">IF(BV44&lt;0,-BV44,BV44)</f>
        <v/>
      </c>
      <c r="BW45" s="42" t="str">
        <f t="shared" ref="BW45" si="750">IF(BW44&lt;0,-BW44,BW44)</f>
        <v/>
      </c>
      <c r="BX45" s="42" t="str">
        <f t="shared" ref="BX45" si="751">IF(BX44&lt;0,-BX44,BX44)</f>
        <v/>
      </c>
      <c r="BY45" s="42" t="str">
        <f t="shared" ref="BY45" si="752">IF(BY44&lt;0,-BY44,BY44)</f>
        <v/>
      </c>
      <c r="BZ45" s="42" t="str">
        <f t="shared" ref="BZ45" si="753">IF(BZ44&lt;0,-BZ44,BZ44)</f>
        <v/>
      </c>
      <c r="CA45" s="42" t="str">
        <f t="shared" ref="CA45" si="754">IF(CA44&lt;0,-CA44,CA44)</f>
        <v/>
      </c>
      <c r="CB45" s="42" t="str">
        <f t="shared" ref="CB45" si="755">IF(CB44&lt;0,-CB44,CB44)</f>
        <v/>
      </c>
      <c r="CC45" s="274" t="str">
        <f t="shared" ref="CC45" si="756">IF(CC44&lt;0,-CC44,CC44)</f>
        <v/>
      </c>
      <c r="CD45" s="274" t="str">
        <f t="shared" ref="CD45" si="757">IF(CD44&lt;0,-CD44,CD44)</f>
        <v/>
      </c>
    </row>
    <row r="46" spans="1:84" s="233" customFormat="1" ht="26.25" customHeight="1" thickTop="1" thickBot="1">
      <c r="A46" s="232"/>
      <c r="B46" s="232">
        <f>IF(ME!$D$17=0,0,1)</f>
        <v>0</v>
      </c>
      <c r="C46" s="340" t="s">
        <v>75</v>
      </c>
      <c r="D46" s="234" t="s">
        <v>68</v>
      </c>
      <c r="E46" s="235" t="s">
        <v>5</v>
      </c>
      <c r="F46" s="236" t="s">
        <v>6</v>
      </c>
      <c r="G46" s="236" t="s">
        <v>7</v>
      </c>
      <c r="H46" s="236" t="s">
        <v>287</v>
      </c>
      <c r="I46" s="236" t="s">
        <v>288</v>
      </c>
      <c r="J46" s="236" t="s">
        <v>289</v>
      </c>
      <c r="K46" s="236" t="s">
        <v>290</v>
      </c>
      <c r="L46" s="236" t="s">
        <v>291</v>
      </c>
      <c r="M46" s="236" t="s">
        <v>251</v>
      </c>
      <c r="N46" s="236" t="s">
        <v>252</v>
      </c>
      <c r="O46" s="236" t="s">
        <v>254</v>
      </c>
      <c r="P46" s="236" t="s">
        <v>253</v>
      </c>
      <c r="Q46" s="237" t="s">
        <v>54</v>
      </c>
      <c r="R46" s="237" t="s">
        <v>8</v>
      </c>
      <c r="S46" s="7"/>
      <c r="T46" s="238"/>
      <c r="U46" s="235" t="s">
        <v>5</v>
      </c>
      <c r="V46" s="236" t="s">
        <v>6</v>
      </c>
      <c r="W46" s="236" t="s">
        <v>7</v>
      </c>
      <c r="X46" s="236" t="s">
        <v>287</v>
      </c>
      <c r="Y46" s="236" t="s">
        <v>288</v>
      </c>
      <c r="Z46" s="236" t="s">
        <v>289</v>
      </c>
      <c r="AA46" s="236" t="s">
        <v>290</v>
      </c>
      <c r="AB46" s="236" t="s">
        <v>291</v>
      </c>
      <c r="AC46" s="236" t="s">
        <v>251</v>
      </c>
      <c r="AD46" s="236" t="s">
        <v>252</v>
      </c>
      <c r="AE46" s="236" t="s">
        <v>254</v>
      </c>
      <c r="AF46" s="236" t="s">
        <v>253</v>
      </c>
      <c r="AG46" s="237" t="s">
        <v>54</v>
      </c>
      <c r="AH46" s="237" t="s">
        <v>8</v>
      </c>
      <c r="AI46" s="7"/>
      <c r="AJ46" s="238"/>
      <c r="AK46" s="235" t="s">
        <v>5</v>
      </c>
      <c r="AL46" s="236" t="s">
        <v>6</v>
      </c>
      <c r="AM46" s="236" t="s">
        <v>7</v>
      </c>
      <c r="AN46" s="236" t="s">
        <v>287</v>
      </c>
      <c r="AO46" s="236" t="s">
        <v>288</v>
      </c>
      <c r="AP46" s="236" t="s">
        <v>289</v>
      </c>
      <c r="AQ46" s="236" t="s">
        <v>290</v>
      </c>
      <c r="AR46" s="236" t="s">
        <v>291</v>
      </c>
      <c r="AS46" s="236" t="s">
        <v>251</v>
      </c>
      <c r="AT46" s="236" t="s">
        <v>252</v>
      </c>
      <c r="AU46" s="236" t="s">
        <v>254</v>
      </c>
      <c r="AV46" s="236" t="s">
        <v>253</v>
      </c>
      <c r="AW46" s="237" t="s">
        <v>54</v>
      </c>
      <c r="AX46" s="237" t="s">
        <v>8</v>
      </c>
      <c r="AY46" s="7"/>
      <c r="AZ46" s="238"/>
      <c r="BA46" s="235" t="s">
        <v>5</v>
      </c>
      <c r="BB46" s="236" t="s">
        <v>6</v>
      </c>
      <c r="BC46" s="236" t="s">
        <v>7</v>
      </c>
      <c r="BD46" s="236" t="s">
        <v>287</v>
      </c>
      <c r="BE46" s="236" t="s">
        <v>288</v>
      </c>
      <c r="BF46" s="236" t="s">
        <v>289</v>
      </c>
      <c r="BG46" s="236" t="s">
        <v>290</v>
      </c>
      <c r="BH46" s="236" t="s">
        <v>291</v>
      </c>
      <c r="BI46" s="236" t="s">
        <v>251</v>
      </c>
      <c r="BJ46" s="236" t="s">
        <v>252</v>
      </c>
      <c r="BK46" s="236" t="s">
        <v>254</v>
      </c>
      <c r="BL46" s="236" t="s">
        <v>253</v>
      </c>
      <c r="BM46" s="237" t="s">
        <v>54</v>
      </c>
      <c r="BN46" s="237" t="s">
        <v>8</v>
      </c>
      <c r="BP46" s="238"/>
      <c r="BQ46" s="235" t="s">
        <v>5</v>
      </c>
      <c r="BR46" s="236" t="s">
        <v>6</v>
      </c>
      <c r="BS46" s="236" t="s">
        <v>7</v>
      </c>
      <c r="BT46" s="236" t="s">
        <v>287</v>
      </c>
      <c r="BU46" s="236" t="s">
        <v>288</v>
      </c>
      <c r="BV46" s="236" t="s">
        <v>289</v>
      </c>
      <c r="BW46" s="236" t="s">
        <v>290</v>
      </c>
      <c r="BX46" s="236" t="s">
        <v>291</v>
      </c>
      <c r="BY46" s="236" t="s">
        <v>251</v>
      </c>
      <c r="BZ46" s="236" t="s">
        <v>252</v>
      </c>
      <c r="CA46" s="236" t="s">
        <v>254</v>
      </c>
      <c r="CB46" s="236" t="s">
        <v>253</v>
      </c>
      <c r="CC46" s="271" t="s">
        <v>54</v>
      </c>
      <c r="CD46" s="271" t="s">
        <v>8</v>
      </c>
      <c r="CE46" s="7"/>
      <c r="CF46" s="248"/>
    </row>
    <row r="47" spans="1:84" s="227" customFormat="1" ht="37.5" hidden="1" customHeight="1" thickTop="1" thickBot="1">
      <c r="B47" s="232">
        <f>IF(ME!$D$17=0,0,1)</f>
        <v>0</v>
      </c>
      <c r="C47" s="341"/>
      <c r="D47" s="45" t="s">
        <v>66</v>
      </c>
      <c r="E47" s="239"/>
      <c r="F47" s="239"/>
      <c r="G47" s="239"/>
      <c r="H47" s="239"/>
      <c r="I47" s="239"/>
      <c r="J47" s="239"/>
      <c r="K47" s="239"/>
      <c r="L47" s="239"/>
      <c r="M47" s="239"/>
      <c r="N47" s="239"/>
      <c r="O47" s="239"/>
      <c r="P47" s="239"/>
      <c r="Q47" s="46"/>
      <c r="R47" s="46">
        <f>SUM(E47:P47)</f>
        <v>0</v>
      </c>
      <c r="S47" s="44"/>
      <c r="T47" s="45" t="s">
        <v>66</v>
      </c>
      <c r="U47" s="239"/>
      <c r="V47" s="239"/>
      <c r="W47" s="239"/>
      <c r="X47" s="239"/>
      <c r="Y47" s="239"/>
      <c r="Z47" s="239"/>
      <c r="AA47" s="239"/>
      <c r="AB47" s="239"/>
      <c r="AC47" s="239"/>
      <c r="AD47" s="239"/>
      <c r="AE47" s="239"/>
      <c r="AF47" s="239"/>
      <c r="AG47" s="46"/>
      <c r="AH47" s="46">
        <f>SUM(U47:AF47)</f>
        <v>0</v>
      </c>
      <c r="AI47" s="44"/>
      <c r="AJ47" s="45" t="s">
        <v>66</v>
      </c>
      <c r="AK47" s="239"/>
      <c r="AL47" s="239"/>
      <c r="AM47" s="239"/>
      <c r="AN47" s="239"/>
      <c r="AO47" s="239"/>
      <c r="AP47" s="239"/>
      <c r="AQ47" s="239"/>
      <c r="AR47" s="239"/>
      <c r="AS47" s="239"/>
      <c r="AT47" s="239"/>
      <c r="AU47" s="239"/>
      <c r="AV47" s="239"/>
      <c r="AW47" s="46"/>
      <c r="AX47" s="46">
        <f>SUM(AK47:AV47)</f>
        <v>0</v>
      </c>
      <c r="AY47" s="44"/>
      <c r="AZ47" s="45" t="s">
        <v>66</v>
      </c>
      <c r="BA47" s="239"/>
      <c r="BB47" s="239"/>
      <c r="BC47" s="239"/>
      <c r="BD47" s="239"/>
      <c r="BE47" s="239"/>
      <c r="BF47" s="239"/>
      <c r="BG47" s="239"/>
      <c r="BH47" s="239"/>
      <c r="BI47" s="239"/>
      <c r="BJ47" s="239"/>
      <c r="BK47" s="239"/>
      <c r="BL47" s="239"/>
      <c r="BM47" s="46"/>
      <c r="BN47" s="46">
        <f>SUM(BA47:BL47)</f>
        <v>0</v>
      </c>
      <c r="BO47" s="240"/>
      <c r="BP47" s="45" t="s">
        <v>66</v>
      </c>
      <c r="BQ47" s="239"/>
      <c r="BR47" s="239"/>
      <c r="BS47" s="239"/>
      <c r="BT47" s="239"/>
      <c r="BU47" s="239"/>
      <c r="BV47" s="239"/>
      <c r="BW47" s="239"/>
      <c r="BX47" s="239"/>
      <c r="BY47" s="239"/>
      <c r="BZ47" s="239"/>
      <c r="CA47" s="239"/>
      <c r="CB47" s="239"/>
      <c r="CC47" s="272"/>
      <c r="CD47" s="272">
        <f>SUM(BQ47:CB47)</f>
        <v>0</v>
      </c>
      <c r="CE47" s="42"/>
      <c r="CF47" s="244"/>
    </row>
    <row r="48" spans="1:84" s="227" customFormat="1" ht="26.25" customHeight="1" thickTop="1" thickBot="1">
      <c r="B48" s="232">
        <f>IF(ME!$D$17=0,0,1)</f>
        <v>0</v>
      </c>
      <c r="C48" s="337" t="str">
        <f>C97</f>
        <v xml:space="preserve">: </v>
      </c>
      <c r="D48" s="45" t="s">
        <v>9</v>
      </c>
      <c r="E48" s="239"/>
      <c r="F48" s="239"/>
      <c r="G48" s="239"/>
      <c r="H48" s="239"/>
      <c r="I48" s="239"/>
      <c r="J48" s="239"/>
      <c r="K48" s="239"/>
      <c r="L48" s="239"/>
      <c r="M48" s="239"/>
      <c r="N48" s="239"/>
      <c r="O48" s="239"/>
      <c r="P48" s="239"/>
      <c r="Q48" s="46">
        <f>SUMIF(E71:P71,"=1",E48:P48)</f>
        <v>0</v>
      </c>
      <c r="R48" s="46">
        <f>SUM(E48:P48)</f>
        <v>0</v>
      </c>
      <c r="S48" s="42">
        <v>12</v>
      </c>
      <c r="T48" s="45" t="s">
        <v>9</v>
      </c>
      <c r="U48" s="239"/>
      <c r="V48" s="239"/>
      <c r="W48" s="239"/>
      <c r="X48" s="239"/>
      <c r="Y48" s="239"/>
      <c r="Z48" s="239"/>
      <c r="AA48" s="239"/>
      <c r="AB48" s="239"/>
      <c r="AC48" s="239"/>
      <c r="AD48" s="239"/>
      <c r="AE48" s="239"/>
      <c r="AF48" s="239"/>
      <c r="AG48" s="46">
        <f>SUMIF(U71:AF71,"=1",U48:AF48)</f>
        <v>0</v>
      </c>
      <c r="AH48" s="46">
        <f>SUM(U48:AF48)</f>
        <v>0</v>
      </c>
      <c r="AI48" s="42"/>
      <c r="AJ48" s="45" t="s">
        <v>9</v>
      </c>
      <c r="AK48" s="239"/>
      <c r="AL48" s="239"/>
      <c r="AM48" s="239"/>
      <c r="AN48" s="239"/>
      <c r="AO48" s="239"/>
      <c r="AP48" s="239"/>
      <c r="AQ48" s="239"/>
      <c r="AR48" s="239"/>
      <c r="AS48" s="239"/>
      <c r="AT48" s="239"/>
      <c r="AU48" s="239"/>
      <c r="AV48" s="239"/>
      <c r="AW48" s="46">
        <f>SUMIF(AK71:AV71,"=1",AK48:AV48)</f>
        <v>0</v>
      </c>
      <c r="AX48" s="46">
        <f>SUM(AK48:AV48)</f>
        <v>0</v>
      </c>
      <c r="AY48" s="42"/>
      <c r="AZ48" s="45" t="s">
        <v>9</v>
      </c>
      <c r="BA48" s="239"/>
      <c r="BB48" s="239"/>
      <c r="BC48" s="239"/>
      <c r="BD48" s="239"/>
      <c r="BE48" s="239"/>
      <c r="BF48" s="239"/>
      <c r="BG48" s="239"/>
      <c r="BH48" s="239"/>
      <c r="BI48" s="239"/>
      <c r="BJ48" s="239"/>
      <c r="BK48" s="239"/>
      <c r="BL48" s="239"/>
      <c r="BM48" s="46">
        <f>SUMIF(BA71:BL71,"=1",BA48:BL48)</f>
        <v>0</v>
      </c>
      <c r="BN48" s="46">
        <f>SUM(BA48:BL48)</f>
        <v>0</v>
      </c>
      <c r="BP48" s="45" t="s">
        <v>9</v>
      </c>
      <c r="BQ48" s="239"/>
      <c r="BR48" s="239"/>
      <c r="BS48" s="239"/>
      <c r="BT48" s="239"/>
      <c r="BU48" s="239"/>
      <c r="BV48" s="239"/>
      <c r="BW48" s="239"/>
      <c r="BX48" s="239"/>
      <c r="BY48" s="239"/>
      <c r="BZ48" s="239"/>
      <c r="CA48" s="239"/>
      <c r="CB48" s="239"/>
      <c r="CC48" s="272">
        <f>SUMIF(BQ71:CB71,"=1",BQ48:CB48)</f>
        <v>0</v>
      </c>
      <c r="CD48" s="272">
        <f>SUM(BQ48:CB48)</f>
        <v>0</v>
      </c>
      <c r="CE48" s="42"/>
      <c r="CF48" s="244"/>
    </row>
    <row r="49" spans="1:84" s="227" customFormat="1" ht="26.25" customHeight="1" thickTop="1" thickBot="1">
      <c r="B49" s="232">
        <f>IF(ME!$D$17=0,0,1)</f>
        <v>0</v>
      </c>
      <c r="C49" s="338"/>
      <c r="D49" s="45" t="s">
        <v>10</v>
      </c>
      <c r="E49" s="239"/>
      <c r="F49" s="239"/>
      <c r="G49" s="239"/>
      <c r="H49" s="239"/>
      <c r="I49" s="239"/>
      <c r="J49" s="239"/>
      <c r="K49" s="239"/>
      <c r="L49" s="239"/>
      <c r="M49" s="239"/>
      <c r="N49" s="239"/>
      <c r="O49" s="239"/>
      <c r="P49" s="239"/>
      <c r="Q49" s="46">
        <f>SUMIF(E72:P72,"=1",E49:P49)</f>
        <v>0</v>
      </c>
      <c r="R49" s="46">
        <f>SUM(E49:P49)</f>
        <v>0</v>
      </c>
      <c r="S49" s="42">
        <v>13</v>
      </c>
      <c r="T49" s="45" t="s">
        <v>10</v>
      </c>
      <c r="U49" s="239"/>
      <c r="V49" s="239"/>
      <c r="W49" s="239"/>
      <c r="X49" s="239"/>
      <c r="Y49" s="239"/>
      <c r="Z49" s="239"/>
      <c r="AA49" s="239"/>
      <c r="AB49" s="239"/>
      <c r="AC49" s="239"/>
      <c r="AD49" s="239"/>
      <c r="AE49" s="239"/>
      <c r="AF49" s="239"/>
      <c r="AG49" s="46">
        <f>SUMIF(U72:AF72,"=1",U49:AF49)</f>
        <v>0</v>
      </c>
      <c r="AH49" s="46">
        <f>SUM(U49:AF49)</f>
        <v>0</v>
      </c>
      <c r="AI49" s="42"/>
      <c r="AJ49" s="45" t="s">
        <v>10</v>
      </c>
      <c r="AK49" s="239"/>
      <c r="AL49" s="239"/>
      <c r="AM49" s="239"/>
      <c r="AN49" s="239"/>
      <c r="AO49" s="239"/>
      <c r="AP49" s="239"/>
      <c r="AQ49" s="239"/>
      <c r="AR49" s="239"/>
      <c r="AS49" s="239"/>
      <c r="AT49" s="239"/>
      <c r="AU49" s="239"/>
      <c r="AV49" s="239"/>
      <c r="AW49" s="46">
        <f>SUMIF(AK72:AV72,"=1",AK49:AV49)</f>
        <v>0</v>
      </c>
      <c r="AX49" s="46">
        <f>SUM(AK49:AV49)</f>
        <v>0</v>
      </c>
      <c r="AY49" s="42"/>
      <c r="AZ49" s="45" t="s">
        <v>10</v>
      </c>
      <c r="BA49" s="239"/>
      <c r="BB49" s="239"/>
      <c r="BC49" s="239"/>
      <c r="BD49" s="239"/>
      <c r="BE49" s="239"/>
      <c r="BF49" s="239"/>
      <c r="BG49" s="239"/>
      <c r="BH49" s="239"/>
      <c r="BI49" s="239"/>
      <c r="BJ49" s="239"/>
      <c r="BK49" s="239"/>
      <c r="BL49" s="239"/>
      <c r="BM49" s="46">
        <f>SUMIF(BA72:BL72,"=1",BA49:BL49)</f>
        <v>0</v>
      </c>
      <c r="BN49" s="46">
        <f>SUM(BA49:BL49)</f>
        <v>0</v>
      </c>
      <c r="BP49" s="45" t="s">
        <v>10</v>
      </c>
      <c r="BQ49" s="239"/>
      <c r="BR49" s="239"/>
      <c r="BS49" s="239"/>
      <c r="BT49" s="239"/>
      <c r="BU49" s="239"/>
      <c r="BV49" s="239"/>
      <c r="BW49" s="239"/>
      <c r="BX49" s="239"/>
      <c r="BY49" s="239"/>
      <c r="BZ49" s="239"/>
      <c r="CA49" s="239"/>
      <c r="CB49" s="239"/>
      <c r="CC49" s="272">
        <f>SUMIF(BQ72:CB72,"=1",BQ49:CB49)</f>
        <v>0</v>
      </c>
      <c r="CD49" s="272">
        <f>SUM(BQ49:CB49)</f>
        <v>0</v>
      </c>
      <c r="CE49" s="42"/>
      <c r="CF49" s="244"/>
    </row>
    <row r="50" spans="1:84" s="227" customFormat="1" ht="26.25" customHeight="1" thickTop="1" thickBot="1">
      <c r="B50" s="232">
        <f>IF(ME!$D$17=0,0,1)</f>
        <v>0</v>
      </c>
      <c r="C50" s="339"/>
      <c r="D50" s="45" t="s">
        <v>4</v>
      </c>
      <c r="E50" s="47" t="str">
        <f>IF(ISERROR(IF($S50="A",E49/E48,E49/E48)),"",IF($S50="A",E49/E48,E49/E48))</f>
        <v/>
      </c>
      <c r="F50" s="47" t="str">
        <f t="shared" ref="F50" si="758">IF(ISERROR(IF($S50="A",F49/F48,F49/F48)),"",IF($S50="A",F49/F48,F49/F48))</f>
        <v/>
      </c>
      <c r="G50" s="47" t="str">
        <f t="shared" ref="G50" si="759">IF(ISERROR(IF($S50="A",G49/G48,G49/G48)),"",IF($S50="A",G49/G48,G49/G48))</f>
        <v/>
      </c>
      <c r="H50" s="47" t="str">
        <f t="shared" ref="H50" si="760">IF(ISERROR(IF($S50="A",H49/H48,H49/H48)),"",IF($S50="A",H49/H48,H49/H48))</f>
        <v/>
      </c>
      <c r="I50" s="47" t="str">
        <f t="shared" ref="I50" si="761">IF(ISERROR(IF($S50="A",I49/I48,I49/I48)),"",IF($S50="A",I49/I48,I49/I48))</f>
        <v/>
      </c>
      <c r="J50" s="47" t="str">
        <f t="shared" ref="J50" si="762">IF(ISERROR(IF($S50="A",J49/J48,J49/J48)),"",IF($S50="A",J49/J48,J49/J48))</f>
        <v/>
      </c>
      <c r="K50" s="47" t="str">
        <f t="shared" ref="K50" si="763">IF(ISERROR(IF($S50="A",K49/K48,K49/K48)),"",IF($S50="A",K49/K48,K49/K48))</f>
        <v/>
      </c>
      <c r="L50" s="47" t="str">
        <f t="shared" ref="L50" si="764">IF(ISERROR(IF($S50="A",L49/L48,L49/L48)),"",IF($S50="A",L49/L48,L49/L48))</f>
        <v/>
      </c>
      <c r="M50" s="47" t="str">
        <f t="shared" ref="M50" si="765">IF(ISERROR(IF($S50="A",M49/M48,M49/M48)),"",IF($S50="A",M49/M48,M49/M48))</f>
        <v/>
      </c>
      <c r="N50" s="47" t="str">
        <f t="shared" ref="N50" si="766">IF(ISERROR(IF($S50="A",N49/N48,N49/N48)),"",IF($S50="A",N49/N48,N49/N48))</f>
        <v/>
      </c>
      <c r="O50" s="47" t="str">
        <f t="shared" ref="O50" si="767">IF(ISERROR(IF($S50="A",O49/O48,O49/O48)),"",IF($S50="A",O49/O48,O49/O48))</f>
        <v/>
      </c>
      <c r="P50" s="47" t="str">
        <f t="shared" ref="P50" si="768">IF(ISERROR(IF($S50="A",P49/P48,P49/P48)),"",IF($S50="A",P49/P48,P49/P48))</f>
        <v/>
      </c>
      <c r="Q50" s="47" t="str">
        <f t="shared" ref="Q50" si="769">IF(ISERROR(IF($S50="A",Q49/Q48,Q49/Q48)),"",IF($S50="A",Q49/Q48,Q49/Q48))</f>
        <v/>
      </c>
      <c r="R50" s="47" t="str">
        <f t="shared" ref="R50" si="770">IF(ISERROR(IF($S50="A",R49/R48,R49/R48)),"",IF($S50="A",R49/R48,R49/R48))</f>
        <v/>
      </c>
      <c r="S50" s="42" t="str">
        <f>LEFT(C48,1)</f>
        <v>:</v>
      </c>
      <c r="T50" s="45" t="s">
        <v>4</v>
      </c>
      <c r="U50" s="47" t="str">
        <f>IF(ISERROR(IF($S50="A",U49/U48,U49/U48)),"",IF($S50="A",U49/U48,U49/U48))</f>
        <v/>
      </c>
      <c r="V50" s="47" t="str">
        <f t="shared" ref="V50" si="771">IF(ISERROR(IF($S50="A",V49/V48,V49/V48)),"",IF($S50="A",V49/V48,V49/V48))</f>
        <v/>
      </c>
      <c r="W50" s="47" t="str">
        <f t="shared" ref="W50" si="772">IF(ISERROR(IF($S50="A",W49/W48,W49/W48)),"",IF($S50="A",W49/W48,W49/W48))</f>
        <v/>
      </c>
      <c r="X50" s="47" t="str">
        <f t="shared" ref="X50" si="773">IF(ISERROR(IF($S50="A",X49/X48,X49/X48)),"",IF($S50="A",X49/X48,X49/X48))</f>
        <v/>
      </c>
      <c r="Y50" s="47" t="str">
        <f t="shared" ref="Y50" si="774">IF(ISERROR(IF($S50="A",Y49/Y48,Y49/Y48)),"",IF($S50="A",Y49/Y48,Y49/Y48))</f>
        <v/>
      </c>
      <c r="Z50" s="47" t="str">
        <f t="shared" ref="Z50" si="775">IF(ISERROR(IF($S50="A",Z49/Z48,Z49/Z48)),"",IF($S50="A",Z49/Z48,Z49/Z48))</f>
        <v/>
      </c>
      <c r="AA50" s="47" t="str">
        <f t="shared" ref="AA50" si="776">IF(ISERROR(IF($S50="A",AA49/AA48,AA49/AA48)),"",IF($S50="A",AA49/AA48,AA49/AA48))</f>
        <v/>
      </c>
      <c r="AB50" s="47" t="str">
        <f t="shared" ref="AB50" si="777">IF(ISERROR(IF($S50="A",AB49/AB48,AB49/AB48)),"",IF($S50="A",AB49/AB48,AB49/AB48))</f>
        <v/>
      </c>
      <c r="AC50" s="47" t="str">
        <f t="shared" ref="AC50" si="778">IF(ISERROR(IF($S50="A",AC49/AC48,AC49/AC48)),"",IF($S50="A",AC49/AC48,AC49/AC48))</f>
        <v/>
      </c>
      <c r="AD50" s="47" t="str">
        <f t="shared" ref="AD50" si="779">IF(ISERROR(IF($S50="A",AD49/AD48,AD49/AD48)),"",IF($S50="A",AD49/AD48,AD49/AD48))</f>
        <v/>
      </c>
      <c r="AE50" s="47" t="str">
        <f t="shared" ref="AE50" si="780">IF(ISERROR(IF($S50="A",AE49/AE48,AE49/AE48)),"",IF($S50="A",AE49/AE48,AE49/AE48))</f>
        <v/>
      </c>
      <c r="AF50" s="47" t="str">
        <f t="shared" ref="AF50" si="781">IF(ISERROR(IF($S50="A",AF49/AF48,AF49/AF48)),"",IF($S50="A",AF49/AF48,AF49/AF48))</f>
        <v/>
      </c>
      <c r="AG50" s="47" t="str">
        <f t="shared" ref="AG50" si="782">IF(ISERROR(IF($S50="A",AG49/AG48,AG49/AG48)),"",IF($S50="A",AG49/AG48,AG49/AG48))</f>
        <v/>
      </c>
      <c r="AH50" s="47" t="str">
        <f t="shared" ref="AH50" si="783">IF(ISERROR(IF($S50="A",AH49/AH48,AH49/AH48)),"",IF($S50="A",AH49/AH48,AH49/AH48))</f>
        <v/>
      </c>
      <c r="AI50" s="42"/>
      <c r="AJ50" s="45" t="s">
        <v>4</v>
      </c>
      <c r="AK50" s="47" t="str">
        <f>IF(ISERROR(IF($S50="A",AK49/AK48,AK49/AK48)),"",IF($S50="A",AK49/AK48,AK49/AK48))</f>
        <v/>
      </c>
      <c r="AL50" s="47" t="str">
        <f t="shared" ref="AL50" si="784">IF(ISERROR(IF($S50="A",AL49/AL48,AL49/AL48)),"",IF($S50="A",AL49/AL48,AL49/AL48))</f>
        <v/>
      </c>
      <c r="AM50" s="47" t="str">
        <f t="shared" ref="AM50" si="785">IF(ISERROR(IF($S50="A",AM49/AM48,AM49/AM48)),"",IF($S50="A",AM49/AM48,AM49/AM48))</f>
        <v/>
      </c>
      <c r="AN50" s="47" t="str">
        <f t="shared" ref="AN50" si="786">IF(ISERROR(IF($S50="A",AN49/AN48,AN49/AN48)),"",IF($S50="A",AN49/AN48,AN49/AN48))</f>
        <v/>
      </c>
      <c r="AO50" s="47" t="str">
        <f t="shared" ref="AO50" si="787">IF(ISERROR(IF($S50="A",AO49/AO48,AO49/AO48)),"",IF($S50="A",AO49/AO48,AO49/AO48))</f>
        <v/>
      </c>
      <c r="AP50" s="47" t="str">
        <f t="shared" ref="AP50" si="788">IF(ISERROR(IF($S50="A",AP49/AP48,AP49/AP48)),"",IF($S50="A",AP49/AP48,AP49/AP48))</f>
        <v/>
      </c>
      <c r="AQ50" s="47" t="str">
        <f t="shared" ref="AQ50" si="789">IF(ISERROR(IF($S50="A",AQ49/AQ48,AQ49/AQ48)),"",IF($S50="A",AQ49/AQ48,AQ49/AQ48))</f>
        <v/>
      </c>
      <c r="AR50" s="47" t="str">
        <f t="shared" ref="AR50" si="790">IF(ISERROR(IF($S50="A",AR49/AR48,AR49/AR48)),"",IF($S50="A",AR49/AR48,AR49/AR48))</f>
        <v/>
      </c>
      <c r="AS50" s="47" t="str">
        <f t="shared" ref="AS50" si="791">IF(ISERROR(IF($S50="A",AS49/AS48,AS49/AS48)),"",IF($S50="A",AS49/AS48,AS49/AS48))</f>
        <v/>
      </c>
      <c r="AT50" s="47" t="str">
        <f t="shared" ref="AT50" si="792">IF(ISERROR(IF($S50="A",AT49/AT48,AT49/AT48)),"",IF($S50="A",AT49/AT48,AT49/AT48))</f>
        <v/>
      </c>
      <c r="AU50" s="47" t="str">
        <f t="shared" ref="AU50" si="793">IF(ISERROR(IF($S50="A",AU49/AU48,AU49/AU48)),"",IF($S50="A",AU49/AU48,AU49/AU48))</f>
        <v/>
      </c>
      <c r="AV50" s="47" t="str">
        <f t="shared" ref="AV50" si="794">IF(ISERROR(IF($S50="A",AV49/AV48,AV49/AV48)),"",IF($S50="A",AV49/AV48,AV49/AV48))</f>
        <v/>
      </c>
      <c r="AW50" s="47" t="str">
        <f t="shared" ref="AW50" si="795">IF(ISERROR(IF($S50="A",AW49/AW48,AW49/AW48)),"",IF($S50="A",AW49/AW48,AW49/AW48))</f>
        <v/>
      </c>
      <c r="AX50" s="47" t="str">
        <f t="shared" ref="AX50" si="796">IF(ISERROR(IF($S50="A",AX49/AX48,AX49/AX48)),"",IF($S50="A",AX49/AX48,AX49/AX48))</f>
        <v/>
      </c>
      <c r="AY50" s="42"/>
      <c r="AZ50" s="45" t="s">
        <v>4</v>
      </c>
      <c r="BA50" s="47" t="str">
        <f>IF(ISERROR(IF($S50="A",BA49/BA48,BA49/BA48)),"",IF($S50="A",BA49/BA48,BA49/BA48))</f>
        <v/>
      </c>
      <c r="BB50" s="47" t="str">
        <f t="shared" ref="BB50" si="797">IF(ISERROR(IF($S50="A",BB49/BB48,BB49/BB48)),"",IF($S50="A",BB49/BB48,BB49/BB48))</f>
        <v/>
      </c>
      <c r="BC50" s="47" t="str">
        <f t="shared" ref="BC50" si="798">IF(ISERROR(IF($S50="A",BC49/BC48,BC49/BC48)),"",IF($S50="A",BC49/BC48,BC49/BC48))</f>
        <v/>
      </c>
      <c r="BD50" s="47" t="str">
        <f t="shared" ref="BD50" si="799">IF(ISERROR(IF($S50="A",BD49/BD48,BD49/BD48)),"",IF($S50="A",BD49/BD48,BD49/BD48))</f>
        <v/>
      </c>
      <c r="BE50" s="47" t="str">
        <f t="shared" ref="BE50" si="800">IF(ISERROR(IF($S50="A",BE49/BE48,BE49/BE48)),"",IF($S50="A",BE49/BE48,BE49/BE48))</f>
        <v/>
      </c>
      <c r="BF50" s="47" t="str">
        <f t="shared" ref="BF50" si="801">IF(ISERROR(IF($S50="A",BF49/BF48,BF49/BF48)),"",IF($S50="A",BF49/BF48,BF49/BF48))</f>
        <v/>
      </c>
      <c r="BG50" s="47" t="str">
        <f t="shared" ref="BG50" si="802">IF(ISERROR(IF($S50="A",BG49/BG48,BG49/BG48)),"",IF($S50="A",BG49/BG48,BG49/BG48))</f>
        <v/>
      </c>
      <c r="BH50" s="47" t="str">
        <f t="shared" ref="BH50" si="803">IF(ISERROR(IF($S50="A",BH49/BH48,BH49/BH48)),"",IF($S50="A",BH49/BH48,BH49/BH48))</f>
        <v/>
      </c>
      <c r="BI50" s="47" t="str">
        <f t="shared" ref="BI50" si="804">IF(ISERROR(IF($S50="A",BI49/BI48,BI49/BI48)),"",IF($S50="A",BI49/BI48,BI49/BI48))</f>
        <v/>
      </c>
      <c r="BJ50" s="47" t="str">
        <f t="shared" ref="BJ50" si="805">IF(ISERROR(IF($S50="A",BJ49/BJ48,BJ49/BJ48)),"",IF($S50="A",BJ49/BJ48,BJ49/BJ48))</f>
        <v/>
      </c>
      <c r="BK50" s="47" t="str">
        <f t="shared" ref="BK50" si="806">IF(ISERROR(IF($S50="A",BK49/BK48,BK49/BK48)),"",IF($S50="A",BK49/BK48,BK49/BK48))</f>
        <v/>
      </c>
      <c r="BL50" s="47" t="str">
        <f t="shared" ref="BL50" si="807">IF(ISERROR(IF($S50="A",BL49/BL48,BL49/BL48)),"",IF($S50="A",BL49/BL48,BL49/BL48))</f>
        <v/>
      </c>
      <c r="BM50" s="47" t="str">
        <f t="shared" ref="BM50" si="808">IF(ISERROR(IF($S50="A",BM49/BM48,BM49/BM48)),"",IF($S50="A",BM49/BM48,BM49/BM48))</f>
        <v/>
      </c>
      <c r="BN50" s="47" t="str">
        <f t="shared" ref="BN50" si="809">IF(ISERROR(IF($S50="A",BN49/BN48,BN49/BN48)),"",IF($S50="A",BN49/BN48,BN49/BN48))</f>
        <v/>
      </c>
      <c r="BP50" s="45" t="s">
        <v>4</v>
      </c>
      <c r="BQ50" s="47" t="str">
        <f>IF(ISERROR(IF($S50="A",BQ49/BQ48,BQ49/BQ48)),"",IF($S50="A",BQ49/BQ48,BQ49/BQ48))</f>
        <v/>
      </c>
      <c r="BR50" s="47" t="str">
        <f t="shared" ref="BR50" si="810">IF(ISERROR(IF($S50="A",BR49/BR48,BR49/BR48)),"",IF($S50="A",BR49/BR48,BR49/BR48))</f>
        <v/>
      </c>
      <c r="BS50" s="47" t="str">
        <f t="shared" ref="BS50" si="811">IF(ISERROR(IF($S50="A",BS49/BS48,BS49/BS48)),"",IF($S50="A",BS49/BS48,BS49/BS48))</f>
        <v/>
      </c>
      <c r="BT50" s="47" t="str">
        <f t="shared" ref="BT50" si="812">IF(ISERROR(IF($S50="A",BT49/BT48,BT49/BT48)),"",IF($S50="A",BT49/BT48,BT49/BT48))</f>
        <v/>
      </c>
      <c r="BU50" s="47" t="str">
        <f t="shared" ref="BU50" si="813">IF(ISERROR(IF($S50="A",BU49/BU48,BU49/BU48)),"",IF($S50="A",BU49/BU48,BU49/BU48))</f>
        <v/>
      </c>
      <c r="BV50" s="47" t="str">
        <f t="shared" ref="BV50" si="814">IF(ISERROR(IF($S50="A",BV49/BV48,BV49/BV48)),"",IF($S50="A",BV49/BV48,BV49/BV48))</f>
        <v/>
      </c>
      <c r="BW50" s="47" t="str">
        <f t="shared" ref="BW50" si="815">IF(ISERROR(IF($S50="A",BW49/BW48,BW49/BW48)),"",IF($S50="A",BW49/BW48,BW49/BW48))</f>
        <v/>
      </c>
      <c r="BX50" s="47" t="str">
        <f t="shared" ref="BX50" si="816">IF(ISERROR(IF($S50="A",BX49/BX48,BX49/BX48)),"",IF($S50="A",BX49/BX48,BX49/BX48))</f>
        <v/>
      </c>
      <c r="BY50" s="47" t="str">
        <f t="shared" ref="BY50" si="817">IF(ISERROR(IF($S50="A",BY49/BY48,BY49/BY48)),"",IF($S50="A",BY49/BY48,BY49/BY48))</f>
        <v/>
      </c>
      <c r="BZ50" s="47" t="str">
        <f t="shared" ref="BZ50" si="818">IF(ISERROR(IF($S50="A",BZ49/BZ48,BZ49/BZ48)),"",IF($S50="A",BZ49/BZ48,BZ49/BZ48))</f>
        <v/>
      </c>
      <c r="CA50" s="47" t="str">
        <f t="shared" ref="CA50" si="819">IF(ISERROR(IF($S50="A",CA49/CA48,CA49/CA48)),"",IF($S50="A",CA49/CA48,CA49/CA48))</f>
        <v/>
      </c>
      <c r="CB50" s="47" t="str">
        <f t="shared" ref="CB50" si="820">IF(ISERROR(IF($S50="A",CB49/CB48,CB49/CB48)),"",IF($S50="A",CB49/CB48,CB49/CB48))</f>
        <v/>
      </c>
      <c r="CC50" s="273" t="str">
        <f t="shared" ref="CC50" si="821">IF(ISERROR(IF($S50="A",CC49/CC48,CC49/CC48)),"",IF($S50="A",CC49/CC48,CC49/CC48))</f>
        <v/>
      </c>
      <c r="CD50" s="273" t="str">
        <f t="shared" ref="CD50" si="822">IF(ISERROR(IF($S50="A",CD49/CD48,CD49/CD48)),"",IF($S50="A",CD49/CD48,CD49/CD48))</f>
        <v/>
      </c>
      <c r="CE50" s="144" t="str">
        <f>IF(ISERROR(AVERAGE(Q50,AG50,AW50,BM50,CC50)),"",AVERAGE(Q50,AG50,AW50,BM50,CC50))</f>
        <v/>
      </c>
      <c r="CF50" s="244"/>
    </row>
    <row r="51" spans="1:84" ht="9" customHeight="1" thickTop="1" thickBot="1">
      <c r="E51" s="42" t="str">
        <f>IF(E50&lt;0,-E50,E50)</f>
        <v/>
      </c>
      <c r="F51" s="42" t="str">
        <f t="shared" ref="F51" si="823">IF(F50&lt;0,-F50,F50)</f>
        <v/>
      </c>
      <c r="G51" s="42" t="str">
        <f t="shared" ref="G51" si="824">IF(G50&lt;0,-G50,G50)</f>
        <v/>
      </c>
      <c r="H51" s="42" t="str">
        <f t="shared" ref="H51" si="825">IF(H50&lt;0,-H50,H50)</f>
        <v/>
      </c>
      <c r="I51" s="42" t="str">
        <f t="shared" ref="I51" si="826">IF(I50&lt;0,-I50,I50)</f>
        <v/>
      </c>
      <c r="J51" s="42" t="str">
        <f t="shared" ref="J51" si="827">IF(J50&lt;0,-J50,J50)</f>
        <v/>
      </c>
      <c r="K51" s="42" t="str">
        <f t="shared" ref="K51" si="828">IF(K50&lt;0,-K50,K50)</f>
        <v/>
      </c>
      <c r="L51" s="42" t="str">
        <f t="shared" ref="L51" si="829">IF(L50&lt;0,-L50,L50)</f>
        <v/>
      </c>
      <c r="M51" s="42" t="str">
        <f t="shared" ref="M51" si="830">IF(M50&lt;0,-M50,M50)</f>
        <v/>
      </c>
      <c r="N51" s="42" t="str">
        <f t="shared" ref="N51" si="831">IF(N50&lt;0,-N50,N50)</f>
        <v/>
      </c>
      <c r="O51" s="42" t="str">
        <f t="shared" ref="O51" si="832">IF(O50&lt;0,-O50,O50)</f>
        <v/>
      </c>
      <c r="P51" s="42" t="str">
        <f t="shared" ref="P51" si="833">IF(P50&lt;0,-P50,P50)</f>
        <v/>
      </c>
      <c r="Q51" s="42" t="str">
        <f t="shared" ref="Q51" si="834">IF(Q50&lt;0,-Q50,Q50)</f>
        <v/>
      </c>
      <c r="R51" s="42" t="str">
        <f t="shared" ref="R51" si="835">IF(R50&lt;0,-R50,R50)</f>
        <v/>
      </c>
      <c r="U51" s="42" t="str">
        <f>IF(U50&lt;0,-U50,U50)</f>
        <v/>
      </c>
      <c r="V51" s="42" t="str">
        <f t="shared" ref="V51" si="836">IF(V50&lt;0,-V50,V50)</f>
        <v/>
      </c>
      <c r="W51" s="42" t="str">
        <f t="shared" ref="W51" si="837">IF(W50&lt;0,-W50,W50)</f>
        <v/>
      </c>
      <c r="X51" s="42" t="str">
        <f t="shared" ref="X51" si="838">IF(X50&lt;0,-X50,X50)</f>
        <v/>
      </c>
      <c r="Y51" s="42" t="str">
        <f t="shared" ref="Y51" si="839">IF(Y50&lt;0,-Y50,Y50)</f>
        <v/>
      </c>
      <c r="Z51" s="42" t="str">
        <f t="shared" ref="Z51" si="840">IF(Z50&lt;0,-Z50,Z50)</f>
        <v/>
      </c>
      <c r="AA51" s="42" t="str">
        <f t="shared" ref="AA51" si="841">IF(AA50&lt;0,-AA50,AA50)</f>
        <v/>
      </c>
      <c r="AB51" s="42" t="str">
        <f t="shared" ref="AB51" si="842">IF(AB50&lt;0,-AB50,AB50)</f>
        <v/>
      </c>
      <c r="AC51" s="42" t="str">
        <f t="shared" ref="AC51" si="843">IF(AC50&lt;0,-AC50,AC50)</f>
        <v/>
      </c>
      <c r="AD51" s="42" t="str">
        <f t="shared" ref="AD51" si="844">IF(AD50&lt;0,-AD50,AD50)</f>
        <v/>
      </c>
      <c r="AE51" s="42" t="str">
        <f t="shared" ref="AE51" si="845">IF(AE50&lt;0,-AE50,AE50)</f>
        <v/>
      </c>
      <c r="AF51" s="42" t="str">
        <f t="shared" ref="AF51" si="846">IF(AF50&lt;0,-AF50,AF50)</f>
        <v/>
      </c>
      <c r="AG51" s="42" t="str">
        <f t="shared" ref="AG51" si="847">IF(AG50&lt;0,-AG50,AG50)</f>
        <v/>
      </c>
      <c r="AH51" s="42" t="str">
        <f t="shared" ref="AH51" si="848">IF(AH50&lt;0,-AH50,AH50)</f>
        <v/>
      </c>
      <c r="AK51" s="42" t="str">
        <f>IF(AK50&lt;0,-AK50,AK50)</f>
        <v/>
      </c>
      <c r="AL51" s="42" t="str">
        <f t="shared" ref="AL51" si="849">IF(AL50&lt;0,-AL50,AL50)</f>
        <v/>
      </c>
      <c r="AM51" s="42" t="str">
        <f t="shared" ref="AM51" si="850">IF(AM50&lt;0,-AM50,AM50)</f>
        <v/>
      </c>
      <c r="AN51" s="42" t="str">
        <f t="shared" ref="AN51" si="851">IF(AN50&lt;0,-AN50,AN50)</f>
        <v/>
      </c>
      <c r="AO51" s="42" t="str">
        <f t="shared" ref="AO51" si="852">IF(AO50&lt;0,-AO50,AO50)</f>
        <v/>
      </c>
      <c r="AP51" s="42" t="str">
        <f t="shared" ref="AP51" si="853">IF(AP50&lt;0,-AP50,AP50)</f>
        <v/>
      </c>
      <c r="AQ51" s="42" t="str">
        <f t="shared" ref="AQ51" si="854">IF(AQ50&lt;0,-AQ50,AQ50)</f>
        <v/>
      </c>
      <c r="AR51" s="42" t="str">
        <f t="shared" ref="AR51" si="855">IF(AR50&lt;0,-AR50,AR50)</f>
        <v/>
      </c>
      <c r="AS51" s="42" t="str">
        <f t="shared" ref="AS51" si="856">IF(AS50&lt;0,-AS50,AS50)</f>
        <v/>
      </c>
      <c r="AT51" s="42" t="str">
        <f t="shared" ref="AT51" si="857">IF(AT50&lt;0,-AT50,AT50)</f>
        <v/>
      </c>
      <c r="AU51" s="42" t="str">
        <f t="shared" ref="AU51" si="858">IF(AU50&lt;0,-AU50,AU50)</f>
        <v/>
      </c>
      <c r="AV51" s="42" t="str">
        <f t="shared" ref="AV51" si="859">IF(AV50&lt;0,-AV50,AV50)</f>
        <v/>
      </c>
      <c r="AW51" s="42" t="str">
        <f t="shared" ref="AW51" si="860">IF(AW50&lt;0,-AW50,AW50)</f>
        <v/>
      </c>
      <c r="AX51" s="42" t="str">
        <f t="shared" ref="AX51" si="861">IF(AX50&lt;0,-AX50,AX50)</f>
        <v/>
      </c>
      <c r="BA51" s="42" t="str">
        <f>IF(BA50&lt;0,-BA50,BA50)</f>
        <v/>
      </c>
      <c r="BB51" s="42" t="str">
        <f t="shared" ref="BB51" si="862">IF(BB50&lt;0,-BB50,BB50)</f>
        <v/>
      </c>
      <c r="BC51" s="42" t="str">
        <f t="shared" ref="BC51" si="863">IF(BC50&lt;0,-BC50,BC50)</f>
        <v/>
      </c>
      <c r="BD51" s="42" t="str">
        <f t="shared" ref="BD51" si="864">IF(BD50&lt;0,-BD50,BD50)</f>
        <v/>
      </c>
      <c r="BE51" s="42" t="str">
        <f t="shared" ref="BE51" si="865">IF(BE50&lt;0,-BE50,BE50)</f>
        <v/>
      </c>
      <c r="BF51" s="42" t="str">
        <f t="shared" ref="BF51" si="866">IF(BF50&lt;0,-BF50,BF50)</f>
        <v/>
      </c>
      <c r="BG51" s="42" t="str">
        <f t="shared" ref="BG51" si="867">IF(BG50&lt;0,-BG50,BG50)</f>
        <v/>
      </c>
      <c r="BH51" s="42" t="str">
        <f t="shared" ref="BH51" si="868">IF(BH50&lt;0,-BH50,BH50)</f>
        <v/>
      </c>
      <c r="BI51" s="42" t="str">
        <f t="shared" ref="BI51" si="869">IF(BI50&lt;0,-BI50,BI50)</f>
        <v/>
      </c>
      <c r="BJ51" s="42" t="str">
        <f t="shared" ref="BJ51" si="870">IF(BJ50&lt;0,-BJ50,BJ50)</f>
        <v/>
      </c>
      <c r="BK51" s="42" t="str">
        <f t="shared" ref="BK51" si="871">IF(BK50&lt;0,-BK50,BK50)</f>
        <v/>
      </c>
      <c r="BL51" s="42" t="str">
        <f t="shared" ref="BL51" si="872">IF(BL50&lt;0,-BL50,BL50)</f>
        <v/>
      </c>
      <c r="BM51" s="42" t="str">
        <f t="shared" ref="BM51" si="873">IF(BM50&lt;0,-BM50,BM50)</f>
        <v/>
      </c>
      <c r="BN51" s="42" t="str">
        <f t="shared" ref="BN51" si="874">IF(BN50&lt;0,-BN50,BN50)</f>
        <v/>
      </c>
      <c r="BQ51" s="42" t="str">
        <f>IF(BQ50&lt;0,-BQ50,BQ50)</f>
        <v/>
      </c>
      <c r="BR51" s="42" t="str">
        <f t="shared" ref="BR51" si="875">IF(BR50&lt;0,-BR50,BR50)</f>
        <v/>
      </c>
      <c r="BS51" s="42" t="str">
        <f t="shared" ref="BS51" si="876">IF(BS50&lt;0,-BS50,BS50)</f>
        <v/>
      </c>
      <c r="BT51" s="42" t="str">
        <f t="shared" ref="BT51" si="877">IF(BT50&lt;0,-BT50,BT50)</f>
        <v/>
      </c>
      <c r="BU51" s="42" t="str">
        <f t="shared" ref="BU51" si="878">IF(BU50&lt;0,-BU50,BU50)</f>
        <v/>
      </c>
      <c r="BV51" s="42" t="str">
        <f t="shared" ref="BV51" si="879">IF(BV50&lt;0,-BV50,BV50)</f>
        <v/>
      </c>
      <c r="BW51" s="42" t="str">
        <f t="shared" ref="BW51" si="880">IF(BW50&lt;0,-BW50,BW50)</f>
        <v/>
      </c>
      <c r="BX51" s="42" t="str">
        <f t="shared" ref="BX51" si="881">IF(BX50&lt;0,-BX50,BX50)</f>
        <v/>
      </c>
      <c r="BY51" s="42" t="str">
        <f t="shared" ref="BY51" si="882">IF(BY50&lt;0,-BY50,BY50)</f>
        <v/>
      </c>
      <c r="BZ51" s="42" t="str">
        <f t="shared" ref="BZ51" si="883">IF(BZ50&lt;0,-BZ50,BZ50)</f>
        <v/>
      </c>
      <c r="CA51" s="42" t="str">
        <f t="shared" ref="CA51" si="884">IF(CA50&lt;0,-CA50,CA50)</f>
        <v/>
      </c>
      <c r="CB51" s="42" t="str">
        <f t="shared" ref="CB51" si="885">IF(CB50&lt;0,-CB50,CB50)</f>
        <v/>
      </c>
      <c r="CC51" s="274" t="str">
        <f t="shared" ref="CC51" si="886">IF(CC50&lt;0,-CC50,CC50)</f>
        <v/>
      </c>
      <c r="CD51" s="274" t="str">
        <f t="shared" ref="CD51" si="887">IF(CD50&lt;0,-CD50,CD50)</f>
        <v/>
      </c>
    </row>
    <row r="52" spans="1:84" s="233" customFormat="1" ht="26.25" customHeight="1" thickTop="1" thickBot="1">
      <c r="A52" s="232"/>
      <c r="B52" s="232">
        <f>IF(ME!$D$18=0,0,1)</f>
        <v>0</v>
      </c>
      <c r="C52" s="340" t="s">
        <v>76</v>
      </c>
      <c r="D52" s="234" t="s">
        <v>68</v>
      </c>
      <c r="E52" s="235" t="s">
        <v>5</v>
      </c>
      <c r="F52" s="236" t="s">
        <v>6</v>
      </c>
      <c r="G52" s="236" t="s">
        <v>7</v>
      </c>
      <c r="H52" s="236" t="s">
        <v>287</v>
      </c>
      <c r="I52" s="236" t="s">
        <v>288</v>
      </c>
      <c r="J52" s="236" t="s">
        <v>289</v>
      </c>
      <c r="K52" s="236" t="s">
        <v>290</v>
      </c>
      <c r="L52" s="236" t="s">
        <v>291</v>
      </c>
      <c r="M52" s="236" t="s">
        <v>251</v>
      </c>
      <c r="N52" s="236" t="s">
        <v>252</v>
      </c>
      <c r="O52" s="236" t="s">
        <v>254</v>
      </c>
      <c r="P52" s="236" t="s">
        <v>253</v>
      </c>
      <c r="Q52" s="237" t="s">
        <v>54</v>
      </c>
      <c r="R52" s="237" t="s">
        <v>8</v>
      </c>
      <c r="S52" s="7"/>
      <c r="T52" s="238"/>
      <c r="U52" s="235" t="s">
        <v>5</v>
      </c>
      <c r="V52" s="236" t="s">
        <v>6</v>
      </c>
      <c r="W52" s="236" t="s">
        <v>7</v>
      </c>
      <c r="X52" s="236" t="s">
        <v>287</v>
      </c>
      <c r="Y52" s="236" t="s">
        <v>288</v>
      </c>
      <c r="Z52" s="236" t="s">
        <v>289</v>
      </c>
      <c r="AA52" s="236" t="s">
        <v>290</v>
      </c>
      <c r="AB52" s="236" t="s">
        <v>291</v>
      </c>
      <c r="AC52" s="236" t="s">
        <v>251</v>
      </c>
      <c r="AD52" s="236" t="s">
        <v>252</v>
      </c>
      <c r="AE52" s="236" t="s">
        <v>254</v>
      </c>
      <c r="AF52" s="236" t="s">
        <v>253</v>
      </c>
      <c r="AG52" s="237" t="s">
        <v>54</v>
      </c>
      <c r="AH52" s="237" t="s">
        <v>8</v>
      </c>
      <c r="AI52" s="7"/>
      <c r="AJ52" s="238"/>
      <c r="AK52" s="235" t="s">
        <v>5</v>
      </c>
      <c r="AL52" s="236" t="s">
        <v>6</v>
      </c>
      <c r="AM52" s="236" t="s">
        <v>7</v>
      </c>
      <c r="AN52" s="236" t="s">
        <v>287</v>
      </c>
      <c r="AO52" s="236" t="s">
        <v>288</v>
      </c>
      <c r="AP52" s="236" t="s">
        <v>289</v>
      </c>
      <c r="AQ52" s="236" t="s">
        <v>290</v>
      </c>
      <c r="AR52" s="236" t="s">
        <v>291</v>
      </c>
      <c r="AS52" s="236" t="s">
        <v>251</v>
      </c>
      <c r="AT52" s="236" t="s">
        <v>252</v>
      </c>
      <c r="AU52" s="236" t="s">
        <v>254</v>
      </c>
      <c r="AV52" s="236" t="s">
        <v>253</v>
      </c>
      <c r="AW52" s="237" t="s">
        <v>54</v>
      </c>
      <c r="AX52" s="237" t="s">
        <v>8</v>
      </c>
      <c r="AY52" s="7"/>
      <c r="AZ52" s="238"/>
      <c r="BA52" s="235" t="s">
        <v>5</v>
      </c>
      <c r="BB52" s="236" t="s">
        <v>6</v>
      </c>
      <c r="BC52" s="236" t="s">
        <v>7</v>
      </c>
      <c r="BD52" s="236" t="s">
        <v>287</v>
      </c>
      <c r="BE52" s="236" t="s">
        <v>288</v>
      </c>
      <c r="BF52" s="236" t="s">
        <v>289</v>
      </c>
      <c r="BG52" s="236" t="s">
        <v>290</v>
      </c>
      <c r="BH52" s="236" t="s">
        <v>291</v>
      </c>
      <c r="BI52" s="236" t="s">
        <v>251</v>
      </c>
      <c r="BJ52" s="236" t="s">
        <v>252</v>
      </c>
      <c r="BK52" s="236" t="s">
        <v>254</v>
      </c>
      <c r="BL52" s="236" t="s">
        <v>253</v>
      </c>
      <c r="BM52" s="237" t="s">
        <v>54</v>
      </c>
      <c r="BN52" s="237" t="s">
        <v>8</v>
      </c>
      <c r="BP52" s="238"/>
      <c r="BQ52" s="235" t="s">
        <v>5</v>
      </c>
      <c r="BR52" s="236" t="s">
        <v>6</v>
      </c>
      <c r="BS52" s="236" t="s">
        <v>7</v>
      </c>
      <c r="BT52" s="236" t="s">
        <v>287</v>
      </c>
      <c r="BU52" s="236" t="s">
        <v>288</v>
      </c>
      <c r="BV52" s="236" t="s">
        <v>289</v>
      </c>
      <c r="BW52" s="236" t="s">
        <v>290</v>
      </c>
      <c r="BX52" s="236" t="s">
        <v>291</v>
      </c>
      <c r="BY52" s="236" t="s">
        <v>251</v>
      </c>
      <c r="BZ52" s="236" t="s">
        <v>252</v>
      </c>
      <c r="CA52" s="236" t="s">
        <v>254</v>
      </c>
      <c r="CB52" s="236" t="s">
        <v>253</v>
      </c>
      <c r="CC52" s="271" t="s">
        <v>54</v>
      </c>
      <c r="CD52" s="271" t="s">
        <v>8</v>
      </c>
      <c r="CE52" s="7"/>
      <c r="CF52" s="248"/>
    </row>
    <row r="53" spans="1:84" s="227" customFormat="1" ht="37.5" hidden="1" customHeight="1" thickTop="1" thickBot="1">
      <c r="B53" s="232">
        <f>IF(ME!$D$18=0,0,1)</f>
        <v>0</v>
      </c>
      <c r="C53" s="341"/>
      <c r="D53" s="45" t="s">
        <v>66</v>
      </c>
      <c r="E53" s="239"/>
      <c r="F53" s="239"/>
      <c r="G53" s="239"/>
      <c r="H53" s="239"/>
      <c r="I53" s="239"/>
      <c r="J53" s="239"/>
      <c r="K53" s="239"/>
      <c r="L53" s="239"/>
      <c r="M53" s="239"/>
      <c r="N53" s="239"/>
      <c r="O53" s="239"/>
      <c r="P53" s="239"/>
      <c r="Q53" s="46"/>
      <c r="R53" s="46">
        <f>SUM(E53:P53)</f>
        <v>0</v>
      </c>
      <c r="S53" s="44"/>
      <c r="T53" s="45" t="s">
        <v>66</v>
      </c>
      <c r="U53" s="239"/>
      <c r="V53" s="239"/>
      <c r="W53" s="239"/>
      <c r="X53" s="239"/>
      <c r="Y53" s="239"/>
      <c r="Z53" s="239"/>
      <c r="AA53" s="239"/>
      <c r="AB53" s="239"/>
      <c r="AC53" s="239"/>
      <c r="AD53" s="239"/>
      <c r="AE53" s="239"/>
      <c r="AF53" s="239"/>
      <c r="AG53" s="46"/>
      <c r="AH53" s="46">
        <f>SUM(U53:AF53)</f>
        <v>0</v>
      </c>
      <c r="AI53" s="44"/>
      <c r="AJ53" s="45" t="s">
        <v>66</v>
      </c>
      <c r="AK53" s="239"/>
      <c r="AL53" s="239"/>
      <c r="AM53" s="239"/>
      <c r="AN53" s="239"/>
      <c r="AO53" s="239"/>
      <c r="AP53" s="239"/>
      <c r="AQ53" s="239"/>
      <c r="AR53" s="239"/>
      <c r="AS53" s="239"/>
      <c r="AT53" s="239"/>
      <c r="AU53" s="239"/>
      <c r="AV53" s="239"/>
      <c r="AW53" s="46"/>
      <c r="AX53" s="46">
        <f>SUM(AK53:AV53)</f>
        <v>0</v>
      </c>
      <c r="AY53" s="44"/>
      <c r="AZ53" s="45" t="s">
        <v>66</v>
      </c>
      <c r="BA53" s="239"/>
      <c r="BB53" s="239"/>
      <c r="BC53" s="239"/>
      <c r="BD53" s="239"/>
      <c r="BE53" s="239"/>
      <c r="BF53" s="239"/>
      <c r="BG53" s="239"/>
      <c r="BH53" s="239"/>
      <c r="BI53" s="239"/>
      <c r="BJ53" s="239"/>
      <c r="BK53" s="239"/>
      <c r="BL53" s="239"/>
      <c r="BM53" s="46"/>
      <c r="BN53" s="46">
        <f>SUM(BA53:BL53)</f>
        <v>0</v>
      </c>
      <c r="BO53" s="240"/>
      <c r="BP53" s="45" t="s">
        <v>66</v>
      </c>
      <c r="BQ53" s="239"/>
      <c r="BR53" s="239"/>
      <c r="BS53" s="239"/>
      <c r="BT53" s="239"/>
      <c r="BU53" s="239"/>
      <c r="BV53" s="239"/>
      <c r="BW53" s="239"/>
      <c r="BX53" s="239"/>
      <c r="BY53" s="239"/>
      <c r="BZ53" s="239"/>
      <c r="CA53" s="239"/>
      <c r="CB53" s="239"/>
      <c r="CC53" s="272"/>
      <c r="CD53" s="272">
        <f>SUM(BQ53:CB53)</f>
        <v>0</v>
      </c>
      <c r="CE53" s="42"/>
      <c r="CF53" s="244"/>
    </row>
    <row r="54" spans="1:84" s="227" customFormat="1" ht="26.25" customHeight="1" thickTop="1" thickBot="1">
      <c r="B54" s="232">
        <f>IF(ME!$D$18=0,0,1)</f>
        <v>0</v>
      </c>
      <c r="C54" s="337" t="str">
        <f>C98</f>
        <v xml:space="preserve">: </v>
      </c>
      <c r="D54" s="45" t="s">
        <v>9</v>
      </c>
      <c r="E54" s="239"/>
      <c r="F54" s="239"/>
      <c r="G54" s="239"/>
      <c r="H54" s="239"/>
      <c r="I54" s="239"/>
      <c r="J54" s="239"/>
      <c r="K54" s="239"/>
      <c r="L54" s="239"/>
      <c r="M54" s="239"/>
      <c r="N54" s="239"/>
      <c r="O54" s="239"/>
      <c r="P54" s="239"/>
      <c r="Q54" s="46">
        <f>SUMIF(E73:P73,"=1",E54:P54)</f>
        <v>0</v>
      </c>
      <c r="R54" s="46">
        <f>SUM(E54:P54)</f>
        <v>0</v>
      </c>
      <c r="S54" s="42">
        <v>12</v>
      </c>
      <c r="T54" s="45" t="s">
        <v>9</v>
      </c>
      <c r="U54" s="239"/>
      <c r="V54" s="239"/>
      <c r="W54" s="239"/>
      <c r="X54" s="239"/>
      <c r="Y54" s="239"/>
      <c r="Z54" s="239"/>
      <c r="AA54" s="239"/>
      <c r="AB54" s="239"/>
      <c r="AC54" s="239"/>
      <c r="AD54" s="239"/>
      <c r="AE54" s="239"/>
      <c r="AF54" s="239"/>
      <c r="AG54" s="46">
        <f>SUMIF(U73:AF73,"=1",U54:AF54)</f>
        <v>0</v>
      </c>
      <c r="AH54" s="46">
        <f>SUM(U54:AF54)</f>
        <v>0</v>
      </c>
      <c r="AI54" s="42"/>
      <c r="AJ54" s="45" t="s">
        <v>9</v>
      </c>
      <c r="AK54" s="239"/>
      <c r="AL54" s="239"/>
      <c r="AM54" s="239"/>
      <c r="AN54" s="239"/>
      <c r="AO54" s="239"/>
      <c r="AP54" s="239"/>
      <c r="AQ54" s="239"/>
      <c r="AR54" s="239"/>
      <c r="AS54" s="239"/>
      <c r="AT54" s="239"/>
      <c r="AU54" s="239"/>
      <c r="AV54" s="239"/>
      <c r="AW54" s="46">
        <f>SUMIF(AK73:AV73,"=1",AK54:AV54)</f>
        <v>0</v>
      </c>
      <c r="AX54" s="46">
        <f>SUM(AK54:AV54)</f>
        <v>0</v>
      </c>
      <c r="AY54" s="42"/>
      <c r="AZ54" s="45" t="s">
        <v>9</v>
      </c>
      <c r="BA54" s="239"/>
      <c r="BB54" s="239"/>
      <c r="BC54" s="239"/>
      <c r="BD54" s="239"/>
      <c r="BE54" s="239"/>
      <c r="BF54" s="239"/>
      <c r="BG54" s="239"/>
      <c r="BH54" s="239"/>
      <c r="BI54" s="239"/>
      <c r="BJ54" s="239"/>
      <c r="BK54" s="239"/>
      <c r="BL54" s="239"/>
      <c r="BM54" s="46">
        <f>SUMIF(BA73:BL73,"=1",BA54:BL54)</f>
        <v>0</v>
      </c>
      <c r="BN54" s="46">
        <f>SUM(BA54:BL54)</f>
        <v>0</v>
      </c>
      <c r="BP54" s="45" t="s">
        <v>9</v>
      </c>
      <c r="BQ54" s="239"/>
      <c r="BR54" s="239"/>
      <c r="BS54" s="239"/>
      <c r="BT54" s="239"/>
      <c r="BU54" s="239"/>
      <c r="BV54" s="239"/>
      <c r="BW54" s="239"/>
      <c r="BX54" s="239"/>
      <c r="BY54" s="239"/>
      <c r="BZ54" s="239"/>
      <c r="CA54" s="239"/>
      <c r="CB54" s="239"/>
      <c r="CC54" s="272">
        <f>SUMIF(BQ73:CB73,"=1",BQ54:CB54)</f>
        <v>0</v>
      </c>
      <c r="CD54" s="272">
        <f>SUM(BQ54:CB54)</f>
        <v>0</v>
      </c>
      <c r="CE54" s="42"/>
      <c r="CF54" s="244"/>
    </row>
    <row r="55" spans="1:84" s="227" customFormat="1" ht="26.25" customHeight="1" thickTop="1" thickBot="1">
      <c r="B55" s="232">
        <f>IF(ME!$D$18=0,0,1)</f>
        <v>0</v>
      </c>
      <c r="C55" s="338"/>
      <c r="D55" s="45" t="s">
        <v>10</v>
      </c>
      <c r="E55" s="239"/>
      <c r="F55" s="239"/>
      <c r="G55" s="239"/>
      <c r="H55" s="239"/>
      <c r="I55" s="239"/>
      <c r="J55" s="239"/>
      <c r="K55" s="239"/>
      <c r="L55" s="239"/>
      <c r="M55" s="239"/>
      <c r="N55" s="239"/>
      <c r="O55" s="239"/>
      <c r="P55" s="239"/>
      <c r="Q55" s="46">
        <f>SUMIF(E74:P74,"=1",E55:P55)</f>
        <v>0</v>
      </c>
      <c r="R55" s="46">
        <f>SUM(E55:P55)</f>
        <v>0</v>
      </c>
      <c r="S55" s="42">
        <v>13</v>
      </c>
      <c r="T55" s="45" t="s">
        <v>10</v>
      </c>
      <c r="U55" s="239"/>
      <c r="V55" s="239"/>
      <c r="W55" s="239"/>
      <c r="X55" s="239"/>
      <c r="Y55" s="239"/>
      <c r="Z55" s="239"/>
      <c r="AA55" s="239"/>
      <c r="AB55" s="239"/>
      <c r="AC55" s="239"/>
      <c r="AD55" s="239"/>
      <c r="AE55" s="239"/>
      <c r="AF55" s="239"/>
      <c r="AG55" s="46">
        <f>SUMIF(U74:AF74,"=1",U55:AF55)</f>
        <v>0</v>
      </c>
      <c r="AH55" s="46">
        <f>SUM(U55:AF55)</f>
        <v>0</v>
      </c>
      <c r="AI55" s="42"/>
      <c r="AJ55" s="45" t="s">
        <v>10</v>
      </c>
      <c r="AK55" s="239"/>
      <c r="AL55" s="239"/>
      <c r="AM55" s="239"/>
      <c r="AN55" s="239"/>
      <c r="AO55" s="239"/>
      <c r="AP55" s="239"/>
      <c r="AQ55" s="239"/>
      <c r="AR55" s="239"/>
      <c r="AS55" s="239"/>
      <c r="AT55" s="239"/>
      <c r="AU55" s="239"/>
      <c r="AV55" s="239"/>
      <c r="AW55" s="46">
        <f>SUMIF(AK74:AV74,"=1",AK55:AV55)</f>
        <v>0</v>
      </c>
      <c r="AX55" s="46">
        <f>SUM(AK55:AV55)</f>
        <v>0</v>
      </c>
      <c r="AY55" s="42"/>
      <c r="AZ55" s="45" t="s">
        <v>10</v>
      </c>
      <c r="BA55" s="239"/>
      <c r="BB55" s="239"/>
      <c r="BC55" s="239"/>
      <c r="BD55" s="239"/>
      <c r="BE55" s="239"/>
      <c r="BF55" s="239"/>
      <c r="BG55" s="239"/>
      <c r="BH55" s="239"/>
      <c r="BI55" s="239"/>
      <c r="BJ55" s="239"/>
      <c r="BK55" s="239"/>
      <c r="BL55" s="239"/>
      <c r="BM55" s="46">
        <f>SUMIF(BA74:BL74,"=1",BA55:BL55)</f>
        <v>0</v>
      </c>
      <c r="BN55" s="46">
        <f>SUM(BA55:BL55)</f>
        <v>0</v>
      </c>
      <c r="BP55" s="45" t="s">
        <v>10</v>
      </c>
      <c r="BQ55" s="239"/>
      <c r="BR55" s="239"/>
      <c r="BS55" s="239"/>
      <c r="BT55" s="239"/>
      <c r="BU55" s="239"/>
      <c r="BV55" s="239"/>
      <c r="BW55" s="239"/>
      <c r="BX55" s="239"/>
      <c r="BY55" s="239"/>
      <c r="BZ55" s="239"/>
      <c r="CA55" s="239"/>
      <c r="CB55" s="239"/>
      <c r="CC55" s="272">
        <f>SUMIF(BQ74:CB74,"=1",BQ55:CB55)</f>
        <v>0</v>
      </c>
      <c r="CD55" s="272">
        <f>SUM(BQ55:CB55)</f>
        <v>0</v>
      </c>
      <c r="CE55" s="42"/>
      <c r="CF55" s="244"/>
    </row>
    <row r="56" spans="1:84" s="227" customFormat="1" ht="30" customHeight="1" thickTop="1" thickBot="1">
      <c r="B56" s="232">
        <f>IF(ME!$D$18=0,0,1)</f>
        <v>0</v>
      </c>
      <c r="C56" s="339"/>
      <c r="D56" s="45" t="s">
        <v>4</v>
      </c>
      <c r="E56" s="47" t="str">
        <f>IF(ISERROR(IF($S56="A",E55/E54,E55/E54)),"",IF($S56="A",E55/E54,E55/E54))</f>
        <v/>
      </c>
      <c r="F56" s="47" t="str">
        <f t="shared" ref="F56" si="888">IF(ISERROR(IF($S56="A",F55/F54,F55/F54)),"",IF($S56="A",F55/F54,F55/F54))</f>
        <v/>
      </c>
      <c r="G56" s="47" t="str">
        <f t="shared" ref="G56" si="889">IF(ISERROR(IF($S56="A",G55/G54,G55/G54)),"",IF($S56="A",G55/G54,G55/G54))</f>
        <v/>
      </c>
      <c r="H56" s="47" t="str">
        <f t="shared" ref="H56" si="890">IF(ISERROR(IF($S56="A",H55/H54,H55/H54)),"",IF($S56="A",H55/H54,H55/H54))</f>
        <v/>
      </c>
      <c r="I56" s="47" t="str">
        <f t="shared" ref="I56" si="891">IF(ISERROR(IF($S56="A",I55/I54,I55/I54)),"",IF($S56="A",I55/I54,I55/I54))</f>
        <v/>
      </c>
      <c r="J56" s="47" t="str">
        <f t="shared" ref="J56" si="892">IF(ISERROR(IF($S56="A",J55/J54,J55/J54)),"",IF($S56="A",J55/J54,J55/J54))</f>
        <v/>
      </c>
      <c r="K56" s="47" t="str">
        <f t="shared" ref="K56" si="893">IF(ISERROR(IF($S56="A",K55/K54,K55/K54)),"",IF($S56="A",K55/K54,K55/K54))</f>
        <v/>
      </c>
      <c r="L56" s="47" t="str">
        <f t="shared" ref="L56" si="894">IF(ISERROR(IF($S56="A",L55/L54,L55/L54)),"",IF($S56="A",L55/L54,L55/L54))</f>
        <v/>
      </c>
      <c r="M56" s="47" t="str">
        <f t="shared" ref="M56" si="895">IF(ISERROR(IF($S56="A",M55/M54,M55/M54)),"",IF($S56="A",M55/M54,M55/M54))</f>
        <v/>
      </c>
      <c r="N56" s="47" t="str">
        <f t="shared" ref="N56" si="896">IF(ISERROR(IF($S56="A",N55/N54,N55/N54)),"",IF($S56="A",N55/N54,N55/N54))</f>
        <v/>
      </c>
      <c r="O56" s="47" t="str">
        <f t="shared" ref="O56" si="897">IF(ISERROR(IF($S56="A",O55/O54,O55/O54)),"",IF($S56="A",O55/O54,O55/O54))</f>
        <v/>
      </c>
      <c r="P56" s="47" t="str">
        <f t="shared" ref="P56" si="898">IF(ISERROR(IF($S56="A",P55/P54,P55/P54)),"",IF($S56="A",P55/P54,P55/P54))</f>
        <v/>
      </c>
      <c r="Q56" s="47" t="str">
        <f t="shared" ref="Q56" si="899">IF(ISERROR(IF($S56="A",Q55/Q54,Q55/Q54)),"",IF($S56="A",Q55/Q54,Q55/Q54))</f>
        <v/>
      </c>
      <c r="R56" s="47" t="str">
        <f t="shared" ref="R56" si="900">IF(ISERROR(IF($S56="A",R55/R54,R55/R54)),"",IF($S56="A",R55/R54,R55/R54))</f>
        <v/>
      </c>
      <c r="S56" s="42" t="str">
        <f>LEFT(C54,1)</f>
        <v>:</v>
      </c>
      <c r="T56" s="45" t="s">
        <v>4</v>
      </c>
      <c r="U56" s="47" t="str">
        <f>IF(ISERROR(IF($S56="A",U55/U54,U55/U54)),"",IF($S56="A",U55/U54,U55/U54))</f>
        <v/>
      </c>
      <c r="V56" s="47" t="str">
        <f t="shared" ref="V56" si="901">IF(ISERROR(IF($S56="A",V55/V54,V55/V54)),"",IF($S56="A",V55/V54,V55/V54))</f>
        <v/>
      </c>
      <c r="W56" s="47" t="str">
        <f t="shared" ref="W56" si="902">IF(ISERROR(IF($S56="A",W55/W54,W55/W54)),"",IF($S56="A",W55/W54,W55/W54))</f>
        <v/>
      </c>
      <c r="X56" s="47" t="str">
        <f t="shared" ref="X56" si="903">IF(ISERROR(IF($S56="A",X55/X54,X55/X54)),"",IF($S56="A",X55/X54,X55/X54))</f>
        <v/>
      </c>
      <c r="Y56" s="47" t="str">
        <f t="shared" ref="Y56" si="904">IF(ISERROR(IF($S56="A",Y55/Y54,Y55/Y54)),"",IF($S56="A",Y55/Y54,Y55/Y54))</f>
        <v/>
      </c>
      <c r="Z56" s="47" t="str">
        <f t="shared" ref="Z56" si="905">IF(ISERROR(IF($S56="A",Z55/Z54,Z55/Z54)),"",IF($S56="A",Z55/Z54,Z55/Z54))</f>
        <v/>
      </c>
      <c r="AA56" s="47" t="str">
        <f t="shared" ref="AA56" si="906">IF(ISERROR(IF($S56="A",AA55/AA54,AA55/AA54)),"",IF($S56="A",AA55/AA54,AA55/AA54))</f>
        <v/>
      </c>
      <c r="AB56" s="47" t="str">
        <f t="shared" ref="AB56" si="907">IF(ISERROR(IF($S56="A",AB55/AB54,AB55/AB54)),"",IF($S56="A",AB55/AB54,AB55/AB54))</f>
        <v/>
      </c>
      <c r="AC56" s="47" t="str">
        <f t="shared" ref="AC56" si="908">IF(ISERROR(IF($S56="A",AC55/AC54,AC55/AC54)),"",IF($S56="A",AC55/AC54,AC55/AC54))</f>
        <v/>
      </c>
      <c r="AD56" s="47" t="str">
        <f t="shared" ref="AD56" si="909">IF(ISERROR(IF($S56="A",AD55/AD54,AD55/AD54)),"",IF($S56="A",AD55/AD54,AD55/AD54))</f>
        <v/>
      </c>
      <c r="AE56" s="47" t="str">
        <f t="shared" ref="AE56" si="910">IF(ISERROR(IF($S56="A",AE55/AE54,AE55/AE54)),"",IF($S56="A",AE55/AE54,AE55/AE54))</f>
        <v/>
      </c>
      <c r="AF56" s="47" t="str">
        <f t="shared" ref="AF56" si="911">IF(ISERROR(IF($S56="A",AF55/AF54,AF55/AF54)),"",IF($S56="A",AF55/AF54,AF55/AF54))</f>
        <v/>
      </c>
      <c r="AG56" s="47" t="str">
        <f t="shared" ref="AG56" si="912">IF(ISERROR(IF($S56="A",AG55/AG54,AG55/AG54)),"",IF($S56="A",AG55/AG54,AG55/AG54))</f>
        <v/>
      </c>
      <c r="AH56" s="47" t="str">
        <f t="shared" ref="AH56" si="913">IF(ISERROR(IF($S56="A",AH55/AH54,AH55/AH54)),"",IF($S56="A",AH55/AH54,AH55/AH54))</f>
        <v/>
      </c>
      <c r="AI56" s="42"/>
      <c r="AJ56" s="45" t="s">
        <v>4</v>
      </c>
      <c r="AK56" s="47" t="str">
        <f>IF(ISERROR(IF($S56="A",AK55/AK54,AK55/AK54)),"",IF($S56="A",AK55/AK54,AK55/AK54))</f>
        <v/>
      </c>
      <c r="AL56" s="47" t="str">
        <f t="shared" ref="AL56" si="914">IF(ISERROR(IF($S56="A",AL55/AL54,AL55/AL54)),"",IF($S56="A",AL55/AL54,AL55/AL54))</f>
        <v/>
      </c>
      <c r="AM56" s="47" t="str">
        <f t="shared" ref="AM56" si="915">IF(ISERROR(IF($S56="A",AM55/AM54,AM55/AM54)),"",IF($S56="A",AM55/AM54,AM55/AM54))</f>
        <v/>
      </c>
      <c r="AN56" s="47" t="str">
        <f t="shared" ref="AN56" si="916">IF(ISERROR(IF($S56="A",AN55/AN54,AN55/AN54)),"",IF($S56="A",AN55/AN54,AN55/AN54))</f>
        <v/>
      </c>
      <c r="AO56" s="47" t="str">
        <f t="shared" ref="AO56" si="917">IF(ISERROR(IF($S56="A",AO55/AO54,AO55/AO54)),"",IF($S56="A",AO55/AO54,AO55/AO54))</f>
        <v/>
      </c>
      <c r="AP56" s="47" t="str">
        <f t="shared" ref="AP56" si="918">IF(ISERROR(IF($S56="A",AP55/AP54,AP55/AP54)),"",IF($S56="A",AP55/AP54,AP55/AP54))</f>
        <v/>
      </c>
      <c r="AQ56" s="47" t="str">
        <f t="shared" ref="AQ56" si="919">IF(ISERROR(IF($S56="A",AQ55/AQ54,AQ55/AQ54)),"",IF($S56="A",AQ55/AQ54,AQ55/AQ54))</f>
        <v/>
      </c>
      <c r="AR56" s="47" t="str">
        <f t="shared" ref="AR56" si="920">IF(ISERROR(IF($S56="A",AR55/AR54,AR55/AR54)),"",IF($S56="A",AR55/AR54,AR55/AR54))</f>
        <v/>
      </c>
      <c r="AS56" s="47" t="str">
        <f t="shared" ref="AS56" si="921">IF(ISERROR(IF($S56="A",AS55/AS54,AS55/AS54)),"",IF($S56="A",AS55/AS54,AS55/AS54))</f>
        <v/>
      </c>
      <c r="AT56" s="47" t="str">
        <f t="shared" ref="AT56" si="922">IF(ISERROR(IF($S56="A",AT55/AT54,AT55/AT54)),"",IF($S56="A",AT55/AT54,AT55/AT54))</f>
        <v/>
      </c>
      <c r="AU56" s="47" t="str">
        <f t="shared" ref="AU56" si="923">IF(ISERROR(IF($S56="A",AU55/AU54,AU55/AU54)),"",IF($S56="A",AU55/AU54,AU55/AU54))</f>
        <v/>
      </c>
      <c r="AV56" s="47" t="str">
        <f t="shared" ref="AV56" si="924">IF(ISERROR(IF($S56="A",AV55/AV54,AV55/AV54)),"",IF($S56="A",AV55/AV54,AV55/AV54))</f>
        <v/>
      </c>
      <c r="AW56" s="47" t="str">
        <f t="shared" ref="AW56" si="925">IF(ISERROR(IF($S56="A",AW55/AW54,AW55/AW54)),"",IF($S56="A",AW55/AW54,AW55/AW54))</f>
        <v/>
      </c>
      <c r="AX56" s="47" t="str">
        <f t="shared" ref="AX56" si="926">IF(ISERROR(IF($S56="A",AX55/AX54,AX55/AX54)),"",IF($S56="A",AX55/AX54,AX55/AX54))</f>
        <v/>
      </c>
      <c r="AY56" s="42"/>
      <c r="AZ56" s="45" t="s">
        <v>4</v>
      </c>
      <c r="BA56" s="47" t="str">
        <f>IF(ISERROR(IF($S56="A",BA55/BA54,BA55/BA54)),"",IF($S56="A",BA55/BA54,BA55/BA54))</f>
        <v/>
      </c>
      <c r="BB56" s="47" t="str">
        <f t="shared" ref="BB56" si="927">IF(ISERROR(IF($S56="A",BB55/BB54,BB55/BB54)),"",IF($S56="A",BB55/BB54,BB55/BB54))</f>
        <v/>
      </c>
      <c r="BC56" s="47" t="str">
        <f t="shared" ref="BC56" si="928">IF(ISERROR(IF($S56="A",BC55/BC54,BC55/BC54)),"",IF($S56="A",BC55/BC54,BC55/BC54))</f>
        <v/>
      </c>
      <c r="BD56" s="47" t="str">
        <f t="shared" ref="BD56" si="929">IF(ISERROR(IF($S56="A",BD55/BD54,BD55/BD54)),"",IF($S56="A",BD55/BD54,BD55/BD54))</f>
        <v/>
      </c>
      <c r="BE56" s="47" t="str">
        <f t="shared" ref="BE56" si="930">IF(ISERROR(IF($S56="A",BE55/BE54,BE55/BE54)),"",IF($S56="A",BE55/BE54,BE55/BE54))</f>
        <v/>
      </c>
      <c r="BF56" s="47" t="str">
        <f t="shared" ref="BF56" si="931">IF(ISERROR(IF($S56="A",BF55/BF54,BF55/BF54)),"",IF($S56="A",BF55/BF54,BF55/BF54))</f>
        <v/>
      </c>
      <c r="BG56" s="47" t="str">
        <f t="shared" ref="BG56" si="932">IF(ISERROR(IF($S56="A",BG55/BG54,BG55/BG54)),"",IF($S56="A",BG55/BG54,BG55/BG54))</f>
        <v/>
      </c>
      <c r="BH56" s="47" t="str">
        <f t="shared" ref="BH56" si="933">IF(ISERROR(IF($S56="A",BH55/BH54,BH55/BH54)),"",IF($S56="A",BH55/BH54,BH55/BH54))</f>
        <v/>
      </c>
      <c r="BI56" s="47" t="str">
        <f t="shared" ref="BI56" si="934">IF(ISERROR(IF($S56="A",BI55/BI54,BI55/BI54)),"",IF($S56="A",BI55/BI54,BI55/BI54))</f>
        <v/>
      </c>
      <c r="BJ56" s="47" t="str">
        <f t="shared" ref="BJ56" si="935">IF(ISERROR(IF($S56="A",BJ55/BJ54,BJ55/BJ54)),"",IF($S56="A",BJ55/BJ54,BJ55/BJ54))</f>
        <v/>
      </c>
      <c r="BK56" s="47" t="str">
        <f t="shared" ref="BK56" si="936">IF(ISERROR(IF($S56="A",BK55/BK54,BK55/BK54)),"",IF($S56="A",BK55/BK54,BK55/BK54))</f>
        <v/>
      </c>
      <c r="BL56" s="47" t="str">
        <f t="shared" ref="BL56" si="937">IF(ISERROR(IF($S56="A",BL55/BL54,BL55/BL54)),"",IF($S56="A",BL55/BL54,BL55/BL54))</f>
        <v/>
      </c>
      <c r="BM56" s="47" t="str">
        <f t="shared" ref="BM56" si="938">IF(ISERROR(IF($S56="A",BM55/BM54,BM55/BM54)),"",IF($S56="A",BM55/BM54,BM55/BM54))</f>
        <v/>
      </c>
      <c r="BN56" s="47" t="str">
        <f t="shared" ref="BN56" si="939">IF(ISERROR(IF($S56="A",BN55/BN54,BN55/BN54)),"",IF($S56="A",BN55/BN54,BN55/BN54))</f>
        <v/>
      </c>
      <c r="BP56" s="45" t="s">
        <v>4</v>
      </c>
      <c r="BQ56" s="47" t="str">
        <f>IF(ISERROR(IF($S56="A",BQ55/BQ54,BQ55/BQ54)),"",IF($S56="A",BQ55/BQ54,BQ55/BQ54))</f>
        <v/>
      </c>
      <c r="BR56" s="47" t="str">
        <f t="shared" ref="BR56" si="940">IF(ISERROR(IF($S56="A",BR55/BR54,BR55/BR54)),"",IF($S56="A",BR55/BR54,BR55/BR54))</f>
        <v/>
      </c>
      <c r="BS56" s="47" t="str">
        <f t="shared" ref="BS56" si="941">IF(ISERROR(IF($S56="A",BS55/BS54,BS55/BS54)),"",IF($S56="A",BS55/BS54,BS55/BS54))</f>
        <v/>
      </c>
      <c r="BT56" s="47" t="str">
        <f t="shared" ref="BT56" si="942">IF(ISERROR(IF($S56="A",BT55/BT54,BT55/BT54)),"",IF($S56="A",BT55/BT54,BT55/BT54))</f>
        <v/>
      </c>
      <c r="BU56" s="47" t="str">
        <f t="shared" ref="BU56" si="943">IF(ISERROR(IF($S56="A",BU55/BU54,BU55/BU54)),"",IF($S56="A",BU55/BU54,BU55/BU54))</f>
        <v/>
      </c>
      <c r="BV56" s="47" t="str">
        <f t="shared" ref="BV56" si="944">IF(ISERROR(IF($S56="A",BV55/BV54,BV55/BV54)),"",IF($S56="A",BV55/BV54,BV55/BV54))</f>
        <v/>
      </c>
      <c r="BW56" s="47" t="str">
        <f t="shared" ref="BW56" si="945">IF(ISERROR(IF($S56="A",BW55/BW54,BW55/BW54)),"",IF($S56="A",BW55/BW54,BW55/BW54))</f>
        <v/>
      </c>
      <c r="BX56" s="47" t="str">
        <f t="shared" ref="BX56" si="946">IF(ISERROR(IF($S56="A",BX55/BX54,BX55/BX54)),"",IF($S56="A",BX55/BX54,BX55/BX54))</f>
        <v/>
      </c>
      <c r="BY56" s="47" t="str">
        <f t="shared" ref="BY56" si="947">IF(ISERROR(IF($S56="A",BY55/BY54,BY55/BY54)),"",IF($S56="A",BY55/BY54,BY55/BY54))</f>
        <v/>
      </c>
      <c r="BZ56" s="47" t="str">
        <f t="shared" ref="BZ56" si="948">IF(ISERROR(IF($S56="A",BZ55/BZ54,BZ55/BZ54)),"",IF($S56="A",BZ55/BZ54,BZ55/BZ54))</f>
        <v/>
      </c>
      <c r="CA56" s="47" t="str">
        <f t="shared" ref="CA56" si="949">IF(ISERROR(IF($S56="A",CA55/CA54,CA55/CA54)),"",IF($S56="A",CA55/CA54,CA55/CA54))</f>
        <v/>
      </c>
      <c r="CB56" s="47" t="str">
        <f t="shared" ref="CB56" si="950">IF(ISERROR(IF($S56="A",CB55/CB54,CB55/CB54)),"",IF($S56="A",CB55/CB54,CB55/CB54))</f>
        <v/>
      </c>
      <c r="CC56" s="273" t="str">
        <f t="shared" ref="CC56" si="951">IF(ISERROR(IF($S56="A",CC55/CC54,CC55/CC54)),"",IF($S56="A",CC55/CC54,CC55/CC54))</f>
        <v/>
      </c>
      <c r="CD56" s="273" t="str">
        <f t="shared" ref="CD56" si="952">IF(ISERROR(IF($S56="A",CD55/CD54,CD55/CD54)),"",IF($S56="A",CD55/CD54,CD55/CD54))</f>
        <v/>
      </c>
      <c r="CE56" s="144" t="str">
        <f>IF(ISERROR(AVERAGE(Q56,AG56,AW56,BM56,CC56)),"",AVERAGE(Q56,AG56,AW56,BM56,CC56))</f>
        <v/>
      </c>
      <c r="CF56" s="244"/>
    </row>
    <row r="57" spans="1:84" ht="30" customHeight="1" thickTop="1">
      <c r="C57" s="142"/>
      <c r="D57" s="143"/>
      <c r="E57" s="42" t="str">
        <f>IF(E56&lt;0,-E56,E56)</f>
        <v/>
      </c>
      <c r="F57" s="42" t="str">
        <f t="shared" ref="F57" si="953">IF(F56&lt;0,-F56,F56)</f>
        <v/>
      </c>
      <c r="G57" s="42" t="str">
        <f t="shared" ref="G57" si="954">IF(G56&lt;0,-G56,G56)</f>
        <v/>
      </c>
      <c r="H57" s="42" t="str">
        <f t="shared" ref="H57" si="955">IF(H56&lt;0,-H56,H56)</f>
        <v/>
      </c>
      <c r="I57" s="42" t="str">
        <f t="shared" ref="I57" si="956">IF(I56&lt;0,-I56,I56)</f>
        <v/>
      </c>
      <c r="J57" s="42" t="str">
        <f t="shared" ref="J57" si="957">IF(J56&lt;0,-J56,J56)</f>
        <v/>
      </c>
      <c r="K57" s="42" t="str">
        <f t="shared" ref="K57" si="958">IF(K56&lt;0,-K56,K56)</f>
        <v/>
      </c>
      <c r="L57" s="42" t="str">
        <f t="shared" ref="L57" si="959">IF(L56&lt;0,-L56,L56)</f>
        <v/>
      </c>
      <c r="M57" s="42" t="str">
        <f t="shared" ref="M57" si="960">IF(M56&lt;0,-M56,M56)</f>
        <v/>
      </c>
      <c r="N57" s="42" t="str">
        <f t="shared" ref="N57" si="961">IF(N56&lt;0,-N56,N56)</f>
        <v/>
      </c>
      <c r="O57" s="42" t="str">
        <f t="shared" ref="O57" si="962">IF(O56&lt;0,-O56,O56)</f>
        <v/>
      </c>
      <c r="P57" s="42" t="str">
        <f t="shared" ref="P57" si="963">IF(P56&lt;0,-P56,P56)</f>
        <v/>
      </c>
      <c r="Q57" s="42" t="str">
        <f t="shared" ref="Q57" si="964">IF(Q56&lt;0,-Q56,Q56)</f>
        <v/>
      </c>
      <c r="R57" s="42" t="str">
        <f t="shared" ref="R57" si="965">IF(R56&lt;0,-R56,R56)</f>
        <v/>
      </c>
      <c r="T57" s="143"/>
      <c r="U57" s="42" t="str">
        <f>IF(U56&lt;0,-U56,U56)</f>
        <v/>
      </c>
      <c r="V57" s="42" t="str">
        <f t="shared" ref="V57" si="966">IF(V56&lt;0,-V56,V56)</f>
        <v/>
      </c>
      <c r="W57" s="42" t="str">
        <f t="shared" ref="W57" si="967">IF(W56&lt;0,-W56,W56)</f>
        <v/>
      </c>
      <c r="X57" s="42" t="str">
        <f t="shared" ref="X57" si="968">IF(X56&lt;0,-X56,X56)</f>
        <v/>
      </c>
      <c r="Y57" s="42" t="str">
        <f t="shared" ref="Y57" si="969">IF(Y56&lt;0,-Y56,Y56)</f>
        <v/>
      </c>
      <c r="Z57" s="42" t="str">
        <f t="shared" ref="Z57" si="970">IF(Z56&lt;0,-Z56,Z56)</f>
        <v/>
      </c>
      <c r="AA57" s="42" t="str">
        <f t="shared" ref="AA57" si="971">IF(AA56&lt;0,-AA56,AA56)</f>
        <v/>
      </c>
      <c r="AB57" s="42" t="str">
        <f t="shared" ref="AB57" si="972">IF(AB56&lt;0,-AB56,AB56)</f>
        <v/>
      </c>
      <c r="AC57" s="42" t="str">
        <f t="shared" ref="AC57" si="973">IF(AC56&lt;0,-AC56,AC56)</f>
        <v/>
      </c>
      <c r="AD57" s="42" t="str">
        <f t="shared" ref="AD57" si="974">IF(AD56&lt;0,-AD56,AD56)</f>
        <v/>
      </c>
      <c r="AE57" s="42" t="str">
        <f t="shared" ref="AE57" si="975">IF(AE56&lt;0,-AE56,AE56)</f>
        <v/>
      </c>
      <c r="AF57" s="42" t="str">
        <f t="shared" ref="AF57" si="976">IF(AF56&lt;0,-AF56,AF56)</f>
        <v/>
      </c>
      <c r="AG57" s="42" t="str">
        <f t="shared" ref="AG57" si="977">IF(AG56&lt;0,-AG56,AG56)</f>
        <v/>
      </c>
      <c r="AH57" s="42" t="str">
        <f t="shared" ref="AH57" si="978">IF(AH56&lt;0,-AH56,AH56)</f>
        <v/>
      </c>
      <c r="AJ57" s="143"/>
      <c r="AK57" s="42" t="str">
        <f>IF(AK56&lt;0,-AK56,AK56)</f>
        <v/>
      </c>
      <c r="AL57" s="42" t="str">
        <f t="shared" ref="AL57" si="979">IF(AL56&lt;0,-AL56,AL56)</f>
        <v/>
      </c>
      <c r="AM57" s="42" t="str">
        <f t="shared" ref="AM57" si="980">IF(AM56&lt;0,-AM56,AM56)</f>
        <v/>
      </c>
      <c r="AN57" s="42" t="str">
        <f t="shared" ref="AN57" si="981">IF(AN56&lt;0,-AN56,AN56)</f>
        <v/>
      </c>
      <c r="AO57" s="42" t="str">
        <f t="shared" ref="AO57" si="982">IF(AO56&lt;0,-AO56,AO56)</f>
        <v/>
      </c>
      <c r="AP57" s="42" t="str">
        <f t="shared" ref="AP57" si="983">IF(AP56&lt;0,-AP56,AP56)</f>
        <v/>
      </c>
      <c r="AQ57" s="42" t="str">
        <f t="shared" ref="AQ57" si="984">IF(AQ56&lt;0,-AQ56,AQ56)</f>
        <v/>
      </c>
      <c r="AR57" s="42" t="str">
        <f t="shared" ref="AR57" si="985">IF(AR56&lt;0,-AR56,AR56)</f>
        <v/>
      </c>
      <c r="AS57" s="42" t="str">
        <f t="shared" ref="AS57" si="986">IF(AS56&lt;0,-AS56,AS56)</f>
        <v/>
      </c>
      <c r="AT57" s="42" t="str">
        <f t="shared" ref="AT57" si="987">IF(AT56&lt;0,-AT56,AT56)</f>
        <v/>
      </c>
      <c r="AU57" s="42" t="str">
        <f t="shared" ref="AU57" si="988">IF(AU56&lt;0,-AU56,AU56)</f>
        <v/>
      </c>
      <c r="AV57" s="42" t="str">
        <f t="shared" ref="AV57" si="989">IF(AV56&lt;0,-AV56,AV56)</f>
        <v/>
      </c>
      <c r="AW57" s="42" t="str">
        <f t="shared" ref="AW57" si="990">IF(AW56&lt;0,-AW56,AW56)</f>
        <v/>
      </c>
      <c r="AX57" s="42" t="str">
        <f t="shared" ref="AX57" si="991">IF(AX56&lt;0,-AX56,AX56)</f>
        <v/>
      </c>
      <c r="AZ57" s="143"/>
      <c r="BA57" s="42" t="str">
        <f>IF(BA56&lt;0,-BA56,BA56)</f>
        <v/>
      </c>
      <c r="BB57" s="42" t="str">
        <f t="shared" ref="BB57" si="992">IF(BB56&lt;0,-BB56,BB56)</f>
        <v/>
      </c>
      <c r="BC57" s="42" t="str">
        <f t="shared" ref="BC57" si="993">IF(BC56&lt;0,-BC56,BC56)</f>
        <v/>
      </c>
      <c r="BD57" s="42" t="str">
        <f t="shared" ref="BD57" si="994">IF(BD56&lt;0,-BD56,BD56)</f>
        <v/>
      </c>
      <c r="BE57" s="42" t="str">
        <f t="shared" ref="BE57" si="995">IF(BE56&lt;0,-BE56,BE56)</f>
        <v/>
      </c>
      <c r="BF57" s="42" t="str">
        <f t="shared" ref="BF57" si="996">IF(BF56&lt;0,-BF56,BF56)</f>
        <v/>
      </c>
      <c r="BG57" s="42" t="str">
        <f t="shared" ref="BG57" si="997">IF(BG56&lt;0,-BG56,BG56)</f>
        <v/>
      </c>
      <c r="BH57" s="42" t="str">
        <f t="shared" ref="BH57" si="998">IF(BH56&lt;0,-BH56,BH56)</f>
        <v/>
      </c>
      <c r="BI57" s="42" t="str">
        <f t="shared" ref="BI57" si="999">IF(BI56&lt;0,-BI56,BI56)</f>
        <v/>
      </c>
      <c r="BJ57" s="42" t="str">
        <f t="shared" ref="BJ57" si="1000">IF(BJ56&lt;0,-BJ56,BJ56)</f>
        <v/>
      </c>
      <c r="BK57" s="42" t="str">
        <f t="shared" ref="BK57" si="1001">IF(BK56&lt;0,-BK56,BK56)</f>
        <v/>
      </c>
      <c r="BL57" s="42" t="str">
        <f t="shared" ref="BL57" si="1002">IF(BL56&lt;0,-BL56,BL56)</f>
        <v/>
      </c>
      <c r="BM57" s="42" t="str">
        <f t="shared" ref="BM57" si="1003">IF(BM56&lt;0,-BM56,BM56)</f>
        <v/>
      </c>
      <c r="BN57" s="42" t="str">
        <f t="shared" ref="BN57" si="1004">IF(BN56&lt;0,-BN56,BN56)</f>
        <v/>
      </c>
      <c r="BP57" s="143"/>
      <c r="BQ57" s="42" t="str">
        <f>IF(BQ56&lt;0,-BQ56,BQ56)</f>
        <v/>
      </c>
      <c r="BR57" s="42" t="str">
        <f t="shared" ref="BR57" si="1005">IF(BR56&lt;0,-BR56,BR56)</f>
        <v/>
      </c>
      <c r="BS57" s="42" t="str">
        <f t="shared" ref="BS57" si="1006">IF(BS56&lt;0,-BS56,BS56)</f>
        <v/>
      </c>
      <c r="BT57" s="42" t="str">
        <f t="shared" ref="BT57" si="1007">IF(BT56&lt;0,-BT56,BT56)</f>
        <v/>
      </c>
      <c r="BU57" s="42" t="str">
        <f t="shared" ref="BU57" si="1008">IF(BU56&lt;0,-BU56,BU56)</f>
        <v/>
      </c>
      <c r="BV57" s="42" t="str">
        <f t="shared" ref="BV57" si="1009">IF(BV56&lt;0,-BV56,BV56)</f>
        <v/>
      </c>
      <c r="BW57" s="42" t="str">
        <f t="shared" ref="BW57" si="1010">IF(BW56&lt;0,-BW56,BW56)</f>
        <v/>
      </c>
      <c r="BX57" s="42" t="str">
        <f t="shared" ref="BX57" si="1011">IF(BX56&lt;0,-BX56,BX56)</f>
        <v/>
      </c>
      <c r="BY57" s="42" t="str">
        <f t="shared" ref="BY57" si="1012">IF(BY56&lt;0,-BY56,BY56)</f>
        <v/>
      </c>
      <c r="BZ57" s="42" t="str">
        <f t="shared" ref="BZ57" si="1013">IF(BZ56&lt;0,-BZ56,BZ56)</f>
        <v/>
      </c>
      <c r="CA57" s="42" t="str">
        <f t="shared" ref="CA57" si="1014">IF(CA56&lt;0,-CA56,CA56)</f>
        <v/>
      </c>
      <c r="CB57" s="42" t="str">
        <f t="shared" ref="CB57" si="1015">IF(CB56&lt;0,-CB56,CB56)</f>
        <v/>
      </c>
      <c r="CC57" s="42" t="str">
        <f t="shared" ref="CC57" si="1016">IF(CC56&lt;0,-CC56,CC56)</f>
        <v/>
      </c>
      <c r="CD57" s="42" t="str">
        <f t="shared" ref="CD57" si="1017">IF(CD56&lt;0,-CD56,CD56)</f>
        <v/>
      </c>
      <c r="CE57" s="144">
        <f>IF(ISERROR(AVERAGE(CE14:CE56)),"",AVERAGE(CE14:CE56))</f>
        <v>0.91851851851851851</v>
      </c>
      <c r="CF57" s="42"/>
    </row>
    <row r="58" spans="1:84" ht="30" customHeight="1">
      <c r="C58" s="142"/>
      <c r="D58" s="143"/>
      <c r="E58" s="145"/>
      <c r="F58" s="145"/>
      <c r="G58" s="145"/>
      <c r="H58" s="145"/>
      <c r="I58" s="145"/>
      <c r="J58" s="145"/>
      <c r="K58" s="145"/>
      <c r="L58" s="145"/>
      <c r="M58" s="145"/>
      <c r="N58" s="145"/>
      <c r="O58" s="145"/>
      <c r="P58" s="145"/>
      <c r="Q58" s="145"/>
      <c r="R58" s="145"/>
      <c r="T58" s="143"/>
      <c r="U58" s="145"/>
      <c r="V58" s="145"/>
      <c r="W58" s="145"/>
      <c r="X58" s="145"/>
      <c r="Y58" s="145"/>
      <c r="Z58" s="145"/>
      <c r="AA58" s="145"/>
      <c r="AB58" s="145"/>
      <c r="AC58" s="145"/>
      <c r="AD58" s="145"/>
      <c r="AE58" s="145"/>
      <c r="AF58" s="145"/>
      <c r="AG58" s="145"/>
      <c r="AH58" s="145"/>
      <c r="AJ58" s="143"/>
      <c r="AK58" s="145"/>
      <c r="AL58" s="145"/>
      <c r="AM58" s="145"/>
      <c r="AN58" s="145"/>
      <c r="AO58" s="145"/>
      <c r="AP58" s="145"/>
      <c r="AQ58" s="145"/>
      <c r="AR58" s="145"/>
      <c r="AS58" s="145"/>
      <c r="AT58" s="145"/>
      <c r="AU58" s="145"/>
      <c r="AV58" s="145"/>
      <c r="AW58" s="145"/>
      <c r="AX58" s="145"/>
      <c r="AZ58" s="143"/>
      <c r="BA58" s="145"/>
      <c r="BB58" s="145"/>
      <c r="BC58" s="145"/>
      <c r="BD58" s="145"/>
      <c r="BE58" s="145"/>
      <c r="BF58" s="145"/>
      <c r="BG58" s="145"/>
      <c r="BH58" s="145"/>
      <c r="BI58" s="145"/>
      <c r="BJ58" s="145"/>
      <c r="BK58" s="145"/>
      <c r="BL58" s="145"/>
      <c r="BM58" s="145"/>
      <c r="BN58" s="145"/>
      <c r="BP58" s="143"/>
      <c r="BQ58" s="145"/>
      <c r="BR58" s="145"/>
      <c r="BS58" s="145"/>
      <c r="BT58" s="145"/>
      <c r="BU58" s="145"/>
      <c r="BV58" s="145"/>
      <c r="BW58" s="145"/>
      <c r="BX58" s="145"/>
      <c r="BY58" s="145"/>
      <c r="BZ58" s="145"/>
      <c r="CA58" s="145"/>
      <c r="CB58" s="145"/>
      <c r="CC58" s="145"/>
      <c r="CD58" s="145"/>
      <c r="CF58" s="42"/>
    </row>
    <row r="59" spans="1:84" s="146" customFormat="1" ht="30" customHeight="1">
      <c r="A59" s="42"/>
      <c r="C59" s="147"/>
      <c r="D59" s="147"/>
      <c r="E59" s="148">
        <f>IF(E13="","",1)</f>
        <v>1</v>
      </c>
      <c r="F59" s="148">
        <f t="shared" ref="F59:P59" si="1018">IF(F13="","",1)</f>
        <v>1</v>
      </c>
      <c r="G59" s="148">
        <f t="shared" si="1018"/>
        <v>1</v>
      </c>
      <c r="H59" s="148">
        <f t="shared" si="1018"/>
        <v>1</v>
      </c>
      <c r="I59" s="148">
        <f t="shared" si="1018"/>
        <v>1</v>
      </c>
      <c r="J59" s="148">
        <f t="shared" si="1018"/>
        <v>1</v>
      </c>
      <c r="K59" s="148" t="str">
        <f t="shared" si="1018"/>
        <v/>
      </c>
      <c r="L59" s="148" t="str">
        <f t="shared" si="1018"/>
        <v/>
      </c>
      <c r="M59" s="148" t="str">
        <f t="shared" si="1018"/>
        <v/>
      </c>
      <c r="N59" s="148" t="str">
        <f t="shared" si="1018"/>
        <v/>
      </c>
      <c r="O59" s="148" t="str">
        <f t="shared" si="1018"/>
        <v/>
      </c>
      <c r="P59" s="148" t="str">
        <f t="shared" si="1018"/>
        <v/>
      </c>
      <c r="U59" s="148" t="str">
        <f>IF(U13="","",1)</f>
        <v/>
      </c>
      <c r="V59" s="148" t="str">
        <f t="shared" ref="V59:AF59" si="1019">IF(V13="","",1)</f>
        <v/>
      </c>
      <c r="W59" s="148" t="str">
        <f t="shared" si="1019"/>
        <v/>
      </c>
      <c r="X59" s="148" t="str">
        <f t="shared" si="1019"/>
        <v/>
      </c>
      <c r="Y59" s="148" t="str">
        <f t="shared" si="1019"/>
        <v/>
      </c>
      <c r="Z59" s="148" t="str">
        <f t="shared" si="1019"/>
        <v/>
      </c>
      <c r="AA59" s="148" t="str">
        <f t="shared" si="1019"/>
        <v/>
      </c>
      <c r="AB59" s="148" t="str">
        <f t="shared" si="1019"/>
        <v/>
      </c>
      <c r="AC59" s="148" t="str">
        <f t="shared" si="1019"/>
        <v/>
      </c>
      <c r="AD59" s="148" t="str">
        <f t="shared" si="1019"/>
        <v/>
      </c>
      <c r="AE59" s="148" t="str">
        <f t="shared" si="1019"/>
        <v/>
      </c>
      <c r="AF59" s="148" t="str">
        <f t="shared" si="1019"/>
        <v/>
      </c>
      <c r="AK59" s="148" t="str">
        <f>IF(AK13="","",1)</f>
        <v/>
      </c>
      <c r="AL59" s="148" t="str">
        <f t="shared" ref="AL59:AV59" si="1020">IF(AL13="","",1)</f>
        <v/>
      </c>
      <c r="AM59" s="148" t="str">
        <f t="shared" si="1020"/>
        <v/>
      </c>
      <c r="AN59" s="148" t="str">
        <f t="shared" si="1020"/>
        <v/>
      </c>
      <c r="AO59" s="148" t="str">
        <f t="shared" si="1020"/>
        <v/>
      </c>
      <c r="AP59" s="148" t="str">
        <f t="shared" si="1020"/>
        <v/>
      </c>
      <c r="AQ59" s="148" t="str">
        <f t="shared" si="1020"/>
        <v/>
      </c>
      <c r="AR59" s="148" t="str">
        <f t="shared" si="1020"/>
        <v/>
      </c>
      <c r="AS59" s="148" t="str">
        <f t="shared" si="1020"/>
        <v/>
      </c>
      <c r="AT59" s="148" t="str">
        <f t="shared" si="1020"/>
        <v/>
      </c>
      <c r="AU59" s="148" t="str">
        <f t="shared" si="1020"/>
        <v/>
      </c>
      <c r="AV59" s="148" t="str">
        <f t="shared" si="1020"/>
        <v/>
      </c>
      <c r="BA59" s="148" t="str">
        <f>IF(BA13="","",1)</f>
        <v/>
      </c>
      <c r="BB59" s="148" t="str">
        <f t="shared" ref="BB59:BL59" si="1021">IF(BB13="","",1)</f>
        <v/>
      </c>
      <c r="BC59" s="148" t="str">
        <f t="shared" si="1021"/>
        <v/>
      </c>
      <c r="BD59" s="148" t="str">
        <f t="shared" si="1021"/>
        <v/>
      </c>
      <c r="BE59" s="148" t="str">
        <f t="shared" si="1021"/>
        <v/>
      </c>
      <c r="BF59" s="148" t="str">
        <f t="shared" si="1021"/>
        <v/>
      </c>
      <c r="BG59" s="148" t="str">
        <f t="shared" si="1021"/>
        <v/>
      </c>
      <c r="BH59" s="148" t="str">
        <f t="shared" si="1021"/>
        <v/>
      </c>
      <c r="BI59" s="148" t="str">
        <f t="shared" si="1021"/>
        <v/>
      </c>
      <c r="BJ59" s="148" t="str">
        <f t="shared" si="1021"/>
        <v/>
      </c>
      <c r="BK59" s="148" t="str">
        <f t="shared" si="1021"/>
        <v/>
      </c>
      <c r="BL59" s="148" t="str">
        <f t="shared" si="1021"/>
        <v/>
      </c>
      <c r="BQ59" s="148" t="str">
        <f>IF(BQ13="","",1)</f>
        <v/>
      </c>
      <c r="BR59" s="148" t="str">
        <f t="shared" ref="BR59:CB59" si="1022">IF(BR13="","",1)</f>
        <v/>
      </c>
      <c r="BS59" s="148" t="str">
        <f t="shared" si="1022"/>
        <v/>
      </c>
      <c r="BT59" s="148" t="str">
        <f t="shared" si="1022"/>
        <v/>
      </c>
      <c r="BU59" s="148" t="str">
        <f t="shared" si="1022"/>
        <v/>
      </c>
      <c r="BV59" s="148" t="str">
        <f t="shared" si="1022"/>
        <v/>
      </c>
      <c r="BW59" s="148" t="str">
        <f t="shared" si="1022"/>
        <v/>
      </c>
      <c r="BX59" s="148" t="str">
        <f t="shared" si="1022"/>
        <v/>
      </c>
      <c r="BY59" s="148" t="str">
        <f t="shared" si="1022"/>
        <v/>
      </c>
      <c r="BZ59" s="148" t="str">
        <f t="shared" si="1022"/>
        <v/>
      </c>
      <c r="CA59" s="148" t="str">
        <f t="shared" si="1022"/>
        <v/>
      </c>
      <c r="CB59" s="148" t="str">
        <f t="shared" si="1022"/>
        <v/>
      </c>
    </row>
    <row r="60" spans="1:84" s="146" customFormat="1" ht="30" customHeight="1">
      <c r="A60" s="42"/>
      <c r="C60" s="147"/>
      <c r="D60" s="147"/>
      <c r="E60" s="146">
        <f>IF(E12="","",1)</f>
        <v>1</v>
      </c>
      <c r="F60" s="146">
        <f t="shared" ref="F60:P60" si="1023">IF(F12="","",1)</f>
        <v>1</v>
      </c>
      <c r="G60" s="146">
        <f t="shared" si="1023"/>
        <v>1</v>
      </c>
      <c r="H60" s="146">
        <f t="shared" si="1023"/>
        <v>1</v>
      </c>
      <c r="I60" s="146">
        <f t="shared" si="1023"/>
        <v>1</v>
      </c>
      <c r="J60" s="146">
        <f t="shared" si="1023"/>
        <v>1</v>
      </c>
      <c r="K60" s="146">
        <f t="shared" si="1023"/>
        <v>1</v>
      </c>
      <c r="L60" s="146" t="str">
        <f t="shared" si="1023"/>
        <v/>
      </c>
      <c r="M60" s="146" t="str">
        <f t="shared" si="1023"/>
        <v/>
      </c>
      <c r="N60" s="146" t="str">
        <f t="shared" si="1023"/>
        <v/>
      </c>
      <c r="O60" s="146" t="str">
        <f t="shared" si="1023"/>
        <v/>
      </c>
      <c r="P60" s="146" t="str">
        <f t="shared" si="1023"/>
        <v/>
      </c>
      <c r="U60" s="146" t="str">
        <f>IF(U12="","",1)</f>
        <v/>
      </c>
      <c r="V60" s="146" t="str">
        <f t="shared" ref="V60:AF60" si="1024">IF(V12="","",1)</f>
        <v/>
      </c>
      <c r="W60" s="146" t="str">
        <f t="shared" si="1024"/>
        <v/>
      </c>
      <c r="X60" s="146" t="str">
        <f t="shared" si="1024"/>
        <v/>
      </c>
      <c r="Y60" s="146" t="str">
        <f t="shared" si="1024"/>
        <v/>
      </c>
      <c r="Z60" s="146" t="str">
        <f t="shared" si="1024"/>
        <v/>
      </c>
      <c r="AA60" s="146" t="str">
        <f t="shared" si="1024"/>
        <v/>
      </c>
      <c r="AB60" s="146" t="str">
        <f t="shared" si="1024"/>
        <v/>
      </c>
      <c r="AC60" s="146" t="str">
        <f t="shared" si="1024"/>
        <v/>
      </c>
      <c r="AD60" s="146" t="str">
        <f t="shared" si="1024"/>
        <v/>
      </c>
      <c r="AE60" s="146" t="str">
        <f t="shared" si="1024"/>
        <v/>
      </c>
      <c r="AF60" s="146" t="str">
        <f t="shared" si="1024"/>
        <v/>
      </c>
      <c r="AK60" s="146" t="str">
        <f>IF(AK12="","",1)</f>
        <v/>
      </c>
      <c r="AL60" s="146" t="str">
        <f t="shared" ref="AL60:AV60" si="1025">IF(AL12="","",1)</f>
        <v/>
      </c>
      <c r="AM60" s="146" t="str">
        <f t="shared" si="1025"/>
        <v/>
      </c>
      <c r="AN60" s="146" t="str">
        <f t="shared" si="1025"/>
        <v/>
      </c>
      <c r="AO60" s="146" t="str">
        <f t="shared" si="1025"/>
        <v/>
      </c>
      <c r="AP60" s="146" t="str">
        <f t="shared" si="1025"/>
        <v/>
      </c>
      <c r="AQ60" s="146" t="str">
        <f t="shared" si="1025"/>
        <v/>
      </c>
      <c r="AR60" s="146" t="str">
        <f t="shared" si="1025"/>
        <v/>
      </c>
      <c r="AS60" s="146" t="str">
        <f t="shared" si="1025"/>
        <v/>
      </c>
      <c r="AT60" s="146" t="str">
        <f t="shared" si="1025"/>
        <v/>
      </c>
      <c r="AU60" s="146" t="str">
        <f t="shared" si="1025"/>
        <v/>
      </c>
      <c r="AV60" s="146" t="str">
        <f t="shared" si="1025"/>
        <v/>
      </c>
      <c r="BA60" s="146" t="str">
        <f>IF(BA12="","",1)</f>
        <v/>
      </c>
      <c r="BB60" s="146" t="str">
        <f t="shared" ref="BB60:BL60" si="1026">IF(BB12="","",1)</f>
        <v/>
      </c>
      <c r="BC60" s="146" t="str">
        <f t="shared" si="1026"/>
        <v/>
      </c>
      <c r="BD60" s="146" t="str">
        <f t="shared" si="1026"/>
        <v/>
      </c>
      <c r="BE60" s="146" t="str">
        <f t="shared" si="1026"/>
        <v/>
      </c>
      <c r="BF60" s="146" t="str">
        <f t="shared" si="1026"/>
        <v/>
      </c>
      <c r="BG60" s="146" t="str">
        <f t="shared" si="1026"/>
        <v/>
      </c>
      <c r="BH60" s="146" t="str">
        <f t="shared" si="1026"/>
        <v/>
      </c>
      <c r="BI60" s="146" t="str">
        <f t="shared" si="1026"/>
        <v/>
      </c>
      <c r="BJ60" s="146" t="str">
        <f t="shared" si="1026"/>
        <v/>
      </c>
      <c r="BK60" s="146" t="str">
        <f t="shared" si="1026"/>
        <v/>
      </c>
      <c r="BL60" s="146" t="str">
        <f t="shared" si="1026"/>
        <v/>
      </c>
      <c r="BQ60" s="146" t="str">
        <f>IF(BQ12="","",1)</f>
        <v/>
      </c>
      <c r="BR60" s="146" t="str">
        <f t="shared" ref="BR60:CB60" si="1027">IF(BR12="","",1)</f>
        <v/>
      </c>
      <c r="BS60" s="146" t="str">
        <f t="shared" si="1027"/>
        <v/>
      </c>
      <c r="BT60" s="146" t="str">
        <f t="shared" si="1027"/>
        <v/>
      </c>
      <c r="BU60" s="146" t="str">
        <f t="shared" si="1027"/>
        <v/>
      </c>
      <c r="BV60" s="146" t="str">
        <f t="shared" si="1027"/>
        <v/>
      </c>
      <c r="BW60" s="146" t="str">
        <f t="shared" si="1027"/>
        <v/>
      </c>
      <c r="BX60" s="146" t="str">
        <f t="shared" si="1027"/>
        <v/>
      </c>
      <c r="BY60" s="146" t="str">
        <f t="shared" si="1027"/>
        <v/>
      </c>
      <c r="BZ60" s="146" t="str">
        <f t="shared" si="1027"/>
        <v/>
      </c>
      <c r="CA60" s="146" t="str">
        <f t="shared" si="1027"/>
        <v/>
      </c>
      <c r="CB60" s="146" t="str">
        <f t="shared" si="1027"/>
        <v/>
      </c>
    </row>
    <row r="61" spans="1:84" s="146" customFormat="1" ht="30" customHeight="1">
      <c r="A61" s="42"/>
      <c r="E61" s="146">
        <f>IF(E19="","",1)</f>
        <v>1</v>
      </c>
      <c r="F61" s="146">
        <f t="shared" ref="F61:P61" si="1028">IF(F19="","",1)</f>
        <v>1</v>
      </c>
      <c r="G61" s="146">
        <f t="shared" si="1028"/>
        <v>1</v>
      </c>
      <c r="H61" s="146">
        <f t="shared" si="1028"/>
        <v>1</v>
      </c>
      <c r="I61" s="146">
        <f t="shared" si="1028"/>
        <v>1</v>
      </c>
      <c r="J61" s="146">
        <f t="shared" si="1028"/>
        <v>1</v>
      </c>
      <c r="K61" s="146" t="str">
        <f t="shared" si="1028"/>
        <v/>
      </c>
      <c r="L61" s="146" t="str">
        <f t="shared" si="1028"/>
        <v/>
      </c>
      <c r="M61" s="146" t="str">
        <f t="shared" si="1028"/>
        <v/>
      </c>
      <c r="N61" s="146" t="str">
        <f t="shared" si="1028"/>
        <v/>
      </c>
      <c r="O61" s="146" t="str">
        <f t="shared" si="1028"/>
        <v/>
      </c>
      <c r="P61" s="146" t="str">
        <f t="shared" si="1028"/>
        <v/>
      </c>
      <c r="U61" s="146" t="str">
        <f>IF(U19="","",1)</f>
        <v/>
      </c>
      <c r="V61" s="146" t="str">
        <f t="shared" ref="V61:AF61" si="1029">IF(V19="","",1)</f>
        <v/>
      </c>
      <c r="W61" s="146" t="str">
        <f t="shared" si="1029"/>
        <v/>
      </c>
      <c r="X61" s="146" t="str">
        <f t="shared" si="1029"/>
        <v/>
      </c>
      <c r="Y61" s="146" t="str">
        <f t="shared" si="1029"/>
        <v/>
      </c>
      <c r="Z61" s="146" t="str">
        <f t="shared" si="1029"/>
        <v/>
      </c>
      <c r="AA61" s="146" t="str">
        <f t="shared" si="1029"/>
        <v/>
      </c>
      <c r="AB61" s="146" t="str">
        <f t="shared" si="1029"/>
        <v/>
      </c>
      <c r="AC61" s="146" t="str">
        <f t="shared" si="1029"/>
        <v/>
      </c>
      <c r="AD61" s="146" t="str">
        <f t="shared" si="1029"/>
        <v/>
      </c>
      <c r="AE61" s="146" t="str">
        <f t="shared" si="1029"/>
        <v/>
      </c>
      <c r="AF61" s="146" t="str">
        <f t="shared" si="1029"/>
        <v/>
      </c>
      <c r="AK61" s="146" t="str">
        <f>IF(AK19="","",1)</f>
        <v/>
      </c>
      <c r="AL61" s="146" t="str">
        <f t="shared" ref="AL61:AV61" si="1030">IF(AL19="","",1)</f>
        <v/>
      </c>
      <c r="AM61" s="146" t="str">
        <f t="shared" si="1030"/>
        <v/>
      </c>
      <c r="AN61" s="146" t="str">
        <f t="shared" si="1030"/>
        <v/>
      </c>
      <c r="AO61" s="146" t="str">
        <f t="shared" si="1030"/>
        <v/>
      </c>
      <c r="AP61" s="146" t="str">
        <f t="shared" si="1030"/>
        <v/>
      </c>
      <c r="AQ61" s="146" t="str">
        <f t="shared" si="1030"/>
        <v/>
      </c>
      <c r="AR61" s="146" t="str">
        <f t="shared" si="1030"/>
        <v/>
      </c>
      <c r="AS61" s="146" t="str">
        <f t="shared" si="1030"/>
        <v/>
      </c>
      <c r="AT61" s="146" t="str">
        <f t="shared" si="1030"/>
        <v/>
      </c>
      <c r="AU61" s="146" t="str">
        <f t="shared" si="1030"/>
        <v/>
      </c>
      <c r="AV61" s="146" t="str">
        <f t="shared" si="1030"/>
        <v/>
      </c>
      <c r="BA61" s="146" t="str">
        <f>IF(BA19="","",1)</f>
        <v/>
      </c>
      <c r="BB61" s="146" t="str">
        <f t="shared" ref="BB61:BL61" si="1031">IF(BB19="","",1)</f>
        <v/>
      </c>
      <c r="BC61" s="146" t="str">
        <f t="shared" si="1031"/>
        <v/>
      </c>
      <c r="BD61" s="146" t="str">
        <f t="shared" si="1031"/>
        <v/>
      </c>
      <c r="BE61" s="146" t="str">
        <f t="shared" si="1031"/>
        <v/>
      </c>
      <c r="BF61" s="146" t="str">
        <f t="shared" si="1031"/>
        <v/>
      </c>
      <c r="BG61" s="146" t="str">
        <f t="shared" si="1031"/>
        <v/>
      </c>
      <c r="BH61" s="146" t="str">
        <f t="shared" si="1031"/>
        <v/>
      </c>
      <c r="BI61" s="146" t="str">
        <f t="shared" si="1031"/>
        <v/>
      </c>
      <c r="BJ61" s="146" t="str">
        <f t="shared" si="1031"/>
        <v/>
      </c>
      <c r="BK61" s="146" t="str">
        <f t="shared" si="1031"/>
        <v/>
      </c>
      <c r="BL61" s="146" t="str">
        <f t="shared" si="1031"/>
        <v/>
      </c>
      <c r="BQ61" s="146" t="str">
        <f>IF(BQ19="","",1)</f>
        <v/>
      </c>
      <c r="BR61" s="146" t="str">
        <f t="shared" ref="BR61:CB61" si="1032">IF(BR19="","",1)</f>
        <v/>
      </c>
      <c r="BS61" s="146" t="str">
        <f t="shared" si="1032"/>
        <v/>
      </c>
      <c r="BT61" s="146" t="str">
        <f t="shared" si="1032"/>
        <v/>
      </c>
      <c r="BU61" s="146" t="str">
        <f t="shared" si="1032"/>
        <v/>
      </c>
      <c r="BV61" s="146" t="str">
        <f t="shared" si="1032"/>
        <v/>
      </c>
      <c r="BW61" s="146" t="str">
        <f t="shared" si="1032"/>
        <v/>
      </c>
      <c r="BX61" s="146" t="str">
        <f t="shared" si="1032"/>
        <v/>
      </c>
      <c r="BY61" s="146" t="str">
        <f t="shared" si="1032"/>
        <v/>
      </c>
      <c r="BZ61" s="146" t="str">
        <f t="shared" si="1032"/>
        <v/>
      </c>
      <c r="CA61" s="146" t="str">
        <f t="shared" si="1032"/>
        <v/>
      </c>
      <c r="CB61" s="146" t="str">
        <f t="shared" si="1032"/>
        <v/>
      </c>
    </row>
    <row r="62" spans="1:84" s="146" customFormat="1" ht="30" customHeight="1">
      <c r="A62" s="42"/>
      <c r="E62" s="146">
        <f>IF(E18="","",1)</f>
        <v>1</v>
      </c>
      <c r="F62" s="146">
        <f t="shared" ref="F62:P62" si="1033">IF(F18="","",1)</f>
        <v>1</v>
      </c>
      <c r="G62" s="146">
        <f t="shared" si="1033"/>
        <v>1</v>
      </c>
      <c r="H62" s="146">
        <f t="shared" si="1033"/>
        <v>1</v>
      </c>
      <c r="I62" s="146">
        <f t="shared" si="1033"/>
        <v>1</v>
      </c>
      <c r="J62" s="146">
        <f t="shared" si="1033"/>
        <v>1</v>
      </c>
      <c r="K62" s="146">
        <f t="shared" si="1033"/>
        <v>1</v>
      </c>
      <c r="L62" s="146" t="str">
        <f t="shared" si="1033"/>
        <v/>
      </c>
      <c r="M62" s="146" t="str">
        <f t="shared" si="1033"/>
        <v/>
      </c>
      <c r="N62" s="146" t="str">
        <f t="shared" si="1033"/>
        <v/>
      </c>
      <c r="O62" s="146" t="str">
        <f t="shared" si="1033"/>
        <v/>
      </c>
      <c r="P62" s="146" t="str">
        <f t="shared" si="1033"/>
        <v/>
      </c>
      <c r="U62" s="146" t="str">
        <f>IF(U18="","",1)</f>
        <v/>
      </c>
      <c r="V62" s="146" t="str">
        <f t="shared" ref="V62:AF62" si="1034">IF(V18="","",1)</f>
        <v/>
      </c>
      <c r="W62" s="146" t="str">
        <f t="shared" si="1034"/>
        <v/>
      </c>
      <c r="X62" s="146" t="str">
        <f t="shared" si="1034"/>
        <v/>
      </c>
      <c r="Y62" s="146" t="str">
        <f t="shared" si="1034"/>
        <v/>
      </c>
      <c r="Z62" s="146" t="str">
        <f t="shared" si="1034"/>
        <v/>
      </c>
      <c r="AA62" s="146" t="str">
        <f t="shared" si="1034"/>
        <v/>
      </c>
      <c r="AB62" s="146" t="str">
        <f t="shared" si="1034"/>
        <v/>
      </c>
      <c r="AC62" s="146" t="str">
        <f t="shared" si="1034"/>
        <v/>
      </c>
      <c r="AD62" s="146" t="str">
        <f t="shared" si="1034"/>
        <v/>
      </c>
      <c r="AE62" s="146" t="str">
        <f t="shared" si="1034"/>
        <v/>
      </c>
      <c r="AF62" s="146" t="str">
        <f t="shared" si="1034"/>
        <v/>
      </c>
      <c r="AK62" s="146" t="str">
        <f>IF(AK18="","",1)</f>
        <v/>
      </c>
      <c r="AL62" s="146" t="str">
        <f t="shared" ref="AL62:AV62" si="1035">IF(AL18="","",1)</f>
        <v/>
      </c>
      <c r="AM62" s="146" t="str">
        <f t="shared" si="1035"/>
        <v/>
      </c>
      <c r="AN62" s="146" t="str">
        <f t="shared" si="1035"/>
        <v/>
      </c>
      <c r="AO62" s="146" t="str">
        <f t="shared" si="1035"/>
        <v/>
      </c>
      <c r="AP62" s="146" t="str">
        <f t="shared" si="1035"/>
        <v/>
      </c>
      <c r="AQ62" s="146" t="str">
        <f t="shared" si="1035"/>
        <v/>
      </c>
      <c r="AR62" s="146" t="str">
        <f t="shared" si="1035"/>
        <v/>
      </c>
      <c r="AS62" s="146" t="str">
        <f t="shared" si="1035"/>
        <v/>
      </c>
      <c r="AT62" s="146" t="str">
        <f t="shared" si="1035"/>
        <v/>
      </c>
      <c r="AU62" s="146" t="str">
        <f t="shared" si="1035"/>
        <v/>
      </c>
      <c r="AV62" s="146" t="str">
        <f t="shared" si="1035"/>
        <v/>
      </c>
      <c r="BA62" s="146" t="str">
        <f>IF(BA18="","",1)</f>
        <v/>
      </c>
      <c r="BB62" s="146" t="str">
        <f t="shared" ref="BB62:BL62" si="1036">IF(BB18="","",1)</f>
        <v/>
      </c>
      <c r="BC62" s="146" t="str">
        <f t="shared" si="1036"/>
        <v/>
      </c>
      <c r="BD62" s="146" t="str">
        <f t="shared" si="1036"/>
        <v/>
      </c>
      <c r="BE62" s="146" t="str">
        <f t="shared" si="1036"/>
        <v/>
      </c>
      <c r="BF62" s="146" t="str">
        <f t="shared" si="1036"/>
        <v/>
      </c>
      <c r="BG62" s="146" t="str">
        <f t="shared" si="1036"/>
        <v/>
      </c>
      <c r="BH62" s="146" t="str">
        <f t="shared" si="1036"/>
        <v/>
      </c>
      <c r="BI62" s="146" t="str">
        <f t="shared" si="1036"/>
        <v/>
      </c>
      <c r="BJ62" s="146" t="str">
        <f t="shared" si="1036"/>
        <v/>
      </c>
      <c r="BK62" s="146" t="str">
        <f t="shared" si="1036"/>
        <v/>
      </c>
      <c r="BL62" s="146" t="str">
        <f t="shared" si="1036"/>
        <v/>
      </c>
      <c r="BQ62" s="146" t="str">
        <f>IF(BQ18="","",1)</f>
        <v/>
      </c>
      <c r="BR62" s="146" t="str">
        <f t="shared" ref="BR62:CB62" si="1037">IF(BR18="","",1)</f>
        <v/>
      </c>
      <c r="BS62" s="146" t="str">
        <f t="shared" si="1037"/>
        <v/>
      </c>
      <c r="BT62" s="146" t="str">
        <f t="shared" si="1037"/>
        <v/>
      </c>
      <c r="BU62" s="146" t="str">
        <f t="shared" si="1037"/>
        <v/>
      </c>
      <c r="BV62" s="146" t="str">
        <f t="shared" si="1037"/>
        <v/>
      </c>
      <c r="BW62" s="146" t="str">
        <f t="shared" si="1037"/>
        <v/>
      </c>
      <c r="BX62" s="146" t="str">
        <f t="shared" si="1037"/>
        <v/>
      </c>
      <c r="BY62" s="146" t="str">
        <f t="shared" si="1037"/>
        <v/>
      </c>
      <c r="BZ62" s="146" t="str">
        <f t="shared" si="1037"/>
        <v/>
      </c>
      <c r="CA62" s="146" t="str">
        <f t="shared" si="1037"/>
        <v/>
      </c>
      <c r="CB62" s="146" t="str">
        <f t="shared" si="1037"/>
        <v/>
      </c>
    </row>
    <row r="63" spans="1:84" s="146" customFormat="1" ht="30" customHeight="1">
      <c r="A63" s="42"/>
      <c r="E63" s="146">
        <f>IF(E25="","",1)</f>
        <v>1</v>
      </c>
      <c r="F63" s="146">
        <f t="shared" ref="F63:P63" si="1038">IF(F25="","",1)</f>
        <v>1</v>
      </c>
      <c r="G63" s="146">
        <f t="shared" si="1038"/>
        <v>1</v>
      </c>
      <c r="H63" s="146">
        <f t="shared" si="1038"/>
        <v>1</v>
      </c>
      <c r="I63" s="146">
        <f t="shared" si="1038"/>
        <v>1</v>
      </c>
      <c r="J63" s="146">
        <f t="shared" si="1038"/>
        <v>1</v>
      </c>
      <c r="K63" s="146" t="str">
        <f t="shared" si="1038"/>
        <v/>
      </c>
      <c r="L63" s="146" t="str">
        <f t="shared" si="1038"/>
        <v/>
      </c>
      <c r="M63" s="146" t="str">
        <f t="shared" si="1038"/>
        <v/>
      </c>
      <c r="N63" s="146" t="str">
        <f t="shared" si="1038"/>
        <v/>
      </c>
      <c r="O63" s="146" t="str">
        <f t="shared" si="1038"/>
        <v/>
      </c>
      <c r="P63" s="146" t="str">
        <f t="shared" si="1038"/>
        <v/>
      </c>
      <c r="U63" s="146" t="str">
        <f>IF(U25="","",1)</f>
        <v/>
      </c>
      <c r="V63" s="146" t="str">
        <f t="shared" ref="V63:AF63" si="1039">IF(V25="","",1)</f>
        <v/>
      </c>
      <c r="W63" s="146" t="str">
        <f t="shared" si="1039"/>
        <v/>
      </c>
      <c r="X63" s="146" t="str">
        <f t="shared" si="1039"/>
        <v/>
      </c>
      <c r="Y63" s="146" t="str">
        <f t="shared" si="1039"/>
        <v/>
      </c>
      <c r="Z63" s="146" t="str">
        <f t="shared" si="1039"/>
        <v/>
      </c>
      <c r="AA63" s="146" t="str">
        <f t="shared" si="1039"/>
        <v/>
      </c>
      <c r="AB63" s="146" t="str">
        <f t="shared" si="1039"/>
        <v/>
      </c>
      <c r="AC63" s="146" t="str">
        <f t="shared" si="1039"/>
        <v/>
      </c>
      <c r="AD63" s="146" t="str">
        <f t="shared" si="1039"/>
        <v/>
      </c>
      <c r="AE63" s="146" t="str">
        <f t="shared" si="1039"/>
        <v/>
      </c>
      <c r="AF63" s="146" t="str">
        <f t="shared" si="1039"/>
        <v/>
      </c>
      <c r="AK63" s="146" t="str">
        <f>IF(AK25="","",1)</f>
        <v/>
      </c>
      <c r="AL63" s="146" t="str">
        <f t="shared" ref="AL63:AV63" si="1040">IF(AL25="","",1)</f>
        <v/>
      </c>
      <c r="AM63" s="146" t="str">
        <f t="shared" si="1040"/>
        <v/>
      </c>
      <c r="AN63" s="146" t="str">
        <f t="shared" si="1040"/>
        <v/>
      </c>
      <c r="AO63" s="146" t="str">
        <f t="shared" si="1040"/>
        <v/>
      </c>
      <c r="AP63" s="146" t="str">
        <f t="shared" si="1040"/>
        <v/>
      </c>
      <c r="AQ63" s="146" t="str">
        <f t="shared" si="1040"/>
        <v/>
      </c>
      <c r="AR63" s="146" t="str">
        <f t="shared" si="1040"/>
        <v/>
      </c>
      <c r="AS63" s="146" t="str">
        <f t="shared" si="1040"/>
        <v/>
      </c>
      <c r="AT63" s="146" t="str">
        <f t="shared" si="1040"/>
        <v/>
      </c>
      <c r="AU63" s="146" t="str">
        <f t="shared" si="1040"/>
        <v/>
      </c>
      <c r="AV63" s="146" t="str">
        <f t="shared" si="1040"/>
        <v/>
      </c>
      <c r="BA63" s="146" t="str">
        <f>IF(BA25="","",1)</f>
        <v/>
      </c>
      <c r="BB63" s="146" t="str">
        <f t="shared" ref="BB63:BL63" si="1041">IF(BB25="","",1)</f>
        <v/>
      </c>
      <c r="BC63" s="146" t="str">
        <f t="shared" si="1041"/>
        <v/>
      </c>
      <c r="BD63" s="146" t="str">
        <f t="shared" si="1041"/>
        <v/>
      </c>
      <c r="BE63" s="146" t="str">
        <f t="shared" si="1041"/>
        <v/>
      </c>
      <c r="BF63" s="146" t="str">
        <f t="shared" si="1041"/>
        <v/>
      </c>
      <c r="BG63" s="146" t="str">
        <f t="shared" si="1041"/>
        <v/>
      </c>
      <c r="BH63" s="146" t="str">
        <f t="shared" si="1041"/>
        <v/>
      </c>
      <c r="BI63" s="146" t="str">
        <f t="shared" si="1041"/>
        <v/>
      </c>
      <c r="BJ63" s="146" t="str">
        <f t="shared" si="1041"/>
        <v/>
      </c>
      <c r="BK63" s="146" t="str">
        <f t="shared" si="1041"/>
        <v/>
      </c>
      <c r="BL63" s="146" t="str">
        <f t="shared" si="1041"/>
        <v/>
      </c>
      <c r="BQ63" s="146" t="str">
        <f>IF(BQ25="","",1)</f>
        <v/>
      </c>
      <c r="BR63" s="146" t="str">
        <f t="shared" ref="BR63:CB63" si="1042">IF(BR25="","",1)</f>
        <v/>
      </c>
      <c r="BS63" s="146" t="str">
        <f t="shared" si="1042"/>
        <v/>
      </c>
      <c r="BT63" s="146" t="str">
        <f t="shared" si="1042"/>
        <v/>
      </c>
      <c r="BU63" s="146" t="str">
        <f t="shared" si="1042"/>
        <v/>
      </c>
      <c r="BV63" s="146" t="str">
        <f t="shared" si="1042"/>
        <v/>
      </c>
      <c r="BW63" s="146" t="str">
        <f t="shared" si="1042"/>
        <v/>
      </c>
      <c r="BX63" s="146" t="str">
        <f t="shared" si="1042"/>
        <v/>
      </c>
      <c r="BY63" s="146" t="str">
        <f t="shared" si="1042"/>
        <v/>
      </c>
      <c r="BZ63" s="146" t="str">
        <f t="shared" si="1042"/>
        <v/>
      </c>
      <c r="CA63" s="146" t="str">
        <f t="shared" si="1042"/>
        <v/>
      </c>
      <c r="CB63" s="146" t="str">
        <f t="shared" si="1042"/>
        <v/>
      </c>
    </row>
    <row r="64" spans="1:84" s="146" customFormat="1" ht="30" customHeight="1">
      <c r="A64" s="42"/>
      <c r="D64" s="145"/>
      <c r="E64" s="146">
        <f>IF(E24="","",1)</f>
        <v>1</v>
      </c>
      <c r="F64" s="146">
        <f t="shared" ref="F64:P64" si="1043">IF(F24="","",1)</f>
        <v>1</v>
      </c>
      <c r="G64" s="146">
        <f t="shared" si="1043"/>
        <v>1</v>
      </c>
      <c r="H64" s="146">
        <f t="shared" si="1043"/>
        <v>1</v>
      </c>
      <c r="I64" s="146">
        <f t="shared" si="1043"/>
        <v>1</v>
      </c>
      <c r="J64" s="146">
        <f t="shared" si="1043"/>
        <v>1</v>
      </c>
      <c r="K64" s="146">
        <f t="shared" si="1043"/>
        <v>1</v>
      </c>
      <c r="L64" s="146" t="str">
        <f t="shared" si="1043"/>
        <v/>
      </c>
      <c r="M64" s="146" t="str">
        <f t="shared" si="1043"/>
        <v/>
      </c>
      <c r="N64" s="146" t="str">
        <f t="shared" si="1043"/>
        <v/>
      </c>
      <c r="O64" s="146" t="str">
        <f t="shared" si="1043"/>
        <v/>
      </c>
      <c r="P64" s="146" t="str">
        <f t="shared" si="1043"/>
        <v/>
      </c>
      <c r="U64" s="146" t="str">
        <f>IF(U24="","",1)</f>
        <v/>
      </c>
      <c r="V64" s="146" t="str">
        <f t="shared" ref="V64:AF64" si="1044">IF(V24="","",1)</f>
        <v/>
      </c>
      <c r="W64" s="146" t="str">
        <f t="shared" si="1044"/>
        <v/>
      </c>
      <c r="X64" s="146" t="str">
        <f t="shared" si="1044"/>
        <v/>
      </c>
      <c r="Y64" s="146" t="str">
        <f t="shared" si="1044"/>
        <v/>
      </c>
      <c r="Z64" s="146" t="str">
        <f t="shared" si="1044"/>
        <v/>
      </c>
      <c r="AA64" s="146" t="str">
        <f t="shared" si="1044"/>
        <v/>
      </c>
      <c r="AB64" s="146" t="str">
        <f t="shared" si="1044"/>
        <v/>
      </c>
      <c r="AC64" s="146" t="str">
        <f t="shared" si="1044"/>
        <v/>
      </c>
      <c r="AD64" s="146" t="str">
        <f t="shared" si="1044"/>
        <v/>
      </c>
      <c r="AE64" s="146" t="str">
        <f t="shared" si="1044"/>
        <v/>
      </c>
      <c r="AF64" s="146" t="str">
        <f t="shared" si="1044"/>
        <v/>
      </c>
      <c r="AK64" s="146" t="str">
        <f>IF(AK24="","",1)</f>
        <v/>
      </c>
      <c r="AL64" s="146" t="str">
        <f t="shared" ref="AL64:AV64" si="1045">IF(AL24="","",1)</f>
        <v/>
      </c>
      <c r="AM64" s="146" t="str">
        <f t="shared" si="1045"/>
        <v/>
      </c>
      <c r="AN64" s="146" t="str">
        <f t="shared" si="1045"/>
        <v/>
      </c>
      <c r="AO64" s="146" t="str">
        <f t="shared" si="1045"/>
        <v/>
      </c>
      <c r="AP64" s="146" t="str">
        <f t="shared" si="1045"/>
        <v/>
      </c>
      <c r="AQ64" s="146" t="str">
        <f t="shared" si="1045"/>
        <v/>
      </c>
      <c r="AR64" s="146" t="str">
        <f t="shared" si="1045"/>
        <v/>
      </c>
      <c r="AS64" s="146" t="str">
        <f t="shared" si="1045"/>
        <v/>
      </c>
      <c r="AT64" s="146" t="str">
        <f t="shared" si="1045"/>
        <v/>
      </c>
      <c r="AU64" s="146" t="str">
        <f t="shared" si="1045"/>
        <v/>
      </c>
      <c r="AV64" s="146" t="str">
        <f t="shared" si="1045"/>
        <v/>
      </c>
      <c r="BA64" s="146" t="str">
        <f>IF(BA24="","",1)</f>
        <v/>
      </c>
      <c r="BB64" s="146" t="str">
        <f t="shared" ref="BB64:BL64" si="1046">IF(BB24="","",1)</f>
        <v/>
      </c>
      <c r="BC64" s="146" t="str">
        <f t="shared" si="1046"/>
        <v/>
      </c>
      <c r="BD64" s="146" t="str">
        <f t="shared" si="1046"/>
        <v/>
      </c>
      <c r="BE64" s="146" t="str">
        <f t="shared" si="1046"/>
        <v/>
      </c>
      <c r="BF64" s="146" t="str">
        <f t="shared" si="1046"/>
        <v/>
      </c>
      <c r="BG64" s="146" t="str">
        <f t="shared" si="1046"/>
        <v/>
      </c>
      <c r="BH64" s="146" t="str">
        <f t="shared" si="1046"/>
        <v/>
      </c>
      <c r="BI64" s="146" t="str">
        <f t="shared" si="1046"/>
        <v/>
      </c>
      <c r="BJ64" s="146" t="str">
        <f t="shared" si="1046"/>
        <v/>
      </c>
      <c r="BK64" s="146" t="str">
        <f t="shared" si="1046"/>
        <v/>
      </c>
      <c r="BL64" s="146" t="str">
        <f t="shared" si="1046"/>
        <v/>
      </c>
      <c r="BQ64" s="146" t="str">
        <f>IF(BQ24="","",1)</f>
        <v/>
      </c>
      <c r="BR64" s="146" t="str">
        <f t="shared" ref="BR64:CB64" si="1047">IF(BR24="","",1)</f>
        <v/>
      </c>
      <c r="BS64" s="146" t="str">
        <f t="shared" si="1047"/>
        <v/>
      </c>
      <c r="BT64" s="146" t="str">
        <f t="shared" si="1047"/>
        <v/>
      </c>
      <c r="BU64" s="146" t="str">
        <f t="shared" si="1047"/>
        <v/>
      </c>
      <c r="BV64" s="146" t="str">
        <f t="shared" si="1047"/>
        <v/>
      </c>
      <c r="BW64" s="146" t="str">
        <f t="shared" si="1047"/>
        <v/>
      </c>
      <c r="BX64" s="146" t="str">
        <f t="shared" si="1047"/>
        <v/>
      </c>
      <c r="BY64" s="146" t="str">
        <f t="shared" si="1047"/>
        <v/>
      </c>
      <c r="BZ64" s="146" t="str">
        <f t="shared" si="1047"/>
        <v/>
      </c>
      <c r="CA64" s="146" t="str">
        <f t="shared" si="1047"/>
        <v/>
      </c>
      <c r="CB64" s="146" t="str">
        <f t="shared" si="1047"/>
        <v/>
      </c>
    </row>
    <row r="65" spans="1:80" s="146" customFormat="1" ht="30" customHeight="1">
      <c r="A65" s="42"/>
      <c r="C65" s="147"/>
      <c r="D65" s="147"/>
      <c r="E65" s="148" t="str">
        <f>IF(E31="","",1)</f>
        <v/>
      </c>
      <c r="F65" s="148" t="str">
        <f t="shared" ref="F65:P65" si="1048">IF(F31="","",1)</f>
        <v/>
      </c>
      <c r="G65" s="148" t="str">
        <f t="shared" si="1048"/>
        <v/>
      </c>
      <c r="H65" s="148" t="str">
        <f t="shared" si="1048"/>
        <v/>
      </c>
      <c r="I65" s="148" t="str">
        <f t="shared" si="1048"/>
        <v/>
      </c>
      <c r="J65" s="148" t="str">
        <f t="shared" si="1048"/>
        <v/>
      </c>
      <c r="K65" s="148" t="str">
        <f t="shared" si="1048"/>
        <v/>
      </c>
      <c r="L65" s="148" t="str">
        <f t="shared" si="1048"/>
        <v/>
      </c>
      <c r="M65" s="148" t="str">
        <f t="shared" si="1048"/>
        <v/>
      </c>
      <c r="N65" s="148" t="str">
        <f t="shared" si="1048"/>
        <v/>
      </c>
      <c r="O65" s="148" t="str">
        <f t="shared" si="1048"/>
        <v/>
      </c>
      <c r="P65" s="148" t="str">
        <f t="shared" si="1048"/>
        <v/>
      </c>
      <c r="U65" s="148" t="str">
        <f>IF(U31="","",1)</f>
        <v/>
      </c>
      <c r="V65" s="148" t="str">
        <f t="shared" ref="V65:AF65" si="1049">IF(V31="","",1)</f>
        <v/>
      </c>
      <c r="W65" s="148" t="str">
        <f t="shared" si="1049"/>
        <v/>
      </c>
      <c r="X65" s="148" t="str">
        <f t="shared" si="1049"/>
        <v/>
      </c>
      <c r="Y65" s="148" t="str">
        <f t="shared" si="1049"/>
        <v/>
      </c>
      <c r="Z65" s="148" t="str">
        <f t="shared" si="1049"/>
        <v/>
      </c>
      <c r="AA65" s="148" t="str">
        <f t="shared" si="1049"/>
        <v/>
      </c>
      <c r="AB65" s="148" t="str">
        <f t="shared" si="1049"/>
        <v/>
      </c>
      <c r="AC65" s="148" t="str">
        <f t="shared" si="1049"/>
        <v/>
      </c>
      <c r="AD65" s="148" t="str">
        <f t="shared" si="1049"/>
        <v/>
      </c>
      <c r="AE65" s="148" t="str">
        <f t="shared" si="1049"/>
        <v/>
      </c>
      <c r="AF65" s="148" t="str">
        <f t="shared" si="1049"/>
        <v/>
      </c>
      <c r="AK65" s="148" t="str">
        <f>IF(AK31="","",1)</f>
        <v/>
      </c>
      <c r="AL65" s="148" t="str">
        <f t="shared" ref="AL65:AV65" si="1050">IF(AL31="","",1)</f>
        <v/>
      </c>
      <c r="AM65" s="148" t="str">
        <f t="shared" si="1050"/>
        <v/>
      </c>
      <c r="AN65" s="148" t="str">
        <f t="shared" si="1050"/>
        <v/>
      </c>
      <c r="AO65" s="148" t="str">
        <f t="shared" si="1050"/>
        <v/>
      </c>
      <c r="AP65" s="148" t="str">
        <f t="shared" si="1050"/>
        <v/>
      </c>
      <c r="AQ65" s="148" t="str">
        <f t="shared" si="1050"/>
        <v/>
      </c>
      <c r="AR65" s="148" t="str">
        <f t="shared" si="1050"/>
        <v/>
      </c>
      <c r="AS65" s="148" t="str">
        <f t="shared" si="1050"/>
        <v/>
      </c>
      <c r="AT65" s="148" t="str">
        <f t="shared" si="1050"/>
        <v/>
      </c>
      <c r="AU65" s="148" t="str">
        <f t="shared" si="1050"/>
        <v/>
      </c>
      <c r="AV65" s="148" t="str">
        <f t="shared" si="1050"/>
        <v/>
      </c>
      <c r="BA65" s="148" t="str">
        <f>IF(BA31="","",1)</f>
        <v/>
      </c>
      <c r="BB65" s="148" t="str">
        <f t="shared" ref="BB65:BL65" si="1051">IF(BB31="","",1)</f>
        <v/>
      </c>
      <c r="BC65" s="148" t="str">
        <f t="shared" si="1051"/>
        <v/>
      </c>
      <c r="BD65" s="148" t="str">
        <f t="shared" si="1051"/>
        <v/>
      </c>
      <c r="BE65" s="148" t="str">
        <f t="shared" si="1051"/>
        <v/>
      </c>
      <c r="BF65" s="148" t="str">
        <f t="shared" si="1051"/>
        <v/>
      </c>
      <c r="BG65" s="148" t="str">
        <f t="shared" si="1051"/>
        <v/>
      </c>
      <c r="BH65" s="148" t="str">
        <f t="shared" si="1051"/>
        <v/>
      </c>
      <c r="BI65" s="148" t="str">
        <f t="shared" si="1051"/>
        <v/>
      </c>
      <c r="BJ65" s="148" t="str">
        <f t="shared" si="1051"/>
        <v/>
      </c>
      <c r="BK65" s="148" t="str">
        <f t="shared" si="1051"/>
        <v/>
      </c>
      <c r="BL65" s="148" t="str">
        <f t="shared" si="1051"/>
        <v/>
      </c>
      <c r="BQ65" s="148" t="str">
        <f>IF(BQ31="","",1)</f>
        <v/>
      </c>
      <c r="BR65" s="148" t="str">
        <f t="shared" ref="BR65:CB65" si="1052">IF(BR31="","",1)</f>
        <v/>
      </c>
      <c r="BS65" s="148" t="str">
        <f t="shared" si="1052"/>
        <v/>
      </c>
      <c r="BT65" s="148" t="str">
        <f t="shared" si="1052"/>
        <v/>
      </c>
      <c r="BU65" s="148" t="str">
        <f t="shared" si="1052"/>
        <v/>
      </c>
      <c r="BV65" s="148" t="str">
        <f t="shared" si="1052"/>
        <v/>
      </c>
      <c r="BW65" s="148" t="str">
        <f t="shared" si="1052"/>
        <v/>
      </c>
      <c r="BX65" s="148" t="str">
        <f t="shared" si="1052"/>
        <v/>
      </c>
      <c r="BY65" s="148" t="str">
        <f t="shared" si="1052"/>
        <v/>
      </c>
      <c r="BZ65" s="148" t="str">
        <f t="shared" si="1052"/>
        <v/>
      </c>
      <c r="CA65" s="148" t="str">
        <f t="shared" si="1052"/>
        <v/>
      </c>
      <c r="CB65" s="148" t="str">
        <f t="shared" si="1052"/>
        <v/>
      </c>
    </row>
    <row r="66" spans="1:80" s="146" customFormat="1" ht="30" customHeight="1">
      <c r="A66" s="42"/>
      <c r="C66" s="147"/>
      <c r="D66" s="147"/>
      <c r="E66" s="146" t="str">
        <f>IF(E30="","",1)</f>
        <v/>
      </c>
      <c r="F66" s="146" t="str">
        <f t="shared" ref="F66:P66" si="1053">IF(F30="","",1)</f>
        <v/>
      </c>
      <c r="G66" s="146" t="str">
        <f t="shared" si="1053"/>
        <v/>
      </c>
      <c r="H66" s="146" t="str">
        <f t="shared" si="1053"/>
        <v/>
      </c>
      <c r="I66" s="146" t="str">
        <f t="shared" si="1053"/>
        <v/>
      </c>
      <c r="J66" s="146" t="str">
        <f t="shared" si="1053"/>
        <v/>
      </c>
      <c r="K66" s="146" t="str">
        <f t="shared" si="1053"/>
        <v/>
      </c>
      <c r="L66" s="146" t="str">
        <f t="shared" si="1053"/>
        <v/>
      </c>
      <c r="M66" s="146" t="str">
        <f t="shared" si="1053"/>
        <v/>
      </c>
      <c r="N66" s="146" t="str">
        <f t="shared" si="1053"/>
        <v/>
      </c>
      <c r="O66" s="146" t="str">
        <f t="shared" si="1053"/>
        <v/>
      </c>
      <c r="P66" s="146" t="str">
        <f t="shared" si="1053"/>
        <v/>
      </c>
      <c r="U66" s="146" t="str">
        <f>IF(U30="","",1)</f>
        <v/>
      </c>
      <c r="V66" s="146" t="str">
        <f t="shared" ref="V66:AF66" si="1054">IF(V30="","",1)</f>
        <v/>
      </c>
      <c r="W66" s="146" t="str">
        <f t="shared" si="1054"/>
        <v/>
      </c>
      <c r="X66" s="146" t="str">
        <f t="shared" si="1054"/>
        <v/>
      </c>
      <c r="Y66" s="146" t="str">
        <f t="shared" si="1054"/>
        <v/>
      </c>
      <c r="Z66" s="146" t="str">
        <f t="shared" si="1054"/>
        <v/>
      </c>
      <c r="AA66" s="146" t="str">
        <f t="shared" si="1054"/>
        <v/>
      </c>
      <c r="AB66" s="146" t="str">
        <f t="shared" si="1054"/>
        <v/>
      </c>
      <c r="AC66" s="146" t="str">
        <f t="shared" si="1054"/>
        <v/>
      </c>
      <c r="AD66" s="146" t="str">
        <f t="shared" si="1054"/>
        <v/>
      </c>
      <c r="AE66" s="146" t="str">
        <f t="shared" si="1054"/>
        <v/>
      </c>
      <c r="AF66" s="146" t="str">
        <f t="shared" si="1054"/>
        <v/>
      </c>
      <c r="AK66" s="146" t="str">
        <f>IF(AK30="","",1)</f>
        <v/>
      </c>
      <c r="AL66" s="146" t="str">
        <f t="shared" ref="AL66:AV66" si="1055">IF(AL30="","",1)</f>
        <v/>
      </c>
      <c r="AM66" s="146" t="str">
        <f t="shared" si="1055"/>
        <v/>
      </c>
      <c r="AN66" s="146" t="str">
        <f t="shared" si="1055"/>
        <v/>
      </c>
      <c r="AO66" s="146" t="str">
        <f t="shared" si="1055"/>
        <v/>
      </c>
      <c r="AP66" s="146" t="str">
        <f t="shared" si="1055"/>
        <v/>
      </c>
      <c r="AQ66" s="146" t="str">
        <f t="shared" si="1055"/>
        <v/>
      </c>
      <c r="AR66" s="146" t="str">
        <f t="shared" si="1055"/>
        <v/>
      </c>
      <c r="AS66" s="146" t="str">
        <f t="shared" si="1055"/>
        <v/>
      </c>
      <c r="AT66" s="146" t="str">
        <f t="shared" si="1055"/>
        <v/>
      </c>
      <c r="AU66" s="146" t="str">
        <f t="shared" si="1055"/>
        <v/>
      </c>
      <c r="AV66" s="146" t="str">
        <f t="shared" si="1055"/>
        <v/>
      </c>
      <c r="BA66" s="146" t="str">
        <f>IF(BA30="","",1)</f>
        <v/>
      </c>
      <c r="BB66" s="146" t="str">
        <f t="shared" ref="BB66:BL66" si="1056">IF(BB30="","",1)</f>
        <v/>
      </c>
      <c r="BC66" s="146" t="str">
        <f t="shared" si="1056"/>
        <v/>
      </c>
      <c r="BD66" s="146" t="str">
        <f t="shared" si="1056"/>
        <v/>
      </c>
      <c r="BE66" s="146" t="str">
        <f t="shared" si="1056"/>
        <v/>
      </c>
      <c r="BF66" s="146" t="str">
        <f t="shared" si="1056"/>
        <v/>
      </c>
      <c r="BG66" s="146" t="str">
        <f t="shared" si="1056"/>
        <v/>
      </c>
      <c r="BH66" s="146" t="str">
        <f t="shared" si="1056"/>
        <v/>
      </c>
      <c r="BI66" s="146" t="str">
        <f t="shared" si="1056"/>
        <v/>
      </c>
      <c r="BJ66" s="146" t="str">
        <f t="shared" si="1056"/>
        <v/>
      </c>
      <c r="BK66" s="146" t="str">
        <f t="shared" si="1056"/>
        <v/>
      </c>
      <c r="BL66" s="146" t="str">
        <f t="shared" si="1056"/>
        <v/>
      </c>
      <c r="BQ66" s="146" t="str">
        <f>IF(BQ30="","",1)</f>
        <v/>
      </c>
      <c r="BR66" s="146" t="str">
        <f t="shared" ref="BR66:CB66" si="1057">IF(BR30="","",1)</f>
        <v/>
      </c>
      <c r="BS66" s="146" t="str">
        <f t="shared" si="1057"/>
        <v/>
      </c>
      <c r="BT66" s="146" t="str">
        <f t="shared" si="1057"/>
        <v/>
      </c>
      <c r="BU66" s="146" t="str">
        <f t="shared" si="1057"/>
        <v/>
      </c>
      <c r="BV66" s="146" t="str">
        <f t="shared" si="1057"/>
        <v/>
      </c>
      <c r="BW66" s="146" t="str">
        <f t="shared" si="1057"/>
        <v/>
      </c>
      <c r="BX66" s="146" t="str">
        <f t="shared" si="1057"/>
        <v/>
      </c>
      <c r="BY66" s="146" t="str">
        <f t="shared" si="1057"/>
        <v/>
      </c>
      <c r="BZ66" s="146" t="str">
        <f t="shared" si="1057"/>
        <v/>
      </c>
      <c r="CA66" s="146" t="str">
        <f t="shared" si="1057"/>
        <v/>
      </c>
      <c r="CB66" s="146" t="str">
        <f t="shared" si="1057"/>
        <v/>
      </c>
    </row>
    <row r="67" spans="1:80" s="146" customFormat="1" ht="30" customHeight="1">
      <c r="A67" s="42"/>
      <c r="E67" s="146" t="str">
        <f>IF(E37="","",1)</f>
        <v/>
      </c>
      <c r="F67" s="146" t="str">
        <f t="shared" ref="F67:P67" si="1058">IF(F37="","",1)</f>
        <v/>
      </c>
      <c r="G67" s="146" t="str">
        <f t="shared" si="1058"/>
        <v/>
      </c>
      <c r="H67" s="146" t="str">
        <f t="shared" si="1058"/>
        <v/>
      </c>
      <c r="I67" s="146" t="str">
        <f t="shared" si="1058"/>
        <v/>
      </c>
      <c r="J67" s="146" t="str">
        <f t="shared" si="1058"/>
        <v/>
      </c>
      <c r="K67" s="146" t="str">
        <f t="shared" si="1058"/>
        <v/>
      </c>
      <c r="L67" s="146" t="str">
        <f t="shared" si="1058"/>
        <v/>
      </c>
      <c r="M67" s="146" t="str">
        <f t="shared" si="1058"/>
        <v/>
      </c>
      <c r="N67" s="146" t="str">
        <f t="shared" si="1058"/>
        <v/>
      </c>
      <c r="O67" s="146" t="str">
        <f t="shared" si="1058"/>
        <v/>
      </c>
      <c r="P67" s="146" t="str">
        <f t="shared" si="1058"/>
        <v/>
      </c>
      <c r="U67" s="146" t="str">
        <f>IF(U37="","",1)</f>
        <v/>
      </c>
      <c r="V67" s="146" t="str">
        <f t="shared" ref="V67:AF67" si="1059">IF(V37="","",1)</f>
        <v/>
      </c>
      <c r="W67" s="146" t="str">
        <f t="shared" si="1059"/>
        <v/>
      </c>
      <c r="X67" s="146" t="str">
        <f t="shared" si="1059"/>
        <v/>
      </c>
      <c r="Y67" s="146" t="str">
        <f t="shared" si="1059"/>
        <v/>
      </c>
      <c r="Z67" s="146" t="str">
        <f t="shared" si="1059"/>
        <v/>
      </c>
      <c r="AA67" s="146" t="str">
        <f t="shared" si="1059"/>
        <v/>
      </c>
      <c r="AB67" s="146" t="str">
        <f t="shared" si="1059"/>
        <v/>
      </c>
      <c r="AC67" s="146" t="str">
        <f t="shared" si="1059"/>
        <v/>
      </c>
      <c r="AD67" s="146" t="str">
        <f t="shared" si="1059"/>
        <v/>
      </c>
      <c r="AE67" s="146" t="str">
        <f t="shared" si="1059"/>
        <v/>
      </c>
      <c r="AF67" s="146" t="str">
        <f t="shared" si="1059"/>
        <v/>
      </c>
      <c r="AK67" s="146" t="str">
        <f>IF(AK37="","",1)</f>
        <v/>
      </c>
      <c r="AL67" s="146" t="str">
        <f t="shared" ref="AL67:AV67" si="1060">IF(AL37="","",1)</f>
        <v/>
      </c>
      <c r="AM67" s="146" t="str">
        <f t="shared" si="1060"/>
        <v/>
      </c>
      <c r="AN67" s="146" t="str">
        <f t="shared" si="1060"/>
        <v/>
      </c>
      <c r="AO67" s="146" t="str">
        <f t="shared" si="1060"/>
        <v/>
      </c>
      <c r="AP67" s="146" t="str">
        <f t="shared" si="1060"/>
        <v/>
      </c>
      <c r="AQ67" s="146" t="str">
        <f t="shared" si="1060"/>
        <v/>
      </c>
      <c r="AR67" s="146" t="str">
        <f t="shared" si="1060"/>
        <v/>
      </c>
      <c r="AS67" s="146" t="str">
        <f t="shared" si="1060"/>
        <v/>
      </c>
      <c r="AT67" s="146" t="str">
        <f t="shared" si="1060"/>
        <v/>
      </c>
      <c r="AU67" s="146" t="str">
        <f t="shared" si="1060"/>
        <v/>
      </c>
      <c r="AV67" s="146" t="str">
        <f t="shared" si="1060"/>
        <v/>
      </c>
      <c r="BA67" s="146" t="str">
        <f>IF(BA37="","",1)</f>
        <v/>
      </c>
      <c r="BB67" s="146" t="str">
        <f t="shared" ref="BB67:BL67" si="1061">IF(BB37="","",1)</f>
        <v/>
      </c>
      <c r="BC67" s="146" t="str">
        <f t="shared" si="1061"/>
        <v/>
      </c>
      <c r="BD67" s="146" t="str">
        <f t="shared" si="1061"/>
        <v/>
      </c>
      <c r="BE67" s="146" t="str">
        <f t="shared" si="1061"/>
        <v/>
      </c>
      <c r="BF67" s="146" t="str">
        <f t="shared" si="1061"/>
        <v/>
      </c>
      <c r="BG67" s="146" t="str">
        <f t="shared" si="1061"/>
        <v/>
      </c>
      <c r="BH67" s="146" t="str">
        <f t="shared" si="1061"/>
        <v/>
      </c>
      <c r="BI67" s="146" t="str">
        <f t="shared" si="1061"/>
        <v/>
      </c>
      <c r="BJ67" s="146" t="str">
        <f t="shared" si="1061"/>
        <v/>
      </c>
      <c r="BK67" s="146" t="str">
        <f t="shared" si="1061"/>
        <v/>
      </c>
      <c r="BL67" s="146" t="str">
        <f t="shared" si="1061"/>
        <v/>
      </c>
      <c r="BQ67" s="146" t="str">
        <f>IF(BQ37="","",1)</f>
        <v/>
      </c>
      <c r="BR67" s="146" t="str">
        <f t="shared" ref="BR67:CB67" si="1062">IF(BR37="","",1)</f>
        <v/>
      </c>
      <c r="BS67" s="146" t="str">
        <f t="shared" si="1062"/>
        <v/>
      </c>
      <c r="BT67" s="146" t="str">
        <f t="shared" si="1062"/>
        <v/>
      </c>
      <c r="BU67" s="146" t="str">
        <f t="shared" si="1062"/>
        <v/>
      </c>
      <c r="BV67" s="146" t="str">
        <f t="shared" si="1062"/>
        <v/>
      </c>
      <c r="BW67" s="146" t="str">
        <f t="shared" si="1062"/>
        <v/>
      </c>
      <c r="BX67" s="146" t="str">
        <f t="shared" si="1062"/>
        <v/>
      </c>
      <c r="BY67" s="146" t="str">
        <f t="shared" si="1062"/>
        <v/>
      </c>
      <c r="BZ67" s="146" t="str">
        <f t="shared" si="1062"/>
        <v/>
      </c>
      <c r="CA67" s="146" t="str">
        <f t="shared" si="1062"/>
        <v/>
      </c>
      <c r="CB67" s="146" t="str">
        <f t="shared" si="1062"/>
        <v/>
      </c>
    </row>
    <row r="68" spans="1:80" s="146" customFormat="1" ht="30" customHeight="1">
      <c r="A68" s="42"/>
      <c r="E68" s="146" t="str">
        <f>IF(E36="","",1)</f>
        <v/>
      </c>
      <c r="F68" s="146" t="str">
        <f t="shared" ref="F68:P68" si="1063">IF(F36="","",1)</f>
        <v/>
      </c>
      <c r="G68" s="146" t="str">
        <f t="shared" si="1063"/>
        <v/>
      </c>
      <c r="H68" s="146" t="str">
        <f t="shared" si="1063"/>
        <v/>
      </c>
      <c r="I68" s="146" t="str">
        <f t="shared" si="1063"/>
        <v/>
      </c>
      <c r="J68" s="146" t="str">
        <f t="shared" si="1063"/>
        <v/>
      </c>
      <c r="K68" s="146" t="str">
        <f t="shared" si="1063"/>
        <v/>
      </c>
      <c r="L68" s="146" t="str">
        <f t="shared" si="1063"/>
        <v/>
      </c>
      <c r="M68" s="146" t="str">
        <f t="shared" si="1063"/>
        <v/>
      </c>
      <c r="N68" s="146" t="str">
        <f t="shared" si="1063"/>
        <v/>
      </c>
      <c r="O68" s="146" t="str">
        <f t="shared" si="1063"/>
        <v/>
      </c>
      <c r="P68" s="146" t="str">
        <f t="shared" si="1063"/>
        <v/>
      </c>
      <c r="U68" s="146" t="str">
        <f>IF(U36="","",1)</f>
        <v/>
      </c>
      <c r="V68" s="146" t="str">
        <f t="shared" ref="V68:AF68" si="1064">IF(V36="","",1)</f>
        <v/>
      </c>
      <c r="W68" s="146" t="str">
        <f t="shared" si="1064"/>
        <v/>
      </c>
      <c r="X68" s="146" t="str">
        <f t="shared" si="1064"/>
        <v/>
      </c>
      <c r="Y68" s="146" t="str">
        <f t="shared" si="1064"/>
        <v/>
      </c>
      <c r="Z68" s="146" t="str">
        <f t="shared" si="1064"/>
        <v/>
      </c>
      <c r="AA68" s="146" t="str">
        <f t="shared" si="1064"/>
        <v/>
      </c>
      <c r="AB68" s="146" t="str">
        <f t="shared" si="1064"/>
        <v/>
      </c>
      <c r="AC68" s="146" t="str">
        <f t="shared" si="1064"/>
        <v/>
      </c>
      <c r="AD68" s="146" t="str">
        <f t="shared" si="1064"/>
        <v/>
      </c>
      <c r="AE68" s="146" t="str">
        <f t="shared" si="1064"/>
        <v/>
      </c>
      <c r="AF68" s="146" t="str">
        <f t="shared" si="1064"/>
        <v/>
      </c>
      <c r="AK68" s="146" t="str">
        <f>IF(AK36="","",1)</f>
        <v/>
      </c>
      <c r="AL68" s="146" t="str">
        <f t="shared" ref="AL68:AV68" si="1065">IF(AL36="","",1)</f>
        <v/>
      </c>
      <c r="AM68" s="146" t="str">
        <f t="shared" si="1065"/>
        <v/>
      </c>
      <c r="AN68" s="146" t="str">
        <f t="shared" si="1065"/>
        <v/>
      </c>
      <c r="AO68" s="146" t="str">
        <f t="shared" si="1065"/>
        <v/>
      </c>
      <c r="AP68" s="146" t="str">
        <f t="shared" si="1065"/>
        <v/>
      </c>
      <c r="AQ68" s="146" t="str">
        <f t="shared" si="1065"/>
        <v/>
      </c>
      <c r="AR68" s="146" t="str">
        <f t="shared" si="1065"/>
        <v/>
      </c>
      <c r="AS68" s="146" t="str">
        <f t="shared" si="1065"/>
        <v/>
      </c>
      <c r="AT68" s="146" t="str">
        <f t="shared" si="1065"/>
        <v/>
      </c>
      <c r="AU68" s="146" t="str">
        <f t="shared" si="1065"/>
        <v/>
      </c>
      <c r="AV68" s="146" t="str">
        <f t="shared" si="1065"/>
        <v/>
      </c>
      <c r="BA68" s="146" t="str">
        <f>IF(BA36="","",1)</f>
        <v/>
      </c>
      <c r="BB68" s="146" t="str">
        <f t="shared" ref="BB68:BL68" si="1066">IF(BB36="","",1)</f>
        <v/>
      </c>
      <c r="BC68" s="146" t="str">
        <f t="shared" si="1066"/>
        <v/>
      </c>
      <c r="BD68" s="146" t="str">
        <f t="shared" si="1066"/>
        <v/>
      </c>
      <c r="BE68" s="146" t="str">
        <f t="shared" si="1066"/>
        <v/>
      </c>
      <c r="BF68" s="146" t="str">
        <f t="shared" si="1066"/>
        <v/>
      </c>
      <c r="BG68" s="146" t="str">
        <f t="shared" si="1066"/>
        <v/>
      </c>
      <c r="BH68" s="146" t="str">
        <f t="shared" si="1066"/>
        <v/>
      </c>
      <c r="BI68" s="146" t="str">
        <f t="shared" si="1066"/>
        <v/>
      </c>
      <c r="BJ68" s="146" t="str">
        <f t="shared" si="1066"/>
        <v/>
      </c>
      <c r="BK68" s="146" t="str">
        <f t="shared" si="1066"/>
        <v/>
      </c>
      <c r="BL68" s="146" t="str">
        <f t="shared" si="1066"/>
        <v/>
      </c>
      <c r="BQ68" s="146" t="str">
        <f>IF(BQ36="","",1)</f>
        <v/>
      </c>
      <c r="BR68" s="146" t="str">
        <f t="shared" ref="BR68:CB68" si="1067">IF(BR36="","",1)</f>
        <v/>
      </c>
      <c r="BS68" s="146" t="str">
        <f t="shared" si="1067"/>
        <v/>
      </c>
      <c r="BT68" s="146" t="str">
        <f t="shared" si="1067"/>
        <v/>
      </c>
      <c r="BU68" s="146" t="str">
        <f t="shared" si="1067"/>
        <v/>
      </c>
      <c r="BV68" s="146" t="str">
        <f t="shared" si="1067"/>
        <v/>
      </c>
      <c r="BW68" s="146" t="str">
        <f t="shared" si="1067"/>
        <v/>
      </c>
      <c r="BX68" s="146" t="str">
        <f t="shared" si="1067"/>
        <v/>
      </c>
      <c r="BY68" s="146" t="str">
        <f t="shared" si="1067"/>
        <v/>
      </c>
      <c r="BZ68" s="146" t="str">
        <f t="shared" si="1067"/>
        <v/>
      </c>
      <c r="CA68" s="146" t="str">
        <f t="shared" si="1067"/>
        <v/>
      </c>
      <c r="CB68" s="146" t="str">
        <f t="shared" si="1067"/>
        <v/>
      </c>
    </row>
    <row r="69" spans="1:80" s="146" customFormat="1" ht="30" customHeight="1">
      <c r="A69" s="42"/>
      <c r="E69" s="146" t="str">
        <f>IF(E43="","",1)</f>
        <v/>
      </c>
      <c r="F69" s="146" t="str">
        <f t="shared" ref="F69:P69" si="1068">IF(F43="","",1)</f>
        <v/>
      </c>
      <c r="G69" s="146" t="str">
        <f t="shared" si="1068"/>
        <v/>
      </c>
      <c r="H69" s="146" t="str">
        <f t="shared" si="1068"/>
        <v/>
      </c>
      <c r="I69" s="146" t="str">
        <f t="shared" si="1068"/>
        <v/>
      </c>
      <c r="J69" s="146" t="str">
        <f t="shared" si="1068"/>
        <v/>
      </c>
      <c r="K69" s="146" t="str">
        <f t="shared" si="1068"/>
        <v/>
      </c>
      <c r="L69" s="146" t="str">
        <f t="shared" si="1068"/>
        <v/>
      </c>
      <c r="M69" s="146" t="str">
        <f t="shared" si="1068"/>
        <v/>
      </c>
      <c r="N69" s="146" t="str">
        <f t="shared" si="1068"/>
        <v/>
      </c>
      <c r="O69" s="146" t="str">
        <f t="shared" si="1068"/>
        <v/>
      </c>
      <c r="P69" s="146" t="str">
        <f t="shared" si="1068"/>
        <v/>
      </c>
      <c r="U69" s="146" t="str">
        <f>IF(U43="","",1)</f>
        <v/>
      </c>
      <c r="V69" s="146" t="str">
        <f t="shared" ref="V69:AF69" si="1069">IF(V43="","",1)</f>
        <v/>
      </c>
      <c r="W69" s="146" t="str">
        <f t="shared" si="1069"/>
        <v/>
      </c>
      <c r="X69" s="146" t="str">
        <f t="shared" si="1069"/>
        <v/>
      </c>
      <c r="Y69" s="146" t="str">
        <f t="shared" si="1069"/>
        <v/>
      </c>
      <c r="Z69" s="146" t="str">
        <f t="shared" si="1069"/>
        <v/>
      </c>
      <c r="AA69" s="146" t="str">
        <f t="shared" si="1069"/>
        <v/>
      </c>
      <c r="AB69" s="146" t="str">
        <f t="shared" si="1069"/>
        <v/>
      </c>
      <c r="AC69" s="146" t="str">
        <f t="shared" si="1069"/>
        <v/>
      </c>
      <c r="AD69" s="146" t="str">
        <f t="shared" si="1069"/>
        <v/>
      </c>
      <c r="AE69" s="146" t="str">
        <f t="shared" si="1069"/>
        <v/>
      </c>
      <c r="AF69" s="146" t="str">
        <f t="shared" si="1069"/>
        <v/>
      </c>
      <c r="AK69" s="146" t="str">
        <f>IF(AK43="","",1)</f>
        <v/>
      </c>
      <c r="AL69" s="146" t="str">
        <f t="shared" ref="AL69:AV69" si="1070">IF(AL43="","",1)</f>
        <v/>
      </c>
      <c r="AM69" s="146" t="str">
        <f t="shared" si="1070"/>
        <v/>
      </c>
      <c r="AN69" s="146" t="str">
        <f t="shared" si="1070"/>
        <v/>
      </c>
      <c r="AO69" s="146" t="str">
        <f t="shared" si="1070"/>
        <v/>
      </c>
      <c r="AP69" s="146" t="str">
        <f t="shared" si="1070"/>
        <v/>
      </c>
      <c r="AQ69" s="146" t="str">
        <f t="shared" si="1070"/>
        <v/>
      </c>
      <c r="AR69" s="146" t="str">
        <f t="shared" si="1070"/>
        <v/>
      </c>
      <c r="AS69" s="146" t="str">
        <f t="shared" si="1070"/>
        <v/>
      </c>
      <c r="AT69" s="146" t="str">
        <f t="shared" si="1070"/>
        <v/>
      </c>
      <c r="AU69" s="146" t="str">
        <f t="shared" si="1070"/>
        <v/>
      </c>
      <c r="AV69" s="146" t="str">
        <f t="shared" si="1070"/>
        <v/>
      </c>
      <c r="BA69" s="146" t="str">
        <f>IF(BA43="","",1)</f>
        <v/>
      </c>
      <c r="BB69" s="146" t="str">
        <f t="shared" ref="BB69:BL69" si="1071">IF(BB43="","",1)</f>
        <v/>
      </c>
      <c r="BC69" s="146" t="str">
        <f t="shared" si="1071"/>
        <v/>
      </c>
      <c r="BD69" s="146" t="str">
        <f t="shared" si="1071"/>
        <v/>
      </c>
      <c r="BE69" s="146" t="str">
        <f t="shared" si="1071"/>
        <v/>
      </c>
      <c r="BF69" s="146" t="str">
        <f t="shared" si="1071"/>
        <v/>
      </c>
      <c r="BG69" s="146" t="str">
        <f t="shared" si="1071"/>
        <v/>
      </c>
      <c r="BH69" s="146" t="str">
        <f t="shared" si="1071"/>
        <v/>
      </c>
      <c r="BI69" s="146" t="str">
        <f t="shared" si="1071"/>
        <v/>
      </c>
      <c r="BJ69" s="146" t="str">
        <f t="shared" si="1071"/>
        <v/>
      </c>
      <c r="BK69" s="146" t="str">
        <f t="shared" si="1071"/>
        <v/>
      </c>
      <c r="BL69" s="146" t="str">
        <f t="shared" si="1071"/>
        <v/>
      </c>
      <c r="BQ69" s="146" t="str">
        <f>IF(BQ43="","",1)</f>
        <v/>
      </c>
      <c r="BR69" s="146" t="str">
        <f t="shared" ref="BR69:CB69" si="1072">IF(BR43="","",1)</f>
        <v/>
      </c>
      <c r="BS69" s="146" t="str">
        <f t="shared" si="1072"/>
        <v/>
      </c>
      <c r="BT69" s="146" t="str">
        <f t="shared" si="1072"/>
        <v/>
      </c>
      <c r="BU69" s="146" t="str">
        <f t="shared" si="1072"/>
        <v/>
      </c>
      <c r="BV69" s="146" t="str">
        <f t="shared" si="1072"/>
        <v/>
      </c>
      <c r="BW69" s="146" t="str">
        <f t="shared" si="1072"/>
        <v/>
      </c>
      <c r="BX69" s="146" t="str">
        <f t="shared" si="1072"/>
        <v/>
      </c>
      <c r="BY69" s="146" t="str">
        <f t="shared" si="1072"/>
        <v/>
      </c>
      <c r="BZ69" s="146" t="str">
        <f t="shared" si="1072"/>
        <v/>
      </c>
      <c r="CA69" s="146" t="str">
        <f t="shared" si="1072"/>
        <v/>
      </c>
      <c r="CB69" s="146" t="str">
        <f t="shared" si="1072"/>
        <v/>
      </c>
    </row>
    <row r="70" spans="1:80" s="146" customFormat="1" ht="30" customHeight="1">
      <c r="A70" s="42"/>
      <c r="D70" s="145"/>
      <c r="E70" s="146" t="str">
        <f>IF(E42="","",1)</f>
        <v/>
      </c>
      <c r="F70" s="146" t="str">
        <f t="shared" ref="F70:P70" si="1073">IF(F42="","",1)</f>
        <v/>
      </c>
      <c r="G70" s="146" t="str">
        <f t="shared" si="1073"/>
        <v/>
      </c>
      <c r="H70" s="146" t="str">
        <f t="shared" si="1073"/>
        <v/>
      </c>
      <c r="I70" s="146" t="str">
        <f t="shared" si="1073"/>
        <v/>
      </c>
      <c r="J70" s="146" t="str">
        <f t="shared" si="1073"/>
        <v/>
      </c>
      <c r="K70" s="146" t="str">
        <f t="shared" si="1073"/>
        <v/>
      </c>
      <c r="L70" s="146" t="str">
        <f t="shared" si="1073"/>
        <v/>
      </c>
      <c r="M70" s="146" t="str">
        <f t="shared" si="1073"/>
        <v/>
      </c>
      <c r="N70" s="146" t="str">
        <f t="shared" si="1073"/>
        <v/>
      </c>
      <c r="O70" s="146" t="str">
        <f t="shared" si="1073"/>
        <v/>
      </c>
      <c r="P70" s="146" t="str">
        <f t="shared" si="1073"/>
        <v/>
      </c>
      <c r="U70" s="146" t="str">
        <f>IF(U42="","",1)</f>
        <v/>
      </c>
      <c r="V70" s="146" t="str">
        <f t="shared" ref="V70:AF70" si="1074">IF(V42="","",1)</f>
        <v/>
      </c>
      <c r="W70" s="146" t="str">
        <f t="shared" si="1074"/>
        <v/>
      </c>
      <c r="X70" s="146" t="str">
        <f t="shared" si="1074"/>
        <v/>
      </c>
      <c r="Y70" s="146" t="str">
        <f t="shared" si="1074"/>
        <v/>
      </c>
      <c r="Z70" s="146" t="str">
        <f t="shared" si="1074"/>
        <v/>
      </c>
      <c r="AA70" s="146" t="str">
        <f t="shared" si="1074"/>
        <v/>
      </c>
      <c r="AB70" s="146" t="str">
        <f t="shared" si="1074"/>
        <v/>
      </c>
      <c r="AC70" s="146" t="str">
        <f t="shared" si="1074"/>
        <v/>
      </c>
      <c r="AD70" s="146" t="str">
        <f t="shared" si="1074"/>
        <v/>
      </c>
      <c r="AE70" s="146" t="str">
        <f t="shared" si="1074"/>
        <v/>
      </c>
      <c r="AF70" s="146" t="str">
        <f t="shared" si="1074"/>
        <v/>
      </c>
      <c r="AK70" s="146" t="str">
        <f>IF(AK42="","",1)</f>
        <v/>
      </c>
      <c r="AL70" s="146" t="str">
        <f t="shared" ref="AL70:AV70" si="1075">IF(AL42="","",1)</f>
        <v/>
      </c>
      <c r="AM70" s="146" t="str">
        <f t="shared" si="1075"/>
        <v/>
      </c>
      <c r="AN70" s="146" t="str">
        <f t="shared" si="1075"/>
        <v/>
      </c>
      <c r="AO70" s="146" t="str">
        <f t="shared" si="1075"/>
        <v/>
      </c>
      <c r="AP70" s="146" t="str">
        <f t="shared" si="1075"/>
        <v/>
      </c>
      <c r="AQ70" s="146" t="str">
        <f t="shared" si="1075"/>
        <v/>
      </c>
      <c r="AR70" s="146" t="str">
        <f t="shared" si="1075"/>
        <v/>
      </c>
      <c r="AS70" s="146" t="str">
        <f t="shared" si="1075"/>
        <v/>
      </c>
      <c r="AT70" s="146" t="str">
        <f t="shared" si="1075"/>
        <v/>
      </c>
      <c r="AU70" s="146" t="str">
        <f t="shared" si="1075"/>
        <v/>
      </c>
      <c r="AV70" s="146" t="str">
        <f t="shared" si="1075"/>
        <v/>
      </c>
      <c r="BA70" s="146" t="str">
        <f>IF(BA42="","",1)</f>
        <v/>
      </c>
      <c r="BB70" s="146" t="str">
        <f t="shared" ref="BB70:BL70" si="1076">IF(BB42="","",1)</f>
        <v/>
      </c>
      <c r="BC70" s="146" t="str">
        <f t="shared" si="1076"/>
        <v/>
      </c>
      <c r="BD70" s="146" t="str">
        <f t="shared" si="1076"/>
        <v/>
      </c>
      <c r="BE70" s="146" t="str">
        <f t="shared" si="1076"/>
        <v/>
      </c>
      <c r="BF70" s="146" t="str">
        <f t="shared" si="1076"/>
        <v/>
      </c>
      <c r="BG70" s="146" t="str">
        <f t="shared" si="1076"/>
        <v/>
      </c>
      <c r="BH70" s="146" t="str">
        <f t="shared" si="1076"/>
        <v/>
      </c>
      <c r="BI70" s="146" t="str">
        <f t="shared" si="1076"/>
        <v/>
      </c>
      <c r="BJ70" s="146" t="str">
        <f t="shared" si="1076"/>
        <v/>
      </c>
      <c r="BK70" s="146" t="str">
        <f t="shared" si="1076"/>
        <v/>
      </c>
      <c r="BL70" s="146" t="str">
        <f t="shared" si="1076"/>
        <v/>
      </c>
      <c r="BQ70" s="146" t="str">
        <f>IF(BQ42="","",1)</f>
        <v/>
      </c>
      <c r="BR70" s="146" t="str">
        <f t="shared" ref="BR70:CB70" si="1077">IF(BR42="","",1)</f>
        <v/>
      </c>
      <c r="BS70" s="146" t="str">
        <f t="shared" si="1077"/>
        <v/>
      </c>
      <c r="BT70" s="146" t="str">
        <f t="shared" si="1077"/>
        <v/>
      </c>
      <c r="BU70" s="146" t="str">
        <f t="shared" si="1077"/>
        <v/>
      </c>
      <c r="BV70" s="146" t="str">
        <f t="shared" si="1077"/>
        <v/>
      </c>
      <c r="BW70" s="146" t="str">
        <f t="shared" si="1077"/>
        <v/>
      </c>
      <c r="BX70" s="146" t="str">
        <f t="shared" si="1077"/>
        <v/>
      </c>
      <c r="BY70" s="146" t="str">
        <f t="shared" si="1077"/>
        <v/>
      </c>
      <c r="BZ70" s="146" t="str">
        <f t="shared" si="1077"/>
        <v/>
      </c>
      <c r="CA70" s="146" t="str">
        <f t="shared" si="1077"/>
        <v/>
      </c>
      <c r="CB70" s="146" t="str">
        <f t="shared" si="1077"/>
        <v/>
      </c>
    </row>
    <row r="71" spans="1:80" s="146" customFormat="1" ht="30" customHeight="1">
      <c r="A71" s="42"/>
      <c r="E71" s="146" t="str">
        <f>IF(E49="","",1)</f>
        <v/>
      </c>
      <c r="F71" s="146" t="str">
        <f t="shared" ref="F71:P71" si="1078">IF(F49="","",1)</f>
        <v/>
      </c>
      <c r="G71" s="146" t="str">
        <f t="shared" si="1078"/>
        <v/>
      </c>
      <c r="H71" s="146" t="str">
        <f t="shared" si="1078"/>
        <v/>
      </c>
      <c r="I71" s="146" t="str">
        <f t="shared" si="1078"/>
        <v/>
      </c>
      <c r="J71" s="146" t="str">
        <f t="shared" si="1078"/>
        <v/>
      </c>
      <c r="K71" s="146" t="str">
        <f t="shared" si="1078"/>
        <v/>
      </c>
      <c r="L71" s="146" t="str">
        <f t="shared" si="1078"/>
        <v/>
      </c>
      <c r="M71" s="146" t="str">
        <f t="shared" si="1078"/>
        <v/>
      </c>
      <c r="N71" s="146" t="str">
        <f t="shared" si="1078"/>
        <v/>
      </c>
      <c r="O71" s="146" t="str">
        <f t="shared" si="1078"/>
        <v/>
      </c>
      <c r="P71" s="146" t="str">
        <f t="shared" si="1078"/>
        <v/>
      </c>
      <c r="U71" s="146" t="str">
        <f>IF(U49="","",1)</f>
        <v/>
      </c>
      <c r="V71" s="146" t="str">
        <f t="shared" ref="V71:AF71" si="1079">IF(V49="","",1)</f>
        <v/>
      </c>
      <c r="W71" s="146" t="str">
        <f t="shared" si="1079"/>
        <v/>
      </c>
      <c r="X71" s="146" t="str">
        <f t="shared" si="1079"/>
        <v/>
      </c>
      <c r="Y71" s="146" t="str">
        <f t="shared" si="1079"/>
        <v/>
      </c>
      <c r="Z71" s="146" t="str">
        <f t="shared" si="1079"/>
        <v/>
      </c>
      <c r="AA71" s="146" t="str">
        <f t="shared" si="1079"/>
        <v/>
      </c>
      <c r="AB71" s="146" t="str">
        <f t="shared" si="1079"/>
        <v/>
      </c>
      <c r="AC71" s="146" t="str">
        <f t="shared" si="1079"/>
        <v/>
      </c>
      <c r="AD71" s="146" t="str">
        <f t="shared" si="1079"/>
        <v/>
      </c>
      <c r="AE71" s="146" t="str">
        <f t="shared" si="1079"/>
        <v/>
      </c>
      <c r="AF71" s="146" t="str">
        <f t="shared" si="1079"/>
        <v/>
      </c>
      <c r="AK71" s="146" t="str">
        <f>IF(AK49="","",1)</f>
        <v/>
      </c>
      <c r="AL71" s="146" t="str">
        <f t="shared" ref="AL71:AV71" si="1080">IF(AL49="","",1)</f>
        <v/>
      </c>
      <c r="AM71" s="146" t="str">
        <f t="shared" si="1080"/>
        <v/>
      </c>
      <c r="AN71" s="146" t="str">
        <f t="shared" si="1080"/>
        <v/>
      </c>
      <c r="AO71" s="146" t="str">
        <f t="shared" si="1080"/>
        <v/>
      </c>
      <c r="AP71" s="146" t="str">
        <f t="shared" si="1080"/>
        <v/>
      </c>
      <c r="AQ71" s="146" t="str">
        <f t="shared" si="1080"/>
        <v/>
      </c>
      <c r="AR71" s="146" t="str">
        <f t="shared" si="1080"/>
        <v/>
      </c>
      <c r="AS71" s="146" t="str">
        <f t="shared" si="1080"/>
        <v/>
      </c>
      <c r="AT71" s="146" t="str">
        <f t="shared" si="1080"/>
        <v/>
      </c>
      <c r="AU71" s="146" t="str">
        <f t="shared" si="1080"/>
        <v/>
      </c>
      <c r="AV71" s="146" t="str">
        <f t="shared" si="1080"/>
        <v/>
      </c>
      <c r="BA71" s="146" t="str">
        <f>IF(BA49="","",1)</f>
        <v/>
      </c>
      <c r="BB71" s="146" t="str">
        <f t="shared" ref="BB71:BL71" si="1081">IF(BB49="","",1)</f>
        <v/>
      </c>
      <c r="BC71" s="146" t="str">
        <f t="shared" si="1081"/>
        <v/>
      </c>
      <c r="BD71" s="146" t="str">
        <f t="shared" si="1081"/>
        <v/>
      </c>
      <c r="BE71" s="146" t="str">
        <f t="shared" si="1081"/>
        <v/>
      </c>
      <c r="BF71" s="146" t="str">
        <f t="shared" si="1081"/>
        <v/>
      </c>
      <c r="BG71" s="146" t="str">
        <f t="shared" si="1081"/>
        <v/>
      </c>
      <c r="BH71" s="146" t="str">
        <f t="shared" si="1081"/>
        <v/>
      </c>
      <c r="BI71" s="146" t="str">
        <f t="shared" si="1081"/>
        <v/>
      </c>
      <c r="BJ71" s="146" t="str">
        <f t="shared" si="1081"/>
        <v/>
      </c>
      <c r="BK71" s="146" t="str">
        <f t="shared" si="1081"/>
        <v/>
      </c>
      <c r="BL71" s="146" t="str">
        <f t="shared" si="1081"/>
        <v/>
      </c>
      <c r="BQ71" s="146" t="str">
        <f>IF(BQ49="","",1)</f>
        <v/>
      </c>
      <c r="BR71" s="146" t="str">
        <f t="shared" ref="BR71:CB71" si="1082">IF(BR49="","",1)</f>
        <v/>
      </c>
      <c r="BS71" s="146" t="str">
        <f t="shared" si="1082"/>
        <v/>
      </c>
      <c r="BT71" s="146" t="str">
        <f t="shared" si="1082"/>
        <v/>
      </c>
      <c r="BU71" s="146" t="str">
        <f t="shared" si="1082"/>
        <v/>
      </c>
      <c r="BV71" s="146" t="str">
        <f t="shared" si="1082"/>
        <v/>
      </c>
      <c r="BW71" s="146" t="str">
        <f t="shared" si="1082"/>
        <v/>
      </c>
      <c r="BX71" s="146" t="str">
        <f t="shared" si="1082"/>
        <v/>
      </c>
      <c r="BY71" s="146" t="str">
        <f t="shared" si="1082"/>
        <v/>
      </c>
      <c r="BZ71" s="146" t="str">
        <f t="shared" si="1082"/>
        <v/>
      </c>
      <c r="CA71" s="146" t="str">
        <f t="shared" si="1082"/>
        <v/>
      </c>
      <c r="CB71" s="146" t="str">
        <f t="shared" si="1082"/>
        <v/>
      </c>
    </row>
    <row r="72" spans="1:80" s="146" customFormat="1" ht="30" customHeight="1">
      <c r="A72" s="42"/>
      <c r="E72" s="146" t="str">
        <f>IF(E48="","",1)</f>
        <v/>
      </c>
      <c r="F72" s="146" t="str">
        <f t="shared" ref="F72:P72" si="1083">IF(F48="","",1)</f>
        <v/>
      </c>
      <c r="G72" s="146" t="str">
        <f t="shared" si="1083"/>
        <v/>
      </c>
      <c r="H72" s="146" t="str">
        <f t="shared" si="1083"/>
        <v/>
      </c>
      <c r="I72" s="146" t="str">
        <f t="shared" si="1083"/>
        <v/>
      </c>
      <c r="J72" s="146" t="str">
        <f t="shared" si="1083"/>
        <v/>
      </c>
      <c r="K72" s="146" t="str">
        <f t="shared" si="1083"/>
        <v/>
      </c>
      <c r="L72" s="146" t="str">
        <f t="shared" si="1083"/>
        <v/>
      </c>
      <c r="M72" s="146" t="str">
        <f t="shared" si="1083"/>
        <v/>
      </c>
      <c r="N72" s="146" t="str">
        <f t="shared" si="1083"/>
        <v/>
      </c>
      <c r="O72" s="146" t="str">
        <f t="shared" si="1083"/>
        <v/>
      </c>
      <c r="P72" s="146" t="str">
        <f t="shared" si="1083"/>
        <v/>
      </c>
      <c r="U72" s="146" t="str">
        <f>IF(U48="","",1)</f>
        <v/>
      </c>
      <c r="V72" s="146" t="str">
        <f t="shared" ref="V72:AF72" si="1084">IF(V48="","",1)</f>
        <v/>
      </c>
      <c r="W72" s="146" t="str">
        <f t="shared" si="1084"/>
        <v/>
      </c>
      <c r="X72" s="146" t="str">
        <f t="shared" si="1084"/>
        <v/>
      </c>
      <c r="Y72" s="146" t="str">
        <f t="shared" si="1084"/>
        <v/>
      </c>
      <c r="Z72" s="146" t="str">
        <f t="shared" si="1084"/>
        <v/>
      </c>
      <c r="AA72" s="146" t="str">
        <f t="shared" si="1084"/>
        <v/>
      </c>
      <c r="AB72" s="146" t="str">
        <f t="shared" si="1084"/>
        <v/>
      </c>
      <c r="AC72" s="146" t="str">
        <f t="shared" si="1084"/>
        <v/>
      </c>
      <c r="AD72" s="146" t="str">
        <f t="shared" si="1084"/>
        <v/>
      </c>
      <c r="AE72" s="146" t="str">
        <f t="shared" si="1084"/>
        <v/>
      </c>
      <c r="AF72" s="146" t="str">
        <f t="shared" si="1084"/>
        <v/>
      </c>
      <c r="AK72" s="146" t="str">
        <f>IF(AK48="","",1)</f>
        <v/>
      </c>
      <c r="AL72" s="146" t="str">
        <f t="shared" ref="AL72:AV72" si="1085">IF(AL48="","",1)</f>
        <v/>
      </c>
      <c r="AM72" s="146" t="str">
        <f t="shared" si="1085"/>
        <v/>
      </c>
      <c r="AN72" s="146" t="str">
        <f t="shared" si="1085"/>
        <v/>
      </c>
      <c r="AO72" s="146" t="str">
        <f t="shared" si="1085"/>
        <v/>
      </c>
      <c r="AP72" s="146" t="str">
        <f t="shared" si="1085"/>
        <v/>
      </c>
      <c r="AQ72" s="146" t="str">
        <f t="shared" si="1085"/>
        <v/>
      </c>
      <c r="AR72" s="146" t="str">
        <f t="shared" si="1085"/>
        <v/>
      </c>
      <c r="AS72" s="146" t="str">
        <f t="shared" si="1085"/>
        <v/>
      </c>
      <c r="AT72" s="146" t="str">
        <f t="shared" si="1085"/>
        <v/>
      </c>
      <c r="AU72" s="146" t="str">
        <f t="shared" si="1085"/>
        <v/>
      </c>
      <c r="AV72" s="146" t="str">
        <f t="shared" si="1085"/>
        <v/>
      </c>
      <c r="BA72" s="146" t="str">
        <f>IF(BA48="","",1)</f>
        <v/>
      </c>
      <c r="BB72" s="146" t="str">
        <f t="shared" ref="BB72:BL72" si="1086">IF(BB48="","",1)</f>
        <v/>
      </c>
      <c r="BC72" s="146" t="str">
        <f t="shared" si="1086"/>
        <v/>
      </c>
      <c r="BD72" s="146" t="str">
        <f t="shared" si="1086"/>
        <v/>
      </c>
      <c r="BE72" s="146" t="str">
        <f t="shared" si="1086"/>
        <v/>
      </c>
      <c r="BF72" s="146" t="str">
        <f t="shared" si="1086"/>
        <v/>
      </c>
      <c r="BG72" s="146" t="str">
        <f t="shared" si="1086"/>
        <v/>
      </c>
      <c r="BH72" s="146" t="str">
        <f t="shared" si="1086"/>
        <v/>
      </c>
      <c r="BI72" s="146" t="str">
        <f t="shared" si="1086"/>
        <v/>
      </c>
      <c r="BJ72" s="146" t="str">
        <f t="shared" si="1086"/>
        <v/>
      </c>
      <c r="BK72" s="146" t="str">
        <f t="shared" si="1086"/>
        <v/>
      </c>
      <c r="BL72" s="146" t="str">
        <f t="shared" si="1086"/>
        <v/>
      </c>
      <c r="BQ72" s="146" t="str">
        <f>IF(BQ48="","",1)</f>
        <v/>
      </c>
      <c r="BR72" s="146" t="str">
        <f t="shared" ref="BR72:CB72" si="1087">IF(BR48="","",1)</f>
        <v/>
      </c>
      <c r="BS72" s="146" t="str">
        <f t="shared" si="1087"/>
        <v/>
      </c>
      <c r="BT72" s="146" t="str">
        <f t="shared" si="1087"/>
        <v/>
      </c>
      <c r="BU72" s="146" t="str">
        <f t="shared" si="1087"/>
        <v/>
      </c>
      <c r="BV72" s="146" t="str">
        <f t="shared" si="1087"/>
        <v/>
      </c>
      <c r="BW72" s="146" t="str">
        <f t="shared" si="1087"/>
        <v/>
      </c>
      <c r="BX72" s="146" t="str">
        <f t="shared" si="1087"/>
        <v/>
      </c>
      <c r="BY72" s="146" t="str">
        <f t="shared" si="1087"/>
        <v/>
      </c>
      <c r="BZ72" s="146" t="str">
        <f t="shared" si="1087"/>
        <v/>
      </c>
      <c r="CA72" s="146" t="str">
        <f t="shared" si="1087"/>
        <v/>
      </c>
      <c r="CB72" s="146" t="str">
        <f t="shared" si="1087"/>
        <v/>
      </c>
    </row>
    <row r="73" spans="1:80" s="146" customFormat="1" ht="30" customHeight="1">
      <c r="A73" s="42"/>
      <c r="E73" s="146" t="str">
        <f>IF(E55="","",1)</f>
        <v/>
      </c>
      <c r="F73" s="146" t="str">
        <f t="shared" ref="F73:P73" si="1088">IF(F55="","",1)</f>
        <v/>
      </c>
      <c r="G73" s="146" t="str">
        <f t="shared" si="1088"/>
        <v/>
      </c>
      <c r="H73" s="146" t="str">
        <f t="shared" si="1088"/>
        <v/>
      </c>
      <c r="I73" s="146" t="str">
        <f t="shared" si="1088"/>
        <v/>
      </c>
      <c r="J73" s="146" t="str">
        <f t="shared" si="1088"/>
        <v/>
      </c>
      <c r="K73" s="146" t="str">
        <f t="shared" si="1088"/>
        <v/>
      </c>
      <c r="L73" s="146" t="str">
        <f t="shared" si="1088"/>
        <v/>
      </c>
      <c r="M73" s="146" t="str">
        <f t="shared" si="1088"/>
        <v/>
      </c>
      <c r="N73" s="146" t="str">
        <f t="shared" si="1088"/>
        <v/>
      </c>
      <c r="O73" s="146" t="str">
        <f t="shared" si="1088"/>
        <v/>
      </c>
      <c r="P73" s="146" t="str">
        <f t="shared" si="1088"/>
        <v/>
      </c>
      <c r="U73" s="146" t="str">
        <f>IF(U55="","",1)</f>
        <v/>
      </c>
      <c r="V73" s="146" t="str">
        <f t="shared" ref="V73:AF73" si="1089">IF(V55="","",1)</f>
        <v/>
      </c>
      <c r="W73" s="146" t="str">
        <f t="shared" si="1089"/>
        <v/>
      </c>
      <c r="X73" s="146" t="str">
        <f t="shared" si="1089"/>
        <v/>
      </c>
      <c r="Y73" s="146" t="str">
        <f t="shared" si="1089"/>
        <v/>
      </c>
      <c r="Z73" s="146" t="str">
        <f t="shared" si="1089"/>
        <v/>
      </c>
      <c r="AA73" s="146" t="str">
        <f t="shared" si="1089"/>
        <v/>
      </c>
      <c r="AB73" s="146" t="str">
        <f t="shared" si="1089"/>
        <v/>
      </c>
      <c r="AC73" s="146" t="str">
        <f t="shared" si="1089"/>
        <v/>
      </c>
      <c r="AD73" s="146" t="str">
        <f t="shared" si="1089"/>
        <v/>
      </c>
      <c r="AE73" s="146" t="str">
        <f t="shared" si="1089"/>
        <v/>
      </c>
      <c r="AF73" s="146" t="str">
        <f t="shared" si="1089"/>
        <v/>
      </c>
      <c r="AK73" s="146" t="str">
        <f>IF(AK55="","",1)</f>
        <v/>
      </c>
      <c r="AL73" s="146" t="str">
        <f t="shared" ref="AL73:AV73" si="1090">IF(AL55="","",1)</f>
        <v/>
      </c>
      <c r="AM73" s="146" t="str">
        <f t="shared" si="1090"/>
        <v/>
      </c>
      <c r="AN73" s="146" t="str">
        <f t="shared" si="1090"/>
        <v/>
      </c>
      <c r="AO73" s="146" t="str">
        <f t="shared" si="1090"/>
        <v/>
      </c>
      <c r="AP73" s="146" t="str">
        <f t="shared" si="1090"/>
        <v/>
      </c>
      <c r="AQ73" s="146" t="str">
        <f t="shared" si="1090"/>
        <v/>
      </c>
      <c r="AR73" s="146" t="str">
        <f t="shared" si="1090"/>
        <v/>
      </c>
      <c r="AS73" s="146" t="str">
        <f t="shared" si="1090"/>
        <v/>
      </c>
      <c r="AT73" s="146" t="str">
        <f t="shared" si="1090"/>
        <v/>
      </c>
      <c r="AU73" s="146" t="str">
        <f t="shared" si="1090"/>
        <v/>
      </c>
      <c r="AV73" s="146" t="str">
        <f t="shared" si="1090"/>
        <v/>
      </c>
      <c r="BA73" s="146" t="str">
        <f>IF(BA55="","",1)</f>
        <v/>
      </c>
      <c r="BB73" s="146" t="str">
        <f t="shared" ref="BB73:BL73" si="1091">IF(BB55="","",1)</f>
        <v/>
      </c>
      <c r="BC73" s="146" t="str">
        <f t="shared" si="1091"/>
        <v/>
      </c>
      <c r="BD73" s="146" t="str">
        <f t="shared" si="1091"/>
        <v/>
      </c>
      <c r="BE73" s="146" t="str">
        <f t="shared" si="1091"/>
        <v/>
      </c>
      <c r="BF73" s="146" t="str">
        <f t="shared" si="1091"/>
        <v/>
      </c>
      <c r="BG73" s="146" t="str">
        <f t="shared" si="1091"/>
        <v/>
      </c>
      <c r="BH73" s="146" t="str">
        <f t="shared" si="1091"/>
        <v/>
      </c>
      <c r="BI73" s="146" t="str">
        <f t="shared" si="1091"/>
        <v/>
      </c>
      <c r="BJ73" s="146" t="str">
        <f t="shared" si="1091"/>
        <v/>
      </c>
      <c r="BK73" s="146" t="str">
        <f t="shared" si="1091"/>
        <v/>
      </c>
      <c r="BL73" s="146" t="str">
        <f t="shared" si="1091"/>
        <v/>
      </c>
      <c r="BQ73" s="146" t="str">
        <f>IF(BQ55="","",1)</f>
        <v/>
      </c>
      <c r="BR73" s="146" t="str">
        <f t="shared" ref="BR73:CB73" si="1092">IF(BR55="","",1)</f>
        <v/>
      </c>
      <c r="BS73" s="146" t="str">
        <f t="shared" si="1092"/>
        <v/>
      </c>
      <c r="BT73" s="146" t="str">
        <f t="shared" si="1092"/>
        <v/>
      </c>
      <c r="BU73" s="146" t="str">
        <f t="shared" si="1092"/>
        <v/>
      </c>
      <c r="BV73" s="146" t="str">
        <f t="shared" si="1092"/>
        <v/>
      </c>
      <c r="BW73" s="146" t="str">
        <f t="shared" si="1092"/>
        <v/>
      </c>
      <c r="BX73" s="146" t="str">
        <f t="shared" si="1092"/>
        <v/>
      </c>
      <c r="BY73" s="146" t="str">
        <f t="shared" si="1092"/>
        <v/>
      </c>
      <c r="BZ73" s="146" t="str">
        <f t="shared" si="1092"/>
        <v/>
      </c>
      <c r="CA73" s="146" t="str">
        <f t="shared" si="1092"/>
        <v/>
      </c>
      <c r="CB73" s="146" t="str">
        <f t="shared" si="1092"/>
        <v/>
      </c>
    </row>
    <row r="74" spans="1:80" s="146" customFormat="1" ht="30" customHeight="1">
      <c r="A74" s="42"/>
      <c r="D74" s="145"/>
      <c r="E74" s="146" t="str">
        <f>IF(E54="","",1)</f>
        <v/>
      </c>
      <c r="F74" s="146" t="str">
        <f t="shared" ref="F74:P74" si="1093">IF(F54="","",1)</f>
        <v/>
      </c>
      <c r="G74" s="146" t="str">
        <f t="shared" si="1093"/>
        <v/>
      </c>
      <c r="H74" s="146" t="str">
        <f t="shared" si="1093"/>
        <v/>
      </c>
      <c r="I74" s="146" t="str">
        <f t="shared" si="1093"/>
        <v/>
      </c>
      <c r="J74" s="146" t="str">
        <f t="shared" si="1093"/>
        <v/>
      </c>
      <c r="K74" s="146" t="str">
        <f t="shared" si="1093"/>
        <v/>
      </c>
      <c r="L74" s="146" t="str">
        <f t="shared" si="1093"/>
        <v/>
      </c>
      <c r="M74" s="146" t="str">
        <f t="shared" si="1093"/>
        <v/>
      </c>
      <c r="N74" s="146" t="str">
        <f t="shared" si="1093"/>
        <v/>
      </c>
      <c r="O74" s="146" t="str">
        <f t="shared" si="1093"/>
        <v/>
      </c>
      <c r="P74" s="146" t="str">
        <f t="shared" si="1093"/>
        <v/>
      </c>
      <c r="U74" s="146" t="str">
        <f>IF(U54="","",1)</f>
        <v/>
      </c>
      <c r="V74" s="146" t="str">
        <f t="shared" ref="V74:AF74" si="1094">IF(V54="","",1)</f>
        <v/>
      </c>
      <c r="W74" s="146" t="str">
        <f t="shared" si="1094"/>
        <v/>
      </c>
      <c r="X74" s="146" t="str">
        <f t="shared" si="1094"/>
        <v/>
      </c>
      <c r="Y74" s="146" t="str">
        <f t="shared" si="1094"/>
        <v/>
      </c>
      <c r="Z74" s="146" t="str">
        <f t="shared" si="1094"/>
        <v/>
      </c>
      <c r="AA74" s="146" t="str">
        <f t="shared" si="1094"/>
        <v/>
      </c>
      <c r="AB74" s="146" t="str">
        <f t="shared" si="1094"/>
        <v/>
      </c>
      <c r="AC74" s="146" t="str">
        <f t="shared" si="1094"/>
        <v/>
      </c>
      <c r="AD74" s="146" t="str">
        <f t="shared" si="1094"/>
        <v/>
      </c>
      <c r="AE74" s="146" t="str">
        <f t="shared" si="1094"/>
        <v/>
      </c>
      <c r="AF74" s="146" t="str">
        <f t="shared" si="1094"/>
        <v/>
      </c>
      <c r="AK74" s="146" t="str">
        <f>IF(AK54="","",1)</f>
        <v/>
      </c>
      <c r="AL74" s="146" t="str">
        <f t="shared" ref="AL74:AV74" si="1095">IF(AL54="","",1)</f>
        <v/>
      </c>
      <c r="AM74" s="146" t="str">
        <f t="shared" si="1095"/>
        <v/>
      </c>
      <c r="AN74" s="146" t="str">
        <f t="shared" si="1095"/>
        <v/>
      </c>
      <c r="AO74" s="146" t="str">
        <f t="shared" si="1095"/>
        <v/>
      </c>
      <c r="AP74" s="146" t="str">
        <f t="shared" si="1095"/>
        <v/>
      </c>
      <c r="AQ74" s="146" t="str">
        <f t="shared" si="1095"/>
        <v/>
      </c>
      <c r="AR74" s="146" t="str">
        <f t="shared" si="1095"/>
        <v/>
      </c>
      <c r="AS74" s="146" t="str">
        <f t="shared" si="1095"/>
        <v/>
      </c>
      <c r="AT74" s="146" t="str">
        <f t="shared" si="1095"/>
        <v/>
      </c>
      <c r="AU74" s="146" t="str">
        <f t="shared" si="1095"/>
        <v/>
      </c>
      <c r="AV74" s="146" t="str">
        <f t="shared" si="1095"/>
        <v/>
      </c>
      <c r="BA74" s="146" t="str">
        <f>IF(BA54="","",1)</f>
        <v/>
      </c>
      <c r="BB74" s="146" t="str">
        <f t="shared" ref="BB74:BL74" si="1096">IF(BB54="","",1)</f>
        <v/>
      </c>
      <c r="BC74" s="146" t="str">
        <f t="shared" si="1096"/>
        <v/>
      </c>
      <c r="BD74" s="146" t="str">
        <f t="shared" si="1096"/>
        <v/>
      </c>
      <c r="BE74" s="146" t="str">
        <f t="shared" si="1096"/>
        <v/>
      </c>
      <c r="BF74" s="146" t="str">
        <f t="shared" si="1096"/>
        <v/>
      </c>
      <c r="BG74" s="146" t="str">
        <f t="shared" si="1096"/>
        <v/>
      </c>
      <c r="BH74" s="146" t="str">
        <f t="shared" si="1096"/>
        <v/>
      </c>
      <c r="BI74" s="146" t="str">
        <f t="shared" si="1096"/>
        <v/>
      </c>
      <c r="BJ74" s="146" t="str">
        <f t="shared" si="1096"/>
        <v/>
      </c>
      <c r="BK74" s="146" t="str">
        <f t="shared" si="1096"/>
        <v/>
      </c>
      <c r="BL74" s="146" t="str">
        <f t="shared" si="1096"/>
        <v/>
      </c>
      <c r="BQ74" s="146" t="str">
        <f>IF(BQ54="","",1)</f>
        <v/>
      </c>
      <c r="BR74" s="146" t="str">
        <f t="shared" ref="BR74:CB74" si="1097">IF(BR54="","",1)</f>
        <v/>
      </c>
      <c r="BS74" s="146" t="str">
        <f t="shared" si="1097"/>
        <v/>
      </c>
      <c r="BT74" s="146" t="str">
        <f t="shared" si="1097"/>
        <v/>
      </c>
      <c r="BU74" s="146" t="str">
        <f t="shared" si="1097"/>
        <v/>
      </c>
      <c r="BV74" s="146" t="str">
        <f t="shared" si="1097"/>
        <v/>
      </c>
      <c r="BW74" s="146" t="str">
        <f t="shared" si="1097"/>
        <v/>
      </c>
      <c r="BX74" s="146" t="str">
        <f t="shared" si="1097"/>
        <v/>
      </c>
      <c r="BY74" s="146" t="str">
        <f t="shared" si="1097"/>
        <v/>
      </c>
      <c r="BZ74" s="146" t="str">
        <f t="shared" si="1097"/>
        <v/>
      </c>
      <c r="CA74" s="146" t="str">
        <f t="shared" si="1097"/>
        <v/>
      </c>
      <c r="CB74" s="146" t="str">
        <f t="shared" si="1097"/>
        <v/>
      </c>
    </row>
    <row r="75" spans="1:80" s="146" customFormat="1" ht="30" customHeight="1">
      <c r="A75" s="42"/>
      <c r="E75" s="146" t="str">
        <f t="shared" ref="E75:P75" si="1098">IF(OR(E59="",E60=""),"Não","ok")</f>
        <v>ok</v>
      </c>
      <c r="F75" s="146" t="str">
        <f t="shared" si="1098"/>
        <v>ok</v>
      </c>
      <c r="G75" s="146" t="str">
        <f t="shared" si="1098"/>
        <v>ok</v>
      </c>
      <c r="H75" s="146" t="str">
        <f t="shared" si="1098"/>
        <v>ok</v>
      </c>
      <c r="I75" s="146" t="str">
        <f t="shared" si="1098"/>
        <v>ok</v>
      </c>
      <c r="J75" s="146" t="str">
        <f t="shared" si="1098"/>
        <v>ok</v>
      </c>
      <c r="K75" s="146" t="str">
        <f t="shared" si="1098"/>
        <v>Não</v>
      </c>
      <c r="L75" s="146" t="str">
        <f t="shared" si="1098"/>
        <v>Não</v>
      </c>
      <c r="M75" s="146" t="str">
        <f t="shared" si="1098"/>
        <v>Não</v>
      </c>
      <c r="N75" s="146" t="str">
        <f t="shared" si="1098"/>
        <v>Não</v>
      </c>
      <c r="O75" s="146" t="str">
        <f t="shared" si="1098"/>
        <v>Não</v>
      </c>
      <c r="P75" s="146" t="str">
        <f t="shared" si="1098"/>
        <v>Não</v>
      </c>
      <c r="U75" s="146" t="str">
        <f>IF(OR(U59="",U60=""),"Não","ok")</f>
        <v>Não</v>
      </c>
      <c r="V75" s="146" t="str">
        <f t="shared" ref="V75:AF75" si="1099">IF(OR(V59="",V60=""),"Não","ok")</f>
        <v>Não</v>
      </c>
      <c r="W75" s="146" t="str">
        <f t="shared" si="1099"/>
        <v>Não</v>
      </c>
      <c r="X75" s="146" t="str">
        <f t="shared" si="1099"/>
        <v>Não</v>
      </c>
      <c r="Y75" s="146" t="str">
        <f t="shared" si="1099"/>
        <v>Não</v>
      </c>
      <c r="Z75" s="146" t="str">
        <f t="shared" si="1099"/>
        <v>Não</v>
      </c>
      <c r="AA75" s="146" t="str">
        <f t="shared" si="1099"/>
        <v>Não</v>
      </c>
      <c r="AB75" s="146" t="str">
        <f t="shared" si="1099"/>
        <v>Não</v>
      </c>
      <c r="AC75" s="146" t="str">
        <f t="shared" si="1099"/>
        <v>Não</v>
      </c>
      <c r="AD75" s="146" t="str">
        <f t="shared" si="1099"/>
        <v>Não</v>
      </c>
      <c r="AE75" s="146" t="str">
        <f t="shared" si="1099"/>
        <v>Não</v>
      </c>
      <c r="AF75" s="146" t="str">
        <f t="shared" si="1099"/>
        <v>Não</v>
      </c>
      <c r="AK75" s="146" t="str">
        <f>IF(OR(AK59="",AK60=""),"Não","ok")</f>
        <v>Não</v>
      </c>
      <c r="AL75" s="146" t="str">
        <f t="shared" ref="AL75:AV75" si="1100">IF(OR(AL59="",AL60=""),"Não","ok")</f>
        <v>Não</v>
      </c>
      <c r="AM75" s="146" t="str">
        <f t="shared" si="1100"/>
        <v>Não</v>
      </c>
      <c r="AN75" s="146" t="str">
        <f t="shared" si="1100"/>
        <v>Não</v>
      </c>
      <c r="AO75" s="146" t="str">
        <f t="shared" si="1100"/>
        <v>Não</v>
      </c>
      <c r="AP75" s="146" t="str">
        <f t="shared" si="1100"/>
        <v>Não</v>
      </c>
      <c r="AQ75" s="146" t="str">
        <f t="shared" si="1100"/>
        <v>Não</v>
      </c>
      <c r="AR75" s="146" t="str">
        <f t="shared" si="1100"/>
        <v>Não</v>
      </c>
      <c r="AS75" s="146" t="str">
        <f t="shared" si="1100"/>
        <v>Não</v>
      </c>
      <c r="AT75" s="146" t="str">
        <f t="shared" si="1100"/>
        <v>Não</v>
      </c>
      <c r="AU75" s="146" t="str">
        <f t="shared" si="1100"/>
        <v>Não</v>
      </c>
      <c r="AV75" s="146" t="str">
        <f t="shared" si="1100"/>
        <v>Não</v>
      </c>
      <c r="BA75" s="146" t="str">
        <f>IF(OR(BA59="",BA60=""),"Não","ok")</f>
        <v>Não</v>
      </c>
      <c r="BB75" s="146" t="str">
        <f t="shared" ref="BB75:BL75" si="1101">IF(OR(BB59="",BB60=""),"Não","ok")</f>
        <v>Não</v>
      </c>
      <c r="BC75" s="146" t="str">
        <f t="shared" si="1101"/>
        <v>Não</v>
      </c>
      <c r="BD75" s="146" t="str">
        <f t="shared" si="1101"/>
        <v>Não</v>
      </c>
      <c r="BE75" s="146" t="str">
        <f t="shared" si="1101"/>
        <v>Não</v>
      </c>
      <c r="BF75" s="146" t="str">
        <f t="shared" si="1101"/>
        <v>Não</v>
      </c>
      <c r="BG75" s="146" t="str">
        <f t="shared" si="1101"/>
        <v>Não</v>
      </c>
      <c r="BH75" s="146" t="str">
        <f t="shared" si="1101"/>
        <v>Não</v>
      </c>
      <c r="BI75" s="146" t="str">
        <f t="shared" si="1101"/>
        <v>Não</v>
      </c>
      <c r="BJ75" s="146" t="str">
        <f t="shared" si="1101"/>
        <v>Não</v>
      </c>
      <c r="BK75" s="146" t="str">
        <f t="shared" si="1101"/>
        <v>Não</v>
      </c>
      <c r="BL75" s="146" t="str">
        <f t="shared" si="1101"/>
        <v>Não</v>
      </c>
      <c r="BQ75" s="146" t="str">
        <f t="shared" ref="BQ75" si="1102">IF(OR(BQ59="",BQ60=""),"Não","ok")</f>
        <v>Não</v>
      </c>
      <c r="BR75" s="146" t="str">
        <f t="shared" ref="BR75:CB75" si="1103">IF(OR(BR59="",BR60=""),"Não","ok")</f>
        <v>Não</v>
      </c>
      <c r="BS75" s="146" t="str">
        <f t="shared" si="1103"/>
        <v>Não</v>
      </c>
      <c r="BT75" s="146" t="str">
        <f t="shared" si="1103"/>
        <v>Não</v>
      </c>
      <c r="BU75" s="146" t="str">
        <f t="shared" si="1103"/>
        <v>Não</v>
      </c>
      <c r="BV75" s="146" t="str">
        <f t="shared" si="1103"/>
        <v>Não</v>
      </c>
      <c r="BW75" s="146" t="str">
        <f t="shared" si="1103"/>
        <v>Não</v>
      </c>
      <c r="BX75" s="146" t="str">
        <f t="shared" si="1103"/>
        <v>Não</v>
      </c>
      <c r="BY75" s="146" t="str">
        <f t="shared" si="1103"/>
        <v>Não</v>
      </c>
      <c r="BZ75" s="146" t="str">
        <f t="shared" si="1103"/>
        <v>Não</v>
      </c>
      <c r="CA75" s="146" t="str">
        <f t="shared" si="1103"/>
        <v>Não</v>
      </c>
      <c r="CB75" s="146" t="str">
        <f t="shared" si="1103"/>
        <v>Não</v>
      </c>
    </row>
    <row r="76" spans="1:80" s="146" customFormat="1" ht="30" customHeight="1">
      <c r="A76" s="42"/>
      <c r="E76" s="146">
        <f>IF(E75="ok",COLUMN(A105),"")</f>
        <v>1</v>
      </c>
      <c r="F76" s="146">
        <f t="shared" ref="F76:BQ76" si="1104">IF(F75="ok",COLUMN(B105),"")</f>
        <v>2</v>
      </c>
      <c r="G76" s="146">
        <f t="shared" si="1104"/>
        <v>3</v>
      </c>
      <c r="H76" s="146">
        <f t="shared" si="1104"/>
        <v>4</v>
      </c>
      <c r="I76" s="146">
        <f t="shared" si="1104"/>
        <v>5</v>
      </c>
      <c r="J76" s="146">
        <f t="shared" si="1104"/>
        <v>6</v>
      </c>
      <c r="K76" s="146" t="str">
        <f t="shared" si="1104"/>
        <v/>
      </c>
      <c r="L76" s="146" t="str">
        <f t="shared" si="1104"/>
        <v/>
      </c>
      <c r="M76" s="146" t="str">
        <f t="shared" si="1104"/>
        <v/>
      </c>
      <c r="N76" s="146" t="str">
        <f t="shared" si="1104"/>
        <v/>
      </c>
      <c r="O76" s="146" t="str">
        <f t="shared" si="1104"/>
        <v/>
      </c>
      <c r="P76" s="146" t="str">
        <f t="shared" si="1104"/>
        <v/>
      </c>
      <c r="U76" s="146" t="str">
        <f t="shared" si="1104"/>
        <v/>
      </c>
      <c r="V76" s="146" t="str">
        <f t="shared" si="1104"/>
        <v/>
      </c>
      <c r="W76" s="146" t="str">
        <f t="shared" si="1104"/>
        <v/>
      </c>
      <c r="X76" s="146" t="str">
        <f t="shared" si="1104"/>
        <v/>
      </c>
      <c r="Y76" s="146" t="str">
        <f t="shared" si="1104"/>
        <v/>
      </c>
      <c r="Z76" s="146" t="str">
        <f t="shared" si="1104"/>
        <v/>
      </c>
      <c r="AA76" s="146" t="str">
        <f t="shared" si="1104"/>
        <v/>
      </c>
      <c r="AB76" s="146" t="str">
        <f t="shared" si="1104"/>
        <v/>
      </c>
      <c r="AC76" s="146" t="str">
        <f t="shared" si="1104"/>
        <v/>
      </c>
      <c r="AD76" s="146" t="str">
        <f t="shared" si="1104"/>
        <v/>
      </c>
      <c r="AE76" s="146" t="str">
        <f t="shared" si="1104"/>
        <v/>
      </c>
      <c r="AF76" s="146" t="str">
        <f t="shared" si="1104"/>
        <v/>
      </c>
      <c r="AK76" s="146" t="str">
        <f t="shared" si="1104"/>
        <v/>
      </c>
      <c r="AL76" s="146" t="str">
        <f t="shared" si="1104"/>
        <v/>
      </c>
      <c r="AM76" s="146" t="str">
        <f t="shared" si="1104"/>
        <v/>
      </c>
      <c r="AN76" s="146" t="str">
        <f t="shared" si="1104"/>
        <v/>
      </c>
      <c r="AO76" s="146" t="str">
        <f t="shared" si="1104"/>
        <v/>
      </c>
      <c r="AP76" s="146" t="str">
        <f t="shared" si="1104"/>
        <v/>
      </c>
      <c r="AQ76" s="146" t="str">
        <f t="shared" si="1104"/>
        <v/>
      </c>
      <c r="AR76" s="146" t="str">
        <f t="shared" si="1104"/>
        <v/>
      </c>
      <c r="AS76" s="146" t="str">
        <f t="shared" si="1104"/>
        <v/>
      </c>
      <c r="AT76" s="146" t="str">
        <f t="shared" si="1104"/>
        <v/>
      </c>
      <c r="AU76" s="146" t="str">
        <f t="shared" si="1104"/>
        <v/>
      </c>
      <c r="AV76" s="146" t="str">
        <f t="shared" si="1104"/>
        <v/>
      </c>
      <c r="AW76" s="146" t="str">
        <f t="shared" si="1104"/>
        <v/>
      </c>
      <c r="AX76" s="146" t="str">
        <f t="shared" si="1104"/>
        <v/>
      </c>
      <c r="AY76" s="146" t="str">
        <f t="shared" si="1104"/>
        <v/>
      </c>
      <c r="AZ76" s="146" t="str">
        <f t="shared" si="1104"/>
        <v/>
      </c>
      <c r="BA76" s="146" t="str">
        <f t="shared" si="1104"/>
        <v/>
      </c>
      <c r="BB76" s="146" t="str">
        <f t="shared" si="1104"/>
        <v/>
      </c>
      <c r="BC76" s="146" t="str">
        <f t="shared" si="1104"/>
        <v/>
      </c>
      <c r="BD76" s="146" t="str">
        <f t="shared" si="1104"/>
        <v/>
      </c>
      <c r="BE76" s="146" t="str">
        <f t="shared" si="1104"/>
        <v/>
      </c>
      <c r="BF76" s="146" t="str">
        <f t="shared" si="1104"/>
        <v/>
      </c>
      <c r="BG76" s="146" t="str">
        <f t="shared" si="1104"/>
        <v/>
      </c>
      <c r="BH76" s="146" t="str">
        <f t="shared" si="1104"/>
        <v/>
      </c>
      <c r="BI76" s="146" t="str">
        <f t="shared" si="1104"/>
        <v/>
      </c>
      <c r="BJ76" s="146" t="str">
        <f t="shared" si="1104"/>
        <v/>
      </c>
      <c r="BK76" s="146" t="str">
        <f t="shared" si="1104"/>
        <v/>
      </c>
      <c r="BL76" s="146" t="str">
        <f t="shared" si="1104"/>
        <v/>
      </c>
      <c r="BQ76" s="146" t="str">
        <f t="shared" si="1104"/>
        <v/>
      </c>
      <c r="BR76" s="146" t="str">
        <f t="shared" ref="BR76:CB76" si="1105">IF(BR75="ok",COLUMN(BN105),"")</f>
        <v/>
      </c>
      <c r="BS76" s="146" t="str">
        <f t="shared" si="1105"/>
        <v/>
      </c>
      <c r="BT76" s="146" t="str">
        <f t="shared" si="1105"/>
        <v/>
      </c>
      <c r="BU76" s="146" t="str">
        <f t="shared" si="1105"/>
        <v/>
      </c>
      <c r="BV76" s="146" t="str">
        <f t="shared" si="1105"/>
        <v/>
      </c>
      <c r="BW76" s="146" t="str">
        <f t="shared" si="1105"/>
        <v/>
      </c>
      <c r="BX76" s="146" t="str">
        <f t="shared" si="1105"/>
        <v/>
      </c>
      <c r="BY76" s="146" t="str">
        <f t="shared" si="1105"/>
        <v/>
      </c>
      <c r="BZ76" s="146" t="str">
        <f t="shared" si="1105"/>
        <v/>
      </c>
      <c r="CA76" s="146" t="str">
        <f t="shared" si="1105"/>
        <v/>
      </c>
      <c r="CB76" s="146" t="str">
        <f t="shared" si="1105"/>
        <v/>
      </c>
    </row>
    <row r="77" spans="1:80" s="146" customFormat="1" ht="30" customHeight="1">
      <c r="A77" s="42"/>
      <c r="E77" s="146" t="str">
        <f>IF(OR(E61="",E62=""),"Não","ok")</f>
        <v>ok</v>
      </c>
      <c r="F77" s="146" t="str">
        <f t="shared" ref="F77:BQ77" si="1106">IF(OR(F61="",F62=""),"Não","ok")</f>
        <v>ok</v>
      </c>
      <c r="G77" s="146" t="str">
        <f t="shared" si="1106"/>
        <v>ok</v>
      </c>
      <c r="H77" s="146" t="str">
        <f t="shared" si="1106"/>
        <v>ok</v>
      </c>
      <c r="I77" s="146" t="str">
        <f t="shared" si="1106"/>
        <v>ok</v>
      </c>
      <c r="J77" s="146" t="str">
        <f t="shared" si="1106"/>
        <v>ok</v>
      </c>
      <c r="K77" s="146" t="str">
        <f t="shared" si="1106"/>
        <v>Não</v>
      </c>
      <c r="L77" s="146" t="str">
        <f t="shared" si="1106"/>
        <v>Não</v>
      </c>
      <c r="M77" s="146" t="str">
        <f t="shared" si="1106"/>
        <v>Não</v>
      </c>
      <c r="N77" s="146" t="str">
        <f t="shared" si="1106"/>
        <v>Não</v>
      </c>
      <c r="O77" s="146" t="str">
        <f t="shared" si="1106"/>
        <v>Não</v>
      </c>
      <c r="P77" s="146" t="str">
        <f t="shared" si="1106"/>
        <v>Não</v>
      </c>
      <c r="U77" s="146" t="str">
        <f t="shared" si="1106"/>
        <v>Não</v>
      </c>
      <c r="V77" s="146" t="str">
        <f t="shared" si="1106"/>
        <v>Não</v>
      </c>
      <c r="W77" s="146" t="str">
        <f t="shared" si="1106"/>
        <v>Não</v>
      </c>
      <c r="X77" s="146" t="str">
        <f t="shared" si="1106"/>
        <v>Não</v>
      </c>
      <c r="Y77" s="146" t="str">
        <f t="shared" si="1106"/>
        <v>Não</v>
      </c>
      <c r="Z77" s="146" t="str">
        <f t="shared" si="1106"/>
        <v>Não</v>
      </c>
      <c r="AA77" s="146" t="str">
        <f t="shared" si="1106"/>
        <v>Não</v>
      </c>
      <c r="AB77" s="146" t="str">
        <f t="shared" si="1106"/>
        <v>Não</v>
      </c>
      <c r="AC77" s="146" t="str">
        <f t="shared" si="1106"/>
        <v>Não</v>
      </c>
      <c r="AD77" s="146" t="str">
        <f t="shared" si="1106"/>
        <v>Não</v>
      </c>
      <c r="AE77" s="146" t="str">
        <f t="shared" si="1106"/>
        <v>Não</v>
      </c>
      <c r="AF77" s="146" t="str">
        <f t="shared" si="1106"/>
        <v>Não</v>
      </c>
      <c r="AK77" s="146" t="str">
        <f t="shared" si="1106"/>
        <v>Não</v>
      </c>
      <c r="AL77" s="146" t="str">
        <f t="shared" si="1106"/>
        <v>Não</v>
      </c>
      <c r="AM77" s="146" t="str">
        <f t="shared" si="1106"/>
        <v>Não</v>
      </c>
      <c r="AN77" s="146" t="str">
        <f t="shared" si="1106"/>
        <v>Não</v>
      </c>
      <c r="AO77" s="146" t="str">
        <f t="shared" si="1106"/>
        <v>Não</v>
      </c>
      <c r="AP77" s="146" t="str">
        <f t="shared" si="1106"/>
        <v>Não</v>
      </c>
      <c r="AQ77" s="146" t="str">
        <f t="shared" si="1106"/>
        <v>Não</v>
      </c>
      <c r="AR77" s="146" t="str">
        <f t="shared" si="1106"/>
        <v>Não</v>
      </c>
      <c r="AS77" s="146" t="str">
        <f t="shared" si="1106"/>
        <v>Não</v>
      </c>
      <c r="AT77" s="146" t="str">
        <f t="shared" si="1106"/>
        <v>Não</v>
      </c>
      <c r="AU77" s="146" t="str">
        <f t="shared" si="1106"/>
        <v>Não</v>
      </c>
      <c r="AV77" s="146" t="str">
        <f t="shared" si="1106"/>
        <v>Não</v>
      </c>
      <c r="AW77" s="146" t="str">
        <f t="shared" si="1106"/>
        <v>Não</v>
      </c>
      <c r="AX77" s="146" t="str">
        <f t="shared" si="1106"/>
        <v>Não</v>
      </c>
      <c r="AY77" s="146" t="str">
        <f t="shared" si="1106"/>
        <v>Não</v>
      </c>
      <c r="AZ77" s="146" t="str">
        <f t="shared" si="1106"/>
        <v>Não</v>
      </c>
      <c r="BA77" s="146" t="str">
        <f t="shared" si="1106"/>
        <v>Não</v>
      </c>
      <c r="BB77" s="146" t="str">
        <f t="shared" si="1106"/>
        <v>Não</v>
      </c>
      <c r="BC77" s="146" t="str">
        <f t="shared" si="1106"/>
        <v>Não</v>
      </c>
      <c r="BD77" s="146" t="str">
        <f t="shared" si="1106"/>
        <v>Não</v>
      </c>
      <c r="BE77" s="146" t="str">
        <f t="shared" si="1106"/>
        <v>Não</v>
      </c>
      <c r="BF77" s="146" t="str">
        <f t="shared" si="1106"/>
        <v>Não</v>
      </c>
      <c r="BG77" s="146" t="str">
        <f t="shared" si="1106"/>
        <v>Não</v>
      </c>
      <c r="BH77" s="146" t="str">
        <f t="shared" si="1106"/>
        <v>Não</v>
      </c>
      <c r="BI77" s="146" t="str">
        <f t="shared" si="1106"/>
        <v>Não</v>
      </c>
      <c r="BJ77" s="146" t="str">
        <f t="shared" si="1106"/>
        <v>Não</v>
      </c>
      <c r="BK77" s="146" t="str">
        <f t="shared" si="1106"/>
        <v>Não</v>
      </c>
      <c r="BL77" s="146" t="str">
        <f t="shared" si="1106"/>
        <v>Não</v>
      </c>
      <c r="BQ77" s="146" t="str">
        <f t="shared" si="1106"/>
        <v>Não</v>
      </c>
      <c r="BR77" s="146" t="str">
        <f t="shared" ref="BR77:CB77" si="1107">IF(OR(BR61="",BR62=""),"Não","ok")</f>
        <v>Não</v>
      </c>
      <c r="BS77" s="146" t="str">
        <f t="shared" si="1107"/>
        <v>Não</v>
      </c>
      <c r="BT77" s="146" t="str">
        <f t="shared" si="1107"/>
        <v>Não</v>
      </c>
      <c r="BU77" s="146" t="str">
        <f t="shared" si="1107"/>
        <v>Não</v>
      </c>
      <c r="BV77" s="146" t="str">
        <f t="shared" si="1107"/>
        <v>Não</v>
      </c>
      <c r="BW77" s="146" t="str">
        <f t="shared" si="1107"/>
        <v>Não</v>
      </c>
      <c r="BX77" s="146" t="str">
        <f t="shared" si="1107"/>
        <v>Não</v>
      </c>
      <c r="BY77" s="146" t="str">
        <f t="shared" si="1107"/>
        <v>Não</v>
      </c>
      <c r="BZ77" s="146" t="str">
        <f t="shared" si="1107"/>
        <v>Não</v>
      </c>
      <c r="CA77" s="146" t="str">
        <f t="shared" si="1107"/>
        <v>Não</v>
      </c>
      <c r="CB77" s="146" t="str">
        <f t="shared" si="1107"/>
        <v>Não</v>
      </c>
    </row>
    <row r="78" spans="1:80" s="146" customFormat="1" ht="30" customHeight="1">
      <c r="A78" s="42"/>
      <c r="E78" s="146">
        <f>IF(E77="ok",COLUMN(A107),"")</f>
        <v>1</v>
      </c>
      <c r="F78" s="146">
        <f t="shared" ref="F78" si="1108">IF(F77="ok",COLUMN(B107),"")</f>
        <v>2</v>
      </c>
      <c r="G78" s="146">
        <f t="shared" ref="G78" si="1109">IF(G77="ok",COLUMN(C107),"")</f>
        <v>3</v>
      </c>
      <c r="H78" s="146">
        <f t="shared" ref="H78" si="1110">IF(H77="ok",COLUMN(D107),"")</f>
        <v>4</v>
      </c>
      <c r="I78" s="146">
        <f t="shared" ref="I78" si="1111">IF(I77="ok",COLUMN(E107),"")</f>
        <v>5</v>
      </c>
      <c r="J78" s="146">
        <f t="shared" ref="J78" si="1112">IF(J77="ok",COLUMN(F107),"")</f>
        <v>6</v>
      </c>
      <c r="K78" s="146" t="str">
        <f t="shared" ref="K78" si="1113">IF(K77="ok",COLUMN(G107),"")</f>
        <v/>
      </c>
      <c r="L78" s="146" t="str">
        <f t="shared" ref="L78" si="1114">IF(L77="ok",COLUMN(H107),"")</f>
        <v/>
      </c>
      <c r="M78" s="146" t="str">
        <f t="shared" ref="M78" si="1115">IF(M77="ok",COLUMN(I107),"")</f>
        <v/>
      </c>
      <c r="N78" s="146" t="str">
        <f t="shared" ref="N78" si="1116">IF(N77="ok",COLUMN(J107),"")</f>
        <v/>
      </c>
      <c r="O78" s="146" t="str">
        <f t="shared" ref="O78" si="1117">IF(O77="ok",COLUMN(K107),"")</f>
        <v/>
      </c>
      <c r="P78" s="146" t="str">
        <f t="shared" ref="P78" si="1118">IF(P77="ok",COLUMN(L107),"")</f>
        <v/>
      </c>
      <c r="U78" s="146" t="str">
        <f t="shared" ref="U78:BQ78" si="1119">IF(U77="ok",COLUMN(Q106),"")</f>
        <v/>
      </c>
      <c r="V78" s="146" t="str">
        <f t="shared" si="1119"/>
        <v/>
      </c>
      <c r="W78" s="146" t="str">
        <f t="shared" si="1119"/>
        <v/>
      </c>
      <c r="X78" s="146" t="str">
        <f t="shared" si="1119"/>
        <v/>
      </c>
      <c r="Y78" s="146" t="str">
        <f t="shared" si="1119"/>
        <v/>
      </c>
      <c r="Z78" s="146" t="str">
        <f t="shared" si="1119"/>
        <v/>
      </c>
      <c r="AA78" s="146" t="str">
        <f t="shared" si="1119"/>
        <v/>
      </c>
      <c r="AB78" s="146" t="str">
        <f t="shared" si="1119"/>
        <v/>
      </c>
      <c r="AC78" s="146" t="str">
        <f t="shared" si="1119"/>
        <v/>
      </c>
      <c r="AD78" s="146" t="str">
        <f t="shared" si="1119"/>
        <v/>
      </c>
      <c r="AE78" s="146" t="str">
        <f t="shared" si="1119"/>
        <v/>
      </c>
      <c r="AF78" s="146" t="str">
        <f t="shared" si="1119"/>
        <v/>
      </c>
      <c r="AK78" s="146" t="str">
        <f t="shared" si="1119"/>
        <v/>
      </c>
      <c r="AL78" s="146" t="str">
        <f t="shared" si="1119"/>
        <v/>
      </c>
      <c r="AM78" s="146" t="str">
        <f t="shared" si="1119"/>
        <v/>
      </c>
      <c r="AN78" s="146" t="str">
        <f t="shared" si="1119"/>
        <v/>
      </c>
      <c r="AO78" s="146" t="str">
        <f t="shared" si="1119"/>
        <v/>
      </c>
      <c r="AP78" s="146" t="str">
        <f t="shared" si="1119"/>
        <v/>
      </c>
      <c r="AQ78" s="146" t="str">
        <f t="shared" si="1119"/>
        <v/>
      </c>
      <c r="AR78" s="146" t="str">
        <f t="shared" si="1119"/>
        <v/>
      </c>
      <c r="AS78" s="146" t="str">
        <f t="shared" si="1119"/>
        <v/>
      </c>
      <c r="AT78" s="146" t="str">
        <f t="shared" si="1119"/>
        <v/>
      </c>
      <c r="AU78" s="146" t="str">
        <f t="shared" si="1119"/>
        <v/>
      </c>
      <c r="AV78" s="146" t="str">
        <f t="shared" si="1119"/>
        <v/>
      </c>
      <c r="AW78" s="146" t="str">
        <f t="shared" si="1119"/>
        <v/>
      </c>
      <c r="AX78" s="146" t="str">
        <f t="shared" si="1119"/>
        <v/>
      </c>
      <c r="AY78" s="146" t="str">
        <f t="shared" si="1119"/>
        <v/>
      </c>
      <c r="AZ78" s="146" t="str">
        <f t="shared" si="1119"/>
        <v/>
      </c>
      <c r="BA78" s="146" t="str">
        <f t="shared" si="1119"/>
        <v/>
      </c>
      <c r="BB78" s="146" t="str">
        <f t="shared" si="1119"/>
        <v/>
      </c>
      <c r="BC78" s="146" t="str">
        <f t="shared" si="1119"/>
        <v/>
      </c>
      <c r="BD78" s="146" t="str">
        <f t="shared" si="1119"/>
        <v/>
      </c>
      <c r="BE78" s="146" t="str">
        <f t="shared" si="1119"/>
        <v/>
      </c>
      <c r="BF78" s="146" t="str">
        <f t="shared" si="1119"/>
        <v/>
      </c>
      <c r="BG78" s="146" t="str">
        <f t="shared" si="1119"/>
        <v/>
      </c>
      <c r="BH78" s="146" t="str">
        <f t="shared" si="1119"/>
        <v/>
      </c>
      <c r="BI78" s="146" t="str">
        <f t="shared" si="1119"/>
        <v/>
      </c>
      <c r="BJ78" s="146" t="str">
        <f t="shared" si="1119"/>
        <v/>
      </c>
      <c r="BK78" s="146" t="str">
        <f t="shared" si="1119"/>
        <v/>
      </c>
      <c r="BL78" s="146" t="str">
        <f t="shared" si="1119"/>
        <v/>
      </c>
      <c r="BQ78" s="146" t="str">
        <f t="shared" si="1119"/>
        <v/>
      </c>
      <c r="BR78" s="146" t="str">
        <f t="shared" ref="BR78:CB78" si="1120">IF(BR77="ok",COLUMN(BN106),"")</f>
        <v/>
      </c>
      <c r="BS78" s="146" t="str">
        <f t="shared" si="1120"/>
        <v/>
      </c>
      <c r="BT78" s="146" t="str">
        <f t="shared" si="1120"/>
        <v/>
      </c>
      <c r="BU78" s="146" t="str">
        <f t="shared" si="1120"/>
        <v/>
      </c>
      <c r="BV78" s="146" t="str">
        <f t="shared" si="1120"/>
        <v/>
      </c>
      <c r="BW78" s="146" t="str">
        <f t="shared" si="1120"/>
        <v/>
      </c>
      <c r="BX78" s="146" t="str">
        <f t="shared" si="1120"/>
        <v/>
      </c>
      <c r="BY78" s="146" t="str">
        <f t="shared" si="1120"/>
        <v/>
      </c>
      <c r="BZ78" s="146" t="str">
        <f t="shared" si="1120"/>
        <v/>
      </c>
      <c r="CA78" s="146" t="str">
        <f t="shared" si="1120"/>
        <v/>
      </c>
      <c r="CB78" s="146" t="str">
        <f t="shared" si="1120"/>
        <v/>
      </c>
    </row>
    <row r="79" spans="1:80" s="146" customFormat="1" ht="30" customHeight="1">
      <c r="A79" s="42"/>
      <c r="E79" s="146" t="str">
        <f>IF(OR(E63="",E64=""),"Não","ok")</f>
        <v>ok</v>
      </c>
      <c r="F79" s="146" t="str">
        <f t="shared" ref="F79:BQ79" si="1121">IF(OR(F63="",F64=""),"Não","ok")</f>
        <v>ok</v>
      </c>
      <c r="G79" s="146" t="str">
        <f t="shared" si="1121"/>
        <v>ok</v>
      </c>
      <c r="H79" s="146" t="str">
        <f t="shared" si="1121"/>
        <v>ok</v>
      </c>
      <c r="I79" s="146" t="str">
        <f t="shared" si="1121"/>
        <v>ok</v>
      </c>
      <c r="J79" s="146" t="str">
        <f t="shared" si="1121"/>
        <v>ok</v>
      </c>
      <c r="K79" s="146" t="str">
        <f t="shared" si="1121"/>
        <v>Não</v>
      </c>
      <c r="L79" s="146" t="str">
        <f t="shared" si="1121"/>
        <v>Não</v>
      </c>
      <c r="M79" s="146" t="str">
        <f t="shared" si="1121"/>
        <v>Não</v>
      </c>
      <c r="N79" s="146" t="str">
        <f t="shared" si="1121"/>
        <v>Não</v>
      </c>
      <c r="O79" s="146" t="str">
        <f t="shared" si="1121"/>
        <v>Não</v>
      </c>
      <c r="P79" s="146" t="str">
        <f t="shared" si="1121"/>
        <v>Não</v>
      </c>
      <c r="U79" s="146" t="str">
        <f t="shared" si="1121"/>
        <v>Não</v>
      </c>
      <c r="V79" s="146" t="str">
        <f t="shared" si="1121"/>
        <v>Não</v>
      </c>
      <c r="W79" s="146" t="str">
        <f t="shared" si="1121"/>
        <v>Não</v>
      </c>
      <c r="X79" s="146" t="str">
        <f t="shared" si="1121"/>
        <v>Não</v>
      </c>
      <c r="Y79" s="146" t="str">
        <f t="shared" si="1121"/>
        <v>Não</v>
      </c>
      <c r="Z79" s="146" t="str">
        <f t="shared" si="1121"/>
        <v>Não</v>
      </c>
      <c r="AA79" s="146" t="str">
        <f t="shared" si="1121"/>
        <v>Não</v>
      </c>
      <c r="AB79" s="146" t="str">
        <f t="shared" si="1121"/>
        <v>Não</v>
      </c>
      <c r="AC79" s="146" t="str">
        <f t="shared" si="1121"/>
        <v>Não</v>
      </c>
      <c r="AD79" s="146" t="str">
        <f t="shared" si="1121"/>
        <v>Não</v>
      </c>
      <c r="AE79" s="146" t="str">
        <f t="shared" si="1121"/>
        <v>Não</v>
      </c>
      <c r="AF79" s="146" t="str">
        <f t="shared" si="1121"/>
        <v>Não</v>
      </c>
      <c r="AK79" s="146" t="str">
        <f t="shared" si="1121"/>
        <v>Não</v>
      </c>
      <c r="AL79" s="146" t="str">
        <f t="shared" si="1121"/>
        <v>Não</v>
      </c>
      <c r="AM79" s="146" t="str">
        <f t="shared" si="1121"/>
        <v>Não</v>
      </c>
      <c r="AN79" s="146" t="str">
        <f t="shared" si="1121"/>
        <v>Não</v>
      </c>
      <c r="AO79" s="146" t="str">
        <f t="shared" si="1121"/>
        <v>Não</v>
      </c>
      <c r="AP79" s="146" t="str">
        <f t="shared" si="1121"/>
        <v>Não</v>
      </c>
      <c r="AQ79" s="146" t="str">
        <f t="shared" si="1121"/>
        <v>Não</v>
      </c>
      <c r="AR79" s="146" t="str">
        <f t="shared" si="1121"/>
        <v>Não</v>
      </c>
      <c r="AS79" s="146" t="str">
        <f t="shared" si="1121"/>
        <v>Não</v>
      </c>
      <c r="AT79" s="146" t="str">
        <f t="shared" si="1121"/>
        <v>Não</v>
      </c>
      <c r="AU79" s="146" t="str">
        <f t="shared" si="1121"/>
        <v>Não</v>
      </c>
      <c r="AV79" s="146" t="str">
        <f t="shared" si="1121"/>
        <v>Não</v>
      </c>
      <c r="AW79" s="146" t="str">
        <f t="shared" si="1121"/>
        <v>Não</v>
      </c>
      <c r="AX79" s="146" t="str">
        <f t="shared" si="1121"/>
        <v>Não</v>
      </c>
      <c r="AY79" s="146" t="str">
        <f t="shared" si="1121"/>
        <v>Não</v>
      </c>
      <c r="AZ79" s="146" t="str">
        <f t="shared" si="1121"/>
        <v>Não</v>
      </c>
      <c r="BA79" s="146" t="str">
        <f t="shared" si="1121"/>
        <v>Não</v>
      </c>
      <c r="BB79" s="146" t="str">
        <f t="shared" si="1121"/>
        <v>Não</v>
      </c>
      <c r="BC79" s="146" t="str">
        <f t="shared" si="1121"/>
        <v>Não</v>
      </c>
      <c r="BD79" s="146" t="str">
        <f t="shared" si="1121"/>
        <v>Não</v>
      </c>
      <c r="BE79" s="146" t="str">
        <f t="shared" si="1121"/>
        <v>Não</v>
      </c>
      <c r="BF79" s="146" t="str">
        <f t="shared" si="1121"/>
        <v>Não</v>
      </c>
      <c r="BG79" s="146" t="str">
        <f t="shared" si="1121"/>
        <v>Não</v>
      </c>
      <c r="BH79" s="146" t="str">
        <f t="shared" si="1121"/>
        <v>Não</v>
      </c>
      <c r="BI79" s="146" t="str">
        <f t="shared" si="1121"/>
        <v>Não</v>
      </c>
      <c r="BJ79" s="146" t="str">
        <f t="shared" si="1121"/>
        <v>Não</v>
      </c>
      <c r="BK79" s="146" t="str">
        <f t="shared" si="1121"/>
        <v>Não</v>
      </c>
      <c r="BL79" s="146" t="str">
        <f t="shared" si="1121"/>
        <v>Não</v>
      </c>
      <c r="BQ79" s="146" t="str">
        <f t="shared" si="1121"/>
        <v>Não</v>
      </c>
      <c r="BR79" s="146" t="str">
        <f t="shared" ref="BR79:CB79" si="1122">IF(OR(BR63="",BR64=""),"Não","ok")</f>
        <v>Não</v>
      </c>
      <c r="BS79" s="146" t="str">
        <f t="shared" si="1122"/>
        <v>Não</v>
      </c>
      <c r="BT79" s="146" t="str">
        <f t="shared" si="1122"/>
        <v>Não</v>
      </c>
      <c r="BU79" s="146" t="str">
        <f t="shared" si="1122"/>
        <v>Não</v>
      </c>
      <c r="BV79" s="146" t="str">
        <f t="shared" si="1122"/>
        <v>Não</v>
      </c>
      <c r="BW79" s="146" t="str">
        <f t="shared" si="1122"/>
        <v>Não</v>
      </c>
      <c r="BX79" s="146" t="str">
        <f t="shared" si="1122"/>
        <v>Não</v>
      </c>
      <c r="BY79" s="146" t="str">
        <f t="shared" si="1122"/>
        <v>Não</v>
      </c>
      <c r="BZ79" s="146" t="str">
        <f t="shared" si="1122"/>
        <v>Não</v>
      </c>
      <c r="CA79" s="146" t="str">
        <f t="shared" si="1122"/>
        <v>Não</v>
      </c>
      <c r="CB79" s="146" t="str">
        <f t="shared" si="1122"/>
        <v>Não</v>
      </c>
    </row>
    <row r="80" spans="1:80" s="146" customFormat="1" ht="30" customHeight="1">
      <c r="A80" s="42"/>
      <c r="E80" s="146">
        <f>IF(E79="ok",COLUMN(A109),"")</f>
        <v>1</v>
      </c>
      <c r="F80" s="146">
        <f t="shared" ref="F80" si="1123">IF(F79="ok",COLUMN(B109),"")</f>
        <v>2</v>
      </c>
      <c r="G80" s="146">
        <f t="shared" ref="G80" si="1124">IF(G79="ok",COLUMN(C109),"")</f>
        <v>3</v>
      </c>
      <c r="H80" s="146">
        <f t="shared" ref="H80" si="1125">IF(H79="ok",COLUMN(D109),"")</f>
        <v>4</v>
      </c>
      <c r="I80" s="146">
        <f t="shared" ref="I80" si="1126">IF(I79="ok",COLUMN(E109),"")</f>
        <v>5</v>
      </c>
      <c r="J80" s="146">
        <f t="shared" ref="J80" si="1127">IF(J79="ok",COLUMN(F109),"")</f>
        <v>6</v>
      </c>
      <c r="K80" s="146" t="str">
        <f t="shared" ref="K80" si="1128">IF(K79="ok",COLUMN(G109),"")</f>
        <v/>
      </c>
      <c r="L80" s="146" t="str">
        <f t="shared" ref="L80" si="1129">IF(L79="ok",COLUMN(H109),"")</f>
        <v/>
      </c>
      <c r="M80" s="146" t="str">
        <f t="shared" ref="M80" si="1130">IF(M79="ok",COLUMN(I109),"")</f>
        <v/>
      </c>
      <c r="N80" s="146" t="str">
        <f t="shared" ref="N80" si="1131">IF(N79="ok",COLUMN(J109),"")</f>
        <v/>
      </c>
      <c r="O80" s="146" t="str">
        <f t="shared" ref="O80" si="1132">IF(O79="ok",COLUMN(K109),"")</f>
        <v/>
      </c>
      <c r="P80" s="146" t="str">
        <f t="shared" ref="P80" si="1133">IF(P79="ok",COLUMN(L109),"")</f>
        <v/>
      </c>
      <c r="U80" s="146" t="str">
        <f t="shared" ref="U80:BQ80" si="1134">IF(U79="ok",COLUMN(Q107),"")</f>
        <v/>
      </c>
      <c r="V80" s="146" t="str">
        <f t="shared" si="1134"/>
        <v/>
      </c>
      <c r="W80" s="146" t="str">
        <f t="shared" si="1134"/>
        <v/>
      </c>
      <c r="X80" s="146" t="str">
        <f t="shared" si="1134"/>
        <v/>
      </c>
      <c r="Y80" s="146" t="str">
        <f t="shared" si="1134"/>
        <v/>
      </c>
      <c r="Z80" s="146" t="str">
        <f t="shared" si="1134"/>
        <v/>
      </c>
      <c r="AA80" s="146" t="str">
        <f t="shared" si="1134"/>
        <v/>
      </c>
      <c r="AB80" s="146" t="str">
        <f t="shared" si="1134"/>
        <v/>
      </c>
      <c r="AC80" s="146" t="str">
        <f t="shared" si="1134"/>
        <v/>
      </c>
      <c r="AD80" s="146" t="str">
        <f t="shared" si="1134"/>
        <v/>
      </c>
      <c r="AE80" s="146" t="str">
        <f t="shared" si="1134"/>
        <v/>
      </c>
      <c r="AF80" s="146" t="str">
        <f t="shared" si="1134"/>
        <v/>
      </c>
      <c r="AK80" s="146" t="str">
        <f t="shared" si="1134"/>
        <v/>
      </c>
      <c r="AL80" s="146" t="str">
        <f t="shared" si="1134"/>
        <v/>
      </c>
      <c r="AM80" s="146" t="str">
        <f t="shared" si="1134"/>
        <v/>
      </c>
      <c r="AN80" s="146" t="str">
        <f t="shared" si="1134"/>
        <v/>
      </c>
      <c r="AO80" s="146" t="str">
        <f t="shared" si="1134"/>
        <v/>
      </c>
      <c r="AP80" s="146" t="str">
        <f t="shared" si="1134"/>
        <v/>
      </c>
      <c r="AQ80" s="146" t="str">
        <f t="shared" si="1134"/>
        <v/>
      </c>
      <c r="AR80" s="146" t="str">
        <f t="shared" si="1134"/>
        <v/>
      </c>
      <c r="AS80" s="146" t="str">
        <f t="shared" si="1134"/>
        <v/>
      </c>
      <c r="AT80" s="146" t="str">
        <f t="shared" si="1134"/>
        <v/>
      </c>
      <c r="AU80" s="146" t="str">
        <f t="shared" si="1134"/>
        <v/>
      </c>
      <c r="AV80" s="146" t="str">
        <f t="shared" si="1134"/>
        <v/>
      </c>
      <c r="AW80" s="146" t="str">
        <f t="shared" si="1134"/>
        <v/>
      </c>
      <c r="AX80" s="146" t="str">
        <f t="shared" si="1134"/>
        <v/>
      </c>
      <c r="AY80" s="146" t="str">
        <f t="shared" si="1134"/>
        <v/>
      </c>
      <c r="AZ80" s="146" t="str">
        <f t="shared" si="1134"/>
        <v/>
      </c>
      <c r="BA80" s="146" t="str">
        <f t="shared" si="1134"/>
        <v/>
      </c>
      <c r="BB80" s="146" t="str">
        <f t="shared" si="1134"/>
        <v/>
      </c>
      <c r="BC80" s="146" t="str">
        <f t="shared" si="1134"/>
        <v/>
      </c>
      <c r="BD80" s="146" t="str">
        <f t="shared" si="1134"/>
        <v/>
      </c>
      <c r="BE80" s="146" t="str">
        <f t="shared" si="1134"/>
        <v/>
      </c>
      <c r="BF80" s="146" t="str">
        <f t="shared" si="1134"/>
        <v/>
      </c>
      <c r="BG80" s="146" t="str">
        <f t="shared" si="1134"/>
        <v/>
      </c>
      <c r="BH80" s="146" t="str">
        <f t="shared" si="1134"/>
        <v/>
      </c>
      <c r="BI80" s="146" t="str">
        <f t="shared" si="1134"/>
        <v/>
      </c>
      <c r="BJ80" s="146" t="str">
        <f t="shared" si="1134"/>
        <v/>
      </c>
      <c r="BK80" s="146" t="str">
        <f t="shared" si="1134"/>
        <v/>
      </c>
      <c r="BL80" s="146" t="str">
        <f t="shared" si="1134"/>
        <v/>
      </c>
      <c r="BQ80" s="146" t="str">
        <f t="shared" si="1134"/>
        <v/>
      </c>
      <c r="BR80" s="146" t="str">
        <f t="shared" ref="BR80:CB80" si="1135">IF(BR79="ok",COLUMN(BN107),"")</f>
        <v/>
      </c>
      <c r="BS80" s="146" t="str">
        <f t="shared" si="1135"/>
        <v/>
      </c>
      <c r="BT80" s="146" t="str">
        <f t="shared" si="1135"/>
        <v/>
      </c>
      <c r="BU80" s="146" t="str">
        <f t="shared" si="1135"/>
        <v/>
      </c>
      <c r="BV80" s="146" t="str">
        <f t="shared" si="1135"/>
        <v/>
      </c>
      <c r="BW80" s="146" t="str">
        <f t="shared" si="1135"/>
        <v/>
      </c>
      <c r="BX80" s="146" t="str">
        <f t="shared" si="1135"/>
        <v/>
      </c>
      <c r="BY80" s="146" t="str">
        <f t="shared" si="1135"/>
        <v/>
      </c>
      <c r="BZ80" s="146" t="str">
        <f t="shared" si="1135"/>
        <v/>
      </c>
      <c r="CA80" s="146" t="str">
        <f t="shared" si="1135"/>
        <v/>
      </c>
      <c r="CB80" s="146" t="str">
        <f t="shared" si="1135"/>
        <v/>
      </c>
    </row>
    <row r="81" spans="1:80" s="146" customFormat="1" ht="30" customHeight="1">
      <c r="A81" s="42"/>
      <c r="E81" s="146" t="str">
        <f t="shared" ref="E81:P81" si="1136">IF(OR(E65="",E66=""),"Não","ok")</f>
        <v>Não</v>
      </c>
      <c r="F81" s="146" t="str">
        <f t="shared" si="1136"/>
        <v>Não</v>
      </c>
      <c r="G81" s="146" t="str">
        <f t="shared" si="1136"/>
        <v>Não</v>
      </c>
      <c r="H81" s="146" t="str">
        <f t="shared" si="1136"/>
        <v>Não</v>
      </c>
      <c r="I81" s="146" t="str">
        <f t="shared" si="1136"/>
        <v>Não</v>
      </c>
      <c r="J81" s="146" t="str">
        <f t="shared" si="1136"/>
        <v>Não</v>
      </c>
      <c r="K81" s="146" t="str">
        <f t="shared" si="1136"/>
        <v>Não</v>
      </c>
      <c r="L81" s="146" t="str">
        <f t="shared" si="1136"/>
        <v>Não</v>
      </c>
      <c r="M81" s="146" t="str">
        <f t="shared" si="1136"/>
        <v>Não</v>
      </c>
      <c r="N81" s="146" t="str">
        <f t="shared" si="1136"/>
        <v>Não</v>
      </c>
      <c r="O81" s="146" t="str">
        <f t="shared" si="1136"/>
        <v>Não</v>
      </c>
      <c r="P81" s="146" t="str">
        <f t="shared" si="1136"/>
        <v>Não</v>
      </c>
      <c r="U81" s="146" t="str">
        <f>IF(OR(U65="",U66=""),"Não","ok")</f>
        <v>Não</v>
      </c>
      <c r="V81" s="146" t="str">
        <f t="shared" ref="V81:AF81" si="1137">IF(OR(V65="",V66=""),"Não","ok")</f>
        <v>Não</v>
      </c>
      <c r="W81" s="146" t="str">
        <f t="shared" si="1137"/>
        <v>Não</v>
      </c>
      <c r="X81" s="146" t="str">
        <f t="shared" si="1137"/>
        <v>Não</v>
      </c>
      <c r="Y81" s="146" t="str">
        <f t="shared" si="1137"/>
        <v>Não</v>
      </c>
      <c r="Z81" s="146" t="str">
        <f t="shared" si="1137"/>
        <v>Não</v>
      </c>
      <c r="AA81" s="146" t="str">
        <f t="shared" si="1137"/>
        <v>Não</v>
      </c>
      <c r="AB81" s="146" t="str">
        <f t="shared" si="1137"/>
        <v>Não</v>
      </c>
      <c r="AC81" s="146" t="str">
        <f t="shared" si="1137"/>
        <v>Não</v>
      </c>
      <c r="AD81" s="146" t="str">
        <f t="shared" si="1137"/>
        <v>Não</v>
      </c>
      <c r="AE81" s="146" t="str">
        <f t="shared" si="1137"/>
        <v>Não</v>
      </c>
      <c r="AF81" s="146" t="str">
        <f t="shared" si="1137"/>
        <v>Não</v>
      </c>
      <c r="AK81" s="146" t="str">
        <f>IF(OR(AK65="",AK66=""),"Não","ok")</f>
        <v>Não</v>
      </c>
      <c r="AL81" s="146" t="str">
        <f t="shared" ref="AL81:AV81" si="1138">IF(OR(AL65="",AL66=""),"Não","ok")</f>
        <v>Não</v>
      </c>
      <c r="AM81" s="146" t="str">
        <f t="shared" si="1138"/>
        <v>Não</v>
      </c>
      <c r="AN81" s="146" t="str">
        <f t="shared" si="1138"/>
        <v>Não</v>
      </c>
      <c r="AO81" s="146" t="str">
        <f t="shared" si="1138"/>
        <v>Não</v>
      </c>
      <c r="AP81" s="146" t="str">
        <f t="shared" si="1138"/>
        <v>Não</v>
      </c>
      <c r="AQ81" s="146" t="str">
        <f t="shared" si="1138"/>
        <v>Não</v>
      </c>
      <c r="AR81" s="146" t="str">
        <f t="shared" si="1138"/>
        <v>Não</v>
      </c>
      <c r="AS81" s="146" t="str">
        <f t="shared" si="1138"/>
        <v>Não</v>
      </c>
      <c r="AT81" s="146" t="str">
        <f t="shared" si="1138"/>
        <v>Não</v>
      </c>
      <c r="AU81" s="146" t="str">
        <f t="shared" si="1138"/>
        <v>Não</v>
      </c>
      <c r="AV81" s="146" t="str">
        <f t="shared" si="1138"/>
        <v>Não</v>
      </c>
      <c r="BA81" s="146" t="str">
        <f>IF(OR(BA65="",BA66=""),"Não","ok")</f>
        <v>Não</v>
      </c>
      <c r="BB81" s="146" t="str">
        <f t="shared" ref="BB81:BL81" si="1139">IF(OR(BB65="",BB66=""),"Não","ok")</f>
        <v>Não</v>
      </c>
      <c r="BC81" s="146" t="str">
        <f t="shared" si="1139"/>
        <v>Não</v>
      </c>
      <c r="BD81" s="146" t="str">
        <f t="shared" si="1139"/>
        <v>Não</v>
      </c>
      <c r="BE81" s="146" t="str">
        <f t="shared" si="1139"/>
        <v>Não</v>
      </c>
      <c r="BF81" s="146" t="str">
        <f t="shared" si="1139"/>
        <v>Não</v>
      </c>
      <c r="BG81" s="146" t="str">
        <f t="shared" si="1139"/>
        <v>Não</v>
      </c>
      <c r="BH81" s="146" t="str">
        <f t="shared" si="1139"/>
        <v>Não</v>
      </c>
      <c r="BI81" s="146" t="str">
        <f t="shared" si="1139"/>
        <v>Não</v>
      </c>
      <c r="BJ81" s="146" t="str">
        <f t="shared" si="1139"/>
        <v>Não</v>
      </c>
      <c r="BK81" s="146" t="str">
        <f t="shared" si="1139"/>
        <v>Não</v>
      </c>
      <c r="BL81" s="146" t="str">
        <f t="shared" si="1139"/>
        <v>Não</v>
      </c>
      <c r="BQ81" s="146" t="str">
        <f t="shared" ref="BQ81:CB81" si="1140">IF(OR(BQ65="",BQ66=""),"Não","ok")</f>
        <v>Não</v>
      </c>
      <c r="BR81" s="146" t="str">
        <f t="shared" si="1140"/>
        <v>Não</v>
      </c>
      <c r="BS81" s="146" t="str">
        <f t="shared" si="1140"/>
        <v>Não</v>
      </c>
      <c r="BT81" s="146" t="str">
        <f t="shared" si="1140"/>
        <v>Não</v>
      </c>
      <c r="BU81" s="146" t="str">
        <f t="shared" si="1140"/>
        <v>Não</v>
      </c>
      <c r="BV81" s="146" t="str">
        <f t="shared" si="1140"/>
        <v>Não</v>
      </c>
      <c r="BW81" s="146" t="str">
        <f t="shared" si="1140"/>
        <v>Não</v>
      </c>
      <c r="BX81" s="146" t="str">
        <f t="shared" si="1140"/>
        <v>Não</v>
      </c>
      <c r="BY81" s="146" t="str">
        <f t="shared" si="1140"/>
        <v>Não</v>
      </c>
      <c r="BZ81" s="146" t="str">
        <f t="shared" si="1140"/>
        <v>Não</v>
      </c>
      <c r="CA81" s="146" t="str">
        <f t="shared" si="1140"/>
        <v>Não</v>
      </c>
      <c r="CB81" s="146" t="str">
        <f t="shared" si="1140"/>
        <v>Não</v>
      </c>
    </row>
    <row r="82" spans="1:80" s="146" customFormat="1" ht="30" customHeight="1">
      <c r="A82" s="42"/>
      <c r="E82" s="146" t="str">
        <f>IF(E81="ok",COLUMN(A111),"")</f>
        <v/>
      </c>
      <c r="F82" s="146" t="str">
        <f t="shared" ref="F82" si="1141">IF(F81="ok",COLUMN(B111),"")</f>
        <v/>
      </c>
      <c r="G82" s="146" t="str">
        <f t="shared" ref="G82" si="1142">IF(G81="ok",COLUMN(C111),"")</f>
        <v/>
      </c>
      <c r="H82" s="146" t="str">
        <f t="shared" ref="H82" si="1143">IF(H81="ok",COLUMN(D111),"")</f>
        <v/>
      </c>
      <c r="I82" s="146" t="str">
        <f t="shared" ref="I82" si="1144">IF(I81="ok",COLUMN(E111),"")</f>
        <v/>
      </c>
      <c r="J82" s="146" t="str">
        <f t="shared" ref="J82" si="1145">IF(J81="ok",COLUMN(F111),"")</f>
        <v/>
      </c>
      <c r="K82" s="146" t="str">
        <f t="shared" ref="K82" si="1146">IF(K81="ok",COLUMN(G111),"")</f>
        <v/>
      </c>
      <c r="L82" s="146" t="str">
        <f t="shared" ref="L82" si="1147">IF(L81="ok",COLUMN(H111),"")</f>
        <v/>
      </c>
      <c r="M82" s="146" t="str">
        <f t="shared" ref="M82" si="1148">IF(M81="ok",COLUMN(I111),"")</f>
        <v/>
      </c>
      <c r="N82" s="146" t="str">
        <f t="shared" ref="N82" si="1149">IF(N81="ok",COLUMN(J111),"")</f>
        <v/>
      </c>
      <c r="O82" s="146" t="str">
        <f t="shared" ref="O82" si="1150">IF(O81="ok",COLUMN(K111),"")</f>
        <v/>
      </c>
      <c r="P82" s="146" t="str">
        <f t="shared" ref="P82" si="1151">IF(P81="ok",COLUMN(L111),"")</f>
        <v/>
      </c>
      <c r="U82" s="146" t="str">
        <f t="shared" ref="U82" si="1152">IF(U81="ok",COLUMN(Q111),"")</f>
        <v/>
      </c>
      <c r="V82" s="146" t="str">
        <f t="shared" ref="V82" si="1153">IF(V81="ok",COLUMN(R111),"")</f>
        <v/>
      </c>
      <c r="W82" s="146" t="str">
        <f t="shared" ref="W82" si="1154">IF(W81="ok",COLUMN(S111),"")</f>
        <v/>
      </c>
      <c r="X82" s="146" t="str">
        <f t="shared" ref="X82" si="1155">IF(X81="ok",COLUMN(T111),"")</f>
        <v/>
      </c>
      <c r="Y82" s="146" t="str">
        <f t="shared" ref="Y82" si="1156">IF(Y81="ok",COLUMN(U111),"")</f>
        <v/>
      </c>
      <c r="Z82" s="146" t="str">
        <f t="shared" ref="Z82" si="1157">IF(Z81="ok",COLUMN(V111),"")</f>
        <v/>
      </c>
      <c r="AA82" s="146" t="str">
        <f t="shared" ref="AA82" si="1158">IF(AA81="ok",COLUMN(W111),"")</f>
        <v/>
      </c>
      <c r="AB82" s="146" t="str">
        <f t="shared" ref="AB82" si="1159">IF(AB81="ok",COLUMN(X111),"")</f>
        <v/>
      </c>
      <c r="AC82" s="146" t="str">
        <f t="shared" ref="AC82" si="1160">IF(AC81="ok",COLUMN(Y111),"")</f>
        <v/>
      </c>
      <c r="AD82" s="146" t="str">
        <f t="shared" ref="AD82" si="1161">IF(AD81="ok",COLUMN(Z111),"")</f>
        <v/>
      </c>
      <c r="AE82" s="146" t="str">
        <f t="shared" ref="AE82" si="1162">IF(AE81="ok",COLUMN(AA111),"")</f>
        <v/>
      </c>
      <c r="AF82" s="146" t="str">
        <f t="shared" ref="AF82" si="1163">IF(AF81="ok",COLUMN(AB111),"")</f>
        <v/>
      </c>
      <c r="AK82" s="146" t="str">
        <f t="shared" ref="AK82" si="1164">IF(AK81="ok",COLUMN(AG111),"")</f>
        <v/>
      </c>
      <c r="AL82" s="146" t="str">
        <f t="shared" ref="AL82" si="1165">IF(AL81="ok",COLUMN(AH111),"")</f>
        <v/>
      </c>
      <c r="AM82" s="146" t="str">
        <f t="shared" ref="AM82" si="1166">IF(AM81="ok",COLUMN(AI111),"")</f>
        <v/>
      </c>
      <c r="AN82" s="146" t="str">
        <f t="shared" ref="AN82" si="1167">IF(AN81="ok",COLUMN(AJ111),"")</f>
        <v/>
      </c>
      <c r="AO82" s="146" t="str">
        <f t="shared" ref="AO82" si="1168">IF(AO81="ok",COLUMN(AK111),"")</f>
        <v/>
      </c>
      <c r="AP82" s="146" t="str">
        <f t="shared" ref="AP82" si="1169">IF(AP81="ok",COLUMN(AL111),"")</f>
        <v/>
      </c>
      <c r="AQ82" s="146" t="str">
        <f t="shared" ref="AQ82" si="1170">IF(AQ81="ok",COLUMN(AM111),"")</f>
        <v/>
      </c>
      <c r="AR82" s="146" t="str">
        <f t="shared" ref="AR82" si="1171">IF(AR81="ok",COLUMN(AN111),"")</f>
        <v/>
      </c>
      <c r="AS82" s="146" t="str">
        <f t="shared" ref="AS82" si="1172">IF(AS81="ok",COLUMN(AO111),"")</f>
        <v/>
      </c>
      <c r="AT82" s="146" t="str">
        <f t="shared" ref="AT82" si="1173">IF(AT81="ok",COLUMN(AP111),"")</f>
        <v/>
      </c>
      <c r="AU82" s="146" t="str">
        <f t="shared" ref="AU82" si="1174">IF(AU81="ok",COLUMN(AQ111),"")</f>
        <v/>
      </c>
      <c r="AV82" s="146" t="str">
        <f t="shared" ref="AV82" si="1175">IF(AV81="ok",COLUMN(AR111),"")</f>
        <v/>
      </c>
      <c r="AW82" s="146" t="str">
        <f t="shared" ref="AW82" si="1176">IF(AW81="ok",COLUMN(AS111),"")</f>
        <v/>
      </c>
      <c r="AX82" s="146" t="str">
        <f t="shared" ref="AX82" si="1177">IF(AX81="ok",COLUMN(AT111),"")</f>
        <v/>
      </c>
      <c r="AY82" s="146" t="str">
        <f t="shared" ref="AY82" si="1178">IF(AY81="ok",COLUMN(AU111),"")</f>
        <v/>
      </c>
      <c r="AZ82" s="146" t="str">
        <f t="shared" ref="AZ82" si="1179">IF(AZ81="ok",COLUMN(AV111),"")</f>
        <v/>
      </c>
      <c r="BA82" s="146" t="str">
        <f t="shared" ref="BA82" si="1180">IF(BA81="ok",COLUMN(AW111),"")</f>
        <v/>
      </c>
      <c r="BB82" s="146" t="str">
        <f t="shared" ref="BB82" si="1181">IF(BB81="ok",COLUMN(AX111),"")</f>
        <v/>
      </c>
      <c r="BC82" s="146" t="str">
        <f t="shared" ref="BC82" si="1182">IF(BC81="ok",COLUMN(AY111),"")</f>
        <v/>
      </c>
      <c r="BD82" s="146" t="str">
        <f t="shared" ref="BD82" si="1183">IF(BD81="ok",COLUMN(AZ111),"")</f>
        <v/>
      </c>
      <c r="BE82" s="146" t="str">
        <f t="shared" ref="BE82" si="1184">IF(BE81="ok",COLUMN(BA111),"")</f>
        <v/>
      </c>
      <c r="BF82" s="146" t="str">
        <f t="shared" ref="BF82" si="1185">IF(BF81="ok",COLUMN(BB111),"")</f>
        <v/>
      </c>
      <c r="BG82" s="146" t="str">
        <f t="shared" ref="BG82" si="1186">IF(BG81="ok",COLUMN(BC111),"")</f>
        <v/>
      </c>
      <c r="BH82" s="146" t="str">
        <f t="shared" ref="BH82" si="1187">IF(BH81="ok",COLUMN(BD111),"")</f>
        <v/>
      </c>
      <c r="BI82" s="146" t="str">
        <f t="shared" ref="BI82" si="1188">IF(BI81="ok",COLUMN(BE111),"")</f>
        <v/>
      </c>
      <c r="BJ82" s="146" t="str">
        <f t="shared" ref="BJ82" si="1189">IF(BJ81="ok",COLUMN(BF111),"")</f>
        <v/>
      </c>
      <c r="BK82" s="146" t="str">
        <f t="shared" ref="BK82" si="1190">IF(BK81="ok",COLUMN(BG111),"")</f>
        <v/>
      </c>
      <c r="BL82" s="146" t="str">
        <f t="shared" ref="BL82" si="1191">IF(BL81="ok",COLUMN(BH111),"")</f>
        <v/>
      </c>
      <c r="BQ82" s="146" t="str">
        <f t="shared" ref="BQ82" si="1192">IF(BQ81="ok",COLUMN(BM111),"")</f>
        <v/>
      </c>
      <c r="BR82" s="146" t="str">
        <f t="shared" ref="BR82" si="1193">IF(BR81="ok",COLUMN(BN111),"")</f>
        <v/>
      </c>
      <c r="BS82" s="146" t="str">
        <f t="shared" ref="BS82" si="1194">IF(BS81="ok",COLUMN(BO111),"")</f>
        <v/>
      </c>
      <c r="BT82" s="146" t="str">
        <f t="shared" ref="BT82" si="1195">IF(BT81="ok",COLUMN(BP111),"")</f>
        <v/>
      </c>
      <c r="BU82" s="146" t="str">
        <f t="shared" ref="BU82" si="1196">IF(BU81="ok",COLUMN(BQ111),"")</f>
        <v/>
      </c>
      <c r="BV82" s="146" t="str">
        <f t="shared" ref="BV82" si="1197">IF(BV81="ok",COLUMN(BR111),"")</f>
        <v/>
      </c>
      <c r="BW82" s="146" t="str">
        <f t="shared" ref="BW82" si="1198">IF(BW81="ok",COLUMN(BS111),"")</f>
        <v/>
      </c>
      <c r="BX82" s="146" t="str">
        <f t="shared" ref="BX82" si="1199">IF(BX81="ok",COLUMN(BT111),"")</f>
        <v/>
      </c>
      <c r="BY82" s="146" t="str">
        <f t="shared" ref="BY82" si="1200">IF(BY81="ok",COLUMN(BU111),"")</f>
        <v/>
      </c>
      <c r="BZ82" s="146" t="str">
        <f t="shared" ref="BZ82" si="1201">IF(BZ81="ok",COLUMN(BV111),"")</f>
        <v/>
      </c>
      <c r="CA82" s="146" t="str">
        <f t="shared" ref="CA82" si="1202">IF(CA81="ok",COLUMN(BW111),"")</f>
        <v/>
      </c>
      <c r="CB82" s="146" t="str">
        <f t="shared" ref="CB82" si="1203">IF(CB81="ok",COLUMN(BX111),"")</f>
        <v/>
      </c>
    </row>
    <row r="83" spans="1:80" s="146" customFormat="1" ht="30" customHeight="1">
      <c r="A83" s="42"/>
      <c r="E83" s="146" t="str">
        <f>IF(OR(E67="",E68=""),"Não","ok")</f>
        <v>Não</v>
      </c>
      <c r="F83" s="146" t="str">
        <f t="shared" ref="F83:P83" si="1204">IF(OR(F67="",F68=""),"Não","ok")</f>
        <v>Não</v>
      </c>
      <c r="G83" s="146" t="str">
        <f t="shared" si="1204"/>
        <v>Não</v>
      </c>
      <c r="H83" s="146" t="str">
        <f t="shared" si="1204"/>
        <v>Não</v>
      </c>
      <c r="I83" s="146" t="str">
        <f t="shared" si="1204"/>
        <v>Não</v>
      </c>
      <c r="J83" s="146" t="str">
        <f t="shared" si="1204"/>
        <v>Não</v>
      </c>
      <c r="K83" s="146" t="str">
        <f t="shared" si="1204"/>
        <v>Não</v>
      </c>
      <c r="L83" s="146" t="str">
        <f t="shared" si="1204"/>
        <v>Não</v>
      </c>
      <c r="M83" s="146" t="str">
        <f t="shared" si="1204"/>
        <v>Não</v>
      </c>
      <c r="N83" s="146" t="str">
        <f t="shared" si="1204"/>
        <v>Não</v>
      </c>
      <c r="O83" s="146" t="str">
        <f t="shared" si="1204"/>
        <v>Não</v>
      </c>
      <c r="P83" s="146" t="str">
        <f t="shared" si="1204"/>
        <v>Não</v>
      </c>
      <c r="U83" s="146" t="str">
        <f t="shared" ref="U83:AF83" si="1205">IF(OR(U67="",U68=""),"Não","ok")</f>
        <v>Não</v>
      </c>
      <c r="V83" s="146" t="str">
        <f t="shared" si="1205"/>
        <v>Não</v>
      </c>
      <c r="W83" s="146" t="str">
        <f t="shared" si="1205"/>
        <v>Não</v>
      </c>
      <c r="X83" s="146" t="str">
        <f t="shared" si="1205"/>
        <v>Não</v>
      </c>
      <c r="Y83" s="146" t="str">
        <f t="shared" si="1205"/>
        <v>Não</v>
      </c>
      <c r="Z83" s="146" t="str">
        <f t="shared" si="1205"/>
        <v>Não</v>
      </c>
      <c r="AA83" s="146" t="str">
        <f t="shared" si="1205"/>
        <v>Não</v>
      </c>
      <c r="AB83" s="146" t="str">
        <f t="shared" si="1205"/>
        <v>Não</v>
      </c>
      <c r="AC83" s="146" t="str">
        <f t="shared" si="1205"/>
        <v>Não</v>
      </c>
      <c r="AD83" s="146" t="str">
        <f t="shared" si="1205"/>
        <v>Não</v>
      </c>
      <c r="AE83" s="146" t="str">
        <f t="shared" si="1205"/>
        <v>Não</v>
      </c>
      <c r="AF83" s="146" t="str">
        <f t="shared" si="1205"/>
        <v>Não</v>
      </c>
      <c r="AK83" s="146" t="str">
        <f t="shared" ref="AK83:BL83" si="1206">IF(OR(AK67="",AK68=""),"Não","ok")</f>
        <v>Não</v>
      </c>
      <c r="AL83" s="146" t="str">
        <f t="shared" si="1206"/>
        <v>Não</v>
      </c>
      <c r="AM83" s="146" t="str">
        <f t="shared" si="1206"/>
        <v>Não</v>
      </c>
      <c r="AN83" s="146" t="str">
        <f t="shared" si="1206"/>
        <v>Não</v>
      </c>
      <c r="AO83" s="146" t="str">
        <f t="shared" si="1206"/>
        <v>Não</v>
      </c>
      <c r="AP83" s="146" t="str">
        <f t="shared" si="1206"/>
        <v>Não</v>
      </c>
      <c r="AQ83" s="146" t="str">
        <f t="shared" si="1206"/>
        <v>Não</v>
      </c>
      <c r="AR83" s="146" t="str">
        <f t="shared" si="1206"/>
        <v>Não</v>
      </c>
      <c r="AS83" s="146" t="str">
        <f t="shared" si="1206"/>
        <v>Não</v>
      </c>
      <c r="AT83" s="146" t="str">
        <f t="shared" si="1206"/>
        <v>Não</v>
      </c>
      <c r="AU83" s="146" t="str">
        <f t="shared" si="1206"/>
        <v>Não</v>
      </c>
      <c r="AV83" s="146" t="str">
        <f t="shared" si="1206"/>
        <v>Não</v>
      </c>
      <c r="AW83" s="146" t="str">
        <f t="shared" si="1206"/>
        <v>Não</v>
      </c>
      <c r="AX83" s="146" t="str">
        <f t="shared" si="1206"/>
        <v>Não</v>
      </c>
      <c r="AY83" s="146" t="str">
        <f t="shared" si="1206"/>
        <v>Não</v>
      </c>
      <c r="AZ83" s="146" t="str">
        <f t="shared" si="1206"/>
        <v>Não</v>
      </c>
      <c r="BA83" s="146" t="str">
        <f t="shared" si="1206"/>
        <v>Não</v>
      </c>
      <c r="BB83" s="146" t="str">
        <f t="shared" si="1206"/>
        <v>Não</v>
      </c>
      <c r="BC83" s="146" t="str">
        <f t="shared" si="1206"/>
        <v>Não</v>
      </c>
      <c r="BD83" s="146" t="str">
        <f t="shared" si="1206"/>
        <v>Não</v>
      </c>
      <c r="BE83" s="146" t="str">
        <f t="shared" si="1206"/>
        <v>Não</v>
      </c>
      <c r="BF83" s="146" t="str">
        <f t="shared" si="1206"/>
        <v>Não</v>
      </c>
      <c r="BG83" s="146" t="str">
        <f t="shared" si="1206"/>
        <v>Não</v>
      </c>
      <c r="BH83" s="146" t="str">
        <f t="shared" si="1206"/>
        <v>Não</v>
      </c>
      <c r="BI83" s="146" t="str">
        <f t="shared" si="1206"/>
        <v>Não</v>
      </c>
      <c r="BJ83" s="146" t="str">
        <f t="shared" si="1206"/>
        <v>Não</v>
      </c>
      <c r="BK83" s="146" t="str">
        <f t="shared" si="1206"/>
        <v>Não</v>
      </c>
      <c r="BL83" s="146" t="str">
        <f t="shared" si="1206"/>
        <v>Não</v>
      </c>
      <c r="BQ83" s="146" t="str">
        <f t="shared" ref="BQ83:CB83" si="1207">IF(OR(BQ67="",BQ68=""),"Não","ok")</f>
        <v>Não</v>
      </c>
      <c r="BR83" s="146" t="str">
        <f t="shared" si="1207"/>
        <v>Não</v>
      </c>
      <c r="BS83" s="146" t="str">
        <f t="shared" si="1207"/>
        <v>Não</v>
      </c>
      <c r="BT83" s="146" t="str">
        <f t="shared" si="1207"/>
        <v>Não</v>
      </c>
      <c r="BU83" s="146" t="str">
        <f t="shared" si="1207"/>
        <v>Não</v>
      </c>
      <c r="BV83" s="146" t="str">
        <f t="shared" si="1207"/>
        <v>Não</v>
      </c>
      <c r="BW83" s="146" t="str">
        <f t="shared" si="1207"/>
        <v>Não</v>
      </c>
      <c r="BX83" s="146" t="str">
        <f t="shared" si="1207"/>
        <v>Não</v>
      </c>
      <c r="BY83" s="146" t="str">
        <f t="shared" si="1207"/>
        <v>Não</v>
      </c>
      <c r="BZ83" s="146" t="str">
        <f t="shared" si="1207"/>
        <v>Não</v>
      </c>
      <c r="CA83" s="146" t="str">
        <f t="shared" si="1207"/>
        <v>Não</v>
      </c>
      <c r="CB83" s="146" t="str">
        <f t="shared" si="1207"/>
        <v>Não</v>
      </c>
    </row>
    <row r="84" spans="1:80" s="146" customFormat="1" ht="30" customHeight="1">
      <c r="A84" s="42"/>
      <c r="E84" s="146" t="str">
        <f>IF(E83="ok",COLUMN(A113),"")</f>
        <v/>
      </c>
      <c r="F84" s="146" t="str">
        <f t="shared" ref="F84" si="1208">IF(F83="ok",COLUMN(B113),"")</f>
        <v/>
      </c>
      <c r="G84" s="146" t="str">
        <f t="shared" ref="G84" si="1209">IF(G83="ok",COLUMN(C113),"")</f>
        <v/>
      </c>
      <c r="H84" s="146" t="str">
        <f t="shared" ref="H84" si="1210">IF(H83="ok",COLUMN(D113),"")</f>
        <v/>
      </c>
      <c r="I84" s="146" t="str">
        <f t="shared" ref="I84" si="1211">IF(I83="ok",COLUMN(E113),"")</f>
        <v/>
      </c>
      <c r="J84" s="146" t="str">
        <f t="shared" ref="J84" si="1212">IF(J83="ok",COLUMN(F113),"")</f>
        <v/>
      </c>
      <c r="K84" s="146" t="str">
        <f t="shared" ref="K84" si="1213">IF(K83="ok",COLUMN(G113),"")</f>
        <v/>
      </c>
      <c r="L84" s="146" t="str">
        <f t="shared" ref="L84" si="1214">IF(L83="ok",COLUMN(H113),"")</f>
        <v/>
      </c>
      <c r="M84" s="146" t="str">
        <f t="shared" ref="M84" si="1215">IF(M83="ok",COLUMN(I113),"")</f>
        <v/>
      </c>
      <c r="N84" s="146" t="str">
        <f t="shared" ref="N84" si="1216">IF(N83="ok",COLUMN(J113),"")</f>
        <v/>
      </c>
      <c r="O84" s="146" t="str">
        <f t="shared" ref="O84" si="1217">IF(O83="ok",COLUMN(K113),"")</f>
        <v/>
      </c>
      <c r="P84" s="146" t="str">
        <f t="shared" ref="P84" si="1218">IF(P83="ok",COLUMN(L113),"")</f>
        <v/>
      </c>
      <c r="U84" s="146" t="str">
        <f t="shared" ref="U84" si="1219">IF(U83="ok",COLUMN(Q112),"")</f>
        <v/>
      </c>
      <c r="V84" s="146" t="str">
        <f t="shared" ref="V84" si="1220">IF(V83="ok",COLUMN(R112),"")</f>
        <v/>
      </c>
      <c r="W84" s="146" t="str">
        <f t="shared" ref="W84" si="1221">IF(W83="ok",COLUMN(S112),"")</f>
        <v/>
      </c>
      <c r="X84" s="146" t="str">
        <f t="shared" ref="X84" si="1222">IF(X83="ok",COLUMN(T112),"")</f>
        <v/>
      </c>
      <c r="Y84" s="146" t="str">
        <f t="shared" ref="Y84" si="1223">IF(Y83="ok",COLUMN(U112),"")</f>
        <v/>
      </c>
      <c r="Z84" s="146" t="str">
        <f t="shared" ref="Z84" si="1224">IF(Z83="ok",COLUMN(V112),"")</f>
        <v/>
      </c>
      <c r="AA84" s="146" t="str">
        <f t="shared" ref="AA84" si="1225">IF(AA83="ok",COLUMN(W112),"")</f>
        <v/>
      </c>
      <c r="AB84" s="146" t="str">
        <f t="shared" ref="AB84" si="1226">IF(AB83="ok",COLUMN(X112),"")</f>
        <v/>
      </c>
      <c r="AC84" s="146" t="str">
        <f t="shared" ref="AC84" si="1227">IF(AC83="ok",COLUMN(Y112),"")</f>
        <v/>
      </c>
      <c r="AD84" s="146" t="str">
        <f t="shared" ref="AD84" si="1228">IF(AD83="ok",COLUMN(Z112),"")</f>
        <v/>
      </c>
      <c r="AE84" s="146" t="str">
        <f t="shared" ref="AE84" si="1229">IF(AE83="ok",COLUMN(AA112),"")</f>
        <v/>
      </c>
      <c r="AF84" s="146" t="str">
        <f t="shared" ref="AF84" si="1230">IF(AF83="ok",COLUMN(AB112),"")</f>
        <v/>
      </c>
      <c r="AK84" s="146" t="str">
        <f t="shared" ref="AK84" si="1231">IF(AK83="ok",COLUMN(AG112),"")</f>
        <v/>
      </c>
      <c r="AL84" s="146" t="str">
        <f t="shared" ref="AL84" si="1232">IF(AL83="ok",COLUMN(AH112),"")</f>
        <v/>
      </c>
      <c r="AM84" s="146" t="str">
        <f t="shared" ref="AM84" si="1233">IF(AM83="ok",COLUMN(AI112),"")</f>
        <v/>
      </c>
      <c r="AN84" s="146" t="str">
        <f t="shared" ref="AN84" si="1234">IF(AN83="ok",COLUMN(AJ112),"")</f>
        <v/>
      </c>
      <c r="AO84" s="146" t="str">
        <f t="shared" ref="AO84" si="1235">IF(AO83="ok",COLUMN(AK112),"")</f>
        <v/>
      </c>
      <c r="AP84" s="146" t="str">
        <f t="shared" ref="AP84" si="1236">IF(AP83="ok",COLUMN(AL112),"")</f>
        <v/>
      </c>
      <c r="AQ84" s="146" t="str">
        <f t="shared" ref="AQ84" si="1237">IF(AQ83="ok",COLUMN(AM112),"")</f>
        <v/>
      </c>
      <c r="AR84" s="146" t="str">
        <f t="shared" ref="AR84" si="1238">IF(AR83="ok",COLUMN(AN112),"")</f>
        <v/>
      </c>
      <c r="AS84" s="146" t="str">
        <f t="shared" ref="AS84" si="1239">IF(AS83="ok",COLUMN(AO112),"")</f>
        <v/>
      </c>
      <c r="AT84" s="146" t="str">
        <f t="shared" ref="AT84" si="1240">IF(AT83="ok",COLUMN(AP112),"")</f>
        <v/>
      </c>
      <c r="AU84" s="146" t="str">
        <f t="shared" ref="AU84" si="1241">IF(AU83="ok",COLUMN(AQ112),"")</f>
        <v/>
      </c>
      <c r="AV84" s="146" t="str">
        <f t="shared" ref="AV84" si="1242">IF(AV83="ok",COLUMN(AR112),"")</f>
        <v/>
      </c>
      <c r="AW84" s="146" t="str">
        <f t="shared" ref="AW84" si="1243">IF(AW83="ok",COLUMN(AS112),"")</f>
        <v/>
      </c>
      <c r="AX84" s="146" t="str">
        <f t="shared" ref="AX84" si="1244">IF(AX83="ok",COLUMN(AT112),"")</f>
        <v/>
      </c>
      <c r="AY84" s="146" t="str">
        <f t="shared" ref="AY84" si="1245">IF(AY83="ok",COLUMN(AU112),"")</f>
        <v/>
      </c>
      <c r="AZ84" s="146" t="str">
        <f t="shared" ref="AZ84" si="1246">IF(AZ83="ok",COLUMN(AV112),"")</f>
        <v/>
      </c>
      <c r="BA84" s="146" t="str">
        <f t="shared" ref="BA84" si="1247">IF(BA83="ok",COLUMN(AW112),"")</f>
        <v/>
      </c>
      <c r="BB84" s="146" t="str">
        <f t="shared" ref="BB84" si="1248">IF(BB83="ok",COLUMN(AX112),"")</f>
        <v/>
      </c>
      <c r="BC84" s="146" t="str">
        <f t="shared" ref="BC84" si="1249">IF(BC83="ok",COLUMN(AY112),"")</f>
        <v/>
      </c>
      <c r="BD84" s="146" t="str">
        <f t="shared" ref="BD84" si="1250">IF(BD83="ok",COLUMN(AZ112),"")</f>
        <v/>
      </c>
      <c r="BE84" s="146" t="str">
        <f t="shared" ref="BE84" si="1251">IF(BE83="ok",COLUMN(BA112),"")</f>
        <v/>
      </c>
      <c r="BF84" s="146" t="str">
        <f t="shared" ref="BF84" si="1252">IF(BF83="ok",COLUMN(BB112),"")</f>
        <v/>
      </c>
      <c r="BG84" s="146" t="str">
        <f t="shared" ref="BG84" si="1253">IF(BG83="ok",COLUMN(BC112),"")</f>
        <v/>
      </c>
      <c r="BH84" s="146" t="str">
        <f t="shared" ref="BH84" si="1254">IF(BH83="ok",COLUMN(BD112),"")</f>
        <v/>
      </c>
      <c r="BI84" s="146" t="str">
        <f t="shared" ref="BI84" si="1255">IF(BI83="ok",COLUMN(BE112),"")</f>
        <v/>
      </c>
      <c r="BJ84" s="146" t="str">
        <f t="shared" ref="BJ84" si="1256">IF(BJ83="ok",COLUMN(BF112),"")</f>
        <v/>
      </c>
      <c r="BK84" s="146" t="str">
        <f t="shared" ref="BK84" si="1257">IF(BK83="ok",COLUMN(BG112),"")</f>
        <v/>
      </c>
      <c r="BL84" s="146" t="str">
        <f t="shared" ref="BL84" si="1258">IF(BL83="ok",COLUMN(BH112),"")</f>
        <v/>
      </c>
      <c r="BQ84" s="146" t="str">
        <f t="shared" ref="BQ84" si="1259">IF(BQ83="ok",COLUMN(BM112),"")</f>
        <v/>
      </c>
      <c r="BR84" s="146" t="str">
        <f t="shared" ref="BR84" si="1260">IF(BR83="ok",COLUMN(BN112),"")</f>
        <v/>
      </c>
      <c r="BS84" s="146" t="str">
        <f t="shared" ref="BS84" si="1261">IF(BS83="ok",COLUMN(BO112),"")</f>
        <v/>
      </c>
      <c r="BT84" s="146" t="str">
        <f t="shared" ref="BT84" si="1262">IF(BT83="ok",COLUMN(BP112),"")</f>
        <v/>
      </c>
      <c r="BU84" s="146" t="str">
        <f t="shared" ref="BU84" si="1263">IF(BU83="ok",COLUMN(BQ112),"")</f>
        <v/>
      </c>
      <c r="BV84" s="146" t="str">
        <f t="shared" ref="BV84" si="1264">IF(BV83="ok",COLUMN(BR112),"")</f>
        <v/>
      </c>
      <c r="BW84" s="146" t="str">
        <f t="shared" ref="BW84" si="1265">IF(BW83="ok",COLUMN(BS112),"")</f>
        <v/>
      </c>
      <c r="BX84" s="146" t="str">
        <f t="shared" ref="BX84" si="1266">IF(BX83="ok",COLUMN(BT112),"")</f>
        <v/>
      </c>
      <c r="BY84" s="146" t="str">
        <f t="shared" ref="BY84" si="1267">IF(BY83="ok",COLUMN(BU112),"")</f>
        <v/>
      </c>
      <c r="BZ84" s="146" t="str">
        <f t="shared" ref="BZ84" si="1268">IF(BZ83="ok",COLUMN(BV112),"")</f>
        <v/>
      </c>
      <c r="CA84" s="146" t="str">
        <f t="shared" ref="CA84" si="1269">IF(CA83="ok",COLUMN(BW112),"")</f>
        <v/>
      </c>
      <c r="CB84" s="146" t="str">
        <f t="shared" ref="CB84" si="1270">IF(CB83="ok",COLUMN(BX112),"")</f>
        <v/>
      </c>
    </row>
    <row r="85" spans="1:80" s="146" customFormat="1" ht="30" customHeight="1">
      <c r="A85" s="42"/>
      <c r="E85" s="146" t="str">
        <f>IF(OR(E69="",E70=""),"Não","ok")</f>
        <v>Não</v>
      </c>
      <c r="F85" s="146" t="str">
        <f t="shared" ref="F85:P85" si="1271">IF(OR(F69="",F70=""),"Não","ok")</f>
        <v>Não</v>
      </c>
      <c r="G85" s="146" t="str">
        <f t="shared" si="1271"/>
        <v>Não</v>
      </c>
      <c r="H85" s="146" t="str">
        <f t="shared" si="1271"/>
        <v>Não</v>
      </c>
      <c r="I85" s="146" t="str">
        <f t="shared" si="1271"/>
        <v>Não</v>
      </c>
      <c r="J85" s="146" t="str">
        <f t="shared" si="1271"/>
        <v>Não</v>
      </c>
      <c r="K85" s="146" t="str">
        <f t="shared" si="1271"/>
        <v>Não</v>
      </c>
      <c r="L85" s="146" t="str">
        <f t="shared" si="1271"/>
        <v>Não</v>
      </c>
      <c r="M85" s="146" t="str">
        <f t="shared" si="1271"/>
        <v>Não</v>
      </c>
      <c r="N85" s="146" t="str">
        <f t="shared" si="1271"/>
        <v>Não</v>
      </c>
      <c r="O85" s="146" t="str">
        <f t="shared" si="1271"/>
        <v>Não</v>
      </c>
      <c r="P85" s="146" t="str">
        <f t="shared" si="1271"/>
        <v>Não</v>
      </c>
      <c r="U85" s="146" t="str">
        <f t="shared" ref="U85:AF85" si="1272">IF(OR(U69="",U70=""),"Não","ok")</f>
        <v>Não</v>
      </c>
      <c r="V85" s="146" t="str">
        <f t="shared" si="1272"/>
        <v>Não</v>
      </c>
      <c r="W85" s="146" t="str">
        <f t="shared" si="1272"/>
        <v>Não</v>
      </c>
      <c r="X85" s="146" t="str">
        <f t="shared" si="1272"/>
        <v>Não</v>
      </c>
      <c r="Y85" s="146" t="str">
        <f t="shared" si="1272"/>
        <v>Não</v>
      </c>
      <c r="Z85" s="146" t="str">
        <f t="shared" si="1272"/>
        <v>Não</v>
      </c>
      <c r="AA85" s="146" t="str">
        <f t="shared" si="1272"/>
        <v>Não</v>
      </c>
      <c r="AB85" s="146" t="str">
        <f t="shared" si="1272"/>
        <v>Não</v>
      </c>
      <c r="AC85" s="146" t="str">
        <f t="shared" si="1272"/>
        <v>Não</v>
      </c>
      <c r="AD85" s="146" t="str">
        <f t="shared" si="1272"/>
        <v>Não</v>
      </c>
      <c r="AE85" s="146" t="str">
        <f t="shared" si="1272"/>
        <v>Não</v>
      </c>
      <c r="AF85" s="146" t="str">
        <f t="shared" si="1272"/>
        <v>Não</v>
      </c>
      <c r="AK85" s="146" t="str">
        <f t="shared" ref="AK85:BL85" si="1273">IF(OR(AK69="",AK70=""),"Não","ok")</f>
        <v>Não</v>
      </c>
      <c r="AL85" s="146" t="str">
        <f t="shared" si="1273"/>
        <v>Não</v>
      </c>
      <c r="AM85" s="146" t="str">
        <f t="shared" si="1273"/>
        <v>Não</v>
      </c>
      <c r="AN85" s="146" t="str">
        <f t="shared" si="1273"/>
        <v>Não</v>
      </c>
      <c r="AO85" s="146" t="str">
        <f t="shared" si="1273"/>
        <v>Não</v>
      </c>
      <c r="AP85" s="146" t="str">
        <f t="shared" si="1273"/>
        <v>Não</v>
      </c>
      <c r="AQ85" s="146" t="str">
        <f t="shared" si="1273"/>
        <v>Não</v>
      </c>
      <c r="AR85" s="146" t="str">
        <f t="shared" si="1273"/>
        <v>Não</v>
      </c>
      <c r="AS85" s="146" t="str">
        <f t="shared" si="1273"/>
        <v>Não</v>
      </c>
      <c r="AT85" s="146" t="str">
        <f t="shared" si="1273"/>
        <v>Não</v>
      </c>
      <c r="AU85" s="146" t="str">
        <f t="shared" si="1273"/>
        <v>Não</v>
      </c>
      <c r="AV85" s="146" t="str">
        <f t="shared" si="1273"/>
        <v>Não</v>
      </c>
      <c r="AW85" s="146" t="str">
        <f t="shared" si="1273"/>
        <v>Não</v>
      </c>
      <c r="AX85" s="146" t="str">
        <f t="shared" si="1273"/>
        <v>Não</v>
      </c>
      <c r="AY85" s="146" t="str">
        <f t="shared" si="1273"/>
        <v>Não</v>
      </c>
      <c r="AZ85" s="146" t="str">
        <f t="shared" si="1273"/>
        <v>Não</v>
      </c>
      <c r="BA85" s="146" t="str">
        <f t="shared" si="1273"/>
        <v>Não</v>
      </c>
      <c r="BB85" s="146" t="str">
        <f t="shared" si="1273"/>
        <v>Não</v>
      </c>
      <c r="BC85" s="146" t="str">
        <f t="shared" si="1273"/>
        <v>Não</v>
      </c>
      <c r="BD85" s="146" t="str">
        <f t="shared" si="1273"/>
        <v>Não</v>
      </c>
      <c r="BE85" s="146" t="str">
        <f t="shared" si="1273"/>
        <v>Não</v>
      </c>
      <c r="BF85" s="146" t="str">
        <f t="shared" si="1273"/>
        <v>Não</v>
      </c>
      <c r="BG85" s="146" t="str">
        <f t="shared" si="1273"/>
        <v>Não</v>
      </c>
      <c r="BH85" s="146" t="str">
        <f t="shared" si="1273"/>
        <v>Não</v>
      </c>
      <c r="BI85" s="146" t="str">
        <f t="shared" si="1273"/>
        <v>Não</v>
      </c>
      <c r="BJ85" s="146" t="str">
        <f t="shared" si="1273"/>
        <v>Não</v>
      </c>
      <c r="BK85" s="146" t="str">
        <f t="shared" si="1273"/>
        <v>Não</v>
      </c>
      <c r="BL85" s="146" t="str">
        <f t="shared" si="1273"/>
        <v>Não</v>
      </c>
      <c r="BQ85" s="146" t="str">
        <f t="shared" ref="BQ85:CB85" si="1274">IF(OR(BQ69="",BQ70=""),"Não","ok")</f>
        <v>Não</v>
      </c>
      <c r="BR85" s="146" t="str">
        <f t="shared" si="1274"/>
        <v>Não</v>
      </c>
      <c r="BS85" s="146" t="str">
        <f t="shared" si="1274"/>
        <v>Não</v>
      </c>
      <c r="BT85" s="146" t="str">
        <f t="shared" si="1274"/>
        <v>Não</v>
      </c>
      <c r="BU85" s="146" t="str">
        <f t="shared" si="1274"/>
        <v>Não</v>
      </c>
      <c r="BV85" s="146" t="str">
        <f t="shared" si="1274"/>
        <v>Não</v>
      </c>
      <c r="BW85" s="146" t="str">
        <f t="shared" si="1274"/>
        <v>Não</v>
      </c>
      <c r="BX85" s="146" t="str">
        <f t="shared" si="1274"/>
        <v>Não</v>
      </c>
      <c r="BY85" s="146" t="str">
        <f t="shared" si="1274"/>
        <v>Não</v>
      </c>
      <c r="BZ85" s="146" t="str">
        <f t="shared" si="1274"/>
        <v>Não</v>
      </c>
      <c r="CA85" s="146" t="str">
        <f t="shared" si="1274"/>
        <v>Não</v>
      </c>
      <c r="CB85" s="146" t="str">
        <f t="shared" si="1274"/>
        <v>Não</v>
      </c>
    </row>
    <row r="86" spans="1:80" s="146" customFormat="1" ht="30" customHeight="1">
      <c r="A86" s="42"/>
      <c r="E86" s="146" t="str">
        <f>IF(E85="ok",COLUMN(A115),"")</f>
        <v/>
      </c>
      <c r="F86" s="146" t="str">
        <f t="shared" ref="F86" si="1275">IF(F85="ok",COLUMN(B115),"")</f>
        <v/>
      </c>
      <c r="G86" s="146" t="str">
        <f t="shared" ref="G86" si="1276">IF(G85="ok",COLUMN(C115),"")</f>
        <v/>
      </c>
      <c r="H86" s="146" t="str">
        <f t="shared" ref="H86" si="1277">IF(H85="ok",COLUMN(D115),"")</f>
        <v/>
      </c>
      <c r="I86" s="146" t="str">
        <f t="shared" ref="I86" si="1278">IF(I85="ok",COLUMN(E115),"")</f>
        <v/>
      </c>
      <c r="J86" s="146" t="str">
        <f t="shared" ref="J86" si="1279">IF(J85="ok",COLUMN(F115),"")</f>
        <v/>
      </c>
      <c r="K86" s="146" t="str">
        <f t="shared" ref="K86" si="1280">IF(K85="ok",COLUMN(G115),"")</f>
        <v/>
      </c>
      <c r="L86" s="146" t="str">
        <f t="shared" ref="L86" si="1281">IF(L85="ok",COLUMN(H115),"")</f>
        <v/>
      </c>
      <c r="M86" s="146" t="str">
        <f t="shared" ref="M86" si="1282">IF(M85="ok",COLUMN(I115),"")</f>
        <v/>
      </c>
      <c r="N86" s="146" t="str">
        <f t="shared" ref="N86" si="1283">IF(N85="ok",COLUMN(J115),"")</f>
        <v/>
      </c>
      <c r="O86" s="146" t="str">
        <f t="shared" ref="O86" si="1284">IF(O85="ok",COLUMN(K115),"")</f>
        <v/>
      </c>
      <c r="P86" s="146" t="str">
        <f t="shared" ref="P86" si="1285">IF(P85="ok",COLUMN(L115),"")</f>
        <v/>
      </c>
      <c r="U86" s="146" t="str">
        <f t="shared" ref="U86" si="1286">IF(U85="ok",COLUMN(Q113),"")</f>
        <v/>
      </c>
      <c r="V86" s="146" t="str">
        <f t="shared" ref="V86" si="1287">IF(V85="ok",COLUMN(R113),"")</f>
        <v/>
      </c>
      <c r="W86" s="146" t="str">
        <f t="shared" ref="W86" si="1288">IF(W85="ok",COLUMN(S113),"")</f>
        <v/>
      </c>
      <c r="X86" s="146" t="str">
        <f t="shared" ref="X86" si="1289">IF(X85="ok",COLUMN(T113),"")</f>
        <v/>
      </c>
      <c r="Y86" s="146" t="str">
        <f t="shared" ref="Y86" si="1290">IF(Y85="ok",COLUMN(U113),"")</f>
        <v/>
      </c>
      <c r="Z86" s="146" t="str">
        <f t="shared" ref="Z86" si="1291">IF(Z85="ok",COLUMN(V113),"")</f>
        <v/>
      </c>
      <c r="AA86" s="146" t="str">
        <f t="shared" ref="AA86" si="1292">IF(AA85="ok",COLUMN(W113),"")</f>
        <v/>
      </c>
      <c r="AB86" s="146" t="str">
        <f t="shared" ref="AB86" si="1293">IF(AB85="ok",COLUMN(X113),"")</f>
        <v/>
      </c>
      <c r="AC86" s="146" t="str">
        <f t="shared" ref="AC86" si="1294">IF(AC85="ok",COLUMN(Y113),"")</f>
        <v/>
      </c>
      <c r="AD86" s="146" t="str">
        <f t="shared" ref="AD86" si="1295">IF(AD85="ok",COLUMN(Z113),"")</f>
        <v/>
      </c>
      <c r="AE86" s="146" t="str">
        <f t="shared" ref="AE86" si="1296">IF(AE85="ok",COLUMN(AA113),"")</f>
        <v/>
      </c>
      <c r="AF86" s="146" t="str">
        <f t="shared" ref="AF86" si="1297">IF(AF85="ok",COLUMN(AB113),"")</f>
        <v/>
      </c>
      <c r="AK86" s="146" t="str">
        <f t="shared" ref="AK86" si="1298">IF(AK85="ok",COLUMN(AG113),"")</f>
        <v/>
      </c>
      <c r="AL86" s="146" t="str">
        <f t="shared" ref="AL86" si="1299">IF(AL85="ok",COLUMN(AH113),"")</f>
        <v/>
      </c>
      <c r="AM86" s="146" t="str">
        <f t="shared" ref="AM86" si="1300">IF(AM85="ok",COLUMN(AI113),"")</f>
        <v/>
      </c>
      <c r="AN86" s="146" t="str">
        <f t="shared" ref="AN86" si="1301">IF(AN85="ok",COLUMN(AJ113),"")</f>
        <v/>
      </c>
      <c r="AO86" s="146" t="str">
        <f t="shared" ref="AO86" si="1302">IF(AO85="ok",COLUMN(AK113),"")</f>
        <v/>
      </c>
      <c r="AP86" s="146" t="str">
        <f t="shared" ref="AP86" si="1303">IF(AP85="ok",COLUMN(AL113),"")</f>
        <v/>
      </c>
      <c r="AQ86" s="146" t="str">
        <f t="shared" ref="AQ86" si="1304">IF(AQ85="ok",COLUMN(AM113),"")</f>
        <v/>
      </c>
      <c r="AR86" s="146" t="str">
        <f t="shared" ref="AR86" si="1305">IF(AR85="ok",COLUMN(AN113),"")</f>
        <v/>
      </c>
      <c r="AS86" s="146" t="str">
        <f t="shared" ref="AS86" si="1306">IF(AS85="ok",COLUMN(AO113),"")</f>
        <v/>
      </c>
      <c r="AT86" s="146" t="str">
        <f t="shared" ref="AT86" si="1307">IF(AT85="ok",COLUMN(AP113),"")</f>
        <v/>
      </c>
      <c r="AU86" s="146" t="str">
        <f t="shared" ref="AU86" si="1308">IF(AU85="ok",COLUMN(AQ113),"")</f>
        <v/>
      </c>
      <c r="AV86" s="146" t="str">
        <f t="shared" ref="AV86" si="1309">IF(AV85="ok",COLUMN(AR113),"")</f>
        <v/>
      </c>
      <c r="AW86" s="146" t="str">
        <f t="shared" ref="AW86" si="1310">IF(AW85="ok",COLUMN(AS113),"")</f>
        <v/>
      </c>
      <c r="AX86" s="146" t="str">
        <f t="shared" ref="AX86" si="1311">IF(AX85="ok",COLUMN(AT113),"")</f>
        <v/>
      </c>
      <c r="AY86" s="146" t="str">
        <f t="shared" ref="AY86" si="1312">IF(AY85="ok",COLUMN(AU113),"")</f>
        <v/>
      </c>
      <c r="AZ86" s="146" t="str">
        <f t="shared" ref="AZ86" si="1313">IF(AZ85="ok",COLUMN(AV113),"")</f>
        <v/>
      </c>
      <c r="BA86" s="146" t="str">
        <f t="shared" ref="BA86" si="1314">IF(BA85="ok",COLUMN(AW113),"")</f>
        <v/>
      </c>
      <c r="BB86" s="146" t="str">
        <f t="shared" ref="BB86" si="1315">IF(BB85="ok",COLUMN(AX113),"")</f>
        <v/>
      </c>
      <c r="BC86" s="146" t="str">
        <f t="shared" ref="BC86" si="1316">IF(BC85="ok",COLUMN(AY113),"")</f>
        <v/>
      </c>
      <c r="BD86" s="146" t="str">
        <f t="shared" ref="BD86" si="1317">IF(BD85="ok",COLUMN(AZ113),"")</f>
        <v/>
      </c>
      <c r="BE86" s="146" t="str">
        <f t="shared" ref="BE86" si="1318">IF(BE85="ok",COLUMN(BA113),"")</f>
        <v/>
      </c>
      <c r="BF86" s="146" t="str">
        <f t="shared" ref="BF86" si="1319">IF(BF85="ok",COLUMN(BB113),"")</f>
        <v/>
      </c>
      <c r="BG86" s="146" t="str">
        <f t="shared" ref="BG86" si="1320">IF(BG85="ok",COLUMN(BC113),"")</f>
        <v/>
      </c>
      <c r="BH86" s="146" t="str">
        <f t="shared" ref="BH86" si="1321">IF(BH85="ok",COLUMN(BD113),"")</f>
        <v/>
      </c>
      <c r="BI86" s="146" t="str">
        <f t="shared" ref="BI86" si="1322">IF(BI85="ok",COLUMN(BE113),"")</f>
        <v/>
      </c>
      <c r="BJ86" s="146" t="str">
        <f t="shared" ref="BJ86" si="1323">IF(BJ85="ok",COLUMN(BF113),"")</f>
        <v/>
      </c>
      <c r="BK86" s="146" t="str">
        <f t="shared" ref="BK86" si="1324">IF(BK85="ok",COLUMN(BG113),"")</f>
        <v/>
      </c>
      <c r="BL86" s="146" t="str">
        <f t="shared" ref="BL86" si="1325">IF(BL85="ok",COLUMN(BH113),"")</f>
        <v/>
      </c>
      <c r="BQ86" s="146" t="str">
        <f t="shared" ref="BQ86" si="1326">IF(BQ85="ok",COLUMN(BM113),"")</f>
        <v/>
      </c>
      <c r="BR86" s="146" t="str">
        <f t="shared" ref="BR86" si="1327">IF(BR85="ok",COLUMN(BN113),"")</f>
        <v/>
      </c>
      <c r="BS86" s="146" t="str">
        <f t="shared" ref="BS86" si="1328">IF(BS85="ok",COLUMN(BO113),"")</f>
        <v/>
      </c>
      <c r="BT86" s="146" t="str">
        <f t="shared" ref="BT86" si="1329">IF(BT85="ok",COLUMN(BP113),"")</f>
        <v/>
      </c>
      <c r="BU86" s="146" t="str">
        <f t="shared" ref="BU86" si="1330">IF(BU85="ok",COLUMN(BQ113),"")</f>
        <v/>
      </c>
      <c r="BV86" s="146" t="str">
        <f t="shared" ref="BV86" si="1331">IF(BV85="ok",COLUMN(BR113),"")</f>
        <v/>
      </c>
      <c r="BW86" s="146" t="str">
        <f t="shared" ref="BW86" si="1332">IF(BW85="ok",COLUMN(BS113),"")</f>
        <v/>
      </c>
      <c r="BX86" s="146" t="str">
        <f t="shared" ref="BX86" si="1333">IF(BX85="ok",COLUMN(BT113),"")</f>
        <v/>
      </c>
      <c r="BY86" s="146" t="str">
        <f t="shared" ref="BY86" si="1334">IF(BY85="ok",COLUMN(BU113),"")</f>
        <v/>
      </c>
      <c r="BZ86" s="146" t="str">
        <f t="shared" ref="BZ86" si="1335">IF(BZ85="ok",COLUMN(BV113),"")</f>
        <v/>
      </c>
      <c r="CA86" s="146" t="str">
        <f t="shared" ref="CA86" si="1336">IF(CA85="ok",COLUMN(BW113),"")</f>
        <v/>
      </c>
      <c r="CB86" s="146" t="str">
        <f t="shared" ref="CB86" si="1337">IF(CB85="ok",COLUMN(BX113),"")</f>
        <v/>
      </c>
    </row>
    <row r="87" spans="1:80" s="146" customFormat="1" ht="30" customHeight="1">
      <c r="A87" s="42"/>
      <c r="E87" s="146" t="str">
        <f t="shared" ref="E87:P87" si="1338">IF(OR(E71="",E72=""),"Não","ok")</f>
        <v>Não</v>
      </c>
      <c r="F87" s="146" t="str">
        <f t="shared" si="1338"/>
        <v>Não</v>
      </c>
      <c r="G87" s="146" t="str">
        <f t="shared" si="1338"/>
        <v>Não</v>
      </c>
      <c r="H87" s="146" t="str">
        <f t="shared" si="1338"/>
        <v>Não</v>
      </c>
      <c r="I87" s="146" t="str">
        <f t="shared" si="1338"/>
        <v>Não</v>
      </c>
      <c r="J87" s="146" t="str">
        <f t="shared" si="1338"/>
        <v>Não</v>
      </c>
      <c r="K87" s="146" t="str">
        <f t="shared" si="1338"/>
        <v>Não</v>
      </c>
      <c r="L87" s="146" t="str">
        <f t="shared" si="1338"/>
        <v>Não</v>
      </c>
      <c r="M87" s="146" t="str">
        <f t="shared" si="1338"/>
        <v>Não</v>
      </c>
      <c r="N87" s="146" t="str">
        <f t="shared" si="1338"/>
        <v>Não</v>
      </c>
      <c r="O87" s="146" t="str">
        <f t="shared" si="1338"/>
        <v>Não</v>
      </c>
      <c r="P87" s="146" t="str">
        <f t="shared" si="1338"/>
        <v>Não</v>
      </c>
      <c r="U87" s="146" t="str">
        <f>IF(OR(U71="",U72=""),"Não","ok")</f>
        <v>Não</v>
      </c>
      <c r="V87" s="146" t="str">
        <f t="shared" ref="V87:AF87" si="1339">IF(OR(V71="",V72=""),"Não","ok")</f>
        <v>Não</v>
      </c>
      <c r="W87" s="146" t="str">
        <f t="shared" si="1339"/>
        <v>Não</v>
      </c>
      <c r="X87" s="146" t="str">
        <f t="shared" si="1339"/>
        <v>Não</v>
      </c>
      <c r="Y87" s="146" t="str">
        <f t="shared" si="1339"/>
        <v>Não</v>
      </c>
      <c r="Z87" s="146" t="str">
        <f t="shared" si="1339"/>
        <v>Não</v>
      </c>
      <c r="AA87" s="146" t="str">
        <f t="shared" si="1339"/>
        <v>Não</v>
      </c>
      <c r="AB87" s="146" t="str">
        <f t="shared" si="1339"/>
        <v>Não</v>
      </c>
      <c r="AC87" s="146" t="str">
        <f t="shared" si="1339"/>
        <v>Não</v>
      </c>
      <c r="AD87" s="146" t="str">
        <f t="shared" si="1339"/>
        <v>Não</v>
      </c>
      <c r="AE87" s="146" t="str">
        <f t="shared" si="1339"/>
        <v>Não</v>
      </c>
      <c r="AF87" s="146" t="str">
        <f t="shared" si="1339"/>
        <v>Não</v>
      </c>
      <c r="AK87" s="146" t="str">
        <f>IF(OR(AK71="",AK72=""),"Não","ok")</f>
        <v>Não</v>
      </c>
      <c r="AL87" s="146" t="str">
        <f t="shared" ref="AL87:AV87" si="1340">IF(OR(AL71="",AL72=""),"Não","ok")</f>
        <v>Não</v>
      </c>
      <c r="AM87" s="146" t="str">
        <f t="shared" si="1340"/>
        <v>Não</v>
      </c>
      <c r="AN87" s="146" t="str">
        <f t="shared" si="1340"/>
        <v>Não</v>
      </c>
      <c r="AO87" s="146" t="str">
        <f t="shared" si="1340"/>
        <v>Não</v>
      </c>
      <c r="AP87" s="146" t="str">
        <f t="shared" si="1340"/>
        <v>Não</v>
      </c>
      <c r="AQ87" s="146" t="str">
        <f t="shared" si="1340"/>
        <v>Não</v>
      </c>
      <c r="AR87" s="146" t="str">
        <f t="shared" si="1340"/>
        <v>Não</v>
      </c>
      <c r="AS87" s="146" t="str">
        <f t="shared" si="1340"/>
        <v>Não</v>
      </c>
      <c r="AT87" s="146" t="str">
        <f t="shared" si="1340"/>
        <v>Não</v>
      </c>
      <c r="AU87" s="146" t="str">
        <f t="shared" si="1340"/>
        <v>Não</v>
      </c>
      <c r="AV87" s="146" t="str">
        <f t="shared" si="1340"/>
        <v>Não</v>
      </c>
      <c r="BA87" s="146" t="str">
        <f>IF(OR(BA71="",BA72=""),"Não","ok")</f>
        <v>Não</v>
      </c>
      <c r="BB87" s="146" t="str">
        <f t="shared" ref="BB87:BL87" si="1341">IF(OR(BB71="",BB72=""),"Não","ok")</f>
        <v>Não</v>
      </c>
      <c r="BC87" s="146" t="str">
        <f t="shared" si="1341"/>
        <v>Não</v>
      </c>
      <c r="BD87" s="146" t="str">
        <f t="shared" si="1341"/>
        <v>Não</v>
      </c>
      <c r="BE87" s="146" t="str">
        <f t="shared" si="1341"/>
        <v>Não</v>
      </c>
      <c r="BF87" s="146" t="str">
        <f t="shared" si="1341"/>
        <v>Não</v>
      </c>
      <c r="BG87" s="146" t="str">
        <f t="shared" si="1341"/>
        <v>Não</v>
      </c>
      <c r="BH87" s="146" t="str">
        <f t="shared" si="1341"/>
        <v>Não</v>
      </c>
      <c r="BI87" s="146" t="str">
        <f t="shared" si="1341"/>
        <v>Não</v>
      </c>
      <c r="BJ87" s="146" t="str">
        <f t="shared" si="1341"/>
        <v>Não</v>
      </c>
      <c r="BK87" s="146" t="str">
        <f t="shared" si="1341"/>
        <v>Não</v>
      </c>
      <c r="BL87" s="146" t="str">
        <f t="shared" si="1341"/>
        <v>Não</v>
      </c>
      <c r="BQ87" s="146" t="str">
        <f t="shared" ref="BQ87:CB87" si="1342">IF(OR(BQ71="",BQ72=""),"Não","ok")</f>
        <v>Não</v>
      </c>
      <c r="BR87" s="146" t="str">
        <f t="shared" si="1342"/>
        <v>Não</v>
      </c>
      <c r="BS87" s="146" t="str">
        <f t="shared" si="1342"/>
        <v>Não</v>
      </c>
      <c r="BT87" s="146" t="str">
        <f t="shared" si="1342"/>
        <v>Não</v>
      </c>
      <c r="BU87" s="146" t="str">
        <f t="shared" si="1342"/>
        <v>Não</v>
      </c>
      <c r="BV87" s="146" t="str">
        <f t="shared" si="1342"/>
        <v>Não</v>
      </c>
      <c r="BW87" s="146" t="str">
        <f t="shared" si="1342"/>
        <v>Não</v>
      </c>
      <c r="BX87" s="146" t="str">
        <f t="shared" si="1342"/>
        <v>Não</v>
      </c>
      <c r="BY87" s="146" t="str">
        <f t="shared" si="1342"/>
        <v>Não</v>
      </c>
      <c r="BZ87" s="146" t="str">
        <f t="shared" si="1342"/>
        <v>Não</v>
      </c>
      <c r="CA87" s="146" t="str">
        <f t="shared" si="1342"/>
        <v>Não</v>
      </c>
      <c r="CB87" s="146" t="str">
        <f t="shared" si="1342"/>
        <v>Não</v>
      </c>
    </row>
    <row r="88" spans="1:80" s="146" customFormat="1" ht="30" customHeight="1">
      <c r="A88" s="42"/>
      <c r="E88" s="146" t="str">
        <f>IF(E87="ok",COLUMN(A117),"")</f>
        <v/>
      </c>
      <c r="F88" s="146" t="str">
        <f t="shared" ref="F88" si="1343">IF(F87="ok",COLUMN(B117),"")</f>
        <v/>
      </c>
      <c r="G88" s="146" t="str">
        <f t="shared" ref="G88" si="1344">IF(G87="ok",COLUMN(C117),"")</f>
        <v/>
      </c>
      <c r="H88" s="146" t="str">
        <f t="shared" ref="H88" si="1345">IF(H87="ok",COLUMN(D117),"")</f>
        <v/>
      </c>
      <c r="I88" s="146" t="str">
        <f t="shared" ref="I88" si="1346">IF(I87="ok",COLUMN(E117),"")</f>
        <v/>
      </c>
      <c r="J88" s="146" t="str">
        <f t="shared" ref="J88" si="1347">IF(J87="ok",COLUMN(F117),"")</f>
        <v/>
      </c>
      <c r="K88" s="146" t="str">
        <f t="shared" ref="K88" si="1348">IF(K87="ok",COLUMN(G117),"")</f>
        <v/>
      </c>
      <c r="L88" s="146" t="str">
        <f t="shared" ref="L88" si="1349">IF(L87="ok",COLUMN(H117),"")</f>
        <v/>
      </c>
      <c r="M88" s="146" t="str">
        <f t="shared" ref="M88" si="1350">IF(M87="ok",COLUMN(I117),"")</f>
        <v/>
      </c>
      <c r="N88" s="146" t="str">
        <f t="shared" ref="N88" si="1351">IF(N87="ok",COLUMN(J117),"")</f>
        <v/>
      </c>
      <c r="O88" s="146" t="str">
        <f t="shared" ref="O88" si="1352">IF(O87="ok",COLUMN(K117),"")</f>
        <v/>
      </c>
      <c r="P88" s="146" t="str">
        <f t="shared" ref="P88" si="1353">IF(P87="ok",COLUMN(L117),"")</f>
        <v/>
      </c>
      <c r="U88" s="146" t="str">
        <f t="shared" ref="U88" si="1354">IF(U87="ok",COLUMN(Q117),"")</f>
        <v/>
      </c>
      <c r="V88" s="146" t="str">
        <f t="shared" ref="V88" si="1355">IF(V87="ok",COLUMN(R117),"")</f>
        <v/>
      </c>
      <c r="W88" s="146" t="str">
        <f t="shared" ref="W88" si="1356">IF(W87="ok",COLUMN(S117),"")</f>
        <v/>
      </c>
      <c r="X88" s="146" t="str">
        <f t="shared" ref="X88" si="1357">IF(X87="ok",COLUMN(T117),"")</f>
        <v/>
      </c>
      <c r="Y88" s="146" t="str">
        <f t="shared" ref="Y88" si="1358">IF(Y87="ok",COLUMN(U117),"")</f>
        <v/>
      </c>
      <c r="Z88" s="146" t="str">
        <f t="shared" ref="Z88" si="1359">IF(Z87="ok",COLUMN(V117),"")</f>
        <v/>
      </c>
      <c r="AA88" s="146" t="str">
        <f t="shared" ref="AA88" si="1360">IF(AA87="ok",COLUMN(W117),"")</f>
        <v/>
      </c>
      <c r="AB88" s="146" t="str">
        <f t="shared" ref="AB88" si="1361">IF(AB87="ok",COLUMN(X117),"")</f>
        <v/>
      </c>
      <c r="AC88" s="146" t="str">
        <f t="shared" ref="AC88" si="1362">IF(AC87="ok",COLUMN(Y117),"")</f>
        <v/>
      </c>
      <c r="AD88" s="146" t="str">
        <f t="shared" ref="AD88" si="1363">IF(AD87="ok",COLUMN(Z117),"")</f>
        <v/>
      </c>
      <c r="AE88" s="146" t="str">
        <f t="shared" ref="AE88" si="1364">IF(AE87="ok",COLUMN(AA117),"")</f>
        <v/>
      </c>
      <c r="AF88" s="146" t="str">
        <f t="shared" ref="AF88" si="1365">IF(AF87="ok",COLUMN(AB117),"")</f>
        <v/>
      </c>
      <c r="AK88" s="146" t="str">
        <f t="shared" ref="AK88" si="1366">IF(AK87="ok",COLUMN(AG117),"")</f>
        <v/>
      </c>
      <c r="AL88" s="146" t="str">
        <f t="shared" ref="AL88" si="1367">IF(AL87="ok",COLUMN(AH117),"")</f>
        <v/>
      </c>
      <c r="AM88" s="146" t="str">
        <f t="shared" ref="AM88" si="1368">IF(AM87="ok",COLUMN(AI117),"")</f>
        <v/>
      </c>
      <c r="AN88" s="146" t="str">
        <f t="shared" ref="AN88" si="1369">IF(AN87="ok",COLUMN(AJ117),"")</f>
        <v/>
      </c>
      <c r="AO88" s="146" t="str">
        <f t="shared" ref="AO88" si="1370">IF(AO87="ok",COLUMN(AK117),"")</f>
        <v/>
      </c>
      <c r="AP88" s="146" t="str">
        <f t="shared" ref="AP88" si="1371">IF(AP87="ok",COLUMN(AL117),"")</f>
        <v/>
      </c>
      <c r="AQ88" s="146" t="str">
        <f t="shared" ref="AQ88" si="1372">IF(AQ87="ok",COLUMN(AM117),"")</f>
        <v/>
      </c>
      <c r="AR88" s="146" t="str">
        <f t="shared" ref="AR88" si="1373">IF(AR87="ok",COLUMN(AN117),"")</f>
        <v/>
      </c>
      <c r="AS88" s="146" t="str">
        <f t="shared" ref="AS88" si="1374">IF(AS87="ok",COLUMN(AO117),"")</f>
        <v/>
      </c>
      <c r="AT88" s="146" t="str">
        <f t="shared" ref="AT88" si="1375">IF(AT87="ok",COLUMN(AP117),"")</f>
        <v/>
      </c>
      <c r="AU88" s="146" t="str">
        <f t="shared" ref="AU88" si="1376">IF(AU87="ok",COLUMN(AQ117),"")</f>
        <v/>
      </c>
      <c r="AV88" s="146" t="str">
        <f t="shared" ref="AV88" si="1377">IF(AV87="ok",COLUMN(AR117),"")</f>
        <v/>
      </c>
      <c r="AW88" s="146" t="str">
        <f t="shared" ref="AW88" si="1378">IF(AW87="ok",COLUMN(AS117),"")</f>
        <v/>
      </c>
      <c r="AX88" s="146" t="str">
        <f t="shared" ref="AX88" si="1379">IF(AX87="ok",COLUMN(AT117),"")</f>
        <v/>
      </c>
      <c r="AY88" s="146" t="str">
        <f t="shared" ref="AY88" si="1380">IF(AY87="ok",COLUMN(AU117),"")</f>
        <v/>
      </c>
      <c r="AZ88" s="146" t="str">
        <f t="shared" ref="AZ88" si="1381">IF(AZ87="ok",COLUMN(AV117),"")</f>
        <v/>
      </c>
      <c r="BA88" s="146" t="str">
        <f t="shared" ref="BA88" si="1382">IF(BA87="ok",COLUMN(AW117),"")</f>
        <v/>
      </c>
      <c r="BB88" s="146" t="str">
        <f t="shared" ref="BB88" si="1383">IF(BB87="ok",COLUMN(AX117),"")</f>
        <v/>
      </c>
      <c r="BC88" s="146" t="str">
        <f t="shared" ref="BC88" si="1384">IF(BC87="ok",COLUMN(AY117),"")</f>
        <v/>
      </c>
      <c r="BD88" s="146" t="str">
        <f t="shared" ref="BD88" si="1385">IF(BD87="ok",COLUMN(AZ117),"")</f>
        <v/>
      </c>
      <c r="BE88" s="146" t="str">
        <f t="shared" ref="BE88" si="1386">IF(BE87="ok",COLUMN(BA117),"")</f>
        <v/>
      </c>
      <c r="BF88" s="146" t="str">
        <f t="shared" ref="BF88" si="1387">IF(BF87="ok",COLUMN(BB117),"")</f>
        <v/>
      </c>
      <c r="BG88" s="146" t="str">
        <f t="shared" ref="BG88" si="1388">IF(BG87="ok",COLUMN(BC117),"")</f>
        <v/>
      </c>
      <c r="BH88" s="146" t="str">
        <f t="shared" ref="BH88" si="1389">IF(BH87="ok",COLUMN(BD117),"")</f>
        <v/>
      </c>
      <c r="BI88" s="146" t="str">
        <f t="shared" ref="BI88" si="1390">IF(BI87="ok",COLUMN(BE117),"")</f>
        <v/>
      </c>
      <c r="BJ88" s="146" t="str">
        <f t="shared" ref="BJ88" si="1391">IF(BJ87="ok",COLUMN(BF117),"")</f>
        <v/>
      </c>
      <c r="BK88" s="146" t="str">
        <f t="shared" ref="BK88" si="1392">IF(BK87="ok",COLUMN(BG117),"")</f>
        <v/>
      </c>
      <c r="BL88" s="146" t="str">
        <f t="shared" ref="BL88" si="1393">IF(BL87="ok",COLUMN(BH117),"")</f>
        <v/>
      </c>
      <c r="BQ88" s="146" t="str">
        <f t="shared" ref="BQ88" si="1394">IF(BQ87="ok",COLUMN(BM117),"")</f>
        <v/>
      </c>
      <c r="BR88" s="146" t="str">
        <f t="shared" ref="BR88" si="1395">IF(BR87="ok",COLUMN(BN117),"")</f>
        <v/>
      </c>
      <c r="BS88" s="146" t="str">
        <f t="shared" ref="BS88" si="1396">IF(BS87="ok",COLUMN(BO117),"")</f>
        <v/>
      </c>
      <c r="BT88" s="146" t="str">
        <f t="shared" ref="BT88" si="1397">IF(BT87="ok",COLUMN(BP117),"")</f>
        <v/>
      </c>
      <c r="BU88" s="146" t="str">
        <f t="shared" ref="BU88" si="1398">IF(BU87="ok",COLUMN(BQ117),"")</f>
        <v/>
      </c>
      <c r="BV88" s="146" t="str">
        <f t="shared" ref="BV88" si="1399">IF(BV87="ok",COLUMN(BR117),"")</f>
        <v/>
      </c>
      <c r="BW88" s="146" t="str">
        <f t="shared" ref="BW88" si="1400">IF(BW87="ok",COLUMN(BS117),"")</f>
        <v/>
      </c>
      <c r="BX88" s="146" t="str">
        <f t="shared" ref="BX88" si="1401">IF(BX87="ok",COLUMN(BT117),"")</f>
        <v/>
      </c>
      <c r="BY88" s="146" t="str">
        <f t="shared" ref="BY88" si="1402">IF(BY87="ok",COLUMN(BU117),"")</f>
        <v/>
      </c>
      <c r="BZ88" s="146" t="str">
        <f t="shared" ref="BZ88" si="1403">IF(BZ87="ok",COLUMN(BV117),"")</f>
        <v/>
      </c>
      <c r="CA88" s="146" t="str">
        <f t="shared" ref="CA88" si="1404">IF(CA87="ok",COLUMN(BW117),"")</f>
        <v/>
      </c>
      <c r="CB88" s="146" t="str">
        <f t="shared" ref="CB88" si="1405">IF(CB87="ok",COLUMN(BX117),"")</f>
        <v/>
      </c>
    </row>
    <row r="89" spans="1:80" s="146" customFormat="1" ht="30" customHeight="1">
      <c r="A89" s="42"/>
      <c r="E89" s="146" t="str">
        <f>IF(OR(E73="",E74=""),"Não","ok")</f>
        <v>Não</v>
      </c>
      <c r="F89" s="146" t="str">
        <f t="shared" ref="F89:P89" si="1406">IF(OR(F73="",F74=""),"Não","ok")</f>
        <v>Não</v>
      </c>
      <c r="G89" s="146" t="str">
        <f t="shared" si="1406"/>
        <v>Não</v>
      </c>
      <c r="H89" s="146" t="str">
        <f t="shared" si="1406"/>
        <v>Não</v>
      </c>
      <c r="I89" s="146" t="str">
        <f t="shared" si="1406"/>
        <v>Não</v>
      </c>
      <c r="J89" s="146" t="str">
        <f t="shared" si="1406"/>
        <v>Não</v>
      </c>
      <c r="K89" s="146" t="str">
        <f t="shared" si="1406"/>
        <v>Não</v>
      </c>
      <c r="L89" s="146" t="str">
        <f t="shared" si="1406"/>
        <v>Não</v>
      </c>
      <c r="M89" s="146" t="str">
        <f t="shared" si="1406"/>
        <v>Não</v>
      </c>
      <c r="N89" s="146" t="str">
        <f t="shared" si="1406"/>
        <v>Não</v>
      </c>
      <c r="O89" s="146" t="str">
        <f t="shared" si="1406"/>
        <v>Não</v>
      </c>
      <c r="P89" s="146" t="str">
        <f t="shared" si="1406"/>
        <v>Não</v>
      </c>
      <c r="U89" s="146" t="str">
        <f t="shared" ref="U89:AF89" si="1407">IF(OR(U73="",U74=""),"Não","ok")</f>
        <v>Não</v>
      </c>
      <c r="V89" s="146" t="str">
        <f t="shared" si="1407"/>
        <v>Não</v>
      </c>
      <c r="W89" s="146" t="str">
        <f t="shared" si="1407"/>
        <v>Não</v>
      </c>
      <c r="X89" s="146" t="str">
        <f t="shared" si="1407"/>
        <v>Não</v>
      </c>
      <c r="Y89" s="146" t="str">
        <f t="shared" si="1407"/>
        <v>Não</v>
      </c>
      <c r="Z89" s="146" t="str">
        <f t="shared" si="1407"/>
        <v>Não</v>
      </c>
      <c r="AA89" s="146" t="str">
        <f t="shared" si="1407"/>
        <v>Não</v>
      </c>
      <c r="AB89" s="146" t="str">
        <f t="shared" si="1407"/>
        <v>Não</v>
      </c>
      <c r="AC89" s="146" t="str">
        <f t="shared" si="1407"/>
        <v>Não</v>
      </c>
      <c r="AD89" s="146" t="str">
        <f t="shared" si="1407"/>
        <v>Não</v>
      </c>
      <c r="AE89" s="146" t="str">
        <f t="shared" si="1407"/>
        <v>Não</v>
      </c>
      <c r="AF89" s="146" t="str">
        <f t="shared" si="1407"/>
        <v>Não</v>
      </c>
      <c r="AK89" s="146" t="str">
        <f t="shared" ref="AK89:BL89" si="1408">IF(OR(AK73="",AK74=""),"Não","ok")</f>
        <v>Não</v>
      </c>
      <c r="AL89" s="146" t="str">
        <f t="shared" si="1408"/>
        <v>Não</v>
      </c>
      <c r="AM89" s="146" t="str">
        <f t="shared" si="1408"/>
        <v>Não</v>
      </c>
      <c r="AN89" s="146" t="str">
        <f t="shared" si="1408"/>
        <v>Não</v>
      </c>
      <c r="AO89" s="146" t="str">
        <f t="shared" si="1408"/>
        <v>Não</v>
      </c>
      <c r="AP89" s="146" t="str">
        <f t="shared" si="1408"/>
        <v>Não</v>
      </c>
      <c r="AQ89" s="146" t="str">
        <f t="shared" si="1408"/>
        <v>Não</v>
      </c>
      <c r="AR89" s="146" t="str">
        <f t="shared" si="1408"/>
        <v>Não</v>
      </c>
      <c r="AS89" s="146" t="str">
        <f t="shared" si="1408"/>
        <v>Não</v>
      </c>
      <c r="AT89" s="146" t="str">
        <f t="shared" si="1408"/>
        <v>Não</v>
      </c>
      <c r="AU89" s="146" t="str">
        <f t="shared" si="1408"/>
        <v>Não</v>
      </c>
      <c r="AV89" s="146" t="str">
        <f t="shared" si="1408"/>
        <v>Não</v>
      </c>
      <c r="AW89" s="146" t="str">
        <f t="shared" si="1408"/>
        <v>Não</v>
      </c>
      <c r="AX89" s="146" t="str">
        <f t="shared" si="1408"/>
        <v>Não</v>
      </c>
      <c r="AY89" s="146" t="str">
        <f t="shared" si="1408"/>
        <v>Não</v>
      </c>
      <c r="AZ89" s="146" t="str">
        <f t="shared" si="1408"/>
        <v>Não</v>
      </c>
      <c r="BA89" s="146" t="str">
        <f t="shared" si="1408"/>
        <v>Não</v>
      </c>
      <c r="BB89" s="146" t="str">
        <f t="shared" si="1408"/>
        <v>Não</v>
      </c>
      <c r="BC89" s="146" t="str">
        <f t="shared" si="1408"/>
        <v>Não</v>
      </c>
      <c r="BD89" s="146" t="str">
        <f t="shared" si="1408"/>
        <v>Não</v>
      </c>
      <c r="BE89" s="146" t="str">
        <f t="shared" si="1408"/>
        <v>Não</v>
      </c>
      <c r="BF89" s="146" t="str">
        <f t="shared" si="1408"/>
        <v>Não</v>
      </c>
      <c r="BG89" s="146" t="str">
        <f t="shared" si="1408"/>
        <v>Não</v>
      </c>
      <c r="BH89" s="146" t="str">
        <f t="shared" si="1408"/>
        <v>Não</v>
      </c>
      <c r="BI89" s="146" t="str">
        <f t="shared" si="1408"/>
        <v>Não</v>
      </c>
      <c r="BJ89" s="146" t="str">
        <f t="shared" si="1408"/>
        <v>Não</v>
      </c>
      <c r="BK89" s="146" t="str">
        <f t="shared" si="1408"/>
        <v>Não</v>
      </c>
      <c r="BL89" s="146" t="str">
        <f t="shared" si="1408"/>
        <v>Não</v>
      </c>
      <c r="BQ89" s="146" t="str">
        <f t="shared" ref="BQ89:CB89" si="1409">IF(OR(BQ73="",BQ74=""),"Não","ok")</f>
        <v>Não</v>
      </c>
      <c r="BR89" s="146" t="str">
        <f t="shared" si="1409"/>
        <v>Não</v>
      </c>
      <c r="BS89" s="146" t="str">
        <f t="shared" si="1409"/>
        <v>Não</v>
      </c>
      <c r="BT89" s="146" t="str">
        <f t="shared" si="1409"/>
        <v>Não</v>
      </c>
      <c r="BU89" s="146" t="str">
        <f t="shared" si="1409"/>
        <v>Não</v>
      </c>
      <c r="BV89" s="146" t="str">
        <f t="shared" si="1409"/>
        <v>Não</v>
      </c>
      <c r="BW89" s="146" t="str">
        <f t="shared" si="1409"/>
        <v>Não</v>
      </c>
      <c r="BX89" s="146" t="str">
        <f t="shared" si="1409"/>
        <v>Não</v>
      </c>
      <c r="BY89" s="146" t="str">
        <f t="shared" si="1409"/>
        <v>Não</v>
      </c>
      <c r="BZ89" s="146" t="str">
        <f t="shared" si="1409"/>
        <v>Não</v>
      </c>
      <c r="CA89" s="146" t="str">
        <f t="shared" si="1409"/>
        <v>Não</v>
      </c>
      <c r="CB89" s="146" t="str">
        <f t="shared" si="1409"/>
        <v>Não</v>
      </c>
    </row>
    <row r="90" spans="1:80" s="146" customFormat="1" ht="30" customHeight="1">
      <c r="A90" s="42"/>
      <c r="E90" s="146" t="str">
        <f>IF(E89="ok",COLUMN(A119),"")</f>
        <v/>
      </c>
      <c r="F90" s="146" t="str">
        <f t="shared" ref="F90" si="1410">IF(F89="ok",COLUMN(B119),"")</f>
        <v/>
      </c>
      <c r="G90" s="146" t="str">
        <f t="shared" ref="G90" si="1411">IF(G89="ok",COLUMN(C119),"")</f>
        <v/>
      </c>
      <c r="H90" s="146" t="str">
        <f t="shared" ref="H90" si="1412">IF(H89="ok",COLUMN(D119),"")</f>
        <v/>
      </c>
      <c r="I90" s="146" t="str">
        <f t="shared" ref="I90" si="1413">IF(I89="ok",COLUMN(E119),"")</f>
        <v/>
      </c>
      <c r="J90" s="146" t="str">
        <f t="shared" ref="J90" si="1414">IF(J89="ok",COLUMN(F119),"")</f>
        <v/>
      </c>
      <c r="K90" s="146" t="str">
        <f t="shared" ref="K90" si="1415">IF(K89="ok",COLUMN(G119),"")</f>
        <v/>
      </c>
      <c r="L90" s="146" t="str">
        <f t="shared" ref="L90" si="1416">IF(L89="ok",COLUMN(H119),"")</f>
        <v/>
      </c>
      <c r="M90" s="146" t="str">
        <f t="shared" ref="M90" si="1417">IF(M89="ok",COLUMN(I119),"")</f>
        <v/>
      </c>
      <c r="N90" s="146" t="str">
        <f t="shared" ref="N90" si="1418">IF(N89="ok",COLUMN(J119),"")</f>
        <v/>
      </c>
      <c r="O90" s="146" t="str">
        <f t="shared" ref="O90" si="1419">IF(O89="ok",COLUMN(K119),"")</f>
        <v/>
      </c>
      <c r="P90" s="146" t="str">
        <f t="shared" ref="P90" si="1420">IF(P89="ok",COLUMN(L119),"")</f>
        <v/>
      </c>
      <c r="U90" s="146" t="str">
        <f t="shared" ref="U90" si="1421">IF(U89="ok",COLUMN(Q118),"")</f>
        <v/>
      </c>
      <c r="V90" s="146" t="str">
        <f t="shared" ref="V90" si="1422">IF(V89="ok",COLUMN(R118),"")</f>
        <v/>
      </c>
      <c r="W90" s="146" t="str">
        <f t="shared" ref="W90" si="1423">IF(W89="ok",COLUMN(S118),"")</f>
        <v/>
      </c>
      <c r="X90" s="146" t="str">
        <f t="shared" ref="X90" si="1424">IF(X89="ok",COLUMN(T118),"")</f>
        <v/>
      </c>
      <c r="Y90" s="146" t="str">
        <f t="shared" ref="Y90" si="1425">IF(Y89="ok",COLUMN(U118),"")</f>
        <v/>
      </c>
      <c r="Z90" s="146" t="str">
        <f t="shared" ref="Z90" si="1426">IF(Z89="ok",COLUMN(V118),"")</f>
        <v/>
      </c>
      <c r="AA90" s="146" t="str">
        <f t="shared" ref="AA90" si="1427">IF(AA89="ok",COLUMN(W118),"")</f>
        <v/>
      </c>
      <c r="AB90" s="146" t="str">
        <f t="shared" ref="AB90" si="1428">IF(AB89="ok",COLUMN(X118),"")</f>
        <v/>
      </c>
      <c r="AC90" s="146" t="str">
        <f t="shared" ref="AC90" si="1429">IF(AC89="ok",COLUMN(Y118),"")</f>
        <v/>
      </c>
      <c r="AD90" s="146" t="str">
        <f t="shared" ref="AD90" si="1430">IF(AD89="ok",COLUMN(Z118),"")</f>
        <v/>
      </c>
      <c r="AE90" s="146" t="str">
        <f t="shared" ref="AE90" si="1431">IF(AE89="ok",COLUMN(AA118),"")</f>
        <v/>
      </c>
      <c r="AF90" s="146" t="str">
        <f t="shared" ref="AF90" si="1432">IF(AF89="ok",COLUMN(AB118),"")</f>
        <v/>
      </c>
      <c r="AK90" s="146" t="str">
        <f t="shared" ref="AK90" si="1433">IF(AK89="ok",COLUMN(AG118),"")</f>
        <v/>
      </c>
      <c r="AL90" s="146" t="str">
        <f t="shared" ref="AL90" si="1434">IF(AL89="ok",COLUMN(AH118),"")</f>
        <v/>
      </c>
      <c r="AM90" s="146" t="str">
        <f t="shared" ref="AM90" si="1435">IF(AM89="ok",COLUMN(AI118),"")</f>
        <v/>
      </c>
      <c r="AN90" s="146" t="str">
        <f t="shared" ref="AN90" si="1436">IF(AN89="ok",COLUMN(AJ118),"")</f>
        <v/>
      </c>
      <c r="AO90" s="146" t="str">
        <f t="shared" ref="AO90" si="1437">IF(AO89="ok",COLUMN(AK118),"")</f>
        <v/>
      </c>
      <c r="AP90" s="146" t="str">
        <f t="shared" ref="AP90" si="1438">IF(AP89="ok",COLUMN(AL118),"")</f>
        <v/>
      </c>
      <c r="AQ90" s="146" t="str">
        <f t="shared" ref="AQ90" si="1439">IF(AQ89="ok",COLUMN(AM118),"")</f>
        <v/>
      </c>
      <c r="AR90" s="146" t="str">
        <f t="shared" ref="AR90" si="1440">IF(AR89="ok",COLUMN(AN118),"")</f>
        <v/>
      </c>
      <c r="AS90" s="146" t="str">
        <f t="shared" ref="AS90" si="1441">IF(AS89="ok",COLUMN(AO118),"")</f>
        <v/>
      </c>
      <c r="AT90" s="146" t="str">
        <f t="shared" ref="AT90" si="1442">IF(AT89="ok",COLUMN(AP118),"")</f>
        <v/>
      </c>
      <c r="AU90" s="146" t="str">
        <f t="shared" ref="AU90" si="1443">IF(AU89="ok",COLUMN(AQ118),"")</f>
        <v/>
      </c>
      <c r="AV90" s="146" t="str">
        <f t="shared" ref="AV90" si="1444">IF(AV89="ok",COLUMN(AR118),"")</f>
        <v/>
      </c>
      <c r="AW90" s="146" t="str">
        <f t="shared" ref="AW90" si="1445">IF(AW89="ok",COLUMN(AS118),"")</f>
        <v/>
      </c>
      <c r="AX90" s="146" t="str">
        <f t="shared" ref="AX90" si="1446">IF(AX89="ok",COLUMN(AT118),"")</f>
        <v/>
      </c>
      <c r="AY90" s="146" t="str">
        <f t="shared" ref="AY90" si="1447">IF(AY89="ok",COLUMN(AU118),"")</f>
        <v/>
      </c>
      <c r="AZ90" s="146" t="str">
        <f t="shared" ref="AZ90" si="1448">IF(AZ89="ok",COLUMN(AV118),"")</f>
        <v/>
      </c>
      <c r="BA90" s="146" t="str">
        <f t="shared" ref="BA90" si="1449">IF(BA89="ok",COLUMN(AW118),"")</f>
        <v/>
      </c>
      <c r="BB90" s="146" t="str">
        <f t="shared" ref="BB90" si="1450">IF(BB89="ok",COLUMN(AX118),"")</f>
        <v/>
      </c>
      <c r="BC90" s="146" t="str">
        <f t="shared" ref="BC90" si="1451">IF(BC89="ok",COLUMN(AY118),"")</f>
        <v/>
      </c>
      <c r="BD90" s="146" t="str">
        <f t="shared" ref="BD90" si="1452">IF(BD89="ok",COLUMN(AZ118),"")</f>
        <v/>
      </c>
      <c r="BE90" s="146" t="str">
        <f t="shared" ref="BE90" si="1453">IF(BE89="ok",COLUMN(BA118),"")</f>
        <v/>
      </c>
      <c r="BF90" s="146" t="str">
        <f t="shared" ref="BF90" si="1454">IF(BF89="ok",COLUMN(BB118),"")</f>
        <v/>
      </c>
      <c r="BG90" s="146" t="str">
        <f t="shared" ref="BG90" si="1455">IF(BG89="ok",COLUMN(BC118),"")</f>
        <v/>
      </c>
      <c r="BH90" s="146" t="str">
        <f t="shared" ref="BH90" si="1456">IF(BH89="ok",COLUMN(BD118),"")</f>
        <v/>
      </c>
      <c r="BI90" s="146" t="str">
        <f t="shared" ref="BI90" si="1457">IF(BI89="ok",COLUMN(BE118),"")</f>
        <v/>
      </c>
      <c r="BJ90" s="146" t="str">
        <f t="shared" ref="BJ90" si="1458">IF(BJ89="ok",COLUMN(BF118),"")</f>
        <v/>
      </c>
      <c r="BK90" s="146" t="str">
        <f t="shared" ref="BK90" si="1459">IF(BK89="ok",COLUMN(BG118),"")</f>
        <v/>
      </c>
      <c r="BL90" s="146" t="str">
        <f t="shared" ref="BL90" si="1460">IF(BL89="ok",COLUMN(BH118),"")</f>
        <v/>
      </c>
      <c r="BQ90" s="146" t="str">
        <f t="shared" ref="BQ90" si="1461">IF(BQ89="ok",COLUMN(BM118),"")</f>
        <v/>
      </c>
      <c r="BR90" s="146" t="str">
        <f t="shared" ref="BR90" si="1462">IF(BR89="ok",COLUMN(BN118),"")</f>
        <v/>
      </c>
      <c r="BS90" s="146" t="str">
        <f t="shared" ref="BS90" si="1463">IF(BS89="ok",COLUMN(BO118),"")</f>
        <v/>
      </c>
      <c r="BT90" s="146" t="str">
        <f t="shared" ref="BT90" si="1464">IF(BT89="ok",COLUMN(BP118),"")</f>
        <v/>
      </c>
      <c r="BU90" s="146" t="str">
        <f t="shared" ref="BU90" si="1465">IF(BU89="ok",COLUMN(BQ118),"")</f>
        <v/>
      </c>
      <c r="BV90" s="146" t="str">
        <f t="shared" ref="BV90" si="1466">IF(BV89="ok",COLUMN(BR118),"")</f>
        <v/>
      </c>
      <c r="BW90" s="146" t="str">
        <f t="shared" ref="BW90" si="1467">IF(BW89="ok",COLUMN(BS118),"")</f>
        <v/>
      </c>
      <c r="BX90" s="146" t="str">
        <f t="shared" ref="BX90" si="1468">IF(BX89="ok",COLUMN(BT118),"")</f>
        <v/>
      </c>
      <c r="BY90" s="146" t="str">
        <f t="shared" ref="BY90" si="1469">IF(BY89="ok",COLUMN(BU118),"")</f>
        <v/>
      </c>
      <c r="BZ90" s="146" t="str">
        <f t="shared" ref="BZ90" si="1470">IF(BZ89="ok",COLUMN(BV118),"")</f>
        <v/>
      </c>
      <c r="CA90" s="146" t="str">
        <f t="shared" ref="CA90" si="1471">IF(CA89="ok",COLUMN(BW118),"")</f>
        <v/>
      </c>
      <c r="CB90" s="146" t="str">
        <f t="shared" ref="CB90" si="1472">IF(CB89="ok",COLUMN(BX118),"")</f>
        <v/>
      </c>
    </row>
    <row r="91" spans="1:80" s="146" customFormat="1" ht="30" customHeight="1">
      <c r="A91" s="42"/>
      <c r="C91" s="262" t="str">
        <f>ME!C11&amp;": "&amp;ME!D11</f>
        <v>Aumentar: recetas</v>
      </c>
      <c r="D91" s="146" t="str">
        <f>UPPER(E91)</f>
        <v>PERSPECTIVA FINANCIERA</v>
      </c>
      <c r="E91" s="146" t="str">
        <f>IF(ME!$D9=0,"Não definida",ME!$D9)</f>
        <v>perspectiva financiera</v>
      </c>
    </row>
    <row r="92" spans="1:80" s="146" customFormat="1" ht="30" customHeight="1">
      <c r="A92" s="42"/>
      <c r="C92" s="262" t="str">
        <f>ME!C12&amp;": "&amp;ME!D12</f>
        <v>Disminuir: rentabilidad</v>
      </c>
      <c r="D92" s="146" t="str">
        <f t="shared" ref="D92:D94" si="1473">UPPER(E92)</f>
        <v>PERSPECTIVA DE LOS CLIENTES</v>
      </c>
      <c r="E92" s="146" t="str">
        <f>IF(ME!$H9=0,"Não definida",ME!$H9)</f>
        <v>Perspectiva de los clientes</v>
      </c>
    </row>
    <row r="93" spans="1:80" s="146" customFormat="1" ht="30" customHeight="1">
      <c r="A93" s="42"/>
      <c r="C93" s="262" t="str">
        <f>ME!C13&amp;": "&amp;ME!D13</f>
        <v>Aumentar: gastos</v>
      </c>
      <c r="D93" s="146" t="str">
        <f t="shared" si="1473"/>
        <v>PERSPECTIVA DE LOS PROCESOS INTERNOS</v>
      </c>
      <c r="E93" s="146" t="str">
        <f>IF(ME!$D20=0,"Não definida",ME!$D20)</f>
        <v>Perspectiva de los procesos internos</v>
      </c>
    </row>
    <row r="94" spans="1:80" s="146" customFormat="1" ht="30" customHeight="1">
      <c r="A94" s="42"/>
      <c r="C94" s="262" t="str">
        <f>ME!C14&amp;": "&amp;ME!D14</f>
        <v xml:space="preserve">: </v>
      </c>
      <c r="D94" s="146" t="str">
        <f t="shared" si="1473"/>
        <v>PERSPECTIVA DE APRENDIZAJE</v>
      </c>
      <c r="E94" s="146" t="str">
        <f>IF(ME!$H20=0,"Não definida",ME!$H20)</f>
        <v>Perspectiva de aprendizaje</v>
      </c>
    </row>
    <row r="95" spans="1:80" s="146" customFormat="1" ht="30" customHeight="1">
      <c r="A95" s="42"/>
      <c r="C95" s="262" t="str">
        <f>ME!C15&amp;": "&amp;ME!D15</f>
        <v xml:space="preserve">: </v>
      </c>
    </row>
    <row r="96" spans="1:80" s="146" customFormat="1" ht="17.25" customHeight="1">
      <c r="A96" s="42"/>
      <c r="C96" s="262" t="str">
        <f>ME!C16&amp;": "&amp;ME!D16</f>
        <v xml:space="preserve">: </v>
      </c>
    </row>
    <row r="97" spans="1:84" s="146" customFormat="1" ht="30" customHeight="1">
      <c r="A97" s="42"/>
      <c r="C97" s="262" t="str">
        <f>ME!C17&amp;": "&amp;ME!D17</f>
        <v xml:space="preserve">: </v>
      </c>
    </row>
    <row r="98" spans="1:84" s="146" customFormat="1" ht="30" customHeight="1">
      <c r="A98" s="42"/>
      <c r="C98" s="262" t="str">
        <f>ME!C18&amp;": "&amp;ME!D18</f>
        <v xml:space="preserve">: </v>
      </c>
    </row>
    <row r="99" spans="1:84" s="146" customFormat="1" ht="30" customHeight="1">
      <c r="A99" s="42"/>
    </row>
    <row r="100" spans="1:84" s="146" customFormat="1" ht="30" customHeight="1">
      <c r="A100" s="42"/>
    </row>
    <row r="101" spans="1:84" ht="30" customHeight="1">
      <c r="CC101" s="42"/>
      <c r="CD101" s="42"/>
      <c r="CF101" s="42"/>
    </row>
    <row r="102" spans="1:84" ht="30" customHeight="1">
      <c r="CC102" s="42"/>
      <c r="CD102" s="42"/>
      <c r="CF102" s="42"/>
    </row>
    <row r="103" spans="1:84" ht="30" customHeight="1">
      <c r="CC103" s="42"/>
      <c r="CD103" s="42"/>
      <c r="CF103" s="42"/>
    </row>
    <row r="104" spans="1:84" ht="30" customHeight="1">
      <c r="CC104" s="42"/>
      <c r="CD104" s="42"/>
      <c r="CF104" s="42"/>
    </row>
    <row r="105" spans="1:84" ht="30" customHeight="1">
      <c r="CC105" s="42"/>
      <c r="CD105" s="42"/>
      <c r="CF105" s="42"/>
    </row>
    <row r="106" spans="1:84" ht="30" customHeight="1">
      <c r="CC106" s="42"/>
      <c r="CD106" s="42"/>
      <c r="CF106" s="42"/>
    </row>
    <row r="107" spans="1:84" ht="30" customHeight="1">
      <c r="CC107" s="42"/>
      <c r="CD107" s="42"/>
      <c r="CF107" s="42"/>
    </row>
    <row r="108" spans="1:84" ht="30" customHeight="1">
      <c r="CC108" s="42"/>
      <c r="CD108" s="42"/>
      <c r="CF108" s="42"/>
    </row>
    <row r="109" spans="1:84" ht="30" customHeight="1">
      <c r="CC109" s="42"/>
      <c r="CD109" s="42"/>
      <c r="CF109" s="42"/>
    </row>
    <row r="110" spans="1:84" ht="30" customHeight="1">
      <c r="CC110" s="42"/>
      <c r="CD110" s="42"/>
      <c r="CF110" s="42"/>
    </row>
    <row r="111" spans="1:84" ht="30" customHeight="1">
      <c r="CC111" s="42"/>
      <c r="CD111" s="42"/>
      <c r="CF111" s="42"/>
    </row>
    <row r="112" spans="1:84" ht="30" customHeight="1">
      <c r="CC112" s="42"/>
      <c r="CD112" s="42"/>
      <c r="CF112" s="42"/>
    </row>
    <row r="113" s="42" customFormat="1" ht="30" customHeight="1"/>
    <row r="114" s="42" customFormat="1" ht="30" customHeight="1"/>
    <row r="115" s="42" customFormat="1" ht="30" customHeight="1"/>
    <row r="116" s="42" customFormat="1" ht="30" customHeight="1"/>
    <row r="117" s="42" customFormat="1" ht="30" customHeight="1"/>
    <row r="118" s="42" customFormat="1" ht="30" customHeight="1"/>
    <row r="119" s="42" customFormat="1" ht="30" customHeight="1"/>
    <row r="120" s="42" customFormat="1" ht="30" customHeight="1"/>
    <row r="121" s="42" customFormat="1" ht="30" customHeight="1"/>
    <row r="122" s="42" customFormat="1" ht="30" customHeight="1"/>
    <row r="123" s="42" customFormat="1" ht="30" customHeight="1"/>
    <row r="124" s="42" customFormat="1" ht="30" customHeight="1"/>
    <row r="125" s="42" customFormat="1" ht="30" customHeight="1"/>
    <row r="126" s="42" customFormat="1" ht="30" customHeight="1"/>
    <row r="127" s="42" customFormat="1" ht="30" customHeight="1"/>
    <row r="128" s="42" customFormat="1" ht="30" customHeight="1"/>
    <row r="129" spans="81:84" ht="30" customHeight="1">
      <c r="CC129" s="42"/>
      <c r="CD129" s="42"/>
      <c r="CF129" s="42"/>
    </row>
    <row r="130" spans="81:84" ht="30" customHeight="1">
      <c r="CC130" s="42"/>
      <c r="CD130" s="42"/>
      <c r="CF130" s="42"/>
    </row>
    <row r="131" spans="81:84" ht="30" customHeight="1">
      <c r="CC131" s="42"/>
      <c r="CD131" s="42"/>
      <c r="CF131" s="42"/>
    </row>
    <row r="132" spans="81:84" ht="30" customHeight="1">
      <c r="CC132" s="42"/>
      <c r="CD132" s="42"/>
      <c r="CF132" s="42"/>
    </row>
    <row r="133" spans="81:84" ht="30" customHeight="1">
      <c r="CC133" s="42"/>
      <c r="CD133" s="42"/>
      <c r="CF133" s="42"/>
    </row>
    <row r="134" spans="81:84" ht="30" customHeight="1">
      <c r="CC134" s="42"/>
      <c r="CD134" s="42"/>
      <c r="CF134" s="42"/>
    </row>
    <row r="135" spans="81:84" ht="30" customHeight="1">
      <c r="CC135" s="42"/>
      <c r="CD135" s="42"/>
      <c r="CF135" s="42"/>
    </row>
    <row r="136" spans="81:84" ht="30" customHeight="1">
      <c r="CC136" s="42"/>
      <c r="CD136" s="42"/>
      <c r="CF136" s="42"/>
    </row>
    <row r="137" spans="81:84" ht="30" customHeight="1">
      <c r="CC137" s="42"/>
      <c r="CD137" s="42"/>
      <c r="CF137" s="42"/>
    </row>
    <row r="138" spans="81:84" ht="30" customHeight="1">
      <c r="CC138" s="42"/>
      <c r="CD138" s="42"/>
      <c r="CF138" s="42"/>
    </row>
    <row r="139" spans="81:84" ht="30" customHeight="1"/>
    <row r="140" spans="81:84" ht="30" customHeight="1"/>
    <row r="141" spans="81:84" ht="30" customHeight="1"/>
    <row r="142" spans="81:84" ht="30" customHeight="1"/>
    <row r="143" spans="81:84" ht="30" customHeight="1"/>
    <row r="144" spans="81:8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13.8"/>
    <row r="160" ht="13.8" hidden="1"/>
    <row r="161" ht="13.8" hidden="1"/>
    <row r="162" ht="13.8" hidden="1"/>
    <row r="163" ht="13.8" hidden="1"/>
    <row r="164" ht="13.8" hidden="1"/>
    <row r="165" ht="13.8" hidden="1"/>
    <row r="166" ht="13.8" hidden="1"/>
    <row r="167" ht="13.8" hidden="1"/>
    <row r="168" ht="13.8" hidden="1"/>
    <row r="169" ht="13.8" hidden="1"/>
    <row r="170" ht="13.8" hidden="1"/>
    <row r="171" ht="13.8" hidden="1"/>
    <row r="172" ht="13.8" hidden="1"/>
    <row r="173" ht="13.8" hidden="1"/>
    <row r="174" ht="13.8" hidden="1"/>
    <row r="175" ht="13.8" hidden="1"/>
    <row r="176" ht="13.8" hidden="1"/>
    <row r="177" ht="13.8" hidden="1"/>
    <row r="178" ht="13.8" hidden="1"/>
    <row r="179" ht="13.8" hidden="1"/>
    <row r="180" ht="13.8" hidden="1"/>
    <row r="181" ht="13.8" hidden="1"/>
    <row r="182" ht="13.8" hidden="1"/>
    <row r="183" ht="13.8" hidden="1"/>
    <row r="184" ht="13.8" hidden="1"/>
    <row r="185" ht="13.8" hidden="1"/>
    <row r="186" ht="13.8" hidden="1"/>
    <row r="187" ht="13.8" hidden="1"/>
    <row r="188" ht="13.8" hidden="1"/>
    <row r="189" ht="13.8" hidden="1"/>
    <row r="190" ht="13.8" hidden="1"/>
    <row r="191" ht="13.8" hidden="1"/>
    <row r="192" ht="13.8" hidden="1"/>
    <row r="193" ht="13.8" hidden="1"/>
    <row r="194" ht="13.8" hidden="1"/>
    <row r="195" ht="13.8" hidden="1"/>
    <row r="196" ht="13.8" hidden="1"/>
    <row r="197" ht="13.8" hidden="1"/>
    <row r="198" ht="13.8" hidden="1"/>
    <row r="199" ht="13.8" hidden="1"/>
    <row r="200" ht="13.8" hidden="1"/>
    <row r="201" ht="13.8" hidden="1"/>
    <row r="202" ht="13.8" hidden="1"/>
    <row r="203" ht="13.8" hidden="1"/>
    <row r="204" ht="13.8" hidden="1"/>
    <row r="205" ht="13.8" hidden="1"/>
    <row r="206" ht="13.8" hidden="1"/>
    <row r="207" ht="13.8" hidden="1"/>
    <row r="208" ht="13.8" hidden="1"/>
    <row r="209" ht="13.8" hidden="1"/>
    <row r="210" ht="13.8" hidden="1"/>
    <row r="211" ht="13.8" hidden="1"/>
    <row r="212" ht="13.8" hidden="1"/>
    <row r="213" ht="13.8" hidden="1"/>
    <row r="214" ht="13.8" hidden="1"/>
    <row r="215" ht="13.8" hidden="1"/>
    <row r="216" ht="13.8" hidden="1"/>
    <row r="217" ht="13.8" hidden="1"/>
    <row r="218" ht="13.8" hidden="1"/>
    <row r="219" ht="13.8" hidden="1"/>
    <row r="220" ht="13.8" hidden="1"/>
    <row r="221" ht="13.8" hidden="1"/>
    <row r="222" ht="13.8" hidden="1"/>
    <row r="223" ht="13.8" hidden="1"/>
    <row r="224" ht="13.8" hidden="1"/>
    <row r="225" ht="13.8" hidden="1"/>
    <row r="226" ht="13.8" hidden="1"/>
    <row r="227" ht="13.8" hidden="1"/>
    <row r="228" ht="13.8" hidden="1"/>
    <row r="229" ht="13.8" hidden="1"/>
    <row r="230" ht="13.8" hidden="1"/>
    <row r="231" ht="13.8" hidden="1"/>
    <row r="232" ht="13.8" hidden="1"/>
    <row r="233" ht="13.8" hidden="1"/>
    <row r="234" ht="13.8" hidden="1"/>
    <row r="235" ht="13.8" hidden="1"/>
    <row r="236" ht="13.8" hidden="1"/>
    <row r="237" ht="13.8" hidden="1"/>
    <row r="238" ht="13.8" hidden="1"/>
    <row r="239" ht="13.8" hidden="1"/>
    <row r="240" ht="13.8" hidden="1"/>
    <row r="241" ht="13.8" hidden="1"/>
    <row r="242" ht="13.8" hidden="1"/>
    <row r="243" ht="13.8" hidden="1"/>
    <row r="244" ht="13.8" hidden="1"/>
    <row r="245" ht="13.8" hidden="1"/>
    <row r="246" ht="13.8" hidden="1"/>
    <row r="247" ht="13.8" hidden="1"/>
    <row r="248" ht="13.8" hidden="1"/>
    <row r="249" ht="13.8" hidden="1"/>
    <row r="250" ht="13.8" hidden="1"/>
    <row r="251" ht="13.8" hidden="1"/>
    <row r="252" ht="13.8" hidden="1"/>
    <row r="253" ht="13.8" hidden="1"/>
    <row r="254" ht="13.8" hidden="1"/>
    <row r="255" ht="13.8" hidden="1"/>
    <row r="256" ht="13.8" hidden="1"/>
    <row r="257" ht="13.8" hidden="1"/>
    <row r="258" ht="13.8" hidden="1"/>
    <row r="259" ht="13.8" hidden="1"/>
    <row r="260" ht="13.8" hidden="1"/>
    <row r="261" ht="13.8" hidden="1"/>
    <row r="262" ht="13.8" hidden="1"/>
    <row r="263" ht="13.8" hidden="1"/>
    <row r="264" ht="13.8" hidden="1"/>
    <row r="265" ht="13.8" hidden="1"/>
    <row r="266" ht="13.8" hidden="1"/>
    <row r="267" ht="13.8" hidden="1"/>
    <row r="268" ht="13.8" hidden="1"/>
    <row r="269" ht="13.8" hidden="1"/>
    <row r="270" ht="13.8" hidden="1"/>
    <row r="271" ht="13.8" hidden="1"/>
    <row r="272" ht="13.8" hidden="1"/>
    <row r="273" ht="13.8" hidden="1"/>
    <row r="274" ht="13.8" hidden="1"/>
    <row r="275" ht="13.8" hidden="1"/>
    <row r="276" ht="13.8" hidden="1"/>
    <row r="277" ht="13.8" hidden="1"/>
    <row r="278" ht="13.8" hidden="1"/>
    <row r="279" ht="13.8" hidden="1"/>
    <row r="280" ht="13.8" hidden="1"/>
    <row r="281" ht="13.8" hidden="1"/>
    <row r="282" ht="13.8" hidden="1"/>
    <row r="283" ht="13.8" hidden="1"/>
    <row r="284" ht="13.8" hidden="1"/>
    <row r="285" ht="13.8" hidden="1"/>
    <row r="286" ht="13.8" hidden="1"/>
    <row r="287" ht="13.8" hidden="1"/>
    <row r="288" ht="13.8" hidden="1"/>
    <row r="289" ht="13.8" hidden="1"/>
    <row r="290" ht="13.8" hidden="1"/>
    <row r="291" ht="13.8" hidden="1"/>
    <row r="292" ht="13.8" hidden="1"/>
    <row r="293" ht="13.8" hidden="1"/>
    <row r="294" ht="13.8" hidden="1"/>
    <row r="295" ht="13.8" hidden="1"/>
    <row r="296" ht="13.8" hidden="1"/>
    <row r="297" ht="13.8" hidden="1"/>
    <row r="298" ht="13.8" hidden="1"/>
    <row r="299" ht="13.8" hidden="1"/>
    <row r="300" ht="13.8" hidden="1"/>
    <row r="301" ht="13.8" hidden="1"/>
    <row r="302" ht="13.8" hidden="1"/>
    <row r="303" ht="13.8" hidden="1"/>
    <row r="304" ht="13.8" hidden="1"/>
    <row r="305" ht="13.8" hidden="1"/>
    <row r="306" ht="13.8" hidden="1"/>
    <row r="307" ht="13.8" hidden="1"/>
    <row r="308" ht="13.8" hidden="1"/>
    <row r="309" ht="13.8" hidden="1"/>
    <row r="310" ht="13.8" hidden="1"/>
    <row r="311" ht="13.8" hidden="1"/>
    <row r="312" ht="13.8" hidden="1"/>
    <row r="313" ht="13.8" hidden="1"/>
    <row r="314" ht="13.8" hidden="1"/>
    <row r="315" ht="13.8" hidden="1"/>
    <row r="316" ht="13.8" hidden="1"/>
    <row r="317" ht="13.8" hidden="1"/>
    <row r="318" ht="13.8" hidden="1"/>
    <row r="319" ht="13.8" hidden="1"/>
    <row r="320" ht="13.8" hidden="1"/>
    <row r="321" ht="13.8" hidden="1"/>
    <row r="322" ht="13.8" hidden="1"/>
    <row r="323" ht="13.8" hidden="1"/>
    <row r="324" ht="13.8" hidden="1"/>
    <row r="325" ht="13.8" hidden="1"/>
    <row r="326" ht="13.8" hidden="1"/>
    <row r="327" ht="13.8" hidden="1"/>
    <row r="328" ht="13.8" hidden="1"/>
    <row r="329" ht="13.8" hidden="1"/>
    <row r="330" ht="13.8" hidden="1"/>
    <row r="331" ht="13.8" hidden="1"/>
    <row r="332" ht="13.8" hidden="1"/>
    <row r="333" ht="13.8" hidden="1"/>
    <row r="334" ht="13.8" hidden="1"/>
    <row r="335" ht="13.8" hidden="1"/>
    <row r="336" ht="13.8" hidden="1"/>
    <row r="337" ht="13.8" hidden="1"/>
    <row r="338" ht="13.8" hidden="1"/>
    <row r="339" ht="13.8" hidden="1"/>
    <row r="340" ht="13.8" hidden="1"/>
    <row r="341" ht="13.8" hidden="1"/>
    <row r="342" ht="13.8" hidden="1"/>
    <row r="343" ht="13.8" hidden="1"/>
    <row r="344" ht="13.8" hidden="1"/>
    <row r="345" ht="13.8" hidden="1"/>
    <row r="346" ht="13.8" hidden="1"/>
    <row r="347" ht="13.8" hidden="1"/>
    <row r="348" ht="13.8" hidden="1"/>
    <row r="349" ht="13.8" hidden="1"/>
    <row r="350" ht="13.8" hidden="1"/>
    <row r="351" ht="13.8" hidden="1"/>
    <row r="352" ht="13.8" hidden="1"/>
    <row r="353" ht="13.8" hidden="1"/>
    <row r="354" ht="13.8" hidden="1"/>
    <row r="355" ht="13.8" hidden="1"/>
    <row r="356" ht="13.8" hidden="1"/>
    <row r="357" ht="13.8" hidden="1"/>
    <row r="358" ht="13.8" hidden="1"/>
    <row r="359" ht="13.8" hidden="1"/>
    <row r="360" ht="13.8" hidden="1"/>
    <row r="361" ht="13.8" hidden="1"/>
    <row r="362" ht="13.8" hidden="1"/>
    <row r="363" ht="13.8" hidden="1"/>
    <row r="364" ht="13.8" hidden="1"/>
    <row r="365" ht="13.8" hidden="1"/>
    <row r="366" ht="13.8" hidden="1"/>
    <row r="367" ht="13.8" hidden="1"/>
    <row r="368" ht="13.8" hidden="1"/>
    <row r="369" ht="13.8" hidden="1"/>
    <row r="370" ht="13.8" hidden="1"/>
    <row r="371" ht="13.8" hidden="1"/>
    <row r="372" ht="13.8" hidden="1"/>
    <row r="373" ht="13.8" hidden="1"/>
    <row r="374" ht="13.8" hidden="1"/>
    <row r="375" ht="13.8" hidden="1"/>
    <row r="376" ht="13.8" hidden="1"/>
    <row r="377" ht="13.8" hidden="1"/>
    <row r="378" ht="13.8" hidden="1"/>
    <row r="379" ht="13.8" hidden="1"/>
    <row r="380" ht="13.8" hidden="1"/>
    <row r="381" ht="13.8" hidden="1"/>
    <row r="382" ht="13.8" hidden="1"/>
    <row r="383" ht="13.8" hidden="1"/>
    <row r="384" ht="13.8" hidden="1"/>
    <row r="385" ht="13.8" hidden="1"/>
    <row r="386" ht="13.8" hidden="1"/>
    <row r="387" ht="13.8" hidden="1"/>
    <row r="388" ht="13.8" hidden="1"/>
    <row r="389" ht="13.8" hidden="1"/>
    <row r="390" ht="13.8" hidden="1"/>
    <row r="391" ht="13.8" hidden="1"/>
    <row r="392" ht="13.8" hidden="1"/>
    <row r="393" ht="13.8" hidden="1"/>
    <row r="394" ht="13.8" hidden="1"/>
    <row r="395" ht="13.8" hidden="1"/>
    <row r="396" ht="13.8" hidden="1"/>
    <row r="397" ht="13.8" hidden="1"/>
    <row r="398" ht="13.8" hidden="1"/>
    <row r="399" ht="13.8" hidden="1"/>
    <row r="400" ht="13.8" hidden="1"/>
    <row r="401" ht="13.8" hidden="1"/>
    <row r="402" ht="13.8" hidden="1"/>
    <row r="403" ht="13.8" hidden="1"/>
    <row r="404" ht="13.8" hidden="1"/>
    <row r="405" ht="13.8" hidden="1"/>
    <row r="406" ht="13.8" hidden="1"/>
    <row r="407" ht="13.8" hidden="1"/>
    <row r="408" ht="13.8" hidden="1"/>
    <row r="409" ht="13.8" hidden="1"/>
    <row r="410" ht="13.8" hidden="1"/>
    <row r="411" ht="13.8" hidden="1"/>
    <row r="412" ht="13.8" hidden="1"/>
    <row r="413" ht="13.8" hidden="1"/>
    <row r="414" ht="13.8" hidden="1"/>
    <row r="415" ht="13.8" hidden="1"/>
    <row r="416" ht="13.8" hidden="1"/>
    <row r="417" ht="13.8" hidden="1"/>
    <row r="418" ht="13.8" hidden="1"/>
    <row r="419" ht="13.8" hidden="1"/>
    <row r="420" ht="13.8" hidden="1"/>
    <row r="421" ht="13.8" hidden="1"/>
    <row r="422" ht="13.8" hidden="1"/>
    <row r="423" ht="13.8" hidden="1"/>
    <row r="424" ht="13.8" hidden="1"/>
    <row r="425" ht="13.8" hidden="1"/>
    <row r="426" ht="13.8" hidden="1"/>
    <row r="427" ht="13.8" hidden="1"/>
    <row r="428" ht="13.8" hidden="1"/>
    <row r="429" ht="13.8" hidden="1"/>
    <row r="430" ht="13.8" hidden="1"/>
    <row r="431" ht="13.8" hidden="1"/>
    <row r="432" ht="13.8" hidden="1"/>
    <row r="433" ht="13.8" hidden="1"/>
    <row r="434" ht="13.8" hidden="1"/>
    <row r="435" ht="13.8" hidden="1"/>
    <row r="436" ht="13.8" hidden="1"/>
    <row r="437" ht="13.8" hidden="1"/>
    <row r="438" ht="13.8" hidden="1"/>
    <row r="439" ht="13.8" hidden="1"/>
    <row r="440" ht="13.8" hidden="1"/>
    <row r="441" ht="13.8" hidden="1"/>
    <row r="442" ht="13.8" hidden="1"/>
    <row r="443" ht="13.8" hidden="1"/>
    <row r="444" ht="13.8" hidden="1"/>
    <row r="445" ht="13.8" hidden="1"/>
    <row r="446" ht="13.8" hidden="1"/>
    <row r="447" ht="13.8" hidden="1"/>
    <row r="448" ht="13.8" hidden="1"/>
    <row r="449" ht="13.8" hidden="1"/>
    <row r="450" ht="13.8" hidden="1"/>
    <row r="451" ht="13.8" hidden="1"/>
    <row r="452" ht="13.8" hidden="1"/>
    <row r="453" ht="13.8" hidden="1"/>
    <row r="454" ht="13.8" hidden="1"/>
    <row r="455" ht="13.8" hidden="1"/>
    <row r="456" ht="13.8" hidden="1"/>
    <row r="457" ht="13.8" hidden="1"/>
    <row r="458" ht="13.8" hidden="1"/>
    <row r="459" ht="13.8" hidden="1"/>
    <row r="460" ht="13.8" hidden="1"/>
    <row r="461" ht="13.8" hidden="1"/>
    <row r="462" ht="13.8" hidden="1"/>
    <row r="463" ht="13.8" hidden="1"/>
    <row r="464" ht="13.8" hidden="1"/>
    <row r="465" ht="13.8" hidden="1"/>
    <row r="466" ht="13.8" hidden="1"/>
    <row r="467" ht="13.8" hidden="1"/>
    <row r="468" ht="13.8" hidden="1"/>
    <row r="469" ht="13.8" hidden="1"/>
    <row r="470" ht="13.8" hidden="1"/>
    <row r="471" ht="13.8" hidden="1"/>
    <row r="472" ht="13.8" hidden="1"/>
    <row r="473" ht="13.8" hidden="1"/>
    <row r="474" ht="13.8" hidden="1"/>
    <row r="475" ht="13.8" hidden="1"/>
    <row r="476" ht="13.8" hidden="1"/>
    <row r="477" ht="13.8" hidden="1"/>
    <row r="478" ht="13.8" hidden="1"/>
    <row r="479" ht="13.8" hidden="1"/>
    <row r="480" ht="13.8" hidden="1"/>
    <row r="481" ht="13.8" hidden="1"/>
    <row r="482" ht="13.8" hidden="1"/>
    <row r="483" ht="13.8" hidden="1"/>
    <row r="484" ht="13.8" hidden="1"/>
    <row r="485" ht="13.8" hidden="1"/>
    <row r="486" ht="13.8" hidden="1"/>
    <row r="487" ht="13.8" hidden="1"/>
    <row r="488" ht="13.8" hidden="1"/>
    <row r="489" ht="13.8" hidden="1"/>
    <row r="490" ht="13.8" hidden="1"/>
    <row r="491" ht="13.8" hidden="1"/>
    <row r="492" ht="13.8" hidden="1"/>
    <row r="493" ht="13.8" hidden="1"/>
    <row r="494" ht="13.8" hidden="1"/>
    <row r="495" ht="13.8" hidden="1"/>
    <row r="496" ht="13.8" hidden="1"/>
    <row r="497" ht="13.8" hidden="1"/>
    <row r="498" ht="13.8" hidden="1"/>
    <row r="499" ht="13.8" hidden="1"/>
    <row r="500" ht="13.8" hidden="1"/>
    <row r="501" ht="13.8" hidden="1"/>
    <row r="502" ht="13.8" hidden="1"/>
    <row r="503" ht="13.8" hidden="1"/>
    <row r="504" ht="13.8" hidden="1"/>
    <row r="505" ht="13.8" hidden="1"/>
    <row r="506" ht="13.8" hidden="1"/>
    <row r="507" ht="13.8" hidden="1"/>
    <row r="508" ht="13.8" hidden="1"/>
    <row r="509" ht="13.8" hidden="1"/>
    <row r="510" ht="13.8" hidden="1"/>
    <row r="511" ht="13.8" hidden="1"/>
    <row r="512" ht="13.8" hidden="1"/>
    <row r="513" ht="13.8" hidden="1"/>
    <row r="514" ht="13.8" hidden="1"/>
    <row r="515" ht="13.8" hidden="1"/>
    <row r="516" ht="13.8" hidden="1"/>
    <row r="517" ht="13.8" hidden="1"/>
    <row r="518" ht="13.8" hidden="1"/>
    <row r="519" ht="13.8" hidden="1"/>
    <row r="520" ht="13.8" hidden="1"/>
    <row r="521" ht="13.8" hidden="1"/>
    <row r="522" ht="13.8" hidden="1"/>
    <row r="523" ht="13.8" hidden="1"/>
    <row r="524" ht="13.8" hidden="1"/>
    <row r="525" ht="13.8" hidden="1"/>
    <row r="526" ht="13.8" hidden="1"/>
    <row r="527" ht="13.8" hidden="1"/>
    <row r="528" ht="13.8" hidden="1"/>
    <row r="529" ht="13.8" hidden="1"/>
    <row r="530" ht="13.8" hidden="1"/>
    <row r="531" ht="13.8" hidden="1"/>
    <row r="532" ht="13.8" hidden="1"/>
    <row r="533" ht="13.8" hidden="1"/>
    <row r="534" ht="13.8" hidden="1"/>
    <row r="535" ht="13.8" hidden="1"/>
    <row r="536" ht="13.8" hidden="1"/>
    <row r="537" ht="13.8" hidden="1"/>
    <row r="538" ht="13.8" hidden="1"/>
    <row r="539" ht="13.8" hidden="1"/>
    <row r="540" ht="13.8" hidden="1"/>
    <row r="541" ht="13.8" hidden="1"/>
    <row r="542" ht="13.8" hidden="1"/>
    <row r="543" ht="13.8" hidden="1"/>
    <row r="544" ht="13.8" hidden="1"/>
    <row r="545" ht="13.8" hidden="1"/>
    <row r="546" ht="13.8" hidden="1"/>
    <row r="547" ht="13.8" hidden="1"/>
    <row r="548" ht="13.8" hidden="1"/>
    <row r="549" ht="13.8" hidden="1"/>
    <row r="550" ht="13.8" hidden="1"/>
    <row r="551" ht="13.8" hidden="1"/>
    <row r="552" ht="13.8" hidden="1"/>
    <row r="553" ht="13.8" hidden="1"/>
    <row r="554" ht="13.8" hidden="1"/>
    <row r="555" ht="13.8" hidden="1"/>
    <row r="556" ht="13.8" hidden="1"/>
    <row r="557" ht="13.8" hidden="1"/>
    <row r="558" ht="13.8" hidden="1"/>
    <row r="559" ht="13.8" hidden="1"/>
    <row r="560" ht="13.8" hidden="1"/>
    <row r="561" ht="13.8" hidden="1"/>
    <row r="562" ht="13.8" hidden="1"/>
    <row r="563" ht="13.8" hidden="1"/>
    <row r="564" ht="13.8" hidden="1"/>
    <row r="565" ht="13.8" hidden="1"/>
    <row r="566" ht="13.8" hidden="1"/>
    <row r="567" ht="13.8" hidden="1"/>
    <row r="568" ht="13.8" hidden="1"/>
    <row r="569" ht="13.8" hidden="1"/>
    <row r="570" ht="13.8" hidden="1"/>
    <row r="571" ht="13.8" hidden="1"/>
    <row r="572" ht="13.8" hidden="1"/>
    <row r="573" ht="13.8" hidden="1"/>
    <row r="574" ht="13.8" hidden="1"/>
    <row r="575" ht="13.8" hidden="1"/>
    <row r="576" ht="13.8" hidden="1"/>
    <row r="577" ht="13.8" hidden="1"/>
    <row r="578" ht="13.8" hidden="1"/>
    <row r="579" ht="13.8" hidden="1"/>
    <row r="580" ht="13.8" hidden="1"/>
    <row r="581" ht="13.8" hidden="1"/>
    <row r="582" ht="13.8" hidden="1"/>
    <row r="583" ht="13.8" hidden="1"/>
    <row r="584" ht="13.8" hidden="1"/>
    <row r="585" ht="13.8" hidden="1"/>
    <row r="586" ht="13.8" hidden="1"/>
    <row r="587" ht="13.8" hidden="1"/>
    <row r="588" ht="13.8" hidden="1"/>
    <row r="589" ht="13.8" hidden="1"/>
  </sheetData>
  <sheetProtection algorithmName="SHA-512" hashValue="lh/VIY6MYzrhsNpGaJkvNirzrtO8lorLbRtU4IhPUy6sj4yBzQil7kDHZT9msm1e+7R5yRat411t5N29oqqcjg==" saltValue="ol6N/rdzMpGVfki/MC6n1Q==" spinCount="100000" sheet="1" objects="1" scenarios="1" formatCells="0" formatColumns="0" formatRows="0" selectLockedCells="1"/>
  <mergeCells count="22">
    <mergeCell ref="C7:M7"/>
    <mergeCell ref="AJ9:AX9"/>
    <mergeCell ref="AZ9:BN9"/>
    <mergeCell ref="BP9:CD9"/>
    <mergeCell ref="C24:C26"/>
    <mergeCell ref="D9:R9"/>
    <mergeCell ref="T9:AH9"/>
    <mergeCell ref="C12:C14"/>
    <mergeCell ref="C18:C20"/>
    <mergeCell ref="C22:C23"/>
    <mergeCell ref="C16:C17"/>
    <mergeCell ref="C10:C11"/>
    <mergeCell ref="C28:C29"/>
    <mergeCell ref="C30:C32"/>
    <mergeCell ref="C34:C35"/>
    <mergeCell ref="C36:C38"/>
    <mergeCell ref="C40:C41"/>
    <mergeCell ref="C42:C44"/>
    <mergeCell ref="C46:C47"/>
    <mergeCell ref="C48:C50"/>
    <mergeCell ref="C52:C53"/>
    <mergeCell ref="C54:C56"/>
  </mergeCells>
  <conditionalFormatting sqref="A16:XFD20">
    <cfRule type="expression" dxfId="206" priority="1">
      <formula>$C$18=": "</formula>
    </cfRule>
  </conditionalFormatting>
  <conditionalFormatting sqref="A22:XFD26">
    <cfRule type="expression" dxfId="205" priority="2">
      <formula>$C$24=": "</formula>
    </cfRule>
  </conditionalFormatting>
  <conditionalFormatting sqref="A28:XFD32">
    <cfRule type="expression" dxfId="204" priority="3">
      <formula>$C$30=": "</formula>
    </cfRule>
  </conditionalFormatting>
  <conditionalFormatting sqref="A34:XFD38">
    <cfRule type="expression" dxfId="203" priority="4">
      <formula>$C$36=": "</formula>
    </cfRule>
  </conditionalFormatting>
  <conditionalFormatting sqref="A40:XFD44">
    <cfRule type="expression" dxfId="202" priority="5">
      <formula>$C$42=": "</formula>
    </cfRule>
  </conditionalFormatting>
  <conditionalFormatting sqref="A46:XFD50">
    <cfRule type="expression" dxfId="201" priority="6">
      <formula>$C$48=": "</formula>
    </cfRule>
  </conditionalFormatting>
  <conditionalFormatting sqref="A52:XFD56">
    <cfRule type="expression" dxfId="200" priority="7">
      <formula>$C$54=": "</formula>
    </cfRule>
  </conditionalFormatting>
  <conditionalFormatting sqref="E14:R14 U14:AH14 AK14:AX14 BA14:BN14 BQ14:CD14 E20:R20 U20:AH20 AK20:AX20 BA20:BN20 BQ20:CD20 E26:R26 U26:AH26 AK26:AX26 BA26:BN26 BQ26:CD26 E32:R32 U32:AH32 AK32:AX32 BA32:BN32 BQ32:CD32 E38:R38 U38:AH38 AK38:AX38 BA38:BN38 BQ38:CD38 E44:R44 U44:AH44 AK44:AX44 BA44:BN44 BQ44:CD44 E50:R50 U50:AH50 AK50:AX50 BA50:BN50 BQ50:CD50 E56:R56 U56:AH56 AK56:AX56 BA56:BN56 BQ56:CD56">
    <cfRule type="cellIs" dxfId="199" priority="28" operator="lessThan">
      <formula>0.8</formula>
    </cfRule>
  </conditionalFormatting>
  <conditionalFormatting sqref="E12:CD13">
    <cfRule type="expression" dxfId="198" priority="24">
      <formula>$D$10="Porcentagem"</formula>
    </cfRule>
    <cfRule type="expression" dxfId="197" priority="25">
      <formula>$D$10="$"</formula>
    </cfRule>
  </conditionalFormatting>
  <conditionalFormatting sqref="E18:CD19">
    <cfRule type="expression" dxfId="196" priority="22">
      <formula>$D$16="Porcentagem"</formula>
    </cfRule>
    <cfRule type="expression" dxfId="195" priority="23">
      <formula>$D$16="$"</formula>
    </cfRule>
  </conditionalFormatting>
  <conditionalFormatting sqref="E24:CD25">
    <cfRule type="expression" dxfId="194" priority="20">
      <formula>$D$22="Porcentagem"</formula>
    </cfRule>
    <cfRule type="expression" dxfId="193" priority="21">
      <formula>$D$22="$"</formula>
    </cfRule>
  </conditionalFormatting>
  <conditionalFormatting sqref="E30:CD31">
    <cfRule type="expression" dxfId="192" priority="18">
      <formula>$D$28="Porcentagem"</formula>
    </cfRule>
    <cfRule type="expression" dxfId="191" priority="19">
      <formula>$D$28="$"</formula>
    </cfRule>
  </conditionalFormatting>
  <conditionalFormatting sqref="E36:CD37">
    <cfRule type="expression" dxfId="190" priority="16">
      <formula>$D$34="Porcentagem"</formula>
    </cfRule>
    <cfRule type="expression" dxfId="189" priority="17">
      <formula>$D$34="$"</formula>
    </cfRule>
  </conditionalFormatting>
  <conditionalFormatting sqref="E42:CD43">
    <cfRule type="expression" dxfId="188" priority="14">
      <formula>$D$40="Porcentagem"</formula>
    </cfRule>
    <cfRule type="expression" dxfId="187" priority="15">
      <formula>$D$40="$"</formula>
    </cfRule>
  </conditionalFormatting>
  <conditionalFormatting sqref="E48:CD49">
    <cfRule type="expression" dxfId="186" priority="12">
      <formula>$D$46="Porcentagem"</formula>
    </cfRule>
    <cfRule type="expression" dxfId="185" priority="13">
      <formula>$D$46="$"</formula>
    </cfRule>
  </conditionalFormatting>
  <conditionalFormatting sqref="E54:CD55">
    <cfRule type="expression" dxfId="184" priority="10">
      <formula>$D$52="Porcentagem"</formula>
    </cfRule>
    <cfRule type="expression" dxfId="183" priority="11">
      <formula>$D$52="$"</formula>
    </cfRule>
  </conditionalFormatting>
  <conditionalFormatting sqref="U14:AH14 AK14:AX14 BA14:BN14 BQ14:CD14 U20:AH20 AK20:AX20 BA20:BN20 BQ20:CD20 U26:AH26 AK26:AX26 BA26:BN26 BQ26:CD26 U32:AH32 AK32:AX32 BA32:BN32 BQ32:CD32 U38:AH38 AK38:AX38 BA38:BN38 BQ38:CD38 U44:AH44 AK44:AX44 BA44:BN44 BQ44:CD44 U50:AH50 AK50:AX50 BA50:BN50 BQ50:CD50 U56:AH56 AK56:AX56 BA56:BN56 BQ56:CD56 E56:R56 E50:R50 E44:R44 E38:R38 E32:R32 E26:R26 E20:R20 E14:R14">
    <cfRule type="cellIs" dxfId="181" priority="26" operator="equal">
      <formula>""</formula>
    </cfRule>
    <cfRule type="cellIs" dxfId="180" priority="27" operator="greaterThan">
      <formula>1.2</formula>
    </cfRule>
    <cfRule type="cellIs" dxfId="179" priority="29" operator="between">
      <formula>0.8</formula>
      <formula>1.2</formula>
    </cfRule>
  </conditionalFormatting>
  <dataValidations count="2">
    <dataValidation type="list" allowBlank="1" showInputMessage="1" showErrorMessage="1" sqref="C57:C58" xr:uid="{00000000-0002-0000-0600-000000000000}">
      <formula1>$C$91:$C$98</formula1>
    </dataValidation>
    <dataValidation type="list" allowBlank="1" showInputMessage="1" showErrorMessage="1" sqref="D52 D10 D16 D22 D28 D34 D40 D46" xr:uid="{00000000-0002-0000-0600-000001000000}">
      <formula1>"$,Número,Porcentaje"</formula1>
    </dataValidation>
  </dataValidations>
  <pageMargins left="0.23622047244094491" right="0.23622047244094491" top="0.74803149606299213" bottom="0.74803149606299213" header="0.31496062992125984" footer="0.31496062992125984"/>
  <pageSetup paperSize="9" scale="60" orientation="landscape" r:id="rId1"/>
  <rowBreaks count="1" manualBreakCount="1">
    <brk id="32" min="2" max="81" man="1"/>
  </rowBreaks>
  <colBreaks count="4" manualBreakCount="4">
    <brk id="18" min="5" max="55" man="1"/>
    <brk id="34" min="5" max="55" man="1"/>
    <brk id="50" min="5" max="55" man="1"/>
    <brk id="66" min="5" max="55"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C2FEED7D-A3AA-4091-B39C-8967BC444886}">
            <xm:f>Id.O!$K$9="1 año"</xm:f>
            <x14:dxf>
              <font>
                <color theme="0"/>
              </font>
              <fill>
                <patternFill>
                  <bgColor theme="0"/>
                </patternFill>
              </fill>
              <border>
                <left/>
                <right/>
                <top/>
                <bottom/>
                <vertical/>
                <horizontal/>
              </border>
            </x14:dxf>
          </x14:cfRule>
          <xm:sqref>S9:CD56</xm:sqref>
        </x14:conditionalFormatting>
        <x14:conditionalFormatting xmlns:xm="http://schemas.microsoft.com/office/excel/2006/main">
          <x14:cfRule type="expression" priority="8" id="{4E26093B-4CDB-4649-870E-17E76AACC1B6}">
            <xm:f>Id.O!$K$9="3 años"</xm:f>
            <x14:dxf>
              <font>
                <color theme="0"/>
              </font>
              <fill>
                <patternFill>
                  <bgColor theme="0"/>
                </patternFill>
              </fill>
              <border>
                <left/>
                <right/>
                <top/>
                <bottom/>
                <vertical/>
                <horizontal/>
              </border>
            </x14:dxf>
          </x14:cfRule>
          <xm:sqref>AY9:CD56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6"/>
  <dimension ref="A1:CF589"/>
  <sheetViews>
    <sheetView showGridLines="0" tabSelected="1" zoomScale="90" zoomScaleNormal="90" zoomScalePageLayoutView="90" workbookViewId="0">
      <pane xSplit="3" ySplit="9" topLeftCell="D10" activePane="bottomRight" state="frozen"/>
      <selection activeCell="C3" sqref="C3"/>
      <selection pane="topRight" activeCell="C3" sqref="C3"/>
      <selection pane="bottomLeft" activeCell="C3" sqref="C3"/>
      <selection pane="bottomRight" activeCell="D10" sqref="D10"/>
    </sheetView>
  </sheetViews>
  <sheetFormatPr defaultColWidth="0" defaultRowHeight="12.75" customHeight="1" zeroHeight="1"/>
  <cols>
    <col min="1" max="1" width="2.44140625" style="42" customWidth="1"/>
    <col min="2" max="2" width="1.5546875" style="42" customWidth="1"/>
    <col min="3" max="3" width="18.5546875" style="42" customWidth="1"/>
    <col min="4" max="4" width="12.109375" style="42" customWidth="1"/>
    <col min="5" max="16" width="12.33203125" style="42" customWidth="1"/>
    <col min="17" max="18" width="12.88671875" style="42" customWidth="1"/>
    <col min="19" max="19" width="4.33203125" style="42" customWidth="1"/>
    <col min="20" max="20" width="12.109375" style="42" customWidth="1"/>
    <col min="21" max="32" width="12.33203125" style="42" customWidth="1"/>
    <col min="33" max="34" width="12.88671875" style="42" customWidth="1"/>
    <col min="35" max="35" width="4.33203125" style="42" customWidth="1"/>
    <col min="36" max="36" width="12.109375" style="42" customWidth="1"/>
    <col min="37" max="48" width="12.33203125" style="42" customWidth="1"/>
    <col min="49" max="50" width="12.88671875" style="42" customWidth="1"/>
    <col min="51" max="51" width="4.33203125" style="42" customWidth="1"/>
    <col min="52" max="52" width="12.109375" style="42" customWidth="1"/>
    <col min="53" max="64" width="12.33203125" style="42" customWidth="1"/>
    <col min="65" max="66" width="12.88671875" style="42" customWidth="1"/>
    <col min="67" max="67" width="4.33203125" style="42" customWidth="1"/>
    <col min="68" max="68" width="12.109375" style="42" customWidth="1"/>
    <col min="69" max="80" width="12.33203125" style="42" customWidth="1"/>
    <col min="81" max="82" width="12.88671875" style="244" customWidth="1"/>
    <col min="83" max="83" width="9.109375" style="42" customWidth="1"/>
    <col min="84" max="84" width="9.109375" style="244" customWidth="1"/>
    <col min="85" max="168" width="9.109375" style="42" customWidth="1"/>
    <col min="169" max="16384" width="0" style="42" hidden="1"/>
  </cols>
  <sheetData>
    <row r="1" spans="1:84" s="222" customFormat="1" ht="39" customHeight="1">
      <c r="E1" s="223"/>
      <c r="S1" s="149"/>
      <c r="AI1" s="149"/>
      <c r="AY1" s="149"/>
      <c r="CC1" s="245"/>
      <c r="CD1" s="245"/>
      <c r="CE1" s="149"/>
      <c r="CF1" s="245"/>
    </row>
    <row r="2" spans="1:84" s="224" customFormat="1" ht="30" customHeight="1">
      <c r="B2" s="225"/>
      <c r="C2" s="225"/>
      <c r="D2" s="226"/>
      <c r="E2" s="226"/>
      <c r="F2" s="226"/>
      <c r="G2" s="226"/>
      <c r="H2" s="226"/>
      <c r="I2" s="226"/>
      <c r="S2" s="150"/>
      <c r="AI2" s="150"/>
      <c r="AY2" s="150"/>
      <c r="CC2" s="246"/>
      <c r="CD2" s="246"/>
      <c r="CE2" s="150"/>
      <c r="CF2" s="246"/>
    </row>
    <row r="3" spans="1:84" s="293" customFormat="1" ht="45" customHeight="1">
      <c r="B3" s="294"/>
      <c r="C3" s="291" t="s">
        <v>311</v>
      </c>
      <c r="D3" s="295"/>
      <c r="E3" s="295"/>
      <c r="F3" s="295"/>
      <c r="G3" s="295"/>
      <c r="H3" s="295"/>
      <c r="I3" s="295"/>
      <c r="S3" s="296"/>
      <c r="AI3" s="296"/>
      <c r="AY3" s="296"/>
      <c r="CC3" s="297"/>
      <c r="CD3" s="297"/>
      <c r="CE3" s="296"/>
      <c r="CF3" s="297"/>
    </row>
    <row r="4" spans="1:84" s="227" customFormat="1" ht="6" customHeight="1">
      <c r="B4" s="228"/>
      <c r="C4" s="228"/>
      <c r="D4" s="229"/>
      <c r="E4" s="229"/>
      <c r="F4" s="229"/>
      <c r="G4" s="229"/>
      <c r="H4" s="229"/>
      <c r="I4" s="229"/>
      <c r="S4" s="42"/>
      <c r="AI4" s="42"/>
      <c r="AY4" s="42"/>
      <c r="CC4" s="244"/>
      <c r="CD4" s="244"/>
      <c r="CE4" s="42"/>
      <c r="CF4" s="244"/>
    </row>
    <row r="5" spans="1:84" s="230" customFormat="1" ht="6" customHeight="1">
      <c r="A5" s="227"/>
      <c r="B5" s="227"/>
      <c r="S5" s="43"/>
      <c r="AI5" s="43"/>
      <c r="AY5" s="43"/>
      <c r="CC5" s="247"/>
      <c r="CD5" s="247"/>
      <c r="CE5" s="43"/>
      <c r="CF5" s="247"/>
    </row>
    <row r="6" spans="1:84" s="230" customFormat="1" ht="34.5" customHeight="1">
      <c r="A6" s="227"/>
      <c r="B6" s="227"/>
      <c r="C6" s="231" t="str">
        <f>"Estratégia para "&amp;ME!H9</f>
        <v>Estratégia para Perspectiva de los clientes</v>
      </c>
      <c r="S6" s="43"/>
      <c r="AI6" s="43"/>
      <c r="AY6" s="43"/>
      <c r="CC6" s="247"/>
      <c r="CD6" s="247"/>
      <c r="CE6" s="43"/>
      <c r="CF6" s="247"/>
    </row>
    <row r="7" spans="1:84" s="230" customFormat="1" ht="30" hidden="1" customHeight="1">
      <c r="A7" s="227"/>
      <c r="B7" s="227"/>
      <c r="C7" s="342"/>
      <c r="D7" s="342"/>
      <c r="E7" s="342"/>
      <c r="F7" s="342"/>
      <c r="G7" s="342"/>
      <c r="H7" s="342"/>
      <c r="I7" s="342"/>
      <c r="J7" s="342"/>
      <c r="K7" s="342"/>
      <c r="L7" s="342"/>
      <c r="M7" s="342"/>
      <c r="S7" s="43"/>
      <c r="AI7" s="43"/>
      <c r="AY7" s="43"/>
      <c r="CC7" s="247"/>
      <c r="CD7" s="247"/>
      <c r="CE7" s="43"/>
      <c r="CF7" s="247"/>
    </row>
    <row r="8" spans="1:84" s="230" customFormat="1" ht="15" hidden="1" customHeight="1">
      <c r="A8" s="227"/>
      <c r="B8" s="227"/>
      <c r="S8" s="43"/>
      <c r="AI8" s="43"/>
      <c r="AY8" s="43"/>
      <c r="CC8" s="247"/>
      <c r="CD8" s="247"/>
      <c r="CE8" s="43"/>
      <c r="CF8" s="247"/>
    </row>
    <row r="9" spans="1:84" ht="30" customHeight="1" thickBot="1">
      <c r="C9" s="42">
        <f>Id.O!D9</f>
        <v>2019</v>
      </c>
      <c r="D9" s="343" t="s">
        <v>11</v>
      </c>
      <c r="E9" s="343"/>
      <c r="F9" s="343"/>
      <c r="G9" s="343"/>
      <c r="H9" s="343"/>
      <c r="I9" s="343"/>
      <c r="J9" s="343"/>
      <c r="K9" s="343"/>
      <c r="L9" s="343"/>
      <c r="M9" s="343"/>
      <c r="N9" s="343"/>
      <c r="O9" s="343"/>
      <c r="P9" s="343"/>
      <c r="Q9" s="343"/>
      <c r="R9" s="344"/>
      <c r="S9" s="42">
        <f>C9+1</f>
        <v>2020</v>
      </c>
      <c r="T9" s="343" t="s">
        <v>12</v>
      </c>
      <c r="U9" s="343"/>
      <c r="V9" s="343"/>
      <c r="W9" s="343"/>
      <c r="X9" s="343"/>
      <c r="Y9" s="343"/>
      <c r="Z9" s="343"/>
      <c r="AA9" s="343"/>
      <c r="AB9" s="343"/>
      <c r="AC9" s="343"/>
      <c r="AD9" s="343"/>
      <c r="AE9" s="343"/>
      <c r="AF9" s="343"/>
      <c r="AG9" s="343"/>
      <c r="AH9" s="344"/>
      <c r="AI9" s="42">
        <f>S9+1</f>
        <v>2021</v>
      </c>
      <c r="AJ9" s="343" t="s">
        <v>13</v>
      </c>
      <c r="AK9" s="343"/>
      <c r="AL9" s="343"/>
      <c r="AM9" s="343"/>
      <c r="AN9" s="343"/>
      <c r="AO9" s="343"/>
      <c r="AP9" s="343"/>
      <c r="AQ9" s="343"/>
      <c r="AR9" s="343"/>
      <c r="AS9" s="343"/>
      <c r="AT9" s="343"/>
      <c r="AU9" s="343"/>
      <c r="AV9" s="343"/>
      <c r="AW9" s="343"/>
      <c r="AX9" s="344"/>
      <c r="AY9" s="42">
        <f>AI9+1</f>
        <v>2022</v>
      </c>
      <c r="AZ9" s="343" t="s">
        <v>14</v>
      </c>
      <c r="BA9" s="343"/>
      <c r="BB9" s="343"/>
      <c r="BC9" s="343"/>
      <c r="BD9" s="343"/>
      <c r="BE9" s="343"/>
      <c r="BF9" s="343"/>
      <c r="BG9" s="343"/>
      <c r="BH9" s="343"/>
      <c r="BI9" s="343"/>
      <c r="BJ9" s="343"/>
      <c r="BK9" s="343"/>
      <c r="BL9" s="343"/>
      <c r="BM9" s="343"/>
      <c r="BN9" s="344"/>
      <c r="BO9" s="42">
        <f>AY9+1</f>
        <v>2023</v>
      </c>
      <c r="BP9" s="343" t="s">
        <v>15</v>
      </c>
      <c r="BQ9" s="343"/>
      <c r="BR9" s="343"/>
      <c r="BS9" s="343"/>
      <c r="BT9" s="343"/>
      <c r="BU9" s="343"/>
      <c r="BV9" s="343"/>
      <c r="BW9" s="343"/>
      <c r="BX9" s="343"/>
      <c r="BY9" s="343"/>
      <c r="BZ9" s="343"/>
      <c r="CA9" s="343"/>
      <c r="CB9" s="343"/>
      <c r="CC9" s="343"/>
      <c r="CD9" s="344"/>
    </row>
    <row r="10" spans="1:84" s="233" customFormat="1" ht="26.25" customHeight="1" thickTop="1" thickBot="1">
      <c r="A10" s="232"/>
      <c r="C10" s="340" t="s">
        <v>69</v>
      </c>
      <c r="D10" s="234" t="s">
        <v>248</v>
      </c>
      <c r="E10" s="235" t="s">
        <v>5</v>
      </c>
      <c r="F10" s="236" t="s">
        <v>6</v>
      </c>
      <c r="G10" s="236" t="s">
        <v>7</v>
      </c>
      <c r="H10" s="236" t="s">
        <v>287</v>
      </c>
      <c r="I10" s="236" t="s">
        <v>288</v>
      </c>
      <c r="J10" s="236" t="s">
        <v>289</v>
      </c>
      <c r="K10" s="236" t="s">
        <v>290</v>
      </c>
      <c r="L10" s="236" t="s">
        <v>291</v>
      </c>
      <c r="M10" s="236" t="s">
        <v>251</v>
      </c>
      <c r="N10" s="236" t="s">
        <v>252</v>
      </c>
      <c r="O10" s="236" t="s">
        <v>254</v>
      </c>
      <c r="P10" s="236" t="s">
        <v>253</v>
      </c>
      <c r="Q10" s="237" t="s">
        <v>54</v>
      </c>
      <c r="R10" s="237" t="s">
        <v>8</v>
      </c>
      <c r="S10" s="7"/>
      <c r="T10" s="238"/>
      <c r="U10" s="235" t="s">
        <v>5</v>
      </c>
      <c r="V10" s="236" t="s">
        <v>6</v>
      </c>
      <c r="W10" s="236" t="s">
        <v>7</v>
      </c>
      <c r="X10" s="236" t="s">
        <v>287</v>
      </c>
      <c r="Y10" s="236" t="s">
        <v>288</v>
      </c>
      <c r="Z10" s="236" t="s">
        <v>289</v>
      </c>
      <c r="AA10" s="236" t="s">
        <v>290</v>
      </c>
      <c r="AB10" s="236" t="s">
        <v>291</v>
      </c>
      <c r="AC10" s="236" t="s">
        <v>251</v>
      </c>
      <c r="AD10" s="236" t="s">
        <v>252</v>
      </c>
      <c r="AE10" s="236" t="s">
        <v>254</v>
      </c>
      <c r="AF10" s="236" t="s">
        <v>253</v>
      </c>
      <c r="AG10" s="237" t="s">
        <v>54</v>
      </c>
      <c r="AH10" s="237" t="s">
        <v>8</v>
      </c>
      <c r="AI10" s="7"/>
      <c r="AJ10" s="238"/>
      <c r="AK10" s="235" t="s">
        <v>5</v>
      </c>
      <c r="AL10" s="236" t="s">
        <v>6</v>
      </c>
      <c r="AM10" s="236" t="s">
        <v>7</v>
      </c>
      <c r="AN10" s="236" t="s">
        <v>287</v>
      </c>
      <c r="AO10" s="236" t="s">
        <v>288</v>
      </c>
      <c r="AP10" s="236" t="s">
        <v>289</v>
      </c>
      <c r="AQ10" s="236" t="s">
        <v>290</v>
      </c>
      <c r="AR10" s="236" t="s">
        <v>291</v>
      </c>
      <c r="AS10" s="236" t="s">
        <v>251</v>
      </c>
      <c r="AT10" s="236" t="s">
        <v>252</v>
      </c>
      <c r="AU10" s="236" t="s">
        <v>254</v>
      </c>
      <c r="AV10" s="236" t="s">
        <v>253</v>
      </c>
      <c r="AW10" s="237" t="s">
        <v>54</v>
      </c>
      <c r="AX10" s="237" t="s">
        <v>8</v>
      </c>
      <c r="AY10" s="7"/>
      <c r="AZ10" s="238"/>
      <c r="BA10" s="235" t="s">
        <v>5</v>
      </c>
      <c r="BB10" s="236" t="s">
        <v>6</v>
      </c>
      <c r="BC10" s="236" t="s">
        <v>7</v>
      </c>
      <c r="BD10" s="236" t="s">
        <v>287</v>
      </c>
      <c r="BE10" s="236" t="s">
        <v>288</v>
      </c>
      <c r="BF10" s="236" t="s">
        <v>289</v>
      </c>
      <c r="BG10" s="236" t="s">
        <v>290</v>
      </c>
      <c r="BH10" s="236" t="s">
        <v>291</v>
      </c>
      <c r="BI10" s="236" t="s">
        <v>251</v>
      </c>
      <c r="BJ10" s="236" t="s">
        <v>252</v>
      </c>
      <c r="BK10" s="236" t="s">
        <v>254</v>
      </c>
      <c r="BL10" s="236" t="s">
        <v>253</v>
      </c>
      <c r="BM10" s="237" t="s">
        <v>54</v>
      </c>
      <c r="BN10" s="237" t="s">
        <v>8</v>
      </c>
      <c r="BP10" s="238"/>
      <c r="BQ10" s="235" t="s">
        <v>5</v>
      </c>
      <c r="BR10" s="236" t="s">
        <v>6</v>
      </c>
      <c r="BS10" s="236" t="s">
        <v>7</v>
      </c>
      <c r="BT10" s="236" t="s">
        <v>287</v>
      </c>
      <c r="BU10" s="236" t="s">
        <v>288</v>
      </c>
      <c r="BV10" s="236" t="s">
        <v>289</v>
      </c>
      <c r="BW10" s="236" t="s">
        <v>290</v>
      </c>
      <c r="BX10" s="236" t="s">
        <v>291</v>
      </c>
      <c r="BY10" s="236" t="s">
        <v>251</v>
      </c>
      <c r="BZ10" s="236" t="s">
        <v>252</v>
      </c>
      <c r="CA10" s="236" t="s">
        <v>254</v>
      </c>
      <c r="CB10" s="236" t="s">
        <v>253</v>
      </c>
      <c r="CC10" s="271" t="s">
        <v>54</v>
      </c>
      <c r="CD10" s="271" t="s">
        <v>8</v>
      </c>
      <c r="CE10" s="7"/>
      <c r="CF10" s="248"/>
    </row>
    <row r="11" spans="1:84" s="227" customFormat="1" ht="37.5" hidden="1" customHeight="1" thickTop="1" thickBot="1">
      <c r="C11" s="341"/>
      <c r="D11" s="45" t="s">
        <v>66</v>
      </c>
      <c r="E11" s="239"/>
      <c r="F11" s="239"/>
      <c r="G11" s="239"/>
      <c r="H11" s="239"/>
      <c r="I11" s="239"/>
      <c r="J11" s="239"/>
      <c r="K11" s="239"/>
      <c r="L11" s="239"/>
      <c r="M11" s="239"/>
      <c r="N11" s="239"/>
      <c r="O11" s="239"/>
      <c r="P11" s="239"/>
      <c r="Q11" s="46"/>
      <c r="R11" s="46">
        <f>SUM(E11:P11)</f>
        <v>0</v>
      </c>
      <c r="S11" s="44"/>
      <c r="T11" s="45" t="s">
        <v>66</v>
      </c>
      <c r="U11" s="239"/>
      <c r="V11" s="239"/>
      <c r="W11" s="239"/>
      <c r="X11" s="239"/>
      <c r="Y11" s="239"/>
      <c r="Z11" s="239"/>
      <c r="AA11" s="239"/>
      <c r="AB11" s="239"/>
      <c r="AC11" s="239"/>
      <c r="AD11" s="239"/>
      <c r="AE11" s="239"/>
      <c r="AF11" s="239"/>
      <c r="AG11" s="46"/>
      <c r="AH11" s="46">
        <f>SUM(U11:AF11)</f>
        <v>0</v>
      </c>
      <c r="AI11" s="44"/>
      <c r="AJ11" s="45" t="s">
        <v>66</v>
      </c>
      <c r="AK11" s="239"/>
      <c r="AL11" s="239"/>
      <c r="AM11" s="239"/>
      <c r="AN11" s="239"/>
      <c r="AO11" s="239"/>
      <c r="AP11" s="239"/>
      <c r="AQ11" s="239"/>
      <c r="AR11" s="239"/>
      <c r="AS11" s="239"/>
      <c r="AT11" s="239"/>
      <c r="AU11" s="239"/>
      <c r="AV11" s="239"/>
      <c r="AW11" s="46"/>
      <c r="AX11" s="46">
        <f>SUM(AK11:AV11)</f>
        <v>0</v>
      </c>
      <c r="AY11" s="44"/>
      <c r="AZ11" s="45" t="s">
        <v>66</v>
      </c>
      <c r="BA11" s="239"/>
      <c r="BB11" s="239"/>
      <c r="BC11" s="239"/>
      <c r="BD11" s="239"/>
      <c r="BE11" s="239"/>
      <c r="BF11" s="239"/>
      <c r="BG11" s="239"/>
      <c r="BH11" s="239"/>
      <c r="BI11" s="239"/>
      <c r="BJ11" s="239"/>
      <c r="BK11" s="239"/>
      <c r="BL11" s="239"/>
      <c r="BM11" s="46"/>
      <c r="BN11" s="46">
        <f>SUM(BA11:BL11)</f>
        <v>0</v>
      </c>
      <c r="BO11" s="240"/>
      <c r="BP11" s="45" t="s">
        <v>66</v>
      </c>
      <c r="BQ11" s="239"/>
      <c r="BR11" s="239"/>
      <c r="BS11" s="239"/>
      <c r="BT11" s="239"/>
      <c r="BU11" s="239"/>
      <c r="BV11" s="239"/>
      <c r="BW11" s="239"/>
      <c r="BX11" s="239"/>
      <c r="BY11" s="239"/>
      <c r="BZ11" s="239"/>
      <c r="CA11" s="239"/>
      <c r="CB11" s="239"/>
      <c r="CC11" s="272"/>
      <c r="CD11" s="272">
        <f>SUM(BQ11:CB11)</f>
        <v>0</v>
      </c>
      <c r="CE11" s="42"/>
      <c r="CF11" s="244"/>
    </row>
    <row r="12" spans="1:84" s="227" customFormat="1" ht="26.25" customHeight="1" thickTop="1" thickBot="1">
      <c r="C12" s="337" t="str">
        <f>C91</f>
        <v>Aumentar: Número de ventas</v>
      </c>
      <c r="D12" s="45" t="s">
        <v>9</v>
      </c>
      <c r="E12" s="239">
        <v>10</v>
      </c>
      <c r="F12" s="239">
        <v>12</v>
      </c>
      <c r="G12" s="239">
        <v>14</v>
      </c>
      <c r="H12" s="239">
        <v>16</v>
      </c>
      <c r="I12" s="239">
        <v>18</v>
      </c>
      <c r="J12" s="239">
        <v>20</v>
      </c>
      <c r="K12" s="239">
        <v>22</v>
      </c>
      <c r="L12" s="239"/>
      <c r="M12" s="239"/>
      <c r="N12" s="239"/>
      <c r="O12" s="239"/>
      <c r="P12" s="239"/>
      <c r="Q12" s="46">
        <f>SUMIF(E59:P59,"=1",E12:P12)</f>
        <v>90</v>
      </c>
      <c r="R12" s="46">
        <f>SUM(E12:P12)</f>
        <v>112</v>
      </c>
      <c r="S12" s="42">
        <v>7</v>
      </c>
      <c r="T12" s="45" t="s">
        <v>9</v>
      </c>
      <c r="U12" s="239"/>
      <c r="V12" s="239"/>
      <c r="W12" s="239"/>
      <c r="X12" s="239"/>
      <c r="Y12" s="239"/>
      <c r="Z12" s="239"/>
      <c r="AA12" s="239"/>
      <c r="AB12" s="239"/>
      <c r="AC12" s="239"/>
      <c r="AD12" s="239"/>
      <c r="AE12" s="239"/>
      <c r="AF12" s="239"/>
      <c r="AG12" s="46">
        <f>SUMIF(U59:AF59,"=1",U12:AF12)</f>
        <v>0</v>
      </c>
      <c r="AH12" s="46">
        <f>SUM(U12:AF12)</f>
        <v>0</v>
      </c>
      <c r="AI12" s="42"/>
      <c r="AJ12" s="45" t="s">
        <v>9</v>
      </c>
      <c r="AK12" s="239"/>
      <c r="AL12" s="239"/>
      <c r="AM12" s="239"/>
      <c r="AN12" s="239"/>
      <c r="AO12" s="239"/>
      <c r="AP12" s="239"/>
      <c r="AQ12" s="239"/>
      <c r="AR12" s="239"/>
      <c r="AS12" s="239"/>
      <c r="AT12" s="239"/>
      <c r="AU12" s="239"/>
      <c r="AV12" s="239"/>
      <c r="AW12" s="46">
        <f>SUMIF(AK59:AV59,"=1",AK12:AV12)</f>
        <v>0</v>
      </c>
      <c r="AX12" s="46">
        <f>SUM(AK12:AV12)</f>
        <v>0</v>
      </c>
      <c r="AY12" s="42"/>
      <c r="AZ12" s="45" t="s">
        <v>9</v>
      </c>
      <c r="BA12" s="239"/>
      <c r="BB12" s="239"/>
      <c r="BC12" s="239"/>
      <c r="BD12" s="239"/>
      <c r="BE12" s="239"/>
      <c r="BF12" s="239"/>
      <c r="BG12" s="239"/>
      <c r="BH12" s="239"/>
      <c r="BI12" s="239"/>
      <c r="BJ12" s="239"/>
      <c r="BK12" s="239"/>
      <c r="BL12" s="239"/>
      <c r="BM12" s="46">
        <f>SUMIF(BA59:BL59,"=1",BA12:BL12)</f>
        <v>0</v>
      </c>
      <c r="BN12" s="46">
        <f>SUM(BA12:BL12)</f>
        <v>0</v>
      </c>
      <c r="BP12" s="45" t="s">
        <v>9</v>
      </c>
      <c r="BQ12" s="239"/>
      <c r="BR12" s="239"/>
      <c r="BS12" s="239"/>
      <c r="BT12" s="239"/>
      <c r="BU12" s="239"/>
      <c r="BV12" s="239"/>
      <c r="BW12" s="239"/>
      <c r="BX12" s="239"/>
      <c r="BY12" s="239"/>
      <c r="BZ12" s="239"/>
      <c r="CA12" s="239"/>
      <c r="CB12" s="239"/>
      <c r="CC12" s="272">
        <f>SUMIF(BQ59:CB59,"=1",BQ12:CB12)</f>
        <v>0</v>
      </c>
      <c r="CD12" s="272">
        <f>SUM(BQ12:CB12)</f>
        <v>0</v>
      </c>
      <c r="CE12" s="42"/>
      <c r="CF12" s="244"/>
    </row>
    <row r="13" spans="1:84" s="227" customFormat="1" ht="26.25" customHeight="1" thickTop="1" thickBot="1">
      <c r="C13" s="338"/>
      <c r="D13" s="45" t="s">
        <v>10</v>
      </c>
      <c r="E13" s="239">
        <v>9</v>
      </c>
      <c r="F13" s="239">
        <v>7</v>
      </c>
      <c r="G13" s="239">
        <v>12</v>
      </c>
      <c r="H13" s="239">
        <v>14</v>
      </c>
      <c r="I13" s="239">
        <v>13</v>
      </c>
      <c r="J13" s="239">
        <v>10</v>
      </c>
      <c r="K13" s="239"/>
      <c r="L13" s="239"/>
      <c r="M13" s="239"/>
      <c r="N13" s="239"/>
      <c r="O13" s="239"/>
      <c r="P13" s="239"/>
      <c r="Q13" s="46">
        <f>SUMIF(E60:P60,"=1",E13:P13)</f>
        <v>65</v>
      </c>
      <c r="R13" s="46">
        <f>SUM(E13:P13)</f>
        <v>65</v>
      </c>
      <c r="S13" s="42">
        <v>8</v>
      </c>
      <c r="T13" s="45" t="s">
        <v>10</v>
      </c>
      <c r="U13" s="239"/>
      <c r="V13" s="239"/>
      <c r="W13" s="239"/>
      <c r="X13" s="239"/>
      <c r="Y13" s="239"/>
      <c r="Z13" s="239"/>
      <c r="AA13" s="239"/>
      <c r="AB13" s="239"/>
      <c r="AC13" s="239"/>
      <c r="AD13" s="239"/>
      <c r="AE13" s="239"/>
      <c r="AF13" s="239"/>
      <c r="AG13" s="46">
        <f>SUMIF(U60:AF60,"=1",U13:AF13)</f>
        <v>0</v>
      </c>
      <c r="AH13" s="46">
        <f>SUM(U13:AF13)</f>
        <v>0</v>
      </c>
      <c r="AI13" s="42"/>
      <c r="AJ13" s="45" t="s">
        <v>10</v>
      </c>
      <c r="AK13" s="239"/>
      <c r="AL13" s="239"/>
      <c r="AM13" s="239"/>
      <c r="AN13" s="239"/>
      <c r="AO13" s="239"/>
      <c r="AP13" s="239"/>
      <c r="AQ13" s="239"/>
      <c r="AR13" s="239"/>
      <c r="AS13" s="239"/>
      <c r="AT13" s="239"/>
      <c r="AU13" s="239"/>
      <c r="AV13" s="239"/>
      <c r="AW13" s="46">
        <f>SUMIF(AK60:AV60,"=1",AK13:AV13)</f>
        <v>0</v>
      </c>
      <c r="AX13" s="46">
        <f>SUM(AK13:AV13)</f>
        <v>0</v>
      </c>
      <c r="AY13" s="42"/>
      <c r="AZ13" s="45" t="s">
        <v>10</v>
      </c>
      <c r="BA13" s="239"/>
      <c r="BB13" s="239"/>
      <c r="BC13" s="239"/>
      <c r="BD13" s="239"/>
      <c r="BE13" s="239"/>
      <c r="BF13" s="239"/>
      <c r="BG13" s="239"/>
      <c r="BH13" s="239"/>
      <c r="BI13" s="239"/>
      <c r="BJ13" s="239"/>
      <c r="BK13" s="239"/>
      <c r="BL13" s="239"/>
      <c r="BM13" s="46">
        <f>SUMIF(BA60:BL60,"=1",BA13:BL13)</f>
        <v>0</v>
      </c>
      <c r="BN13" s="46">
        <f>SUM(BA13:BL13)</f>
        <v>0</v>
      </c>
      <c r="BP13" s="45" t="s">
        <v>10</v>
      </c>
      <c r="BQ13" s="239"/>
      <c r="BR13" s="239"/>
      <c r="BS13" s="239"/>
      <c r="BT13" s="239"/>
      <c r="BU13" s="239"/>
      <c r="BV13" s="239"/>
      <c r="BW13" s="239"/>
      <c r="BX13" s="239"/>
      <c r="BY13" s="239"/>
      <c r="BZ13" s="239"/>
      <c r="CA13" s="239"/>
      <c r="CB13" s="239"/>
      <c r="CC13" s="272">
        <f>SUMIF(BQ60:CB60,"=1",BQ13:CB13)</f>
        <v>0</v>
      </c>
      <c r="CD13" s="272">
        <f>SUM(BQ13:CB13)</f>
        <v>0</v>
      </c>
      <c r="CE13" s="42"/>
      <c r="CF13" s="244"/>
    </row>
    <row r="14" spans="1:84" s="227" customFormat="1" ht="26.25" customHeight="1" thickTop="1" thickBot="1">
      <c r="C14" s="339"/>
      <c r="D14" s="45" t="s">
        <v>4</v>
      </c>
      <c r="E14" s="47">
        <f>IF(ISERROR(IF($S14="A",E13/E12,E13/E12)),"",IF($S14="A",E13/E12,E13/E12))</f>
        <v>0.9</v>
      </c>
      <c r="F14" s="47">
        <f t="shared" ref="F14:P14" si="0">IF(ISERROR(IF($S14="A",F13/F12,F13/F12)),"",IF($S14="A",F13/F12,F13/F12))</f>
        <v>0.58333333333333337</v>
      </c>
      <c r="G14" s="47">
        <f t="shared" si="0"/>
        <v>0.8571428571428571</v>
      </c>
      <c r="H14" s="47">
        <f t="shared" si="0"/>
        <v>0.875</v>
      </c>
      <c r="I14" s="47">
        <f t="shared" si="0"/>
        <v>0.72222222222222221</v>
      </c>
      <c r="J14" s="47">
        <f t="shared" si="0"/>
        <v>0.5</v>
      </c>
      <c r="K14" s="47">
        <f t="shared" si="0"/>
        <v>0</v>
      </c>
      <c r="L14" s="47" t="str">
        <f t="shared" si="0"/>
        <v/>
      </c>
      <c r="M14" s="47" t="str">
        <f t="shared" si="0"/>
        <v/>
      </c>
      <c r="N14" s="47" t="str">
        <f t="shared" si="0"/>
        <v/>
      </c>
      <c r="O14" s="47" t="str">
        <f t="shared" si="0"/>
        <v/>
      </c>
      <c r="P14" s="47" t="str">
        <f t="shared" si="0"/>
        <v/>
      </c>
      <c r="Q14" s="47">
        <f t="shared" ref="Q14" si="1">IF(ISERROR(IF($S14="A",Q13/Q12,Q13/Q12)),"",IF($S14="A",Q13/Q12,Q13/Q12))</f>
        <v>0.72222222222222221</v>
      </c>
      <c r="R14" s="47">
        <f t="shared" ref="R14" si="2">IF(ISERROR(IF($S14="A",R13/R12,R13/R12)),"",IF($S14="A",R13/R12,R13/R12))</f>
        <v>0.5803571428571429</v>
      </c>
      <c r="S14" s="42" t="str">
        <f>LEFT(C12,1)</f>
        <v>A</v>
      </c>
      <c r="T14" s="45" t="s">
        <v>4</v>
      </c>
      <c r="U14" s="47" t="str">
        <f>IF(ISERROR(IF($S14="A",U13/U12,U13/U12)),"",IF($S14="A",U13/U12,U13/U12))</f>
        <v/>
      </c>
      <c r="V14" s="47" t="str">
        <f t="shared" ref="V14" si="3">IF(ISERROR(IF($S14="A",V13/V12,V13/V12)),"",IF($S14="A",V13/V12,V13/V12))</f>
        <v/>
      </c>
      <c r="W14" s="47" t="str">
        <f t="shared" ref="W14" si="4">IF(ISERROR(IF($S14="A",W13/W12,W13/W12)),"",IF($S14="A",W13/W12,W13/W12))</f>
        <v/>
      </c>
      <c r="X14" s="47" t="str">
        <f t="shared" ref="X14" si="5">IF(ISERROR(IF($S14="A",X13/X12,X13/X12)),"",IF($S14="A",X13/X12,X13/X12))</f>
        <v/>
      </c>
      <c r="Y14" s="47" t="str">
        <f t="shared" ref="Y14" si="6">IF(ISERROR(IF($S14="A",Y13/Y12,Y13/Y12)),"",IF($S14="A",Y13/Y12,Y13/Y12))</f>
        <v/>
      </c>
      <c r="Z14" s="47" t="str">
        <f t="shared" ref="Z14" si="7">IF(ISERROR(IF($S14="A",Z13/Z12,Z13/Z12)),"",IF($S14="A",Z13/Z12,Z13/Z12))</f>
        <v/>
      </c>
      <c r="AA14" s="47" t="str">
        <f t="shared" ref="AA14" si="8">IF(ISERROR(IF($S14="A",AA13/AA12,AA13/AA12)),"",IF($S14="A",AA13/AA12,AA13/AA12))</f>
        <v/>
      </c>
      <c r="AB14" s="47" t="str">
        <f t="shared" ref="AB14" si="9">IF(ISERROR(IF($S14="A",AB13/AB12,AB13/AB12)),"",IF($S14="A",AB13/AB12,AB13/AB12))</f>
        <v/>
      </c>
      <c r="AC14" s="47" t="str">
        <f t="shared" ref="AC14" si="10">IF(ISERROR(IF($S14="A",AC13/AC12,AC13/AC12)),"",IF($S14="A",AC13/AC12,AC13/AC12))</f>
        <v/>
      </c>
      <c r="AD14" s="47" t="str">
        <f t="shared" ref="AD14" si="11">IF(ISERROR(IF($S14="A",AD13/AD12,AD13/AD12)),"",IF($S14="A",AD13/AD12,AD13/AD12))</f>
        <v/>
      </c>
      <c r="AE14" s="47" t="str">
        <f t="shared" ref="AE14" si="12">IF(ISERROR(IF($S14="A",AE13/AE12,AE13/AE12)),"",IF($S14="A",AE13/AE12,AE13/AE12))</f>
        <v/>
      </c>
      <c r="AF14" s="47" t="str">
        <f t="shared" ref="AF14" si="13">IF(ISERROR(IF($S14="A",AF13/AF12,AF13/AF12)),"",IF($S14="A",AF13/AF12,AF13/AF12))</f>
        <v/>
      </c>
      <c r="AG14" s="47" t="str">
        <f t="shared" ref="AG14" si="14">IF(ISERROR(IF($S14="A",AG13/AG12,AG13/AG12)),"",IF($S14="A",AG13/AG12,AG13/AG12))</f>
        <v/>
      </c>
      <c r="AH14" s="47" t="str">
        <f t="shared" ref="AH14" si="15">IF(ISERROR(IF($S14="A",AH13/AH12,AH13/AH12)),"",IF($S14="A",AH13/AH12,AH13/AH12))</f>
        <v/>
      </c>
      <c r="AI14" s="42"/>
      <c r="AJ14" s="45" t="s">
        <v>4</v>
      </c>
      <c r="AK14" s="47" t="str">
        <f>IF(ISERROR(IF($S14="A",AK13/AK12,AK13/AK12)),"",IF($S14="A",AK13/AK12,AK13/AK12))</f>
        <v/>
      </c>
      <c r="AL14" s="47" t="str">
        <f t="shared" ref="AL14" si="16">IF(ISERROR(IF($S14="A",AL13/AL12,AL13/AL12)),"",IF($S14="A",AL13/AL12,AL13/AL12))</f>
        <v/>
      </c>
      <c r="AM14" s="47" t="str">
        <f t="shared" ref="AM14" si="17">IF(ISERROR(IF($S14="A",AM13/AM12,AM13/AM12)),"",IF($S14="A",AM13/AM12,AM13/AM12))</f>
        <v/>
      </c>
      <c r="AN14" s="47" t="str">
        <f t="shared" ref="AN14" si="18">IF(ISERROR(IF($S14="A",AN13/AN12,AN13/AN12)),"",IF($S14="A",AN13/AN12,AN13/AN12))</f>
        <v/>
      </c>
      <c r="AO14" s="47" t="str">
        <f t="shared" ref="AO14" si="19">IF(ISERROR(IF($S14="A",AO13/AO12,AO13/AO12)),"",IF($S14="A",AO13/AO12,AO13/AO12))</f>
        <v/>
      </c>
      <c r="AP14" s="47" t="str">
        <f t="shared" ref="AP14" si="20">IF(ISERROR(IF($S14="A",AP13/AP12,AP13/AP12)),"",IF($S14="A",AP13/AP12,AP13/AP12))</f>
        <v/>
      </c>
      <c r="AQ14" s="47" t="str">
        <f t="shared" ref="AQ14" si="21">IF(ISERROR(IF($S14="A",AQ13/AQ12,AQ13/AQ12)),"",IF($S14="A",AQ13/AQ12,AQ13/AQ12))</f>
        <v/>
      </c>
      <c r="AR14" s="47" t="str">
        <f t="shared" ref="AR14" si="22">IF(ISERROR(IF($S14="A",AR13/AR12,AR13/AR12)),"",IF($S14="A",AR13/AR12,AR13/AR12))</f>
        <v/>
      </c>
      <c r="AS14" s="47" t="str">
        <f t="shared" ref="AS14" si="23">IF(ISERROR(IF($S14="A",AS13/AS12,AS13/AS12)),"",IF($S14="A",AS13/AS12,AS13/AS12))</f>
        <v/>
      </c>
      <c r="AT14" s="47" t="str">
        <f t="shared" ref="AT14" si="24">IF(ISERROR(IF($S14="A",AT13/AT12,AT13/AT12)),"",IF($S14="A",AT13/AT12,AT13/AT12))</f>
        <v/>
      </c>
      <c r="AU14" s="47" t="str">
        <f t="shared" ref="AU14" si="25">IF(ISERROR(IF($S14="A",AU13/AU12,AU13/AU12)),"",IF($S14="A",AU13/AU12,AU13/AU12))</f>
        <v/>
      </c>
      <c r="AV14" s="47" t="str">
        <f t="shared" ref="AV14" si="26">IF(ISERROR(IF($S14="A",AV13/AV12,AV13/AV12)),"",IF($S14="A",AV13/AV12,AV13/AV12))</f>
        <v/>
      </c>
      <c r="AW14" s="47" t="str">
        <f t="shared" ref="AW14" si="27">IF(ISERROR(IF($S14="A",AW13/AW12,AW13/AW12)),"",IF($S14="A",AW13/AW12,AW13/AW12))</f>
        <v/>
      </c>
      <c r="AX14" s="47" t="str">
        <f t="shared" ref="AX14" si="28">IF(ISERROR(IF($S14="A",AX13/AX12,AX13/AX12)),"",IF($S14="A",AX13/AX12,AX13/AX12))</f>
        <v/>
      </c>
      <c r="AY14" s="42"/>
      <c r="AZ14" s="45" t="s">
        <v>4</v>
      </c>
      <c r="BA14" s="47" t="str">
        <f>IF(ISERROR(IF($S14="A",BA13/BA12,BA13/BA12)),"",IF($S14="A",BA13/BA12,BA13/BA12))</f>
        <v/>
      </c>
      <c r="BB14" s="47" t="str">
        <f t="shared" ref="BB14" si="29">IF(ISERROR(IF($S14="A",BB13/BB12,BB13/BB12)),"",IF($S14="A",BB13/BB12,BB13/BB12))</f>
        <v/>
      </c>
      <c r="BC14" s="47" t="str">
        <f t="shared" ref="BC14" si="30">IF(ISERROR(IF($S14="A",BC13/BC12,BC13/BC12)),"",IF($S14="A",BC13/BC12,BC13/BC12))</f>
        <v/>
      </c>
      <c r="BD14" s="47" t="str">
        <f t="shared" ref="BD14" si="31">IF(ISERROR(IF($S14="A",BD13/BD12,BD13/BD12)),"",IF($S14="A",BD13/BD12,BD13/BD12))</f>
        <v/>
      </c>
      <c r="BE14" s="47" t="str">
        <f t="shared" ref="BE14" si="32">IF(ISERROR(IF($S14="A",BE13/BE12,BE13/BE12)),"",IF($S14="A",BE13/BE12,BE13/BE12))</f>
        <v/>
      </c>
      <c r="BF14" s="47" t="str">
        <f t="shared" ref="BF14" si="33">IF(ISERROR(IF($S14="A",BF13/BF12,BF13/BF12)),"",IF($S14="A",BF13/BF12,BF13/BF12))</f>
        <v/>
      </c>
      <c r="BG14" s="47" t="str">
        <f t="shared" ref="BG14" si="34">IF(ISERROR(IF($S14="A",BG13/BG12,BG13/BG12)),"",IF($S14="A",BG13/BG12,BG13/BG12))</f>
        <v/>
      </c>
      <c r="BH14" s="47" t="str">
        <f t="shared" ref="BH14" si="35">IF(ISERROR(IF($S14="A",BH13/BH12,BH13/BH12)),"",IF($S14="A",BH13/BH12,BH13/BH12))</f>
        <v/>
      </c>
      <c r="BI14" s="47" t="str">
        <f t="shared" ref="BI14" si="36">IF(ISERROR(IF($S14="A",BI13/BI12,BI13/BI12)),"",IF($S14="A",BI13/BI12,BI13/BI12))</f>
        <v/>
      </c>
      <c r="BJ14" s="47" t="str">
        <f t="shared" ref="BJ14" si="37">IF(ISERROR(IF($S14="A",BJ13/BJ12,BJ13/BJ12)),"",IF($S14="A",BJ13/BJ12,BJ13/BJ12))</f>
        <v/>
      </c>
      <c r="BK14" s="47" t="str">
        <f t="shared" ref="BK14" si="38">IF(ISERROR(IF($S14="A",BK13/BK12,BK13/BK12)),"",IF($S14="A",BK13/BK12,BK13/BK12))</f>
        <v/>
      </c>
      <c r="BL14" s="47" t="str">
        <f t="shared" ref="BL14" si="39">IF(ISERROR(IF($S14="A",BL13/BL12,BL13/BL12)),"",IF($S14="A",BL13/BL12,BL13/BL12))</f>
        <v/>
      </c>
      <c r="BM14" s="47" t="str">
        <f t="shared" ref="BM14" si="40">IF(ISERROR(IF($S14="A",BM13/BM12,BM13/BM12)),"",IF($S14="A",BM13/BM12,BM13/BM12))</f>
        <v/>
      </c>
      <c r="BN14" s="47" t="str">
        <f t="shared" ref="BN14" si="41">IF(ISERROR(IF($S14="A",BN13/BN12,BN13/BN12)),"",IF($S14="A",BN13/BN12,BN13/BN12))</f>
        <v/>
      </c>
      <c r="BP14" s="45" t="s">
        <v>4</v>
      </c>
      <c r="BQ14" s="47" t="str">
        <f>IF(ISERROR(IF($S14="A",BQ13/BQ12,BQ13/BQ12)),"",IF($S14="A",BQ13/BQ12,BQ13/BQ12))</f>
        <v/>
      </c>
      <c r="BR14" s="47" t="str">
        <f t="shared" ref="BR14" si="42">IF(ISERROR(IF($S14="A",BR13/BR12,BR13/BR12)),"",IF($S14="A",BR13/BR12,BR13/BR12))</f>
        <v/>
      </c>
      <c r="BS14" s="47" t="str">
        <f t="shared" ref="BS14" si="43">IF(ISERROR(IF($S14="A",BS13/BS12,BS13/BS12)),"",IF($S14="A",BS13/BS12,BS13/BS12))</f>
        <v/>
      </c>
      <c r="BT14" s="47" t="str">
        <f t="shared" ref="BT14" si="44">IF(ISERROR(IF($S14="A",BT13/BT12,BT13/BT12)),"",IF($S14="A",BT13/BT12,BT13/BT12))</f>
        <v/>
      </c>
      <c r="BU14" s="47" t="str">
        <f t="shared" ref="BU14" si="45">IF(ISERROR(IF($S14="A",BU13/BU12,BU13/BU12)),"",IF($S14="A",BU13/BU12,BU13/BU12))</f>
        <v/>
      </c>
      <c r="BV14" s="47" t="str">
        <f t="shared" ref="BV14" si="46">IF(ISERROR(IF($S14="A",BV13/BV12,BV13/BV12)),"",IF($S14="A",BV13/BV12,BV13/BV12))</f>
        <v/>
      </c>
      <c r="BW14" s="47" t="str">
        <f t="shared" ref="BW14" si="47">IF(ISERROR(IF($S14="A",BW13/BW12,BW13/BW12)),"",IF($S14="A",BW13/BW12,BW13/BW12))</f>
        <v/>
      </c>
      <c r="BX14" s="47" t="str">
        <f t="shared" ref="BX14" si="48">IF(ISERROR(IF($S14="A",BX13/BX12,BX13/BX12)),"",IF($S14="A",BX13/BX12,BX13/BX12))</f>
        <v/>
      </c>
      <c r="BY14" s="47" t="str">
        <f t="shared" ref="BY14" si="49">IF(ISERROR(IF($S14="A",BY13/BY12,BY13/BY12)),"",IF($S14="A",BY13/BY12,BY13/BY12))</f>
        <v/>
      </c>
      <c r="BZ14" s="47" t="str">
        <f t="shared" ref="BZ14" si="50">IF(ISERROR(IF($S14="A",BZ13/BZ12,BZ13/BZ12)),"",IF($S14="A",BZ13/BZ12,BZ13/BZ12))</f>
        <v/>
      </c>
      <c r="CA14" s="47" t="str">
        <f t="shared" ref="CA14" si="51">IF(ISERROR(IF($S14="A",CA13/CA12,CA13/CA12)),"",IF($S14="A",CA13/CA12,CA13/CA12))</f>
        <v/>
      </c>
      <c r="CB14" s="47" t="str">
        <f t="shared" ref="CB14" si="52">IF(ISERROR(IF($S14="A",CB13/CB12,CB13/CB12)),"",IF($S14="A",CB13/CB12,CB13/CB12))</f>
        <v/>
      </c>
      <c r="CC14" s="273" t="str">
        <f t="shared" ref="CC14" si="53">IF(ISERROR(IF($S14="A",CC13/CC12,CC13/CC12)),"",IF($S14="A",CC13/CC12,CC13/CC12))</f>
        <v/>
      </c>
      <c r="CD14" s="273" t="str">
        <f t="shared" ref="CD14" si="54">IF(ISERROR(IF($S14="A",CD13/CD12,CD13/CD12)),"",IF($S14="A",CD13/CD12,CD13/CD12))</f>
        <v/>
      </c>
      <c r="CE14" s="144">
        <f>IF(ISERROR(AVERAGE(Q14,AG14,AW14,BM14,CC14)),"",AVERAGE(Q14,AG14,AW14,BM14,CC14))</f>
        <v>0.72222222222222221</v>
      </c>
      <c r="CF14" s="244"/>
    </row>
    <row r="15" spans="1:84" ht="9" customHeight="1" thickTop="1" thickBot="1">
      <c r="E15" s="42">
        <f>IF(E14&lt;0,-E14,E14)</f>
        <v>0.9</v>
      </c>
      <c r="F15" s="42">
        <f t="shared" ref="F15:R15" si="55">IF(F14&lt;0,-F14,F14)</f>
        <v>0.58333333333333337</v>
      </c>
      <c r="G15" s="42">
        <f t="shared" si="55"/>
        <v>0.8571428571428571</v>
      </c>
      <c r="H15" s="42">
        <f t="shared" si="55"/>
        <v>0.875</v>
      </c>
      <c r="I15" s="42">
        <f t="shared" si="55"/>
        <v>0.72222222222222221</v>
      </c>
      <c r="J15" s="42">
        <f t="shared" si="55"/>
        <v>0.5</v>
      </c>
      <c r="K15" s="42">
        <f t="shared" si="55"/>
        <v>0</v>
      </c>
      <c r="L15" s="42" t="str">
        <f t="shared" si="55"/>
        <v/>
      </c>
      <c r="M15" s="42" t="str">
        <f t="shared" si="55"/>
        <v/>
      </c>
      <c r="N15" s="42" t="str">
        <f t="shared" si="55"/>
        <v/>
      </c>
      <c r="O15" s="42" t="str">
        <f t="shared" si="55"/>
        <v/>
      </c>
      <c r="P15" s="42" t="str">
        <f t="shared" si="55"/>
        <v/>
      </c>
      <c r="Q15" s="42">
        <f t="shared" si="55"/>
        <v>0.72222222222222221</v>
      </c>
      <c r="R15" s="42">
        <f t="shared" si="55"/>
        <v>0.5803571428571429</v>
      </c>
      <c r="U15" s="42" t="str">
        <f>IF(U14&lt;0,-U14,U14)</f>
        <v/>
      </c>
      <c r="V15" s="42" t="str">
        <f t="shared" ref="V15" si="56">IF(V14&lt;0,-V14,V14)</f>
        <v/>
      </c>
      <c r="W15" s="42" t="str">
        <f t="shared" ref="W15" si="57">IF(W14&lt;0,-W14,W14)</f>
        <v/>
      </c>
      <c r="X15" s="42" t="str">
        <f t="shared" ref="X15" si="58">IF(X14&lt;0,-X14,X14)</f>
        <v/>
      </c>
      <c r="Y15" s="42" t="str">
        <f t="shared" ref="Y15" si="59">IF(Y14&lt;0,-Y14,Y14)</f>
        <v/>
      </c>
      <c r="Z15" s="42" t="str">
        <f t="shared" ref="Z15" si="60">IF(Z14&lt;0,-Z14,Z14)</f>
        <v/>
      </c>
      <c r="AA15" s="42" t="str">
        <f t="shared" ref="AA15" si="61">IF(AA14&lt;0,-AA14,AA14)</f>
        <v/>
      </c>
      <c r="AB15" s="42" t="str">
        <f t="shared" ref="AB15" si="62">IF(AB14&lt;0,-AB14,AB14)</f>
        <v/>
      </c>
      <c r="AC15" s="42" t="str">
        <f t="shared" ref="AC15" si="63">IF(AC14&lt;0,-AC14,AC14)</f>
        <v/>
      </c>
      <c r="AD15" s="42" t="str">
        <f t="shared" ref="AD15" si="64">IF(AD14&lt;0,-AD14,AD14)</f>
        <v/>
      </c>
      <c r="AE15" s="42" t="str">
        <f t="shared" ref="AE15" si="65">IF(AE14&lt;0,-AE14,AE14)</f>
        <v/>
      </c>
      <c r="AF15" s="42" t="str">
        <f t="shared" ref="AF15" si="66">IF(AF14&lt;0,-AF14,AF14)</f>
        <v/>
      </c>
      <c r="AG15" s="42" t="str">
        <f t="shared" ref="AG15" si="67">IF(AG14&lt;0,-AG14,AG14)</f>
        <v/>
      </c>
      <c r="AH15" s="42" t="str">
        <f t="shared" ref="AH15" si="68">IF(AH14&lt;0,-AH14,AH14)</f>
        <v/>
      </c>
      <c r="AK15" s="42" t="str">
        <f>IF(AK14&lt;0,-AK14,AK14)</f>
        <v/>
      </c>
      <c r="AL15" s="42" t="str">
        <f t="shared" ref="AL15" si="69">IF(AL14&lt;0,-AL14,AL14)</f>
        <v/>
      </c>
      <c r="AM15" s="42" t="str">
        <f t="shared" ref="AM15" si="70">IF(AM14&lt;0,-AM14,AM14)</f>
        <v/>
      </c>
      <c r="AN15" s="42" t="str">
        <f t="shared" ref="AN15" si="71">IF(AN14&lt;0,-AN14,AN14)</f>
        <v/>
      </c>
      <c r="AO15" s="42" t="str">
        <f t="shared" ref="AO15" si="72">IF(AO14&lt;0,-AO14,AO14)</f>
        <v/>
      </c>
      <c r="AP15" s="42" t="str">
        <f t="shared" ref="AP15" si="73">IF(AP14&lt;0,-AP14,AP14)</f>
        <v/>
      </c>
      <c r="AQ15" s="42" t="str">
        <f t="shared" ref="AQ15" si="74">IF(AQ14&lt;0,-AQ14,AQ14)</f>
        <v/>
      </c>
      <c r="AR15" s="42" t="str">
        <f t="shared" ref="AR15" si="75">IF(AR14&lt;0,-AR14,AR14)</f>
        <v/>
      </c>
      <c r="AS15" s="42" t="str">
        <f t="shared" ref="AS15" si="76">IF(AS14&lt;0,-AS14,AS14)</f>
        <v/>
      </c>
      <c r="AT15" s="42" t="str">
        <f t="shared" ref="AT15" si="77">IF(AT14&lt;0,-AT14,AT14)</f>
        <v/>
      </c>
      <c r="AU15" s="42" t="str">
        <f t="shared" ref="AU15" si="78">IF(AU14&lt;0,-AU14,AU14)</f>
        <v/>
      </c>
      <c r="AV15" s="42" t="str">
        <f t="shared" ref="AV15" si="79">IF(AV14&lt;0,-AV14,AV14)</f>
        <v/>
      </c>
      <c r="AW15" s="42" t="str">
        <f t="shared" ref="AW15" si="80">IF(AW14&lt;0,-AW14,AW14)</f>
        <v/>
      </c>
      <c r="AX15" s="42" t="str">
        <f t="shared" ref="AX15" si="81">IF(AX14&lt;0,-AX14,AX14)</f>
        <v/>
      </c>
      <c r="BA15" s="42" t="str">
        <f>IF(BA14&lt;0,-BA14,BA14)</f>
        <v/>
      </c>
      <c r="BB15" s="42" t="str">
        <f t="shared" ref="BB15" si="82">IF(BB14&lt;0,-BB14,BB14)</f>
        <v/>
      </c>
      <c r="BC15" s="42" t="str">
        <f t="shared" ref="BC15" si="83">IF(BC14&lt;0,-BC14,BC14)</f>
        <v/>
      </c>
      <c r="BD15" s="42" t="str">
        <f t="shared" ref="BD15" si="84">IF(BD14&lt;0,-BD14,BD14)</f>
        <v/>
      </c>
      <c r="BE15" s="42" t="str">
        <f t="shared" ref="BE15" si="85">IF(BE14&lt;0,-BE14,BE14)</f>
        <v/>
      </c>
      <c r="BF15" s="42" t="str">
        <f t="shared" ref="BF15" si="86">IF(BF14&lt;0,-BF14,BF14)</f>
        <v/>
      </c>
      <c r="BG15" s="42" t="str">
        <f t="shared" ref="BG15" si="87">IF(BG14&lt;0,-BG14,BG14)</f>
        <v/>
      </c>
      <c r="BH15" s="42" t="str">
        <f t="shared" ref="BH15" si="88">IF(BH14&lt;0,-BH14,BH14)</f>
        <v/>
      </c>
      <c r="BI15" s="42" t="str">
        <f t="shared" ref="BI15" si="89">IF(BI14&lt;0,-BI14,BI14)</f>
        <v/>
      </c>
      <c r="BJ15" s="42" t="str">
        <f t="shared" ref="BJ15" si="90">IF(BJ14&lt;0,-BJ14,BJ14)</f>
        <v/>
      </c>
      <c r="BK15" s="42" t="str">
        <f t="shared" ref="BK15" si="91">IF(BK14&lt;0,-BK14,BK14)</f>
        <v/>
      </c>
      <c r="BL15" s="42" t="str">
        <f t="shared" ref="BL15" si="92">IF(BL14&lt;0,-BL14,BL14)</f>
        <v/>
      </c>
      <c r="BM15" s="42" t="str">
        <f t="shared" ref="BM15" si="93">IF(BM14&lt;0,-BM14,BM14)</f>
        <v/>
      </c>
      <c r="BN15" s="42" t="str">
        <f t="shared" ref="BN15" si="94">IF(BN14&lt;0,-BN14,BN14)</f>
        <v/>
      </c>
      <c r="BQ15" s="42" t="str">
        <f>IF(BQ14&lt;0,-BQ14,BQ14)</f>
        <v/>
      </c>
      <c r="BR15" s="42" t="str">
        <f t="shared" ref="BR15" si="95">IF(BR14&lt;0,-BR14,BR14)</f>
        <v/>
      </c>
      <c r="BS15" s="42" t="str">
        <f t="shared" ref="BS15" si="96">IF(BS14&lt;0,-BS14,BS14)</f>
        <v/>
      </c>
      <c r="BT15" s="42" t="str">
        <f t="shared" ref="BT15" si="97">IF(BT14&lt;0,-BT14,BT14)</f>
        <v/>
      </c>
      <c r="BU15" s="42" t="str">
        <f t="shared" ref="BU15" si="98">IF(BU14&lt;0,-BU14,BU14)</f>
        <v/>
      </c>
      <c r="BV15" s="42" t="str">
        <f t="shared" ref="BV15" si="99">IF(BV14&lt;0,-BV14,BV14)</f>
        <v/>
      </c>
      <c r="BW15" s="42" t="str">
        <f t="shared" ref="BW15" si="100">IF(BW14&lt;0,-BW14,BW14)</f>
        <v/>
      </c>
      <c r="BX15" s="42" t="str">
        <f t="shared" ref="BX15" si="101">IF(BX14&lt;0,-BX14,BX14)</f>
        <v/>
      </c>
      <c r="BY15" s="42" t="str">
        <f t="shared" ref="BY15" si="102">IF(BY14&lt;0,-BY14,BY14)</f>
        <v/>
      </c>
      <c r="BZ15" s="42" t="str">
        <f t="shared" ref="BZ15" si="103">IF(BZ14&lt;0,-BZ14,BZ14)</f>
        <v/>
      </c>
      <c r="CA15" s="42" t="str">
        <f t="shared" ref="CA15" si="104">IF(CA14&lt;0,-CA14,CA14)</f>
        <v/>
      </c>
      <c r="CB15" s="42" t="str">
        <f t="shared" ref="CB15" si="105">IF(CB14&lt;0,-CB14,CB14)</f>
        <v/>
      </c>
      <c r="CC15" s="274" t="str">
        <f t="shared" ref="CC15" si="106">IF(CC14&lt;0,-CC14,CC14)</f>
        <v/>
      </c>
      <c r="CD15" s="274" t="str">
        <f t="shared" ref="CD15" si="107">IF(CD14&lt;0,-CD14,CD14)</f>
        <v/>
      </c>
    </row>
    <row r="16" spans="1:84" s="233" customFormat="1" ht="26.25" customHeight="1" thickTop="1" thickBot="1">
      <c r="A16" s="232"/>
      <c r="B16" s="232">
        <f>IF(ME!$H$12=0,0,1)</f>
        <v>1</v>
      </c>
      <c r="C16" s="340" t="s">
        <v>70</v>
      </c>
      <c r="D16" s="234" t="s">
        <v>68</v>
      </c>
      <c r="E16" s="235" t="s">
        <v>5</v>
      </c>
      <c r="F16" s="236" t="s">
        <v>6</v>
      </c>
      <c r="G16" s="236" t="s">
        <v>7</v>
      </c>
      <c r="H16" s="236" t="s">
        <v>287</v>
      </c>
      <c r="I16" s="236" t="s">
        <v>288</v>
      </c>
      <c r="J16" s="236" t="s">
        <v>289</v>
      </c>
      <c r="K16" s="236" t="s">
        <v>290</v>
      </c>
      <c r="L16" s="236" t="s">
        <v>291</v>
      </c>
      <c r="M16" s="236" t="s">
        <v>251</v>
      </c>
      <c r="N16" s="236" t="s">
        <v>252</v>
      </c>
      <c r="O16" s="236" t="s">
        <v>254</v>
      </c>
      <c r="P16" s="236" t="s">
        <v>253</v>
      </c>
      <c r="Q16" s="237" t="s">
        <v>54</v>
      </c>
      <c r="R16" s="237" t="s">
        <v>8</v>
      </c>
      <c r="S16" s="7"/>
      <c r="T16" s="238"/>
      <c r="U16" s="235" t="s">
        <v>5</v>
      </c>
      <c r="V16" s="236" t="s">
        <v>6</v>
      </c>
      <c r="W16" s="236" t="s">
        <v>7</v>
      </c>
      <c r="X16" s="236" t="s">
        <v>287</v>
      </c>
      <c r="Y16" s="236" t="s">
        <v>288</v>
      </c>
      <c r="Z16" s="236" t="s">
        <v>289</v>
      </c>
      <c r="AA16" s="236" t="s">
        <v>290</v>
      </c>
      <c r="AB16" s="236" t="s">
        <v>291</v>
      </c>
      <c r="AC16" s="236" t="s">
        <v>251</v>
      </c>
      <c r="AD16" s="236" t="s">
        <v>252</v>
      </c>
      <c r="AE16" s="236" t="s">
        <v>254</v>
      </c>
      <c r="AF16" s="236" t="s">
        <v>253</v>
      </c>
      <c r="AG16" s="237" t="s">
        <v>54</v>
      </c>
      <c r="AH16" s="237" t="s">
        <v>8</v>
      </c>
      <c r="AI16" s="7"/>
      <c r="AJ16" s="238"/>
      <c r="AK16" s="235" t="s">
        <v>5</v>
      </c>
      <c r="AL16" s="236" t="s">
        <v>6</v>
      </c>
      <c r="AM16" s="236" t="s">
        <v>7</v>
      </c>
      <c r="AN16" s="236" t="s">
        <v>287</v>
      </c>
      <c r="AO16" s="236" t="s">
        <v>288</v>
      </c>
      <c r="AP16" s="236" t="s">
        <v>289</v>
      </c>
      <c r="AQ16" s="236" t="s">
        <v>290</v>
      </c>
      <c r="AR16" s="236" t="s">
        <v>291</v>
      </c>
      <c r="AS16" s="236" t="s">
        <v>251</v>
      </c>
      <c r="AT16" s="236" t="s">
        <v>252</v>
      </c>
      <c r="AU16" s="236" t="s">
        <v>254</v>
      </c>
      <c r="AV16" s="236" t="s">
        <v>253</v>
      </c>
      <c r="AW16" s="237" t="s">
        <v>54</v>
      </c>
      <c r="AX16" s="237" t="s">
        <v>8</v>
      </c>
      <c r="AY16" s="7"/>
      <c r="AZ16" s="238"/>
      <c r="BA16" s="235" t="s">
        <v>5</v>
      </c>
      <c r="BB16" s="236" t="s">
        <v>6</v>
      </c>
      <c r="BC16" s="236" t="s">
        <v>7</v>
      </c>
      <c r="BD16" s="236" t="s">
        <v>287</v>
      </c>
      <c r="BE16" s="236" t="s">
        <v>288</v>
      </c>
      <c r="BF16" s="236" t="s">
        <v>289</v>
      </c>
      <c r="BG16" s="236" t="s">
        <v>290</v>
      </c>
      <c r="BH16" s="236" t="s">
        <v>291</v>
      </c>
      <c r="BI16" s="236" t="s">
        <v>251</v>
      </c>
      <c r="BJ16" s="236" t="s">
        <v>252</v>
      </c>
      <c r="BK16" s="236" t="s">
        <v>254</v>
      </c>
      <c r="BL16" s="236" t="s">
        <v>253</v>
      </c>
      <c r="BM16" s="237" t="s">
        <v>54</v>
      </c>
      <c r="BN16" s="237" t="s">
        <v>8</v>
      </c>
      <c r="BP16" s="238"/>
      <c r="BQ16" s="235" t="s">
        <v>5</v>
      </c>
      <c r="BR16" s="236" t="s">
        <v>6</v>
      </c>
      <c r="BS16" s="236" t="s">
        <v>7</v>
      </c>
      <c r="BT16" s="236" t="s">
        <v>287</v>
      </c>
      <c r="BU16" s="236" t="s">
        <v>288</v>
      </c>
      <c r="BV16" s="236" t="s">
        <v>289</v>
      </c>
      <c r="BW16" s="236" t="s">
        <v>290</v>
      </c>
      <c r="BX16" s="236" t="s">
        <v>291</v>
      </c>
      <c r="BY16" s="236" t="s">
        <v>251</v>
      </c>
      <c r="BZ16" s="236" t="s">
        <v>252</v>
      </c>
      <c r="CA16" s="236" t="s">
        <v>254</v>
      </c>
      <c r="CB16" s="236" t="s">
        <v>253</v>
      </c>
      <c r="CC16" s="271" t="s">
        <v>54</v>
      </c>
      <c r="CD16" s="271" t="s">
        <v>8</v>
      </c>
      <c r="CE16" s="7"/>
      <c r="CF16" s="248"/>
    </row>
    <row r="17" spans="1:84" s="227" customFormat="1" ht="18" hidden="1" customHeight="1" thickTop="1" thickBot="1">
      <c r="B17" s="232">
        <f>IF(ME!$H$12=0,0,1)</f>
        <v>1</v>
      </c>
      <c r="C17" s="341"/>
      <c r="D17" s="45" t="s">
        <v>66</v>
      </c>
      <c r="E17" s="239"/>
      <c r="F17" s="239"/>
      <c r="G17" s="239"/>
      <c r="H17" s="239"/>
      <c r="I17" s="239"/>
      <c r="J17" s="239"/>
      <c r="K17" s="239"/>
      <c r="L17" s="239"/>
      <c r="M17" s="239"/>
      <c r="N17" s="239"/>
      <c r="O17" s="239"/>
      <c r="P17" s="239"/>
      <c r="Q17" s="46"/>
      <c r="R17" s="46">
        <f>SUM(E17:P17)</f>
        <v>0</v>
      </c>
      <c r="S17" s="44"/>
      <c r="T17" s="45" t="s">
        <v>66</v>
      </c>
      <c r="U17" s="239"/>
      <c r="V17" s="239"/>
      <c r="W17" s="239"/>
      <c r="X17" s="239"/>
      <c r="Y17" s="239"/>
      <c r="Z17" s="239"/>
      <c r="AA17" s="239"/>
      <c r="AB17" s="239"/>
      <c r="AC17" s="239"/>
      <c r="AD17" s="239"/>
      <c r="AE17" s="239"/>
      <c r="AF17" s="239"/>
      <c r="AG17" s="46"/>
      <c r="AH17" s="46">
        <f>SUM(U17:AF17)</f>
        <v>0</v>
      </c>
      <c r="AI17" s="44"/>
      <c r="AJ17" s="45" t="s">
        <v>66</v>
      </c>
      <c r="AK17" s="239"/>
      <c r="AL17" s="239"/>
      <c r="AM17" s="239"/>
      <c r="AN17" s="239"/>
      <c r="AO17" s="239"/>
      <c r="AP17" s="239"/>
      <c r="AQ17" s="239"/>
      <c r="AR17" s="239"/>
      <c r="AS17" s="239"/>
      <c r="AT17" s="239"/>
      <c r="AU17" s="239"/>
      <c r="AV17" s="239"/>
      <c r="AW17" s="46"/>
      <c r="AX17" s="46">
        <f>SUM(AK17:AV17)</f>
        <v>0</v>
      </c>
      <c r="AY17" s="44"/>
      <c r="AZ17" s="45" t="s">
        <v>66</v>
      </c>
      <c r="BA17" s="239"/>
      <c r="BB17" s="239"/>
      <c r="BC17" s="239"/>
      <c r="BD17" s="239"/>
      <c r="BE17" s="239"/>
      <c r="BF17" s="239"/>
      <c r="BG17" s="239"/>
      <c r="BH17" s="239"/>
      <c r="BI17" s="239"/>
      <c r="BJ17" s="239"/>
      <c r="BK17" s="239"/>
      <c r="BL17" s="239"/>
      <c r="BM17" s="46"/>
      <c r="BN17" s="46">
        <f>SUM(BA17:BL17)</f>
        <v>0</v>
      </c>
      <c r="BO17" s="240"/>
      <c r="BP17" s="45" t="s">
        <v>66</v>
      </c>
      <c r="BQ17" s="239"/>
      <c r="BR17" s="239"/>
      <c r="BS17" s="239"/>
      <c r="BT17" s="239"/>
      <c r="BU17" s="239"/>
      <c r="BV17" s="239"/>
      <c r="BW17" s="239"/>
      <c r="BX17" s="239"/>
      <c r="BY17" s="239"/>
      <c r="BZ17" s="239"/>
      <c r="CA17" s="239"/>
      <c r="CB17" s="239"/>
      <c r="CC17" s="272"/>
      <c r="CD17" s="272">
        <f>SUM(BQ17:CB17)</f>
        <v>0</v>
      </c>
      <c r="CE17" s="42"/>
      <c r="CF17" s="244"/>
    </row>
    <row r="18" spans="1:84" s="227" customFormat="1" ht="26.25" customHeight="1" thickTop="1" thickBot="1">
      <c r="B18" s="232">
        <f>IF(ME!$H$12=0,0,1)</f>
        <v>1</v>
      </c>
      <c r="C18" s="337" t="str">
        <f>C92</f>
        <v>Disminuir: Número de clientes</v>
      </c>
      <c r="D18" s="45" t="s">
        <v>9</v>
      </c>
      <c r="E18" s="239">
        <v>2</v>
      </c>
      <c r="F18" s="239">
        <v>3</v>
      </c>
      <c r="G18" s="239">
        <v>4</v>
      </c>
      <c r="H18" s="239">
        <v>5</v>
      </c>
      <c r="I18" s="239">
        <v>6</v>
      </c>
      <c r="J18" s="239">
        <v>7</v>
      </c>
      <c r="K18" s="239">
        <v>8</v>
      </c>
      <c r="L18" s="239"/>
      <c r="M18" s="239"/>
      <c r="N18" s="239"/>
      <c r="O18" s="239"/>
      <c r="P18" s="239"/>
      <c r="Q18" s="46">
        <f>SUMIF(E61:P61,"=1",E18:P18)</f>
        <v>27</v>
      </c>
      <c r="R18" s="46">
        <f>SUM(E18:P18)</f>
        <v>35</v>
      </c>
      <c r="S18" s="42">
        <v>12</v>
      </c>
      <c r="T18" s="45" t="s">
        <v>9</v>
      </c>
      <c r="U18" s="239"/>
      <c r="V18" s="239"/>
      <c r="W18" s="239"/>
      <c r="X18" s="239"/>
      <c r="Y18" s="239"/>
      <c r="Z18" s="239"/>
      <c r="AA18" s="239"/>
      <c r="AB18" s="239"/>
      <c r="AC18" s="239"/>
      <c r="AD18" s="239"/>
      <c r="AE18" s="239"/>
      <c r="AF18" s="239"/>
      <c r="AG18" s="46">
        <f>SUMIF(U61:AF61,"=1",U18:AF18)</f>
        <v>0</v>
      </c>
      <c r="AH18" s="46">
        <f>SUM(U18:AF18)</f>
        <v>0</v>
      </c>
      <c r="AI18" s="42"/>
      <c r="AJ18" s="45" t="s">
        <v>9</v>
      </c>
      <c r="AK18" s="239"/>
      <c r="AL18" s="239"/>
      <c r="AM18" s="239"/>
      <c r="AN18" s="239"/>
      <c r="AO18" s="239"/>
      <c r="AP18" s="239"/>
      <c r="AQ18" s="239"/>
      <c r="AR18" s="239"/>
      <c r="AS18" s="239"/>
      <c r="AT18" s="239"/>
      <c r="AU18" s="239"/>
      <c r="AV18" s="239"/>
      <c r="AW18" s="46">
        <f>SUMIF(AK61:AV61,"=1",AK18:AV18)</f>
        <v>0</v>
      </c>
      <c r="AX18" s="46">
        <f>SUM(AK18:AV18)</f>
        <v>0</v>
      </c>
      <c r="AY18" s="42"/>
      <c r="AZ18" s="45" t="s">
        <v>9</v>
      </c>
      <c r="BA18" s="239"/>
      <c r="BB18" s="239"/>
      <c r="BC18" s="239"/>
      <c r="BD18" s="239"/>
      <c r="BE18" s="239"/>
      <c r="BF18" s="239"/>
      <c r="BG18" s="239"/>
      <c r="BH18" s="239"/>
      <c r="BI18" s="239"/>
      <c r="BJ18" s="239"/>
      <c r="BK18" s="239"/>
      <c r="BL18" s="239"/>
      <c r="BM18" s="46">
        <f>SUMIF(BA61:BL61,"=1",BA18:BL18)</f>
        <v>0</v>
      </c>
      <c r="BN18" s="46">
        <f>SUM(BA18:BL18)</f>
        <v>0</v>
      </c>
      <c r="BP18" s="45" t="s">
        <v>9</v>
      </c>
      <c r="BQ18" s="239"/>
      <c r="BR18" s="239"/>
      <c r="BS18" s="239"/>
      <c r="BT18" s="239"/>
      <c r="BU18" s="239"/>
      <c r="BV18" s="239"/>
      <c r="BW18" s="239"/>
      <c r="BX18" s="239"/>
      <c r="BY18" s="239"/>
      <c r="BZ18" s="239"/>
      <c r="CA18" s="239"/>
      <c r="CB18" s="239"/>
      <c r="CC18" s="272">
        <f>SUMIF(BQ61:CB61,"=1",BQ18:CB18)</f>
        <v>0</v>
      </c>
      <c r="CD18" s="272">
        <f>SUM(BQ18:CB18)</f>
        <v>0</v>
      </c>
      <c r="CE18" s="42"/>
      <c r="CF18" s="244"/>
    </row>
    <row r="19" spans="1:84" s="227" customFormat="1" ht="26.25" customHeight="1" thickTop="1" thickBot="1">
      <c r="B19" s="232">
        <f>IF(ME!$H$12=0,0,1)</f>
        <v>1</v>
      </c>
      <c r="C19" s="338"/>
      <c r="D19" s="45" t="s">
        <v>10</v>
      </c>
      <c r="E19" s="239">
        <v>1</v>
      </c>
      <c r="F19" s="239">
        <v>2</v>
      </c>
      <c r="G19" s="239">
        <v>1</v>
      </c>
      <c r="H19" s="239">
        <v>2</v>
      </c>
      <c r="I19" s="239">
        <v>3</v>
      </c>
      <c r="J19" s="239">
        <v>2</v>
      </c>
      <c r="K19" s="239"/>
      <c r="L19" s="239"/>
      <c r="M19" s="239"/>
      <c r="N19" s="239"/>
      <c r="O19" s="239"/>
      <c r="P19" s="239"/>
      <c r="Q19" s="46">
        <f>SUMIF(E62:P62,"=1",E19:P19)</f>
        <v>11</v>
      </c>
      <c r="R19" s="46">
        <f>SUM(E19:P19)</f>
        <v>11</v>
      </c>
      <c r="S19" s="42">
        <v>13</v>
      </c>
      <c r="T19" s="45" t="s">
        <v>10</v>
      </c>
      <c r="U19" s="239"/>
      <c r="V19" s="239"/>
      <c r="W19" s="239"/>
      <c r="X19" s="239"/>
      <c r="Y19" s="239"/>
      <c r="Z19" s="239"/>
      <c r="AA19" s="239"/>
      <c r="AB19" s="239"/>
      <c r="AC19" s="239"/>
      <c r="AD19" s="239"/>
      <c r="AE19" s="239"/>
      <c r="AF19" s="239"/>
      <c r="AG19" s="46">
        <f>SUMIF(U62:AF62,"=1",U19:AF19)</f>
        <v>0</v>
      </c>
      <c r="AH19" s="46">
        <f>SUM(U19:AF19)</f>
        <v>0</v>
      </c>
      <c r="AI19" s="42"/>
      <c r="AJ19" s="45" t="s">
        <v>10</v>
      </c>
      <c r="AK19" s="239"/>
      <c r="AL19" s="239"/>
      <c r="AM19" s="239"/>
      <c r="AN19" s="239"/>
      <c r="AO19" s="239"/>
      <c r="AP19" s="239"/>
      <c r="AQ19" s="239"/>
      <c r="AR19" s="239"/>
      <c r="AS19" s="239"/>
      <c r="AT19" s="239"/>
      <c r="AU19" s="239"/>
      <c r="AV19" s="239"/>
      <c r="AW19" s="46">
        <f>SUMIF(AK62:AV62,"=1",AK19:AV19)</f>
        <v>0</v>
      </c>
      <c r="AX19" s="46">
        <f>SUM(AK19:AV19)</f>
        <v>0</v>
      </c>
      <c r="AY19" s="42"/>
      <c r="AZ19" s="45" t="s">
        <v>10</v>
      </c>
      <c r="BA19" s="239"/>
      <c r="BB19" s="239"/>
      <c r="BC19" s="239"/>
      <c r="BD19" s="239"/>
      <c r="BE19" s="239"/>
      <c r="BF19" s="239"/>
      <c r="BG19" s="239"/>
      <c r="BH19" s="239"/>
      <c r="BI19" s="239"/>
      <c r="BJ19" s="239"/>
      <c r="BK19" s="239"/>
      <c r="BL19" s="239"/>
      <c r="BM19" s="46">
        <f>SUMIF(BA62:BL62,"=1",BA19:BL19)</f>
        <v>0</v>
      </c>
      <c r="BN19" s="46">
        <f>SUM(BA19:BL19)</f>
        <v>0</v>
      </c>
      <c r="BP19" s="45" t="s">
        <v>10</v>
      </c>
      <c r="BQ19" s="239"/>
      <c r="BR19" s="239"/>
      <c r="BS19" s="239"/>
      <c r="BT19" s="239"/>
      <c r="BU19" s="239"/>
      <c r="BV19" s="239"/>
      <c r="BW19" s="239"/>
      <c r="BX19" s="239"/>
      <c r="BY19" s="239"/>
      <c r="BZ19" s="239"/>
      <c r="CA19" s="239"/>
      <c r="CB19" s="239"/>
      <c r="CC19" s="272">
        <f>SUMIF(BQ62:CB62,"=1",BQ19:CB19)</f>
        <v>0</v>
      </c>
      <c r="CD19" s="272">
        <f>SUM(BQ19:CB19)</f>
        <v>0</v>
      </c>
      <c r="CE19" s="42"/>
      <c r="CF19" s="244"/>
    </row>
    <row r="20" spans="1:84" s="227" customFormat="1" ht="26.25" customHeight="1" thickTop="1" thickBot="1">
      <c r="B20" s="232">
        <f>IF(ME!$H$12=0,0,1)</f>
        <v>1</v>
      </c>
      <c r="C20" s="339"/>
      <c r="D20" s="45" t="s">
        <v>4</v>
      </c>
      <c r="E20" s="47">
        <f>IF(ISERROR(IF($S20="A",E19/E18,E19/E18)),"",IF($S20="A",E19/E18,E19/E18))</f>
        <v>0.5</v>
      </c>
      <c r="F20" s="47">
        <f t="shared" ref="F20" si="108">IF(ISERROR(IF($S20="A",F19/F18,F19/F18)),"",IF($S20="A",F19/F18,F19/F18))</f>
        <v>0.66666666666666663</v>
      </c>
      <c r="G20" s="47">
        <f t="shared" ref="G20" si="109">IF(ISERROR(IF($S20="A",G19/G18,G19/G18)),"",IF($S20="A",G19/G18,G19/G18))</f>
        <v>0.25</v>
      </c>
      <c r="H20" s="47">
        <f t="shared" ref="H20" si="110">IF(ISERROR(IF($S20="A",H19/H18,H19/H18)),"",IF($S20="A",H19/H18,H19/H18))</f>
        <v>0.4</v>
      </c>
      <c r="I20" s="47">
        <f t="shared" ref="I20" si="111">IF(ISERROR(IF($S20="A",I19/I18,I19/I18)),"",IF($S20="A",I19/I18,I19/I18))</f>
        <v>0.5</v>
      </c>
      <c r="J20" s="47">
        <f t="shared" ref="J20" si="112">IF(ISERROR(IF($S20="A",J19/J18,J19/J18)),"",IF($S20="A",J19/J18,J19/J18))</f>
        <v>0.2857142857142857</v>
      </c>
      <c r="K20" s="47">
        <f t="shared" ref="K20" si="113">IF(ISERROR(IF($S20="A",K19/K18,K19/K18)),"",IF($S20="A",K19/K18,K19/K18))</f>
        <v>0</v>
      </c>
      <c r="L20" s="47" t="str">
        <f t="shared" ref="L20" si="114">IF(ISERROR(IF($S20="A",L19/L18,L19/L18)),"",IF($S20="A",L19/L18,L19/L18))</f>
        <v/>
      </c>
      <c r="M20" s="47" t="str">
        <f t="shared" ref="M20" si="115">IF(ISERROR(IF($S20="A",M19/M18,M19/M18)),"",IF($S20="A",M19/M18,M19/M18))</f>
        <v/>
      </c>
      <c r="N20" s="47" t="str">
        <f t="shared" ref="N20" si="116">IF(ISERROR(IF($S20="A",N19/N18,N19/N18)),"",IF($S20="A",N19/N18,N19/N18))</f>
        <v/>
      </c>
      <c r="O20" s="47" t="str">
        <f t="shared" ref="O20" si="117">IF(ISERROR(IF($S20="A",O19/O18,O19/O18)),"",IF($S20="A",O19/O18,O19/O18))</f>
        <v/>
      </c>
      <c r="P20" s="47" t="str">
        <f t="shared" ref="P20" si="118">IF(ISERROR(IF($S20="A",P19/P18,P19/P18)),"",IF($S20="A",P19/P18,P19/P18))</f>
        <v/>
      </c>
      <c r="Q20" s="47">
        <f t="shared" ref="Q20" si="119">IF(ISERROR(IF($S20="A",Q19/Q18,Q19/Q18)),"",IF($S20="A",Q19/Q18,Q19/Q18))</f>
        <v>0.40740740740740738</v>
      </c>
      <c r="R20" s="47">
        <f t="shared" ref="R20" si="120">IF(ISERROR(IF($S20="A",R19/R18,R19/R18)),"",IF($S20="A",R19/R18,R19/R18))</f>
        <v>0.31428571428571428</v>
      </c>
      <c r="S20" s="42" t="str">
        <f>LEFT(C18,1)</f>
        <v>D</v>
      </c>
      <c r="T20" s="45" t="s">
        <v>4</v>
      </c>
      <c r="U20" s="47" t="str">
        <f>IF(ISERROR(IF($S20="A",U19/U18,U19/U18)),"",IF($S20="A",U19/U18,U19/U18))</f>
        <v/>
      </c>
      <c r="V20" s="47" t="str">
        <f t="shared" ref="V20" si="121">IF(ISERROR(IF($S20="A",V19/V18,V19/V18)),"",IF($S20="A",V19/V18,V19/V18))</f>
        <v/>
      </c>
      <c r="W20" s="47" t="str">
        <f t="shared" ref="W20" si="122">IF(ISERROR(IF($S20="A",W19/W18,W19/W18)),"",IF($S20="A",W19/W18,W19/W18))</f>
        <v/>
      </c>
      <c r="X20" s="47" t="str">
        <f t="shared" ref="X20" si="123">IF(ISERROR(IF($S20="A",X19/X18,X19/X18)),"",IF($S20="A",X19/X18,X19/X18))</f>
        <v/>
      </c>
      <c r="Y20" s="47" t="str">
        <f t="shared" ref="Y20" si="124">IF(ISERROR(IF($S20="A",Y19/Y18,Y19/Y18)),"",IF($S20="A",Y19/Y18,Y19/Y18))</f>
        <v/>
      </c>
      <c r="Z20" s="47" t="str">
        <f t="shared" ref="Z20" si="125">IF(ISERROR(IF($S20="A",Z19/Z18,Z19/Z18)),"",IF($S20="A",Z19/Z18,Z19/Z18))</f>
        <v/>
      </c>
      <c r="AA20" s="47" t="str">
        <f t="shared" ref="AA20" si="126">IF(ISERROR(IF($S20="A",AA19/AA18,AA19/AA18)),"",IF($S20="A",AA19/AA18,AA19/AA18))</f>
        <v/>
      </c>
      <c r="AB20" s="47" t="str">
        <f t="shared" ref="AB20" si="127">IF(ISERROR(IF($S20="A",AB19/AB18,AB19/AB18)),"",IF($S20="A",AB19/AB18,AB19/AB18))</f>
        <v/>
      </c>
      <c r="AC20" s="47" t="str">
        <f t="shared" ref="AC20" si="128">IF(ISERROR(IF($S20="A",AC19/AC18,AC19/AC18)),"",IF($S20="A",AC19/AC18,AC19/AC18))</f>
        <v/>
      </c>
      <c r="AD20" s="47" t="str">
        <f t="shared" ref="AD20" si="129">IF(ISERROR(IF($S20="A",AD19/AD18,AD19/AD18)),"",IF($S20="A",AD19/AD18,AD19/AD18))</f>
        <v/>
      </c>
      <c r="AE20" s="47" t="str">
        <f t="shared" ref="AE20" si="130">IF(ISERROR(IF($S20="A",AE19/AE18,AE19/AE18)),"",IF($S20="A",AE19/AE18,AE19/AE18))</f>
        <v/>
      </c>
      <c r="AF20" s="47" t="str">
        <f t="shared" ref="AF20" si="131">IF(ISERROR(IF($S20="A",AF19/AF18,AF19/AF18)),"",IF($S20="A",AF19/AF18,AF19/AF18))</f>
        <v/>
      </c>
      <c r="AG20" s="47" t="str">
        <f t="shared" ref="AG20" si="132">IF(ISERROR(IF($S20="A",AG19/AG18,AG19/AG18)),"",IF($S20="A",AG19/AG18,AG19/AG18))</f>
        <v/>
      </c>
      <c r="AH20" s="47" t="str">
        <f t="shared" ref="AH20" si="133">IF(ISERROR(IF($S20="A",AH19/AH18,AH19/AH18)),"",IF($S20="A",AH19/AH18,AH19/AH18))</f>
        <v/>
      </c>
      <c r="AI20" s="42"/>
      <c r="AJ20" s="45" t="s">
        <v>4</v>
      </c>
      <c r="AK20" s="47" t="str">
        <f>IF(ISERROR(IF($S20="A",AK19/AK18,AK19/AK18)),"",IF($S20="A",AK19/AK18,AK19/AK18))</f>
        <v/>
      </c>
      <c r="AL20" s="47" t="str">
        <f t="shared" ref="AL20" si="134">IF(ISERROR(IF($S20="A",AL19/AL18,AL19/AL18)),"",IF($S20="A",AL19/AL18,AL19/AL18))</f>
        <v/>
      </c>
      <c r="AM20" s="47" t="str">
        <f t="shared" ref="AM20" si="135">IF(ISERROR(IF($S20="A",AM19/AM18,AM19/AM18)),"",IF($S20="A",AM19/AM18,AM19/AM18))</f>
        <v/>
      </c>
      <c r="AN20" s="47" t="str">
        <f t="shared" ref="AN20" si="136">IF(ISERROR(IF($S20="A",AN19/AN18,AN19/AN18)),"",IF($S20="A",AN19/AN18,AN19/AN18))</f>
        <v/>
      </c>
      <c r="AO20" s="47" t="str">
        <f t="shared" ref="AO20" si="137">IF(ISERROR(IF($S20="A",AO19/AO18,AO19/AO18)),"",IF($S20="A",AO19/AO18,AO19/AO18))</f>
        <v/>
      </c>
      <c r="AP20" s="47" t="str">
        <f t="shared" ref="AP20" si="138">IF(ISERROR(IF($S20="A",AP19/AP18,AP19/AP18)),"",IF($S20="A",AP19/AP18,AP19/AP18))</f>
        <v/>
      </c>
      <c r="AQ20" s="47" t="str">
        <f t="shared" ref="AQ20" si="139">IF(ISERROR(IF($S20="A",AQ19/AQ18,AQ19/AQ18)),"",IF($S20="A",AQ19/AQ18,AQ19/AQ18))</f>
        <v/>
      </c>
      <c r="AR20" s="47" t="str">
        <f t="shared" ref="AR20" si="140">IF(ISERROR(IF($S20="A",AR19/AR18,AR19/AR18)),"",IF($S20="A",AR19/AR18,AR19/AR18))</f>
        <v/>
      </c>
      <c r="AS20" s="47" t="str">
        <f t="shared" ref="AS20" si="141">IF(ISERROR(IF($S20="A",AS19/AS18,AS19/AS18)),"",IF($S20="A",AS19/AS18,AS19/AS18))</f>
        <v/>
      </c>
      <c r="AT20" s="47" t="str">
        <f t="shared" ref="AT20" si="142">IF(ISERROR(IF($S20="A",AT19/AT18,AT19/AT18)),"",IF($S20="A",AT19/AT18,AT19/AT18))</f>
        <v/>
      </c>
      <c r="AU20" s="47" t="str">
        <f t="shared" ref="AU20" si="143">IF(ISERROR(IF($S20="A",AU19/AU18,AU19/AU18)),"",IF($S20="A",AU19/AU18,AU19/AU18))</f>
        <v/>
      </c>
      <c r="AV20" s="47" t="str">
        <f t="shared" ref="AV20" si="144">IF(ISERROR(IF($S20="A",AV19/AV18,AV19/AV18)),"",IF($S20="A",AV19/AV18,AV19/AV18))</f>
        <v/>
      </c>
      <c r="AW20" s="47" t="str">
        <f t="shared" ref="AW20" si="145">IF(ISERROR(IF($S20="A",AW19/AW18,AW19/AW18)),"",IF($S20="A",AW19/AW18,AW19/AW18))</f>
        <v/>
      </c>
      <c r="AX20" s="47" t="str">
        <f t="shared" ref="AX20" si="146">IF(ISERROR(IF($S20="A",AX19/AX18,AX19/AX18)),"",IF($S20="A",AX19/AX18,AX19/AX18))</f>
        <v/>
      </c>
      <c r="AY20" s="42"/>
      <c r="AZ20" s="45" t="s">
        <v>4</v>
      </c>
      <c r="BA20" s="47" t="str">
        <f>IF(ISERROR(IF($S20="A",BA19/BA18,BA19/BA18)),"",IF($S20="A",BA19/BA18,BA19/BA18))</f>
        <v/>
      </c>
      <c r="BB20" s="47" t="str">
        <f t="shared" ref="BB20" si="147">IF(ISERROR(IF($S20="A",BB19/BB18,BB19/BB18)),"",IF($S20="A",BB19/BB18,BB19/BB18))</f>
        <v/>
      </c>
      <c r="BC20" s="47" t="str">
        <f t="shared" ref="BC20" si="148">IF(ISERROR(IF($S20="A",BC19/BC18,BC19/BC18)),"",IF($S20="A",BC19/BC18,BC19/BC18))</f>
        <v/>
      </c>
      <c r="BD20" s="47" t="str">
        <f t="shared" ref="BD20" si="149">IF(ISERROR(IF($S20="A",BD19/BD18,BD19/BD18)),"",IF($S20="A",BD19/BD18,BD19/BD18))</f>
        <v/>
      </c>
      <c r="BE20" s="47" t="str">
        <f t="shared" ref="BE20" si="150">IF(ISERROR(IF($S20="A",BE19/BE18,BE19/BE18)),"",IF($S20="A",BE19/BE18,BE19/BE18))</f>
        <v/>
      </c>
      <c r="BF20" s="47" t="str">
        <f t="shared" ref="BF20" si="151">IF(ISERROR(IF($S20="A",BF19/BF18,BF19/BF18)),"",IF($S20="A",BF19/BF18,BF19/BF18))</f>
        <v/>
      </c>
      <c r="BG20" s="47" t="str">
        <f t="shared" ref="BG20" si="152">IF(ISERROR(IF($S20="A",BG19/BG18,BG19/BG18)),"",IF($S20="A",BG19/BG18,BG19/BG18))</f>
        <v/>
      </c>
      <c r="BH20" s="47" t="str">
        <f t="shared" ref="BH20" si="153">IF(ISERROR(IF($S20="A",BH19/BH18,BH19/BH18)),"",IF($S20="A",BH19/BH18,BH19/BH18))</f>
        <v/>
      </c>
      <c r="BI20" s="47" t="str">
        <f t="shared" ref="BI20" si="154">IF(ISERROR(IF($S20="A",BI19/BI18,BI19/BI18)),"",IF($S20="A",BI19/BI18,BI19/BI18))</f>
        <v/>
      </c>
      <c r="BJ20" s="47" t="str">
        <f t="shared" ref="BJ20" si="155">IF(ISERROR(IF($S20="A",BJ19/BJ18,BJ19/BJ18)),"",IF($S20="A",BJ19/BJ18,BJ19/BJ18))</f>
        <v/>
      </c>
      <c r="BK20" s="47" t="str">
        <f t="shared" ref="BK20" si="156">IF(ISERROR(IF($S20="A",BK19/BK18,BK19/BK18)),"",IF($S20="A",BK19/BK18,BK19/BK18))</f>
        <v/>
      </c>
      <c r="BL20" s="47" t="str">
        <f t="shared" ref="BL20" si="157">IF(ISERROR(IF($S20="A",BL19/BL18,BL19/BL18)),"",IF($S20="A",BL19/BL18,BL19/BL18))</f>
        <v/>
      </c>
      <c r="BM20" s="47" t="str">
        <f t="shared" ref="BM20" si="158">IF(ISERROR(IF($S20="A",BM19/BM18,BM19/BM18)),"",IF($S20="A",BM19/BM18,BM19/BM18))</f>
        <v/>
      </c>
      <c r="BN20" s="47" t="str">
        <f t="shared" ref="BN20" si="159">IF(ISERROR(IF($S20="A",BN19/BN18,BN19/BN18)),"",IF($S20="A",BN19/BN18,BN19/BN18))</f>
        <v/>
      </c>
      <c r="BP20" s="45" t="s">
        <v>4</v>
      </c>
      <c r="BQ20" s="47" t="str">
        <f>IF(ISERROR(IF($S20="A",BQ19/BQ18,BQ19/BQ18)),"",IF($S20="A",BQ19/BQ18,BQ19/BQ18))</f>
        <v/>
      </c>
      <c r="BR20" s="47" t="str">
        <f t="shared" ref="BR20" si="160">IF(ISERROR(IF($S20="A",BR19/BR18,BR19/BR18)),"",IF($S20="A",BR19/BR18,BR19/BR18))</f>
        <v/>
      </c>
      <c r="BS20" s="47" t="str">
        <f t="shared" ref="BS20" si="161">IF(ISERROR(IF($S20="A",BS19/BS18,BS19/BS18)),"",IF($S20="A",BS19/BS18,BS19/BS18))</f>
        <v/>
      </c>
      <c r="BT20" s="47" t="str">
        <f t="shared" ref="BT20" si="162">IF(ISERROR(IF($S20="A",BT19/BT18,BT19/BT18)),"",IF($S20="A",BT19/BT18,BT19/BT18))</f>
        <v/>
      </c>
      <c r="BU20" s="47" t="str">
        <f t="shared" ref="BU20" si="163">IF(ISERROR(IF($S20="A",BU19/BU18,BU19/BU18)),"",IF($S20="A",BU19/BU18,BU19/BU18))</f>
        <v/>
      </c>
      <c r="BV20" s="47" t="str">
        <f t="shared" ref="BV20" si="164">IF(ISERROR(IF($S20="A",BV19/BV18,BV19/BV18)),"",IF($S20="A",BV19/BV18,BV19/BV18))</f>
        <v/>
      </c>
      <c r="BW20" s="47" t="str">
        <f t="shared" ref="BW20" si="165">IF(ISERROR(IF($S20="A",BW19/BW18,BW19/BW18)),"",IF($S20="A",BW19/BW18,BW19/BW18))</f>
        <v/>
      </c>
      <c r="BX20" s="47" t="str">
        <f t="shared" ref="BX20" si="166">IF(ISERROR(IF($S20="A",BX19/BX18,BX19/BX18)),"",IF($S20="A",BX19/BX18,BX19/BX18))</f>
        <v/>
      </c>
      <c r="BY20" s="47" t="str">
        <f t="shared" ref="BY20" si="167">IF(ISERROR(IF($S20="A",BY19/BY18,BY19/BY18)),"",IF($S20="A",BY19/BY18,BY19/BY18))</f>
        <v/>
      </c>
      <c r="BZ20" s="47" t="str">
        <f t="shared" ref="BZ20" si="168">IF(ISERROR(IF($S20="A",BZ19/BZ18,BZ19/BZ18)),"",IF($S20="A",BZ19/BZ18,BZ19/BZ18))</f>
        <v/>
      </c>
      <c r="CA20" s="47" t="str">
        <f t="shared" ref="CA20" si="169">IF(ISERROR(IF($S20="A",CA19/CA18,CA19/CA18)),"",IF($S20="A",CA19/CA18,CA19/CA18))</f>
        <v/>
      </c>
      <c r="CB20" s="47" t="str">
        <f t="shared" ref="CB20" si="170">IF(ISERROR(IF($S20="A",CB19/CB18,CB19/CB18)),"",IF($S20="A",CB19/CB18,CB19/CB18))</f>
        <v/>
      </c>
      <c r="CC20" s="273" t="str">
        <f t="shared" ref="CC20" si="171">IF(ISERROR(IF($S20="A",CC19/CC18,CC19/CC18)),"",IF($S20="A",CC19/CC18,CC19/CC18))</f>
        <v/>
      </c>
      <c r="CD20" s="273" t="str">
        <f t="shared" ref="CD20" si="172">IF(ISERROR(IF($S20="A",CD19/CD18,CD19/CD18)),"",IF($S20="A",CD19/CD18,CD19/CD18))</f>
        <v/>
      </c>
      <c r="CE20" s="144">
        <f>IF(ISERROR(AVERAGE(Q20,AG20,AW20,BM20,CC20)),"",AVERAGE(Q20,AG20,AW20,BM20,CC20))</f>
        <v>0.40740740740740738</v>
      </c>
      <c r="CF20" s="244"/>
    </row>
    <row r="21" spans="1:84" ht="9" customHeight="1" thickTop="1" thickBot="1">
      <c r="E21" s="42">
        <f>IF(E20&lt;0,-E20,E20)</f>
        <v>0.5</v>
      </c>
      <c r="F21" s="42">
        <f t="shared" ref="F21" si="173">IF(F20&lt;0,-F20,F20)</f>
        <v>0.66666666666666663</v>
      </c>
      <c r="G21" s="42">
        <f t="shared" ref="G21" si="174">IF(G20&lt;0,-G20,G20)</f>
        <v>0.25</v>
      </c>
      <c r="H21" s="42">
        <f t="shared" ref="H21" si="175">IF(H20&lt;0,-H20,H20)</f>
        <v>0.4</v>
      </c>
      <c r="I21" s="42">
        <f t="shared" ref="I21" si="176">IF(I20&lt;0,-I20,I20)</f>
        <v>0.5</v>
      </c>
      <c r="J21" s="42">
        <f t="shared" ref="J21" si="177">IF(J20&lt;0,-J20,J20)</f>
        <v>0.2857142857142857</v>
      </c>
      <c r="K21" s="42">
        <f t="shared" ref="K21" si="178">IF(K20&lt;0,-K20,K20)</f>
        <v>0</v>
      </c>
      <c r="L21" s="42" t="str">
        <f t="shared" ref="L21" si="179">IF(L20&lt;0,-L20,L20)</f>
        <v/>
      </c>
      <c r="M21" s="42" t="str">
        <f t="shared" ref="M21" si="180">IF(M20&lt;0,-M20,M20)</f>
        <v/>
      </c>
      <c r="N21" s="42" t="str">
        <f t="shared" ref="N21" si="181">IF(N20&lt;0,-N20,N20)</f>
        <v/>
      </c>
      <c r="O21" s="42" t="str">
        <f t="shared" ref="O21" si="182">IF(O20&lt;0,-O20,O20)</f>
        <v/>
      </c>
      <c r="P21" s="42" t="str">
        <f t="shared" ref="P21" si="183">IF(P20&lt;0,-P20,P20)</f>
        <v/>
      </c>
      <c r="Q21" s="42">
        <f t="shared" ref="Q21" si="184">IF(Q20&lt;0,-Q20,Q20)</f>
        <v>0.40740740740740738</v>
      </c>
      <c r="R21" s="42">
        <f t="shared" ref="R21" si="185">IF(R20&lt;0,-R20,R20)</f>
        <v>0.31428571428571428</v>
      </c>
      <c r="U21" s="42" t="str">
        <f>IF(U20&lt;0,-U20,U20)</f>
        <v/>
      </c>
      <c r="V21" s="42" t="str">
        <f t="shared" ref="V21" si="186">IF(V20&lt;0,-V20,V20)</f>
        <v/>
      </c>
      <c r="W21" s="42" t="str">
        <f t="shared" ref="W21" si="187">IF(W20&lt;0,-W20,W20)</f>
        <v/>
      </c>
      <c r="X21" s="42" t="str">
        <f t="shared" ref="X21" si="188">IF(X20&lt;0,-X20,X20)</f>
        <v/>
      </c>
      <c r="Y21" s="42" t="str">
        <f t="shared" ref="Y21" si="189">IF(Y20&lt;0,-Y20,Y20)</f>
        <v/>
      </c>
      <c r="Z21" s="42" t="str">
        <f t="shared" ref="Z21" si="190">IF(Z20&lt;0,-Z20,Z20)</f>
        <v/>
      </c>
      <c r="AA21" s="42" t="str">
        <f t="shared" ref="AA21" si="191">IF(AA20&lt;0,-AA20,AA20)</f>
        <v/>
      </c>
      <c r="AB21" s="42" t="str">
        <f t="shared" ref="AB21" si="192">IF(AB20&lt;0,-AB20,AB20)</f>
        <v/>
      </c>
      <c r="AC21" s="42" t="str">
        <f t="shared" ref="AC21" si="193">IF(AC20&lt;0,-AC20,AC20)</f>
        <v/>
      </c>
      <c r="AD21" s="42" t="str">
        <f t="shared" ref="AD21" si="194">IF(AD20&lt;0,-AD20,AD20)</f>
        <v/>
      </c>
      <c r="AE21" s="42" t="str">
        <f t="shared" ref="AE21" si="195">IF(AE20&lt;0,-AE20,AE20)</f>
        <v/>
      </c>
      <c r="AF21" s="42" t="str">
        <f t="shared" ref="AF21" si="196">IF(AF20&lt;0,-AF20,AF20)</f>
        <v/>
      </c>
      <c r="AG21" s="42" t="str">
        <f t="shared" ref="AG21" si="197">IF(AG20&lt;0,-AG20,AG20)</f>
        <v/>
      </c>
      <c r="AH21" s="42" t="str">
        <f t="shared" ref="AH21" si="198">IF(AH20&lt;0,-AH20,AH20)</f>
        <v/>
      </c>
      <c r="AK21" s="42" t="str">
        <f>IF(AK20&lt;0,-AK20,AK20)</f>
        <v/>
      </c>
      <c r="AL21" s="42" t="str">
        <f t="shared" ref="AL21" si="199">IF(AL20&lt;0,-AL20,AL20)</f>
        <v/>
      </c>
      <c r="AM21" s="42" t="str">
        <f t="shared" ref="AM21" si="200">IF(AM20&lt;0,-AM20,AM20)</f>
        <v/>
      </c>
      <c r="AN21" s="42" t="str">
        <f t="shared" ref="AN21" si="201">IF(AN20&lt;0,-AN20,AN20)</f>
        <v/>
      </c>
      <c r="AO21" s="42" t="str">
        <f t="shared" ref="AO21" si="202">IF(AO20&lt;0,-AO20,AO20)</f>
        <v/>
      </c>
      <c r="AP21" s="42" t="str">
        <f t="shared" ref="AP21" si="203">IF(AP20&lt;0,-AP20,AP20)</f>
        <v/>
      </c>
      <c r="AQ21" s="42" t="str">
        <f t="shared" ref="AQ21" si="204">IF(AQ20&lt;0,-AQ20,AQ20)</f>
        <v/>
      </c>
      <c r="AR21" s="42" t="str">
        <f t="shared" ref="AR21" si="205">IF(AR20&lt;0,-AR20,AR20)</f>
        <v/>
      </c>
      <c r="AS21" s="42" t="str">
        <f t="shared" ref="AS21" si="206">IF(AS20&lt;0,-AS20,AS20)</f>
        <v/>
      </c>
      <c r="AT21" s="42" t="str">
        <f t="shared" ref="AT21" si="207">IF(AT20&lt;0,-AT20,AT20)</f>
        <v/>
      </c>
      <c r="AU21" s="42" t="str">
        <f t="shared" ref="AU21" si="208">IF(AU20&lt;0,-AU20,AU20)</f>
        <v/>
      </c>
      <c r="AV21" s="42" t="str">
        <f t="shared" ref="AV21" si="209">IF(AV20&lt;0,-AV20,AV20)</f>
        <v/>
      </c>
      <c r="AW21" s="42" t="str">
        <f t="shared" ref="AW21" si="210">IF(AW20&lt;0,-AW20,AW20)</f>
        <v/>
      </c>
      <c r="AX21" s="42" t="str">
        <f t="shared" ref="AX21" si="211">IF(AX20&lt;0,-AX20,AX20)</f>
        <v/>
      </c>
      <c r="BA21" s="42" t="str">
        <f>IF(BA20&lt;0,-BA20,BA20)</f>
        <v/>
      </c>
      <c r="BB21" s="42" t="str">
        <f t="shared" ref="BB21" si="212">IF(BB20&lt;0,-BB20,BB20)</f>
        <v/>
      </c>
      <c r="BC21" s="42" t="str">
        <f t="shared" ref="BC21" si="213">IF(BC20&lt;0,-BC20,BC20)</f>
        <v/>
      </c>
      <c r="BD21" s="42" t="str">
        <f t="shared" ref="BD21" si="214">IF(BD20&lt;0,-BD20,BD20)</f>
        <v/>
      </c>
      <c r="BE21" s="42" t="str">
        <f t="shared" ref="BE21" si="215">IF(BE20&lt;0,-BE20,BE20)</f>
        <v/>
      </c>
      <c r="BF21" s="42" t="str">
        <f t="shared" ref="BF21" si="216">IF(BF20&lt;0,-BF20,BF20)</f>
        <v/>
      </c>
      <c r="BG21" s="42" t="str">
        <f t="shared" ref="BG21" si="217">IF(BG20&lt;0,-BG20,BG20)</f>
        <v/>
      </c>
      <c r="BH21" s="42" t="str">
        <f t="shared" ref="BH21" si="218">IF(BH20&lt;0,-BH20,BH20)</f>
        <v/>
      </c>
      <c r="BI21" s="42" t="str">
        <f t="shared" ref="BI21" si="219">IF(BI20&lt;0,-BI20,BI20)</f>
        <v/>
      </c>
      <c r="BJ21" s="42" t="str">
        <f t="shared" ref="BJ21" si="220">IF(BJ20&lt;0,-BJ20,BJ20)</f>
        <v/>
      </c>
      <c r="BK21" s="42" t="str">
        <f t="shared" ref="BK21" si="221">IF(BK20&lt;0,-BK20,BK20)</f>
        <v/>
      </c>
      <c r="BL21" s="42" t="str">
        <f t="shared" ref="BL21" si="222">IF(BL20&lt;0,-BL20,BL20)</f>
        <v/>
      </c>
      <c r="BM21" s="42" t="str">
        <f t="shared" ref="BM21" si="223">IF(BM20&lt;0,-BM20,BM20)</f>
        <v/>
      </c>
      <c r="BN21" s="42" t="str">
        <f t="shared" ref="BN21" si="224">IF(BN20&lt;0,-BN20,BN20)</f>
        <v/>
      </c>
      <c r="BQ21" s="42" t="str">
        <f>IF(BQ20&lt;0,-BQ20,BQ20)</f>
        <v/>
      </c>
      <c r="BR21" s="42" t="str">
        <f t="shared" ref="BR21" si="225">IF(BR20&lt;0,-BR20,BR20)</f>
        <v/>
      </c>
      <c r="BS21" s="42" t="str">
        <f t="shared" ref="BS21" si="226">IF(BS20&lt;0,-BS20,BS20)</f>
        <v/>
      </c>
      <c r="BT21" s="42" t="str">
        <f t="shared" ref="BT21" si="227">IF(BT20&lt;0,-BT20,BT20)</f>
        <v/>
      </c>
      <c r="BU21" s="42" t="str">
        <f t="shared" ref="BU21" si="228">IF(BU20&lt;0,-BU20,BU20)</f>
        <v/>
      </c>
      <c r="BV21" s="42" t="str">
        <f t="shared" ref="BV21" si="229">IF(BV20&lt;0,-BV20,BV20)</f>
        <v/>
      </c>
      <c r="BW21" s="42" t="str">
        <f t="shared" ref="BW21" si="230">IF(BW20&lt;0,-BW20,BW20)</f>
        <v/>
      </c>
      <c r="BX21" s="42" t="str">
        <f t="shared" ref="BX21" si="231">IF(BX20&lt;0,-BX20,BX20)</f>
        <v/>
      </c>
      <c r="BY21" s="42" t="str">
        <f t="shared" ref="BY21" si="232">IF(BY20&lt;0,-BY20,BY20)</f>
        <v/>
      </c>
      <c r="BZ21" s="42" t="str">
        <f t="shared" ref="BZ21" si="233">IF(BZ20&lt;0,-BZ20,BZ20)</f>
        <v/>
      </c>
      <c r="CA21" s="42" t="str">
        <f t="shared" ref="CA21" si="234">IF(CA20&lt;0,-CA20,CA20)</f>
        <v/>
      </c>
      <c r="CB21" s="42" t="str">
        <f t="shared" ref="CB21" si="235">IF(CB20&lt;0,-CB20,CB20)</f>
        <v/>
      </c>
      <c r="CC21" s="274" t="str">
        <f t="shared" ref="CC21" si="236">IF(CC20&lt;0,-CC20,CC20)</f>
        <v/>
      </c>
      <c r="CD21" s="274" t="str">
        <f t="shared" ref="CD21" si="237">IF(CD20&lt;0,-CD20,CD20)</f>
        <v/>
      </c>
    </row>
    <row r="22" spans="1:84" s="233" customFormat="1" ht="26.25" customHeight="1" thickTop="1" thickBot="1">
      <c r="A22" s="232"/>
      <c r="B22" s="232">
        <f>IF(ME!$H$13=0,0,1)</f>
        <v>1</v>
      </c>
      <c r="C22" s="340" t="s">
        <v>71</v>
      </c>
      <c r="D22" s="234" t="s">
        <v>68</v>
      </c>
      <c r="E22" s="235" t="s">
        <v>5</v>
      </c>
      <c r="F22" s="236" t="s">
        <v>6</v>
      </c>
      <c r="G22" s="236" t="s">
        <v>7</v>
      </c>
      <c r="H22" s="236" t="s">
        <v>287</v>
      </c>
      <c r="I22" s="236" t="s">
        <v>288</v>
      </c>
      <c r="J22" s="236" t="s">
        <v>289</v>
      </c>
      <c r="K22" s="236" t="s">
        <v>290</v>
      </c>
      <c r="L22" s="236" t="s">
        <v>291</v>
      </c>
      <c r="M22" s="236" t="s">
        <v>251</v>
      </c>
      <c r="N22" s="236" t="s">
        <v>252</v>
      </c>
      <c r="O22" s="236" t="s">
        <v>254</v>
      </c>
      <c r="P22" s="236" t="s">
        <v>253</v>
      </c>
      <c r="Q22" s="237" t="s">
        <v>54</v>
      </c>
      <c r="R22" s="237" t="s">
        <v>8</v>
      </c>
      <c r="S22" s="7"/>
      <c r="T22" s="238"/>
      <c r="U22" s="235" t="s">
        <v>5</v>
      </c>
      <c r="V22" s="236" t="s">
        <v>6</v>
      </c>
      <c r="W22" s="236" t="s">
        <v>7</v>
      </c>
      <c r="X22" s="236" t="s">
        <v>287</v>
      </c>
      <c r="Y22" s="236" t="s">
        <v>288</v>
      </c>
      <c r="Z22" s="236" t="s">
        <v>289</v>
      </c>
      <c r="AA22" s="236" t="s">
        <v>290</v>
      </c>
      <c r="AB22" s="236" t="s">
        <v>291</v>
      </c>
      <c r="AC22" s="236" t="s">
        <v>251</v>
      </c>
      <c r="AD22" s="236" t="s">
        <v>252</v>
      </c>
      <c r="AE22" s="236" t="s">
        <v>254</v>
      </c>
      <c r="AF22" s="236" t="s">
        <v>253</v>
      </c>
      <c r="AG22" s="237" t="s">
        <v>54</v>
      </c>
      <c r="AH22" s="237" t="s">
        <v>8</v>
      </c>
      <c r="AI22" s="7"/>
      <c r="AJ22" s="238"/>
      <c r="AK22" s="235" t="s">
        <v>5</v>
      </c>
      <c r="AL22" s="236" t="s">
        <v>6</v>
      </c>
      <c r="AM22" s="236" t="s">
        <v>7</v>
      </c>
      <c r="AN22" s="236" t="s">
        <v>287</v>
      </c>
      <c r="AO22" s="236" t="s">
        <v>288</v>
      </c>
      <c r="AP22" s="236" t="s">
        <v>289</v>
      </c>
      <c r="AQ22" s="236" t="s">
        <v>290</v>
      </c>
      <c r="AR22" s="236" t="s">
        <v>291</v>
      </c>
      <c r="AS22" s="236" t="s">
        <v>251</v>
      </c>
      <c r="AT22" s="236" t="s">
        <v>252</v>
      </c>
      <c r="AU22" s="236" t="s">
        <v>254</v>
      </c>
      <c r="AV22" s="236" t="s">
        <v>253</v>
      </c>
      <c r="AW22" s="237" t="s">
        <v>54</v>
      </c>
      <c r="AX22" s="237" t="s">
        <v>8</v>
      </c>
      <c r="AY22" s="7"/>
      <c r="AZ22" s="238"/>
      <c r="BA22" s="235" t="s">
        <v>5</v>
      </c>
      <c r="BB22" s="236" t="s">
        <v>6</v>
      </c>
      <c r="BC22" s="236" t="s">
        <v>7</v>
      </c>
      <c r="BD22" s="236" t="s">
        <v>287</v>
      </c>
      <c r="BE22" s="236" t="s">
        <v>288</v>
      </c>
      <c r="BF22" s="236" t="s">
        <v>289</v>
      </c>
      <c r="BG22" s="236" t="s">
        <v>290</v>
      </c>
      <c r="BH22" s="236" t="s">
        <v>291</v>
      </c>
      <c r="BI22" s="236" t="s">
        <v>251</v>
      </c>
      <c r="BJ22" s="236" t="s">
        <v>252</v>
      </c>
      <c r="BK22" s="236" t="s">
        <v>254</v>
      </c>
      <c r="BL22" s="236" t="s">
        <v>253</v>
      </c>
      <c r="BM22" s="237" t="s">
        <v>54</v>
      </c>
      <c r="BN22" s="237" t="s">
        <v>8</v>
      </c>
      <c r="BP22" s="238"/>
      <c r="BQ22" s="235" t="s">
        <v>5</v>
      </c>
      <c r="BR22" s="236" t="s">
        <v>6</v>
      </c>
      <c r="BS22" s="236" t="s">
        <v>7</v>
      </c>
      <c r="BT22" s="236" t="s">
        <v>287</v>
      </c>
      <c r="BU22" s="236" t="s">
        <v>288</v>
      </c>
      <c r="BV22" s="236" t="s">
        <v>289</v>
      </c>
      <c r="BW22" s="236" t="s">
        <v>290</v>
      </c>
      <c r="BX22" s="236" t="s">
        <v>291</v>
      </c>
      <c r="BY22" s="236" t="s">
        <v>251</v>
      </c>
      <c r="BZ22" s="236" t="s">
        <v>252</v>
      </c>
      <c r="CA22" s="236" t="s">
        <v>254</v>
      </c>
      <c r="CB22" s="236" t="s">
        <v>253</v>
      </c>
      <c r="CC22" s="271" t="s">
        <v>54</v>
      </c>
      <c r="CD22" s="271" t="s">
        <v>8</v>
      </c>
      <c r="CE22" s="7"/>
      <c r="CF22" s="248"/>
    </row>
    <row r="23" spans="1:84" s="227" customFormat="1" ht="37.5" hidden="1" customHeight="1" thickTop="1" thickBot="1">
      <c r="B23" s="232">
        <f>IF(ME!$H$13=0,0,1)</f>
        <v>1</v>
      </c>
      <c r="C23" s="341"/>
      <c r="D23" s="45" t="s">
        <v>66</v>
      </c>
      <c r="E23" s="239"/>
      <c r="F23" s="239"/>
      <c r="G23" s="239"/>
      <c r="H23" s="239"/>
      <c r="I23" s="239"/>
      <c r="J23" s="239"/>
      <c r="K23" s="239"/>
      <c r="L23" s="239"/>
      <c r="M23" s="239"/>
      <c r="N23" s="239"/>
      <c r="O23" s="239"/>
      <c r="P23" s="239"/>
      <c r="Q23" s="46"/>
      <c r="R23" s="46">
        <f>SUM(E23:P23)</f>
        <v>0</v>
      </c>
      <c r="S23" s="44"/>
      <c r="T23" s="45" t="s">
        <v>66</v>
      </c>
      <c r="U23" s="239"/>
      <c r="V23" s="239"/>
      <c r="W23" s="239"/>
      <c r="X23" s="239"/>
      <c r="Y23" s="239"/>
      <c r="Z23" s="239"/>
      <c r="AA23" s="239"/>
      <c r="AB23" s="239"/>
      <c r="AC23" s="239"/>
      <c r="AD23" s="239"/>
      <c r="AE23" s="239"/>
      <c r="AF23" s="239"/>
      <c r="AG23" s="46"/>
      <c r="AH23" s="46">
        <f>SUM(U23:AF23)</f>
        <v>0</v>
      </c>
      <c r="AI23" s="44"/>
      <c r="AJ23" s="45" t="s">
        <v>66</v>
      </c>
      <c r="AK23" s="239"/>
      <c r="AL23" s="239"/>
      <c r="AM23" s="239"/>
      <c r="AN23" s="239"/>
      <c r="AO23" s="239"/>
      <c r="AP23" s="239"/>
      <c r="AQ23" s="239"/>
      <c r="AR23" s="239"/>
      <c r="AS23" s="239"/>
      <c r="AT23" s="239"/>
      <c r="AU23" s="239"/>
      <c r="AV23" s="239"/>
      <c r="AW23" s="46"/>
      <c r="AX23" s="46">
        <f>SUM(AK23:AV23)</f>
        <v>0</v>
      </c>
      <c r="AY23" s="44"/>
      <c r="AZ23" s="45" t="s">
        <v>66</v>
      </c>
      <c r="BA23" s="239"/>
      <c r="BB23" s="239"/>
      <c r="BC23" s="239"/>
      <c r="BD23" s="239"/>
      <c r="BE23" s="239"/>
      <c r="BF23" s="239"/>
      <c r="BG23" s="239"/>
      <c r="BH23" s="239"/>
      <c r="BI23" s="239"/>
      <c r="BJ23" s="239"/>
      <c r="BK23" s="239"/>
      <c r="BL23" s="239"/>
      <c r="BM23" s="46"/>
      <c r="BN23" s="46">
        <f>SUM(BA23:BL23)</f>
        <v>0</v>
      </c>
      <c r="BO23" s="240"/>
      <c r="BP23" s="45" t="s">
        <v>66</v>
      </c>
      <c r="BQ23" s="239"/>
      <c r="BR23" s="239"/>
      <c r="BS23" s="239"/>
      <c r="BT23" s="239"/>
      <c r="BU23" s="239"/>
      <c r="BV23" s="239"/>
      <c r="BW23" s="239"/>
      <c r="BX23" s="239"/>
      <c r="BY23" s="239"/>
      <c r="BZ23" s="239"/>
      <c r="CA23" s="239"/>
      <c r="CB23" s="239"/>
      <c r="CC23" s="272"/>
      <c r="CD23" s="272">
        <f>SUM(BQ23:CB23)</f>
        <v>0</v>
      </c>
      <c r="CE23" s="42"/>
      <c r="CF23" s="244"/>
    </row>
    <row r="24" spans="1:84" s="227" customFormat="1" ht="26.25" customHeight="1" thickTop="1" thickBot="1">
      <c r="B24" s="232">
        <f>IF(ME!$H$13=0,0,1)</f>
        <v>1</v>
      </c>
      <c r="C24" s="337" t="str">
        <f>C93</f>
        <v>Aumentar: Número de clientes perdidos</v>
      </c>
      <c r="D24" s="45" t="s">
        <v>9</v>
      </c>
      <c r="E24" s="239">
        <v>3</v>
      </c>
      <c r="F24" s="239">
        <v>3</v>
      </c>
      <c r="G24" s="239">
        <v>3</v>
      </c>
      <c r="H24" s="239">
        <v>3</v>
      </c>
      <c r="I24" s="239">
        <v>3</v>
      </c>
      <c r="J24" s="239">
        <v>3</v>
      </c>
      <c r="K24" s="239">
        <v>3</v>
      </c>
      <c r="L24" s="239"/>
      <c r="M24" s="239"/>
      <c r="N24" s="239"/>
      <c r="O24" s="239"/>
      <c r="P24" s="239"/>
      <c r="Q24" s="46">
        <f>SUMIF(E63:P63,"=1",E24:P24)</f>
        <v>18</v>
      </c>
      <c r="R24" s="46">
        <f>SUM(E24:P24)</f>
        <v>21</v>
      </c>
      <c r="S24" s="42">
        <v>12</v>
      </c>
      <c r="T24" s="45" t="s">
        <v>9</v>
      </c>
      <c r="U24" s="239"/>
      <c r="V24" s="239"/>
      <c r="W24" s="239"/>
      <c r="X24" s="239"/>
      <c r="Y24" s="239"/>
      <c r="Z24" s="239"/>
      <c r="AA24" s="239"/>
      <c r="AB24" s="239"/>
      <c r="AC24" s="239"/>
      <c r="AD24" s="239"/>
      <c r="AE24" s="239"/>
      <c r="AF24" s="239"/>
      <c r="AG24" s="46">
        <f>SUMIF(U63:AF63,"=1",U24:AF24)</f>
        <v>0</v>
      </c>
      <c r="AH24" s="46">
        <f>SUM(U24:AF24)</f>
        <v>0</v>
      </c>
      <c r="AI24" s="42"/>
      <c r="AJ24" s="45" t="s">
        <v>9</v>
      </c>
      <c r="AK24" s="239"/>
      <c r="AL24" s="239"/>
      <c r="AM24" s="239"/>
      <c r="AN24" s="239"/>
      <c r="AO24" s="239"/>
      <c r="AP24" s="239"/>
      <c r="AQ24" s="239"/>
      <c r="AR24" s="239"/>
      <c r="AS24" s="239"/>
      <c r="AT24" s="239"/>
      <c r="AU24" s="239"/>
      <c r="AV24" s="239"/>
      <c r="AW24" s="46">
        <f>SUMIF(AK63:AV63,"=1",AK24:AV24)</f>
        <v>0</v>
      </c>
      <c r="AX24" s="46">
        <f>SUM(AK24:AV24)</f>
        <v>0</v>
      </c>
      <c r="AY24" s="42"/>
      <c r="AZ24" s="45" t="s">
        <v>9</v>
      </c>
      <c r="BA24" s="239"/>
      <c r="BB24" s="239"/>
      <c r="BC24" s="239"/>
      <c r="BD24" s="239"/>
      <c r="BE24" s="239"/>
      <c r="BF24" s="239"/>
      <c r="BG24" s="239"/>
      <c r="BH24" s="239"/>
      <c r="BI24" s="239"/>
      <c r="BJ24" s="239"/>
      <c r="BK24" s="239"/>
      <c r="BL24" s="239"/>
      <c r="BM24" s="46">
        <f>SUMIF(BA63:BL63,"=1",BA24:BL24)</f>
        <v>0</v>
      </c>
      <c r="BN24" s="46">
        <f>SUM(BA24:BL24)</f>
        <v>0</v>
      </c>
      <c r="BP24" s="45" t="s">
        <v>9</v>
      </c>
      <c r="BQ24" s="239"/>
      <c r="BR24" s="239"/>
      <c r="BS24" s="239"/>
      <c r="BT24" s="239"/>
      <c r="BU24" s="239"/>
      <c r="BV24" s="239"/>
      <c r="BW24" s="239"/>
      <c r="BX24" s="239"/>
      <c r="BY24" s="239"/>
      <c r="BZ24" s="239"/>
      <c r="CA24" s="239"/>
      <c r="CB24" s="239"/>
      <c r="CC24" s="272">
        <f>SUMIF(BQ63:CB63,"=1",BQ24:CB24)</f>
        <v>0</v>
      </c>
      <c r="CD24" s="272">
        <f>SUM(BQ24:CB24)</f>
        <v>0</v>
      </c>
      <c r="CE24" s="42"/>
      <c r="CF24" s="244"/>
    </row>
    <row r="25" spans="1:84" s="227" customFormat="1" ht="26.25" customHeight="1" thickTop="1" thickBot="1">
      <c r="B25" s="232">
        <f>IF(ME!$H$13=0,0,1)</f>
        <v>1</v>
      </c>
      <c r="C25" s="338"/>
      <c r="D25" s="45" t="s">
        <v>10</v>
      </c>
      <c r="E25" s="239">
        <v>2</v>
      </c>
      <c r="F25" s="239">
        <v>2</v>
      </c>
      <c r="G25" s="239">
        <v>2</v>
      </c>
      <c r="H25" s="239">
        <v>2</v>
      </c>
      <c r="I25" s="239">
        <v>2</v>
      </c>
      <c r="J25" s="239">
        <v>2</v>
      </c>
      <c r="K25" s="239"/>
      <c r="L25" s="239"/>
      <c r="M25" s="239"/>
      <c r="N25" s="239"/>
      <c r="O25" s="239"/>
      <c r="P25" s="239"/>
      <c r="Q25" s="46">
        <f>SUMIF(E64:P64,"=1",E25:P25)</f>
        <v>12</v>
      </c>
      <c r="R25" s="46">
        <f>SUM(E25:P25)</f>
        <v>12</v>
      </c>
      <c r="S25" s="42">
        <v>13</v>
      </c>
      <c r="T25" s="45" t="s">
        <v>10</v>
      </c>
      <c r="U25" s="239"/>
      <c r="V25" s="239"/>
      <c r="W25" s="239"/>
      <c r="X25" s="239"/>
      <c r="Y25" s="239"/>
      <c r="Z25" s="239"/>
      <c r="AA25" s="239"/>
      <c r="AB25" s="239"/>
      <c r="AC25" s="239"/>
      <c r="AD25" s="239"/>
      <c r="AE25" s="239"/>
      <c r="AF25" s="239"/>
      <c r="AG25" s="46">
        <f>SUMIF(U64:AF64,"=1",U25:AF25)</f>
        <v>0</v>
      </c>
      <c r="AH25" s="46">
        <f>SUM(U25:AF25)</f>
        <v>0</v>
      </c>
      <c r="AI25" s="42"/>
      <c r="AJ25" s="45" t="s">
        <v>10</v>
      </c>
      <c r="AK25" s="239"/>
      <c r="AL25" s="239"/>
      <c r="AM25" s="239"/>
      <c r="AN25" s="239"/>
      <c r="AO25" s="239"/>
      <c r="AP25" s="239"/>
      <c r="AQ25" s="239"/>
      <c r="AR25" s="239"/>
      <c r="AS25" s="239"/>
      <c r="AT25" s="239"/>
      <c r="AU25" s="239"/>
      <c r="AV25" s="239"/>
      <c r="AW25" s="46">
        <f>SUMIF(AK64:AV64,"=1",AK25:AV25)</f>
        <v>0</v>
      </c>
      <c r="AX25" s="46">
        <f>SUM(AK25:AV25)</f>
        <v>0</v>
      </c>
      <c r="AY25" s="42"/>
      <c r="AZ25" s="45" t="s">
        <v>10</v>
      </c>
      <c r="BA25" s="239"/>
      <c r="BB25" s="239"/>
      <c r="BC25" s="239"/>
      <c r="BD25" s="239"/>
      <c r="BE25" s="239"/>
      <c r="BF25" s="239"/>
      <c r="BG25" s="239"/>
      <c r="BH25" s="239"/>
      <c r="BI25" s="239"/>
      <c r="BJ25" s="239"/>
      <c r="BK25" s="239"/>
      <c r="BL25" s="239"/>
      <c r="BM25" s="46">
        <f>SUMIF(BA64:BL64,"=1",BA25:BL25)</f>
        <v>0</v>
      </c>
      <c r="BN25" s="46">
        <f>SUM(BA25:BL25)</f>
        <v>0</v>
      </c>
      <c r="BP25" s="45" t="s">
        <v>10</v>
      </c>
      <c r="BQ25" s="239"/>
      <c r="BR25" s="239"/>
      <c r="BS25" s="239"/>
      <c r="BT25" s="239"/>
      <c r="BU25" s="239"/>
      <c r="BV25" s="239"/>
      <c r="BW25" s="239"/>
      <c r="BX25" s="239"/>
      <c r="BY25" s="239"/>
      <c r="BZ25" s="239"/>
      <c r="CA25" s="239"/>
      <c r="CB25" s="239"/>
      <c r="CC25" s="272">
        <f>SUMIF(BQ64:CB64,"=1",BQ25:CB25)</f>
        <v>0</v>
      </c>
      <c r="CD25" s="272">
        <f>SUM(BQ25:CB25)</f>
        <v>0</v>
      </c>
      <c r="CE25" s="42"/>
      <c r="CF25" s="244"/>
    </row>
    <row r="26" spans="1:84" s="227" customFormat="1" ht="26.25" customHeight="1" thickTop="1" thickBot="1">
      <c r="B26" s="232">
        <f>IF(ME!$H$13=0,0,1)</f>
        <v>1</v>
      </c>
      <c r="C26" s="339"/>
      <c r="D26" s="45" t="s">
        <v>4</v>
      </c>
      <c r="E26" s="47">
        <f>IF(ISERROR(IF($S26="A",E25/E24,E25/E24)),"",IF($S26="A",E25/E24,E25/E24))</f>
        <v>0.66666666666666663</v>
      </c>
      <c r="F26" s="47">
        <f t="shared" ref="F26" si="238">IF(ISERROR(IF($S26="A",F25/F24,F25/F24)),"",IF($S26="A",F25/F24,F25/F24))</f>
        <v>0.66666666666666663</v>
      </c>
      <c r="G26" s="47">
        <f t="shared" ref="G26" si="239">IF(ISERROR(IF($S26="A",G25/G24,G25/G24)),"",IF($S26="A",G25/G24,G25/G24))</f>
        <v>0.66666666666666663</v>
      </c>
      <c r="H26" s="47">
        <f t="shared" ref="H26" si="240">IF(ISERROR(IF($S26="A",H25/H24,H25/H24)),"",IF($S26="A",H25/H24,H25/H24))</f>
        <v>0.66666666666666663</v>
      </c>
      <c r="I26" s="47">
        <f t="shared" ref="I26" si="241">IF(ISERROR(IF($S26="A",I25/I24,I25/I24)),"",IF($S26="A",I25/I24,I25/I24))</f>
        <v>0.66666666666666663</v>
      </c>
      <c r="J26" s="47">
        <f t="shared" ref="J26" si="242">IF(ISERROR(IF($S26="A",J25/J24,J25/J24)),"",IF($S26="A",J25/J24,J25/J24))</f>
        <v>0.66666666666666663</v>
      </c>
      <c r="K26" s="47">
        <f t="shared" ref="K26" si="243">IF(ISERROR(IF($S26="A",K25/K24,K25/K24)),"",IF($S26="A",K25/K24,K25/K24))</f>
        <v>0</v>
      </c>
      <c r="L26" s="47" t="str">
        <f t="shared" ref="L26" si="244">IF(ISERROR(IF($S26="A",L25/L24,L25/L24)),"",IF($S26="A",L25/L24,L25/L24))</f>
        <v/>
      </c>
      <c r="M26" s="47" t="str">
        <f t="shared" ref="M26" si="245">IF(ISERROR(IF($S26="A",M25/M24,M25/M24)),"",IF($S26="A",M25/M24,M25/M24))</f>
        <v/>
      </c>
      <c r="N26" s="47" t="str">
        <f t="shared" ref="N26" si="246">IF(ISERROR(IF($S26="A",N25/N24,N25/N24)),"",IF($S26="A",N25/N24,N25/N24))</f>
        <v/>
      </c>
      <c r="O26" s="47" t="str">
        <f t="shared" ref="O26" si="247">IF(ISERROR(IF($S26="A",O25/O24,O25/O24)),"",IF($S26="A",O25/O24,O25/O24))</f>
        <v/>
      </c>
      <c r="P26" s="47" t="str">
        <f t="shared" ref="P26" si="248">IF(ISERROR(IF($S26="A",P25/P24,P25/P24)),"",IF($S26="A",P25/P24,P25/P24))</f>
        <v/>
      </c>
      <c r="Q26" s="47">
        <f t="shared" ref="Q26" si="249">IF(ISERROR(IF($S26="A",Q25/Q24,Q25/Q24)),"",IF($S26="A",Q25/Q24,Q25/Q24))</f>
        <v>0.66666666666666663</v>
      </c>
      <c r="R26" s="47">
        <f t="shared" ref="R26" si="250">IF(ISERROR(IF($S26="A",R25/R24,R25/R24)),"",IF($S26="A",R25/R24,R25/R24))</f>
        <v>0.5714285714285714</v>
      </c>
      <c r="S26" s="42" t="str">
        <f>LEFT(C24,1)</f>
        <v>A</v>
      </c>
      <c r="T26" s="45" t="s">
        <v>4</v>
      </c>
      <c r="U26" s="47" t="str">
        <f>IF(ISERROR(IF($S26="A",U25/U24,U25/U24)),"",IF($S26="A",U25/U24,U25/U24))</f>
        <v/>
      </c>
      <c r="V26" s="47" t="str">
        <f t="shared" ref="V26" si="251">IF(ISERROR(IF($S26="A",V25/V24,V25/V24)),"",IF($S26="A",V25/V24,V25/V24))</f>
        <v/>
      </c>
      <c r="W26" s="47" t="str">
        <f t="shared" ref="W26" si="252">IF(ISERROR(IF($S26="A",W25/W24,W25/W24)),"",IF($S26="A",W25/W24,W25/W24))</f>
        <v/>
      </c>
      <c r="X26" s="47" t="str">
        <f t="shared" ref="X26" si="253">IF(ISERROR(IF($S26="A",X25/X24,X25/X24)),"",IF($S26="A",X25/X24,X25/X24))</f>
        <v/>
      </c>
      <c r="Y26" s="47" t="str">
        <f t="shared" ref="Y26" si="254">IF(ISERROR(IF($S26="A",Y25/Y24,Y25/Y24)),"",IF($S26="A",Y25/Y24,Y25/Y24))</f>
        <v/>
      </c>
      <c r="Z26" s="47" t="str">
        <f t="shared" ref="Z26" si="255">IF(ISERROR(IF($S26="A",Z25/Z24,Z25/Z24)),"",IF($S26="A",Z25/Z24,Z25/Z24))</f>
        <v/>
      </c>
      <c r="AA26" s="47" t="str">
        <f t="shared" ref="AA26" si="256">IF(ISERROR(IF($S26="A",AA25/AA24,AA25/AA24)),"",IF($S26="A",AA25/AA24,AA25/AA24))</f>
        <v/>
      </c>
      <c r="AB26" s="47" t="str">
        <f t="shared" ref="AB26" si="257">IF(ISERROR(IF($S26="A",AB25/AB24,AB25/AB24)),"",IF($S26="A",AB25/AB24,AB25/AB24))</f>
        <v/>
      </c>
      <c r="AC26" s="47" t="str">
        <f t="shared" ref="AC26" si="258">IF(ISERROR(IF($S26="A",AC25/AC24,AC25/AC24)),"",IF($S26="A",AC25/AC24,AC25/AC24))</f>
        <v/>
      </c>
      <c r="AD26" s="47" t="str">
        <f t="shared" ref="AD26" si="259">IF(ISERROR(IF($S26="A",AD25/AD24,AD25/AD24)),"",IF($S26="A",AD25/AD24,AD25/AD24))</f>
        <v/>
      </c>
      <c r="AE26" s="47" t="str">
        <f t="shared" ref="AE26" si="260">IF(ISERROR(IF($S26="A",AE25/AE24,AE25/AE24)),"",IF($S26="A",AE25/AE24,AE25/AE24))</f>
        <v/>
      </c>
      <c r="AF26" s="47" t="str">
        <f t="shared" ref="AF26" si="261">IF(ISERROR(IF($S26="A",AF25/AF24,AF25/AF24)),"",IF($S26="A",AF25/AF24,AF25/AF24))</f>
        <v/>
      </c>
      <c r="AG26" s="47" t="str">
        <f t="shared" ref="AG26" si="262">IF(ISERROR(IF($S26="A",AG25/AG24,AG25/AG24)),"",IF($S26="A",AG25/AG24,AG25/AG24))</f>
        <v/>
      </c>
      <c r="AH26" s="47" t="str">
        <f t="shared" ref="AH26" si="263">IF(ISERROR(IF($S26="A",AH25/AH24,AH25/AH24)),"",IF($S26="A",AH25/AH24,AH25/AH24))</f>
        <v/>
      </c>
      <c r="AI26" s="42"/>
      <c r="AJ26" s="45" t="s">
        <v>4</v>
      </c>
      <c r="AK26" s="47" t="str">
        <f>IF(ISERROR(IF($S26="A",AK25/AK24,AK25/AK24)),"",IF($S26="A",AK25/AK24,AK25/AK24))</f>
        <v/>
      </c>
      <c r="AL26" s="47" t="str">
        <f t="shared" ref="AL26" si="264">IF(ISERROR(IF($S26="A",AL25/AL24,AL25/AL24)),"",IF($S26="A",AL25/AL24,AL25/AL24))</f>
        <v/>
      </c>
      <c r="AM26" s="47" t="str">
        <f t="shared" ref="AM26" si="265">IF(ISERROR(IF($S26="A",AM25/AM24,AM25/AM24)),"",IF($S26="A",AM25/AM24,AM25/AM24))</f>
        <v/>
      </c>
      <c r="AN26" s="47" t="str">
        <f t="shared" ref="AN26" si="266">IF(ISERROR(IF($S26="A",AN25/AN24,AN25/AN24)),"",IF($S26="A",AN25/AN24,AN25/AN24))</f>
        <v/>
      </c>
      <c r="AO26" s="47" t="str">
        <f t="shared" ref="AO26" si="267">IF(ISERROR(IF($S26="A",AO25/AO24,AO25/AO24)),"",IF($S26="A",AO25/AO24,AO25/AO24))</f>
        <v/>
      </c>
      <c r="AP26" s="47" t="str">
        <f t="shared" ref="AP26" si="268">IF(ISERROR(IF($S26="A",AP25/AP24,AP25/AP24)),"",IF($S26="A",AP25/AP24,AP25/AP24))</f>
        <v/>
      </c>
      <c r="AQ26" s="47" t="str">
        <f t="shared" ref="AQ26" si="269">IF(ISERROR(IF($S26="A",AQ25/AQ24,AQ25/AQ24)),"",IF($S26="A",AQ25/AQ24,AQ25/AQ24))</f>
        <v/>
      </c>
      <c r="AR26" s="47" t="str">
        <f t="shared" ref="AR26" si="270">IF(ISERROR(IF($S26="A",AR25/AR24,AR25/AR24)),"",IF($S26="A",AR25/AR24,AR25/AR24))</f>
        <v/>
      </c>
      <c r="AS26" s="47" t="str">
        <f t="shared" ref="AS26" si="271">IF(ISERROR(IF($S26="A",AS25/AS24,AS25/AS24)),"",IF($S26="A",AS25/AS24,AS25/AS24))</f>
        <v/>
      </c>
      <c r="AT26" s="47" t="str">
        <f t="shared" ref="AT26" si="272">IF(ISERROR(IF($S26="A",AT25/AT24,AT25/AT24)),"",IF($S26="A",AT25/AT24,AT25/AT24))</f>
        <v/>
      </c>
      <c r="AU26" s="47" t="str">
        <f t="shared" ref="AU26" si="273">IF(ISERROR(IF($S26="A",AU25/AU24,AU25/AU24)),"",IF($S26="A",AU25/AU24,AU25/AU24))</f>
        <v/>
      </c>
      <c r="AV26" s="47" t="str">
        <f t="shared" ref="AV26" si="274">IF(ISERROR(IF($S26="A",AV25/AV24,AV25/AV24)),"",IF($S26="A",AV25/AV24,AV25/AV24))</f>
        <v/>
      </c>
      <c r="AW26" s="47" t="str">
        <f t="shared" ref="AW26" si="275">IF(ISERROR(IF($S26="A",AW25/AW24,AW25/AW24)),"",IF($S26="A",AW25/AW24,AW25/AW24))</f>
        <v/>
      </c>
      <c r="AX26" s="47" t="str">
        <f t="shared" ref="AX26" si="276">IF(ISERROR(IF($S26="A",AX25/AX24,AX25/AX24)),"",IF($S26="A",AX25/AX24,AX25/AX24))</f>
        <v/>
      </c>
      <c r="AY26" s="42"/>
      <c r="AZ26" s="45" t="s">
        <v>4</v>
      </c>
      <c r="BA26" s="47" t="str">
        <f>IF(ISERROR(IF($S26="A",BA25/BA24,BA25/BA24)),"",IF($S26="A",BA25/BA24,BA25/BA24))</f>
        <v/>
      </c>
      <c r="BB26" s="47" t="str">
        <f t="shared" ref="BB26" si="277">IF(ISERROR(IF($S26="A",BB25/BB24,BB25/BB24)),"",IF($S26="A",BB25/BB24,BB25/BB24))</f>
        <v/>
      </c>
      <c r="BC26" s="47" t="str">
        <f t="shared" ref="BC26" si="278">IF(ISERROR(IF($S26="A",BC25/BC24,BC25/BC24)),"",IF($S26="A",BC25/BC24,BC25/BC24))</f>
        <v/>
      </c>
      <c r="BD26" s="47" t="str">
        <f t="shared" ref="BD26" si="279">IF(ISERROR(IF($S26="A",BD25/BD24,BD25/BD24)),"",IF($S26="A",BD25/BD24,BD25/BD24))</f>
        <v/>
      </c>
      <c r="BE26" s="47" t="str">
        <f t="shared" ref="BE26" si="280">IF(ISERROR(IF($S26="A",BE25/BE24,BE25/BE24)),"",IF($S26="A",BE25/BE24,BE25/BE24))</f>
        <v/>
      </c>
      <c r="BF26" s="47" t="str">
        <f t="shared" ref="BF26" si="281">IF(ISERROR(IF($S26="A",BF25/BF24,BF25/BF24)),"",IF($S26="A",BF25/BF24,BF25/BF24))</f>
        <v/>
      </c>
      <c r="BG26" s="47" t="str">
        <f t="shared" ref="BG26" si="282">IF(ISERROR(IF($S26="A",BG25/BG24,BG25/BG24)),"",IF($S26="A",BG25/BG24,BG25/BG24))</f>
        <v/>
      </c>
      <c r="BH26" s="47" t="str">
        <f t="shared" ref="BH26" si="283">IF(ISERROR(IF($S26="A",BH25/BH24,BH25/BH24)),"",IF($S26="A",BH25/BH24,BH25/BH24))</f>
        <v/>
      </c>
      <c r="BI26" s="47" t="str">
        <f t="shared" ref="BI26" si="284">IF(ISERROR(IF($S26="A",BI25/BI24,BI25/BI24)),"",IF($S26="A",BI25/BI24,BI25/BI24))</f>
        <v/>
      </c>
      <c r="BJ26" s="47" t="str">
        <f t="shared" ref="BJ26" si="285">IF(ISERROR(IF($S26="A",BJ25/BJ24,BJ25/BJ24)),"",IF($S26="A",BJ25/BJ24,BJ25/BJ24))</f>
        <v/>
      </c>
      <c r="BK26" s="47" t="str">
        <f t="shared" ref="BK26" si="286">IF(ISERROR(IF($S26="A",BK25/BK24,BK25/BK24)),"",IF($S26="A",BK25/BK24,BK25/BK24))</f>
        <v/>
      </c>
      <c r="BL26" s="47" t="str">
        <f t="shared" ref="BL26" si="287">IF(ISERROR(IF($S26="A",BL25/BL24,BL25/BL24)),"",IF($S26="A",BL25/BL24,BL25/BL24))</f>
        <v/>
      </c>
      <c r="BM26" s="47" t="str">
        <f t="shared" ref="BM26" si="288">IF(ISERROR(IF($S26="A",BM25/BM24,BM25/BM24)),"",IF($S26="A",BM25/BM24,BM25/BM24))</f>
        <v/>
      </c>
      <c r="BN26" s="47" t="str">
        <f t="shared" ref="BN26" si="289">IF(ISERROR(IF($S26="A",BN25/BN24,BN25/BN24)),"",IF($S26="A",BN25/BN24,BN25/BN24))</f>
        <v/>
      </c>
      <c r="BP26" s="45" t="s">
        <v>4</v>
      </c>
      <c r="BQ26" s="47" t="str">
        <f>IF(ISERROR(IF($S26="A",BQ25/BQ24,BQ25/BQ24)),"",IF($S26="A",BQ25/BQ24,BQ25/BQ24))</f>
        <v/>
      </c>
      <c r="BR26" s="47" t="str">
        <f t="shared" ref="BR26" si="290">IF(ISERROR(IF($S26="A",BR25/BR24,BR25/BR24)),"",IF($S26="A",BR25/BR24,BR25/BR24))</f>
        <v/>
      </c>
      <c r="BS26" s="47" t="str">
        <f t="shared" ref="BS26" si="291">IF(ISERROR(IF($S26="A",BS25/BS24,BS25/BS24)),"",IF($S26="A",BS25/BS24,BS25/BS24))</f>
        <v/>
      </c>
      <c r="BT26" s="47" t="str">
        <f t="shared" ref="BT26" si="292">IF(ISERROR(IF($S26="A",BT25/BT24,BT25/BT24)),"",IF($S26="A",BT25/BT24,BT25/BT24))</f>
        <v/>
      </c>
      <c r="BU26" s="47" t="str">
        <f t="shared" ref="BU26" si="293">IF(ISERROR(IF($S26="A",BU25/BU24,BU25/BU24)),"",IF($S26="A",BU25/BU24,BU25/BU24))</f>
        <v/>
      </c>
      <c r="BV26" s="47" t="str">
        <f t="shared" ref="BV26" si="294">IF(ISERROR(IF($S26="A",BV25/BV24,BV25/BV24)),"",IF($S26="A",BV25/BV24,BV25/BV24))</f>
        <v/>
      </c>
      <c r="BW26" s="47" t="str">
        <f t="shared" ref="BW26" si="295">IF(ISERROR(IF($S26="A",BW25/BW24,BW25/BW24)),"",IF($S26="A",BW25/BW24,BW25/BW24))</f>
        <v/>
      </c>
      <c r="BX26" s="47" t="str">
        <f t="shared" ref="BX26" si="296">IF(ISERROR(IF($S26="A",BX25/BX24,BX25/BX24)),"",IF($S26="A",BX25/BX24,BX25/BX24))</f>
        <v/>
      </c>
      <c r="BY26" s="47" t="str">
        <f t="shared" ref="BY26" si="297">IF(ISERROR(IF($S26="A",BY25/BY24,BY25/BY24)),"",IF($S26="A",BY25/BY24,BY25/BY24))</f>
        <v/>
      </c>
      <c r="BZ26" s="47" t="str">
        <f t="shared" ref="BZ26" si="298">IF(ISERROR(IF($S26="A",BZ25/BZ24,BZ25/BZ24)),"",IF($S26="A",BZ25/BZ24,BZ25/BZ24))</f>
        <v/>
      </c>
      <c r="CA26" s="47" t="str">
        <f t="shared" ref="CA26" si="299">IF(ISERROR(IF($S26="A",CA25/CA24,CA25/CA24)),"",IF($S26="A",CA25/CA24,CA25/CA24))</f>
        <v/>
      </c>
      <c r="CB26" s="47" t="str">
        <f t="shared" ref="CB26" si="300">IF(ISERROR(IF($S26="A",CB25/CB24,CB25/CB24)),"",IF($S26="A",CB25/CB24,CB25/CB24))</f>
        <v/>
      </c>
      <c r="CC26" s="273" t="str">
        <f t="shared" ref="CC26" si="301">IF(ISERROR(IF($S26="A",CC25/CC24,CC25/CC24)),"",IF($S26="A",CC25/CC24,CC25/CC24))</f>
        <v/>
      </c>
      <c r="CD26" s="273" t="str">
        <f t="shared" ref="CD26" si="302">IF(ISERROR(IF($S26="A",CD25/CD24,CD25/CD24)),"",IF($S26="A",CD25/CD24,CD25/CD24))</f>
        <v/>
      </c>
      <c r="CE26" s="144">
        <f>IF(ISERROR(AVERAGE(Q26,AG26,AW26,BM26,CC26)),"",AVERAGE(Q26,AG26,AW26,BM26,CC26))</f>
        <v>0.66666666666666663</v>
      </c>
      <c r="CF26" s="244"/>
    </row>
    <row r="27" spans="1:84" ht="9" customHeight="1" thickTop="1" thickBot="1">
      <c r="C27" s="48"/>
      <c r="E27" s="42">
        <f>IF(E26&lt;0,-E26,E26)</f>
        <v>0.66666666666666663</v>
      </c>
      <c r="F27" s="42">
        <f t="shared" ref="F27" si="303">IF(F26&lt;0,-F26,F26)</f>
        <v>0.66666666666666663</v>
      </c>
      <c r="G27" s="42">
        <f t="shared" ref="G27" si="304">IF(G26&lt;0,-G26,G26)</f>
        <v>0.66666666666666663</v>
      </c>
      <c r="H27" s="42">
        <f t="shared" ref="H27" si="305">IF(H26&lt;0,-H26,H26)</f>
        <v>0.66666666666666663</v>
      </c>
      <c r="I27" s="42">
        <f t="shared" ref="I27" si="306">IF(I26&lt;0,-I26,I26)</f>
        <v>0.66666666666666663</v>
      </c>
      <c r="J27" s="42">
        <f t="shared" ref="J27" si="307">IF(J26&lt;0,-J26,J26)</f>
        <v>0.66666666666666663</v>
      </c>
      <c r="K27" s="42">
        <f t="shared" ref="K27" si="308">IF(K26&lt;0,-K26,K26)</f>
        <v>0</v>
      </c>
      <c r="L27" s="42" t="str">
        <f t="shared" ref="L27" si="309">IF(L26&lt;0,-L26,L26)</f>
        <v/>
      </c>
      <c r="M27" s="42" t="str">
        <f t="shared" ref="M27" si="310">IF(M26&lt;0,-M26,M26)</f>
        <v/>
      </c>
      <c r="N27" s="42" t="str">
        <f t="shared" ref="N27" si="311">IF(N26&lt;0,-N26,N26)</f>
        <v/>
      </c>
      <c r="O27" s="42" t="str">
        <f t="shared" ref="O27" si="312">IF(O26&lt;0,-O26,O26)</f>
        <v/>
      </c>
      <c r="P27" s="42" t="str">
        <f t="shared" ref="P27" si="313">IF(P26&lt;0,-P26,P26)</f>
        <v/>
      </c>
      <c r="Q27" s="42">
        <f t="shared" ref="Q27" si="314">IF(Q26&lt;0,-Q26,Q26)</f>
        <v>0.66666666666666663</v>
      </c>
      <c r="R27" s="42">
        <f t="shared" ref="R27" si="315">IF(R26&lt;0,-R26,R26)</f>
        <v>0.5714285714285714</v>
      </c>
      <c r="U27" s="42" t="str">
        <f>IF(U26&lt;0,-U26,U26)</f>
        <v/>
      </c>
      <c r="V27" s="42" t="str">
        <f t="shared" ref="V27" si="316">IF(V26&lt;0,-V26,V26)</f>
        <v/>
      </c>
      <c r="W27" s="42" t="str">
        <f t="shared" ref="W27" si="317">IF(W26&lt;0,-W26,W26)</f>
        <v/>
      </c>
      <c r="X27" s="42" t="str">
        <f t="shared" ref="X27" si="318">IF(X26&lt;0,-X26,X26)</f>
        <v/>
      </c>
      <c r="Y27" s="42" t="str">
        <f t="shared" ref="Y27" si="319">IF(Y26&lt;0,-Y26,Y26)</f>
        <v/>
      </c>
      <c r="Z27" s="42" t="str">
        <f t="shared" ref="Z27" si="320">IF(Z26&lt;0,-Z26,Z26)</f>
        <v/>
      </c>
      <c r="AA27" s="42" t="str">
        <f t="shared" ref="AA27" si="321">IF(AA26&lt;0,-AA26,AA26)</f>
        <v/>
      </c>
      <c r="AB27" s="42" t="str">
        <f t="shared" ref="AB27" si="322">IF(AB26&lt;0,-AB26,AB26)</f>
        <v/>
      </c>
      <c r="AC27" s="42" t="str">
        <f t="shared" ref="AC27" si="323">IF(AC26&lt;0,-AC26,AC26)</f>
        <v/>
      </c>
      <c r="AD27" s="42" t="str">
        <f t="shared" ref="AD27" si="324">IF(AD26&lt;0,-AD26,AD26)</f>
        <v/>
      </c>
      <c r="AE27" s="42" t="str">
        <f t="shared" ref="AE27" si="325">IF(AE26&lt;0,-AE26,AE26)</f>
        <v/>
      </c>
      <c r="AF27" s="42" t="str">
        <f t="shared" ref="AF27" si="326">IF(AF26&lt;0,-AF26,AF26)</f>
        <v/>
      </c>
      <c r="AG27" s="42" t="str">
        <f t="shared" ref="AG27" si="327">IF(AG26&lt;0,-AG26,AG26)</f>
        <v/>
      </c>
      <c r="AH27" s="42" t="str">
        <f t="shared" ref="AH27" si="328">IF(AH26&lt;0,-AH26,AH26)</f>
        <v/>
      </c>
      <c r="AK27" s="42" t="str">
        <f>IF(AK26&lt;0,-AK26,AK26)</f>
        <v/>
      </c>
      <c r="AL27" s="42" t="str">
        <f t="shared" ref="AL27" si="329">IF(AL26&lt;0,-AL26,AL26)</f>
        <v/>
      </c>
      <c r="AM27" s="42" t="str">
        <f t="shared" ref="AM27" si="330">IF(AM26&lt;0,-AM26,AM26)</f>
        <v/>
      </c>
      <c r="AN27" s="42" t="str">
        <f t="shared" ref="AN27" si="331">IF(AN26&lt;0,-AN26,AN26)</f>
        <v/>
      </c>
      <c r="AO27" s="42" t="str">
        <f t="shared" ref="AO27" si="332">IF(AO26&lt;0,-AO26,AO26)</f>
        <v/>
      </c>
      <c r="AP27" s="42" t="str">
        <f t="shared" ref="AP27" si="333">IF(AP26&lt;0,-AP26,AP26)</f>
        <v/>
      </c>
      <c r="AQ27" s="42" t="str">
        <f t="shared" ref="AQ27" si="334">IF(AQ26&lt;0,-AQ26,AQ26)</f>
        <v/>
      </c>
      <c r="AR27" s="42" t="str">
        <f t="shared" ref="AR27" si="335">IF(AR26&lt;0,-AR26,AR26)</f>
        <v/>
      </c>
      <c r="AS27" s="42" t="str">
        <f t="shared" ref="AS27" si="336">IF(AS26&lt;0,-AS26,AS26)</f>
        <v/>
      </c>
      <c r="AT27" s="42" t="str">
        <f t="shared" ref="AT27" si="337">IF(AT26&lt;0,-AT26,AT26)</f>
        <v/>
      </c>
      <c r="AU27" s="42" t="str">
        <f t="shared" ref="AU27" si="338">IF(AU26&lt;0,-AU26,AU26)</f>
        <v/>
      </c>
      <c r="AV27" s="42" t="str">
        <f t="shared" ref="AV27" si="339">IF(AV26&lt;0,-AV26,AV26)</f>
        <v/>
      </c>
      <c r="AW27" s="42" t="str">
        <f t="shared" ref="AW27" si="340">IF(AW26&lt;0,-AW26,AW26)</f>
        <v/>
      </c>
      <c r="AX27" s="42" t="str">
        <f t="shared" ref="AX27" si="341">IF(AX26&lt;0,-AX26,AX26)</f>
        <v/>
      </c>
      <c r="BA27" s="42" t="str">
        <f>IF(BA26&lt;0,-BA26,BA26)</f>
        <v/>
      </c>
      <c r="BB27" s="42" t="str">
        <f t="shared" ref="BB27" si="342">IF(BB26&lt;0,-BB26,BB26)</f>
        <v/>
      </c>
      <c r="BC27" s="42" t="str">
        <f t="shared" ref="BC27" si="343">IF(BC26&lt;0,-BC26,BC26)</f>
        <v/>
      </c>
      <c r="BD27" s="42" t="str">
        <f t="shared" ref="BD27" si="344">IF(BD26&lt;0,-BD26,BD26)</f>
        <v/>
      </c>
      <c r="BE27" s="42" t="str">
        <f t="shared" ref="BE27" si="345">IF(BE26&lt;0,-BE26,BE26)</f>
        <v/>
      </c>
      <c r="BF27" s="42" t="str">
        <f t="shared" ref="BF27" si="346">IF(BF26&lt;0,-BF26,BF26)</f>
        <v/>
      </c>
      <c r="BG27" s="42" t="str">
        <f t="shared" ref="BG27" si="347">IF(BG26&lt;0,-BG26,BG26)</f>
        <v/>
      </c>
      <c r="BH27" s="42" t="str">
        <f t="shared" ref="BH27" si="348">IF(BH26&lt;0,-BH26,BH26)</f>
        <v/>
      </c>
      <c r="BI27" s="42" t="str">
        <f t="shared" ref="BI27" si="349">IF(BI26&lt;0,-BI26,BI26)</f>
        <v/>
      </c>
      <c r="BJ27" s="42" t="str">
        <f t="shared" ref="BJ27" si="350">IF(BJ26&lt;0,-BJ26,BJ26)</f>
        <v/>
      </c>
      <c r="BK27" s="42" t="str">
        <f t="shared" ref="BK27" si="351">IF(BK26&lt;0,-BK26,BK26)</f>
        <v/>
      </c>
      <c r="BL27" s="42" t="str">
        <f t="shared" ref="BL27" si="352">IF(BL26&lt;0,-BL26,BL26)</f>
        <v/>
      </c>
      <c r="BM27" s="42" t="str">
        <f t="shared" ref="BM27" si="353">IF(BM26&lt;0,-BM26,BM26)</f>
        <v/>
      </c>
      <c r="BN27" s="42" t="str">
        <f t="shared" ref="BN27" si="354">IF(BN26&lt;0,-BN26,BN26)</f>
        <v/>
      </c>
      <c r="BQ27" s="42" t="str">
        <f>IF(BQ26&lt;0,-BQ26,BQ26)</f>
        <v/>
      </c>
      <c r="BR27" s="42" t="str">
        <f t="shared" ref="BR27" si="355">IF(BR26&lt;0,-BR26,BR26)</f>
        <v/>
      </c>
      <c r="BS27" s="42" t="str">
        <f t="shared" ref="BS27" si="356">IF(BS26&lt;0,-BS26,BS26)</f>
        <v/>
      </c>
      <c r="BT27" s="42" t="str">
        <f t="shared" ref="BT27" si="357">IF(BT26&lt;0,-BT26,BT26)</f>
        <v/>
      </c>
      <c r="BU27" s="42" t="str">
        <f t="shared" ref="BU27" si="358">IF(BU26&lt;0,-BU26,BU26)</f>
        <v/>
      </c>
      <c r="BV27" s="42" t="str">
        <f t="shared" ref="BV27" si="359">IF(BV26&lt;0,-BV26,BV26)</f>
        <v/>
      </c>
      <c r="BW27" s="42" t="str">
        <f t="shared" ref="BW27" si="360">IF(BW26&lt;0,-BW26,BW26)</f>
        <v/>
      </c>
      <c r="BX27" s="42" t="str">
        <f t="shared" ref="BX27" si="361">IF(BX26&lt;0,-BX26,BX26)</f>
        <v/>
      </c>
      <c r="BY27" s="42" t="str">
        <f t="shared" ref="BY27" si="362">IF(BY26&lt;0,-BY26,BY26)</f>
        <v/>
      </c>
      <c r="BZ27" s="42" t="str">
        <f t="shared" ref="BZ27" si="363">IF(BZ26&lt;0,-BZ26,BZ26)</f>
        <v/>
      </c>
      <c r="CA27" s="42" t="str">
        <f t="shared" ref="CA27" si="364">IF(CA26&lt;0,-CA26,CA26)</f>
        <v/>
      </c>
      <c r="CB27" s="42" t="str">
        <f t="shared" ref="CB27" si="365">IF(CB26&lt;0,-CB26,CB26)</f>
        <v/>
      </c>
      <c r="CC27" s="274" t="str">
        <f t="shared" ref="CC27" si="366">IF(CC26&lt;0,-CC26,CC26)</f>
        <v/>
      </c>
      <c r="CD27" s="274" t="str">
        <f t="shared" ref="CD27" si="367">IF(CD26&lt;0,-CD26,CD26)</f>
        <v/>
      </c>
    </row>
    <row r="28" spans="1:84" s="233" customFormat="1" ht="26.25" customHeight="1" thickTop="1" thickBot="1">
      <c r="A28" s="232"/>
      <c r="B28" s="232">
        <f>IF(ME!$H$14=0,0,1)</f>
        <v>1</v>
      </c>
      <c r="C28" s="340" t="s">
        <v>72</v>
      </c>
      <c r="D28" s="234" t="s">
        <v>247</v>
      </c>
      <c r="E28" s="235" t="s">
        <v>5</v>
      </c>
      <c r="F28" s="236" t="s">
        <v>6</v>
      </c>
      <c r="G28" s="236" t="s">
        <v>7</v>
      </c>
      <c r="H28" s="236" t="s">
        <v>287</v>
      </c>
      <c r="I28" s="236" t="s">
        <v>288</v>
      </c>
      <c r="J28" s="236" t="s">
        <v>289</v>
      </c>
      <c r="K28" s="236" t="s">
        <v>290</v>
      </c>
      <c r="L28" s="236" t="s">
        <v>291</v>
      </c>
      <c r="M28" s="236" t="s">
        <v>251</v>
      </c>
      <c r="N28" s="236" t="s">
        <v>252</v>
      </c>
      <c r="O28" s="236" t="s">
        <v>254</v>
      </c>
      <c r="P28" s="236" t="s">
        <v>253</v>
      </c>
      <c r="Q28" s="237" t="s">
        <v>54</v>
      </c>
      <c r="R28" s="237" t="s">
        <v>8</v>
      </c>
      <c r="S28" s="7"/>
      <c r="T28" s="238"/>
      <c r="U28" s="235" t="s">
        <v>5</v>
      </c>
      <c r="V28" s="236" t="s">
        <v>6</v>
      </c>
      <c r="W28" s="236" t="s">
        <v>7</v>
      </c>
      <c r="X28" s="236" t="s">
        <v>287</v>
      </c>
      <c r="Y28" s="236" t="s">
        <v>288</v>
      </c>
      <c r="Z28" s="236" t="s">
        <v>289</v>
      </c>
      <c r="AA28" s="236" t="s">
        <v>290</v>
      </c>
      <c r="AB28" s="236" t="s">
        <v>291</v>
      </c>
      <c r="AC28" s="236" t="s">
        <v>251</v>
      </c>
      <c r="AD28" s="236" t="s">
        <v>252</v>
      </c>
      <c r="AE28" s="236" t="s">
        <v>254</v>
      </c>
      <c r="AF28" s="236" t="s">
        <v>253</v>
      </c>
      <c r="AG28" s="237" t="s">
        <v>54</v>
      </c>
      <c r="AH28" s="237" t="s">
        <v>8</v>
      </c>
      <c r="AI28" s="7"/>
      <c r="AJ28" s="238"/>
      <c r="AK28" s="235" t="s">
        <v>5</v>
      </c>
      <c r="AL28" s="236" t="s">
        <v>6</v>
      </c>
      <c r="AM28" s="236" t="s">
        <v>7</v>
      </c>
      <c r="AN28" s="236" t="s">
        <v>287</v>
      </c>
      <c r="AO28" s="236" t="s">
        <v>288</v>
      </c>
      <c r="AP28" s="236" t="s">
        <v>289</v>
      </c>
      <c r="AQ28" s="236" t="s">
        <v>290</v>
      </c>
      <c r="AR28" s="236" t="s">
        <v>291</v>
      </c>
      <c r="AS28" s="236" t="s">
        <v>251</v>
      </c>
      <c r="AT28" s="236" t="s">
        <v>252</v>
      </c>
      <c r="AU28" s="236" t="s">
        <v>254</v>
      </c>
      <c r="AV28" s="236" t="s">
        <v>253</v>
      </c>
      <c r="AW28" s="237" t="s">
        <v>54</v>
      </c>
      <c r="AX28" s="237" t="s">
        <v>8</v>
      </c>
      <c r="AY28" s="7"/>
      <c r="AZ28" s="238"/>
      <c r="BA28" s="235" t="s">
        <v>5</v>
      </c>
      <c r="BB28" s="236" t="s">
        <v>6</v>
      </c>
      <c r="BC28" s="236" t="s">
        <v>7</v>
      </c>
      <c r="BD28" s="236" t="s">
        <v>287</v>
      </c>
      <c r="BE28" s="236" t="s">
        <v>288</v>
      </c>
      <c r="BF28" s="236" t="s">
        <v>289</v>
      </c>
      <c r="BG28" s="236" t="s">
        <v>290</v>
      </c>
      <c r="BH28" s="236" t="s">
        <v>291</v>
      </c>
      <c r="BI28" s="236" t="s">
        <v>251</v>
      </c>
      <c r="BJ28" s="236" t="s">
        <v>252</v>
      </c>
      <c r="BK28" s="236" t="s">
        <v>254</v>
      </c>
      <c r="BL28" s="236" t="s">
        <v>253</v>
      </c>
      <c r="BM28" s="237" t="s">
        <v>54</v>
      </c>
      <c r="BN28" s="237" t="s">
        <v>8</v>
      </c>
      <c r="BP28" s="238"/>
      <c r="BQ28" s="235" t="s">
        <v>5</v>
      </c>
      <c r="BR28" s="236" t="s">
        <v>6</v>
      </c>
      <c r="BS28" s="236" t="s">
        <v>7</v>
      </c>
      <c r="BT28" s="236" t="s">
        <v>287</v>
      </c>
      <c r="BU28" s="236" t="s">
        <v>288</v>
      </c>
      <c r="BV28" s="236" t="s">
        <v>289</v>
      </c>
      <c r="BW28" s="236" t="s">
        <v>290</v>
      </c>
      <c r="BX28" s="236" t="s">
        <v>291</v>
      </c>
      <c r="BY28" s="236" t="s">
        <v>251</v>
      </c>
      <c r="BZ28" s="236" t="s">
        <v>252</v>
      </c>
      <c r="CA28" s="236" t="s">
        <v>254</v>
      </c>
      <c r="CB28" s="236" t="s">
        <v>253</v>
      </c>
      <c r="CC28" s="271" t="s">
        <v>54</v>
      </c>
      <c r="CD28" s="271" t="s">
        <v>8</v>
      </c>
      <c r="CE28" s="7"/>
      <c r="CF28" s="248"/>
    </row>
    <row r="29" spans="1:84" s="227" customFormat="1" ht="37.5" hidden="1" customHeight="1" thickTop="1" thickBot="1">
      <c r="B29" s="232">
        <f>IF(ME!$H$14=0,0,1)</f>
        <v>1</v>
      </c>
      <c r="C29" s="341"/>
      <c r="D29" s="45" t="s">
        <v>66</v>
      </c>
      <c r="E29" s="239"/>
      <c r="F29" s="239"/>
      <c r="G29" s="239"/>
      <c r="H29" s="239"/>
      <c r="I29" s="239"/>
      <c r="J29" s="239"/>
      <c r="K29" s="239"/>
      <c r="L29" s="239"/>
      <c r="M29" s="239"/>
      <c r="N29" s="239"/>
      <c r="O29" s="239"/>
      <c r="P29" s="239"/>
      <c r="Q29" s="46"/>
      <c r="R29" s="46">
        <f>SUM(E29:P29)</f>
        <v>0</v>
      </c>
      <c r="S29" s="44"/>
      <c r="T29" s="45" t="s">
        <v>66</v>
      </c>
      <c r="U29" s="239"/>
      <c r="V29" s="239"/>
      <c r="W29" s="239"/>
      <c r="X29" s="239"/>
      <c r="Y29" s="239"/>
      <c r="Z29" s="239"/>
      <c r="AA29" s="239"/>
      <c r="AB29" s="239"/>
      <c r="AC29" s="239"/>
      <c r="AD29" s="239"/>
      <c r="AE29" s="239"/>
      <c r="AF29" s="239"/>
      <c r="AG29" s="46"/>
      <c r="AH29" s="46">
        <f>SUM(U29:AF29)</f>
        <v>0</v>
      </c>
      <c r="AI29" s="44"/>
      <c r="AJ29" s="45" t="s">
        <v>66</v>
      </c>
      <c r="AK29" s="239"/>
      <c r="AL29" s="239"/>
      <c r="AM29" s="239"/>
      <c r="AN29" s="239"/>
      <c r="AO29" s="239"/>
      <c r="AP29" s="239"/>
      <c r="AQ29" s="239"/>
      <c r="AR29" s="239"/>
      <c r="AS29" s="239"/>
      <c r="AT29" s="239"/>
      <c r="AU29" s="239"/>
      <c r="AV29" s="239"/>
      <c r="AW29" s="46"/>
      <c r="AX29" s="46">
        <f>SUM(AK29:AV29)</f>
        <v>0</v>
      </c>
      <c r="AY29" s="44"/>
      <c r="AZ29" s="45" t="s">
        <v>66</v>
      </c>
      <c r="BA29" s="239"/>
      <c r="BB29" s="239"/>
      <c r="BC29" s="239"/>
      <c r="BD29" s="239"/>
      <c r="BE29" s="239"/>
      <c r="BF29" s="239"/>
      <c r="BG29" s="239"/>
      <c r="BH29" s="239"/>
      <c r="BI29" s="239"/>
      <c r="BJ29" s="239"/>
      <c r="BK29" s="239"/>
      <c r="BL29" s="239"/>
      <c r="BM29" s="46"/>
      <c r="BN29" s="46">
        <f>SUM(BA29:BL29)</f>
        <v>0</v>
      </c>
      <c r="BO29" s="240"/>
      <c r="BP29" s="45" t="s">
        <v>66</v>
      </c>
      <c r="BQ29" s="239"/>
      <c r="BR29" s="239"/>
      <c r="BS29" s="239"/>
      <c r="BT29" s="239"/>
      <c r="BU29" s="239"/>
      <c r="BV29" s="239"/>
      <c r="BW29" s="239"/>
      <c r="BX29" s="239"/>
      <c r="BY29" s="239"/>
      <c r="BZ29" s="239"/>
      <c r="CA29" s="239"/>
      <c r="CB29" s="239"/>
      <c r="CC29" s="272"/>
      <c r="CD29" s="272">
        <f>SUM(BQ29:CB29)</f>
        <v>0</v>
      </c>
      <c r="CE29" s="42"/>
      <c r="CF29" s="244"/>
    </row>
    <row r="30" spans="1:84" s="227" customFormat="1" ht="26.25" customHeight="1" thickTop="1" thickBot="1">
      <c r="B30" s="232">
        <f>IF(ME!$H$14=0,0,1)</f>
        <v>1</v>
      </c>
      <c r="C30" s="337" t="str">
        <f>C94</f>
        <v>Aumentar: El gasto medio por cada venta</v>
      </c>
      <c r="D30" s="45" t="s">
        <v>9</v>
      </c>
      <c r="E30" s="239">
        <v>200</v>
      </c>
      <c r="F30" s="239">
        <v>200</v>
      </c>
      <c r="G30" s="239">
        <v>200</v>
      </c>
      <c r="H30" s="239">
        <v>200</v>
      </c>
      <c r="I30" s="239">
        <v>200</v>
      </c>
      <c r="J30" s="239">
        <v>200</v>
      </c>
      <c r="K30" s="239">
        <v>200</v>
      </c>
      <c r="L30" s="239"/>
      <c r="M30" s="239"/>
      <c r="N30" s="239"/>
      <c r="O30" s="239"/>
      <c r="P30" s="239"/>
      <c r="Q30" s="46">
        <f>SUMIF(E65:P65,"=1",E30:P30)</f>
        <v>1200</v>
      </c>
      <c r="R30" s="46">
        <f>SUM(E30:P30)</f>
        <v>1400</v>
      </c>
      <c r="S30" s="42">
        <v>7</v>
      </c>
      <c r="T30" s="45" t="s">
        <v>9</v>
      </c>
      <c r="U30" s="239"/>
      <c r="V30" s="239"/>
      <c r="W30" s="239"/>
      <c r="X30" s="239"/>
      <c r="Y30" s="239"/>
      <c r="Z30" s="239"/>
      <c r="AA30" s="239"/>
      <c r="AB30" s="239"/>
      <c r="AC30" s="239"/>
      <c r="AD30" s="239"/>
      <c r="AE30" s="239"/>
      <c r="AF30" s="239"/>
      <c r="AG30" s="46">
        <f>SUMIF(U65:AF65,"=1",U30:AF30)</f>
        <v>0</v>
      </c>
      <c r="AH30" s="46">
        <f>SUM(U30:AF30)</f>
        <v>0</v>
      </c>
      <c r="AI30" s="42"/>
      <c r="AJ30" s="45" t="s">
        <v>9</v>
      </c>
      <c r="AK30" s="239"/>
      <c r="AL30" s="239"/>
      <c r="AM30" s="239"/>
      <c r="AN30" s="239"/>
      <c r="AO30" s="239"/>
      <c r="AP30" s="239"/>
      <c r="AQ30" s="239"/>
      <c r="AR30" s="239"/>
      <c r="AS30" s="239"/>
      <c r="AT30" s="239"/>
      <c r="AU30" s="239"/>
      <c r="AV30" s="239"/>
      <c r="AW30" s="46">
        <f>SUMIF(AK65:AV65,"=1",AK30:AV30)</f>
        <v>0</v>
      </c>
      <c r="AX30" s="46">
        <f>SUM(AK30:AV30)</f>
        <v>0</v>
      </c>
      <c r="AY30" s="42"/>
      <c r="AZ30" s="45" t="s">
        <v>9</v>
      </c>
      <c r="BA30" s="239"/>
      <c r="BB30" s="239"/>
      <c r="BC30" s="239"/>
      <c r="BD30" s="239"/>
      <c r="BE30" s="239"/>
      <c r="BF30" s="239"/>
      <c r="BG30" s="239"/>
      <c r="BH30" s="239"/>
      <c r="BI30" s="239"/>
      <c r="BJ30" s="239"/>
      <c r="BK30" s="239"/>
      <c r="BL30" s="239"/>
      <c r="BM30" s="46">
        <f>SUMIF(BA65:BL65,"=1",BA30:BL30)</f>
        <v>0</v>
      </c>
      <c r="BN30" s="46">
        <f>SUM(BA30:BL30)</f>
        <v>0</v>
      </c>
      <c r="BP30" s="45" t="s">
        <v>9</v>
      </c>
      <c r="BQ30" s="239"/>
      <c r="BR30" s="239"/>
      <c r="BS30" s="239"/>
      <c r="BT30" s="239"/>
      <c r="BU30" s="239"/>
      <c r="BV30" s="239"/>
      <c r="BW30" s="239"/>
      <c r="BX30" s="239"/>
      <c r="BY30" s="239"/>
      <c r="BZ30" s="239"/>
      <c r="CA30" s="239"/>
      <c r="CB30" s="239"/>
      <c r="CC30" s="272">
        <f>SUMIF(BQ65:CB65,"=1",BQ30:CB30)</f>
        <v>0</v>
      </c>
      <c r="CD30" s="272">
        <f>SUM(BQ30:CB30)</f>
        <v>0</v>
      </c>
      <c r="CE30" s="42"/>
      <c r="CF30" s="244"/>
    </row>
    <row r="31" spans="1:84" s="227" customFormat="1" ht="26.25" customHeight="1" thickTop="1" thickBot="1">
      <c r="B31" s="232">
        <f>IF(ME!$H$14=0,0,1)</f>
        <v>1</v>
      </c>
      <c r="C31" s="338"/>
      <c r="D31" s="45" t="s">
        <v>10</v>
      </c>
      <c r="E31" s="239">
        <v>130</v>
      </c>
      <c r="F31" s="239">
        <v>140</v>
      </c>
      <c r="G31" s="239">
        <v>130</v>
      </c>
      <c r="H31" s="239">
        <v>120</v>
      </c>
      <c r="I31" s="239">
        <v>150</v>
      </c>
      <c r="J31" s="239">
        <v>140</v>
      </c>
      <c r="K31" s="239"/>
      <c r="L31" s="239"/>
      <c r="M31" s="239"/>
      <c r="N31" s="239"/>
      <c r="O31" s="239"/>
      <c r="P31" s="239"/>
      <c r="Q31" s="46">
        <f>SUMIF(E66:P66,"=1",E31:P31)</f>
        <v>810</v>
      </c>
      <c r="R31" s="46">
        <f>SUM(E31:P31)</f>
        <v>810</v>
      </c>
      <c r="S31" s="42">
        <v>8</v>
      </c>
      <c r="T31" s="45" t="s">
        <v>10</v>
      </c>
      <c r="U31" s="239"/>
      <c r="V31" s="239"/>
      <c r="W31" s="239"/>
      <c r="X31" s="239"/>
      <c r="Y31" s="239"/>
      <c r="Z31" s="239"/>
      <c r="AA31" s="239"/>
      <c r="AB31" s="239"/>
      <c r="AC31" s="239"/>
      <c r="AD31" s="239"/>
      <c r="AE31" s="239"/>
      <c r="AF31" s="239"/>
      <c r="AG31" s="46">
        <f>SUMIF(U66:AF66,"=1",U31:AF31)</f>
        <v>0</v>
      </c>
      <c r="AH31" s="46">
        <f>SUM(U31:AF31)</f>
        <v>0</v>
      </c>
      <c r="AI31" s="42"/>
      <c r="AJ31" s="45" t="s">
        <v>10</v>
      </c>
      <c r="AK31" s="239"/>
      <c r="AL31" s="239"/>
      <c r="AM31" s="239"/>
      <c r="AN31" s="239"/>
      <c r="AO31" s="239"/>
      <c r="AP31" s="239"/>
      <c r="AQ31" s="239"/>
      <c r="AR31" s="239"/>
      <c r="AS31" s="239"/>
      <c r="AT31" s="239"/>
      <c r="AU31" s="239"/>
      <c r="AV31" s="239"/>
      <c r="AW31" s="46">
        <f>SUMIF(AK66:AV66,"=1",AK31:AV31)</f>
        <v>0</v>
      </c>
      <c r="AX31" s="46">
        <f>SUM(AK31:AV31)</f>
        <v>0</v>
      </c>
      <c r="AY31" s="42"/>
      <c r="AZ31" s="45" t="s">
        <v>10</v>
      </c>
      <c r="BA31" s="239"/>
      <c r="BB31" s="239"/>
      <c r="BC31" s="239"/>
      <c r="BD31" s="239"/>
      <c r="BE31" s="239"/>
      <c r="BF31" s="239"/>
      <c r="BG31" s="239"/>
      <c r="BH31" s="239"/>
      <c r="BI31" s="239"/>
      <c r="BJ31" s="239"/>
      <c r="BK31" s="239"/>
      <c r="BL31" s="239"/>
      <c r="BM31" s="46">
        <f>SUMIF(BA66:BL66,"=1",BA31:BL31)</f>
        <v>0</v>
      </c>
      <c r="BN31" s="46">
        <f>SUM(BA31:BL31)</f>
        <v>0</v>
      </c>
      <c r="BP31" s="45" t="s">
        <v>10</v>
      </c>
      <c r="BQ31" s="239"/>
      <c r="BR31" s="239"/>
      <c r="BS31" s="239"/>
      <c r="BT31" s="239"/>
      <c r="BU31" s="239"/>
      <c r="BV31" s="239"/>
      <c r="BW31" s="239"/>
      <c r="BX31" s="239"/>
      <c r="BY31" s="239"/>
      <c r="BZ31" s="239"/>
      <c r="CA31" s="239"/>
      <c r="CB31" s="239"/>
      <c r="CC31" s="272">
        <f>SUMIF(BQ66:CB66,"=1",BQ31:CB31)</f>
        <v>0</v>
      </c>
      <c r="CD31" s="272">
        <f>SUM(BQ31:CB31)</f>
        <v>0</v>
      </c>
      <c r="CE31" s="42"/>
      <c r="CF31" s="244"/>
    </row>
    <row r="32" spans="1:84" s="227" customFormat="1" ht="26.25" customHeight="1" thickTop="1" thickBot="1">
      <c r="B32" s="232">
        <f>IF(ME!$H$14=0,0,1)</f>
        <v>1</v>
      </c>
      <c r="C32" s="339"/>
      <c r="D32" s="45" t="s">
        <v>4</v>
      </c>
      <c r="E32" s="47">
        <f>IF(ISERROR(IF($S32="A",E31/E30,E31/E30)),"",IF($S32="A",E31/E30,E31/E30))</f>
        <v>0.65</v>
      </c>
      <c r="F32" s="47">
        <f t="shared" ref="F32" si="368">IF(ISERROR(IF($S32="A",F31/F30,F31/F30)),"",IF($S32="A",F31/F30,F31/F30))</f>
        <v>0.7</v>
      </c>
      <c r="G32" s="47">
        <f t="shared" ref="G32" si="369">IF(ISERROR(IF($S32="A",G31/G30,G31/G30)),"",IF($S32="A",G31/G30,G31/G30))</f>
        <v>0.65</v>
      </c>
      <c r="H32" s="47">
        <f t="shared" ref="H32" si="370">IF(ISERROR(IF($S32="A",H31/H30,H31/H30)),"",IF($S32="A",H31/H30,H31/H30))</f>
        <v>0.6</v>
      </c>
      <c r="I32" s="47">
        <f t="shared" ref="I32" si="371">IF(ISERROR(IF($S32="A",I31/I30,I31/I30)),"",IF($S32="A",I31/I30,I31/I30))</f>
        <v>0.75</v>
      </c>
      <c r="J32" s="47">
        <f t="shared" ref="J32" si="372">IF(ISERROR(IF($S32="A",J31/J30,J31/J30)),"",IF($S32="A",J31/J30,J31/J30))</f>
        <v>0.7</v>
      </c>
      <c r="K32" s="47">
        <f t="shared" ref="K32" si="373">IF(ISERROR(IF($S32="A",K31/K30,K31/K30)),"",IF($S32="A",K31/K30,K31/K30))</f>
        <v>0</v>
      </c>
      <c r="L32" s="47" t="str">
        <f t="shared" ref="L32" si="374">IF(ISERROR(IF($S32="A",L31/L30,L31/L30)),"",IF($S32="A",L31/L30,L31/L30))</f>
        <v/>
      </c>
      <c r="M32" s="47" t="str">
        <f t="shared" ref="M32" si="375">IF(ISERROR(IF($S32="A",M31/M30,M31/M30)),"",IF($S32="A",M31/M30,M31/M30))</f>
        <v/>
      </c>
      <c r="N32" s="47" t="str">
        <f t="shared" ref="N32" si="376">IF(ISERROR(IF($S32="A",N31/N30,N31/N30)),"",IF($S32="A",N31/N30,N31/N30))</f>
        <v/>
      </c>
      <c r="O32" s="47" t="str">
        <f t="shared" ref="O32" si="377">IF(ISERROR(IF($S32="A",O31/O30,O31/O30)),"",IF($S32="A",O31/O30,O31/O30))</f>
        <v/>
      </c>
      <c r="P32" s="47" t="str">
        <f t="shared" ref="P32" si="378">IF(ISERROR(IF($S32="A",P31/P30,P31/P30)),"",IF($S32="A",P31/P30,P31/P30))</f>
        <v/>
      </c>
      <c r="Q32" s="47">
        <f t="shared" ref="Q32" si="379">IF(ISERROR(IF($S32="A",Q31/Q30,Q31/Q30)),"",IF($S32="A",Q31/Q30,Q31/Q30))</f>
        <v>0.67500000000000004</v>
      </c>
      <c r="R32" s="47">
        <f t="shared" ref="R32" si="380">IF(ISERROR(IF($S32="A",R31/R30,R31/R30)),"",IF($S32="A",R31/R30,R31/R30))</f>
        <v>0.57857142857142863</v>
      </c>
      <c r="S32" s="42" t="str">
        <f>LEFT(C30,1)</f>
        <v>A</v>
      </c>
      <c r="T32" s="45" t="s">
        <v>4</v>
      </c>
      <c r="U32" s="47" t="str">
        <f>IF(ISERROR(IF($S32="A",U31/U30,U31/U30)),"",IF($S32="A",U31/U30,U31/U30))</f>
        <v/>
      </c>
      <c r="V32" s="47" t="str">
        <f t="shared" ref="V32" si="381">IF(ISERROR(IF($S32="A",V31/V30,V31/V30)),"",IF($S32="A",V31/V30,V31/V30))</f>
        <v/>
      </c>
      <c r="W32" s="47" t="str">
        <f t="shared" ref="W32" si="382">IF(ISERROR(IF($S32="A",W31/W30,W31/W30)),"",IF($S32="A",W31/W30,W31/W30))</f>
        <v/>
      </c>
      <c r="X32" s="47" t="str">
        <f t="shared" ref="X32" si="383">IF(ISERROR(IF($S32="A",X31/X30,X31/X30)),"",IF($S32="A",X31/X30,X31/X30))</f>
        <v/>
      </c>
      <c r="Y32" s="47" t="str">
        <f t="shared" ref="Y32" si="384">IF(ISERROR(IF($S32="A",Y31/Y30,Y31/Y30)),"",IF($S32="A",Y31/Y30,Y31/Y30))</f>
        <v/>
      </c>
      <c r="Z32" s="47" t="str">
        <f t="shared" ref="Z32" si="385">IF(ISERROR(IF($S32="A",Z31/Z30,Z31/Z30)),"",IF($S32="A",Z31/Z30,Z31/Z30))</f>
        <v/>
      </c>
      <c r="AA32" s="47" t="str">
        <f t="shared" ref="AA32" si="386">IF(ISERROR(IF($S32="A",AA31/AA30,AA31/AA30)),"",IF($S32="A",AA31/AA30,AA31/AA30))</f>
        <v/>
      </c>
      <c r="AB32" s="47" t="str">
        <f t="shared" ref="AB32" si="387">IF(ISERROR(IF($S32="A",AB31/AB30,AB31/AB30)),"",IF($S32="A",AB31/AB30,AB31/AB30))</f>
        <v/>
      </c>
      <c r="AC32" s="47" t="str">
        <f t="shared" ref="AC32" si="388">IF(ISERROR(IF($S32="A",AC31/AC30,AC31/AC30)),"",IF($S32="A",AC31/AC30,AC31/AC30))</f>
        <v/>
      </c>
      <c r="AD32" s="47" t="str">
        <f t="shared" ref="AD32" si="389">IF(ISERROR(IF($S32="A",AD31/AD30,AD31/AD30)),"",IF($S32="A",AD31/AD30,AD31/AD30))</f>
        <v/>
      </c>
      <c r="AE32" s="47" t="str">
        <f t="shared" ref="AE32" si="390">IF(ISERROR(IF($S32="A",AE31/AE30,AE31/AE30)),"",IF($S32="A",AE31/AE30,AE31/AE30))</f>
        <v/>
      </c>
      <c r="AF32" s="47" t="str">
        <f t="shared" ref="AF32" si="391">IF(ISERROR(IF($S32="A",AF31/AF30,AF31/AF30)),"",IF($S32="A",AF31/AF30,AF31/AF30))</f>
        <v/>
      </c>
      <c r="AG32" s="47" t="str">
        <f t="shared" ref="AG32" si="392">IF(ISERROR(IF($S32="A",AG31/AG30,AG31/AG30)),"",IF($S32="A",AG31/AG30,AG31/AG30))</f>
        <v/>
      </c>
      <c r="AH32" s="47" t="str">
        <f t="shared" ref="AH32" si="393">IF(ISERROR(IF($S32="A",AH31/AH30,AH31/AH30)),"",IF($S32="A",AH31/AH30,AH31/AH30))</f>
        <v/>
      </c>
      <c r="AI32" s="42"/>
      <c r="AJ32" s="45" t="s">
        <v>4</v>
      </c>
      <c r="AK32" s="47" t="str">
        <f>IF(ISERROR(IF($S32="A",AK31/AK30,AK31/AK30)),"",IF($S32="A",AK31/AK30,AK31/AK30))</f>
        <v/>
      </c>
      <c r="AL32" s="47" t="str">
        <f t="shared" ref="AL32" si="394">IF(ISERROR(IF($S32="A",AL31/AL30,AL31/AL30)),"",IF($S32="A",AL31/AL30,AL31/AL30))</f>
        <v/>
      </c>
      <c r="AM32" s="47" t="str">
        <f t="shared" ref="AM32" si="395">IF(ISERROR(IF($S32="A",AM31/AM30,AM31/AM30)),"",IF($S32="A",AM31/AM30,AM31/AM30))</f>
        <v/>
      </c>
      <c r="AN32" s="47" t="str">
        <f t="shared" ref="AN32" si="396">IF(ISERROR(IF($S32="A",AN31/AN30,AN31/AN30)),"",IF($S32="A",AN31/AN30,AN31/AN30))</f>
        <v/>
      </c>
      <c r="AO32" s="47" t="str">
        <f t="shared" ref="AO32" si="397">IF(ISERROR(IF($S32="A",AO31/AO30,AO31/AO30)),"",IF($S32="A",AO31/AO30,AO31/AO30))</f>
        <v/>
      </c>
      <c r="AP32" s="47" t="str">
        <f t="shared" ref="AP32" si="398">IF(ISERROR(IF($S32="A",AP31/AP30,AP31/AP30)),"",IF($S32="A",AP31/AP30,AP31/AP30))</f>
        <v/>
      </c>
      <c r="AQ32" s="47" t="str">
        <f t="shared" ref="AQ32" si="399">IF(ISERROR(IF($S32="A",AQ31/AQ30,AQ31/AQ30)),"",IF($S32="A",AQ31/AQ30,AQ31/AQ30))</f>
        <v/>
      </c>
      <c r="AR32" s="47" t="str">
        <f t="shared" ref="AR32" si="400">IF(ISERROR(IF($S32="A",AR31/AR30,AR31/AR30)),"",IF($S32="A",AR31/AR30,AR31/AR30))</f>
        <v/>
      </c>
      <c r="AS32" s="47" t="str">
        <f t="shared" ref="AS32" si="401">IF(ISERROR(IF($S32="A",AS31/AS30,AS31/AS30)),"",IF($S32="A",AS31/AS30,AS31/AS30))</f>
        <v/>
      </c>
      <c r="AT32" s="47" t="str">
        <f t="shared" ref="AT32" si="402">IF(ISERROR(IF($S32="A",AT31/AT30,AT31/AT30)),"",IF($S32="A",AT31/AT30,AT31/AT30))</f>
        <v/>
      </c>
      <c r="AU32" s="47" t="str">
        <f t="shared" ref="AU32" si="403">IF(ISERROR(IF($S32="A",AU31/AU30,AU31/AU30)),"",IF($S32="A",AU31/AU30,AU31/AU30))</f>
        <v/>
      </c>
      <c r="AV32" s="47" t="str">
        <f t="shared" ref="AV32" si="404">IF(ISERROR(IF($S32="A",AV31/AV30,AV31/AV30)),"",IF($S32="A",AV31/AV30,AV31/AV30))</f>
        <v/>
      </c>
      <c r="AW32" s="47" t="str">
        <f t="shared" ref="AW32" si="405">IF(ISERROR(IF($S32="A",AW31/AW30,AW31/AW30)),"",IF($S32="A",AW31/AW30,AW31/AW30))</f>
        <v/>
      </c>
      <c r="AX32" s="47" t="str">
        <f t="shared" ref="AX32" si="406">IF(ISERROR(IF($S32="A",AX31/AX30,AX31/AX30)),"",IF($S32="A",AX31/AX30,AX31/AX30))</f>
        <v/>
      </c>
      <c r="AY32" s="42"/>
      <c r="AZ32" s="45" t="s">
        <v>4</v>
      </c>
      <c r="BA32" s="47" t="str">
        <f>IF(ISERROR(IF($S32="A",BA31/BA30,BA31/BA30)),"",IF($S32="A",BA31/BA30,BA31/BA30))</f>
        <v/>
      </c>
      <c r="BB32" s="47" t="str">
        <f t="shared" ref="BB32" si="407">IF(ISERROR(IF($S32="A",BB31/BB30,BB31/BB30)),"",IF($S32="A",BB31/BB30,BB31/BB30))</f>
        <v/>
      </c>
      <c r="BC32" s="47" t="str">
        <f t="shared" ref="BC32" si="408">IF(ISERROR(IF($S32="A",BC31/BC30,BC31/BC30)),"",IF($S32="A",BC31/BC30,BC31/BC30))</f>
        <v/>
      </c>
      <c r="BD32" s="47" t="str">
        <f t="shared" ref="BD32" si="409">IF(ISERROR(IF($S32="A",BD31/BD30,BD31/BD30)),"",IF($S32="A",BD31/BD30,BD31/BD30))</f>
        <v/>
      </c>
      <c r="BE32" s="47" t="str">
        <f t="shared" ref="BE32" si="410">IF(ISERROR(IF($S32="A",BE31/BE30,BE31/BE30)),"",IF($S32="A",BE31/BE30,BE31/BE30))</f>
        <v/>
      </c>
      <c r="BF32" s="47" t="str">
        <f t="shared" ref="BF32" si="411">IF(ISERROR(IF($S32="A",BF31/BF30,BF31/BF30)),"",IF($S32="A",BF31/BF30,BF31/BF30))</f>
        <v/>
      </c>
      <c r="BG32" s="47" t="str">
        <f t="shared" ref="BG32" si="412">IF(ISERROR(IF($S32="A",BG31/BG30,BG31/BG30)),"",IF($S32="A",BG31/BG30,BG31/BG30))</f>
        <v/>
      </c>
      <c r="BH32" s="47" t="str">
        <f t="shared" ref="BH32" si="413">IF(ISERROR(IF($S32="A",BH31/BH30,BH31/BH30)),"",IF($S32="A",BH31/BH30,BH31/BH30))</f>
        <v/>
      </c>
      <c r="BI32" s="47" t="str">
        <f t="shared" ref="BI32" si="414">IF(ISERROR(IF($S32="A",BI31/BI30,BI31/BI30)),"",IF($S32="A",BI31/BI30,BI31/BI30))</f>
        <v/>
      </c>
      <c r="BJ32" s="47" t="str">
        <f t="shared" ref="BJ32" si="415">IF(ISERROR(IF($S32="A",BJ31/BJ30,BJ31/BJ30)),"",IF($S32="A",BJ31/BJ30,BJ31/BJ30))</f>
        <v/>
      </c>
      <c r="BK32" s="47" t="str">
        <f t="shared" ref="BK32" si="416">IF(ISERROR(IF($S32="A",BK31/BK30,BK31/BK30)),"",IF($S32="A",BK31/BK30,BK31/BK30))</f>
        <v/>
      </c>
      <c r="BL32" s="47" t="str">
        <f t="shared" ref="BL32" si="417">IF(ISERROR(IF($S32="A",BL31/BL30,BL31/BL30)),"",IF($S32="A",BL31/BL30,BL31/BL30))</f>
        <v/>
      </c>
      <c r="BM32" s="47" t="str">
        <f t="shared" ref="BM32" si="418">IF(ISERROR(IF($S32="A",BM31/BM30,BM31/BM30)),"",IF($S32="A",BM31/BM30,BM31/BM30))</f>
        <v/>
      </c>
      <c r="BN32" s="47" t="str">
        <f t="shared" ref="BN32" si="419">IF(ISERROR(IF($S32="A",BN31/BN30,BN31/BN30)),"",IF($S32="A",BN31/BN30,BN31/BN30))</f>
        <v/>
      </c>
      <c r="BP32" s="45" t="s">
        <v>4</v>
      </c>
      <c r="BQ32" s="47" t="str">
        <f>IF(ISERROR(IF($S32="A",BQ31/BQ30,BQ31/BQ30)),"",IF($S32="A",BQ31/BQ30,BQ31/BQ30))</f>
        <v/>
      </c>
      <c r="BR32" s="47" t="str">
        <f t="shared" ref="BR32" si="420">IF(ISERROR(IF($S32="A",BR31/BR30,BR31/BR30)),"",IF($S32="A",BR31/BR30,BR31/BR30))</f>
        <v/>
      </c>
      <c r="BS32" s="47" t="str">
        <f t="shared" ref="BS32" si="421">IF(ISERROR(IF($S32="A",BS31/BS30,BS31/BS30)),"",IF($S32="A",BS31/BS30,BS31/BS30))</f>
        <v/>
      </c>
      <c r="BT32" s="47" t="str">
        <f t="shared" ref="BT32" si="422">IF(ISERROR(IF($S32="A",BT31/BT30,BT31/BT30)),"",IF($S32="A",BT31/BT30,BT31/BT30))</f>
        <v/>
      </c>
      <c r="BU32" s="47" t="str">
        <f t="shared" ref="BU32" si="423">IF(ISERROR(IF($S32="A",BU31/BU30,BU31/BU30)),"",IF($S32="A",BU31/BU30,BU31/BU30))</f>
        <v/>
      </c>
      <c r="BV32" s="47" t="str">
        <f t="shared" ref="BV32" si="424">IF(ISERROR(IF($S32="A",BV31/BV30,BV31/BV30)),"",IF($S32="A",BV31/BV30,BV31/BV30))</f>
        <v/>
      </c>
      <c r="BW32" s="47" t="str">
        <f t="shared" ref="BW32" si="425">IF(ISERROR(IF($S32="A",BW31/BW30,BW31/BW30)),"",IF($S32="A",BW31/BW30,BW31/BW30))</f>
        <v/>
      </c>
      <c r="BX32" s="47" t="str">
        <f t="shared" ref="BX32" si="426">IF(ISERROR(IF($S32="A",BX31/BX30,BX31/BX30)),"",IF($S32="A",BX31/BX30,BX31/BX30))</f>
        <v/>
      </c>
      <c r="BY32" s="47" t="str">
        <f t="shared" ref="BY32" si="427">IF(ISERROR(IF($S32="A",BY31/BY30,BY31/BY30)),"",IF($S32="A",BY31/BY30,BY31/BY30))</f>
        <v/>
      </c>
      <c r="BZ32" s="47" t="str">
        <f t="shared" ref="BZ32" si="428">IF(ISERROR(IF($S32="A",BZ31/BZ30,BZ31/BZ30)),"",IF($S32="A",BZ31/BZ30,BZ31/BZ30))</f>
        <v/>
      </c>
      <c r="CA32" s="47" t="str">
        <f t="shared" ref="CA32" si="429">IF(ISERROR(IF($S32="A",CA31/CA30,CA31/CA30)),"",IF($S32="A",CA31/CA30,CA31/CA30))</f>
        <v/>
      </c>
      <c r="CB32" s="47" t="str">
        <f t="shared" ref="CB32" si="430">IF(ISERROR(IF($S32="A",CB31/CB30,CB31/CB30)),"",IF($S32="A",CB31/CB30,CB31/CB30))</f>
        <v/>
      </c>
      <c r="CC32" s="273" t="str">
        <f t="shared" ref="CC32" si="431">IF(ISERROR(IF($S32="A",CC31/CC30,CC31/CC30)),"",IF($S32="A",CC31/CC30,CC31/CC30))</f>
        <v/>
      </c>
      <c r="CD32" s="273" t="str">
        <f t="shared" ref="CD32" si="432">IF(ISERROR(IF($S32="A",CD31/CD30,CD31/CD30)),"",IF($S32="A",CD31/CD30,CD31/CD30))</f>
        <v/>
      </c>
      <c r="CE32" s="144">
        <f>IF(ISERROR(AVERAGE(Q32,AG32,AW32,BM32,CC32)),"",AVERAGE(Q32,AG32,AW32,BM32,CC32))</f>
        <v>0.67500000000000004</v>
      </c>
      <c r="CF32" s="244"/>
    </row>
    <row r="33" spans="1:84" ht="9" customHeight="1" thickTop="1" thickBot="1">
      <c r="E33" s="42">
        <f>IF(E32&lt;0,-E32,E32)</f>
        <v>0.65</v>
      </c>
      <c r="F33" s="42">
        <f t="shared" ref="F33" si="433">IF(F32&lt;0,-F32,F32)</f>
        <v>0.7</v>
      </c>
      <c r="G33" s="42">
        <f t="shared" ref="G33" si="434">IF(G32&lt;0,-G32,G32)</f>
        <v>0.65</v>
      </c>
      <c r="H33" s="42">
        <f t="shared" ref="H33" si="435">IF(H32&lt;0,-H32,H32)</f>
        <v>0.6</v>
      </c>
      <c r="I33" s="42">
        <f t="shared" ref="I33" si="436">IF(I32&lt;0,-I32,I32)</f>
        <v>0.75</v>
      </c>
      <c r="J33" s="42">
        <f t="shared" ref="J33" si="437">IF(J32&lt;0,-J32,J32)</f>
        <v>0.7</v>
      </c>
      <c r="K33" s="42">
        <f t="shared" ref="K33" si="438">IF(K32&lt;0,-K32,K32)</f>
        <v>0</v>
      </c>
      <c r="L33" s="42" t="str">
        <f t="shared" ref="L33" si="439">IF(L32&lt;0,-L32,L32)</f>
        <v/>
      </c>
      <c r="M33" s="42" t="str">
        <f t="shared" ref="M33" si="440">IF(M32&lt;0,-M32,M32)</f>
        <v/>
      </c>
      <c r="N33" s="42" t="str">
        <f t="shared" ref="N33" si="441">IF(N32&lt;0,-N32,N32)</f>
        <v/>
      </c>
      <c r="O33" s="42" t="str">
        <f t="shared" ref="O33" si="442">IF(O32&lt;0,-O32,O32)</f>
        <v/>
      </c>
      <c r="P33" s="42" t="str">
        <f t="shared" ref="P33" si="443">IF(P32&lt;0,-P32,P32)</f>
        <v/>
      </c>
      <c r="Q33" s="42">
        <f t="shared" ref="Q33" si="444">IF(Q32&lt;0,-Q32,Q32)</f>
        <v>0.67500000000000004</v>
      </c>
      <c r="R33" s="42">
        <f t="shared" ref="R33" si="445">IF(R32&lt;0,-R32,R32)</f>
        <v>0.57857142857142863</v>
      </c>
      <c r="U33" s="42" t="str">
        <f>IF(U32&lt;0,-U32,U32)</f>
        <v/>
      </c>
      <c r="V33" s="42" t="str">
        <f t="shared" ref="V33" si="446">IF(V32&lt;0,-V32,V32)</f>
        <v/>
      </c>
      <c r="W33" s="42" t="str">
        <f t="shared" ref="W33" si="447">IF(W32&lt;0,-W32,W32)</f>
        <v/>
      </c>
      <c r="X33" s="42" t="str">
        <f t="shared" ref="X33" si="448">IF(X32&lt;0,-X32,X32)</f>
        <v/>
      </c>
      <c r="Y33" s="42" t="str">
        <f t="shared" ref="Y33" si="449">IF(Y32&lt;0,-Y32,Y32)</f>
        <v/>
      </c>
      <c r="Z33" s="42" t="str">
        <f t="shared" ref="Z33" si="450">IF(Z32&lt;0,-Z32,Z32)</f>
        <v/>
      </c>
      <c r="AA33" s="42" t="str">
        <f t="shared" ref="AA33" si="451">IF(AA32&lt;0,-AA32,AA32)</f>
        <v/>
      </c>
      <c r="AB33" s="42" t="str">
        <f t="shared" ref="AB33" si="452">IF(AB32&lt;0,-AB32,AB32)</f>
        <v/>
      </c>
      <c r="AC33" s="42" t="str">
        <f t="shared" ref="AC33" si="453">IF(AC32&lt;0,-AC32,AC32)</f>
        <v/>
      </c>
      <c r="AD33" s="42" t="str">
        <f t="shared" ref="AD33" si="454">IF(AD32&lt;0,-AD32,AD32)</f>
        <v/>
      </c>
      <c r="AE33" s="42" t="str">
        <f t="shared" ref="AE33" si="455">IF(AE32&lt;0,-AE32,AE32)</f>
        <v/>
      </c>
      <c r="AF33" s="42" t="str">
        <f t="shared" ref="AF33" si="456">IF(AF32&lt;0,-AF32,AF32)</f>
        <v/>
      </c>
      <c r="AG33" s="42" t="str">
        <f t="shared" ref="AG33" si="457">IF(AG32&lt;0,-AG32,AG32)</f>
        <v/>
      </c>
      <c r="AH33" s="42" t="str">
        <f t="shared" ref="AH33" si="458">IF(AH32&lt;0,-AH32,AH32)</f>
        <v/>
      </c>
      <c r="AK33" s="42" t="str">
        <f>IF(AK32&lt;0,-AK32,AK32)</f>
        <v/>
      </c>
      <c r="AL33" s="42" t="str">
        <f t="shared" ref="AL33" si="459">IF(AL32&lt;0,-AL32,AL32)</f>
        <v/>
      </c>
      <c r="AM33" s="42" t="str">
        <f t="shared" ref="AM33" si="460">IF(AM32&lt;0,-AM32,AM32)</f>
        <v/>
      </c>
      <c r="AN33" s="42" t="str">
        <f t="shared" ref="AN33" si="461">IF(AN32&lt;0,-AN32,AN32)</f>
        <v/>
      </c>
      <c r="AO33" s="42" t="str">
        <f t="shared" ref="AO33" si="462">IF(AO32&lt;0,-AO32,AO32)</f>
        <v/>
      </c>
      <c r="AP33" s="42" t="str">
        <f t="shared" ref="AP33" si="463">IF(AP32&lt;0,-AP32,AP32)</f>
        <v/>
      </c>
      <c r="AQ33" s="42" t="str">
        <f t="shared" ref="AQ33" si="464">IF(AQ32&lt;0,-AQ32,AQ32)</f>
        <v/>
      </c>
      <c r="AR33" s="42" t="str">
        <f t="shared" ref="AR33" si="465">IF(AR32&lt;0,-AR32,AR32)</f>
        <v/>
      </c>
      <c r="AS33" s="42" t="str">
        <f t="shared" ref="AS33" si="466">IF(AS32&lt;0,-AS32,AS32)</f>
        <v/>
      </c>
      <c r="AT33" s="42" t="str">
        <f t="shared" ref="AT33" si="467">IF(AT32&lt;0,-AT32,AT32)</f>
        <v/>
      </c>
      <c r="AU33" s="42" t="str">
        <f t="shared" ref="AU33" si="468">IF(AU32&lt;0,-AU32,AU32)</f>
        <v/>
      </c>
      <c r="AV33" s="42" t="str">
        <f t="shared" ref="AV33" si="469">IF(AV32&lt;0,-AV32,AV32)</f>
        <v/>
      </c>
      <c r="AW33" s="42" t="str">
        <f t="shared" ref="AW33" si="470">IF(AW32&lt;0,-AW32,AW32)</f>
        <v/>
      </c>
      <c r="AX33" s="42" t="str">
        <f t="shared" ref="AX33" si="471">IF(AX32&lt;0,-AX32,AX32)</f>
        <v/>
      </c>
      <c r="AZ33" s="241"/>
      <c r="BA33" s="42" t="str">
        <f>IF(BA32&lt;0,-BA32,BA32)</f>
        <v/>
      </c>
      <c r="BB33" s="42" t="str">
        <f t="shared" ref="BB33" si="472">IF(BB32&lt;0,-BB32,BB32)</f>
        <v/>
      </c>
      <c r="BC33" s="42" t="str">
        <f t="shared" ref="BC33" si="473">IF(BC32&lt;0,-BC32,BC32)</f>
        <v/>
      </c>
      <c r="BD33" s="42" t="str">
        <f t="shared" ref="BD33" si="474">IF(BD32&lt;0,-BD32,BD32)</f>
        <v/>
      </c>
      <c r="BE33" s="42" t="str">
        <f t="shared" ref="BE33" si="475">IF(BE32&lt;0,-BE32,BE32)</f>
        <v/>
      </c>
      <c r="BF33" s="42" t="str">
        <f t="shared" ref="BF33" si="476">IF(BF32&lt;0,-BF32,BF32)</f>
        <v/>
      </c>
      <c r="BG33" s="42" t="str">
        <f t="shared" ref="BG33" si="477">IF(BG32&lt;0,-BG32,BG32)</f>
        <v/>
      </c>
      <c r="BH33" s="42" t="str">
        <f t="shared" ref="BH33" si="478">IF(BH32&lt;0,-BH32,BH32)</f>
        <v/>
      </c>
      <c r="BI33" s="42" t="str">
        <f t="shared" ref="BI33" si="479">IF(BI32&lt;0,-BI32,BI32)</f>
        <v/>
      </c>
      <c r="BJ33" s="42" t="str">
        <f t="shared" ref="BJ33" si="480">IF(BJ32&lt;0,-BJ32,BJ32)</f>
        <v/>
      </c>
      <c r="BK33" s="42" t="str">
        <f t="shared" ref="BK33" si="481">IF(BK32&lt;0,-BK32,BK32)</f>
        <v/>
      </c>
      <c r="BL33" s="42" t="str">
        <f t="shared" ref="BL33" si="482">IF(BL32&lt;0,-BL32,BL32)</f>
        <v/>
      </c>
      <c r="BM33" s="42" t="str">
        <f t="shared" ref="BM33" si="483">IF(BM32&lt;0,-BM32,BM32)</f>
        <v/>
      </c>
      <c r="BN33" s="42" t="str">
        <f t="shared" ref="BN33" si="484">IF(BN32&lt;0,-BN32,BN32)</f>
        <v/>
      </c>
      <c r="BQ33" s="42" t="str">
        <f>IF(BQ32&lt;0,-BQ32,BQ32)</f>
        <v/>
      </c>
      <c r="BR33" s="42" t="str">
        <f t="shared" ref="BR33" si="485">IF(BR32&lt;0,-BR32,BR32)</f>
        <v/>
      </c>
      <c r="BS33" s="42" t="str">
        <f t="shared" ref="BS33" si="486">IF(BS32&lt;0,-BS32,BS32)</f>
        <v/>
      </c>
      <c r="BT33" s="42" t="str">
        <f t="shared" ref="BT33" si="487">IF(BT32&lt;0,-BT32,BT32)</f>
        <v/>
      </c>
      <c r="BU33" s="42" t="str">
        <f t="shared" ref="BU33" si="488">IF(BU32&lt;0,-BU32,BU32)</f>
        <v/>
      </c>
      <c r="BV33" s="42" t="str">
        <f t="shared" ref="BV33" si="489">IF(BV32&lt;0,-BV32,BV32)</f>
        <v/>
      </c>
      <c r="BW33" s="42" t="str">
        <f t="shared" ref="BW33" si="490">IF(BW32&lt;0,-BW32,BW32)</f>
        <v/>
      </c>
      <c r="BX33" s="42" t="str">
        <f t="shared" ref="BX33" si="491">IF(BX32&lt;0,-BX32,BX32)</f>
        <v/>
      </c>
      <c r="BY33" s="42" t="str">
        <f t="shared" ref="BY33" si="492">IF(BY32&lt;0,-BY32,BY32)</f>
        <v/>
      </c>
      <c r="BZ33" s="42" t="str">
        <f t="shared" ref="BZ33" si="493">IF(BZ32&lt;0,-BZ32,BZ32)</f>
        <v/>
      </c>
      <c r="CA33" s="42" t="str">
        <f t="shared" ref="CA33" si="494">IF(CA32&lt;0,-CA32,CA32)</f>
        <v/>
      </c>
      <c r="CB33" s="42" t="str">
        <f t="shared" ref="CB33" si="495">IF(CB32&lt;0,-CB32,CB32)</f>
        <v/>
      </c>
      <c r="CC33" s="274" t="str">
        <f t="shared" ref="CC33" si="496">IF(CC32&lt;0,-CC32,CC32)</f>
        <v/>
      </c>
      <c r="CD33" s="274" t="str">
        <f t="shared" ref="CD33" si="497">IF(CD32&lt;0,-CD32,CD32)</f>
        <v/>
      </c>
    </row>
    <row r="34" spans="1:84" s="233" customFormat="1" ht="26.25" customHeight="1" thickTop="1" thickBot="1">
      <c r="A34" s="232"/>
      <c r="B34" s="232">
        <f>IF(ME!$H$15=0,0,1)</f>
        <v>1</v>
      </c>
      <c r="C34" s="340" t="s">
        <v>73</v>
      </c>
      <c r="D34" s="234" t="s">
        <v>80</v>
      </c>
      <c r="E34" s="235" t="s">
        <v>5</v>
      </c>
      <c r="F34" s="236" t="s">
        <v>6</v>
      </c>
      <c r="G34" s="236" t="s">
        <v>7</v>
      </c>
      <c r="H34" s="236" t="s">
        <v>287</v>
      </c>
      <c r="I34" s="236" t="s">
        <v>288</v>
      </c>
      <c r="J34" s="236" t="s">
        <v>289</v>
      </c>
      <c r="K34" s="236" t="s">
        <v>290</v>
      </c>
      <c r="L34" s="236" t="s">
        <v>291</v>
      </c>
      <c r="M34" s="236" t="s">
        <v>251</v>
      </c>
      <c r="N34" s="236" t="s">
        <v>252</v>
      </c>
      <c r="O34" s="236" t="s">
        <v>254</v>
      </c>
      <c r="P34" s="236" t="s">
        <v>253</v>
      </c>
      <c r="Q34" s="237" t="s">
        <v>54</v>
      </c>
      <c r="R34" s="237" t="s">
        <v>8</v>
      </c>
      <c r="S34" s="7"/>
      <c r="T34" s="238"/>
      <c r="U34" s="235" t="s">
        <v>5</v>
      </c>
      <c r="V34" s="236" t="s">
        <v>6</v>
      </c>
      <c r="W34" s="236" t="s">
        <v>7</v>
      </c>
      <c r="X34" s="236" t="s">
        <v>287</v>
      </c>
      <c r="Y34" s="236" t="s">
        <v>288</v>
      </c>
      <c r="Z34" s="236" t="s">
        <v>289</v>
      </c>
      <c r="AA34" s="236" t="s">
        <v>290</v>
      </c>
      <c r="AB34" s="236" t="s">
        <v>291</v>
      </c>
      <c r="AC34" s="236" t="s">
        <v>251</v>
      </c>
      <c r="AD34" s="236" t="s">
        <v>252</v>
      </c>
      <c r="AE34" s="236" t="s">
        <v>254</v>
      </c>
      <c r="AF34" s="236" t="s">
        <v>253</v>
      </c>
      <c r="AG34" s="237" t="s">
        <v>54</v>
      </c>
      <c r="AH34" s="237" t="s">
        <v>8</v>
      </c>
      <c r="AI34" s="7"/>
      <c r="AJ34" s="238"/>
      <c r="AK34" s="235" t="s">
        <v>5</v>
      </c>
      <c r="AL34" s="236" t="s">
        <v>6</v>
      </c>
      <c r="AM34" s="236" t="s">
        <v>7</v>
      </c>
      <c r="AN34" s="236" t="s">
        <v>287</v>
      </c>
      <c r="AO34" s="236" t="s">
        <v>288</v>
      </c>
      <c r="AP34" s="236" t="s">
        <v>289</v>
      </c>
      <c r="AQ34" s="236" t="s">
        <v>290</v>
      </c>
      <c r="AR34" s="236" t="s">
        <v>291</v>
      </c>
      <c r="AS34" s="236" t="s">
        <v>251</v>
      </c>
      <c r="AT34" s="236" t="s">
        <v>252</v>
      </c>
      <c r="AU34" s="236" t="s">
        <v>254</v>
      </c>
      <c r="AV34" s="236" t="s">
        <v>253</v>
      </c>
      <c r="AW34" s="237" t="s">
        <v>54</v>
      </c>
      <c r="AX34" s="237" t="s">
        <v>8</v>
      </c>
      <c r="AY34" s="7"/>
      <c r="AZ34" s="238"/>
      <c r="BA34" s="235" t="s">
        <v>5</v>
      </c>
      <c r="BB34" s="236" t="s">
        <v>6</v>
      </c>
      <c r="BC34" s="236" t="s">
        <v>7</v>
      </c>
      <c r="BD34" s="236" t="s">
        <v>287</v>
      </c>
      <c r="BE34" s="236" t="s">
        <v>288</v>
      </c>
      <c r="BF34" s="236" t="s">
        <v>289</v>
      </c>
      <c r="BG34" s="236" t="s">
        <v>290</v>
      </c>
      <c r="BH34" s="236" t="s">
        <v>291</v>
      </c>
      <c r="BI34" s="236" t="s">
        <v>251</v>
      </c>
      <c r="BJ34" s="236" t="s">
        <v>252</v>
      </c>
      <c r="BK34" s="236" t="s">
        <v>254</v>
      </c>
      <c r="BL34" s="236" t="s">
        <v>253</v>
      </c>
      <c r="BM34" s="237" t="s">
        <v>54</v>
      </c>
      <c r="BN34" s="237" t="s">
        <v>8</v>
      </c>
      <c r="BP34" s="238"/>
      <c r="BQ34" s="235" t="s">
        <v>5</v>
      </c>
      <c r="BR34" s="236" t="s">
        <v>6</v>
      </c>
      <c r="BS34" s="236" t="s">
        <v>7</v>
      </c>
      <c r="BT34" s="236" t="s">
        <v>287</v>
      </c>
      <c r="BU34" s="236" t="s">
        <v>288</v>
      </c>
      <c r="BV34" s="236" t="s">
        <v>289</v>
      </c>
      <c r="BW34" s="236" t="s">
        <v>290</v>
      </c>
      <c r="BX34" s="236" t="s">
        <v>291</v>
      </c>
      <c r="BY34" s="236" t="s">
        <v>251</v>
      </c>
      <c r="BZ34" s="236" t="s">
        <v>252</v>
      </c>
      <c r="CA34" s="236" t="s">
        <v>254</v>
      </c>
      <c r="CB34" s="236" t="s">
        <v>253</v>
      </c>
      <c r="CC34" s="271" t="s">
        <v>54</v>
      </c>
      <c r="CD34" s="271" t="s">
        <v>8</v>
      </c>
      <c r="CE34" s="7"/>
      <c r="CF34" s="248"/>
    </row>
    <row r="35" spans="1:84" s="227" customFormat="1" ht="37.5" hidden="1" customHeight="1" thickTop="1" thickBot="1">
      <c r="B35" s="232">
        <f>IF(ME!$H$15=0,0,1)</f>
        <v>1</v>
      </c>
      <c r="C35" s="341"/>
      <c r="D35" s="45" t="s">
        <v>66</v>
      </c>
      <c r="E35" s="239"/>
      <c r="F35" s="239"/>
      <c r="G35" s="239"/>
      <c r="H35" s="239"/>
      <c r="I35" s="239"/>
      <c r="J35" s="239"/>
      <c r="K35" s="239"/>
      <c r="L35" s="239"/>
      <c r="M35" s="239"/>
      <c r="N35" s="239"/>
      <c r="O35" s="239"/>
      <c r="P35" s="239"/>
      <c r="Q35" s="46"/>
      <c r="R35" s="46">
        <f>SUM(E35:P35)</f>
        <v>0</v>
      </c>
      <c r="S35" s="44"/>
      <c r="T35" s="45" t="s">
        <v>66</v>
      </c>
      <c r="U35" s="239"/>
      <c r="V35" s="239"/>
      <c r="W35" s="239"/>
      <c r="X35" s="239"/>
      <c r="Y35" s="239"/>
      <c r="Z35" s="239"/>
      <c r="AA35" s="239"/>
      <c r="AB35" s="239"/>
      <c r="AC35" s="239"/>
      <c r="AD35" s="239"/>
      <c r="AE35" s="239"/>
      <c r="AF35" s="239"/>
      <c r="AG35" s="46"/>
      <c r="AH35" s="46">
        <f>SUM(U35:AF35)</f>
        <v>0</v>
      </c>
      <c r="AI35" s="44"/>
      <c r="AJ35" s="45" t="s">
        <v>66</v>
      </c>
      <c r="AK35" s="239"/>
      <c r="AL35" s="239"/>
      <c r="AM35" s="239"/>
      <c r="AN35" s="239"/>
      <c r="AO35" s="239"/>
      <c r="AP35" s="239"/>
      <c r="AQ35" s="239"/>
      <c r="AR35" s="239"/>
      <c r="AS35" s="239"/>
      <c r="AT35" s="239"/>
      <c r="AU35" s="239"/>
      <c r="AV35" s="239"/>
      <c r="AW35" s="46"/>
      <c r="AX35" s="46">
        <f>SUM(AK35:AV35)</f>
        <v>0</v>
      </c>
      <c r="AY35" s="44"/>
      <c r="AZ35" s="45" t="s">
        <v>66</v>
      </c>
      <c r="BA35" s="239"/>
      <c r="BB35" s="239"/>
      <c r="BC35" s="239"/>
      <c r="BD35" s="239"/>
      <c r="BE35" s="239"/>
      <c r="BF35" s="239"/>
      <c r="BG35" s="239"/>
      <c r="BH35" s="239"/>
      <c r="BI35" s="239"/>
      <c r="BJ35" s="239"/>
      <c r="BK35" s="239"/>
      <c r="BL35" s="239"/>
      <c r="BM35" s="46"/>
      <c r="BN35" s="46">
        <f>SUM(BA35:BL35)</f>
        <v>0</v>
      </c>
      <c r="BO35" s="240"/>
      <c r="BP35" s="45" t="s">
        <v>66</v>
      </c>
      <c r="BQ35" s="239"/>
      <c r="BR35" s="239"/>
      <c r="BS35" s="239"/>
      <c r="BT35" s="239"/>
      <c r="BU35" s="239"/>
      <c r="BV35" s="239"/>
      <c r="BW35" s="239"/>
      <c r="BX35" s="239"/>
      <c r="BY35" s="239"/>
      <c r="BZ35" s="239"/>
      <c r="CA35" s="239"/>
      <c r="CB35" s="239"/>
      <c r="CC35" s="272"/>
      <c r="CD35" s="272">
        <f>SUM(BQ35:CB35)</f>
        <v>0</v>
      </c>
      <c r="CE35" s="42"/>
      <c r="CF35" s="244"/>
    </row>
    <row r="36" spans="1:84" s="227" customFormat="1" ht="26.25" customHeight="1" thickTop="1" thickBot="1">
      <c r="B36" s="232">
        <f>IF(ME!$H$15=0,0,1)</f>
        <v>1</v>
      </c>
      <c r="C36" s="337" t="str">
        <f>C95</f>
        <v>Aumentar: Satisfacción del cliente</v>
      </c>
      <c r="D36" s="45" t="s">
        <v>9</v>
      </c>
      <c r="E36" s="239">
        <v>0.9</v>
      </c>
      <c r="F36" s="239">
        <v>0.9</v>
      </c>
      <c r="G36" s="239">
        <v>0.9</v>
      </c>
      <c r="H36" s="239">
        <v>0.95</v>
      </c>
      <c r="I36" s="239">
        <v>0.95</v>
      </c>
      <c r="J36" s="239">
        <v>0.95</v>
      </c>
      <c r="K36" s="239">
        <v>1</v>
      </c>
      <c r="L36" s="239"/>
      <c r="M36" s="239"/>
      <c r="N36" s="239"/>
      <c r="O36" s="239"/>
      <c r="P36" s="239"/>
      <c r="Q36" s="46">
        <f>SUMIF(E67:P67,"=1",E36:P36)</f>
        <v>5.5500000000000007</v>
      </c>
      <c r="R36" s="46">
        <f>SUM(E36:P36)</f>
        <v>6.5500000000000007</v>
      </c>
      <c r="S36" s="42">
        <v>12</v>
      </c>
      <c r="T36" s="45" t="s">
        <v>9</v>
      </c>
      <c r="U36" s="239"/>
      <c r="V36" s="239"/>
      <c r="W36" s="239"/>
      <c r="X36" s="239"/>
      <c r="Y36" s="239"/>
      <c r="Z36" s="239"/>
      <c r="AA36" s="239"/>
      <c r="AB36" s="239"/>
      <c r="AC36" s="239"/>
      <c r="AD36" s="239"/>
      <c r="AE36" s="239"/>
      <c r="AF36" s="239"/>
      <c r="AG36" s="46">
        <f>SUMIF(U67:AF67,"=1",U36:AF36)</f>
        <v>0</v>
      </c>
      <c r="AH36" s="46">
        <f>SUM(U36:AF36)</f>
        <v>0</v>
      </c>
      <c r="AI36" s="42"/>
      <c r="AJ36" s="45" t="s">
        <v>9</v>
      </c>
      <c r="AK36" s="239"/>
      <c r="AL36" s="239"/>
      <c r="AM36" s="239"/>
      <c r="AN36" s="239"/>
      <c r="AO36" s="239"/>
      <c r="AP36" s="239"/>
      <c r="AQ36" s="239"/>
      <c r="AR36" s="239"/>
      <c r="AS36" s="239"/>
      <c r="AT36" s="239"/>
      <c r="AU36" s="239"/>
      <c r="AV36" s="239"/>
      <c r="AW36" s="46">
        <f>SUMIF(AK67:AV67,"=1",AK36:AV36)</f>
        <v>0</v>
      </c>
      <c r="AX36" s="46">
        <f>SUM(AK36:AV36)</f>
        <v>0</v>
      </c>
      <c r="AY36" s="42"/>
      <c r="AZ36" s="45" t="s">
        <v>9</v>
      </c>
      <c r="BA36" s="239"/>
      <c r="BB36" s="239"/>
      <c r="BC36" s="239"/>
      <c r="BD36" s="239"/>
      <c r="BE36" s="239"/>
      <c r="BF36" s="239"/>
      <c r="BG36" s="239"/>
      <c r="BH36" s="239"/>
      <c r="BI36" s="239"/>
      <c r="BJ36" s="239"/>
      <c r="BK36" s="239"/>
      <c r="BL36" s="239"/>
      <c r="BM36" s="46">
        <f>SUMIF(BA67:BL67,"=1",BA36:BL36)</f>
        <v>0</v>
      </c>
      <c r="BN36" s="46">
        <f>SUM(BA36:BL36)</f>
        <v>0</v>
      </c>
      <c r="BP36" s="45" t="s">
        <v>9</v>
      </c>
      <c r="BQ36" s="239"/>
      <c r="BR36" s="239"/>
      <c r="BS36" s="239"/>
      <c r="BT36" s="239"/>
      <c r="BU36" s="239"/>
      <c r="BV36" s="239"/>
      <c r="BW36" s="239"/>
      <c r="BX36" s="239"/>
      <c r="BY36" s="239"/>
      <c r="BZ36" s="239"/>
      <c r="CA36" s="239"/>
      <c r="CB36" s="239"/>
      <c r="CC36" s="272">
        <f>SUMIF(BQ67:CB67,"=1",BQ36:CB36)</f>
        <v>0</v>
      </c>
      <c r="CD36" s="272">
        <f>SUM(BQ36:CB36)</f>
        <v>0</v>
      </c>
      <c r="CE36" s="42"/>
      <c r="CF36" s="244"/>
    </row>
    <row r="37" spans="1:84" s="227" customFormat="1" ht="26.25" customHeight="1" thickTop="1" thickBot="1">
      <c r="B37" s="232">
        <f>IF(ME!$H$15=0,0,1)</f>
        <v>1</v>
      </c>
      <c r="C37" s="338"/>
      <c r="D37" s="45" t="s">
        <v>10</v>
      </c>
      <c r="E37" s="239">
        <v>0.6</v>
      </c>
      <c r="F37" s="239">
        <v>0.6</v>
      </c>
      <c r="G37" s="239">
        <v>0.5</v>
      </c>
      <c r="H37" s="239">
        <v>0.5</v>
      </c>
      <c r="I37" s="239">
        <v>0.55000000000000004</v>
      </c>
      <c r="J37" s="239">
        <v>0.61</v>
      </c>
      <c r="K37" s="239"/>
      <c r="L37" s="239"/>
      <c r="M37" s="239"/>
      <c r="N37" s="239"/>
      <c r="O37" s="239"/>
      <c r="P37" s="239"/>
      <c r="Q37" s="46">
        <f>SUMIF(E68:P68,"=1",E37:P37)</f>
        <v>3.36</v>
      </c>
      <c r="R37" s="46">
        <f>SUM(E37:P37)</f>
        <v>3.36</v>
      </c>
      <c r="S37" s="42">
        <v>13</v>
      </c>
      <c r="T37" s="45" t="s">
        <v>10</v>
      </c>
      <c r="U37" s="239"/>
      <c r="V37" s="239"/>
      <c r="W37" s="239"/>
      <c r="X37" s="239"/>
      <c r="Y37" s="239"/>
      <c r="Z37" s="239"/>
      <c r="AA37" s="239"/>
      <c r="AB37" s="239"/>
      <c r="AC37" s="239"/>
      <c r="AD37" s="239"/>
      <c r="AE37" s="239"/>
      <c r="AF37" s="239"/>
      <c r="AG37" s="46">
        <f>SUMIF(U68:AF68,"=1",U37:AF37)</f>
        <v>0</v>
      </c>
      <c r="AH37" s="46">
        <f>SUM(U37:AF37)</f>
        <v>0</v>
      </c>
      <c r="AI37" s="42"/>
      <c r="AJ37" s="45" t="s">
        <v>10</v>
      </c>
      <c r="AK37" s="239"/>
      <c r="AL37" s="239"/>
      <c r="AM37" s="239"/>
      <c r="AN37" s="239"/>
      <c r="AO37" s="239"/>
      <c r="AP37" s="239"/>
      <c r="AQ37" s="239"/>
      <c r="AR37" s="239"/>
      <c r="AS37" s="239"/>
      <c r="AT37" s="239"/>
      <c r="AU37" s="239"/>
      <c r="AV37" s="239"/>
      <c r="AW37" s="46">
        <f>SUMIF(AK68:AV68,"=1",AK37:AV37)</f>
        <v>0</v>
      </c>
      <c r="AX37" s="46">
        <f>SUM(AK37:AV37)</f>
        <v>0</v>
      </c>
      <c r="AY37" s="42"/>
      <c r="AZ37" s="45" t="s">
        <v>10</v>
      </c>
      <c r="BA37" s="239"/>
      <c r="BB37" s="239"/>
      <c r="BC37" s="239"/>
      <c r="BD37" s="239"/>
      <c r="BE37" s="239"/>
      <c r="BF37" s="239"/>
      <c r="BG37" s="239"/>
      <c r="BH37" s="239"/>
      <c r="BI37" s="239"/>
      <c r="BJ37" s="239"/>
      <c r="BK37" s="239"/>
      <c r="BL37" s="239"/>
      <c r="BM37" s="46">
        <f>SUMIF(BA68:BL68,"=1",BA37:BL37)</f>
        <v>0</v>
      </c>
      <c r="BN37" s="46">
        <f>SUM(BA37:BL37)</f>
        <v>0</v>
      </c>
      <c r="BP37" s="45" t="s">
        <v>10</v>
      </c>
      <c r="BQ37" s="239"/>
      <c r="BR37" s="239"/>
      <c r="BS37" s="239"/>
      <c r="BT37" s="239"/>
      <c r="BU37" s="239"/>
      <c r="BV37" s="239"/>
      <c r="BW37" s="239"/>
      <c r="BX37" s="239"/>
      <c r="BY37" s="239"/>
      <c r="BZ37" s="239"/>
      <c r="CA37" s="239"/>
      <c r="CB37" s="239"/>
      <c r="CC37" s="272">
        <f>SUMIF(BQ68:CB68,"=1",BQ37:CB37)</f>
        <v>0</v>
      </c>
      <c r="CD37" s="272">
        <f>SUM(BQ37:CB37)</f>
        <v>0</v>
      </c>
      <c r="CE37" s="42"/>
      <c r="CF37" s="244"/>
    </row>
    <row r="38" spans="1:84" s="227" customFormat="1" ht="26.25" customHeight="1" thickTop="1" thickBot="1">
      <c r="B38" s="232">
        <f>IF(ME!$H$15=0,0,1)</f>
        <v>1</v>
      </c>
      <c r="C38" s="339"/>
      <c r="D38" s="45" t="s">
        <v>4</v>
      </c>
      <c r="E38" s="47">
        <f>IF(ISERROR(IF($S38="A",E37/E36,E37/E36)),"",IF($S38="A",E37/E36,E37/E36))</f>
        <v>0.66666666666666663</v>
      </c>
      <c r="F38" s="47">
        <f t="shared" ref="F38" si="498">IF(ISERROR(IF($S38="A",F37/F36,F37/F36)),"",IF($S38="A",F37/F36,F37/F36))</f>
        <v>0.66666666666666663</v>
      </c>
      <c r="G38" s="47">
        <f t="shared" ref="G38" si="499">IF(ISERROR(IF($S38="A",G37/G36,G37/G36)),"",IF($S38="A",G37/G36,G37/G36))</f>
        <v>0.55555555555555558</v>
      </c>
      <c r="H38" s="47">
        <f t="shared" ref="H38" si="500">IF(ISERROR(IF($S38="A",H37/H36,H37/H36)),"",IF($S38="A",H37/H36,H37/H36))</f>
        <v>0.52631578947368418</v>
      </c>
      <c r="I38" s="47">
        <f t="shared" ref="I38" si="501">IF(ISERROR(IF($S38="A",I37/I36,I37/I36)),"",IF($S38="A",I37/I36,I37/I36))</f>
        <v>0.57894736842105265</v>
      </c>
      <c r="J38" s="47">
        <f t="shared" ref="J38" si="502">IF(ISERROR(IF($S38="A",J37/J36,J37/J36)),"",IF($S38="A",J37/J36,J37/J36))</f>
        <v>0.64210526315789473</v>
      </c>
      <c r="K38" s="47">
        <f t="shared" ref="K38" si="503">IF(ISERROR(IF($S38="A",K37/K36,K37/K36)),"",IF($S38="A",K37/K36,K37/K36))</f>
        <v>0</v>
      </c>
      <c r="L38" s="47" t="str">
        <f t="shared" ref="L38" si="504">IF(ISERROR(IF($S38="A",L37/L36,L37/L36)),"",IF($S38="A",L37/L36,L37/L36))</f>
        <v/>
      </c>
      <c r="M38" s="47" t="str">
        <f t="shared" ref="M38" si="505">IF(ISERROR(IF($S38="A",M37/M36,M37/M36)),"",IF($S38="A",M37/M36,M37/M36))</f>
        <v/>
      </c>
      <c r="N38" s="47" t="str">
        <f t="shared" ref="N38" si="506">IF(ISERROR(IF($S38="A",N37/N36,N37/N36)),"",IF($S38="A",N37/N36,N37/N36))</f>
        <v/>
      </c>
      <c r="O38" s="47" t="str">
        <f t="shared" ref="O38" si="507">IF(ISERROR(IF($S38="A",O37/O36,O37/O36)),"",IF($S38="A",O37/O36,O37/O36))</f>
        <v/>
      </c>
      <c r="P38" s="47" t="str">
        <f t="shared" ref="P38" si="508">IF(ISERROR(IF($S38="A",P37/P36,P37/P36)),"",IF($S38="A",P37/P36,P37/P36))</f>
        <v/>
      </c>
      <c r="Q38" s="47">
        <f t="shared" ref="Q38" si="509">IF(ISERROR(IF($S38="A",Q37/Q36,Q37/Q36)),"",IF($S38="A",Q37/Q36,Q37/Q36))</f>
        <v>0.60540540540540533</v>
      </c>
      <c r="R38" s="47">
        <f t="shared" ref="R38" si="510">IF(ISERROR(IF($S38="A",R37/R36,R37/R36)),"",IF($S38="A",R37/R36,R37/R36))</f>
        <v>0.51297709923664114</v>
      </c>
      <c r="S38" s="42" t="str">
        <f>LEFT(C36,1)</f>
        <v>A</v>
      </c>
      <c r="T38" s="45" t="s">
        <v>4</v>
      </c>
      <c r="U38" s="47" t="str">
        <f>IF(ISERROR(IF($S38="A",U37/U36,U37/U36)),"",IF($S38="A",U37/U36,U37/U36))</f>
        <v/>
      </c>
      <c r="V38" s="47" t="str">
        <f t="shared" ref="V38" si="511">IF(ISERROR(IF($S38="A",V37/V36,V37/V36)),"",IF($S38="A",V37/V36,V37/V36))</f>
        <v/>
      </c>
      <c r="W38" s="47" t="str">
        <f t="shared" ref="W38" si="512">IF(ISERROR(IF($S38="A",W37/W36,W37/W36)),"",IF($S38="A",W37/W36,W37/W36))</f>
        <v/>
      </c>
      <c r="X38" s="47" t="str">
        <f t="shared" ref="X38" si="513">IF(ISERROR(IF($S38="A",X37/X36,X37/X36)),"",IF($S38="A",X37/X36,X37/X36))</f>
        <v/>
      </c>
      <c r="Y38" s="47" t="str">
        <f t="shared" ref="Y38" si="514">IF(ISERROR(IF($S38="A",Y37/Y36,Y37/Y36)),"",IF($S38="A",Y37/Y36,Y37/Y36))</f>
        <v/>
      </c>
      <c r="Z38" s="47" t="str">
        <f t="shared" ref="Z38" si="515">IF(ISERROR(IF($S38="A",Z37/Z36,Z37/Z36)),"",IF($S38="A",Z37/Z36,Z37/Z36))</f>
        <v/>
      </c>
      <c r="AA38" s="47" t="str">
        <f t="shared" ref="AA38" si="516">IF(ISERROR(IF($S38="A",AA37/AA36,AA37/AA36)),"",IF($S38="A",AA37/AA36,AA37/AA36))</f>
        <v/>
      </c>
      <c r="AB38" s="47" t="str">
        <f t="shared" ref="AB38" si="517">IF(ISERROR(IF($S38="A",AB37/AB36,AB37/AB36)),"",IF($S38="A",AB37/AB36,AB37/AB36))</f>
        <v/>
      </c>
      <c r="AC38" s="47" t="str">
        <f t="shared" ref="AC38" si="518">IF(ISERROR(IF($S38="A",AC37/AC36,AC37/AC36)),"",IF($S38="A",AC37/AC36,AC37/AC36))</f>
        <v/>
      </c>
      <c r="AD38" s="47" t="str">
        <f t="shared" ref="AD38" si="519">IF(ISERROR(IF($S38="A",AD37/AD36,AD37/AD36)),"",IF($S38="A",AD37/AD36,AD37/AD36))</f>
        <v/>
      </c>
      <c r="AE38" s="47" t="str">
        <f t="shared" ref="AE38" si="520">IF(ISERROR(IF($S38="A",AE37/AE36,AE37/AE36)),"",IF($S38="A",AE37/AE36,AE37/AE36))</f>
        <v/>
      </c>
      <c r="AF38" s="47" t="str">
        <f t="shared" ref="AF38" si="521">IF(ISERROR(IF($S38="A",AF37/AF36,AF37/AF36)),"",IF($S38="A",AF37/AF36,AF37/AF36))</f>
        <v/>
      </c>
      <c r="AG38" s="47" t="str">
        <f t="shared" ref="AG38" si="522">IF(ISERROR(IF($S38="A",AG37/AG36,AG37/AG36)),"",IF($S38="A",AG37/AG36,AG37/AG36))</f>
        <v/>
      </c>
      <c r="AH38" s="47" t="str">
        <f t="shared" ref="AH38" si="523">IF(ISERROR(IF($S38="A",AH37/AH36,AH37/AH36)),"",IF($S38="A",AH37/AH36,AH37/AH36))</f>
        <v/>
      </c>
      <c r="AI38" s="42"/>
      <c r="AJ38" s="45" t="s">
        <v>4</v>
      </c>
      <c r="AK38" s="47" t="str">
        <f>IF(ISERROR(IF($S38="A",AK37/AK36,AK37/AK36)),"",IF($S38="A",AK37/AK36,AK37/AK36))</f>
        <v/>
      </c>
      <c r="AL38" s="47" t="str">
        <f t="shared" ref="AL38" si="524">IF(ISERROR(IF($S38="A",AL37/AL36,AL37/AL36)),"",IF($S38="A",AL37/AL36,AL37/AL36))</f>
        <v/>
      </c>
      <c r="AM38" s="47" t="str">
        <f t="shared" ref="AM38" si="525">IF(ISERROR(IF($S38="A",AM37/AM36,AM37/AM36)),"",IF($S38="A",AM37/AM36,AM37/AM36))</f>
        <v/>
      </c>
      <c r="AN38" s="47" t="str">
        <f t="shared" ref="AN38" si="526">IF(ISERROR(IF($S38="A",AN37/AN36,AN37/AN36)),"",IF($S38="A",AN37/AN36,AN37/AN36))</f>
        <v/>
      </c>
      <c r="AO38" s="47" t="str">
        <f t="shared" ref="AO38" si="527">IF(ISERROR(IF($S38="A",AO37/AO36,AO37/AO36)),"",IF($S38="A",AO37/AO36,AO37/AO36))</f>
        <v/>
      </c>
      <c r="AP38" s="47" t="str">
        <f t="shared" ref="AP38" si="528">IF(ISERROR(IF($S38="A",AP37/AP36,AP37/AP36)),"",IF($S38="A",AP37/AP36,AP37/AP36))</f>
        <v/>
      </c>
      <c r="AQ38" s="47" t="str">
        <f t="shared" ref="AQ38" si="529">IF(ISERROR(IF($S38="A",AQ37/AQ36,AQ37/AQ36)),"",IF($S38="A",AQ37/AQ36,AQ37/AQ36))</f>
        <v/>
      </c>
      <c r="AR38" s="47" t="str">
        <f t="shared" ref="AR38" si="530">IF(ISERROR(IF($S38="A",AR37/AR36,AR37/AR36)),"",IF($S38="A",AR37/AR36,AR37/AR36))</f>
        <v/>
      </c>
      <c r="AS38" s="47" t="str">
        <f t="shared" ref="AS38" si="531">IF(ISERROR(IF($S38="A",AS37/AS36,AS37/AS36)),"",IF($S38="A",AS37/AS36,AS37/AS36))</f>
        <v/>
      </c>
      <c r="AT38" s="47" t="str">
        <f t="shared" ref="AT38" si="532">IF(ISERROR(IF($S38="A",AT37/AT36,AT37/AT36)),"",IF($S38="A",AT37/AT36,AT37/AT36))</f>
        <v/>
      </c>
      <c r="AU38" s="47" t="str">
        <f t="shared" ref="AU38" si="533">IF(ISERROR(IF($S38="A",AU37/AU36,AU37/AU36)),"",IF($S38="A",AU37/AU36,AU37/AU36))</f>
        <v/>
      </c>
      <c r="AV38" s="47" t="str">
        <f t="shared" ref="AV38" si="534">IF(ISERROR(IF($S38="A",AV37/AV36,AV37/AV36)),"",IF($S38="A",AV37/AV36,AV37/AV36))</f>
        <v/>
      </c>
      <c r="AW38" s="47" t="str">
        <f t="shared" ref="AW38" si="535">IF(ISERROR(IF($S38="A",AW37/AW36,AW37/AW36)),"",IF($S38="A",AW37/AW36,AW37/AW36))</f>
        <v/>
      </c>
      <c r="AX38" s="47" t="str">
        <f t="shared" ref="AX38" si="536">IF(ISERROR(IF($S38="A",AX37/AX36,AX37/AX36)),"",IF($S38="A",AX37/AX36,AX37/AX36))</f>
        <v/>
      </c>
      <c r="AY38" s="42"/>
      <c r="AZ38" s="45" t="s">
        <v>4</v>
      </c>
      <c r="BA38" s="47" t="str">
        <f>IF(ISERROR(IF($S38="A",BA37/BA36,BA37/BA36)),"",IF($S38="A",BA37/BA36,BA37/BA36))</f>
        <v/>
      </c>
      <c r="BB38" s="47" t="str">
        <f t="shared" ref="BB38" si="537">IF(ISERROR(IF($S38="A",BB37/BB36,BB37/BB36)),"",IF($S38="A",BB37/BB36,BB37/BB36))</f>
        <v/>
      </c>
      <c r="BC38" s="47" t="str">
        <f t="shared" ref="BC38" si="538">IF(ISERROR(IF($S38="A",BC37/BC36,BC37/BC36)),"",IF($S38="A",BC37/BC36,BC37/BC36))</f>
        <v/>
      </c>
      <c r="BD38" s="47" t="str">
        <f t="shared" ref="BD38" si="539">IF(ISERROR(IF($S38="A",BD37/BD36,BD37/BD36)),"",IF($S38="A",BD37/BD36,BD37/BD36))</f>
        <v/>
      </c>
      <c r="BE38" s="47" t="str">
        <f t="shared" ref="BE38" si="540">IF(ISERROR(IF($S38="A",BE37/BE36,BE37/BE36)),"",IF($S38="A",BE37/BE36,BE37/BE36))</f>
        <v/>
      </c>
      <c r="BF38" s="47" t="str">
        <f t="shared" ref="BF38" si="541">IF(ISERROR(IF($S38="A",BF37/BF36,BF37/BF36)),"",IF($S38="A",BF37/BF36,BF37/BF36))</f>
        <v/>
      </c>
      <c r="BG38" s="47" t="str">
        <f t="shared" ref="BG38" si="542">IF(ISERROR(IF($S38="A",BG37/BG36,BG37/BG36)),"",IF($S38="A",BG37/BG36,BG37/BG36))</f>
        <v/>
      </c>
      <c r="BH38" s="47" t="str">
        <f t="shared" ref="BH38" si="543">IF(ISERROR(IF($S38="A",BH37/BH36,BH37/BH36)),"",IF($S38="A",BH37/BH36,BH37/BH36))</f>
        <v/>
      </c>
      <c r="BI38" s="47" t="str">
        <f t="shared" ref="BI38" si="544">IF(ISERROR(IF($S38="A",BI37/BI36,BI37/BI36)),"",IF($S38="A",BI37/BI36,BI37/BI36))</f>
        <v/>
      </c>
      <c r="BJ38" s="47" t="str">
        <f t="shared" ref="BJ38" si="545">IF(ISERROR(IF($S38="A",BJ37/BJ36,BJ37/BJ36)),"",IF($S38="A",BJ37/BJ36,BJ37/BJ36))</f>
        <v/>
      </c>
      <c r="BK38" s="47" t="str">
        <f t="shared" ref="BK38" si="546">IF(ISERROR(IF($S38="A",BK37/BK36,BK37/BK36)),"",IF($S38="A",BK37/BK36,BK37/BK36))</f>
        <v/>
      </c>
      <c r="BL38" s="47" t="str">
        <f t="shared" ref="BL38" si="547">IF(ISERROR(IF($S38="A",BL37/BL36,BL37/BL36)),"",IF($S38="A",BL37/BL36,BL37/BL36))</f>
        <v/>
      </c>
      <c r="BM38" s="47" t="str">
        <f t="shared" ref="BM38" si="548">IF(ISERROR(IF($S38="A",BM37/BM36,BM37/BM36)),"",IF($S38="A",BM37/BM36,BM37/BM36))</f>
        <v/>
      </c>
      <c r="BN38" s="47" t="str">
        <f t="shared" ref="BN38" si="549">IF(ISERROR(IF($S38="A",BN37/BN36,BN37/BN36)),"",IF($S38="A",BN37/BN36,BN37/BN36))</f>
        <v/>
      </c>
      <c r="BP38" s="45" t="s">
        <v>4</v>
      </c>
      <c r="BQ38" s="47" t="str">
        <f>IF(ISERROR(IF($S38="A",BQ37/BQ36,BQ37/BQ36)),"",IF($S38="A",BQ37/BQ36,BQ37/BQ36))</f>
        <v/>
      </c>
      <c r="BR38" s="47" t="str">
        <f t="shared" ref="BR38" si="550">IF(ISERROR(IF($S38="A",BR37/BR36,BR37/BR36)),"",IF($S38="A",BR37/BR36,BR37/BR36))</f>
        <v/>
      </c>
      <c r="BS38" s="47" t="str">
        <f t="shared" ref="BS38" si="551">IF(ISERROR(IF($S38="A",BS37/BS36,BS37/BS36)),"",IF($S38="A",BS37/BS36,BS37/BS36))</f>
        <v/>
      </c>
      <c r="BT38" s="47" t="str">
        <f t="shared" ref="BT38" si="552">IF(ISERROR(IF($S38="A",BT37/BT36,BT37/BT36)),"",IF($S38="A",BT37/BT36,BT37/BT36))</f>
        <v/>
      </c>
      <c r="BU38" s="47" t="str">
        <f t="shared" ref="BU38" si="553">IF(ISERROR(IF($S38="A",BU37/BU36,BU37/BU36)),"",IF($S38="A",BU37/BU36,BU37/BU36))</f>
        <v/>
      </c>
      <c r="BV38" s="47" t="str">
        <f t="shared" ref="BV38" si="554">IF(ISERROR(IF($S38="A",BV37/BV36,BV37/BV36)),"",IF($S38="A",BV37/BV36,BV37/BV36))</f>
        <v/>
      </c>
      <c r="BW38" s="47" t="str">
        <f t="shared" ref="BW38" si="555">IF(ISERROR(IF($S38="A",BW37/BW36,BW37/BW36)),"",IF($S38="A",BW37/BW36,BW37/BW36))</f>
        <v/>
      </c>
      <c r="BX38" s="47" t="str">
        <f t="shared" ref="BX38" si="556">IF(ISERROR(IF($S38="A",BX37/BX36,BX37/BX36)),"",IF($S38="A",BX37/BX36,BX37/BX36))</f>
        <v/>
      </c>
      <c r="BY38" s="47" t="str">
        <f t="shared" ref="BY38" si="557">IF(ISERROR(IF($S38="A",BY37/BY36,BY37/BY36)),"",IF($S38="A",BY37/BY36,BY37/BY36))</f>
        <v/>
      </c>
      <c r="BZ38" s="47" t="str">
        <f t="shared" ref="BZ38" si="558">IF(ISERROR(IF($S38="A",BZ37/BZ36,BZ37/BZ36)),"",IF($S38="A",BZ37/BZ36,BZ37/BZ36))</f>
        <v/>
      </c>
      <c r="CA38" s="47" t="str">
        <f t="shared" ref="CA38" si="559">IF(ISERROR(IF($S38="A",CA37/CA36,CA37/CA36)),"",IF($S38="A",CA37/CA36,CA37/CA36))</f>
        <v/>
      </c>
      <c r="CB38" s="47" t="str">
        <f t="shared" ref="CB38" si="560">IF(ISERROR(IF($S38="A",CB37/CB36,CB37/CB36)),"",IF($S38="A",CB37/CB36,CB37/CB36))</f>
        <v/>
      </c>
      <c r="CC38" s="273" t="str">
        <f t="shared" ref="CC38" si="561">IF(ISERROR(IF($S38="A",CC37/CC36,CC37/CC36)),"",IF($S38="A",CC37/CC36,CC37/CC36))</f>
        <v/>
      </c>
      <c r="CD38" s="273" t="str">
        <f t="shared" ref="CD38" si="562">IF(ISERROR(IF($S38="A",CD37/CD36,CD37/CD36)),"",IF($S38="A",CD37/CD36,CD37/CD36))</f>
        <v/>
      </c>
      <c r="CE38" s="144">
        <f>IF(ISERROR(AVERAGE(Q38,AG38,AW38,BM38,CC38)),"",AVERAGE(Q38,AG38,AW38,BM38,CC38))</f>
        <v>0.60540540540540533</v>
      </c>
      <c r="CF38" s="244"/>
    </row>
    <row r="39" spans="1:84" ht="9" customHeight="1" thickTop="1" thickBot="1">
      <c r="E39" s="42">
        <f>IF(E38&lt;0,-E38,E38)</f>
        <v>0.66666666666666663</v>
      </c>
      <c r="F39" s="42">
        <f t="shared" ref="F39" si="563">IF(F38&lt;0,-F38,F38)</f>
        <v>0.66666666666666663</v>
      </c>
      <c r="G39" s="42">
        <f t="shared" ref="G39" si="564">IF(G38&lt;0,-G38,G38)</f>
        <v>0.55555555555555558</v>
      </c>
      <c r="H39" s="42">
        <f t="shared" ref="H39" si="565">IF(H38&lt;0,-H38,H38)</f>
        <v>0.52631578947368418</v>
      </c>
      <c r="I39" s="42">
        <f t="shared" ref="I39" si="566">IF(I38&lt;0,-I38,I38)</f>
        <v>0.57894736842105265</v>
      </c>
      <c r="J39" s="42">
        <f t="shared" ref="J39" si="567">IF(J38&lt;0,-J38,J38)</f>
        <v>0.64210526315789473</v>
      </c>
      <c r="K39" s="42">
        <f t="shared" ref="K39" si="568">IF(K38&lt;0,-K38,K38)</f>
        <v>0</v>
      </c>
      <c r="L39" s="42" t="str">
        <f t="shared" ref="L39" si="569">IF(L38&lt;0,-L38,L38)</f>
        <v/>
      </c>
      <c r="M39" s="42" t="str">
        <f t="shared" ref="M39" si="570">IF(M38&lt;0,-M38,M38)</f>
        <v/>
      </c>
      <c r="N39" s="42" t="str">
        <f t="shared" ref="N39" si="571">IF(N38&lt;0,-N38,N38)</f>
        <v/>
      </c>
      <c r="O39" s="42" t="str">
        <f t="shared" ref="O39" si="572">IF(O38&lt;0,-O38,O38)</f>
        <v/>
      </c>
      <c r="P39" s="42" t="str">
        <f t="shared" ref="P39" si="573">IF(P38&lt;0,-P38,P38)</f>
        <v/>
      </c>
      <c r="Q39" s="42">
        <f t="shared" ref="Q39" si="574">IF(Q38&lt;0,-Q38,Q38)</f>
        <v>0.60540540540540533</v>
      </c>
      <c r="R39" s="42">
        <f t="shared" ref="R39" si="575">IF(R38&lt;0,-R38,R38)</f>
        <v>0.51297709923664114</v>
      </c>
      <c r="U39" s="42" t="str">
        <f>IF(U38&lt;0,-U38,U38)</f>
        <v/>
      </c>
      <c r="V39" s="42" t="str">
        <f t="shared" ref="V39" si="576">IF(V38&lt;0,-V38,V38)</f>
        <v/>
      </c>
      <c r="W39" s="42" t="str">
        <f t="shared" ref="W39" si="577">IF(W38&lt;0,-W38,W38)</f>
        <v/>
      </c>
      <c r="X39" s="42" t="str">
        <f t="shared" ref="X39" si="578">IF(X38&lt;0,-X38,X38)</f>
        <v/>
      </c>
      <c r="Y39" s="42" t="str">
        <f t="shared" ref="Y39" si="579">IF(Y38&lt;0,-Y38,Y38)</f>
        <v/>
      </c>
      <c r="Z39" s="42" t="str">
        <f t="shared" ref="Z39" si="580">IF(Z38&lt;0,-Z38,Z38)</f>
        <v/>
      </c>
      <c r="AA39" s="42" t="str">
        <f t="shared" ref="AA39" si="581">IF(AA38&lt;0,-AA38,AA38)</f>
        <v/>
      </c>
      <c r="AB39" s="42" t="str">
        <f t="shared" ref="AB39" si="582">IF(AB38&lt;0,-AB38,AB38)</f>
        <v/>
      </c>
      <c r="AC39" s="42" t="str">
        <f t="shared" ref="AC39" si="583">IF(AC38&lt;0,-AC38,AC38)</f>
        <v/>
      </c>
      <c r="AD39" s="42" t="str">
        <f t="shared" ref="AD39" si="584">IF(AD38&lt;0,-AD38,AD38)</f>
        <v/>
      </c>
      <c r="AE39" s="42" t="str">
        <f t="shared" ref="AE39" si="585">IF(AE38&lt;0,-AE38,AE38)</f>
        <v/>
      </c>
      <c r="AF39" s="42" t="str">
        <f t="shared" ref="AF39" si="586">IF(AF38&lt;0,-AF38,AF38)</f>
        <v/>
      </c>
      <c r="AG39" s="42" t="str">
        <f t="shared" ref="AG39" si="587">IF(AG38&lt;0,-AG38,AG38)</f>
        <v/>
      </c>
      <c r="AH39" s="42" t="str">
        <f t="shared" ref="AH39" si="588">IF(AH38&lt;0,-AH38,AH38)</f>
        <v/>
      </c>
      <c r="AK39" s="42" t="str">
        <f>IF(AK38&lt;0,-AK38,AK38)</f>
        <v/>
      </c>
      <c r="AL39" s="42" t="str">
        <f t="shared" ref="AL39" si="589">IF(AL38&lt;0,-AL38,AL38)</f>
        <v/>
      </c>
      <c r="AM39" s="42" t="str">
        <f t="shared" ref="AM39" si="590">IF(AM38&lt;0,-AM38,AM38)</f>
        <v/>
      </c>
      <c r="AN39" s="42" t="str">
        <f t="shared" ref="AN39" si="591">IF(AN38&lt;0,-AN38,AN38)</f>
        <v/>
      </c>
      <c r="AO39" s="42" t="str">
        <f t="shared" ref="AO39" si="592">IF(AO38&lt;0,-AO38,AO38)</f>
        <v/>
      </c>
      <c r="AP39" s="42" t="str">
        <f t="shared" ref="AP39" si="593">IF(AP38&lt;0,-AP38,AP38)</f>
        <v/>
      </c>
      <c r="AQ39" s="42" t="str">
        <f t="shared" ref="AQ39" si="594">IF(AQ38&lt;0,-AQ38,AQ38)</f>
        <v/>
      </c>
      <c r="AR39" s="42" t="str">
        <f t="shared" ref="AR39" si="595">IF(AR38&lt;0,-AR38,AR38)</f>
        <v/>
      </c>
      <c r="AS39" s="42" t="str">
        <f t="shared" ref="AS39" si="596">IF(AS38&lt;0,-AS38,AS38)</f>
        <v/>
      </c>
      <c r="AT39" s="42" t="str">
        <f t="shared" ref="AT39" si="597">IF(AT38&lt;0,-AT38,AT38)</f>
        <v/>
      </c>
      <c r="AU39" s="42" t="str">
        <f t="shared" ref="AU39" si="598">IF(AU38&lt;0,-AU38,AU38)</f>
        <v/>
      </c>
      <c r="AV39" s="42" t="str">
        <f t="shared" ref="AV39" si="599">IF(AV38&lt;0,-AV38,AV38)</f>
        <v/>
      </c>
      <c r="AW39" s="42" t="str">
        <f t="shared" ref="AW39" si="600">IF(AW38&lt;0,-AW38,AW38)</f>
        <v/>
      </c>
      <c r="AX39" s="42" t="str">
        <f t="shared" ref="AX39" si="601">IF(AX38&lt;0,-AX38,AX38)</f>
        <v/>
      </c>
      <c r="BA39" s="42" t="str">
        <f>IF(BA38&lt;0,-BA38,BA38)</f>
        <v/>
      </c>
      <c r="BB39" s="42" t="str">
        <f t="shared" ref="BB39" si="602">IF(BB38&lt;0,-BB38,BB38)</f>
        <v/>
      </c>
      <c r="BC39" s="42" t="str">
        <f t="shared" ref="BC39" si="603">IF(BC38&lt;0,-BC38,BC38)</f>
        <v/>
      </c>
      <c r="BD39" s="42" t="str">
        <f t="shared" ref="BD39" si="604">IF(BD38&lt;0,-BD38,BD38)</f>
        <v/>
      </c>
      <c r="BE39" s="42" t="str">
        <f t="shared" ref="BE39" si="605">IF(BE38&lt;0,-BE38,BE38)</f>
        <v/>
      </c>
      <c r="BF39" s="42" t="str">
        <f t="shared" ref="BF39" si="606">IF(BF38&lt;0,-BF38,BF38)</f>
        <v/>
      </c>
      <c r="BG39" s="42" t="str">
        <f t="shared" ref="BG39" si="607">IF(BG38&lt;0,-BG38,BG38)</f>
        <v/>
      </c>
      <c r="BH39" s="42" t="str">
        <f t="shared" ref="BH39" si="608">IF(BH38&lt;0,-BH38,BH38)</f>
        <v/>
      </c>
      <c r="BI39" s="42" t="str">
        <f t="shared" ref="BI39" si="609">IF(BI38&lt;0,-BI38,BI38)</f>
        <v/>
      </c>
      <c r="BJ39" s="42" t="str">
        <f t="shared" ref="BJ39" si="610">IF(BJ38&lt;0,-BJ38,BJ38)</f>
        <v/>
      </c>
      <c r="BK39" s="42" t="str">
        <f t="shared" ref="BK39" si="611">IF(BK38&lt;0,-BK38,BK38)</f>
        <v/>
      </c>
      <c r="BL39" s="42" t="str">
        <f t="shared" ref="BL39" si="612">IF(BL38&lt;0,-BL38,BL38)</f>
        <v/>
      </c>
      <c r="BM39" s="42" t="str">
        <f t="shared" ref="BM39" si="613">IF(BM38&lt;0,-BM38,BM38)</f>
        <v/>
      </c>
      <c r="BN39" s="42" t="str">
        <f t="shared" ref="BN39" si="614">IF(BN38&lt;0,-BN38,BN38)</f>
        <v/>
      </c>
      <c r="BQ39" s="42" t="str">
        <f>IF(BQ38&lt;0,-BQ38,BQ38)</f>
        <v/>
      </c>
      <c r="BR39" s="42" t="str">
        <f t="shared" ref="BR39" si="615">IF(BR38&lt;0,-BR38,BR38)</f>
        <v/>
      </c>
      <c r="BS39" s="42" t="str">
        <f t="shared" ref="BS39" si="616">IF(BS38&lt;0,-BS38,BS38)</f>
        <v/>
      </c>
      <c r="BT39" s="42" t="str">
        <f t="shared" ref="BT39" si="617">IF(BT38&lt;0,-BT38,BT38)</f>
        <v/>
      </c>
      <c r="BU39" s="42" t="str">
        <f t="shared" ref="BU39" si="618">IF(BU38&lt;0,-BU38,BU38)</f>
        <v/>
      </c>
      <c r="BV39" s="42" t="str">
        <f t="shared" ref="BV39" si="619">IF(BV38&lt;0,-BV38,BV38)</f>
        <v/>
      </c>
      <c r="BW39" s="42" t="str">
        <f t="shared" ref="BW39" si="620">IF(BW38&lt;0,-BW38,BW38)</f>
        <v/>
      </c>
      <c r="BX39" s="42" t="str">
        <f t="shared" ref="BX39" si="621">IF(BX38&lt;0,-BX38,BX38)</f>
        <v/>
      </c>
      <c r="BY39" s="42" t="str">
        <f t="shared" ref="BY39" si="622">IF(BY38&lt;0,-BY38,BY38)</f>
        <v/>
      </c>
      <c r="BZ39" s="42" t="str">
        <f t="shared" ref="BZ39" si="623">IF(BZ38&lt;0,-BZ38,BZ38)</f>
        <v/>
      </c>
      <c r="CA39" s="42" t="str">
        <f t="shared" ref="CA39" si="624">IF(CA38&lt;0,-CA38,CA38)</f>
        <v/>
      </c>
      <c r="CB39" s="42" t="str">
        <f t="shared" ref="CB39" si="625">IF(CB38&lt;0,-CB38,CB38)</f>
        <v/>
      </c>
      <c r="CC39" s="274" t="str">
        <f t="shared" ref="CC39" si="626">IF(CC38&lt;0,-CC38,CC38)</f>
        <v/>
      </c>
      <c r="CD39" s="274" t="str">
        <f t="shared" ref="CD39" si="627">IF(CD38&lt;0,-CD38,CD38)</f>
        <v/>
      </c>
    </row>
    <row r="40" spans="1:84" s="233" customFormat="1" ht="26.25" customHeight="1" thickTop="1" thickBot="1">
      <c r="A40" s="232"/>
      <c r="B40" s="232">
        <f>IF(ME!$H$16=0,0,1)</f>
        <v>1</v>
      </c>
      <c r="C40" s="340" t="s">
        <v>74</v>
      </c>
      <c r="D40" s="234" t="s">
        <v>68</v>
      </c>
      <c r="E40" s="235" t="s">
        <v>5</v>
      </c>
      <c r="F40" s="236" t="s">
        <v>6</v>
      </c>
      <c r="G40" s="236" t="s">
        <v>7</v>
      </c>
      <c r="H40" s="236" t="s">
        <v>287</v>
      </c>
      <c r="I40" s="236" t="s">
        <v>288</v>
      </c>
      <c r="J40" s="236" t="s">
        <v>289</v>
      </c>
      <c r="K40" s="236" t="s">
        <v>290</v>
      </c>
      <c r="L40" s="236" t="s">
        <v>291</v>
      </c>
      <c r="M40" s="236" t="s">
        <v>251</v>
      </c>
      <c r="N40" s="236" t="s">
        <v>252</v>
      </c>
      <c r="O40" s="236" t="s">
        <v>254</v>
      </c>
      <c r="P40" s="236" t="s">
        <v>253</v>
      </c>
      <c r="Q40" s="237" t="s">
        <v>54</v>
      </c>
      <c r="R40" s="237" t="s">
        <v>8</v>
      </c>
      <c r="S40" s="7"/>
      <c r="T40" s="238"/>
      <c r="U40" s="235" t="s">
        <v>5</v>
      </c>
      <c r="V40" s="236" t="s">
        <v>6</v>
      </c>
      <c r="W40" s="236" t="s">
        <v>7</v>
      </c>
      <c r="X40" s="236" t="s">
        <v>287</v>
      </c>
      <c r="Y40" s="236" t="s">
        <v>288</v>
      </c>
      <c r="Z40" s="236" t="s">
        <v>289</v>
      </c>
      <c r="AA40" s="236" t="s">
        <v>290</v>
      </c>
      <c r="AB40" s="236" t="s">
        <v>291</v>
      </c>
      <c r="AC40" s="236" t="s">
        <v>251</v>
      </c>
      <c r="AD40" s="236" t="s">
        <v>252</v>
      </c>
      <c r="AE40" s="236" t="s">
        <v>254</v>
      </c>
      <c r="AF40" s="236" t="s">
        <v>253</v>
      </c>
      <c r="AG40" s="237" t="s">
        <v>54</v>
      </c>
      <c r="AH40" s="237" t="s">
        <v>8</v>
      </c>
      <c r="AI40" s="7"/>
      <c r="AJ40" s="238"/>
      <c r="AK40" s="235" t="s">
        <v>5</v>
      </c>
      <c r="AL40" s="236" t="s">
        <v>6</v>
      </c>
      <c r="AM40" s="236" t="s">
        <v>7</v>
      </c>
      <c r="AN40" s="236" t="s">
        <v>287</v>
      </c>
      <c r="AO40" s="236" t="s">
        <v>288</v>
      </c>
      <c r="AP40" s="236" t="s">
        <v>289</v>
      </c>
      <c r="AQ40" s="236" t="s">
        <v>290</v>
      </c>
      <c r="AR40" s="236" t="s">
        <v>291</v>
      </c>
      <c r="AS40" s="236" t="s">
        <v>251</v>
      </c>
      <c r="AT40" s="236" t="s">
        <v>252</v>
      </c>
      <c r="AU40" s="236" t="s">
        <v>254</v>
      </c>
      <c r="AV40" s="236" t="s">
        <v>253</v>
      </c>
      <c r="AW40" s="237" t="s">
        <v>54</v>
      </c>
      <c r="AX40" s="237" t="s">
        <v>8</v>
      </c>
      <c r="AY40" s="7"/>
      <c r="AZ40" s="238"/>
      <c r="BA40" s="235" t="s">
        <v>5</v>
      </c>
      <c r="BB40" s="236" t="s">
        <v>6</v>
      </c>
      <c r="BC40" s="236" t="s">
        <v>7</v>
      </c>
      <c r="BD40" s="236" t="s">
        <v>287</v>
      </c>
      <c r="BE40" s="236" t="s">
        <v>288</v>
      </c>
      <c r="BF40" s="236" t="s">
        <v>289</v>
      </c>
      <c r="BG40" s="236" t="s">
        <v>290</v>
      </c>
      <c r="BH40" s="236" t="s">
        <v>291</v>
      </c>
      <c r="BI40" s="236" t="s">
        <v>251</v>
      </c>
      <c r="BJ40" s="236" t="s">
        <v>252</v>
      </c>
      <c r="BK40" s="236" t="s">
        <v>254</v>
      </c>
      <c r="BL40" s="236" t="s">
        <v>253</v>
      </c>
      <c r="BM40" s="237" t="s">
        <v>54</v>
      </c>
      <c r="BN40" s="237" t="s">
        <v>8</v>
      </c>
      <c r="BP40" s="238"/>
      <c r="BQ40" s="235" t="s">
        <v>5</v>
      </c>
      <c r="BR40" s="236" t="s">
        <v>6</v>
      </c>
      <c r="BS40" s="236" t="s">
        <v>7</v>
      </c>
      <c r="BT40" s="236" t="s">
        <v>287</v>
      </c>
      <c r="BU40" s="236" t="s">
        <v>288</v>
      </c>
      <c r="BV40" s="236" t="s">
        <v>289</v>
      </c>
      <c r="BW40" s="236" t="s">
        <v>290</v>
      </c>
      <c r="BX40" s="236" t="s">
        <v>291</v>
      </c>
      <c r="BY40" s="236" t="s">
        <v>251</v>
      </c>
      <c r="BZ40" s="236" t="s">
        <v>252</v>
      </c>
      <c r="CA40" s="236" t="s">
        <v>254</v>
      </c>
      <c r="CB40" s="236" t="s">
        <v>253</v>
      </c>
      <c r="CC40" s="271" t="s">
        <v>54</v>
      </c>
      <c r="CD40" s="271" t="s">
        <v>8</v>
      </c>
      <c r="CE40" s="7"/>
      <c r="CF40" s="248"/>
    </row>
    <row r="41" spans="1:84" s="227" customFormat="1" ht="37.5" hidden="1" customHeight="1" thickTop="1" thickBot="1">
      <c r="B41" s="232">
        <f>IF(ME!$H$16=0,0,1)</f>
        <v>1</v>
      </c>
      <c r="C41" s="341"/>
      <c r="D41" s="45" t="s">
        <v>66</v>
      </c>
      <c r="E41" s="239"/>
      <c r="F41" s="239"/>
      <c r="G41" s="239"/>
      <c r="H41" s="239"/>
      <c r="I41" s="239"/>
      <c r="J41" s="239"/>
      <c r="K41" s="239"/>
      <c r="L41" s="239"/>
      <c r="M41" s="239"/>
      <c r="N41" s="239"/>
      <c r="O41" s="239"/>
      <c r="P41" s="239"/>
      <c r="Q41" s="46"/>
      <c r="R41" s="46">
        <f>SUM(E41:P41)</f>
        <v>0</v>
      </c>
      <c r="S41" s="44"/>
      <c r="T41" s="45" t="s">
        <v>66</v>
      </c>
      <c r="U41" s="239"/>
      <c r="V41" s="239"/>
      <c r="W41" s="239"/>
      <c r="X41" s="239"/>
      <c r="Y41" s="239"/>
      <c r="Z41" s="239"/>
      <c r="AA41" s="239"/>
      <c r="AB41" s="239"/>
      <c r="AC41" s="239"/>
      <c r="AD41" s="239"/>
      <c r="AE41" s="239"/>
      <c r="AF41" s="239"/>
      <c r="AG41" s="46"/>
      <c r="AH41" s="46">
        <f>SUM(U41:AF41)</f>
        <v>0</v>
      </c>
      <c r="AI41" s="44"/>
      <c r="AJ41" s="45" t="s">
        <v>66</v>
      </c>
      <c r="AK41" s="239"/>
      <c r="AL41" s="239"/>
      <c r="AM41" s="239"/>
      <c r="AN41" s="239"/>
      <c r="AO41" s="239"/>
      <c r="AP41" s="239"/>
      <c r="AQ41" s="239"/>
      <c r="AR41" s="239"/>
      <c r="AS41" s="239"/>
      <c r="AT41" s="239"/>
      <c r="AU41" s="239"/>
      <c r="AV41" s="239"/>
      <c r="AW41" s="46"/>
      <c r="AX41" s="46">
        <f>SUM(AK41:AV41)</f>
        <v>0</v>
      </c>
      <c r="AY41" s="44"/>
      <c r="AZ41" s="45" t="s">
        <v>66</v>
      </c>
      <c r="BA41" s="239"/>
      <c r="BB41" s="239"/>
      <c r="BC41" s="239"/>
      <c r="BD41" s="239"/>
      <c r="BE41" s="239"/>
      <c r="BF41" s="239"/>
      <c r="BG41" s="239"/>
      <c r="BH41" s="239"/>
      <c r="BI41" s="239"/>
      <c r="BJ41" s="239"/>
      <c r="BK41" s="239"/>
      <c r="BL41" s="239"/>
      <c r="BM41" s="46"/>
      <c r="BN41" s="46">
        <f>SUM(BA41:BL41)</f>
        <v>0</v>
      </c>
      <c r="BO41" s="240"/>
      <c r="BP41" s="45" t="s">
        <v>66</v>
      </c>
      <c r="BQ41" s="239"/>
      <c r="BR41" s="239"/>
      <c r="BS41" s="239"/>
      <c r="BT41" s="239"/>
      <c r="BU41" s="239"/>
      <c r="BV41" s="239"/>
      <c r="BW41" s="239"/>
      <c r="BX41" s="239"/>
      <c r="BY41" s="239"/>
      <c r="BZ41" s="239"/>
      <c r="CA41" s="239"/>
      <c r="CB41" s="239"/>
      <c r="CC41" s="272"/>
      <c r="CD41" s="272">
        <f>SUM(BQ41:CB41)</f>
        <v>0</v>
      </c>
      <c r="CE41" s="42"/>
      <c r="CF41" s="244"/>
    </row>
    <row r="42" spans="1:84" s="227" customFormat="1" ht="26.25" customHeight="1" thickTop="1" thickBot="1">
      <c r="B42" s="232">
        <f>IF(ME!$H$16=0,0,1)</f>
        <v>1</v>
      </c>
      <c r="C42" s="337" t="str">
        <f>C96</f>
        <v>Disminuir: Número de quejas</v>
      </c>
      <c r="D42" s="45" t="s">
        <v>9</v>
      </c>
      <c r="E42" s="239">
        <v>10</v>
      </c>
      <c r="F42" s="239">
        <v>11</v>
      </c>
      <c r="G42" s="239">
        <v>12</v>
      </c>
      <c r="H42" s="239">
        <v>13</v>
      </c>
      <c r="I42" s="239">
        <v>14</v>
      </c>
      <c r="J42" s="239">
        <v>15</v>
      </c>
      <c r="K42" s="239">
        <v>16</v>
      </c>
      <c r="L42" s="239"/>
      <c r="M42" s="239"/>
      <c r="N42" s="239"/>
      <c r="O42" s="239"/>
      <c r="P42" s="239"/>
      <c r="Q42" s="46">
        <f>SUMIF(E69:P69,"=1",E42:P42)</f>
        <v>75</v>
      </c>
      <c r="R42" s="46">
        <f>SUM(E42:P42)</f>
        <v>91</v>
      </c>
      <c r="S42" s="42">
        <v>12</v>
      </c>
      <c r="T42" s="45" t="s">
        <v>9</v>
      </c>
      <c r="U42" s="239"/>
      <c r="V42" s="239"/>
      <c r="W42" s="239"/>
      <c r="X42" s="239"/>
      <c r="Y42" s="239"/>
      <c r="Z42" s="239"/>
      <c r="AA42" s="239"/>
      <c r="AB42" s="239"/>
      <c r="AC42" s="239"/>
      <c r="AD42" s="239"/>
      <c r="AE42" s="239"/>
      <c r="AF42" s="239"/>
      <c r="AG42" s="46">
        <f>SUMIF(U69:AF69,"=1",U42:AF42)</f>
        <v>0</v>
      </c>
      <c r="AH42" s="46">
        <f>SUM(U42:AF42)</f>
        <v>0</v>
      </c>
      <c r="AI42" s="42"/>
      <c r="AJ42" s="45" t="s">
        <v>9</v>
      </c>
      <c r="AK42" s="239"/>
      <c r="AL42" s="239"/>
      <c r="AM42" s="239"/>
      <c r="AN42" s="239"/>
      <c r="AO42" s="239"/>
      <c r="AP42" s="239"/>
      <c r="AQ42" s="239"/>
      <c r="AR42" s="239"/>
      <c r="AS42" s="239"/>
      <c r="AT42" s="239"/>
      <c r="AU42" s="239"/>
      <c r="AV42" s="239"/>
      <c r="AW42" s="46">
        <f>SUMIF(AK69:AV69,"=1",AK42:AV42)</f>
        <v>0</v>
      </c>
      <c r="AX42" s="46">
        <f>SUM(AK42:AV42)</f>
        <v>0</v>
      </c>
      <c r="AY42" s="42"/>
      <c r="AZ42" s="45" t="s">
        <v>9</v>
      </c>
      <c r="BA42" s="239"/>
      <c r="BB42" s="239"/>
      <c r="BC42" s="239"/>
      <c r="BD42" s="239"/>
      <c r="BE42" s="239"/>
      <c r="BF42" s="239"/>
      <c r="BG42" s="239"/>
      <c r="BH42" s="239"/>
      <c r="BI42" s="239"/>
      <c r="BJ42" s="239"/>
      <c r="BK42" s="239"/>
      <c r="BL42" s="239"/>
      <c r="BM42" s="46">
        <f>SUMIF(BA69:BL69,"=1",BA42:BL42)</f>
        <v>0</v>
      </c>
      <c r="BN42" s="46">
        <f>SUM(BA42:BL42)</f>
        <v>0</v>
      </c>
      <c r="BP42" s="45" t="s">
        <v>9</v>
      </c>
      <c r="BQ42" s="239"/>
      <c r="BR42" s="239"/>
      <c r="BS42" s="239"/>
      <c r="BT42" s="239"/>
      <c r="BU42" s="239"/>
      <c r="BV42" s="239"/>
      <c r="BW42" s="239"/>
      <c r="BX42" s="239"/>
      <c r="BY42" s="239"/>
      <c r="BZ42" s="239"/>
      <c r="CA42" s="239"/>
      <c r="CB42" s="239"/>
      <c r="CC42" s="272">
        <f>SUMIF(BQ69:CB69,"=1",BQ42:CB42)</f>
        <v>0</v>
      </c>
      <c r="CD42" s="272">
        <f>SUM(BQ42:CB42)</f>
        <v>0</v>
      </c>
      <c r="CE42" s="42"/>
      <c r="CF42" s="244"/>
    </row>
    <row r="43" spans="1:84" s="227" customFormat="1" ht="26.25" customHeight="1" thickTop="1" thickBot="1">
      <c r="B43" s="232">
        <f>IF(ME!$H$16=0,0,1)</f>
        <v>1</v>
      </c>
      <c r="C43" s="338"/>
      <c r="D43" s="45" t="s">
        <v>10</v>
      </c>
      <c r="E43" s="239">
        <v>5</v>
      </c>
      <c r="F43" s="239">
        <v>6</v>
      </c>
      <c r="G43" s="239">
        <v>7</v>
      </c>
      <c r="H43" s="239">
        <v>8</v>
      </c>
      <c r="I43" s="239">
        <v>9</v>
      </c>
      <c r="J43" s="239">
        <v>10</v>
      </c>
      <c r="K43" s="239"/>
      <c r="L43" s="239"/>
      <c r="M43" s="239"/>
      <c r="N43" s="239"/>
      <c r="O43" s="239"/>
      <c r="P43" s="239"/>
      <c r="Q43" s="46">
        <f>SUMIF(E70:P70,"=1",E43:P43)</f>
        <v>45</v>
      </c>
      <c r="R43" s="46">
        <f>SUM(E43:P43)</f>
        <v>45</v>
      </c>
      <c r="S43" s="42">
        <v>13</v>
      </c>
      <c r="T43" s="45" t="s">
        <v>10</v>
      </c>
      <c r="U43" s="239"/>
      <c r="V43" s="239"/>
      <c r="W43" s="239"/>
      <c r="X43" s="239"/>
      <c r="Y43" s="239"/>
      <c r="Z43" s="239"/>
      <c r="AA43" s="239"/>
      <c r="AB43" s="239"/>
      <c r="AC43" s="239"/>
      <c r="AD43" s="239"/>
      <c r="AE43" s="239"/>
      <c r="AF43" s="239"/>
      <c r="AG43" s="46">
        <f>SUMIF(U70:AF70,"=1",U43:AF43)</f>
        <v>0</v>
      </c>
      <c r="AH43" s="46">
        <f>SUM(U43:AF43)</f>
        <v>0</v>
      </c>
      <c r="AI43" s="42"/>
      <c r="AJ43" s="45" t="s">
        <v>10</v>
      </c>
      <c r="AK43" s="239"/>
      <c r="AL43" s="239"/>
      <c r="AM43" s="239"/>
      <c r="AN43" s="239"/>
      <c r="AO43" s="239"/>
      <c r="AP43" s="239"/>
      <c r="AQ43" s="239"/>
      <c r="AR43" s="239"/>
      <c r="AS43" s="239"/>
      <c r="AT43" s="239"/>
      <c r="AU43" s="239"/>
      <c r="AV43" s="239"/>
      <c r="AW43" s="46">
        <f>SUMIF(AK70:AV70,"=1",AK43:AV43)</f>
        <v>0</v>
      </c>
      <c r="AX43" s="46">
        <f>SUM(AK43:AV43)</f>
        <v>0</v>
      </c>
      <c r="AY43" s="42"/>
      <c r="AZ43" s="45" t="s">
        <v>10</v>
      </c>
      <c r="BA43" s="239"/>
      <c r="BB43" s="239"/>
      <c r="BC43" s="239"/>
      <c r="BD43" s="239"/>
      <c r="BE43" s="239"/>
      <c r="BF43" s="239"/>
      <c r="BG43" s="239"/>
      <c r="BH43" s="239"/>
      <c r="BI43" s="239"/>
      <c r="BJ43" s="239"/>
      <c r="BK43" s="239"/>
      <c r="BL43" s="239"/>
      <c r="BM43" s="46">
        <f>SUMIF(BA70:BL70,"=1",BA43:BL43)</f>
        <v>0</v>
      </c>
      <c r="BN43" s="46">
        <f>SUM(BA43:BL43)</f>
        <v>0</v>
      </c>
      <c r="BP43" s="45" t="s">
        <v>10</v>
      </c>
      <c r="BQ43" s="239"/>
      <c r="BR43" s="239"/>
      <c r="BS43" s="239"/>
      <c r="BT43" s="239"/>
      <c r="BU43" s="239"/>
      <c r="BV43" s="239"/>
      <c r="BW43" s="239"/>
      <c r="BX43" s="239"/>
      <c r="BY43" s="239"/>
      <c r="BZ43" s="239"/>
      <c r="CA43" s="239"/>
      <c r="CB43" s="239"/>
      <c r="CC43" s="272">
        <f>SUMIF(BQ70:CB70,"=1",BQ43:CB43)</f>
        <v>0</v>
      </c>
      <c r="CD43" s="272">
        <f>SUM(BQ43:CB43)</f>
        <v>0</v>
      </c>
      <c r="CE43" s="42"/>
      <c r="CF43" s="244"/>
    </row>
    <row r="44" spans="1:84" s="227" customFormat="1" ht="26.25" customHeight="1" thickTop="1" thickBot="1">
      <c r="B44" s="232">
        <f>IF(ME!$H$16=0,0,1)</f>
        <v>1</v>
      </c>
      <c r="C44" s="339"/>
      <c r="D44" s="45" t="s">
        <v>4</v>
      </c>
      <c r="E44" s="47">
        <f>IF(ISERROR(IF($S44="A",E43/E42,E43/E42)),"",IF($S44="A",E43/E42,E43/E42))</f>
        <v>0.5</v>
      </c>
      <c r="F44" s="47">
        <f t="shared" ref="F44" si="628">IF(ISERROR(IF($S44="A",F43/F42,F43/F42)),"",IF($S44="A",F43/F42,F43/F42))</f>
        <v>0.54545454545454541</v>
      </c>
      <c r="G44" s="47">
        <f t="shared" ref="G44" si="629">IF(ISERROR(IF($S44="A",G43/G42,G43/G42)),"",IF($S44="A",G43/G42,G43/G42))</f>
        <v>0.58333333333333337</v>
      </c>
      <c r="H44" s="47">
        <f t="shared" ref="H44" si="630">IF(ISERROR(IF($S44="A",H43/H42,H43/H42)),"",IF($S44="A",H43/H42,H43/H42))</f>
        <v>0.61538461538461542</v>
      </c>
      <c r="I44" s="47">
        <f t="shared" ref="I44" si="631">IF(ISERROR(IF($S44="A",I43/I42,I43/I42)),"",IF($S44="A",I43/I42,I43/I42))</f>
        <v>0.6428571428571429</v>
      </c>
      <c r="J44" s="47">
        <f t="shared" ref="J44" si="632">IF(ISERROR(IF($S44="A",J43/J42,J43/J42)),"",IF($S44="A",J43/J42,J43/J42))</f>
        <v>0.66666666666666663</v>
      </c>
      <c r="K44" s="47">
        <f t="shared" ref="K44" si="633">IF(ISERROR(IF($S44="A",K43/K42,K43/K42)),"",IF($S44="A",K43/K42,K43/K42))</f>
        <v>0</v>
      </c>
      <c r="L44" s="47" t="str">
        <f t="shared" ref="L44" si="634">IF(ISERROR(IF($S44="A",L43/L42,L43/L42)),"",IF($S44="A",L43/L42,L43/L42))</f>
        <v/>
      </c>
      <c r="M44" s="47" t="str">
        <f t="shared" ref="M44" si="635">IF(ISERROR(IF($S44="A",M43/M42,M43/M42)),"",IF($S44="A",M43/M42,M43/M42))</f>
        <v/>
      </c>
      <c r="N44" s="47" t="str">
        <f t="shared" ref="N44" si="636">IF(ISERROR(IF($S44="A",N43/N42,N43/N42)),"",IF($S44="A",N43/N42,N43/N42))</f>
        <v/>
      </c>
      <c r="O44" s="47" t="str">
        <f t="shared" ref="O44" si="637">IF(ISERROR(IF($S44="A",O43/O42,O43/O42)),"",IF($S44="A",O43/O42,O43/O42))</f>
        <v/>
      </c>
      <c r="P44" s="47" t="str">
        <f t="shared" ref="P44" si="638">IF(ISERROR(IF($S44="A",P43/P42,P43/P42)),"",IF($S44="A",P43/P42,P43/P42))</f>
        <v/>
      </c>
      <c r="Q44" s="47">
        <f t="shared" ref="Q44" si="639">IF(ISERROR(IF($S44="A",Q43/Q42,Q43/Q42)),"",IF($S44="A",Q43/Q42,Q43/Q42))</f>
        <v>0.6</v>
      </c>
      <c r="R44" s="47">
        <f t="shared" ref="R44" si="640">IF(ISERROR(IF($S44="A",R43/R42,R43/R42)),"",IF($S44="A",R43/R42,R43/R42))</f>
        <v>0.49450549450549453</v>
      </c>
      <c r="S44" s="42" t="str">
        <f>LEFT(C42,1)</f>
        <v>D</v>
      </c>
      <c r="T44" s="45" t="s">
        <v>4</v>
      </c>
      <c r="U44" s="47" t="str">
        <f>IF(ISERROR(IF($S44="A",U43/U42,U43/U42)),"",IF($S44="A",U43/U42,U43/U42))</f>
        <v/>
      </c>
      <c r="V44" s="47" t="str">
        <f t="shared" ref="V44" si="641">IF(ISERROR(IF($S44="A",V43/V42,V43/V42)),"",IF($S44="A",V43/V42,V43/V42))</f>
        <v/>
      </c>
      <c r="W44" s="47" t="str">
        <f t="shared" ref="W44" si="642">IF(ISERROR(IF($S44="A",W43/W42,W43/W42)),"",IF($S44="A",W43/W42,W43/W42))</f>
        <v/>
      </c>
      <c r="X44" s="47" t="str">
        <f t="shared" ref="X44" si="643">IF(ISERROR(IF($S44="A",X43/X42,X43/X42)),"",IF($S44="A",X43/X42,X43/X42))</f>
        <v/>
      </c>
      <c r="Y44" s="47" t="str">
        <f t="shared" ref="Y44" si="644">IF(ISERROR(IF($S44="A",Y43/Y42,Y43/Y42)),"",IF($S44="A",Y43/Y42,Y43/Y42))</f>
        <v/>
      </c>
      <c r="Z44" s="47" t="str">
        <f t="shared" ref="Z44" si="645">IF(ISERROR(IF($S44="A",Z43/Z42,Z43/Z42)),"",IF($S44="A",Z43/Z42,Z43/Z42))</f>
        <v/>
      </c>
      <c r="AA44" s="47" t="str">
        <f t="shared" ref="AA44" si="646">IF(ISERROR(IF($S44="A",AA43/AA42,AA43/AA42)),"",IF($S44="A",AA43/AA42,AA43/AA42))</f>
        <v/>
      </c>
      <c r="AB44" s="47" t="str">
        <f t="shared" ref="AB44" si="647">IF(ISERROR(IF($S44="A",AB43/AB42,AB43/AB42)),"",IF($S44="A",AB43/AB42,AB43/AB42))</f>
        <v/>
      </c>
      <c r="AC44" s="47" t="str">
        <f t="shared" ref="AC44" si="648">IF(ISERROR(IF($S44="A",AC43/AC42,AC43/AC42)),"",IF($S44="A",AC43/AC42,AC43/AC42))</f>
        <v/>
      </c>
      <c r="AD44" s="47" t="str">
        <f t="shared" ref="AD44" si="649">IF(ISERROR(IF($S44="A",AD43/AD42,AD43/AD42)),"",IF($S44="A",AD43/AD42,AD43/AD42))</f>
        <v/>
      </c>
      <c r="AE44" s="47" t="str">
        <f t="shared" ref="AE44" si="650">IF(ISERROR(IF($S44="A",AE43/AE42,AE43/AE42)),"",IF($S44="A",AE43/AE42,AE43/AE42))</f>
        <v/>
      </c>
      <c r="AF44" s="47" t="str">
        <f t="shared" ref="AF44" si="651">IF(ISERROR(IF($S44="A",AF43/AF42,AF43/AF42)),"",IF($S44="A",AF43/AF42,AF43/AF42))</f>
        <v/>
      </c>
      <c r="AG44" s="47" t="str">
        <f t="shared" ref="AG44" si="652">IF(ISERROR(IF($S44="A",AG43/AG42,AG43/AG42)),"",IF($S44="A",AG43/AG42,AG43/AG42))</f>
        <v/>
      </c>
      <c r="AH44" s="47" t="str">
        <f t="shared" ref="AH44" si="653">IF(ISERROR(IF($S44="A",AH43/AH42,AH43/AH42)),"",IF($S44="A",AH43/AH42,AH43/AH42))</f>
        <v/>
      </c>
      <c r="AI44" s="42"/>
      <c r="AJ44" s="45" t="s">
        <v>4</v>
      </c>
      <c r="AK44" s="47" t="str">
        <f>IF(ISERROR(IF($S44="A",AK43/AK42,AK43/AK42)),"",IF($S44="A",AK43/AK42,AK43/AK42))</f>
        <v/>
      </c>
      <c r="AL44" s="47" t="str">
        <f t="shared" ref="AL44" si="654">IF(ISERROR(IF($S44="A",AL43/AL42,AL43/AL42)),"",IF($S44="A",AL43/AL42,AL43/AL42))</f>
        <v/>
      </c>
      <c r="AM44" s="47" t="str">
        <f t="shared" ref="AM44" si="655">IF(ISERROR(IF($S44="A",AM43/AM42,AM43/AM42)),"",IF($S44="A",AM43/AM42,AM43/AM42))</f>
        <v/>
      </c>
      <c r="AN44" s="47" t="str">
        <f t="shared" ref="AN44" si="656">IF(ISERROR(IF($S44="A",AN43/AN42,AN43/AN42)),"",IF($S44="A",AN43/AN42,AN43/AN42))</f>
        <v/>
      </c>
      <c r="AO44" s="47" t="str">
        <f t="shared" ref="AO44" si="657">IF(ISERROR(IF($S44="A",AO43/AO42,AO43/AO42)),"",IF($S44="A",AO43/AO42,AO43/AO42))</f>
        <v/>
      </c>
      <c r="AP44" s="47" t="str">
        <f t="shared" ref="AP44" si="658">IF(ISERROR(IF($S44="A",AP43/AP42,AP43/AP42)),"",IF($S44="A",AP43/AP42,AP43/AP42))</f>
        <v/>
      </c>
      <c r="AQ44" s="47" t="str">
        <f t="shared" ref="AQ44" si="659">IF(ISERROR(IF($S44="A",AQ43/AQ42,AQ43/AQ42)),"",IF($S44="A",AQ43/AQ42,AQ43/AQ42))</f>
        <v/>
      </c>
      <c r="AR44" s="47" t="str">
        <f t="shared" ref="AR44" si="660">IF(ISERROR(IF($S44="A",AR43/AR42,AR43/AR42)),"",IF($S44="A",AR43/AR42,AR43/AR42))</f>
        <v/>
      </c>
      <c r="AS44" s="47" t="str">
        <f t="shared" ref="AS44" si="661">IF(ISERROR(IF($S44="A",AS43/AS42,AS43/AS42)),"",IF($S44="A",AS43/AS42,AS43/AS42))</f>
        <v/>
      </c>
      <c r="AT44" s="47" t="str">
        <f t="shared" ref="AT44" si="662">IF(ISERROR(IF($S44="A",AT43/AT42,AT43/AT42)),"",IF($S44="A",AT43/AT42,AT43/AT42))</f>
        <v/>
      </c>
      <c r="AU44" s="47" t="str">
        <f t="shared" ref="AU44" si="663">IF(ISERROR(IF($S44="A",AU43/AU42,AU43/AU42)),"",IF($S44="A",AU43/AU42,AU43/AU42))</f>
        <v/>
      </c>
      <c r="AV44" s="47" t="str">
        <f t="shared" ref="AV44" si="664">IF(ISERROR(IF($S44="A",AV43/AV42,AV43/AV42)),"",IF($S44="A",AV43/AV42,AV43/AV42))</f>
        <v/>
      </c>
      <c r="AW44" s="47" t="str">
        <f t="shared" ref="AW44" si="665">IF(ISERROR(IF($S44="A",AW43/AW42,AW43/AW42)),"",IF($S44="A",AW43/AW42,AW43/AW42))</f>
        <v/>
      </c>
      <c r="AX44" s="47" t="str">
        <f t="shared" ref="AX44" si="666">IF(ISERROR(IF($S44="A",AX43/AX42,AX43/AX42)),"",IF($S44="A",AX43/AX42,AX43/AX42))</f>
        <v/>
      </c>
      <c r="AY44" s="42"/>
      <c r="AZ44" s="45" t="s">
        <v>4</v>
      </c>
      <c r="BA44" s="47" t="str">
        <f>IF(ISERROR(IF($S44="A",BA43/BA42,BA43/BA42)),"",IF($S44="A",BA43/BA42,BA43/BA42))</f>
        <v/>
      </c>
      <c r="BB44" s="47" t="str">
        <f t="shared" ref="BB44" si="667">IF(ISERROR(IF($S44="A",BB43/BB42,BB43/BB42)),"",IF($S44="A",BB43/BB42,BB43/BB42))</f>
        <v/>
      </c>
      <c r="BC44" s="47" t="str">
        <f t="shared" ref="BC44" si="668">IF(ISERROR(IF($S44="A",BC43/BC42,BC43/BC42)),"",IF($S44="A",BC43/BC42,BC43/BC42))</f>
        <v/>
      </c>
      <c r="BD44" s="47" t="str">
        <f t="shared" ref="BD44" si="669">IF(ISERROR(IF($S44="A",BD43/BD42,BD43/BD42)),"",IF($S44="A",BD43/BD42,BD43/BD42))</f>
        <v/>
      </c>
      <c r="BE44" s="47" t="str">
        <f t="shared" ref="BE44" si="670">IF(ISERROR(IF($S44="A",BE43/BE42,BE43/BE42)),"",IF($S44="A",BE43/BE42,BE43/BE42))</f>
        <v/>
      </c>
      <c r="BF44" s="47" t="str">
        <f t="shared" ref="BF44" si="671">IF(ISERROR(IF($S44="A",BF43/BF42,BF43/BF42)),"",IF($S44="A",BF43/BF42,BF43/BF42))</f>
        <v/>
      </c>
      <c r="BG44" s="47" t="str">
        <f t="shared" ref="BG44" si="672">IF(ISERROR(IF($S44="A",BG43/BG42,BG43/BG42)),"",IF($S44="A",BG43/BG42,BG43/BG42))</f>
        <v/>
      </c>
      <c r="BH44" s="47" t="str">
        <f t="shared" ref="BH44" si="673">IF(ISERROR(IF($S44="A",BH43/BH42,BH43/BH42)),"",IF($S44="A",BH43/BH42,BH43/BH42))</f>
        <v/>
      </c>
      <c r="BI44" s="47" t="str">
        <f t="shared" ref="BI44" si="674">IF(ISERROR(IF($S44="A",BI43/BI42,BI43/BI42)),"",IF($S44="A",BI43/BI42,BI43/BI42))</f>
        <v/>
      </c>
      <c r="BJ44" s="47" t="str">
        <f t="shared" ref="BJ44" si="675">IF(ISERROR(IF($S44="A",BJ43/BJ42,BJ43/BJ42)),"",IF($S44="A",BJ43/BJ42,BJ43/BJ42))</f>
        <v/>
      </c>
      <c r="BK44" s="47" t="str">
        <f t="shared" ref="BK44" si="676">IF(ISERROR(IF($S44="A",BK43/BK42,BK43/BK42)),"",IF($S44="A",BK43/BK42,BK43/BK42))</f>
        <v/>
      </c>
      <c r="BL44" s="47" t="str">
        <f t="shared" ref="BL44" si="677">IF(ISERROR(IF($S44="A",BL43/BL42,BL43/BL42)),"",IF($S44="A",BL43/BL42,BL43/BL42))</f>
        <v/>
      </c>
      <c r="BM44" s="47" t="str">
        <f t="shared" ref="BM44" si="678">IF(ISERROR(IF($S44="A",BM43/BM42,BM43/BM42)),"",IF($S44="A",BM43/BM42,BM43/BM42))</f>
        <v/>
      </c>
      <c r="BN44" s="47" t="str">
        <f t="shared" ref="BN44" si="679">IF(ISERROR(IF($S44="A",BN43/BN42,BN43/BN42)),"",IF($S44="A",BN43/BN42,BN43/BN42))</f>
        <v/>
      </c>
      <c r="BP44" s="45" t="s">
        <v>4</v>
      </c>
      <c r="BQ44" s="47" t="str">
        <f>IF(ISERROR(IF($S44="A",BQ43/BQ42,BQ43/BQ42)),"",IF($S44="A",BQ43/BQ42,BQ43/BQ42))</f>
        <v/>
      </c>
      <c r="BR44" s="47" t="str">
        <f t="shared" ref="BR44" si="680">IF(ISERROR(IF($S44="A",BR43/BR42,BR43/BR42)),"",IF($S44="A",BR43/BR42,BR43/BR42))</f>
        <v/>
      </c>
      <c r="BS44" s="47" t="str">
        <f t="shared" ref="BS44" si="681">IF(ISERROR(IF($S44="A",BS43/BS42,BS43/BS42)),"",IF($S44="A",BS43/BS42,BS43/BS42))</f>
        <v/>
      </c>
      <c r="BT44" s="47" t="str">
        <f t="shared" ref="BT44" si="682">IF(ISERROR(IF($S44="A",BT43/BT42,BT43/BT42)),"",IF($S44="A",BT43/BT42,BT43/BT42))</f>
        <v/>
      </c>
      <c r="BU44" s="47" t="str">
        <f t="shared" ref="BU44" si="683">IF(ISERROR(IF($S44="A",BU43/BU42,BU43/BU42)),"",IF($S44="A",BU43/BU42,BU43/BU42))</f>
        <v/>
      </c>
      <c r="BV44" s="47" t="str">
        <f t="shared" ref="BV44" si="684">IF(ISERROR(IF($S44="A",BV43/BV42,BV43/BV42)),"",IF($S44="A",BV43/BV42,BV43/BV42))</f>
        <v/>
      </c>
      <c r="BW44" s="47" t="str">
        <f t="shared" ref="BW44" si="685">IF(ISERROR(IF($S44="A",BW43/BW42,BW43/BW42)),"",IF($S44="A",BW43/BW42,BW43/BW42))</f>
        <v/>
      </c>
      <c r="BX44" s="47" t="str">
        <f t="shared" ref="BX44" si="686">IF(ISERROR(IF($S44="A",BX43/BX42,BX43/BX42)),"",IF($S44="A",BX43/BX42,BX43/BX42))</f>
        <v/>
      </c>
      <c r="BY44" s="47" t="str">
        <f t="shared" ref="BY44" si="687">IF(ISERROR(IF($S44="A",BY43/BY42,BY43/BY42)),"",IF($S44="A",BY43/BY42,BY43/BY42))</f>
        <v/>
      </c>
      <c r="BZ44" s="47" t="str">
        <f t="shared" ref="BZ44" si="688">IF(ISERROR(IF($S44="A",BZ43/BZ42,BZ43/BZ42)),"",IF($S44="A",BZ43/BZ42,BZ43/BZ42))</f>
        <v/>
      </c>
      <c r="CA44" s="47" t="str">
        <f t="shared" ref="CA44" si="689">IF(ISERROR(IF($S44="A",CA43/CA42,CA43/CA42)),"",IF($S44="A",CA43/CA42,CA43/CA42))</f>
        <v/>
      </c>
      <c r="CB44" s="47" t="str">
        <f t="shared" ref="CB44" si="690">IF(ISERROR(IF($S44="A",CB43/CB42,CB43/CB42)),"",IF($S44="A",CB43/CB42,CB43/CB42))</f>
        <v/>
      </c>
      <c r="CC44" s="273" t="str">
        <f t="shared" ref="CC44" si="691">IF(ISERROR(IF($S44="A",CC43/CC42,CC43/CC42)),"",IF($S44="A",CC43/CC42,CC43/CC42))</f>
        <v/>
      </c>
      <c r="CD44" s="273" t="str">
        <f t="shared" ref="CD44" si="692">IF(ISERROR(IF($S44="A",CD43/CD42,CD43/CD42)),"",IF($S44="A",CD43/CD42,CD43/CD42))</f>
        <v/>
      </c>
      <c r="CE44" s="144">
        <f>IF(ISERROR(AVERAGE(Q44,AG44,AW44,BM44,CC44)),"",AVERAGE(Q44,AG44,AW44,BM44,CC44))</f>
        <v>0.6</v>
      </c>
      <c r="CF44" s="244"/>
    </row>
    <row r="45" spans="1:84" ht="9" customHeight="1" thickTop="1" thickBot="1">
      <c r="E45" s="42">
        <f>IF(E44&lt;0,-E44,E44)</f>
        <v>0.5</v>
      </c>
      <c r="F45" s="42">
        <f t="shared" ref="F45" si="693">IF(F44&lt;0,-F44,F44)</f>
        <v>0.54545454545454541</v>
      </c>
      <c r="G45" s="42">
        <f t="shared" ref="G45" si="694">IF(G44&lt;0,-G44,G44)</f>
        <v>0.58333333333333337</v>
      </c>
      <c r="H45" s="42">
        <f t="shared" ref="H45" si="695">IF(H44&lt;0,-H44,H44)</f>
        <v>0.61538461538461542</v>
      </c>
      <c r="I45" s="42">
        <f t="shared" ref="I45" si="696">IF(I44&lt;0,-I44,I44)</f>
        <v>0.6428571428571429</v>
      </c>
      <c r="J45" s="42">
        <f t="shared" ref="J45" si="697">IF(J44&lt;0,-J44,J44)</f>
        <v>0.66666666666666663</v>
      </c>
      <c r="K45" s="42">
        <f t="shared" ref="K45" si="698">IF(K44&lt;0,-K44,K44)</f>
        <v>0</v>
      </c>
      <c r="L45" s="42" t="str">
        <f t="shared" ref="L45" si="699">IF(L44&lt;0,-L44,L44)</f>
        <v/>
      </c>
      <c r="M45" s="42" t="str">
        <f t="shared" ref="M45" si="700">IF(M44&lt;0,-M44,M44)</f>
        <v/>
      </c>
      <c r="N45" s="42" t="str">
        <f t="shared" ref="N45" si="701">IF(N44&lt;0,-N44,N44)</f>
        <v/>
      </c>
      <c r="O45" s="42" t="str">
        <f t="shared" ref="O45" si="702">IF(O44&lt;0,-O44,O44)</f>
        <v/>
      </c>
      <c r="P45" s="42" t="str">
        <f t="shared" ref="P45" si="703">IF(P44&lt;0,-P44,P44)</f>
        <v/>
      </c>
      <c r="Q45" s="42">
        <f t="shared" ref="Q45" si="704">IF(Q44&lt;0,-Q44,Q44)</f>
        <v>0.6</v>
      </c>
      <c r="R45" s="42">
        <f t="shared" ref="R45" si="705">IF(R44&lt;0,-R44,R44)</f>
        <v>0.49450549450549453</v>
      </c>
      <c r="U45" s="42" t="str">
        <f>IF(U44&lt;0,-U44,U44)</f>
        <v/>
      </c>
      <c r="V45" s="42" t="str">
        <f t="shared" ref="V45" si="706">IF(V44&lt;0,-V44,V44)</f>
        <v/>
      </c>
      <c r="W45" s="42" t="str">
        <f t="shared" ref="W45" si="707">IF(W44&lt;0,-W44,W44)</f>
        <v/>
      </c>
      <c r="X45" s="42" t="str">
        <f t="shared" ref="X45" si="708">IF(X44&lt;0,-X44,X44)</f>
        <v/>
      </c>
      <c r="Y45" s="42" t="str">
        <f t="shared" ref="Y45" si="709">IF(Y44&lt;0,-Y44,Y44)</f>
        <v/>
      </c>
      <c r="Z45" s="42" t="str">
        <f t="shared" ref="Z45" si="710">IF(Z44&lt;0,-Z44,Z44)</f>
        <v/>
      </c>
      <c r="AA45" s="42" t="str">
        <f t="shared" ref="AA45" si="711">IF(AA44&lt;0,-AA44,AA44)</f>
        <v/>
      </c>
      <c r="AB45" s="42" t="str">
        <f t="shared" ref="AB45" si="712">IF(AB44&lt;0,-AB44,AB44)</f>
        <v/>
      </c>
      <c r="AC45" s="42" t="str">
        <f t="shared" ref="AC45" si="713">IF(AC44&lt;0,-AC44,AC44)</f>
        <v/>
      </c>
      <c r="AD45" s="42" t="str">
        <f t="shared" ref="AD45" si="714">IF(AD44&lt;0,-AD44,AD44)</f>
        <v/>
      </c>
      <c r="AE45" s="42" t="str">
        <f t="shared" ref="AE45" si="715">IF(AE44&lt;0,-AE44,AE44)</f>
        <v/>
      </c>
      <c r="AF45" s="42" t="str">
        <f t="shared" ref="AF45" si="716">IF(AF44&lt;0,-AF44,AF44)</f>
        <v/>
      </c>
      <c r="AG45" s="42" t="str">
        <f t="shared" ref="AG45" si="717">IF(AG44&lt;0,-AG44,AG44)</f>
        <v/>
      </c>
      <c r="AH45" s="42" t="str">
        <f t="shared" ref="AH45" si="718">IF(AH44&lt;0,-AH44,AH44)</f>
        <v/>
      </c>
      <c r="AK45" s="42" t="str">
        <f>IF(AK44&lt;0,-AK44,AK44)</f>
        <v/>
      </c>
      <c r="AL45" s="42" t="str">
        <f t="shared" ref="AL45" si="719">IF(AL44&lt;0,-AL44,AL44)</f>
        <v/>
      </c>
      <c r="AM45" s="42" t="str">
        <f t="shared" ref="AM45" si="720">IF(AM44&lt;0,-AM44,AM44)</f>
        <v/>
      </c>
      <c r="AN45" s="42" t="str">
        <f t="shared" ref="AN45" si="721">IF(AN44&lt;0,-AN44,AN44)</f>
        <v/>
      </c>
      <c r="AO45" s="42" t="str">
        <f t="shared" ref="AO45" si="722">IF(AO44&lt;0,-AO44,AO44)</f>
        <v/>
      </c>
      <c r="AP45" s="42" t="str">
        <f t="shared" ref="AP45" si="723">IF(AP44&lt;0,-AP44,AP44)</f>
        <v/>
      </c>
      <c r="AQ45" s="42" t="str">
        <f t="shared" ref="AQ45" si="724">IF(AQ44&lt;0,-AQ44,AQ44)</f>
        <v/>
      </c>
      <c r="AR45" s="42" t="str">
        <f t="shared" ref="AR45" si="725">IF(AR44&lt;0,-AR44,AR44)</f>
        <v/>
      </c>
      <c r="AS45" s="42" t="str">
        <f t="shared" ref="AS45" si="726">IF(AS44&lt;0,-AS44,AS44)</f>
        <v/>
      </c>
      <c r="AT45" s="42" t="str">
        <f t="shared" ref="AT45" si="727">IF(AT44&lt;0,-AT44,AT44)</f>
        <v/>
      </c>
      <c r="AU45" s="42" t="str">
        <f t="shared" ref="AU45" si="728">IF(AU44&lt;0,-AU44,AU44)</f>
        <v/>
      </c>
      <c r="AV45" s="42" t="str">
        <f t="shared" ref="AV45" si="729">IF(AV44&lt;0,-AV44,AV44)</f>
        <v/>
      </c>
      <c r="AW45" s="42" t="str">
        <f t="shared" ref="AW45" si="730">IF(AW44&lt;0,-AW44,AW44)</f>
        <v/>
      </c>
      <c r="AX45" s="42" t="str">
        <f t="shared" ref="AX45" si="731">IF(AX44&lt;0,-AX44,AX44)</f>
        <v/>
      </c>
      <c r="BA45" s="42" t="str">
        <f>IF(BA44&lt;0,-BA44,BA44)</f>
        <v/>
      </c>
      <c r="BB45" s="42" t="str">
        <f t="shared" ref="BB45" si="732">IF(BB44&lt;0,-BB44,BB44)</f>
        <v/>
      </c>
      <c r="BC45" s="42" t="str">
        <f t="shared" ref="BC45" si="733">IF(BC44&lt;0,-BC44,BC44)</f>
        <v/>
      </c>
      <c r="BD45" s="42" t="str">
        <f t="shared" ref="BD45" si="734">IF(BD44&lt;0,-BD44,BD44)</f>
        <v/>
      </c>
      <c r="BE45" s="42" t="str">
        <f t="shared" ref="BE45" si="735">IF(BE44&lt;0,-BE44,BE44)</f>
        <v/>
      </c>
      <c r="BF45" s="42" t="str">
        <f t="shared" ref="BF45" si="736">IF(BF44&lt;0,-BF44,BF44)</f>
        <v/>
      </c>
      <c r="BG45" s="42" t="str">
        <f t="shared" ref="BG45" si="737">IF(BG44&lt;0,-BG44,BG44)</f>
        <v/>
      </c>
      <c r="BH45" s="42" t="str">
        <f t="shared" ref="BH45" si="738">IF(BH44&lt;0,-BH44,BH44)</f>
        <v/>
      </c>
      <c r="BI45" s="42" t="str">
        <f t="shared" ref="BI45" si="739">IF(BI44&lt;0,-BI44,BI44)</f>
        <v/>
      </c>
      <c r="BJ45" s="42" t="str">
        <f t="shared" ref="BJ45" si="740">IF(BJ44&lt;0,-BJ44,BJ44)</f>
        <v/>
      </c>
      <c r="BK45" s="42" t="str">
        <f t="shared" ref="BK45" si="741">IF(BK44&lt;0,-BK44,BK44)</f>
        <v/>
      </c>
      <c r="BL45" s="42" t="str">
        <f t="shared" ref="BL45" si="742">IF(BL44&lt;0,-BL44,BL44)</f>
        <v/>
      </c>
      <c r="BM45" s="42" t="str">
        <f t="shared" ref="BM45" si="743">IF(BM44&lt;0,-BM44,BM44)</f>
        <v/>
      </c>
      <c r="BN45" s="42" t="str">
        <f t="shared" ref="BN45" si="744">IF(BN44&lt;0,-BN44,BN44)</f>
        <v/>
      </c>
      <c r="BQ45" s="42" t="str">
        <f>IF(BQ44&lt;0,-BQ44,BQ44)</f>
        <v/>
      </c>
      <c r="BR45" s="42" t="str">
        <f t="shared" ref="BR45" si="745">IF(BR44&lt;0,-BR44,BR44)</f>
        <v/>
      </c>
      <c r="BS45" s="42" t="str">
        <f t="shared" ref="BS45" si="746">IF(BS44&lt;0,-BS44,BS44)</f>
        <v/>
      </c>
      <c r="BT45" s="42" t="str">
        <f t="shared" ref="BT45" si="747">IF(BT44&lt;0,-BT44,BT44)</f>
        <v/>
      </c>
      <c r="BU45" s="42" t="str">
        <f t="shared" ref="BU45" si="748">IF(BU44&lt;0,-BU44,BU44)</f>
        <v/>
      </c>
      <c r="BV45" s="42" t="str">
        <f t="shared" ref="BV45" si="749">IF(BV44&lt;0,-BV44,BV44)</f>
        <v/>
      </c>
      <c r="BW45" s="42" t="str">
        <f t="shared" ref="BW45" si="750">IF(BW44&lt;0,-BW44,BW44)</f>
        <v/>
      </c>
      <c r="BX45" s="42" t="str">
        <f t="shared" ref="BX45" si="751">IF(BX44&lt;0,-BX44,BX44)</f>
        <v/>
      </c>
      <c r="BY45" s="42" t="str">
        <f t="shared" ref="BY45" si="752">IF(BY44&lt;0,-BY44,BY44)</f>
        <v/>
      </c>
      <c r="BZ45" s="42" t="str">
        <f t="shared" ref="BZ45" si="753">IF(BZ44&lt;0,-BZ44,BZ44)</f>
        <v/>
      </c>
      <c r="CA45" s="42" t="str">
        <f t="shared" ref="CA45" si="754">IF(CA44&lt;0,-CA44,CA44)</f>
        <v/>
      </c>
      <c r="CB45" s="42" t="str">
        <f t="shared" ref="CB45" si="755">IF(CB44&lt;0,-CB44,CB44)</f>
        <v/>
      </c>
      <c r="CC45" s="274" t="str">
        <f t="shared" ref="CC45" si="756">IF(CC44&lt;0,-CC44,CC44)</f>
        <v/>
      </c>
      <c r="CD45" s="274" t="str">
        <f t="shared" ref="CD45" si="757">IF(CD44&lt;0,-CD44,CD44)</f>
        <v/>
      </c>
    </row>
    <row r="46" spans="1:84" s="233" customFormat="1" ht="26.25" customHeight="1" thickTop="1" thickBot="1">
      <c r="A46" s="232"/>
      <c r="B46" s="232">
        <f>IF(ME!$H$17=0,0,1)</f>
        <v>1</v>
      </c>
      <c r="C46" s="340" t="s">
        <v>75</v>
      </c>
      <c r="D46" s="234" t="s">
        <v>80</v>
      </c>
      <c r="E46" s="235" t="s">
        <v>5</v>
      </c>
      <c r="F46" s="236" t="s">
        <v>6</v>
      </c>
      <c r="G46" s="236" t="s">
        <v>7</v>
      </c>
      <c r="H46" s="236" t="s">
        <v>287</v>
      </c>
      <c r="I46" s="236" t="s">
        <v>288</v>
      </c>
      <c r="J46" s="236" t="s">
        <v>289</v>
      </c>
      <c r="K46" s="236" t="s">
        <v>290</v>
      </c>
      <c r="L46" s="236" t="s">
        <v>291</v>
      </c>
      <c r="M46" s="236" t="s">
        <v>251</v>
      </c>
      <c r="N46" s="236" t="s">
        <v>252</v>
      </c>
      <c r="O46" s="236" t="s">
        <v>254</v>
      </c>
      <c r="P46" s="236" t="s">
        <v>253</v>
      </c>
      <c r="Q46" s="237" t="s">
        <v>54</v>
      </c>
      <c r="R46" s="237" t="s">
        <v>8</v>
      </c>
      <c r="S46" s="7"/>
      <c r="T46" s="238"/>
      <c r="U46" s="235" t="s">
        <v>5</v>
      </c>
      <c r="V46" s="236" t="s">
        <v>6</v>
      </c>
      <c r="W46" s="236" t="s">
        <v>7</v>
      </c>
      <c r="X46" s="236" t="s">
        <v>287</v>
      </c>
      <c r="Y46" s="236" t="s">
        <v>288</v>
      </c>
      <c r="Z46" s="236" t="s">
        <v>289</v>
      </c>
      <c r="AA46" s="236" t="s">
        <v>290</v>
      </c>
      <c r="AB46" s="236" t="s">
        <v>291</v>
      </c>
      <c r="AC46" s="236" t="s">
        <v>251</v>
      </c>
      <c r="AD46" s="236" t="s">
        <v>252</v>
      </c>
      <c r="AE46" s="236" t="s">
        <v>254</v>
      </c>
      <c r="AF46" s="236" t="s">
        <v>253</v>
      </c>
      <c r="AG46" s="237" t="s">
        <v>54</v>
      </c>
      <c r="AH46" s="237" t="s">
        <v>8</v>
      </c>
      <c r="AI46" s="7"/>
      <c r="AJ46" s="238"/>
      <c r="AK46" s="235" t="s">
        <v>5</v>
      </c>
      <c r="AL46" s="236" t="s">
        <v>6</v>
      </c>
      <c r="AM46" s="236" t="s">
        <v>7</v>
      </c>
      <c r="AN46" s="236" t="s">
        <v>287</v>
      </c>
      <c r="AO46" s="236" t="s">
        <v>288</v>
      </c>
      <c r="AP46" s="236" t="s">
        <v>289</v>
      </c>
      <c r="AQ46" s="236" t="s">
        <v>290</v>
      </c>
      <c r="AR46" s="236" t="s">
        <v>291</v>
      </c>
      <c r="AS46" s="236" t="s">
        <v>251</v>
      </c>
      <c r="AT46" s="236" t="s">
        <v>252</v>
      </c>
      <c r="AU46" s="236" t="s">
        <v>254</v>
      </c>
      <c r="AV46" s="236" t="s">
        <v>253</v>
      </c>
      <c r="AW46" s="237" t="s">
        <v>54</v>
      </c>
      <c r="AX46" s="237" t="s">
        <v>8</v>
      </c>
      <c r="AY46" s="7"/>
      <c r="AZ46" s="238"/>
      <c r="BA46" s="235" t="s">
        <v>5</v>
      </c>
      <c r="BB46" s="236" t="s">
        <v>6</v>
      </c>
      <c r="BC46" s="236" t="s">
        <v>7</v>
      </c>
      <c r="BD46" s="236" t="s">
        <v>287</v>
      </c>
      <c r="BE46" s="236" t="s">
        <v>288</v>
      </c>
      <c r="BF46" s="236" t="s">
        <v>289</v>
      </c>
      <c r="BG46" s="236" t="s">
        <v>290</v>
      </c>
      <c r="BH46" s="236" t="s">
        <v>291</v>
      </c>
      <c r="BI46" s="236" t="s">
        <v>251</v>
      </c>
      <c r="BJ46" s="236" t="s">
        <v>252</v>
      </c>
      <c r="BK46" s="236" t="s">
        <v>254</v>
      </c>
      <c r="BL46" s="236" t="s">
        <v>253</v>
      </c>
      <c r="BM46" s="237" t="s">
        <v>54</v>
      </c>
      <c r="BN46" s="237" t="s">
        <v>8</v>
      </c>
      <c r="BP46" s="238"/>
      <c r="BQ46" s="235" t="s">
        <v>5</v>
      </c>
      <c r="BR46" s="236" t="s">
        <v>6</v>
      </c>
      <c r="BS46" s="236" t="s">
        <v>7</v>
      </c>
      <c r="BT46" s="236" t="s">
        <v>287</v>
      </c>
      <c r="BU46" s="236" t="s">
        <v>288</v>
      </c>
      <c r="BV46" s="236" t="s">
        <v>289</v>
      </c>
      <c r="BW46" s="236" t="s">
        <v>290</v>
      </c>
      <c r="BX46" s="236" t="s">
        <v>291</v>
      </c>
      <c r="BY46" s="236" t="s">
        <v>251</v>
      </c>
      <c r="BZ46" s="236" t="s">
        <v>252</v>
      </c>
      <c r="CA46" s="236" t="s">
        <v>254</v>
      </c>
      <c r="CB46" s="236" t="s">
        <v>253</v>
      </c>
      <c r="CC46" s="271" t="s">
        <v>54</v>
      </c>
      <c r="CD46" s="271" t="s">
        <v>8</v>
      </c>
      <c r="CE46" s="7"/>
      <c r="CF46" s="248"/>
    </row>
    <row r="47" spans="1:84" s="227" customFormat="1" ht="37.5" hidden="1" customHeight="1" thickTop="1" thickBot="1">
      <c r="B47" s="232">
        <f>IF(ME!$H$17=0,0,1)</f>
        <v>1</v>
      </c>
      <c r="C47" s="341"/>
      <c r="D47" s="45" t="s">
        <v>66</v>
      </c>
      <c r="E47" s="239"/>
      <c r="F47" s="239"/>
      <c r="G47" s="239"/>
      <c r="H47" s="239"/>
      <c r="I47" s="239"/>
      <c r="J47" s="239"/>
      <c r="K47" s="239"/>
      <c r="L47" s="239"/>
      <c r="M47" s="239"/>
      <c r="N47" s="239"/>
      <c r="O47" s="239"/>
      <c r="P47" s="239"/>
      <c r="Q47" s="46"/>
      <c r="R47" s="46">
        <f>SUM(E47:P47)</f>
        <v>0</v>
      </c>
      <c r="S47" s="44"/>
      <c r="T47" s="45" t="s">
        <v>66</v>
      </c>
      <c r="U47" s="239"/>
      <c r="V47" s="239"/>
      <c r="W47" s="239"/>
      <c r="X47" s="239"/>
      <c r="Y47" s="239"/>
      <c r="Z47" s="239"/>
      <c r="AA47" s="239"/>
      <c r="AB47" s="239"/>
      <c r="AC47" s="239"/>
      <c r="AD47" s="239"/>
      <c r="AE47" s="239"/>
      <c r="AF47" s="239"/>
      <c r="AG47" s="46"/>
      <c r="AH47" s="46">
        <f>SUM(U47:AF47)</f>
        <v>0</v>
      </c>
      <c r="AI47" s="44"/>
      <c r="AJ47" s="45" t="s">
        <v>66</v>
      </c>
      <c r="AK47" s="239"/>
      <c r="AL47" s="239"/>
      <c r="AM47" s="239"/>
      <c r="AN47" s="239"/>
      <c r="AO47" s="239"/>
      <c r="AP47" s="239"/>
      <c r="AQ47" s="239"/>
      <c r="AR47" s="239"/>
      <c r="AS47" s="239"/>
      <c r="AT47" s="239"/>
      <c r="AU47" s="239"/>
      <c r="AV47" s="239"/>
      <c r="AW47" s="46"/>
      <c r="AX47" s="46">
        <f>SUM(AK47:AV47)</f>
        <v>0</v>
      </c>
      <c r="AY47" s="44"/>
      <c r="AZ47" s="45" t="s">
        <v>66</v>
      </c>
      <c r="BA47" s="239"/>
      <c r="BB47" s="239"/>
      <c r="BC47" s="239"/>
      <c r="BD47" s="239"/>
      <c r="BE47" s="239"/>
      <c r="BF47" s="239"/>
      <c r="BG47" s="239"/>
      <c r="BH47" s="239"/>
      <c r="BI47" s="239"/>
      <c r="BJ47" s="239"/>
      <c r="BK47" s="239"/>
      <c r="BL47" s="239"/>
      <c r="BM47" s="46"/>
      <c r="BN47" s="46">
        <f>SUM(BA47:BL47)</f>
        <v>0</v>
      </c>
      <c r="BO47" s="240"/>
      <c r="BP47" s="45" t="s">
        <v>66</v>
      </c>
      <c r="BQ47" s="239"/>
      <c r="BR47" s="239"/>
      <c r="BS47" s="239"/>
      <c r="BT47" s="239"/>
      <c r="BU47" s="239"/>
      <c r="BV47" s="239"/>
      <c r="BW47" s="239"/>
      <c r="BX47" s="239"/>
      <c r="BY47" s="239"/>
      <c r="BZ47" s="239"/>
      <c r="CA47" s="239"/>
      <c r="CB47" s="239"/>
      <c r="CC47" s="272"/>
      <c r="CD47" s="272">
        <f>SUM(BQ47:CB47)</f>
        <v>0</v>
      </c>
      <c r="CE47" s="42"/>
      <c r="CF47" s="244"/>
    </row>
    <row r="48" spans="1:84" s="227" customFormat="1" ht="26.25" customHeight="1" thickTop="1" thickBot="1">
      <c r="B48" s="232">
        <f>IF(ME!$H$17=0,0,1)</f>
        <v>1</v>
      </c>
      <c r="C48" s="337" t="str">
        <f>C97</f>
        <v>Disminuir: La tasa de conversión%</v>
      </c>
      <c r="D48" s="45" t="s">
        <v>9</v>
      </c>
      <c r="E48" s="239">
        <v>0.9</v>
      </c>
      <c r="F48" s="239">
        <v>0.9</v>
      </c>
      <c r="G48" s="239">
        <v>0.9</v>
      </c>
      <c r="H48" s="239">
        <v>0.95</v>
      </c>
      <c r="I48" s="239">
        <v>0.95</v>
      </c>
      <c r="J48" s="239">
        <v>0.95</v>
      </c>
      <c r="K48" s="239">
        <v>0.45</v>
      </c>
      <c r="L48" s="239"/>
      <c r="M48" s="239"/>
      <c r="N48" s="239"/>
      <c r="O48" s="239"/>
      <c r="P48" s="239"/>
      <c r="Q48" s="46">
        <f>SUMIF(E71:P71,"=1",E48:P48)</f>
        <v>5.5500000000000007</v>
      </c>
      <c r="R48" s="46">
        <f>SUM(E48:P48)</f>
        <v>6.0000000000000009</v>
      </c>
      <c r="S48" s="42">
        <v>12</v>
      </c>
      <c r="T48" s="45" t="s">
        <v>9</v>
      </c>
      <c r="U48" s="239"/>
      <c r="V48" s="239"/>
      <c r="W48" s="239"/>
      <c r="X48" s="239"/>
      <c r="Y48" s="239"/>
      <c r="Z48" s="239"/>
      <c r="AA48" s="239"/>
      <c r="AB48" s="239"/>
      <c r="AC48" s="239"/>
      <c r="AD48" s="239"/>
      <c r="AE48" s="239"/>
      <c r="AF48" s="239"/>
      <c r="AG48" s="46">
        <f>SUMIF(U71:AF71,"=1",U48:AF48)</f>
        <v>0</v>
      </c>
      <c r="AH48" s="46">
        <f>SUM(U48:AF48)</f>
        <v>0</v>
      </c>
      <c r="AI48" s="42"/>
      <c r="AJ48" s="45" t="s">
        <v>9</v>
      </c>
      <c r="AK48" s="239"/>
      <c r="AL48" s="239"/>
      <c r="AM48" s="239"/>
      <c r="AN48" s="239"/>
      <c r="AO48" s="239"/>
      <c r="AP48" s="239"/>
      <c r="AQ48" s="239"/>
      <c r="AR48" s="239"/>
      <c r="AS48" s="239"/>
      <c r="AT48" s="239"/>
      <c r="AU48" s="239"/>
      <c r="AV48" s="239"/>
      <c r="AW48" s="46">
        <f>SUMIF(AK71:AV71,"=1",AK48:AV48)</f>
        <v>0</v>
      </c>
      <c r="AX48" s="46">
        <f>SUM(AK48:AV48)</f>
        <v>0</v>
      </c>
      <c r="AY48" s="42"/>
      <c r="AZ48" s="45" t="s">
        <v>9</v>
      </c>
      <c r="BA48" s="239"/>
      <c r="BB48" s="239"/>
      <c r="BC48" s="239"/>
      <c r="BD48" s="239"/>
      <c r="BE48" s="239"/>
      <c r="BF48" s="239"/>
      <c r="BG48" s="239"/>
      <c r="BH48" s="239"/>
      <c r="BI48" s="239"/>
      <c r="BJ48" s="239"/>
      <c r="BK48" s="239"/>
      <c r="BL48" s="239"/>
      <c r="BM48" s="46">
        <f>SUMIF(BA71:BL71,"=1",BA48:BL48)</f>
        <v>0</v>
      </c>
      <c r="BN48" s="46">
        <f>SUM(BA48:BL48)</f>
        <v>0</v>
      </c>
      <c r="BP48" s="45" t="s">
        <v>9</v>
      </c>
      <c r="BQ48" s="239"/>
      <c r="BR48" s="239"/>
      <c r="BS48" s="239"/>
      <c r="BT48" s="239"/>
      <c r="BU48" s="239"/>
      <c r="BV48" s="239"/>
      <c r="BW48" s="239"/>
      <c r="BX48" s="239"/>
      <c r="BY48" s="239"/>
      <c r="BZ48" s="239"/>
      <c r="CA48" s="239"/>
      <c r="CB48" s="239"/>
      <c r="CC48" s="272">
        <f>SUMIF(BQ71:CB71,"=1",BQ48:CB48)</f>
        <v>0</v>
      </c>
      <c r="CD48" s="272">
        <f>SUM(BQ48:CB48)</f>
        <v>0</v>
      </c>
      <c r="CE48" s="42"/>
      <c r="CF48" s="244"/>
    </row>
    <row r="49" spans="1:84" s="227" customFormat="1" ht="26.25" customHeight="1" thickTop="1" thickBot="1">
      <c r="B49" s="232">
        <f>IF(ME!$H$17=0,0,1)</f>
        <v>1</v>
      </c>
      <c r="C49" s="338"/>
      <c r="D49" s="45" t="s">
        <v>10</v>
      </c>
      <c r="E49" s="239">
        <v>0.6</v>
      </c>
      <c r="F49" s="239">
        <v>0.6</v>
      </c>
      <c r="G49" s="239">
        <v>0.5</v>
      </c>
      <c r="H49" s="239">
        <v>0.5</v>
      </c>
      <c r="I49" s="239">
        <v>0.55000000000000004</v>
      </c>
      <c r="J49" s="239">
        <v>0.61</v>
      </c>
      <c r="K49" s="239"/>
      <c r="L49" s="239"/>
      <c r="M49" s="239"/>
      <c r="N49" s="239"/>
      <c r="O49" s="239"/>
      <c r="P49" s="239"/>
      <c r="Q49" s="46">
        <f>SUMIF(E72:P72,"=1",E49:P49)</f>
        <v>3.36</v>
      </c>
      <c r="R49" s="46">
        <f>SUM(E49:P49)</f>
        <v>3.36</v>
      </c>
      <c r="S49" s="42">
        <v>13</v>
      </c>
      <c r="T49" s="45" t="s">
        <v>10</v>
      </c>
      <c r="U49" s="239"/>
      <c r="V49" s="239"/>
      <c r="W49" s="239"/>
      <c r="X49" s="239"/>
      <c r="Y49" s="239"/>
      <c r="Z49" s="239"/>
      <c r="AA49" s="239"/>
      <c r="AB49" s="239"/>
      <c r="AC49" s="239"/>
      <c r="AD49" s="239"/>
      <c r="AE49" s="239"/>
      <c r="AF49" s="239"/>
      <c r="AG49" s="46">
        <f>SUMIF(U72:AF72,"=1",U49:AF49)</f>
        <v>0</v>
      </c>
      <c r="AH49" s="46">
        <f>SUM(U49:AF49)</f>
        <v>0</v>
      </c>
      <c r="AI49" s="42"/>
      <c r="AJ49" s="45" t="s">
        <v>10</v>
      </c>
      <c r="AK49" s="239"/>
      <c r="AL49" s="239"/>
      <c r="AM49" s="239"/>
      <c r="AN49" s="239"/>
      <c r="AO49" s="239"/>
      <c r="AP49" s="239"/>
      <c r="AQ49" s="239"/>
      <c r="AR49" s="239"/>
      <c r="AS49" s="239"/>
      <c r="AT49" s="239"/>
      <c r="AU49" s="239"/>
      <c r="AV49" s="239"/>
      <c r="AW49" s="46">
        <f>SUMIF(AK72:AV72,"=1",AK49:AV49)</f>
        <v>0</v>
      </c>
      <c r="AX49" s="46">
        <f>SUM(AK49:AV49)</f>
        <v>0</v>
      </c>
      <c r="AY49" s="42"/>
      <c r="AZ49" s="45" t="s">
        <v>10</v>
      </c>
      <c r="BA49" s="239"/>
      <c r="BB49" s="239"/>
      <c r="BC49" s="239"/>
      <c r="BD49" s="239"/>
      <c r="BE49" s="239"/>
      <c r="BF49" s="239"/>
      <c r="BG49" s="239"/>
      <c r="BH49" s="239"/>
      <c r="BI49" s="239"/>
      <c r="BJ49" s="239"/>
      <c r="BK49" s="239"/>
      <c r="BL49" s="239"/>
      <c r="BM49" s="46">
        <f>SUMIF(BA72:BL72,"=1",BA49:BL49)</f>
        <v>0</v>
      </c>
      <c r="BN49" s="46">
        <f>SUM(BA49:BL49)</f>
        <v>0</v>
      </c>
      <c r="BP49" s="45" t="s">
        <v>10</v>
      </c>
      <c r="BQ49" s="239"/>
      <c r="BR49" s="239"/>
      <c r="BS49" s="239"/>
      <c r="BT49" s="239"/>
      <c r="BU49" s="239"/>
      <c r="BV49" s="239"/>
      <c r="BW49" s="239"/>
      <c r="BX49" s="239"/>
      <c r="BY49" s="239"/>
      <c r="BZ49" s="239"/>
      <c r="CA49" s="239"/>
      <c r="CB49" s="239"/>
      <c r="CC49" s="272">
        <f>SUMIF(BQ72:CB72,"=1",BQ49:CB49)</f>
        <v>0</v>
      </c>
      <c r="CD49" s="272">
        <f>SUM(BQ49:CB49)</f>
        <v>0</v>
      </c>
      <c r="CE49" s="42"/>
      <c r="CF49" s="244"/>
    </row>
    <row r="50" spans="1:84" s="227" customFormat="1" ht="26.25" customHeight="1" thickTop="1" thickBot="1">
      <c r="B50" s="232">
        <f>IF(ME!$H$17=0,0,1)</f>
        <v>1</v>
      </c>
      <c r="C50" s="339"/>
      <c r="D50" s="45" t="s">
        <v>4</v>
      </c>
      <c r="E50" s="47">
        <f>IF(ISERROR(IF($S50="A",E49/E48,E49/E48)),"",IF($S50="A",E49/E48,E49/E48))</f>
        <v>0.66666666666666663</v>
      </c>
      <c r="F50" s="47">
        <f t="shared" ref="F50" si="758">IF(ISERROR(IF($S50="A",F49/F48,F49/F48)),"",IF($S50="A",F49/F48,F49/F48))</f>
        <v>0.66666666666666663</v>
      </c>
      <c r="G50" s="47">
        <f t="shared" ref="G50" si="759">IF(ISERROR(IF($S50="A",G49/G48,G49/G48)),"",IF($S50="A",G49/G48,G49/G48))</f>
        <v>0.55555555555555558</v>
      </c>
      <c r="H50" s="47">
        <f t="shared" ref="H50" si="760">IF(ISERROR(IF($S50="A",H49/H48,H49/H48)),"",IF($S50="A",H49/H48,H49/H48))</f>
        <v>0.52631578947368418</v>
      </c>
      <c r="I50" s="47">
        <f t="shared" ref="I50" si="761">IF(ISERROR(IF($S50="A",I49/I48,I49/I48)),"",IF($S50="A",I49/I48,I49/I48))</f>
        <v>0.57894736842105265</v>
      </c>
      <c r="J50" s="47">
        <f t="shared" ref="J50" si="762">IF(ISERROR(IF($S50="A",J49/J48,J49/J48)),"",IF($S50="A",J49/J48,J49/J48))</f>
        <v>0.64210526315789473</v>
      </c>
      <c r="K50" s="47">
        <f t="shared" ref="K50" si="763">IF(ISERROR(IF($S50="A",K49/K48,K49/K48)),"",IF($S50="A",K49/K48,K49/K48))</f>
        <v>0</v>
      </c>
      <c r="L50" s="47" t="str">
        <f t="shared" ref="L50" si="764">IF(ISERROR(IF($S50="A",L49/L48,L49/L48)),"",IF($S50="A",L49/L48,L49/L48))</f>
        <v/>
      </c>
      <c r="M50" s="47" t="str">
        <f t="shared" ref="M50" si="765">IF(ISERROR(IF($S50="A",M49/M48,M49/M48)),"",IF($S50="A",M49/M48,M49/M48))</f>
        <v/>
      </c>
      <c r="N50" s="47" t="str">
        <f t="shared" ref="N50" si="766">IF(ISERROR(IF($S50="A",N49/N48,N49/N48)),"",IF($S50="A",N49/N48,N49/N48))</f>
        <v/>
      </c>
      <c r="O50" s="47" t="str">
        <f t="shared" ref="O50" si="767">IF(ISERROR(IF($S50="A",O49/O48,O49/O48)),"",IF($S50="A",O49/O48,O49/O48))</f>
        <v/>
      </c>
      <c r="P50" s="47" t="str">
        <f t="shared" ref="P50" si="768">IF(ISERROR(IF($S50="A",P49/P48,P49/P48)),"",IF($S50="A",P49/P48,P49/P48))</f>
        <v/>
      </c>
      <c r="Q50" s="47">
        <f t="shared" ref="Q50" si="769">IF(ISERROR(IF($S50="A",Q49/Q48,Q49/Q48)),"",IF($S50="A",Q49/Q48,Q49/Q48))</f>
        <v>0.60540540540540533</v>
      </c>
      <c r="R50" s="47">
        <f t="shared" ref="R50" si="770">IF(ISERROR(IF($S50="A",R49/R48,R49/R48)),"",IF($S50="A",R49/R48,R49/R48))</f>
        <v>0.55999999999999994</v>
      </c>
      <c r="S50" s="42" t="str">
        <f>LEFT(C48,1)</f>
        <v>D</v>
      </c>
      <c r="T50" s="45" t="s">
        <v>4</v>
      </c>
      <c r="U50" s="47" t="str">
        <f>IF(ISERROR(IF($S50="A",U49/U48,U49/U48)),"",IF($S50="A",U49/U48,U49/U48))</f>
        <v/>
      </c>
      <c r="V50" s="47" t="str">
        <f t="shared" ref="V50" si="771">IF(ISERROR(IF($S50="A",V49/V48,V49/V48)),"",IF($S50="A",V49/V48,V49/V48))</f>
        <v/>
      </c>
      <c r="W50" s="47" t="str">
        <f t="shared" ref="W50" si="772">IF(ISERROR(IF($S50="A",W49/W48,W49/W48)),"",IF($S50="A",W49/W48,W49/W48))</f>
        <v/>
      </c>
      <c r="X50" s="47" t="str">
        <f t="shared" ref="X50" si="773">IF(ISERROR(IF($S50="A",X49/X48,X49/X48)),"",IF($S50="A",X49/X48,X49/X48))</f>
        <v/>
      </c>
      <c r="Y50" s="47" t="str">
        <f t="shared" ref="Y50" si="774">IF(ISERROR(IF($S50="A",Y49/Y48,Y49/Y48)),"",IF($S50="A",Y49/Y48,Y49/Y48))</f>
        <v/>
      </c>
      <c r="Z50" s="47" t="str">
        <f t="shared" ref="Z50" si="775">IF(ISERROR(IF($S50="A",Z49/Z48,Z49/Z48)),"",IF($S50="A",Z49/Z48,Z49/Z48))</f>
        <v/>
      </c>
      <c r="AA50" s="47" t="str">
        <f t="shared" ref="AA50" si="776">IF(ISERROR(IF($S50="A",AA49/AA48,AA49/AA48)),"",IF($S50="A",AA49/AA48,AA49/AA48))</f>
        <v/>
      </c>
      <c r="AB50" s="47" t="str">
        <f t="shared" ref="AB50" si="777">IF(ISERROR(IF($S50="A",AB49/AB48,AB49/AB48)),"",IF($S50="A",AB49/AB48,AB49/AB48))</f>
        <v/>
      </c>
      <c r="AC50" s="47" t="str">
        <f t="shared" ref="AC50" si="778">IF(ISERROR(IF($S50="A",AC49/AC48,AC49/AC48)),"",IF($S50="A",AC49/AC48,AC49/AC48))</f>
        <v/>
      </c>
      <c r="AD50" s="47" t="str">
        <f t="shared" ref="AD50" si="779">IF(ISERROR(IF($S50="A",AD49/AD48,AD49/AD48)),"",IF($S50="A",AD49/AD48,AD49/AD48))</f>
        <v/>
      </c>
      <c r="AE50" s="47" t="str">
        <f t="shared" ref="AE50" si="780">IF(ISERROR(IF($S50="A",AE49/AE48,AE49/AE48)),"",IF($S50="A",AE49/AE48,AE49/AE48))</f>
        <v/>
      </c>
      <c r="AF50" s="47" t="str">
        <f t="shared" ref="AF50" si="781">IF(ISERROR(IF($S50="A",AF49/AF48,AF49/AF48)),"",IF($S50="A",AF49/AF48,AF49/AF48))</f>
        <v/>
      </c>
      <c r="AG50" s="47" t="str">
        <f t="shared" ref="AG50" si="782">IF(ISERROR(IF($S50="A",AG49/AG48,AG49/AG48)),"",IF($S50="A",AG49/AG48,AG49/AG48))</f>
        <v/>
      </c>
      <c r="AH50" s="47" t="str">
        <f t="shared" ref="AH50" si="783">IF(ISERROR(IF($S50="A",AH49/AH48,AH49/AH48)),"",IF($S50="A",AH49/AH48,AH49/AH48))</f>
        <v/>
      </c>
      <c r="AI50" s="42"/>
      <c r="AJ50" s="45" t="s">
        <v>4</v>
      </c>
      <c r="AK50" s="47" t="str">
        <f>IF(ISERROR(IF($S50="A",AK49/AK48,AK49/AK48)),"",IF($S50="A",AK49/AK48,AK49/AK48))</f>
        <v/>
      </c>
      <c r="AL50" s="47" t="str">
        <f t="shared" ref="AL50" si="784">IF(ISERROR(IF($S50="A",AL49/AL48,AL49/AL48)),"",IF($S50="A",AL49/AL48,AL49/AL48))</f>
        <v/>
      </c>
      <c r="AM50" s="47" t="str">
        <f t="shared" ref="AM50" si="785">IF(ISERROR(IF($S50="A",AM49/AM48,AM49/AM48)),"",IF($S50="A",AM49/AM48,AM49/AM48))</f>
        <v/>
      </c>
      <c r="AN50" s="47" t="str">
        <f t="shared" ref="AN50" si="786">IF(ISERROR(IF($S50="A",AN49/AN48,AN49/AN48)),"",IF($S50="A",AN49/AN48,AN49/AN48))</f>
        <v/>
      </c>
      <c r="AO50" s="47" t="str">
        <f t="shared" ref="AO50" si="787">IF(ISERROR(IF($S50="A",AO49/AO48,AO49/AO48)),"",IF($S50="A",AO49/AO48,AO49/AO48))</f>
        <v/>
      </c>
      <c r="AP50" s="47" t="str">
        <f t="shared" ref="AP50" si="788">IF(ISERROR(IF($S50="A",AP49/AP48,AP49/AP48)),"",IF($S50="A",AP49/AP48,AP49/AP48))</f>
        <v/>
      </c>
      <c r="AQ50" s="47" t="str">
        <f t="shared" ref="AQ50" si="789">IF(ISERROR(IF($S50="A",AQ49/AQ48,AQ49/AQ48)),"",IF($S50="A",AQ49/AQ48,AQ49/AQ48))</f>
        <v/>
      </c>
      <c r="AR50" s="47" t="str">
        <f t="shared" ref="AR50" si="790">IF(ISERROR(IF($S50="A",AR49/AR48,AR49/AR48)),"",IF($S50="A",AR49/AR48,AR49/AR48))</f>
        <v/>
      </c>
      <c r="AS50" s="47" t="str">
        <f t="shared" ref="AS50" si="791">IF(ISERROR(IF($S50="A",AS49/AS48,AS49/AS48)),"",IF($S50="A",AS49/AS48,AS49/AS48))</f>
        <v/>
      </c>
      <c r="AT50" s="47" t="str">
        <f t="shared" ref="AT50" si="792">IF(ISERROR(IF($S50="A",AT49/AT48,AT49/AT48)),"",IF($S50="A",AT49/AT48,AT49/AT48))</f>
        <v/>
      </c>
      <c r="AU50" s="47" t="str">
        <f t="shared" ref="AU50" si="793">IF(ISERROR(IF($S50="A",AU49/AU48,AU49/AU48)),"",IF($S50="A",AU49/AU48,AU49/AU48))</f>
        <v/>
      </c>
      <c r="AV50" s="47" t="str">
        <f t="shared" ref="AV50" si="794">IF(ISERROR(IF($S50="A",AV49/AV48,AV49/AV48)),"",IF($S50="A",AV49/AV48,AV49/AV48))</f>
        <v/>
      </c>
      <c r="AW50" s="47" t="str">
        <f t="shared" ref="AW50" si="795">IF(ISERROR(IF($S50="A",AW49/AW48,AW49/AW48)),"",IF($S50="A",AW49/AW48,AW49/AW48))</f>
        <v/>
      </c>
      <c r="AX50" s="47" t="str">
        <f t="shared" ref="AX50" si="796">IF(ISERROR(IF($S50="A",AX49/AX48,AX49/AX48)),"",IF($S50="A",AX49/AX48,AX49/AX48))</f>
        <v/>
      </c>
      <c r="AY50" s="42"/>
      <c r="AZ50" s="45" t="s">
        <v>4</v>
      </c>
      <c r="BA50" s="47" t="str">
        <f>IF(ISERROR(IF($S50="A",BA49/BA48,BA49/BA48)),"",IF($S50="A",BA49/BA48,BA49/BA48))</f>
        <v/>
      </c>
      <c r="BB50" s="47" t="str">
        <f t="shared" ref="BB50" si="797">IF(ISERROR(IF($S50="A",BB49/BB48,BB49/BB48)),"",IF($S50="A",BB49/BB48,BB49/BB48))</f>
        <v/>
      </c>
      <c r="BC50" s="47" t="str">
        <f t="shared" ref="BC50" si="798">IF(ISERROR(IF($S50="A",BC49/BC48,BC49/BC48)),"",IF($S50="A",BC49/BC48,BC49/BC48))</f>
        <v/>
      </c>
      <c r="BD50" s="47" t="str">
        <f t="shared" ref="BD50" si="799">IF(ISERROR(IF($S50="A",BD49/BD48,BD49/BD48)),"",IF($S50="A",BD49/BD48,BD49/BD48))</f>
        <v/>
      </c>
      <c r="BE50" s="47" t="str">
        <f t="shared" ref="BE50" si="800">IF(ISERROR(IF($S50="A",BE49/BE48,BE49/BE48)),"",IF($S50="A",BE49/BE48,BE49/BE48))</f>
        <v/>
      </c>
      <c r="BF50" s="47" t="str">
        <f t="shared" ref="BF50" si="801">IF(ISERROR(IF($S50="A",BF49/BF48,BF49/BF48)),"",IF($S50="A",BF49/BF48,BF49/BF48))</f>
        <v/>
      </c>
      <c r="BG50" s="47" t="str">
        <f t="shared" ref="BG50" si="802">IF(ISERROR(IF($S50="A",BG49/BG48,BG49/BG48)),"",IF($S50="A",BG49/BG48,BG49/BG48))</f>
        <v/>
      </c>
      <c r="BH50" s="47" t="str">
        <f t="shared" ref="BH50" si="803">IF(ISERROR(IF($S50="A",BH49/BH48,BH49/BH48)),"",IF($S50="A",BH49/BH48,BH49/BH48))</f>
        <v/>
      </c>
      <c r="BI50" s="47" t="str">
        <f t="shared" ref="BI50" si="804">IF(ISERROR(IF($S50="A",BI49/BI48,BI49/BI48)),"",IF($S50="A",BI49/BI48,BI49/BI48))</f>
        <v/>
      </c>
      <c r="BJ50" s="47" t="str">
        <f t="shared" ref="BJ50" si="805">IF(ISERROR(IF($S50="A",BJ49/BJ48,BJ49/BJ48)),"",IF($S50="A",BJ49/BJ48,BJ49/BJ48))</f>
        <v/>
      </c>
      <c r="BK50" s="47" t="str">
        <f t="shared" ref="BK50" si="806">IF(ISERROR(IF($S50="A",BK49/BK48,BK49/BK48)),"",IF($S50="A",BK49/BK48,BK49/BK48))</f>
        <v/>
      </c>
      <c r="BL50" s="47" t="str">
        <f t="shared" ref="BL50" si="807">IF(ISERROR(IF($S50="A",BL49/BL48,BL49/BL48)),"",IF($S50="A",BL49/BL48,BL49/BL48))</f>
        <v/>
      </c>
      <c r="BM50" s="47" t="str">
        <f t="shared" ref="BM50" si="808">IF(ISERROR(IF($S50="A",BM49/BM48,BM49/BM48)),"",IF($S50="A",BM49/BM48,BM49/BM48))</f>
        <v/>
      </c>
      <c r="BN50" s="47" t="str">
        <f t="shared" ref="BN50" si="809">IF(ISERROR(IF($S50="A",BN49/BN48,BN49/BN48)),"",IF($S50="A",BN49/BN48,BN49/BN48))</f>
        <v/>
      </c>
      <c r="BP50" s="45" t="s">
        <v>4</v>
      </c>
      <c r="BQ50" s="47" t="str">
        <f>IF(ISERROR(IF($S50="A",BQ49/BQ48,BQ49/BQ48)),"",IF($S50="A",BQ49/BQ48,BQ49/BQ48))</f>
        <v/>
      </c>
      <c r="BR50" s="47" t="str">
        <f t="shared" ref="BR50" si="810">IF(ISERROR(IF($S50="A",BR49/BR48,BR49/BR48)),"",IF($S50="A",BR49/BR48,BR49/BR48))</f>
        <v/>
      </c>
      <c r="BS50" s="47" t="str">
        <f t="shared" ref="BS50" si="811">IF(ISERROR(IF($S50="A",BS49/BS48,BS49/BS48)),"",IF($S50="A",BS49/BS48,BS49/BS48))</f>
        <v/>
      </c>
      <c r="BT50" s="47" t="str">
        <f t="shared" ref="BT50" si="812">IF(ISERROR(IF($S50="A",BT49/BT48,BT49/BT48)),"",IF($S50="A",BT49/BT48,BT49/BT48))</f>
        <v/>
      </c>
      <c r="BU50" s="47" t="str">
        <f t="shared" ref="BU50" si="813">IF(ISERROR(IF($S50="A",BU49/BU48,BU49/BU48)),"",IF($S50="A",BU49/BU48,BU49/BU48))</f>
        <v/>
      </c>
      <c r="BV50" s="47" t="str">
        <f t="shared" ref="BV50" si="814">IF(ISERROR(IF($S50="A",BV49/BV48,BV49/BV48)),"",IF($S50="A",BV49/BV48,BV49/BV48))</f>
        <v/>
      </c>
      <c r="BW50" s="47" t="str">
        <f t="shared" ref="BW50" si="815">IF(ISERROR(IF($S50="A",BW49/BW48,BW49/BW48)),"",IF($S50="A",BW49/BW48,BW49/BW48))</f>
        <v/>
      </c>
      <c r="BX50" s="47" t="str">
        <f t="shared" ref="BX50" si="816">IF(ISERROR(IF($S50="A",BX49/BX48,BX49/BX48)),"",IF($S50="A",BX49/BX48,BX49/BX48))</f>
        <v/>
      </c>
      <c r="BY50" s="47" t="str">
        <f t="shared" ref="BY50" si="817">IF(ISERROR(IF($S50="A",BY49/BY48,BY49/BY48)),"",IF($S50="A",BY49/BY48,BY49/BY48))</f>
        <v/>
      </c>
      <c r="BZ50" s="47" t="str">
        <f t="shared" ref="BZ50" si="818">IF(ISERROR(IF($S50="A",BZ49/BZ48,BZ49/BZ48)),"",IF($S50="A",BZ49/BZ48,BZ49/BZ48))</f>
        <v/>
      </c>
      <c r="CA50" s="47" t="str">
        <f t="shared" ref="CA50" si="819">IF(ISERROR(IF($S50="A",CA49/CA48,CA49/CA48)),"",IF($S50="A",CA49/CA48,CA49/CA48))</f>
        <v/>
      </c>
      <c r="CB50" s="47" t="str">
        <f t="shared" ref="CB50" si="820">IF(ISERROR(IF($S50="A",CB49/CB48,CB49/CB48)),"",IF($S50="A",CB49/CB48,CB49/CB48))</f>
        <v/>
      </c>
      <c r="CC50" s="273" t="str">
        <f t="shared" ref="CC50" si="821">IF(ISERROR(IF($S50="A",CC49/CC48,CC49/CC48)),"",IF($S50="A",CC49/CC48,CC49/CC48))</f>
        <v/>
      </c>
      <c r="CD50" s="273" t="str">
        <f t="shared" ref="CD50" si="822">IF(ISERROR(IF($S50="A",CD49/CD48,CD49/CD48)),"",IF($S50="A",CD49/CD48,CD49/CD48))</f>
        <v/>
      </c>
      <c r="CE50" s="144">
        <f>IF(ISERROR(AVERAGE(Q50,AG50,AW50,BM50,CC50)),"",AVERAGE(Q50,AG50,AW50,BM50,CC50))</f>
        <v>0.60540540540540533</v>
      </c>
      <c r="CF50" s="244"/>
    </row>
    <row r="51" spans="1:84" ht="9" customHeight="1" thickTop="1" thickBot="1">
      <c r="E51" s="42">
        <f>IF(E50&lt;0,-E50,E50)</f>
        <v>0.66666666666666663</v>
      </c>
      <c r="F51" s="42">
        <f t="shared" ref="F51" si="823">IF(F50&lt;0,-F50,F50)</f>
        <v>0.66666666666666663</v>
      </c>
      <c r="G51" s="42">
        <f t="shared" ref="G51" si="824">IF(G50&lt;0,-G50,G50)</f>
        <v>0.55555555555555558</v>
      </c>
      <c r="H51" s="42">
        <f t="shared" ref="H51" si="825">IF(H50&lt;0,-H50,H50)</f>
        <v>0.52631578947368418</v>
      </c>
      <c r="I51" s="42">
        <f t="shared" ref="I51" si="826">IF(I50&lt;0,-I50,I50)</f>
        <v>0.57894736842105265</v>
      </c>
      <c r="J51" s="42">
        <f t="shared" ref="J51" si="827">IF(J50&lt;0,-J50,J50)</f>
        <v>0.64210526315789473</v>
      </c>
      <c r="K51" s="42">
        <f t="shared" ref="K51" si="828">IF(K50&lt;0,-K50,K50)</f>
        <v>0</v>
      </c>
      <c r="L51" s="42" t="str">
        <f t="shared" ref="L51" si="829">IF(L50&lt;0,-L50,L50)</f>
        <v/>
      </c>
      <c r="M51" s="42" t="str">
        <f t="shared" ref="M51" si="830">IF(M50&lt;0,-M50,M50)</f>
        <v/>
      </c>
      <c r="N51" s="42" t="str">
        <f t="shared" ref="N51" si="831">IF(N50&lt;0,-N50,N50)</f>
        <v/>
      </c>
      <c r="O51" s="42" t="str">
        <f t="shared" ref="O51" si="832">IF(O50&lt;0,-O50,O50)</f>
        <v/>
      </c>
      <c r="P51" s="42" t="str">
        <f t="shared" ref="P51" si="833">IF(P50&lt;0,-P50,P50)</f>
        <v/>
      </c>
      <c r="Q51" s="42">
        <f t="shared" ref="Q51" si="834">IF(Q50&lt;0,-Q50,Q50)</f>
        <v>0.60540540540540533</v>
      </c>
      <c r="R51" s="42">
        <f t="shared" ref="R51" si="835">IF(R50&lt;0,-R50,R50)</f>
        <v>0.55999999999999994</v>
      </c>
      <c r="U51" s="42" t="str">
        <f>IF(U50&lt;0,-U50,U50)</f>
        <v/>
      </c>
      <c r="V51" s="42" t="str">
        <f t="shared" ref="V51" si="836">IF(V50&lt;0,-V50,V50)</f>
        <v/>
      </c>
      <c r="W51" s="42" t="str">
        <f t="shared" ref="W51" si="837">IF(W50&lt;0,-W50,W50)</f>
        <v/>
      </c>
      <c r="X51" s="42" t="str">
        <f t="shared" ref="X51" si="838">IF(X50&lt;0,-X50,X50)</f>
        <v/>
      </c>
      <c r="Y51" s="42" t="str">
        <f t="shared" ref="Y51" si="839">IF(Y50&lt;0,-Y50,Y50)</f>
        <v/>
      </c>
      <c r="Z51" s="42" t="str">
        <f t="shared" ref="Z51" si="840">IF(Z50&lt;0,-Z50,Z50)</f>
        <v/>
      </c>
      <c r="AA51" s="42" t="str">
        <f t="shared" ref="AA51" si="841">IF(AA50&lt;0,-AA50,AA50)</f>
        <v/>
      </c>
      <c r="AB51" s="42" t="str">
        <f t="shared" ref="AB51" si="842">IF(AB50&lt;0,-AB50,AB50)</f>
        <v/>
      </c>
      <c r="AC51" s="42" t="str">
        <f t="shared" ref="AC51" si="843">IF(AC50&lt;0,-AC50,AC50)</f>
        <v/>
      </c>
      <c r="AD51" s="42" t="str">
        <f t="shared" ref="AD51" si="844">IF(AD50&lt;0,-AD50,AD50)</f>
        <v/>
      </c>
      <c r="AE51" s="42" t="str">
        <f t="shared" ref="AE51" si="845">IF(AE50&lt;0,-AE50,AE50)</f>
        <v/>
      </c>
      <c r="AF51" s="42" t="str">
        <f t="shared" ref="AF51" si="846">IF(AF50&lt;0,-AF50,AF50)</f>
        <v/>
      </c>
      <c r="AG51" s="42" t="str">
        <f t="shared" ref="AG51" si="847">IF(AG50&lt;0,-AG50,AG50)</f>
        <v/>
      </c>
      <c r="AH51" s="42" t="str">
        <f t="shared" ref="AH51" si="848">IF(AH50&lt;0,-AH50,AH50)</f>
        <v/>
      </c>
      <c r="AK51" s="42" t="str">
        <f>IF(AK50&lt;0,-AK50,AK50)</f>
        <v/>
      </c>
      <c r="AL51" s="42" t="str">
        <f t="shared" ref="AL51" si="849">IF(AL50&lt;0,-AL50,AL50)</f>
        <v/>
      </c>
      <c r="AM51" s="42" t="str">
        <f t="shared" ref="AM51" si="850">IF(AM50&lt;0,-AM50,AM50)</f>
        <v/>
      </c>
      <c r="AN51" s="42" t="str">
        <f t="shared" ref="AN51" si="851">IF(AN50&lt;0,-AN50,AN50)</f>
        <v/>
      </c>
      <c r="AO51" s="42" t="str">
        <f t="shared" ref="AO51" si="852">IF(AO50&lt;0,-AO50,AO50)</f>
        <v/>
      </c>
      <c r="AP51" s="42" t="str">
        <f t="shared" ref="AP51" si="853">IF(AP50&lt;0,-AP50,AP50)</f>
        <v/>
      </c>
      <c r="AQ51" s="42" t="str">
        <f t="shared" ref="AQ51" si="854">IF(AQ50&lt;0,-AQ50,AQ50)</f>
        <v/>
      </c>
      <c r="AR51" s="42" t="str">
        <f t="shared" ref="AR51" si="855">IF(AR50&lt;0,-AR50,AR50)</f>
        <v/>
      </c>
      <c r="AS51" s="42" t="str">
        <f t="shared" ref="AS51" si="856">IF(AS50&lt;0,-AS50,AS50)</f>
        <v/>
      </c>
      <c r="AT51" s="42" t="str">
        <f t="shared" ref="AT51" si="857">IF(AT50&lt;0,-AT50,AT50)</f>
        <v/>
      </c>
      <c r="AU51" s="42" t="str">
        <f t="shared" ref="AU51" si="858">IF(AU50&lt;0,-AU50,AU50)</f>
        <v/>
      </c>
      <c r="AV51" s="42" t="str">
        <f t="shared" ref="AV51" si="859">IF(AV50&lt;0,-AV50,AV50)</f>
        <v/>
      </c>
      <c r="AW51" s="42" t="str">
        <f t="shared" ref="AW51" si="860">IF(AW50&lt;0,-AW50,AW50)</f>
        <v/>
      </c>
      <c r="AX51" s="42" t="str">
        <f t="shared" ref="AX51" si="861">IF(AX50&lt;0,-AX50,AX50)</f>
        <v/>
      </c>
      <c r="BA51" s="42" t="str">
        <f>IF(BA50&lt;0,-BA50,BA50)</f>
        <v/>
      </c>
      <c r="BB51" s="42" t="str">
        <f t="shared" ref="BB51" si="862">IF(BB50&lt;0,-BB50,BB50)</f>
        <v/>
      </c>
      <c r="BC51" s="42" t="str">
        <f t="shared" ref="BC51" si="863">IF(BC50&lt;0,-BC50,BC50)</f>
        <v/>
      </c>
      <c r="BD51" s="42" t="str">
        <f t="shared" ref="BD51" si="864">IF(BD50&lt;0,-BD50,BD50)</f>
        <v/>
      </c>
      <c r="BE51" s="42" t="str">
        <f t="shared" ref="BE51" si="865">IF(BE50&lt;0,-BE50,BE50)</f>
        <v/>
      </c>
      <c r="BF51" s="42" t="str">
        <f t="shared" ref="BF51" si="866">IF(BF50&lt;0,-BF50,BF50)</f>
        <v/>
      </c>
      <c r="BG51" s="42" t="str">
        <f t="shared" ref="BG51" si="867">IF(BG50&lt;0,-BG50,BG50)</f>
        <v/>
      </c>
      <c r="BH51" s="42" t="str">
        <f t="shared" ref="BH51" si="868">IF(BH50&lt;0,-BH50,BH50)</f>
        <v/>
      </c>
      <c r="BI51" s="42" t="str">
        <f t="shared" ref="BI51" si="869">IF(BI50&lt;0,-BI50,BI50)</f>
        <v/>
      </c>
      <c r="BJ51" s="42" t="str">
        <f t="shared" ref="BJ51" si="870">IF(BJ50&lt;0,-BJ50,BJ50)</f>
        <v/>
      </c>
      <c r="BK51" s="42" t="str">
        <f t="shared" ref="BK51" si="871">IF(BK50&lt;0,-BK50,BK50)</f>
        <v/>
      </c>
      <c r="BL51" s="42" t="str">
        <f t="shared" ref="BL51" si="872">IF(BL50&lt;0,-BL50,BL50)</f>
        <v/>
      </c>
      <c r="BM51" s="42" t="str">
        <f t="shared" ref="BM51" si="873">IF(BM50&lt;0,-BM50,BM50)</f>
        <v/>
      </c>
      <c r="BN51" s="42" t="str">
        <f t="shared" ref="BN51" si="874">IF(BN50&lt;0,-BN50,BN50)</f>
        <v/>
      </c>
      <c r="BQ51" s="42" t="str">
        <f>IF(BQ50&lt;0,-BQ50,BQ50)</f>
        <v/>
      </c>
      <c r="BR51" s="42" t="str">
        <f t="shared" ref="BR51" si="875">IF(BR50&lt;0,-BR50,BR50)</f>
        <v/>
      </c>
      <c r="BS51" s="42" t="str">
        <f t="shared" ref="BS51" si="876">IF(BS50&lt;0,-BS50,BS50)</f>
        <v/>
      </c>
      <c r="BT51" s="42" t="str">
        <f t="shared" ref="BT51" si="877">IF(BT50&lt;0,-BT50,BT50)</f>
        <v/>
      </c>
      <c r="BU51" s="42" t="str">
        <f t="shared" ref="BU51" si="878">IF(BU50&lt;0,-BU50,BU50)</f>
        <v/>
      </c>
      <c r="BV51" s="42" t="str">
        <f t="shared" ref="BV51" si="879">IF(BV50&lt;0,-BV50,BV50)</f>
        <v/>
      </c>
      <c r="BW51" s="42" t="str">
        <f t="shared" ref="BW51" si="880">IF(BW50&lt;0,-BW50,BW50)</f>
        <v/>
      </c>
      <c r="BX51" s="42" t="str">
        <f t="shared" ref="BX51" si="881">IF(BX50&lt;0,-BX50,BX50)</f>
        <v/>
      </c>
      <c r="BY51" s="42" t="str">
        <f t="shared" ref="BY51" si="882">IF(BY50&lt;0,-BY50,BY50)</f>
        <v/>
      </c>
      <c r="BZ51" s="42" t="str">
        <f t="shared" ref="BZ51" si="883">IF(BZ50&lt;0,-BZ50,BZ50)</f>
        <v/>
      </c>
      <c r="CA51" s="42" t="str">
        <f t="shared" ref="CA51" si="884">IF(CA50&lt;0,-CA50,CA50)</f>
        <v/>
      </c>
      <c r="CB51" s="42" t="str">
        <f t="shared" ref="CB51" si="885">IF(CB50&lt;0,-CB50,CB50)</f>
        <v/>
      </c>
      <c r="CC51" s="274" t="str">
        <f t="shared" ref="CC51" si="886">IF(CC50&lt;0,-CC50,CC50)</f>
        <v/>
      </c>
      <c r="CD51" s="274" t="str">
        <f t="shared" ref="CD51" si="887">IF(CD50&lt;0,-CD50,CD50)</f>
        <v/>
      </c>
    </row>
    <row r="52" spans="1:84" s="233" customFormat="1" ht="26.25" customHeight="1" thickTop="1" thickBot="1">
      <c r="A52" s="232"/>
      <c r="B52" s="232">
        <f>IF(ME!$H$18=0,0,1)</f>
        <v>1</v>
      </c>
      <c r="C52" s="340" t="s">
        <v>76</v>
      </c>
      <c r="D52" s="234" t="s">
        <v>68</v>
      </c>
      <c r="E52" s="235" t="s">
        <v>5</v>
      </c>
      <c r="F52" s="236" t="s">
        <v>6</v>
      </c>
      <c r="G52" s="236" t="s">
        <v>7</v>
      </c>
      <c r="H52" s="236" t="s">
        <v>287</v>
      </c>
      <c r="I52" s="236" t="s">
        <v>288</v>
      </c>
      <c r="J52" s="236" t="s">
        <v>289</v>
      </c>
      <c r="K52" s="236" t="s">
        <v>290</v>
      </c>
      <c r="L52" s="236" t="s">
        <v>291</v>
      </c>
      <c r="M52" s="236" t="s">
        <v>251</v>
      </c>
      <c r="N52" s="236" t="s">
        <v>252</v>
      </c>
      <c r="O52" s="236" t="s">
        <v>254</v>
      </c>
      <c r="P52" s="236" t="s">
        <v>253</v>
      </c>
      <c r="Q52" s="237" t="s">
        <v>54</v>
      </c>
      <c r="R52" s="237" t="s">
        <v>8</v>
      </c>
      <c r="S52" s="7"/>
      <c r="T52" s="238"/>
      <c r="U52" s="235" t="s">
        <v>5</v>
      </c>
      <c r="V52" s="236" t="s">
        <v>6</v>
      </c>
      <c r="W52" s="236" t="s">
        <v>7</v>
      </c>
      <c r="X52" s="236" t="s">
        <v>287</v>
      </c>
      <c r="Y52" s="236" t="s">
        <v>288</v>
      </c>
      <c r="Z52" s="236" t="s">
        <v>289</v>
      </c>
      <c r="AA52" s="236" t="s">
        <v>290</v>
      </c>
      <c r="AB52" s="236" t="s">
        <v>291</v>
      </c>
      <c r="AC52" s="236" t="s">
        <v>251</v>
      </c>
      <c r="AD52" s="236" t="s">
        <v>252</v>
      </c>
      <c r="AE52" s="236" t="s">
        <v>254</v>
      </c>
      <c r="AF52" s="236" t="s">
        <v>253</v>
      </c>
      <c r="AG52" s="237" t="s">
        <v>54</v>
      </c>
      <c r="AH52" s="237" t="s">
        <v>8</v>
      </c>
      <c r="AI52" s="7"/>
      <c r="AJ52" s="238"/>
      <c r="AK52" s="235" t="s">
        <v>5</v>
      </c>
      <c r="AL52" s="236" t="s">
        <v>6</v>
      </c>
      <c r="AM52" s="236" t="s">
        <v>7</v>
      </c>
      <c r="AN52" s="236" t="s">
        <v>287</v>
      </c>
      <c r="AO52" s="236" t="s">
        <v>288</v>
      </c>
      <c r="AP52" s="236" t="s">
        <v>289</v>
      </c>
      <c r="AQ52" s="236" t="s">
        <v>290</v>
      </c>
      <c r="AR52" s="236" t="s">
        <v>291</v>
      </c>
      <c r="AS52" s="236" t="s">
        <v>251</v>
      </c>
      <c r="AT52" s="236" t="s">
        <v>252</v>
      </c>
      <c r="AU52" s="236" t="s">
        <v>254</v>
      </c>
      <c r="AV52" s="236" t="s">
        <v>253</v>
      </c>
      <c r="AW52" s="237" t="s">
        <v>54</v>
      </c>
      <c r="AX52" s="237" t="s">
        <v>8</v>
      </c>
      <c r="AY52" s="7"/>
      <c r="AZ52" s="238"/>
      <c r="BA52" s="235" t="s">
        <v>5</v>
      </c>
      <c r="BB52" s="236" t="s">
        <v>6</v>
      </c>
      <c r="BC52" s="236" t="s">
        <v>7</v>
      </c>
      <c r="BD52" s="236" t="s">
        <v>287</v>
      </c>
      <c r="BE52" s="236" t="s">
        <v>288</v>
      </c>
      <c r="BF52" s="236" t="s">
        <v>289</v>
      </c>
      <c r="BG52" s="236" t="s">
        <v>290</v>
      </c>
      <c r="BH52" s="236" t="s">
        <v>291</v>
      </c>
      <c r="BI52" s="236" t="s">
        <v>251</v>
      </c>
      <c r="BJ52" s="236" t="s">
        <v>252</v>
      </c>
      <c r="BK52" s="236" t="s">
        <v>254</v>
      </c>
      <c r="BL52" s="236" t="s">
        <v>253</v>
      </c>
      <c r="BM52" s="237" t="s">
        <v>54</v>
      </c>
      <c r="BN52" s="237" t="s">
        <v>8</v>
      </c>
      <c r="BP52" s="238"/>
      <c r="BQ52" s="235" t="s">
        <v>5</v>
      </c>
      <c r="BR52" s="236" t="s">
        <v>6</v>
      </c>
      <c r="BS52" s="236" t="s">
        <v>7</v>
      </c>
      <c r="BT52" s="236" t="s">
        <v>287</v>
      </c>
      <c r="BU52" s="236" t="s">
        <v>288</v>
      </c>
      <c r="BV52" s="236" t="s">
        <v>289</v>
      </c>
      <c r="BW52" s="236" t="s">
        <v>290</v>
      </c>
      <c r="BX52" s="236" t="s">
        <v>291</v>
      </c>
      <c r="BY52" s="236" t="s">
        <v>251</v>
      </c>
      <c r="BZ52" s="236" t="s">
        <v>252</v>
      </c>
      <c r="CA52" s="236" t="s">
        <v>254</v>
      </c>
      <c r="CB52" s="236" t="s">
        <v>253</v>
      </c>
      <c r="CC52" s="271" t="s">
        <v>54</v>
      </c>
      <c r="CD52" s="271" t="s">
        <v>8</v>
      </c>
      <c r="CE52" s="7"/>
      <c r="CF52" s="248"/>
    </row>
    <row r="53" spans="1:84" s="227" customFormat="1" ht="37.5" hidden="1" customHeight="1" thickTop="1" thickBot="1">
      <c r="B53" s="232">
        <f>IF(ME!$H$18=0,0,1)</f>
        <v>1</v>
      </c>
      <c r="C53" s="341"/>
      <c r="D53" s="45" t="s">
        <v>66</v>
      </c>
      <c r="E53" s="239"/>
      <c r="F53" s="239"/>
      <c r="G53" s="239"/>
      <c r="H53" s="239"/>
      <c r="I53" s="239"/>
      <c r="J53" s="239"/>
      <c r="K53" s="239"/>
      <c r="L53" s="239"/>
      <c r="M53" s="239"/>
      <c r="N53" s="239"/>
      <c r="O53" s="239"/>
      <c r="P53" s="239"/>
      <c r="Q53" s="46"/>
      <c r="R53" s="46">
        <f>SUM(E53:P53)</f>
        <v>0</v>
      </c>
      <c r="S53" s="44"/>
      <c r="T53" s="45" t="s">
        <v>66</v>
      </c>
      <c r="U53" s="239"/>
      <c r="V53" s="239"/>
      <c r="W53" s="239"/>
      <c r="X53" s="239"/>
      <c r="Y53" s="239"/>
      <c r="Z53" s="239"/>
      <c r="AA53" s="239"/>
      <c r="AB53" s="239"/>
      <c r="AC53" s="239"/>
      <c r="AD53" s="239"/>
      <c r="AE53" s="239"/>
      <c r="AF53" s="239"/>
      <c r="AG53" s="46"/>
      <c r="AH53" s="46">
        <f>SUM(U53:AF53)</f>
        <v>0</v>
      </c>
      <c r="AI53" s="44"/>
      <c r="AJ53" s="45" t="s">
        <v>66</v>
      </c>
      <c r="AK53" s="239"/>
      <c r="AL53" s="239"/>
      <c r="AM53" s="239"/>
      <c r="AN53" s="239"/>
      <c r="AO53" s="239"/>
      <c r="AP53" s="239"/>
      <c r="AQ53" s="239"/>
      <c r="AR53" s="239"/>
      <c r="AS53" s="239"/>
      <c r="AT53" s="239"/>
      <c r="AU53" s="239"/>
      <c r="AV53" s="239"/>
      <c r="AW53" s="46"/>
      <c r="AX53" s="46">
        <f>SUM(AK53:AV53)</f>
        <v>0</v>
      </c>
      <c r="AY53" s="44"/>
      <c r="AZ53" s="45" t="s">
        <v>66</v>
      </c>
      <c r="BA53" s="239"/>
      <c r="BB53" s="239"/>
      <c r="BC53" s="239"/>
      <c r="BD53" s="239"/>
      <c r="BE53" s="239"/>
      <c r="BF53" s="239"/>
      <c r="BG53" s="239"/>
      <c r="BH53" s="239"/>
      <c r="BI53" s="239"/>
      <c r="BJ53" s="239"/>
      <c r="BK53" s="239"/>
      <c r="BL53" s="239"/>
      <c r="BM53" s="46"/>
      <c r="BN53" s="46">
        <f>SUM(BA53:BL53)</f>
        <v>0</v>
      </c>
      <c r="BO53" s="240"/>
      <c r="BP53" s="45" t="s">
        <v>66</v>
      </c>
      <c r="BQ53" s="239"/>
      <c r="BR53" s="239"/>
      <c r="BS53" s="239"/>
      <c r="BT53" s="239"/>
      <c r="BU53" s="239"/>
      <c r="BV53" s="239"/>
      <c r="BW53" s="239"/>
      <c r="BX53" s="239"/>
      <c r="BY53" s="239"/>
      <c r="BZ53" s="239"/>
      <c r="CA53" s="239"/>
      <c r="CB53" s="239"/>
      <c r="CC53" s="272"/>
      <c r="CD53" s="272">
        <f>SUM(BQ53:CB53)</f>
        <v>0</v>
      </c>
      <c r="CE53" s="42"/>
      <c r="CF53" s="244"/>
    </row>
    <row r="54" spans="1:84" s="227" customFormat="1" ht="26.25" customHeight="1" thickTop="1" thickBot="1">
      <c r="B54" s="232">
        <f>IF(ME!$H$18=0,0,1)</f>
        <v>1</v>
      </c>
      <c r="C54" s="337" t="str">
        <f>C98</f>
        <v>Aumentar: Volviendo a los clientes</v>
      </c>
      <c r="D54" s="45" t="s">
        <v>9</v>
      </c>
      <c r="E54" s="239">
        <v>3</v>
      </c>
      <c r="F54" s="239">
        <v>4</v>
      </c>
      <c r="G54" s="239">
        <v>5</v>
      </c>
      <c r="H54" s="239">
        <v>6</v>
      </c>
      <c r="I54" s="239">
        <v>7</v>
      </c>
      <c r="J54" s="239">
        <v>8</v>
      </c>
      <c r="K54" s="239">
        <v>9</v>
      </c>
      <c r="L54" s="239"/>
      <c r="M54" s="239"/>
      <c r="N54" s="239"/>
      <c r="O54" s="239"/>
      <c r="P54" s="239"/>
      <c r="Q54" s="46">
        <f>SUMIF(E73:P73,"=1",E54:P54)</f>
        <v>33</v>
      </c>
      <c r="R54" s="46">
        <f>SUM(E54:P54)</f>
        <v>42</v>
      </c>
      <c r="S54" s="42">
        <v>12</v>
      </c>
      <c r="T54" s="45" t="s">
        <v>9</v>
      </c>
      <c r="U54" s="239"/>
      <c r="V54" s="239"/>
      <c r="W54" s="239"/>
      <c r="X54" s="239"/>
      <c r="Y54" s="239"/>
      <c r="Z54" s="239"/>
      <c r="AA54" s="239"/>
      <c r="AB54" s="239"/>
      <c r="AC54" s="239"/>
      <c r="AD54" s="239"/>
      <c r="AE54" s="239"/>
      <c r="AF54" s="239"/>
      <c r="AG54" s="46">
        <f>SUMIF(U73:AF73,"=1",U54:AF54)</f>
        <v>0</v>
      </c>
      <c r="AH54" s="46">
        <f>SUM(U54:AF54)</f>
        <v>0</v>
      </c>
      <c r="AI54" s="42"/>
      <c r="AJ54" s="45" t="s">
        <v>9</v>
      </c>
      <c r="AK54" s="239"/>
      <c r="AL54" s="239"/>
      <c r="AM54" s="239"/>
      <c r="AN54" s="239"/>
      <c r="AO54" s="239"/>
      <c r="AP54" s="239"/>
      <c r="AQ54" s="239"/>
      <c r="AR54" s="239"/>
      <c r="AS54" s="239"/>
      <c r="AT54" s="239"/>
      <c r="AU54" s="239"/>
      <c r="AV54" s="239"/>
      <c r="AW54" s="46">
        <f>SUMIF(AK73:AV73,"=1",AK54:AV54)</f>
        <v>0</v>
      </c>
      <c r="AX54" s="46">
        <f>SUM(AK54:AV54)</f>
        <v>0</v>
      </c>
      <c r="AY54" s="42"/>
      <c r="AZ54" s="45" t="s">
        <v>9</v>
      </c>
      <c r="BA54" s="239"/>
      <c r="BB54" s="239"/>
      <c r="BC54" s="239"/>
      <c r="BD54" s="239"/>
      <c r="BE54" s="239"/>
      <c r="BF54" s="239"/>
      <c r="BG54" s="239"/>
      <c r="BH54" s="239"/>
      <c r="BI54" s="239"/>
      <c r="BJ54" s="239"/>
      <c r="BK54" s="239"/>
      <c r="BL54" s="239"/>
      <c r="BM54" s="46">
        <f>SUMIF(BA73:BL73,"=1",BA54:BL54)</f>
        <v>0</v>
      </c>
      <c r="BN54" s="46">
        <f>SUM(BA54:BL54)</f>
        <v>0</v>
      </c>
      <c r="BP54" s="45" t="s">
        <v>9</v>
      </c>
      <c r="BQ54" s="239"/>
      <c r="BR54" s="239"/>
      <c r="BS54" s="239"/>
      <c r="BT54" s="239"/>
      <c r="BU54" s="239"/>
      <c r="BV54" s="239"/>
      <c r="BW54" s="239"/>
      <c r="BX54" s="239"/>
      <c r="BY54" s="239"/>
      <c r="BZ54" s="239"/>
      <c r="CA54" s="239"/>
      <c r="CB54" s="239"/>
      <c r="CC54" s="272">
        <f>SUMIF(BQ73:CB73,"=1",BQ54:CB54)</f>
        <v>0</v>
      </c>
      <c r="CD54" s="272">
        <f>SUM(BQ54:CB54)</f>
        <v>0</v>
      </c>
      <c r="CE54" s="42"/>
      <c r="CF54" s="244"/>
    </row>
    <row r="55" spans="1:84" s="227" customFormat="1" ht="26.25" customHeight="1" thickTop="1" thickBot="1">
      <c r="B55" s="232">
        <f>IF(ME!$H$18=0,0,1)</f>
        <v>1</v>
      </c>
      <c r="C55" s="338"/>
      <c r="D55" s="45" t="s">
        <v>10</v>
      </c>
      <c r="E55" s="239">
        <v>2</v>
      </c>
      <c r="F55" s="239">
        <v>1</v>
      </c>
      <c r="G55" s="239">
        <v>3</v>
      </c>
      <c r="H55" s="239">
        <v>2</v>
      </c>
      <c r="I55" s="239">
        <v>3</v>
      </c>
      <c r="J55" s="239">
        <v>4</v>
      </c>
      <c r="K55" s="239"/>
      <c r="L55" s="239"/>
      <c r="M55" s="239"/>
      <c r="N55" s="239"/>
      <c r="O55" s="239"/>
      <c r="P55" s="239"/>
      <c r="Q55" s="46">
        <f>SUMIF(E74:P74,"=1",E55:P55)</f>
        <v>15</v>
      </c>
      <c r="R55" s="46">
        <f>SUM(E55:P55)</f>
        <v>15</v>
      </c>
      <c r="S55" s="42">
        <v>13</v>
      </c>
      <c r="T55" s="45" t="s">
        <v>10</v>
      </c>
      <c r="U55" s="239"/>
      <c r="V55" s="239"/>
      <c r="W55" s="239"/>
      <c r="X55" s="239"/>
      <c r="Y55" s="239"/>
      <c r="Z55" s="239"/>
      <c r="AA55" s="239"/>
      <c r="AB55" s="239"/>
      <c r="AC55" s="239"/>
      <c r="AD55" s="239"/>
      <c r="AE55" s="239"/>
      <c r="AF55" s="239"/>
      <c r="AG55" s="46">
        <f>SUMIF(U74:AF74,"=1",U55:AF55)</f>
        <v>0</v>
      </c>
      <c r="AH55" s="46">
        <f>SUM(U55:AF55)</f>
        <v>0</v>
      </c>
      <c r="AI55" s="42"/>
      <c r="AJ55" s="45" t="s">
        <v>10</v>
      </c>
      <c r="AK55" s="239"/>
      <c r="AL55" s="239"/>
      <c r="AM55" s="239"/>
      <c r="AN55" s="239"/>
      <c r="AO55" s="239"/>
      <c r="AP55" s="239"/>
      <c r="AQ55" s="239"/>
      <c r="AR55" s="239"/>
      <c r="AS55" s="239"/>
      <c r="AT55" s="239"/>
      <c r="AU55" s="239"/>
      <c r="AV55" s="239"/>
      <c r="AW55" s="46">
        <f>SUMIF(AK74:AV74,"=1",AK55:AV55)</f>
        <v>0</v>
      </c>
      <c r="AX55" s="46">
        <f>SUM(AK55:AV55)</f>
        <v>0</v>
      </c>
      <c r="AY55" s="42"/>
      <c r="AZ55" s="45" t="s">
        <v>10</v>
      </c>
      <c r="BA55" s="239"/>
      <c r="BB55" s="239"/>
      <c r="BC55" s="239"/>
      <c r="BD55" s="239"/>
      <c r="BE55" s="239"/>
      <c r="BF55" s="239"/>
      <c r="BG55" s="239"/>
      <c r="BH55" s="239"/>
      <c r="BI55" s="239"/>
      <c r="BJ55" s="239"/>
      <c r="BK55" s="239"/>
      <c r="BL55" s="239"/>
      <c r="BM55" s="46">
        <f>SUMIF(BA74:BL74,"=1",BA55:BL55)</f>
        <v>0</v>
      </c>
      <c r="BN55" s="46">
        <f>SUM(BA55:BL55)</f>
        <v>0</v>
      </c>
      <c r="BP55" s="45" t="s">
        <v>10</v>
      </c>
      <c r="BQ55" s="239"/>
      <c r="BR55" s="239"/>
      <c r="BS55" s="239"/>
      <c r="BT55" s="239"/>
      <c r="BU55" s="239"/>
      <c r="BV55" s="239"/>
      <c r="BW55" s="239"/>
      <c r="BX55" s="239"/>
      <c r="BY55" s="239"/>
      <c r="BZ55" s="239"/>
      <c r="CA55" s="239"/>
      <c r="CB55" s="239"/>
      <c r="CC55" s="272">
        <f>SUMIF(BQ74:CB74,"=1",BQ55:CB55)</f>
        <v>0</v>
      </c>
      <c r="CD55" s="272">
        <f>SUM(BQ55:CB55)</f>
        <v>0</v>
      </c>
      <c r="CE55" s="42"/>
      <c r="CF55" s="244"/>
    </row>
    <row r="56" spans="1:84" s="227" customFormat="1" ht="30" customHeight="1" thickTop="1" thickBot="1">
      <c r="B56" s="232">
        <f>IF(ME!$H$18=0,0,1)</f>
        <v>1</v>
      </c>
      <c r="C56" s="339"/>
      <c r="D56" s="45" t="s">
        <v>4</v>
      </c>
      <c r="E56" s="47">
        <f>IF(ISERROR(IF($S56="A",E55/E54,E55/E54)),"",IF($S56="A",E55/E54,E55/E54))</f>
        <v>0.66666666666666663</v>
      </c>
      <c r="F56" s="47">
        <f t="shared" ref="F56" si="888">IF(ISERROR(IF($S56="A",F55/F54,F55/F54)),"",IF($S56="A",F55/F54,F55/F54))</f>
        <v>0.25</v>
      </c>
      <c r="G56" s="47">
        <f t="shared" ref="G56" si="889">IF(ISERROR(IF($S56="A",G55/G54,G55/G54)),"",IF($S56="A",G55/G54,G55/G54))</f>
        <v>0.6</v>
      </c>
      <c r="H56" s="47">
        <f t="shared" ref="H56" si="890">IF(ISERROR(IF($S56="A",H55/H54,H55/H54)),"",IF($S56="A",H55/H54,H55/H54))</f>
        <v>0.33333333333333331</v>
      </c>
      <c r="I56" s="47">
        <f t="shared" ref="I56" si="891">IF(ISERROR(IF($S56="A",I55/I54,I55/I54)),"",IF($S56="A",I55/I54,I55/I54))</f>
        <v>0.42857142857142855</v>
      </c>
      <c r="J56" s="47">
        <f t="shared" ref="J56" si="892">IF(ISERROR(IF($S56="A",J55/J54,J55/J54)),"",IF($S56="A",J55/J54,J55/J54))</f>
        <v>0.5</v>
      </c>
      <c r="K56" s="47">
        <f t="shared" ref="K56" si="893">IF(ISERROR(IF($S56="A",K55/K54,K55/K54)),"",IF($S56="A",K55/K54,K55/K54))</f>
        <v>0</v>
      </c>
      <c r="L56" s="47" t="str">
        <f t="shared" ref="L56" si="894">IF(ISERROR(IF($S56="A",L55/L54,L55/L54)),"",IF($S56="A",L55/L54,L55/L54))</f>
        <v/>
      </c>
      <c r="M56" s="47" t="str">
        <f t="shared" ref="M56" si="895">IF(ISERROR(IF($S56="A",M55/M54,M55/M54)),"",IF($S56="A",M55/M54,M55/M54))</f>
        <v/>
      </c>
      <c r="N56" s="47" t="str">
        <f t="shared" ref="N56" si="896">IF(ISERROR(IF($S56="A",N55/N54,N55/N54)),"",IF($S56="A",N55/N54,N55/N54))</f>
        <v/>
      </c>
      <c r="O56" s="47" t="str">
        <f t="shared" ref="O56" si="897">IF(ISERROR(IF($S56="A",O55/O54,O55/O54)),"",IF($S56="A",O55/O54,O55/O54))</f>
        <v/>
      </c>
      <c r="P56" s="47" t="str">
        <f t="shared" ref="P56" si="898">IF(ISERROR(IF($S56="A",P55/P54,P55/P54)),"",IF($S56="A",P55/P54,P55/P54))</f>
        <v/>
      </c>
      <c r="Q56" s="47">
        <f t="shared" ref="Q56" si="899">IF(ISERROR(IF($S56="A",Q55/Q54,Q55/Q54)),"",IF($S56="A",Q55/Q54,Q55/Q54))</f>
        <v>0.45454545454545453</v>
      </c>
      <c r="R56" s="47">
        <f t="shared" ref="R56" si="900">IF(ISERROR(IF($S56="A",R55/R54,R55/R54)),"",IF($S56="A",R55/R54,R55/R54))</f>
        <v>0.35714285714285715</v>
      </c>
      <c r="S56" s="42" t="str">
        <f>LEFT(C54,1)</f>
        <v>A</v>
      </c>
      <c r="T56" s="45" t="s">
        <v>4</v>
      </c>
      <c r="U56" s="47" t="str">
        <f>IF(ISERROR(IF($S56="A",U55/U54,U55/U54)),"",IF($S56="A",U55/U54,U55/U54))</f>
        <v/>
      </c>
      <c r="V56" s="47" t="str">
        <f t="shared" ref="V56" si="901">IF(ISERROR(IF($S56="A",V55/V54,V55/V54)),"",IF($S56="A",V55/V54,V55/V54))</f>
        <v/>
      </c>
      <c r="W56" s="47" t="str">
        <f t="shared" ref="W56" si="902">IF(ISERROR(IF($S56="A",W55/W54,W55/W54)),"",IF($S56="A",W55/W54,W55/W54))</f>
        <v/>
      </c>
      <c r="X56" s="47" t="str">
        <f t="shared" ref="X56" si="903">IF(ISERROR(IF($S56="A",X55/X54,X55/X54)),"",IF($S56="A",X55/X54,X55/X54))</f>
        <v/>
      </c>
      <c r="Y56" s="47" t="str">
        <f t="shared" ref="Y56" si="904">IF(ISERROR(IF($S56="A",Y55/Y54,Y55/Y54)),"",IF($S56="A",Y55/Y54,Y55/Y54))</f>
        <v/>
      </c>
      <c r="Z56" s="47" t="str">
        <f t="shared" ref="Z56" si="905">IF(ISERROR(IF($S56="A",Z55/Z54,Z55/Z54)),"",IF($S56="A",Z55/Z54,Z55/Z54))</f>
        <v/>
      </c>
      <c r="AA56" s="47" t="str">
        <f t="shared" ref="AA56" si="906">IF(ISERROR(IF($S56="A",AA55/AA54,AA55/AA54)),"",IF($S56="A",AA55/AA54,AA55/AA54))</f>
        <v/>
      </c>
      <c r="AB56" s="47" t="str">
        <f t="shared" ref="AB56" si="907">IF(ISERROR(IF($S56="A",AB55/AB54,AB55/AB54)),"",IF($S56="A",AB55/AB54,AB55/AB54))</f>
        <v/>
      </c>
      <c r="AC56" s="47" t="str">
        <f t="shared" ref="AC56" si="908">IF(ISERROR(IF($S56="A",AC55/AC54,AC55/AC54)),"",IF($S56="A",AC55/AC54,AC55/AC54))</f>
        <v/>
      </c>
      <c r="AD56" s="47" t="str">
        <f t="shared" ref="AD56" si="909">IF(ISERROR(IF($S56="A",AD55/AD54,AD55/AD54)),"",IF($S56="A",AD55/AD54,AD55/AD54))</f>
        <v/>
      </c>
      <c r="AE56" s="47" t="str">
        <f t="shared" ref="AE56" si="910">IF(ISERROR(IF($S56="A",AE55/AE54,AE55/AE54)),"",IF($S56="A",AE55/AE54,AE55/AE54))</f>
        <v/>
      </c>
      <c r="AF56" s="47" t="str">
        <f t="shared" ref="AF56" si="911">IF(ISERROR(IF($S56="A",AF55/AF54,AF55/AF54)),"",IF($S56="A",AF55/AF54,AF55/AF54))</f>
        <v/>
      </c>
      <c r="AG56" s="47" t="str">
        <f t="shared" ref="AG56" si="912">IF(ISERROR(IF($S56="A",AG55/AG54,AG55/AG54)),"",IF($S56="A",AG55/AG54,AG55/AG54))</f>
        <v/>
      </c>
      <c r="AH56" s="47" t="str">
        <f t="shared" ref="AH56" si="913">IF(ISERROR(IF($S56="A",AH55/AH54,AH55/AH54)),"",IF($S56="A",AH55/AH54,AH55/AH54))</f>
        <v/>
      </c>
      <c r="AI56" s="42"/>
      <c r="AJ56" s="45" t="s">
        <v>4</v>
      </c>
      <c r="AK56" s="47" t="str">
        <f>IF(ISERROR(IF($S56="A",AK55/AK54,AK55/AK54)),"",IF($S56="A",AK55/AK54,AK55/AK54))</f>
        <v/>
      </c>
      <c r="AL56" s="47" t="str">
        <f t="shared" ref="AL56" si="914">IF(ISERROR(IF($S56="A",AL55/AL54,AL55/AL54)),"",IF($S56="A",AL55/AL54,AL55/AL54))</f>
        <v/>
      </c>
      <c r="AM56" s="47" t="str">
        <f t="shared" ref="AM56" si="915">IF(ISERROR(IF($S56="A",AM55/AM54,AM55/AM54)),"",IF($S56="A",AM55/AM54,AM55/AM54))</f>
        <v/>
      </c>
      <c r="AN56" s="47" t="str">
        <f t="shared" ref="AN56" si="916">IF(ISERROR(IF($S56="A",AN55/AN54,AN55/AN54)),"",IF($S56="A",AN55/AN54,AN55/AN54))</f>
        <v/>
      </c>
      <c r="AO56" s="47" t="str">
        <f t="shared" ref="AO56" si="917">IF(ISERROR(IF($S56="A",AO55/AO54,AO55/AO54)),"",IF($S56="A",AO55/AO54,AO55/AO54))</f>
        <v/>
      </c>
      <c r="AP56" s="47" t="str">
        <f t="shared" ref="AP56" si="918">IF(ISERROR(IF($S56="A",AP55/AP54,AP55/AP54)),"",IF($S56="A",AP55/AP54,AP55/AP54))</f>
        <v/>
      </c>
      <c r="AQ56" s="47" t="str">
        <f t="shared" ref="AQ56" si="919">IF(ISERROR(IF($S56="A",AQ55/AQ54,AQ55/AQ54)),"",IF($S56="A",AQ55/AQ54,AQ55/AQ54))</f>
        <v/>
      </c>
      <c r="AR56" s="47" t="str">
        <f t="shared" ref="AR56" si="920">IF(ISERROR(IF($S56="A",AR55/AR54,AR55/AR54)),"",IF($S56="A",AR55/AR54,AR55/AR54))</f>
        <v/>
      </c>
      <c r="AS56" s="47" t="str">
        <f t="shared" ref="AS56" si="921">IF(ISERROR(IF($S56="A",AS55/AS54,AS55/AS54)),"",IF($S56="A",AS55/AS54,AS55/AS54))</f>
        <v/>
      </c>
      <c r="AT56" s="47" t="str">
        <f t="shared" ref="AT56" si="922">IF(ISERROR(IF($S56="A",AT55/AT54,AT55/AT54)),"",IF($S56="A",AT55/AT54,AT55/AT54))</f>
        <v/>
      </c>
      <c r="AU56" s="47" t="str">
        <f t="shared" ref="AU56" si="923">IF(ISERROR(IF($S56="A",AU55/AU54,AU55/AU54)),"",IF($S56="A",AU55/AU54,AU55/AU54))</f>
        <v/>
      </c>
      <c r="AV56" s="47" t="str">
        <f t="shared" ref="AV56" si="924">IF(ISERROR(IF($S56="A",AV55/AV54,AV55/AV54)),"",IF($S56="A",AV55/AV54,AV55/AV54))</f>
        <v/>
      </c>
      <c r="AW56" s="47" t="str">
        <f t="shared" ref="AW56" si="925">IF(ISERROR(IF($S56="A",AW55/AW54,AW55/AW54)),"",IF($S56="A",AW55/AW54,AW55/AW54))</f>
        <v/>
      </c>
      <c r="AX56" s="47" t="str">
        <f t="shared" ref="AX56" si="926">IF(ISERROR(IF($S56="A",AX55/AX54,AX55/AX54)),"",IF($S56="A",AX55/AX54,AX55/AX54))</f>
        <v/>
      </c>
      <c r="AY56" s="42"/>
      <c r="AZ56" s="45" t="s">
        <v>4</v>
      </c>
      <c r="BA56" s="47" t="str">
        <f>IF(ISERROR(IF($S56="A",BA55/BA54,BA55/BA54)),"",IF($S56="A",BA55/BA54,BA55/BA54))</f>
        <v/>
      </c>
      <c r="BB56" s="47" t="str">
        <f t="shared" ref="BB56" si="927">IF(ISERROR(IF($S56="A",BB55/BB54,BB55/BB54)),"",IF($S56="A",BB55/BB54,BB55/BB54))</f>
        <v/>
      </c>
      <c r="BC56" s="47" t="str">
        <f t="shared" ref="BC56" si="928">IF(ISERROR(IF($S56="A",BC55/BC54,BC55/BC54)),"",IF($S56="A",BC55/BC54,BC55/BC54))</f>
        <v/>
      </c>
      <c r="BD56" s="47" t="str">
        <f t="shared" ref="BD56" si="929">IF(ISERROR(IF($S56="A",BD55/BD54,BD55/BD54)),"",IF($S56="A",BD55/BD54,BD55/BD54))</f>
        <v/>
      </c>
      <c r="BE56" s="47" t="str">
        <f t="shared" ref="BE56" si="930">IF(ISERROR(IF($S56="A",BE55/BE54,BE55/BE54)),"",IF($S56="A",BE55/BE54,BE55/BE54))</f>
        <v/>
      </c>
      <c r="BF56" s="47" t="str">
        <f t="shared" ref="BF56" si="931">IF(ISERROR(IF($S56="A",BF55/BF54,BF55/BF54)),"",IF($S56="A",BF55/BF54,BF55/BF54))</f>
        <v/>
      </c>
      <c r="BG56" s="47" t="str">
        <f t="shared" ref="BG56" si="932">IF(ISERROR(IF($S56="A",BG55/BG54,BG55/BG54)),"",IF($S56="A",BG55/BG54,BG55/BG54))</f>
        <v/>
      </c>
      <c r="BH56" s="47" t="str">
        <f t="shared" ref="BH56" si="933">IF(ISERROR(IF($S56="A",BH55/BH54,BH55/BH54)),"",IF($S56="A",BH55/BH54,BH55/BH54))</f>
        <v/>
      </c>
      <c r="BI56" s="47" t="str">
        <f t="shared" ref="BI56" si="934">IF(ISERROR(IF($S56="A",BI55/BI54,BI55/BI54)),"",IF($S56="A",BI55/BI54,BI55/BI54))</f>
        <v/>
      </c>
      <c r="BJ56" s="47" t="str">
        <f t="shared" ref="BJ56" si="935">IF(ISERROR(IF($S56="A",BJ55/BJ54,BJ55/BJ54)),"",IF($S56="A",BJ55/BJ54,BJ55/BJ54))</f>
        <v/>
      </c>
      <c r="BK56" s="47" t="str">
        <f t="shared" ref="BK56" si="936">IF(ISERROR(IF($S56="A",BK55/BK54,BK55/BK54)),"",IF($S56="A",BK55/BK54,BK55/BK54))</f>
        <v/>
      </c>
      <c r="BL56" s="47" t="str">
        <f t="shared" ref="BL56" si="937">IF(ISERROR(IF($S56="A",BL55/BL54,BL55/BL54)),"",IF($S56="A",BL55/BL54,BL55/BL54))</f>
        <v/>
      </c>
      <c r="BM56" s="47" t="str">
        <f t="shared" ref="BM56" si="938">IF(ISERROR(IF($S56="A",BM55/BM54,BM55/BM54)),"",IF($S56="A",BM55/BM54,BM55/BM54))</f>
        <v/>
      </c>
      <c r="BN56" s="47" t="str">
        <f t="shared" ref="BN56" si="939">IF(ISERROR(IF($S56="A",BN55/BN54,BN55/BN54)),"",IF($S56="A",BN55/BN54,BN55/BN54))</f>
        <v/>
      </c>
      <c r="BP56" s="45" t="s">
        <v>4</v>
      </c>
      <c r="BQ56" s="47" t="str">
        <f>IF(ISERROR(IF($S56="A",BQ55/BQ54,BQ55/BQ54)),"",IF($S56="A",BQ55/BQ54,BQ55/BQ54))</f>
        <v/>
      </c>
      <c r="BR56" s="47" t="str">
        <f t="shared" ref="BR56" si="940">IF(ISERROR(IF($S56="A",BR55/BR54,BR55/BR54)),"",IF($S56="A",BR55/BR54,BR55/BR54))</f>
        <v/>
      </c>
      <c r="BS56" s="47" t="str">
        <f t="shared" ref="BS56" si="941">IF(ISERROR(IF($S56="A",BS55/BS54,BS55/BS54)),"",IF($S56="A",BS55/BS54,BS55/BS54))</f>
        <v/>
      </c>
      <c r="BT56" s="47" t="str">
        <f t="shared" ref="BT56" si="942">IF(ISERROR(IF($S56="A",BT55/BT54,BT55/BT54)),"",IF($S56="A",BT55/BT54,BT55/BT54))</f>
        <v/>
      </c>
      <c r="BU56" s="47" t="str">
        <f t="shared" ref="BU56" si="943">IF(ISERROR(IF($S56="A",BU55/BU54,BU55/BU54)),"",IF($S56="A",BU55/BU54,BU55/BU54))</f>
        <v/>
      </c>
      <c r="BV56" s="47" t="str">
        <f t="shared" ref="BV56" si="944">IF(ISERROR(IF($S56="A",BV55/BV54,BV55/BV54)),"",IF($S56="A",BV55/BV54,BV55/BV54))</f>
        <v/>
      </c>
      <c r="BW56" s="47" t="str">
        <f t="shared" ref="BW56" si="945">IF(ISERROR(IF($S56="A",BW55/BW54,BW55/BW54)),"",IF($S56="A",BW55/BW54,BW55/BW54))</f>
        <v/>
      </c>
      <c r="BX56" s="47" t="str">
        <f t="shared" ref="BX56" si="946">IF(ISERROR(IF($S56="A",BX55/BX54,BX55/BX54)),"",IF($S56="A",BX55/BX54,BX55/BX54))</f>
        <v/>
      </c>
      <c r="BY56" s="47" t="str">
        <f t="shared" ref="BY56" si="947">IF(ISERROR(IF($S56="A",BY55/BY54,BY55/BY54)),"",IF($S56="A",BY55/BY54,BY55/BY54))</f>
        <v/>
      </c>
      <c r="BZ56" s="47" t="str">
        <f t="shared" ref="BZ56" si="948">IF(ISERROR(IF($S56="A",BZ55/BZ54,BZ55/BZ54)),"",IF($S56="A",BZ55/BZ54,BZ55/BZ54))</f>
        <v/>
      </c>
      <c r="CA56" s="47" t="str">
        <f t="shared" ref="CA56" si="949">IF(ISERROR(IF($S56="A",CA55/CA54,CA55/CA54)),"",IF($S56="A",CA55/CA54,CA55/CA54))</f>
        <v/>
      </c>
      <c r="CB56" s="47" t="str">
        <f t="shared" ref="CB56" si="950">IF(ISERROR(IF($S56="A",CB55/CB54,CB55/CB54)),"",IF($S56="A",CB55/CB54,CB55/CB54))</f>
        <v/>
      </c>
      <c r="CC56" s="273" t="str">
        <f t="shared" ref="CC56" si="951">IF(ISERROR(IF($S56="A",CC55/CC54,CC55/CC54)),"",IF($S56="A",CC55/CC54,CC55/CC54))</f>
        <v/>
      </c>
      <c r="CD56" s="273" t="str">
        <f t="shared" ref="CD56" si="952">IF(ISERROR(IF($S56="A",CD55/CD54,CD55/CD54)),"",IF($S56="A",CD55/CD54,CD55/CD54))</f>
        <v/>
      </c>
      <c r="CE56" s="144">
        <f>IF(ISERROR(AVERAGE(Q56,AG56,AW56,BM56,CC56)),"",AVERAGE(Q56,AG56,AW56,BM56,CC56))</f>
        <v>0.45454545454545453</v>
      </c>
      <c r="CF56" s="244"/>
    </row>
    <row r="57" spans="1:84" ht="30" customHeight="1" thickTop="1">
      <c r="C57" s="142"/>
      <c r="D57" s="143"/>
      <c r="E57" s="42">
        <f>IF(E56&lt;0,-E56,E56)</f>
        <v>0.66666666666666663</v>
      </c>
      <c r="F57" s="42">
        <f t="shared" ref="F57" si="953">IF(F56&lt;0,-F56,F56)</f>
        <v>0.25</v>
      </c>
      <c r="G57" s="42">
        <f t="shared" ref="G57" si="954">IF(G56&lt;0,-G56,G56)</f>
        <v>0.6</v>
      </c>
      <c r="H57" s="42">
        <f t="shared" ref="H57" si="955">IF(H56&lt;0,-H56,H56)</f>
        <v>0.33333333333333331</v>
      </c>
      <c r="I57" s="42">
        <f t="shared" ref="I57" si="956">IF(I56&lt;0,-I56,I56)</f>
        <v>0.42857142857142855</v>
      </c>
      <c r="J57" s="42">
        <f t="shared" ref="J57" si="957">IF(J56&lt;0,-J56,J56)</f>
        <v>0.5</v>
      </c>
      <c r="K57" s="42">
        <f t="shared" ref="K57" si="958">IF(K56&lt;0,-K56,K56)</f>
        <v>0</v>
      </c>
      <c r="L57" s="42" t="str">
        <f t="shared" ref="L57" si="959">IF(L56&lt;0,-L56,L56)</f>
        <v/>
      </c>
      <c r="M57" s="42" t="str">
        <f t="shared" ref="M57" si="960">IF(M56&lt;0,-M56,M56)</f>
        <v/>
      </c>
      <c r="N57" s="42" t="str">
        <f t="shared" ref="N57" si="961">IF(N56&lt;0,-N56,N56)</f>
        <v/>
      </c>
      <c r="O57" s="42" t="str">
        <f t="shared" ref="O57" si="962">IF(O56&lt;0,-O56,O56)</f>
        <v/>
      </c>
      <c r="P57" s="42" t="str">
        <f t="shared" ref="P57" si="963">IF(P56&lt;0,-P56,P56)</f>
        <v/>
      </c>
      <c r="Q57" s="42">
        <f t="shared" ref="Q57" si="964">IF(Q56&lt;0,-Q56,Q56)</f>
        <v>0.45454545454545453</v>
      </c>
      <c r="R57" s="42">
        <f t="shared" ref="R57" si="965">IF(R56&lt;0,-R56,R56)</f>
        <v>0.35714285714285715</v>
      </c>
      <c r="T57" s="143"/>
      <c r="U57" s="42" t="str">
        <f>IF(U56&lt;0,-U56,U56)</f>
        <v/>
      </c>
      <c r="V57" s="42" t="str">
        <f t="shared" ref="V57" si="966">IF(V56&lt;0,-V56,V56)</f>
        <v/>
      </c>
      <c r="W57" s="42" t="str">
        <f t="shared" ref="W57" si="967">IF(W56&lt;0,-W56,W56)</f>
        <v/>
      </c>
      <c r="X57" s="42" t="str">
        <f t="shared" ref="X57" si="968">IF(X56&lt;0,-X56,X56)</f>
        <v/>
      </c>
      <c r="Y57" s="42" t="str">
        <f t="shared" ref="Y57" si="969">IF(Y56&lt;0,-Y56,Y56)</f>
        <v/>
      </c>
      <c r="Z57" s="42" t="str">
        <f t="shared" ref="Z57" si="970">IF(Z56&lt;0,-Z56,Z56)</f>
        <v/>
      </c>
      <c r="AA57" s="42" t="str">
        <f t="shared" ref="AA57" si="971">IF(AA56&lt;0,-AA56,AA56)</f>
        <v/>
      </c>
      <c r="AB57" s="42" t="str">
        <f t="shared" ref="AB57" si="972">IF(AB56&lt;0,-AB56,AB56)</f>
        <v/>
      </c>
      <c r="AC57" s="42" t="str">
        <f t="shared" ref="AC57" si="973">IF(AC56&lt;0,-AC56,AC56)</f>
        <v/>
      </c>
      <c r="AD57" s="42" t="str">
        <f t="shared" ref="AD57" si="974">IF(AD56&lt;0,-AD56,AD56)</f>
        <v/>
      </c>
      <c r="AE57" s="42" t="str">
        <f t="shared" ref="AE57" si="975">IF(AE56&lt;0,-AE56,AE56)</f>
        <v/>
      </c>
      <c r="AF57" s="42" t="str">
        <f t="shared" ref="AF57" si="976">IF(AF56&lt;0,-AF56,AF56)</f>
        <v/>
      </c>
      <c r="AG57" s="42" t="str">
        <f t="shared" ref="AG57" si="977">IF(AG56&lt;0,-AG56,AG56)</f>
        <v/>
      </c>
      <c r="AH57" s="42" t="str">
        <f t="shared" ref="AH57" si="978">IF(AH56&lt;0,-AH56,AH56)</f>
        <v/>
      </c>
      <c r="AJ57" s="143"/>
      <c r="AK57" s="42" t="str">
        <f>IF(AK56&lt;0,-AK56,AK56)</f>
        <v/>
      </c>
      <c r="AL57" s="42" t="str">
        <f t="shared" ref="AL57" si="979">IF(AL56&lt;0,-AL56,AL56)</f>
        <v/>
      </c>
      <c r="AM57" s="42" t="str">
        <f t="shared" ref="AM57" si="980">IF(AM56&lt;0,-AM56,AM56)</f>
        <v/>
      </c>
      <c r="AN57" s="42" t="str">
        <f t="shared" ref="AN57" si="981">IF(AN56&lt;0,-AN56,AN56)</f>
        <v/>
      </c>
      <c r="AO57" s="42" t="str">
        <f t="shared" ref="AO57" si="982">IF(AO56&lt;0,-AO56,AO56)</f>
        <v/>
      </c>
      <c r="AP57" s="42" t="str">
        <f t="shared" ref="AP57" si="983">IF(AP56&lt;0,-AP56,AP56)</f>
        <v/>
      </c>
      <c r="AQ57" s="42" t="str">
        <f t="shared" ref="AQ57" si="984">IF(AQ56&lt;0,-AQ56,AQ56)</f>
        <v/>
      </c>
      <c r="AR57" s="42" t="str">
        <f t="shared" ref="AR57" si="985">IF(AR56&lt;0,-AR56,AR56)</f>
        <v/>
      </c>
      <c r="AS57" s="42" t="str">
        <f t="shared" ref="AS57" si="986">IF(AS56&lt;0,-AS56,AS56)</f>
        <v/>
      </c>
      <c r="AT57" s="42" t="str">
        <f t="shared" ref="AT57" si="987">IF(AT56&lt;0,-AT56,AT56)</f>
        <v/>
      </c>
      <c r="AU57" s="42" t="str">
        <f t="shared" ref="AU57" si="988">IF(AU56&lt;0,-AU56,AU56)</f>
        <v/>
      </c>
      <c r="AV57" s="42" t="str">
        <f t="shared" ref="AV57" si="989">IF(AV56&lt;0,-AV56,AV56)</f>
        <v/>
      </c>
      <c r="AW57" s="42" t="str">
        <f t="shared" ref="AW57" si="990">IF(AW56&lt;0,-AW56,AW56)</f>
        <v/>
      </c>
      <c r="AX57" s="42" t="str">
        <f t="shared" ref="AX57" si="991">IF(AX56&lt;0,-AX56,AX56)</f>
        <v/>
      </c>
      <c r="AZ57" s="143"/>
      <c r="BA57" s="42" t="str">
        <f>IF(BA56&lt;0,-BA56,BA56)</f>
        <v/>
      </c>
      <c r="BB57" s="42" t="str">
        <f t="shared" ref="BB57" si="992">IF(BB56&lt;0,-BB56,BB56)</f>
        <v/>
      </c>
      <c r="BC57" s="42" t="str">
        <f t="shared" ref="BC57" si="993">IF(BC56&lt;0,-BC56,BC56)</f>
        <v/>
      </c>
      <c r="BD57" s="42" t="str">
        <f t="shared" ref="BD57" si="994">IF(BD56&lt;0,-BD56,BD56)</f>
        <v/>
      </c>
      <c r="BE57" s="42" t="str">
        <f t="shared" ref="BE57" si="995">IF(BE56&lt;0,-BE56,BE56)</f>
        <v/>
      </c>
      <c r="BF57" s="42" t="str">
        <f t="shared" ref="BF57" si="996">IF(BF56&lt;0,-BF56,BF56)</f>
        <v/>
      </c>
      <c r="BG57" s="42" t="str">
        <f t="shared" ref="BG57" si="997">IF(BG56&lt;0,-BG56,BG56)</f>
        <v/>
      </c>
      <c r="BH57" s="42" t="str">
        <f t="shared" ref="BH57" si="998">IF(BH56&lt;0,-BH56,BH56)</f>
        <v/>
      </c>
      <c r="BI57" s="42" t="str">
        <f t="shared" ref="BI57" si="999">IF(BI56&lt;0,-BI56,BI56)</f>
        <v/>
      </c>
      <c r="BJ57" s="42" t="str">
        <f t="shared" ref="BJ57" si="1000">IF(BJ56&lt;0,-BJ56,BJ56)</f>
        <v/>
      </c>
      <c r="BK57" s="42" t="str">
        <f t="shared" ref="BK57" si="1001">IF(BK56&lt;0,-BK56,BK56)</f>
        <v/>
      </c>
      <c r="BL57" s="42" t="str">
        <f t="shared" ref="BL57" si="1002">IF(BL56&lt;0,-BL56,BL56)</f>
        <v/>
      </c>
      <c r="BM57" s="42" t="str">
        <f t="shared" ref="BM57" si="1003">IF(BM56&lt;0,-BM56,BM56)</f>
        <v/>
      </c>
      <c r="BN57" s="42" t="str">
        <f t="shared" ref="BN57" si="1004">IF(BN56&lt;0,-BN56,BN56)</f>
        <v/>
      </c>
      <c r="BP57" s="143"/>
      <c r="BQ57" s="42" t="str">
        <f>IF(BQ56&lt;0,-BQ56,BQ56)</f>
        <v/>
      </c>
      <c r="BR57" s="42" t="str">
        <f t="shared" ref="BR57" si="1005">IF(BR56&lt;0,-BR56,BR56)</f>
        <v/>
      </c>
      <c r="BS57" s="42" t="str">
        <f t="shared" ref="BS57" si="1006">IF(BS56&lt;0,-BS56,BS56)</f>
        <v/>
      </c>
      <c r="BT57" s="42" t="str">
        <f t="shared" ref="BT57" si="1007">IF(BT56&lt;0,-BT56,BT56)</f>
        <v/>
      </c>
      <c r="BU57" s="42" t="str">
        <f t="shared" ref="BU57" si="1008">IF(BU56&lt;0,-BU56,BU56)</f>
        <v/>
      </c>
      <c r="BV57" s="42" t="str">
        <f t="shared" ref="BV57" si="1009">IF(BV56&lt;0,-BV56,BV56)</f>
        <v/>
      </c>
      <c r="BW57" s="42" t="str">
        <f t="shared" ref="BW57" si="1010">IF(BW56&lt;0,-BW56,BW56)</f>
        <v/>
      </c>
      <c r="BX57" s="42" t="str">
        <f t="shared" ref="BX57" si="1011">IF(BX56&lt;0,-BX56,BX56)</f>
        <v/>
      </c>
      <c r="BY57" s="42" t="str">
        <f t="shared" ref="BY57" si="1012">IF(BY56&lt;0,-BY56,BY56)</f>
        <v/>
      </c>
      <c r="BZ57" s="42" t="str">
        <f t="shared" ref="BZ57" si="1013">IF(BZ56&lt;0,-BZ56,BZ56)</f>
        <v/>
      </c>
      <c r="CA57" s="42" t="str">
        <f t="shared" ref="CA57" si="1014">IF(CA56&lt;0,-CA56,CA56)</f>
        <v/>
      </c>
      <c r="CB57" s="42" t="str">
        <f t="shared" ref="CB57" si="1015">IF(CB56&lt;0,-CB56,CB56)</f>
        <v/>
      </c>
      <c r="CC57" s="42" t="str">
        <f t="shared" ref="CC57" si="1016">IF(CC56&lt;0,-CC56,CC56)</f>
        <v/>
      </c>
      <c r="CD57" s="42" t="str">
        <f t="shared" ref="CD57" si="1017">IF(CD56&lt;0,-CD56,CD56)</f>
        <v/>
      </c>
      <c r="CE57" s="144">
        <f>IF(ISERROR(AVERAGE(CE14:CE56)),"",AVERAGE(CE14:CE56))</f>
        <v>0.59208157020657015</v>
      </c>
      <c r="CF57" s="42"/>
    </row>
    <row r="58" spans="1:84" ht="30" customHeight="1">
      <c r="C58" s="142"/>
      <c r="D58" s="143"/>
      <c r="E58" s="145"/>
      <c r="F58" s="145"/>
      <c r="G58" s="145"/>
      <c r="H58" s="145"/>
      <c r="I58" s="145"/>
      <c r="J58" s="145"/>
      <c r="K58" s="145"/>
      <c r="L58" s="145"/>
      <c r="M58" s="145"/>
      <c r="N58" s="145"/>
      <c r="O58" s="145"/>
      <c r="P58" s="145"/>
      <c r="Q58" s="145"/>
      <c r="R58" s="145"/>
      <c r="T58" s="143"/>
      <c r="U58" s="145"/>
      <c r="V58" s="145"/>
      <c r="W58" s="145"/>
      <c r="X58" s="145"/>
      <c r="Y58" s="145"/>
      <c r="Z58" s="145"/>
      <c r="AA58" s="145"/>
      <c r="AB58" s="145"/>
      <c r="AC58" s="145"/>
      <c r="AD58" s="145"/>
      <c r="AE58" s="145"/>
      <c r="AF58" s="145"/>
      <c r="AG58" s="145"/>
      <c r="AH58" s="145"/>
      <c r="AJ58" s="143"/>
      <c r="AK58" s="145"/>
      <c r="AL58" s="145"/>
      <c r="AM58" s="145"/>
      <c r="AN58" s="145"/>
      <c r="AO58" s="145"/>
      <c r="AP58" s="145"/>
      <c r="AQ58" s="145"/>
      <c r="AR58" s="145"/>
      <c r="AS58" s="145"/>
      <c r="AT58" s="145"/>
      <c r="AU58" s="145"/>
      <c r="AV58" s="145"/>
      <c r="AW58" s="145"/>
      <c r="AX58" s="145"/>
      <c r="AZ58" s="143"/>
      <c r="BA58" s="145"/>
      <c r="BB58" s="145"/>
      <c r="BC58" s="145"/>
      <c r="BD58" s="145"/>
      <c r="BE58" s="145"/>
      <c r="BF58" s="145"/>
      <c r="BG58" s="145"/>
      <c r="BH58" s="145"/>
      <c r="BI58" s="145"/>
      <c r="BJ58" s="145"/>
      <c r="BK58" s="145"/>
      <c r="BL58" s="145"/>
      <c r="BM58" s="145"/>
      <c r="BN58" s="145"/>
      <c r="BP58" s="143"/>
      <c r="BQ58" s="145"/>
      <c r="BR58" s="145"/>
      <c r="BS58" s="145"/>
      <c r="BT58" s="145"/>
      <c r="BU58" s="145"/>
      <c r="BV58" s="145"/>
      <c r="BW58" s="145"/>
      <c r="BX58" s="145"/>
      <c r="BY58" s="145"/>
      <c r="BZ58" s="145"/>
      <c r="CA58" s="145"/>
      <c r="CB58" s="145"/>
      <c r="CC58" s="145"/>
      <c r="CD58" s="145"/>
      <c r="CF58" s="42"/>
    </row>
    <row r="59" spans="1:84" s="146" customFormat="1" ht="30" customHeight="1">
      <c r="A59" s="42"/>
      <c r="C59" s="147"/>
      <c r="D59" s="147"/>
      <c r="E59" s="148">
        <f>IF(E13="","",1)</f>
        <v>1</v>
      </c>
      <c r="F59" s="148">
        <f t="shared" ref="F59:P59" si="1018">IF(F13="","",1)</f>
        <v>1</v>
      </c>
      <c r="G59" s="148">
        <f t="shared" si="1018"/>
        <v>1</v>
      </c>
      <c r="H59" s="148">
        <f t="shared" si="1018"/>
        <v>1</v>
      </c>
      <c r="I59" s="148">
        <f t="shared" si="1018"/>
        <v>1</v>
      </c>
      <c r="J59" s="148">
        <f t="shared" si="1018"/>
        <v>1</v>
      </c>
      <c r="K59" s="148" t="str">
        <f t="shared" si="1018"/>
        <v/>
      </c>
      <c r="L59" s="148" t="str">
        <f t="shared" si="1018"/>
        <v/>
      </c>
      <c r="M59" s="148" t="str">
        <f t="shared" si="1018"/>
        <v/>
      </c>
      <c r="N59" s="148" t="str">
        <f t="shared" si="1018"/>
        <v/>
      </c>
      <c r="O59" s="148" t="str">
        <f t="shared" si="1018"/>
        <v/>
      </c>
      <c r="P59" s="148" t="str">
        <f t="shared" si="1018"/>
        <v/>
      </c>
      <c r="U59" s="148" t="str">
        <f>IF(U13="","",1)</f>
        <v/>
      </c>
      <c r="V59" s="148" t="str">
        <f t="shared" ref="V59:AF59" si="1019">IF(V13="","",1)</f>
        <v/>
      </c>
      <c r="W59" s="148" t="str">
        <f t="shared" si="1019"/>
        <v/>
      </c>
      <c r="X59" s="148" t="str">
        <f t="shared" si="1019"/>
        <v/>
      </c>
      <c r="Y59" s="148" t="str">
        <f t="shared" si="1019"/>
        <v/>
      </c>
      <c r="Z59" s="148" t="str">
        <f t="shared" si="1019"/>
        <v/>
      </c>
      <c r="AA59" s="148" t="str">
        <f t="shared" si="1019"/>
        <v/>
      </c>
      <c r="AB59" s="148" t="str">
        <f t="shared" si="1019"/>
        <v/>
      </c>
      <c r="AC59" s="148" t="str">
        <f t="shared" si="1019"/>
        <v/>
      </c>
      <c r="AD59" s="148" t="str">
        <f t="shared" si="1019"/>
        <v/>
      </c>
      <c r="AE59" s="148" t="str">
        <f t="shared" si="1019"/>
        <v/>
      </c>
      <c r="AF59" s="148" t="str">
        <f t="shared" si="1019"/>
        <v/>
      </c>
      <c r="AK59" s="148" t="str">
        <f>IF(AK13="","",1)</f>
        <v/>
      </c>
      <c r="AL59" s="148" t="str">
        <f t="shared" ref="AL59:AV59" si="1020">IF(AL13="","",1)</f>
        <v/>
      </c>
      <c r="AM59" s="148" t="str">
        <f t="shared" si="1020"/>
        <v/>
      </c>
      <c r="AN59" s="148" t="str">
        <f t="shared" si="1020"/>
        <v/>
      </c>
      <c r="AO59" s="148" t="str">
        <f t="shared" si="1020"/>
        <v/>
      </c>
      <c r="AP59" s="148" t="str">
        <f t="shared" si="1020"/>
        <v/>
      </c>
      <c r="AQ59" s="148" t="str">
        <f t="shared" si="1020"/>
        <v/>
      </c>
      <c r="AR59" s="148" t="str">
        <f t="shared" si="1020"/>
        <v/>
      </c>
      <c r="AS59" s="148" t="str">
        <f t="shared" si="1020"/>
        <v/>
      </c>
      <c r="AT59" s="148" t="str">
        <f t="shared" si="1020"/>
        <v/>
      </c>
      <c r="AU59" s="148" t="str">
        <f t="shared" si="1020"/>
        <v/>
      </c>
      <c r="AV59" s="148" t="str">
        <f t="shared" si="1020"/>
        <v/>
      </c>
      <c r="BA59" s="148" t="str">
        <f>IF(BA13="","",1)</f>
        <v/>
      </c>
      <c r="BB59" s="148" t="str">
        <f t="shared" ref="BB59:BL59" si="1021">IF(BB13="","",1)</f>
        <v/>
      </c>
      <c r="BC59" s="148" t="str">
        <f t="shared" si="1021"/>
        <v/>
      </c>
      <c r="BD59" s="148" t="str">
        <f t="shared" si="1021"/>
        <v/>
      </c>
      <c r="BE59" s="148" t="str">
        <f t="shared" si="1021"/>
        <v/>
      </c>
      <c r="BF59" s="148" t="str">
        <f t="shared" si="1021"/>
        <v/>
      </c>
      <c r="BG59" s="148" t="str">
        <f t="shared" si="1021"/>
        <v/>
      </c>
      <c r="BH59" s="148" t="str">
        <f t="shared" si="1021"/>
        <v/>
      </c>
      <c r="BI59" s="148" t="str">
        <f t="shared" si="1021"/>
        <v/>
      </c>
      <c r="BJ59" s="148" t="str">
        <f t="shared" si="1021"/>
        <v/>
      </c>
      <c r="BK59" s="148" t="str">
        <f t="shared" si="1021"/>
        <v/>
      </c>
      <c r="BL59" s="148" t="str">
        <f t="shared" si="1021"/>
        <v/>
      </c>
      <c r="BQ59" s="148" t="str">
        <f>IF(BQ13="","",1)</f>
        <v/>
      </c>
      <c r="BR59" s="148" t="str">
        <f t="shared" ref="BR59:CB59" si="1022">IF(BR13="","",1)</f>
        <v/>
      </c>
      <c r="BS59" s="148" t="str">
        <f t="shared" si="1022"/>
        <v/>
      </c>
      <c r="BT59" s="148" t="str">
        <f t="shared" si="1022"/>
        <v/>
      </c>
      <c r="BU59" s="148" t="str">
        <f t="shared" si="1022"/>
        <v/>
      </c>
      <c r="BV59" s="148" t="str">
        <f t="shared" si="1022"/>
        <v/>
      </c>
      <c r="BW59" s="148" t="str">
        <f t="shared" si="1022"/>
        <v/>
      </c>
      <c r="BX59" s="148" t="str">
        <f t="shared" si="1022"/>
        <v/>
      </c>
      <c r="BY59" s="148" t="str">
        <f t="shared" si="1022"/>
        <v/>
      </c>
      <c r="BZ59" s="148" t="str">
        <f t="shared" si="1022"/>
        <v/>
      </c>
      <c r="CA59" s="148" t="str">
        <f t="shared" si="1022"/>
        <v/>
      </c>
      <c r="CB59" s="148" t="str">
        <f t="shared" si="1022"/>
        <v/>
      </c>
    </row>
    <row r="60" spans="1:84" s="146" customFormat="1" ht="30" customHeight="1">
      <c r="A60" s="42"/>
      <c r="C60" s="147"/>
      <c r="D60" s="147"/>
      <c r="E60" s="146">
        <f>IF(E12="","",1)</f>
        <v>1</v>
      </c>
      <c r="F60" s="146">
        <f t="shared" ref="F60:P60" si="1023">IF(F12="","",1)</f>
        <v>1</v>
      </c>
      <c r="G60" s="146">
        <f t="shared" si="1023"/>
        <v>1</v>
      </c>
      <c r="H60" s="146">
        <f t="shared" si="1023"/>
        <v>1</v>
      </c>
      <c r="I60" s="146">
        <f t="shared" si="1023"/>
        <v>1</v>
      </c>
      <c r="J60" s="146">
        <f t="shared" si="1023"/>
        <v>1</v>
      </c>
      <c r="K60" s="146">
        <f t="shared" si="1023"/>
        <v>1</v>
      </c>
      <c r="L60" s="146" t="str">
        <f t="shared" si="1023"/>
        <v/>
      </c>
      <c r="M60" s="146" t="str">
        <f t="shared" si="1023"/>
        <v/>
      </c>
      <c r="N60" s="146" t="str">
        <f t="shared" si="1023"/>
        <v/>
      </c>
      <c r="O60" s="146" t="str">
        <f t="shared" si="1023"/>
        <v/>
      </c>
      <c r="P60" s="146" t="str">
        <f t="shared" si="1023"/>
        <v/>
      </c>
      <c r="U60" s="146" t="str">
        <f>IF(U12="","",1)</f>
        <v/>
      </c>
      <c r="V60" s="146" t="str">
        <f t="shared" ref="V60:AF60" si="1024">IF(V12="","",1)</f>
        <v/>
      </c>
      <c r="W60" s="146" t="str">
        <f t="shared" si="1024"/>
        <v/>
      </c>
      <c r="X60" s="146" t="str">
        <f t="shared" si="1024"/>
        <v/>
      </c>
      <c r="Y60" s="146" t="str">
        <f t="shared" si="1024"/>
        <v/>
      </c>
      <c r="Z60" s="146" t="str">
        <f t="shared" si="1024"/>
        <v/>
      </c>
      <c r="AA60" s="146" t="str">
        <f t="shared" si="1024"/>
        <v/>
      </c>
      <c r="AB60" s="146" t="str">
        <f t="shared" si="1024"/>
        <v/>
      </c>
      <c r="AC60" s="146" t="str">
        <f t="shared" si="1024"/>
        <v/>
      </c>
      <c r="AD60" s="146" t="str">
        <f t="shared" si="1024"/>
        <v/>
      </c>
      <c r="AE60" s="146" t="str">
        <f t="shared" si="1024"/>
        <v/>
      </c>
      <c r="AF60" s="146" t="str">
        <f t="shared" si="1024"/>
        <v/>
      </c>
      <c r="AK60" s="146" t="str">
        <f>IF(AK12="","",1)</f>
        <v/>
      </c>
      <c r="AL60" s="146" t="str">
        <f t="shared" ref="AL60:AV60" si="1025">IF(AL12="","",1)</f>
        <v/>
      </c>
      <c r="AM60" s="146" t="str">
        <f t="shared" si="1025"/>
        <v/>
      </c>
      <c r="AN60" s="146" t="str">
        <f t="shared" si="1025"/>
        <v/>
      </c>
      <c r="AO60" s="146" t="str">
        <f t="shared" si="1025"/>
        <v/>
      </c>
      <c r="AP60" s="146" t="str">
        <f t="shared" si="1025"/>
        <v/>
      </c>
      <c r="AQ60" s="146" t="str">
        <f t="shared" si="1025"/>
        <v/>
      </c>
      <c r="AR60" s="146" t="str">
        <f t="shared" si="1025"/>
        <v/>
      </c>
      <c r="AS60" s="146" t="str">
        <f t="shared" si="1025"/>
        <v/>
      </c>
      <c r="AT60" s="146" t="str">
        <f t="shared" si="1025"/>
        <v/>
      </c>
      <c r="AU60" s="146" t="str">
        <f t="shared" si="1025"/>
        <v/>
      </c>
      <c r="AV60" s="146" t="str">
        <f t="shared" si="1025"/>
        <v/>
      </c>
      <c r="BA60" s="146" t="str">
        <f>IF(BA12="","",1)</f>
        <v/>
      </c>
      <c r="BB60" s="146" t="str">
        <f t="shared" ref="BB60:BL60" si="1026">IF(BB12="","",1)</f>
        <v/>
      </c>
      <c r="BC60" s="146" t="str">
        <f t="shared" si="1026"/>
        <v/>
      </c>
      <c r="BD60" s="146" t="str">
        <f t="shared" si="1026"/>
        <v/>
      </c>
      <c r="BE60" s="146" t="str">
        <f t="shared" si="1026"/>
        <v/>
      </c>
      <c r="BF60" s="146" t="str">
        <f t="shared" si="1026"/>
        <v/>
      </c>
      <c r="BG60" s="146" t="str">
        <f t="shared" si="1026"/>
        <v/>
      </c>
      <c r="BH60" s="146" t="str">
        <f t="shared" si="1026"/>
        <v/>
      </c>
      <c r="BI60" s="146" t="str">
        <f t="shared" si="1026"/>
        <v/>
      </c>
      <c r="BJ60" s="146" t="str">
        <f t="shared" si="1026"/>
        <v/>
      </c>
      <c r="BK60" s="146" t="str">
        <f t="shared" si="1026"/>
        <v/>
      </c>
      <c r="BL60" s="146" t="str">
        <f t="shared" si="1026"/>
        <v/>
      </c>
      <c r="BQ60" s="146" t="str">
        <f>IF(BQ12="","",1)</f>
        <v/>
      </c>
      <c r="BR60" s="146" t="str">
        <f t="shared" ref="BR60:CB60" si="1027">IF(BR12="","",1)</f>
        <v/>
      </c>
      <c r="BS60" s="146" t="str">
        <f t="shared" si="1027"/>
        <v/>
      </c>
      <c r="BT60" s="146" t="str">
        <f t="shared" si="1027"/>
        <v/>
      </c>
      <c r="BU60" s="146" t="str">
        <f t="shared" si="1027"/>
        <v/>
      </c>
      <c r="BV60" s="146" t="str">
        <f t="shared" si="1027"/>
        <v/>
      </c>
      <c r="BW60" s="146" t="str">
        <f t="shared" si="1027"/>
        <v/>
      </c>
      <c r="BX60" s="146" t="str">
        <f t="shared" si="1027"/>
        <v/>
      </c>
      <c r="BY60" s="146" t="str">
        <f t="shared" si="1027"/>
        <v/>
      </c>
      <c r="BZ60" s="146" t="str">
        <f t="shared" si="1027"/>
        <v/>
      </c>
      <c r="CA60" s="146" t="str">
        <f t="shared" si="1027"/>
        <v/>
      </c>
      <c r="CB60" s="146" t="str">
        <f t="shared" si="1027"/>
        <v/>
      </c>
    </row>
    <row r="61" spans="1:84" s="146" customFormat="1" ht="30" customHeight="1">
      <c r="A61" s="42"/>
      <c r="E61" s="146">
        <f>IF(E19="","",1)</f>
        <v>1</v>
      </c>
      <c r="F61" s="146">
        <f t="shared" ref="F61:P61" si="1028">IF(F19="","",1)</f>
        <v>1</v>
      </c>
      <c r="G61" s="146">
        <f t="shared" si="1028"/>
        <v>1</v>
      </c>
      <c r="H61" s="146">
        <f t="shared" si="1028"/>
        <v>1</v>
      </c>
      <c r="I61" s="146">
        <f t="shared" si="1028"/>
        <v>1</v>
      </c>
      <c r="J61" s="146">
        <f t="shared" si="1028"/>
        <v>1</v>
      </c>
      <c r="K61" s="146" t="str">
        <f t="shared" si="1028"/>
        <v/>
      </c>
      <c r="L61" s="146" t="str">
        <f t="shared" si="1028"/>
        <v/>
      </c>
      <c r="M61" s="146" t="str">
        <f t="shared" si="1028"/>
        <v/>
      </c>
      <c r="N61" s="146" t="str">
        <f t="shared" si="1028"/>
        <v/>
      </c>
      <c r="O61" s="146" t="str">
        <f t="shared" si="1028"/>
        <v/>
      </c>
      <c r="P61" s="146" t="str">
        <f t="shared" si="1028"/>
        <v/>
      </c>
      <c r="U61" s="146" t="str">
        <f>IF(U19="","",1)</f>
        <v/>
      </c>
      <c r="V61" s="146" t="str">
        <f t="shared" ref="V61:AF61" si="1029">IF(V19="","",1)</f>
        <v/>
      </c>
      <c r="W61" s="146" t="str">
        <f t="shared" si="1029"/>
        <v/>
      </c>
      <c r="X61" s="146" t="str">
        <f t="shared" si="1029"/>
        <v/>
      </c>
      <c r="Y61" s="146" t="str">
        <f t="shared" si="1029"/>
        <v/>
      </c>
      <c r="Z61" s="146" t="str">
        <f t="shared" si="1029"/>
        <v/>
      </c>
      <c r="AA61" s="146" t="str">
        <f t="shared" si="1029"/>
        <v/>
      </c>
      <c r="AB61" s="146" t="str">
        <f t="shared" si="1029"/>
        <v/>
      </c>
      <c r="AC61" s="146" t="str">
        <f t="shared" si="1029"/>
        <v/>
      </c>
      <c r="AD61" s="146" t="str">
        <f t="shared" si="1029"/>
        <v/>
      </c>
      <c r="AE61" s="146" t="str">
        <f t="shared" si="1029"/>
        <v/>
      </c>
      <c r="AF61" s="146" t="str">
        <f t="shared" si="1029"/>
        <v/>
      </c>
      <c r="AK61" s="146" t="str">
        <f>IF(AK19="","",1)</f>
        <v/>
      </c>
      <c r="AL61" s="146" t="str">
        <f t="shared" ref="AL61:AV61" si="1030">IF(AL19="","",1)</f>
        <v/>
      </c>
      <c r="AM61" s="146" t="str">
        <f t="shared" si="1030"/>
        <v/>
      </c>
      <c r="AN61" s="146" t="str">
        <f t="shared" si="1030"/>
        <v/>
      </c>
      <c r="AO61" s="146" t="str">
        <f t="shared" si="1030"/>
        <v/>
      </c>
      <c r="AP61" s="146" t="str">
        <f t="shared" si="1030"/>
        <v/>
      </c>
      <c r="AQ61" s="146" t="str">
        <f t="shared" si="1030"/>
        <v/>
      </c>
      <c r="AR61" s="146" t="str">
        <f t="shared" si="1030"/>
        <v/>
      </c>
      <c r="AS61" s="146" t="str">
        <f t="shared" si="1030"/>
        <v/>
      </c>
      <c r="AT61" s="146" t="str">
        <f t="shared" si="1030"/>
        <v/>
      </c>
      <c r="AU61" s="146" t="str">
        <f t="shared" si="1030"/>
        <v/>
      </c>
      <c r="AV61" s="146" t="str">
        <f t="shared" si="1030"/>
        <v/>
      </c>
      <c r="BA61" s="146" t="str">
        <f>IF(BA19="","",1)</f>
        <v/>
      </c>
      <c r="BB61" s="146" t="str">
        <f t="shared" ref="BB61:BL61" si="1031">IF(BB19="","",1)</f>
        <v/>
      </c>
      <c r="BC61" s="146" t="str">
        <f t="shared" si="1031"/>
        <v/>
      </c>
      <c r="BD61" s="146" t="str">
        <f t="shared" si="1031"/>
        <v/>
      </c>
      <c r="BE61" s="146" t="str">
        <f t="shared" si="1031"/>
        <v/>
      </c>
      <c r="BF61" s="146" t="str">
        <f t="shared" si="1031"/>
        <v/>
      </c>
      <c r="BG61" s="146" t="str">
        <f t="shared" si="1031"/>
        <v/>
      </c>
      <c r="BH61" s="146" t="str">
        <f t="shared" si="1031"/>
        <v/>
      </c>
      <c r="BI61" s="146" t="str">
        <f t="shared" si="1031"/>
        <v/>
      </c>
      <c r="BJ61" s="146" t="str">
        <f t="shared" si="1031"/>
        <v/>
      </c>
      <c r="BK61" s="146" t="str">
        <f t="shared" si="1031"/>
        <v/>
      </c>
      <c r="BL61" s="146" t="str">
        <f t="shared" si="1031"/>
        <v/>
      </c>
      <c r="BQ61" s="146" t="str">
        <f>IF(BQ19="","",1)</f>
        <v/>
      </c>
      <c r="BR61" s="146" t="str">
        <f t="shared" ref="BR61:CB61" si="1032">IF(BR19="","",1)</f>
        <v/>
      </c>
      <c r="BS61" s="146" t="str">
        <f t="shared" si="1032"/>
        <v/>
      </c>
      <c r="BT61" s="146" t="str">
        <f t="shared" si="1032"/>
        <v/>
      </c>
      <c r="BU61" s="146" t="str">
        <f t="shared" si="1032"/>
        <v/>
      </c>
      <c r="BV61" s="146" t="str">
        <f t="shared" si="1032"/>
        <v/>
      </c>
      <c r="BW61" s="146" t="str">
        <f t="shared" si="1032"/>
        <v/>
      </c>
      <c r="BX61" s="146" t="str">
        <f t="shared" si="1032"/>
        <v/>
      </c>
      <c r="BY61" s="146" t="str">
        <f t="shared" si="1032"/>
        <v/>
      </c>
      <c r="BZ61" s="146" t="str">
        <f t="shared" si="1032"/>
        <v/>
      </c>
      <c r="CA61" s="146" t="str">
        <f t="shared" si="1032"/>
        <v/>
      </c>
      <c r="CB61" s="146" t="str">
        <f t="shared" si="1032"/>
        <v/>
      </c>
    </row>
    <row r="62" spans="1:84" s="146" customFormat="1" ht="30" customHeight="1">
      <c r="A62" s="42"/>
      <c r="E62" s="146">
        <f>IF(E18="","",1)</f>
        <v>1</v>
      </c>
      <c r="F62" s="146">
        <f t="shared" ref="F62:P62" si="1033">IF(F18="","",1)</f>
        <v>1</v>
      </c>
      <c r="G62" s="146">
        <f t="shared" si="1033"/>
        <v>1</v>
      </c>
      <c r="H62" s="146">
        <f t="shared" si="1033"/>
        <v>1</v>
      </c>
      <c r="I62" s="146">
        <f t="shared" si="1033"/>
        <v>1</v>
      </c>
      <c r="J62" s="146">
        <f t="shared" si="1033"/>
        <v>1</v>
      </c>
      <c r="K62" s="146">
        <f t="shared" si="1033"/>
        <v>1</v>
      </c>
      <c r="L62" s="146" t="str">
        <f t="shared" si="1033"/>
        <v/>
      </c>
      <c r="M62" s="146" t="str">
        <f t="shared" si="1033"/>
        <v/>
      </c>
      <c r="N62" s="146" t="str">
        <f t="shared" si="1033"/>
        <v/>
      </c>
      <c r="O62" s="146" t="str">
        <f t="shared" si="1033"/>
        <v/>
      </c>
      <c r="P62" s="146" t="str">
        <f t="shared" si="1033"/>
        <v/>
      </c>
      <c r="U62" s="146" t="str">
        <f>IF(U18="","",1)</f>
        <v/>
      </c>
      <c r="V62" s="146" t="str">
        <f t="shared" ref="V62:AF62" si="1034">IF(V18="","",1)</f>
        <v/>
      </c>
      <c r="W62" s="146" t="str">
        <f t="shared" si="1034"/>
        <v/>
      </c>
      <c r="X62" s="146" t="str">
        <f t="shared" si="1034"/>
        <v/>
      </c>
      <c r="Y62" s="146" t="str">
        <f t="shared" si="1034"/>
        <v/>
      </c>
      <c r="Z62" s="146" t="str">
        <f t="shared" si="1034"/>
        <v/>
      </c>
      <c r="AA62" s="146" t="str">
        <f t="shared" si="1034"/>
        <v/>
      </c>
      <c r="AB62" s="146" t="str">
        <f t="shared" si="1034"/>
        <v/>
      </c>
      <c r="AC62" s="146" t="str">
        <f t="shared" si="1034"/>
        <v/>
      </c>
      <c r="AD62" s="146" t="str">
        <f t="shared" si="1034"/>
        <v/>
      </c>
      <c r="AE62" s="146" t="str">
        <f t="shared" si="1034"/>
        <v/>
      </c>
      <c r="AF62" s="146" t="str">
        <f t="shared" si="1034"/>
        <v/>
      </c>
      <c r="AK62" s="146" t="str">
        <f>IF(AK18="","",1)</f>
        <v/>
      </c>
      <c r="AL62" s="146" t="str">
        <f t="shared" ref="AL62:AV62" si="1035">IF(AL18="","",1)</f>
        <v/>
      </c>
      <c r="AM62" s="146" t="str">
        <f t="shared" si="1035"/>
        <v/>
      </c>
      <c r="AN62" s="146" t="str">
        <f t="shared" si="1035"/>
        <v/>
      </c>
      <c r="AO62" s="146" t="str">
        <f t="shared" si="1035"/>
        <v/>
      </c>
      <c r="AP62" s="146" t="str">
        <f t="shared" si="1035"/>
        <v/>
      </c>
      <c r="AQ62" s="146" t="str">
        <f t="shared" si="1035"/>
        <v/>
      </c>
      <c r="AR62" s="146" t="str">
        <f t="shared" si="1035"/>
        <v/>
      </c>
      <c r="AS62" s="146" t="str">
        <f t="shared" si="1035"/>
        <v/>
      </c>
      <c r="AT62" s="146" t="str">
        <f t="shared" si="1035"/>
        <v/>
      </c>
      <c r="AU62" s="146" t="str">
        <f t="shared" si="1035"/>
        <v/>
      </c>
      <c r="AV62" s="146" t="str">
        <f t="shared" si="1035"/>
        <v/>
      </c>
      <c r="BA62" s="146" t="str">
        <f>IF(BA18="","",1)</f>
        <v/>
      </c>
      <c r="BB62" s="146" t="str">
        <f t="shared" ref="BB62:BL62" si="1036">IF(BB18="","",1)</f>
        <v/>
      </c>
      <c r="BC62" s="146" t="str">
        <f t="shared" si="1036"/>
        <v/>
      </c>
      <c r="BD62" s="146" t="str">
        <f t="shared" si="1036"/>
        <v/>
      </c>
      <c r="BE62" s="146" t="str">
        <f t="shared" si="1036"/>
        <v/>
      </c>
      <c r="BF62" s="146" t="str">
        <f t="shared" si="1036"/>
        <v/>
      </c>
      <c r="BG62" s="146" t="str">
        <f t="shared" si="1036"/>
        <v/>
      </c>
      <c r="BH62" s="146" t="str">
        <f t="shared" si="1036"/>
        <v/>
      </c>
      <c r="BI62" s="146" t="str">
        <f t="shared" si="1036"/>
        <v/>
      </c>
      <c r="BJ62" s="146" t="str">
        <f t="shared" si="1036"/>
        <v/>
      </c>
      <c r="BK62" s="146" t="str">
        <f t="shared" si="1036"/>
        <v/>
      </c>
      <c r="BL62" s="146" t="str">
        <f t="shared" si="1036"/>
        <v/>
      </c>
      <c r="BQ62" s="146" t="str">
        <f>IF(BQ18="","",1)</f>
        <v/>
      </c>
      <c r="BR62" s="146" t="str">
        <f t="shared" ref="BR62:CB62" si="1037">IF(BR18="","",1)</f>
        <v/>
      </c>
      <c r="BS62" s="146" t="str">
        <f t="shared" si="1037"/>
        <v/>
      </c>
      <c r="BT62" s="146" t="str">
        <f t="shared" si="1037"/>
        <v/>
      </c>
      <c r="BU62" s="146" t="str">
        <f t="shared" si="1037"/>
        <v/>
      </c>
      <c r="BV62" s="146" t="str">
        <f t="shared" si="1037"/>
        <v/>
      </c>
      <c r="BW62" s="146" t="str">
        <f t="shared" si="1037"/>
        <v/>
      </c>
      <c r="BX62" s="146" t="str">
        <f t="shared" si="1037"/>
        <v/>
      </c>
      <c r="BY62" s="146" t="str">
        <f t="shared" si="1037"/>
        <v/>
      </c>
      <c r="BZ62" s="146" t="str">
        <f t="shared" si="1037"/>
        <v/>
      </c>
      <c r="CA62" s="146" t="str">
        <f t="shared" si="1037"/>
        <v/>
      </c>
      <c r="CB62" s="146" t="str">
        <f t="shared" si="1037"/>
        <v/>
      </c>
    </row>
    <row r="63" spans="1:84" s="146" customFormat="1" ht="30" customHeight="1">
      <c r="A63" s="42"/>
      <c r="E63" s="146">
        <f>IF(E25="","",1)</f>
        <v>1</v>
      </c>
      <c r="F63" s="146">
        <f t="shared" ref="F63:P63" si="1038">IF(F25="","",1)</f>
        <v>1</v>
      </c>
      <c r="G63" s="146">
        <f t="shared" si="1038"/>
        <v>1</v>
      </c>
      <c r="H63" s="146">
        <f t="shared" si="1038"/>
        <v>1</v>
      </c>
      <c r="I63" s="146">
        <f t="shared" si="1038"/>
        <v>1</v>
      </c>
      <c r="J63" s="146">
        <f t="shared" si="1038"/>
        <v>1</v>
      </c>
      <c r="K63" s="146" t="str">
        <f t="shared" si="1038"/>
        <v/>
      </c>
      <c r="L63" s="146" t="str">
        <f t="shared" si="1038"/>
        <v/>
      </c>
      <c r="M63" s="146" t="str">
        <f t="shared" si="1038"/>
        <v/>
      </c>
      <c r="N63" s="146" t="str">
        <f t="shared" si="1038"/>
        <v/>
      </c>
      <c r="O63" s="146" t="str">
        <f t="shared" si="1038"/>
        <v/>
      </c>
      <c r="P63" s="146" t="str">
        <f t="shared" si="1038"/>
        <v/>
      </c>
      <c r="U63" s="146" t="str">
        <f>IF(U25="","",1)</f>
        <v/>
      </c>
      <c r="V63" s="146" t="str">
        <f t="shared" ref="V63:AF63" si="1039">IF(V25="","",1)</f>
        <v/>
      </c>
      <c r="W63" s="146" t="str">
        <f t="shared" si="1039"/>
        <v/>
      </c>
      <c r="X63" s="146" t="str">
        <f t="shared" si="1039"/>
        <v/>
      </c>
      <c r="Y63" s="146" t="str">
        <f t="shared" si="1039"/>
        <v/>
      </c>
      <c r="Z63" s="146" t="str">
        <f t="shared" si="1039"/>
        <v/>
      </c>
      <c r="AA63" s="146" t="str">
        <f t="shared" si="1039"/>
        <v/>
      </c>
      <c r="AB63" s="146" t="str">
        <f t="shared" si="1039"/>
        <v/>
      </c>
      <c r="AC63" s="146" t="str">
        <f t="shared" si="1039"/>
        <v/>
      </c>
      <c r="AD63" s="146" t="str">
        <f t="shared" si="1039"/>
        <v/>
      </c>
      <c r="AE63" s="146" t="str">
        <f t="shared" si="1039"/>
        <v/>
      </c>
      <c r="AF63" s="146" t="str">
        <f t="shared" si="1039"/>
        <v/>
      </c>
      <c r="AK63" s="146" t="str">
        <f>IF(AK25="","",1)</f>
        <v/>
      </c>
      <c r="AL63" s="146" t="str">
        <f t="shared" ref="AL63:AV63" si="1040">IF(AL25="","",1)</f>
        <v/>
      </c>
      <c r="AM63" s="146" t="str">
        <f t="shared" si="1040"/>
        <v/>
      </c>
      <c r="AN63" s="146" t="str">
        <f t="shared" si="1040"/>
        <v/>
      </c>
      <c r="AO63" s="146" t="str">
        <f t="shared" si="1040"/>
        <v/>
      </c>
      <c r="AP63" s="146" t="str">
        <f t="shared" si="1040"/>
        <v/>
      </c>
      <c r="AQ63" s="146" t="str">
        <f t="shared" si="1040"/>
        <v/>
      </c>
      <c r="AR63" s="146" t="str">
        <f t="shared" si="1040"/>
        <v/>
      </c>
      <c r="AS63" s="146" t="str">
        <f t="shared" si="1040"/>
        <v/>
      </c>
      <c r="AT63" s="146" t="str">
        <f t="shared" si="1040"/>
        <v/>
      </c>
      <c r="AU63" s="146" t="str">
        <f t="shared" si="1040"/>
        <v/>
      </c>
      <c r="AV63" s="146" t="str">
        <f t="shared" si="1040"/>
        <v/>
      </c>
      <c r="BA63" s="146" t="str">
        <f>IF(BA25="","",1)</f>
        <v/>
      </c>
      <c r="BB63" s="146" t="str">
        <f t="shared" ref="BB63:BL63" si="1041">IF(BB25="","",1)</f>
        <v/>
      </c>
      <c r="BC63" s="146" t="str">
        <f t="shared" si="1041"/>
        <v/>
      </c>
      <c r="BD63" s="146" t="str">
        <f t="shared" si="1041"/>
        <v/>
      </c>
      <c r="BE63" s="146" t="str">
        <f t="shared" si="1041"/>
        <v/>
      </c>
      <c r="BF63" s="146" t="str">
        <f t="shared" si="1041"/>
        <v/>
      </c>
      <c r="BG63" s="146" t="str">
        <f t="shared" si="1041"/>
        <v/>
      </c>
      <c r="BH63" s="146" t="str">
        <f t="shared" si="1041"/>
        <v/>
      </c>
      <c r="BI63" s="146" t="str">
        <f t="shared" si="1041"/>
        <v/>
      </c>
      <c r="BJ63" s="146" t="str">
        <f t="shared" si="1041"/>
        <v/>
      </c>
      <c r="BK63" s="146" t="str">
        <f t="shared" si="1041"/>
        <v/>
      </c>
      <c r="BL63" s="146" t="str">
        <f t="shared" si="1041"/>
        <v/>
      </c>
      <c r="BQ63" s="146" t="str">
        <f>IF(BQ25="","",1)</f>
        <v/>
      </c>
      <c r="BR63" s="146" t="str">
        <f t="shared" ref="BR63:CB63" si="1042">IF(BR25="","",1)</f>
        <v/>
      </c>
      <c r="BS63" s="146" t="str">
        <f t="shared" si="1042"/>
        <v/>
      </c>
      <c r="BT63" s="146" t="str">
        <f t="shared" si="1042"/>
        <v/>
      </c>
      <c r="BU63" s="146" t="str">
        <f t="shared" si="1042"/>
        <v/>
      </c>
      <c r="BV63" s="146" t="str">
        <f t="shared" si="1042"/>
        <v/>
      </c>
      <c r="BW63" s="146" t="str">
        <f t="shared" si="1042"/>
        <v/>
      </c>
      <c r="BX63" s="146" t="str">
        <f t="shared" si="1042"/>
        <v/>
      </c>
      <c r="BY63" s="146" t="str">
        <f t="shared" si="1042"/>
        <v/>
      </c>
      <c r="BZ63" s="146" t="str">
        <f t="shared" si="1042"/>
        <v/>
      </c>
      <c r="CA63" s="146" t="str">
        <f t="shared" si="1042"/>
        <v/>
      </c>
      <c r="CB63" s="146" t="str">
        <f t="shared" si="1042"/>
        <v/>
      </c>
    </row>
    <row r="64" spans="1:84" s="146" customFormat="1" ht="30" customHeight="1">
      <c r="A64" s="42"/>
      <c r="D64" s="145"/>
      <c r="E64" s="146">
        <f>IF(E24="","",1)</f>
        <v>1</v>
      </c>
      <c r="F64" s="146">
        <f t="shared" ref="F64:P64" si="1043">IF(F24="","",1)</f>
        <v>1</v>
      </c>
      <c r="G64" s="146">
        <f t="shared" si="1043"/>
        <v>1</v>
      </c>
      <c r="H64" s="146">
        <f t="shared" si="1043"/>
        <v>1</v>
      </c>
      <c r="I64" s="146">
        <f t="shared" si="1043"/>
        <v>1</v>
      </c>
      <c r="J64" s="146">
        <f t="shared" si="1043"/>
        <v>1</v>
      </c>
      <c r="K64" s="146">
        <f t="shared" si="1043"/>
        <v>1</v>
      </c>
      <c r="L64" s="146" t="str">
        <f t="shared" si="1043"/>
        <v/>
      </c>
      <c r="M64" s="146" t="str">
        <f t="shared" si="1043"/>
        <v/>
      </c>
      <c r="N64" s="146" t="str">
        <f t="shared" si="1043"/>
        <v/>
      </c>
      <c r="O64" s="146" t="str">
        <f t="shared" si="1043"/>
        <v/>
      </c>
      <c r="P64" s="146" t="str">
        <f t="shared" si="1043"/>
        <v/>
      </c>
      <c r="U64" s="146" t="str">
        <f>IF(U24="","",1)</f>
        <v/>
      </c>
      <c r="V64" s="146" t="str">
        <f t="shared" ref="V64:AF64" si="1044">IF(V24="","",1)</f>
        <v/>
      </c>
      <c r="W64" s="146" t="str">
        <f t="shared" si="1044"/>
        <v/>
      </c>
      <c r="X64" s="146" t="str">
        <f t="shared" si="1044"/>
        <v/>
      </c>
      <c r="Y64" s="146" t="str">
        <f t="shared" si="1044"/>
        <v/>
      </c>
      <c r="Z64" s="146" t="str">
        <f t="shared" si="1044"/>
        <v/>
      </c>
      <c r="AA64" s="146" t="str">
        <f t="shared" si="1044"/>
        <v/>
      </c>
      <c r="AB64" s="146" t="str">
        <f t="shared" si="1044"/>
        <v/>
      </c>
      <c r="AC64" s="146" t="str">
        <f t="shared" si="1044"/>
        <v/>
      </c>
      <c r="AD64" s="146" t="str">
        <f t="shared" si="1044"/>
        <v/>
      </c>
      <c r="AE64" s="146" t="str">
        <f t="shared" si="1044"/>
        <v/>
      </c>
      <c r="AF64" s="146" t="str">
        <f t="shared" si="1044"/>
        <v/>
      </c>
      <c r="AK64" s="146" t="str">
        <f>IF(AK24="","",1)</f>
        <v/>
      </c>
      <c r="AL64" s="146" t="str">
        <f t="shared" ref="AL64:AV64" si="1045">IF(AL24="","",1)</f>
        <v/>
      </c>
      <c r="AM64" s="146" t="str">
        <f t="shared" si="1045"/>
        <v/>
      </c>
      <c r="AN64" s="146" t="str">
        <f t="shared" si="1045"/>
        <v/>
      </c>
      <c r="AO64" s="146" t="str">
        <f t="shared" si="1045"/>
        <v/>
      </c>
      <c r="AP64" s="146" t="str">
        <f t="shared" si="1045"/>
        <v/>
      </c>
      <c r="AQ64" s="146" t="str">
        <f t="shared" si="1045"/>
        <v/>
      </c>
      <c r="AR64" s="146" t="str">
        <f t="shared" si="1045"/>
        <v/>
      </c>
      <c r="AS64" s="146" t="str">
        <f t="shared" si="1045"/>
        <v/>
      </c>
      <c r="AT64" s="146" t="str">
        <f t="shared" si="1045"/>
        <v/>
      </c>
      <c r="AU64" s="146" t="str">
        <f t="shared" si="1045"/>
        <v/>
      </c>
      <c r="AV64" s="146" t="str">
        <f t="shared" si="1045"/>
        <v/>
      </c>
      <c r="BA64" s="146" t="str">
        <f>IF(BA24="","",1)</f>
        <v/>
      </c>
      <c r="BB64" s="146" t="str">
        <f t="shared" ref="BB64:BL64" si="1046">IF(BB24="","",1)</f>
        <v/>
      </c>
      <c r="BC64" s="146" t="str">
        <f t="shared" si="1046"/>
        <v/>
      </c>
      <c r="BD64" s="146" t="str">
        <f t="shared" si="1046"/>
        <v/>
      </c>
      <c r="BE64" s="146" t="str">
        <f t="shared" si="1046"/>
        <v/>
      </c>
      <c r="BF64" s="146" t="str">
        <f t="shared" si="1046"/>
        <v/>
      </c>
      <c r="BG64" s="146" t="str">
        <f t="shared" si="1046"/>
        <v/>
      </c>
      <c r="BH64" s="146" t="str">
        <f t="shared" si="1046"/>
        <v/>
      </c>
      <c r="BI64" s="146" t="str">
        <f t="shared" si="1046"/>
        <v/>
      </c>
      <c r="BJ64" s="146" t="str">
        <f t="shared" si="1046"/>
        <v/>
      </c>
      <c r="BK64" s="146" t="str">
        <f t="shared" si="1046"/>
        <v/>
      </c>
      <c r="BL64" s="146" t="str">
        <f t="shared" si="1046"/>
        <v/>
      </c>
      <c r="BQ64" s="146" t="str">
        <f>IF(BQ24="","",1)</f>
        <v/>
      </c>
      <c r="BR64" s="146" t="str">
        <f t="shared" ref="BR64:CB64" si="1047">IF(BR24="","",1)</f>
        <v/>
      </c>
      <c r="BS64" s="146" t="str">
        <f t="shared" si="1047"/>
        <v/>
      </c>
      <c r="BT64" s="146" t="str">
        <f t="shared" si="1047"/>
        <v/>
      </c>
      <c r="BU64" s="146" t="str">
        <f t="shared" si="1047"/>
        <v/>
      </c>
      <c r="BV64" s="146" t="str">
        <f t="shared" si="1047"/>
        <v/>
      </c>
      <c r="BW64" s="146" t="str">
        <f t="shared" si="1047"/>
        <v/>
      </c>
      <c r="BX64" s="146" t="str">
        <f t="shared" si="1047"/>
        <v/>
      </c>
      <c r="BY64" s="146" t="str">
        <f t="shared" si="1047"/>
        <v/>
      </c>
      <c r="BZ64" s="146" t="str">
        <f t="shared" si="1047"/>
        <v/>
      </c>
      <c r="CA64" s="146" t="str">
        <f t="shared" si="1047"/>
        <v/>
      </c>
      <c r="CB64" s="146" t="str">
        <f t="shared" si="1047"/>
        <v/>
      </c>
    </row>
    <row r="65" spans="1:80" s="146" customFormat="1" ht="30" customHeight="1">
      <c r="A65" s="42"/>
      <c r="C65" s="147"/>
      <c r="D65" s="147"/>
      <c r="E65" s="148">
        <f>IF(E31="","",1)</f>
        <v>1</v>
      </c>
      <c r="F65" s="148">
        <f t="shared" ref="F65:P65" si="1048">IF(F31="","",1)</f>
        <v>1</v>
      </c>
      <c r="G65" s="148">
        <f t="shared" si="1048"/>
        <v>1</v>
      </c>
      <c r="H65" s="148">
        <f t="shared" si="1048"/>
        <v>1</v>
      </c>
      <c r="I65" s="148">
        <f t="shared" si="1048"/>
        <v>1</v>
      </c>
      <c r="J65" s="148">
        <f t="shared" si="1048"/>
        <v>1</v>
      </c>
      <c r="K65" s="148" t="str">
        <f t="shared" si="1048"/>
        <v/>
      </c>
      <c r="L65" s="148" t="str">
        <f t="shared" si="1048"/>
        <v/>
      </c>
      <c r="M65" s="148" t="str">
        <f t="shared" si="1048"/>
        <v/>
      </c>
      <c r="N65" s="148" t="str">
        <f t="shared" si="1048"/>
        <v/>
      </c>
      <c r="O65" s="148" t="str">
        <f t="shared" si="1048"/>
        <v/>
      </c>
      <c r="P65" s="148" t="str">
        <f t="shared" si="1048"/>
        <v/>
      </c>
      <c r="U65" s="148" t="str">
        <f>IF(U31="","",1)</f>
        <v/>
      </c>
      <c r="V65" s="148" t="str">
        <f t="shared" ref="V65:AF65" si="1049">IF(V31="","",1)</f>
        <v/>
      </c>
      <c r="W65" s="148" t="str">
        <f t="shared" si="1049"/>
        <v/>
      </c>
      <c r="X65" s="148" t="str">
        <f t="shared" si="1049"/>
        <v/>
      </c>
      <c r="Y65" s="148" t="str">
        <f t="shared" si="1049"/>
        <v/>
      </c>
      <c r="Z65" s="148" t="str">
        <f t="shared" si="1049"/>
        <v/>
      </c>
      <c r="AA65" s="148" t="str">
        <f t="shared" si="1049"/>
        <v/>
      </c>
      <c r="AB65" s="148" t="str">
        <f t="shared" si="1049"/>
        <v/>
      </c>
      <c r="AC65" s="148" t="str">
        <f t="shared" si="1049"/>
        <v/>
      </c>
      <c r="AD65" s="148" t="str">
        <f t="shared" si="1049"/>
        <v/>
      </c>
      <c r="AE65" s="148" t="str">
        <f t="shared" si="1049"/>
        <v/>
      </c>
      <c r="AF65" s="148" t="str">
        <f t="shared" si="1049"/>
        <v/>
      </c>
      <c r="AK65" s="148" t="str">
        <f>IF(AK31="","",1)</f>
        <v/>
      </c>
      <c r="AL65" s="148" t="str">
        <f t="shared" ref="AL65:AV65" si="1050">IF(AL31="","",1)</f>
        <v/>
      </c>
      <c r="AM65" s="148" t="str">
        <f t="shared" si="1050"/>
        <v/>
      </c>
      <c r="AN65" s="148" t="str">
        <f t="shared" si="1050"/>
        <v/>
      </c>
      <c r="AO65" s="148" t="str">
        <f t="shared" si="1050"/>
        <v/>
      </c>
      <c r="AP65" s="148" t="str">
        <f t="shared" si="1050"/>
        <v/>
      </c>
      <c r="AQ65" s="148" t="str">
        <f t="shared" si="1050"/>
        <v/>
      </c>
      <c r="AR65" s="148" t="str">
        <f t="shared" si="1050"/>
        <v/>
      </c>
      <c r="AS65" s="148" t="str">
        <f t="shared" si="1050"/>
        <v/>
      </c>
      <c r="AT65" s="148" t="str">
        <f t="shared" si="1050"/>
        <v/>
      </c>
      <c r="AU65" s="148" t="str">
        <f t="shared" si="1050"/>
        <v/>
      </c>
      <c r="AV65" s="148" t="str">
        <f t="shared" si="1050"/>
        <v/>
      </c>
      <c r="BA65" s="148" t="str">
        <f>IF(BA31="","",1)</f>
        <v/>
      </c>
      <c r="BB65" s="148" t="str">
        <f t="shared" ref="BB65:BL65" si="1051">IF(BB31="","",1)</f>
        <v/>
      </c>
      <c r="BC65" s="148" t="str">
        <f t="shared" si="1051"/>
        <v/>
      </c>
      <c r="BD65" s="148" t="str">
        <f t="shared" si="1051"/>
        <v/>
      </c>
      <c r="BE65" s="148" t="str">
        <f t="shared" si="1051"/>
        <v/>
      </c>
      <c r="BF65" s="148" t="str">
        <f t="shared" si="1051"/>
        <v/>
      </c>
      <c r="BG65" s="148" t="str">
        <f t="shared" si="1051"/>
        <v/>
      </c>
      <c r="BH65" s="148" t="str">
        <f t="shared" si="1051"/>
        <v/>
      </c>
      <c r="BI65" s="148" t="str">
        <f t="shared" si="1051"/>
        <v/>
      </c>
      <c r="BJ65" s="148" t="str">
        <f t="shared" si="1051"/>
        <v/>
      </c>
      <c r="BK65" s="148" t="str">
        <f t="shared" si="1051"/>
        <v/>
      </c>
      <c r="BL65" s="148" t="str">
        <f t="shared" si="1051"/>
        <v/>
      </c>
      <c r="BQ65" s="148" t="str">
        <f>IF(BQ31="","",1)</f>
        <v/>
      </c>
      <c r="BR65" s="148" t="str">
        <f t="shared" ref="BR65:CB65" si="1052">IF(BR31="","",1)</f>
        <v/>
      </c>
      <c r="BS65" s="148" t="str">
        <f t="shared" si="1052"/>
        <v/>
      </c>
      <c r="BT65" s="148" t="str">
        <f t="shared" si="1052"/>
        <v/>
      </c>
      <c r="BU65" s="148" t="str">
        <f t="shared" si="1052"/>
        <v/>
      </c>
      <c r="BV65" s="148" t="str">
        <f t="shared" si="1052"/>
        <v/>
      </c>
      <c r="BW65" s="148" t="str">
        <f t="shared" si="1052"/>
        <v/>
      </c>
      <c r="BX65" s="148" t="str">
        <f t="shared" si="1052"/>
        <v/>
      </c>
      <c r="BY65" s="148" t="str">
        <f t="shared" si="1052"/>
        <v/>
      </c>
      <c r="BZ65" s="148" t="str">
        <f t="shared" si="1052"/>
        <v/>
      </c>
      <c r="CA65" s="148" t="str">
        <f t="shared" si="1052"/>
        <v/>
      </c>
      <c r="CB65" s="148" t="str">
        <f t="shared" si="1052"/>
        <v/>
      </c>
    </row>
    <row r="66" spans="1:80" s="146" customFormat="1" ht="30" customHeight="1">
      <c r="A66" s="42"/>
      <c r="C66" s="147"/>
      <c r="D66" s="147"/>
      <c r="E66" s="146">
        <f>IF(E30="","",1)</f>
        <v>1</v>
      </c>
      <c r="F66" s="146">
        <f t="shared" ref="F66:P66" si="1053">IF(F30="","",1)</f>
        <v>1</v>
      </c>
      <c r="G66" s="146">
        <f t="shared" si="1053"/>
        <v>1</v>
      </c>
      <c r="H66" s="146">
        <f t="shared" si="1053"/>
        <v>1</v>
      </c>
      <c r="I66" s="146">
        <f t="shared" si="1053"/>
        <v>1</v>
      </c>
      <c r="J66" s="146">
        <f t="shared" si="1053"/>
        <v>1</v>
      </c>
      <c r="K66" s="146">
        <f t="shared" si="1053"/>
        <v>1</v>
      </c>
      <c r="L66" s="146" t="str">
        <f t="shared" si="1053"/>
        <v/>
      </c>
      <c r="M66" s="146" t="str">
        <f t="shared" si="1053"/>
        <v/>
      </c>
      <c r="N66" s="146" t="str">
        <f t="shared" si="1053"/>
        <v/>
      </c>
      <c r="O66" s="146" t="str">
        <f t="shared" si="1053"/>
        <v/>
      </c>
      <c r="P66" s="146" t="str">
        <f t="shared" si="1053"/>
        <v/>
      </c>
      <c r="U66" s="146" t="str">
        <f>IF(U30="","",1)</f>
        <v/>
      </c>
      <c r="V66" s="146" t="str">
        <f t="shared" ref="V66:AF66" si="1054">IF(V30="","",1)</f>
        <v/>
      </c>
      <c r="W66" s="146" t="str">
        <f t="shared" si="1054"/>
        <v/>
      </c>
      <c r="X66" s="146" t="str">
        <f t="shared" si="1054"/>
        <v/>
      </c>
      <c r="Y66" s="146" t="str">
        <f t="shared" si="1054"/>
        <v/>
      </c>
      <c r="Z66" s="146" t="str">
        <f t="shared" si="1054"/>
        <v/>
      </c>
      <c r="AA66" s="146" t="str">
        <f t="shared" si="1054"/>
        <v/>
      </c>
      <c r="AB66" s="146" t="str">
        <f t="shared" si="1054"/>
        <v/>
      </c>
      <c r="AC66" s="146" t="str">
        <f t="shared" si="1054"/>
        <v/>
      </c>
      <c r="AD66" s="146" t="str">
        <f t="shared" si="1054"/>
        <v/>
      </c>
      <c r="AE66" s="146" t="str">
        <f t="shared" si="1054"/>
        <v/>
      </c>
      <c r="AF66" s="146" t="str">
        <f t="shared" si="1054"/>
        <v/>
      </c>
      <c r="AK66" s="146" t="str">
        <f>IF(AK30="","",1)</f>
        <v/>
      </c>
      <c r="AL66" s="146" t="str">
        <f t="shared" ref="AL66:AV66" si="1055">IF(AL30="","",1)</f>
        <v/>
      </c>
      <c r="AM66" s="146" t="str">
        <f t="shared" si="1055"/>
        <v/>
      </c>
      <c r="AN66" s="146" t="str">
        <f t="shared" si="1055"/>
        <v/>
      </c>
      <c r="AO66" s="146" t="str">
        <f t="shared" si="1055"/>
        <v/>
      </c>
      <c r="AP66" s="146" t="str">
        <f t="shared" si="1055"/>
        <v/>
      </c>
      <c r="AQ66" s="146" t="str">
        <f t="shared" si="1055"/>
        <v/>
      </c>
      <c r="AR66" s="146" t="str">
        <f t="shared" si="1055"/>
        <v/>
      </c>
      <c r="AS66" s="146" t="str">
        <f t="shared" si="1055"/>
        <v/>
      </c>
      <c r="AT66" s="146" t="str">
        <f t="shared" si="1055"/>
        <v/>
      </c>
      <c r="AU66" s="146" t="str">
        <f t="shared" si="1055"/>
        <v/>
      </c>
      <c r="AV66" s="146" t="str">
        <f t="shared" si="1055"/>
        <v/>
      </c>
      <c r="BA66" s="146" t="str">
        <f>IF(BA30="","",1)</f>
        <v/>
      </c>
      <c r="BB66" s="146" t="str">
        <f t="shared" ref="BB66:BL66" si="1056">IF(BB30="","",1)</f>
        <v/>
      </c>
      <c r="BC66" s="146" t="str">
        <f t="shared" si="1056"/>
        <v/>
      </c>
      <c r="BD66" s="146" t="str">
        <f t="shared" si="1056"/>
        <v/>
      </c>
      <c r="BE66" s="146" t="str">
        <f t="shared" si="1056"/>
        <v/>
      </c>
      <c r="BF66" s="146" t="str">
        <f t="shared" si="1056"/>
        <v/>
      </c>
      <c r="BG66" s="146" t="str">
        <f t="shared" si="1056"/>
        <v/>
      </c>
      <c r="BH66" s="146" t="str">
        <f t="shared" si="1056"/>
        <v/>
      </c>
      <c r="BI66" s="146" t="str">
        <f t="shared" si="1056"/>
        <v/>
      </c>
      <c r="BJ66" s="146" t="str">
        <f t="shared" si="1056"/>
        <v/>
      </c>
      <c r="BK66" s="146" t="str">
        <f t="shared" si="1056"/>
        <v/>
      </c>
      <c r="BL66" s="146" t="str">
        <f t="shared" si="1056"/>
        <v/>
      </c>
      <c r="BQ66" s="146" t="str">
        <f>IF(BQ30="","",1)</f>
        <v/>
      </c>
      <c r="BR66" s="146" t="str">
        <f t="shared" ref="BR66:CB66" si="1057">IF(BR30="","",1)</f>
        <v/>
      </c>
      <c r="BS66" s="146" t="str">
        <f t="shared" si="1057"/>
        <v/>
      </c>
      <c r="BT66" s="146" t="str">
        <f t="shared" si="1057"/>
        <v/>
      </c>
      <c r="BU66" s="146" t="str">
        <f t="shared" si="1057"/>
        <v/>
      </c>
      <c r="BV66" s="146" t="str">
        <f t="shared" si="1057"/>
        <v/>
      </c>
      <c r="BW66" s="146" t="str">
        <f t="shared" si="1057"/>
        <v/>
      </c>
      <c r="BX66" s="146" t="str">
        <f t="shared" si="1057"/>
        <v/>
      </c>
      <c r="BY66" s="146" t="str">
        <f t="shared" si="1057"/>
        <v/>
      </c>
      <c r="BZ66" s="146" t="str">
        <f t="shared" si="1057"/>
        <v/>
      </c>
      <c r="CA66" s="146" t="str">
        <f t="shared" si="1057"/>
        <v/>
      </c>
      <c r="CB66" s="146" t="str">
        <f t="shared" si="1057"/>
        <v/>
      </c>
    </row>
    <row r="67" spans="1:80" s="146" customFormat="1" ht="30" customHeight="1">
      <c r="A67" s="42"/>
      <c r="E67" s="146">
        <f>IF(E37="","",1)</f>
        <v>1</v>
      </c>
      <c r="F67" s="146">
        <f t="shared" ref="F67:P67" si="1058">IF(F37="","",1)</f>
        <v>1</v>
      </c>
      <c r="G67" s="146">
        <f t="shared" si="1058"/>
        <v>1</v>
      </c>
      <c r="H67" s="146">
        <f t="shared" si="1058"/>
        <v>1</v>
      </c>
      <c r="I67" s="146">
        <f t="shared" si="1058"/>
        <v>1</v>
      </c>
      <c r="J67" s="146">
        <f t="shared" si="1058"/>
        <v>1</v>
      </c>
      <c r="K67" s="146" t="str">
        <f t="shared" si="1058"/>
        <v/>
      </c>
      <c r="L67" s="146" t="str">
        <f t="shared" si="1058"/>
        <v/>
      </c>
      <c r="M67" s="146" t="str">
        <f t="shared" si="1058"/>
        <v/>
      </c>
      <c r="N67" s="146" t="str">
        <f t="shared" si="1058"/>
        <v/>
      </c>
      <c r="O67" s="146" t="str">
        <f t="shared" si="1058"/>
        <v/>
      </c>
      <c r="P67" s="146" t="str">
        <f t="shared" si="1058"/>
        <v/>
      </c>
      <c r="U67" s="146" t="str">
        <f>IF(U37="","",1)</f>
        <v/>
      </c>
      <c r="V67" s="146" t="str">
        <f t="shared" ref="V67:AF67" si="1059">IF(V37="","",1)</f>
        <v/>
      </c>
      <c r="W67" s="146" t="str">
        <f t="shared" si="1059"/>
        <v/>
      </c>
      <c r="X67" s="146" t="str">
        <f t="shared" si="1059"/>
        <v/>
      </c>
      <c r="Y67" s="146" t="str">
        <f t="shared" si="1059"/>
        <v/>
      </c>
      <c r="Z67" s="146" t="str">
        <f t="shared" si="1059"/>
        <v/>
      </c>
      <c r="AA67" s="146" t="str">
        <f t="shared" si="1059"/>
        <v/>
      </c>
      <c r="AB67" s="146" t="str">
        <f t="shared" si="1059"/>
        <v/>
      </c>
      <c r="AC67" s="146" t="str">
        <f t="shared" si="1059"/>
        <v/>
      </c>
      <c r="AD67" s="146" t="str">
        <f t="shared" si="1059"/>
        <v/>
      </c>
      <c r="AE67" s="146" t="str">
        <f t="shared" si="1059"/>
        <v/>
      </c>
      <c r="AF67" s="146" t="str">
        <f t="shared" si="1059"/>
        <v/>
      </c>
      <c r="AK67" s="146" t="str">
        <f>IF(AK37="","",1)</f>
        <v/>
      </c>
      <c r="AL67" s="146" t="str">
        <f t="shared" ref="AL67:AV67" si="1060">IF(AL37="","",1)</f>
        <v/>
      </c>
      <c r="AM67" s="146" t="str">
        <f t="shared" si="1060"/>
        <v/>
      </c>
      <c r="AN67" s="146" t="str">
        <f t="shared" si="1060"/>
        <v/>
      </c>
      <c r="AO67" s="146" t="str">
        <f t="shared" si="1060"/>
        <v/>
      </c>
      <c r="AP67" s="146" t="str">
        <f t="shared" si="1060"/>
        <v/>
      </c>
      <c r="AQ67" s="146" t="str">
        <f t="shared" si="1060"/>
        <v/>
      </c>
      <c r="AR67" s="146" t="str">
        <f t="shared" si="1060"/>
        <v/>
      </c>
      <c r="AS67" s="146" t="str">
        <f t="shared" si="1060"/>
        <v/>
      </c>
      <c r="AT67" s="146" t="str">
        <f t="shared" si="1060"/>
        <v/>
      </c>
      <c r="AU67" s="146" t="str">
        <f t="shared" si="1060"/>
        <v/>
      </c>
      <c r="AV67" s="146" t="str">
        <f t="shared" si="1060"/>
        <v/>
      </c>
      <c r="BA67" s="146" t="str">
        <f>IF(BA37="","",1)</f>
        <v/>
      </c>
      <c r="BB67" s="146" t="str">
        <f t="shared" ref="BB67:BL67" si="1061">IF(BB37="","",1)</f>
        <v/>
      </c>
      <c r="BC67" s="146" t="str">
        <f t="shared" si="1061"/>
        <v/>
      </c>
      <c r="BD67" s="146" t="str">
        <f t="shared" si="1061"/>
        <v/>
      </c>
      <c r="BE67" s="146" t="str">
        <f t="shared" si="1061"/>
        <v/>
      </c>
      <c r="BF67" s="146" t="str">
        <f t="shared" si="1061"/>
        <v/>
      </c>
      <c r="BG67" s="146" t="str">
        <f t="shared" si="1061"/>
        <v/>
      </c>
      <c r="BH67" s="146" t="str">
        <f t="shared" si="1061"/>
        <v/>
      </c>
      <c r="BI67" s="146" t="str">
        <f t="shared" si="1061"/>
        <v/>
      </c>
      <c r="BJ67" s="146" t="str">
        <f t="shared" si="1061"/>
        <v/>
      </c>
      <c r="BK67" s="146" t="str">
        <f t="shared" si="1061"/>
        <v/>
      </c>
      <c r="BL67" s="146" t="str">
        <f t="shared" si="1061"/>
        <v/>
      </c>
      <c r="BQ67" s="146" t="str">
        <f>IF(BQ37="","",1)</f>
        <v/>
      </c>
      <c r="BR67" s="146" t="str">
        <f t="shared" ref="BR67:CB67" si="1062">IF(BR37="","",1)</f>
        <v/>
      </c>
      <c r="BS67" s="146" t="str">
        <f t="shared" si="1062"/>
        <v/>
      </c>
      <c r="BT67" s="146" t="str">
        <f t="shared" si="1062"/>
        <v/>
      </c>
      <c r="BU67" s="146" t="str">
        <f t="shared" si="1062"/>
        <v/>
      </c>
      <c r="BV67" s="146" t="str">
        <f t="shared" si="1062"/>
        <v/>
      </c>
      <c r="BW67" s="146" t="str">
        <f t="shared" si="1062"/>
        <v/>
      </c>
      <c r="BX67" s="146" t="str">
        <f t="shared" si="1062"/>
        <v/>
      </c>
      <c r="BY67" s="146" t="str">
        <f t="shared" si="1062"/>
        <v/>
      </c>
      <c r="BZ67" s="146" t="str">
        <f t="shared" si="1062"/>
        <v/>
      </c>
      <c r="CA67" s="146" t="str">
        <f t="shared" si="1062"/>
        <v/>
      </c>
      <c r="CB67" s="146" t="str">
        <f t="shared" si="1062"/>
        <v/>
      </c>
    </row>
    <row r="68" spans="1:80" s="146" customFormat="1" ht="30" customHeight="1">
      <c r="A68" s="42"/>
      <c r="E68" s="146">
        <f>IF(E36="","",1)</f>
        <v>1</v>
      </c>
      <c r="F68" s="146">
        <f t="shared" ref="F68:P68" si="1063">IF(F36="","",1)</f>
        <v>1</v>
      </c>
      <c r="G68" s="146">
        <f t="shared" si="1063"/>
        <v>1</v>
      </c>
      <c r="H68" s="146">
        <f t="shared" si="1063"/>
        <v>1</v>
      </c>
      <c r="I68" s="146">
        <f t="shared" si="1063"/>
        <v>1</v>
      </c>
      <c r="J68" s="146">
        <f t="shared" si="1063"/>
        <v>1</v>
      </c>
      <c r="K68" s="146">
        <f t="shared" si="1063"/>
        <v>1</v>
      </c>
      <c r="L68" s="146" t="str">
        <f t="shared" si="1063"/>
        <v/>
      </c>
      <c r="M68" s="146" t="str">
        <f t="shared" si="1063"/>
        <v/>
      </c>
      <c r="N68" s="146" t="str">
        <f t="shared" si="1063"/>
        <v/>
      </c>
      <c r="O68" s="146" t="str">
        <f t="shared" si="1063"/>
        <v/>
      </c>
      <c r="P68" s="146" t="str">
        <f t="shared" si="1063"/>
        <v/>
      </c>
      <c r="U68" s="146" t="str">
        <f>IF(U36="","",1)</f>
        <v/>
      </c>
      <c r="V68" s="146" t="str">
        <f t="shared" ref="V68:AF68" si="1064">IF(V36="","",1)</f>
        <v/>
      </c>
      <c r="W68" s="146" t="str">
        <f t="shared" si="1064"/>
        <v/>
      </c>
      <c r="X68" s="146" t="str">
        <f t="shared" si="1064"/>
        <v/>
      </c>
      <c r="Y68" s="146" t="str">
        <f t="shared" si="1064"/>
        <v/>
      </c>
      <c r="Z68" s="146" t="str">
        <f t="shared" si="1064"/>
        <v/>
      </c>
      <c r="AA68" s="146" t="str">
        <f t="shared" si="1064"/>
        <v/>
      </c>
      <c r="AB68" s="146" t="str">
        <f t="shared" si="1064"/>
        <v/>
      </c>
      <c r="AC68" s="146" t="str">
        <f t="shared" si="1064"/>
        <v/>
      </c>
      <c r="AD68" s="146" t="str">
        <f t="shared" si="1064"/>
        <v/>
      </c>
      <c r="AE68" s="146" t="str">
        <f t="shared" si="1064"/>
        <v/>
      </c>
      <c r="AF68" s="146" t="str">
        <f t="shared" si="1064"/>
        <v/>
      </c>
      <c r="AK68" s="146" t="str">
        <f>IF(AK36="","",1)</f>
        <v/>
      </c>
      <c r="AL68" s="146" t="str">
        <f t="shared" ref="AL68:AV68" si="1065">IF(AL36="","",1)</f>
        <v/>
      </c>
      <c r="AM68" s="146" t="str">
        <f t="shared" si="1065"/>
        <v/>
      </c>
      <c r="AN68" s="146" t="str">
        <f t="shared" si="1065"/>
        <v/>
      </c>
      <c r="AO68" s="146" t="str">
        <f t="shared" si="1065"/>
        <v/>
      </c>
      <c r="AP68" s="146" t="str">
        <f t="shared" si="1065"/>
        <v/>
      </c>
      <c r="AQ68" s="146" t="str">
        <f t="shared" si="1065"/>
        <v/>
      </c>
      <c r="AR68" s="146" t="str">
        <f t="shared" si="1065"/>
        <v/>
      </c>
      <c r="AS68" s="146" t="str">
        <f t="shared" si="1065"/>
        <v/>
      </c>
      <c r="AT68" s="146" t="str">
        <f t="shared" si="1065"/>
        <v/>
      </c>
      <c r="AU68" s="146" t="str">
        <f t="shared" si="1065"/>
        <v/>
      </c>
      <c r="AV68" s="146" t="str">
        <f t="shared" si="1065"/>
        <v/>
      </c>
      <c r="BA68" s="146" t="str">
        <f>IF(BA36="","",1)</f>
        <v/>
      </c>
      <c r="BB68" s="146" t="str">
        <f t="shared" ref="BB68:BL68" si="1066">IF(BB36="","",1)</f>
        <v/>
      </c>
      <c r="BC68" s="146" t="str">
        <f t="shared" si="1066"/>
        <v/>
      </c>
      <c r="BD68" s="146" t="str">
        <f t="shared" si="1066"/>
        <v/>
      </c>
      <c r="BE68" s="146" t="str">
        <f t="shared" si="1066"/>
        <v/>
      </c>
      <c r="BF68" s="146" t="str">
        <f t="shared" si="1066"/>
        <v/>
      </c>
      <c r="BG68" s="146" t="str">
        <f t="shared" si="1066"/>
        <v/>
      </c>
      <c r="BH68" s="146" t="str">
        <f t="shared" si="1066"/>
        <v/>
      </c>
      <c r="BI68" s="146" t="str">
        <f t="shared" si="1066"/>
        <v/>
      </c>
      <c r="BJ68" s="146" t="str">
        <f t="shared" si="1066"/>
        <v/>
      </c>
      <c r="BK68" s="146" t="str">
        <f t="shared" si="1066"/>
        <v/>
      </c>
      <c r="BL68" s="146" t="str">
        <f t="shared" si="1066"/>
        <v/>
      </c>
      <c r="BQ68" s="146" t="str">
        <f>IF(BQ36="","",1)</f>
        <v/>
      </c>
      <c r="BR68" s="146" t="str">
        <f t="shared" ref="BR68:CB68" si="1067">IF(BR36="","",1)</f>
        <v/>
      </c>
      <c r="BS68" s="146" t="str">
        <f t="shared" si="1067"/>
        <v/>
      </c>
      <c r="BT68" s="146" t="str">
        <f t="shared" si="1067"/>
        <v/>
      </c>
      <c r="BU68" s="146" t="str">
        <f t="shared" si="1067"/>
        <v/>
      </c>
      <c r="BV68" s="146" t="str">
        <f t="shared" si="1067"/>
        <v/>
      </c>
      <c r="BW68" s="146" t="str">
        <f t="shared" si="1067"/>
        <v/>
      </c>
      <c r="BX68" s="146" t="str">
        <f t="shared" si="1067"/>
        <v/>
      </c>
      <c r="BY68" s="146" t="str">
        <f t="shared" si="1067"/>
        <v/>
      </c>
      <c r="BZ68" s="146" t="str">
        <f t="shared" si="1067"/>
        <v/>
      </c>
      <c r="CA68" s="146" t="str">
        <f t="shared" si="1067"/>
        <v/>
      </c>
      <c r="CB68" s="146" t="str">
        <f t="shared" si="1067"/>
        <v/>
      </c>
    </row>
    <row r="69" spans="1:80" s="146" customFormat="1" ht="30" customHeight="1">
      <c r="A69" s="42"/>
      <c r="E69" s="146">
        <f>IF(E43="","",1)</f>
        <v>1</v>
      </c>
      <c r="F69" s="146">
        <f t="shared" ref="F69:P69" si="1068">IF(F43="","",1)</f>
        <v>1</v>
      </c>
      <c r="G69" s="146">
        <f t="shared" si="1068"/>
        <v>1</v>
      </c>
      <c r="H69" s="146">
        <f t="shared" si="1068"/>
        <v>1</v>
      </c>
      <c r="I69" s="146">
        <f t="shared" si="1068"/>
        <v>1</v>
      </c>
      <c r="J69" s="146">
        <f t="shared" si="1068"/>
        <v>1</v>
      </c>
      <c r="K69" s="146" t="str">
        <f t="shared" si="1068"/>
        <v/>
      </c>
      <c r="L69" s="146" t="str">
        <f t="shared" si="1068"/>
        <v/>
      </c>
      <c r="M69" s="146" t="str">
        <f t="shared" si="1068"/>
        <v/>
      </c>
      <c r="N69" s="146" t="str">
        <f t="shared" si="1068"/>
        <v/>
      </c>
      <c r="O69" s="146" t="str">
        <f t="shared" si="1068"/>
        <v/>
      </c>
      <c r="P69" s="146" t="str">
        <f t="shared" si="1068"/>
        <v/>
      </c>
      <c r="U69" s="146" t="str">
        <f>IF(U43="","",1)</f>
        <v/>
      </c>
      <c r="V69" s="146" t="str">
        <f t="shared" ref="V69:AF69" si="1069">IF(V43="","",1)</f>
        <v/>
      </c>
      <c r="W69" s="146" t="str">
        <f t="shared" si="1069"/>
        <v/>
      </c>
      <c r="X69" s="146" t="str">
        <f t="shared" si="1069"/>
        <v/>
      </c>
      <c r="Y69" s="146" t="str">
        <f t="shared" si="1069"/>
        <v/>
      </c>
      <c r="Z69" s="146" t="str">
        <f t="shared" si="1069"/>
        <v/>
      </c>
      <c r="AA69" s="146" t="str">
        <f t="shared" si="1069"/>
        <v/>
      </c>
      <c r="AB69" s="146" t="str">
        <f t="shared" si="1069"/>
        <v/>
      </c>
      <c r="AC69" s="146" t="str">
        <f t="shared" si="1069"/>
        <v/>
      </c>
      <c r="AD69" s="146" t="str">
        <f t="shared" si="1069"/>
        <v/>
      </c>
      <c r="AE69" s="146" t="str">
        <f t="shared" si="1069"/>
        <v/>
      </c>
      <c r="AF69" s="146" t="str">
        <f t="shared" si="1069"/>
        <v/>
      </c>
      <c r="AK69" s="146" t="str">
        <f>IF(AK43="","",1)</f>
        <v/>
      </c>
      <c r="AL69" s="146" t="str">
        <f t="shared" ref="AL69:AV69" si="1070">IF(AL43="","",1)</f>
        <v/>
      </c>
      <c r="AM69" s="146" t="str">
        <f t="shared" si="1070"/>
        <v/>
      </c>
      <c r="AN69" s="146" t="str">
        <f t="shared" si="1070"/>
        <v/>
      </c>
      <c r="AO69" s="146" t="str">
        <f t="shared" si="1070"/>
        <v/>
      </c>
      <c r="AP69" s="146" t="str">
        <f t="shared" si="1070"/>
        <v/>
      </c>
      <c r="AQ69" s="146" t="str">
        <f t="shared" si="1070"/>
        <v/>
      </c>
      <c r="AR69" s="146" t="str">
        <f t="shared" si="1070"/>
        <v/>
      </c>
      <c r="AS69" s="146" t="str">
        <f t="shared" si="1070"/>
        <v/>
      </c>
      <c r="AT69" s="146" t="str">
        <f t="shared" si="1070"/>
        <v/>
      </c>
      <c r="AU69" s="146" t="str">
        <f t="shared" si="1070"/>
        <v/>
      </c>
      <c r="AV69" s="146" t="str">
        <f t="shared" si="1070"/>
        <v/>
      </c>
      <c r="BA69" s="146" t="str">
        <f>IF(BA43="","",1)</f>
        <v/>
      </c>
      <c r="BB69" s="146" t="str">
        <f t="shared" ref="BB69:BL69" si="1071">IF(BB43="","",1)</f>
        <v/>
      </c>
      <c r="BC69" s="146" t="str">
        <f t="shared" si="1071"/>
        <v/>
      </c>
      <c r="BD69" s="146" t="str">
        <f t="shared" si="1071"/>
        <v/>
      </c>
      <c r="BE69" s="146" t="str">
        <f t="shared" si="1071"/>
        <v/>
      </c>
      <c r="BF69" s="146" t="str">
        <f t="shared" si="1071"/>
        <v/>
      </c>
      <c r="BG69" s="146" t="str">
        <f t="shared" si="1071"/>
        <v/>
      </c>
      <c r="BH69" s="146" t="str">
        <f t="shared" si="1071"/>
        <v/>
      </c>
      <c r="BI69" s="146" t="str">
        <f t="shared" si="1071"/>
        <v/>
      </c>
      <c r="BJ69" s="146" t="str">
        <f t="shared" si="1071"/>
        <v/>
      </c>
      <c r="BK69" s="146" t="str">
        <f t="shared" si="1071"/>
        <v/>
      </c>
      <c r="BL69" s="146" t="str">
        <f t="shared" si="1071"/>
        <v/>
      </c>
      <c r="BQ69" s="146" t="str">
        <f>IF(BQ43="","",1)</f>
        <v/>
      </c>
      <c r="BR69" s="146" t="str">
        <f t="shared" ref="BR69:CB69" si="1072">IF(BR43="","",1)</f>
        <v/>
      </c>
      <c r="BS69" s="146" t="str">
        <f t="shared" si="1072"/>
        <v/>
      </c>
      <c r="BT69" s="146" t="str">
        <f t="shared" si="1072"/>
        <v/>
      </c>
      <c r="BU69" s="146" t="str">
        <f t="shared" si="1072"/>
        <v/>
      </c>
      <c r="BV69" s="146" t="str">
        <f t="shared" si="1072"/>
        <v/>
      </c>
      <c r="BW69" s="146" t="str">
        <f t="shared" si="1072"/>
        <v/>
      </c>
      <c r="BX69" s="146" t="str">
        <f t="shared" si="1072"/>
        <v/>
      </c>
      <c r="BY69" s="146" t="str">
        <f t="shared" si="1072"/>
        <v/>
      </c>
      <c r="BZ69" s="146" t="str">
        <f t="shared" si="1072"/>
        <v/>
      </c>
      <c r="CA69" s="146" t="str">
        <f t="shared" si="1072"/>
        <v/>
      </c>
      <c r="CB69" s="146" t="str">
        <f t="shared" si="1072"/>
        <v/>
      </c>
    </row>
    <row r="70" spans="1:80" s="146" customFormat="1" ht="30" customHeight="1">
      <c r="A70" s="42"/>
      <c r="D70" s="145"/>
      <c r="E70" s="146">
        <f>IF(E42="","",1)</f>
        <v>1</v>
      </c>
      <c r="F70" s="146">
        <f t="shared" ref="F70:P70" si="1073">IF(F42="","",1)</f>
        <v>1</v>
      </c>
      <c r="G70" s="146">
        <f t="shared" si="1073"/>
        <v>1</v>
      </c>
      <c r="H70" s="146">
        <f t="shared" si="1073"/>
        <v>1</v>
      </c>
      <c r="I70" s="146">
        <f t="shared" si="1073"/>
        <v>1</v>
      </c>
      <c r="J70" s="146">
        <f t="shared" si="1073"/>
        <v>1</v>
      </c>
      <c r="K70" s="146">
        <f t="shared" si="1073"/>
        <v>1</v>
      </c>
      <c r="L70" s="146" t="str">
        <f t="shared" si="1073"/>
        <v/>
      </c>
      <c r="M70" s="146" t="str">
        <f t="shared" si="1073"/>
        <v/>
      </c>
      <c r="N70" s="146" t="str">
        <f t="shared" si="1073"/>
        <v/>
      </c>
      <c r="O70" s="146" t="str">
        <f t="shared" si="1073"/>
        <v/>
      </c>
      <c r="P70" s="146" t="str">
        <f t="shared" si="1073"/>
        <v/>
      </c>
      <c r="U70" s="146" t="str">
        <f>IF(U42="","",1)</f>
        <v/>
      </c>
      <c r="V70" s="146" t="str">
        <f t="shared" ref="V70:AF70" si="1074">IF(V42="","",1)</f>
        <v/>
      </c>
      <c r="W70" s="146" t="str">
        <f t="shared" si="1074"/>
        <v/>
      </c>
      <c r="X70" s="146" t="str">
        <f t="shared" si="1074"/>
        <v/>
      </c>
      <c r="Y70" s="146" t="str">
        <f t="shared" si="1074"/>
        <v/>
      </c>
      <c r="Z70" s="146" t="str">
        <f t="shared" si="1074"/>
        <v/>
      </c>
      <c r="AA70" s="146" t="str">
        <f t="shared" si="1074"/>
        <v/>
      </c>
      <c r="AB70" s="146" t="str">
        <f t="shared" si="1074"/>
        <v/>
      </c>
      <c r="AC70" s="146" t="str">
        <f t="shared" si="1074"/>
        <v/>
      </c>
      <c r="AD70" s="146" t="str">
        <f t="shared" si="1074"/>
        <v/>
      </c>
      <c r="AE70" s="146" t="str">
        <f t="shared" si="1074"/>
        <v/>
      </c>
      <c r="AF70" s="146" t="str">
        <f t="shared" si="1074"/>
        <v/>
      </c>
      <c r="AK70" s="146" t="str">
        <f>IF(AK42="","",1)</f>
        <v/>
      </c>
      <c r="AL70" s="146" t="str">
        <f t="shared" ref="AL70:AV70" si="1075">IF(AL42="","",1)</f>
        <v/>
      </c>
      <c r="AM70" s="146" t="str">
        <f t="shared" si="1075"/>
        <v/>
      </c>
      <c r="AN70" s="146" t="str">
        <f t="shared" si="1075"/>
        <v/>
      </c>
      <c r="AO70" s="146" t="str">
        <f t="shared" si="1075"/>
        <v/>
      </c>
      <c r="AP70" s="146" t="str">
        <f t="shared" si="1075"/>
        <v/>
      </c>
      <c r="AQ70" s="146" t="str">
        <f t="shared" si="1075"/>
        <v/>
      </c>
      <c r="AR70" s="146" t="str">
        <f t="shared" si="1075"/>
        <v/>
      </c>
      <c r="AS70" s="146" t="str">
        <f t="shared" si="1075"/>
        <v/>
      </c>
      <c r="AT70" s="146" t="str">
        <f t="shared" si="1075"/>
        <v/>
      </c>
      <c r="AU70" s="146" t="str">
        <f t="shared" si="1075"/>
        <v/>
      </c>
      <c r="AV70" s="146" t="str">
        <f t="shared" si="1075"/>
        <v/>
      </c>
      <c r="BA70" s="146" t="str">
        <f>IF(BA42="","",1)</f>
        <v/>
      </c>
      <c r="BB70" s="146" t="str">
        <f t="shared" ref="BB70:BL70" si="1076">IF(BB42="","",1)</f>
        <v/>
      </c>
      <c r="BC70" s="146" t="str">
        <f t="shared" si="1076"/>
        <v/>
      </c>
      <c r="BD70" s="146" t="str">
        <f t="shared" si="1076"/>
        <v/>
      </c>
      <c r="BE70" s="146" t="str">
        <f t="shared" si="1076"/>
        <v/>
      </c>
      <c r="BF70" s="146" t="str">
        <f t="shared" si="1076"/>
        <v/>
      </c>
      <c r="BG70" s="146" t="str">
        <f t="shared" si="1076"/>
        <v/>
      </c>
      <c r="BH70" s="146" t="str">
        <f t="shared" si="1076"/>
        <v/>
      </c>
      <c r="BI70" s="146" t="str">
        <f t="shared" si="1076"/>
        <v/>
      </c>
      <c r="BJ70" s="146" t="str">
        <f t="shared" si="1076"/>
        <v/>
      </c>
      <c r="BK70" s="146" t="str">
        <f t="shared" si="1076"/>
        <v/>
      </c>
      <c r="BL70" s="146" t="str">
        <f t="shared" si="1076"/>
        <v/>
      </c>
      <c r="BQ70" s="146" t="str">
        <f>IF(BQ42="","",1)</f>
        <v/>
      </c>
      <c r="BR70" s="146" t="str">
        <f t="shared" ref="BR70:CB70" si="1077">IF(BR42="","",1)</f>
        <v/>
      </c>
      <c r="BS70" s="146" t="str">
        <f t="shared" si="1077"/>
        <v/>
      </c>
      <c r="BT70" s="146" t="str">
        <f t="shared" si="1077"/>
        <v/>
      </c>
      <c r="BU70" s="146" t="str">
        <f t="shared" si="1077"/>
        <v/>
      </c>
      <c r="BV70" s="146" t="str">
        <f t="shared" si="1077"/>
        <v/>
      </c>
      <c r="BW70" s="146" t="str">
        <f t="shared" si="1077"/>
        <v/>
      </c>
      <c r="BX70" s="146" t="str">
        <f t="shared" si="1077"/>
        <v/>
      </c>
      <c r="BY70" s="146" t="str">
        <f t="shared" si="1077"/>
        <v/>
      </c>
      <c r="BZ70" s="146" t="str">
        <f t="shared" si="1077"/>
        <v/>
      </c>
      <c r="CA70" s="146" t="str">
        <f t="shared" si="1077"/>
        <v/>
      </c>
      <c r="CB70" s="146" t="str">
        <f t="shared" si="1077"/>
        <v/>
      </c>
    </row>
    <row r="71" spans="1:80" s="146" customFormat="1" ht="30" customHeight="1">
      <c r="A71" s="42"/>
      <c r="E71" s="146">
        <f>IF(E49="","",1)</f>
        <v>1</v>
      </c>
      <c r="F71" s="146">
        <f t="shared" ref="F71:P71" si="1078">IF(F49="","",1)</f>
        <v>1</v>
      </c>
      <c r="G71" s="146">
        <f t="shared" si="1078"/>
        <v>1</v>
      </c>
      <c r="H71" s="146">
        <f t="shared" si="1078"/>
        <v>1</v>
      </c>
      <c r="I71" s="146">
        <f t="shared" si="1078"/>
        <v>1</v>
      </c>
      <c r="J71" s="146">
        <f t="shared" si="1078"/>
        <v>1</v>
      </c>
      <c r="K71" s="146" t="str">
        <f t="shared" si="1078"/>
        <v/>
      </c>
      <c r="L71" s="146" t="str">
        <f t="shared" si="1078"/>
        <v/>
      </c>
      <c r="M71" s="146" t="str">
        <f t="shared" si="1078"/>
        <v/>
      </c>
      <c r="N71" s="146" t="str">
        <f t="shared" si="1078"/>
        <v/>
      </c>
      <c r="O71" s="146" t="str">
        <f t="shared" si="1078"/>
        <v/>
      </c>
      <c r="P71" s="146" t="str">
        <f t="shared" si="1078"/>
        <v/>
      </c>
      <c r="U71" s="146" t="str">
        <f>IF(U49="","",1)</f>
        <v/>
      </c>
      <c r="V71" s="146" t="str">
        <f t="shared" ref="V71:AF71" si="1079">IF(V49="","",1)</f>
        <v/>
      </c>
      <c r="W71" s="146" t="str">
        <f t="shared" si="1079"/>
        <v/>
      </c>
      <c r="X71" s="146" t="str">
        <f t="shared" si="1079"/>
        <v/>
      </c>
      <c r="Y71" s="146" t="str">
        <f t="shared" si="1079"/>
        <v/>
      </c>
      <c r="Z71" s="146" t="str">
        <f t="shared" si="1079"/>
        <v/>
      </c>
      <c r="AA71" s="146" t="str">
        <f t="shared" si="1079"/>
        <v/>
      </c>
      <c r="AB71" s="146" t="str">
        <f t="shared" si="1079"/>
        <v/>
      </c>
      <c r="AC71" s="146" t="str">
        <f t="shared" si="1079"/>
        <v/>
      </c>
      <c r="AD71" s="146" t="str">
        <f t="shared" si="1079"/>
        <v/>
      </c>
      <c r="AE71" s="146" t="str">
        <f t="shared" si="1079"/>
        <v/>
      </c>
      <c r="AF71" s="146" t="str">
        <f t="shared" si="1079"/>
        <v/>
      </c>
      <c r="AK71" s="146" t="str">
        <f>IF(AK49="","",1)</f>
        <v/>
      </c>
      <c r="AL71" s="146" t="str">
        <f t="shared" ref="AL71:AV71" si="1080">IF(AL49="","",1)</f>
        <v/>
      </c>
      <c r="AM71" s="146" t="str">
        <f t="shared" si="1080"/>
        <v/>
      </c>
      <c r="AN71" s="146" t="str">
        <f t="shared" si="1080"/>
        <v/>
      </c>
      <c r="AO71" s="146" t="str">
        <f t="shared" si="1080"/>
        <v/>
      </c>
      <c r="AP71" s="146" t="str">
        <f t="shared" si="1080"/>
        <v/>
      </c>
      <c r="AQ71" s="146" t="str">
        <f t="shared" si="1080"/>
        <v/>
      </c>
      <c r="AR71" s="146" t="str">
        <f t="shared" si="1080"/>
        <v/>
      </c>
      <c r="AS71" s="146" t="str">
        <f t="shared" si="1080"/>
        <v/>
      </c>
      <c r="AT71" s="146" t="str">
        <f t="shared" si="1080"/>
        <v/>
      </c>
      <c r="AU71" s="146" t="str">
        <f t="shared" si="1080"/>
        <v/>
      </c>
      <c r="AV71" s="146" t="str">
        <f t="shared" si="1080"/>
        <v/>
      </c>
      <c r="BA71" s="146" t="str">
        <f>IF(BA49="","",1)</f>
        <v/>
      </c>
      <c r="BB71" s="146" t="str">
        <f t="shared" ref="BB71:BL71" si="1081">IF(BB49="","",1)</f>
        <v/>
      </c>
      <c r="BC71" s="146" t="str">
        <f t="shared" si="1081"/>
        <v/>
      </c>
      <c r="BD71" s="146" t="str">
        <f t="shared" si="1081"/>
        <v/>
      </c>
      <c r="BE71" s="146" t="str">
        <f t="shared" si="1081"/>
        <v/>
      </c>
      <c r="BF71" s="146" t="str">
        <f t="shared" si="1081"/>
        <v/>
      </c>
      <c r="BG71" s="146" t="str">
        <f t="shared" si="1081"/>
        <v/>
      </c>
      <c r="BH71" s="146" t="str">
        <f t="shared" si="1081"/>
        <v/>
      </c>
      <c r="BI71" s="146" t="str">
        <f t="shared" si="1081"/>
        <v/>
      </c>
      <c r="BJ71" s="146" t="str">
        <f t="shared" si="1081"/>
        <v/>
      </c>
      <c r="BK71" s="146" t="str">
        <f t="shared" si="1081"/>
        <v/>
      </c>
      <c r="BL71" s="146" t="str">
        <f t="shared" si="1081"/>
        <v/>
      </c>
      <c r="BQ71" s="146" t="str">
        <f>IF(BQ49="","",1)</f>
        <v/>
      </c>
      <c r="BR71" s="146" t="str">
        <f t="shared" ref="BR71:CB71" si="1082">IF(BR49="","",1)</f>
        <v/>
      </c>
      <c r="BS71" s="146" t="str">
        <f t="shared" si="1082"/>
        <v/>
      </c>
      <c r="BT71" s="146" t="str">
        <f t="shared" si="1082"/>
        <v/>
      </c>
      <c r="BU71" s="146" t="str">
        <f t="shared" si="1082"/>
        <v/>
      </c>
      <c r="BV71" s="146" t="str">
        <f t="shared" si="1082"/>
        <v/>
      </c>
      <c r="BW71" s="146" t="str">
        <f t="shared" si="1082"/>
        <v/>
      </c>
      <c r="BX71" s="146" t="str">
        <f t="shared" si="1082"/>
        <v/>
      </c>
      <c r="BY71" s="146" t="str">
        <f t="shared" si="1082"/>
        <v/>
      </c>
      <c r="BZ71" s="146" t="str">
        <f t="shared" si="1082"/>
        <v/>
      </c>
      <c r="CA71" s="146" t="str">
        <f t="shared" si="1082"/>
        <v/>
      </c>
      <c r="CB71" s="146" t="str">
        <f t="shared" si="1082"/>
        <v/>
      </c>
    </row>
    <row r="72" spans="1:80" s="146" customFormat="1" ht="30" customHeight="1">
      <c r="A72" s="42"/>
      <c r="E72" s="146">
        <f>IF(E48="","",1)</f>
        <v>1</v>
      </c>
      <c r="F72" s="146">
        <f t="shared" ref="F72:P72" si="1083">IF(F48="","",1)</f>
        <v>1</v>
      </c>
      <c r="G72" s="146">
        <f t="shared" si="1083"/>
        <v>1</v>
      </c>
      <c r="H72" s="146">
        <f t="shared" si="1083"/>
        <v>1</v>
      </c>
      <c r="I72" s="146">
        <f t="shared" si="1083"/>
        <v>1</v>
      </c>
      <c r="J72" s="146">
        <f t="shared" si="1083"/>
        <v>1</v>
      </c>
      <c r="K72" s="146">
        <f t="shared" si="1083"/>
        <v>1</v>
      </c>
      <c r="L72" s="146" t="str">
        <f t="shared" si="1083"/>
        <v/>
      </c>
      <c r="M72" s="146" t="str">
        <f t="shared" si="1083"/>
        <v/>
      </c>
      <c r="N72" s="146" t="str">
        <f t="shared" si="1083"/>
        <v/>
      </c>
      <c r="O72" s="146" t="str">
        <f t="shared" si="1083"/>
        <v/>
      </c>
      <c r="P72" s="146" t="str">
        <f t="shared" si="1083"/>
        <v/>
      </c>
      <c r="U72" s="146" t="str">
        <f>IF(U48="","",1)</f>
        <v/>
      </c>
      <c r="V72" s="146" t="str">
        <f t="shared" ref="V72:AF72" si="1084">IF(V48="","",1)</f>
        <v/>
      </c>
      <c r="W72" s="146" t="str">
        <f t="shared" si="1084"/>
        <v/>
      </c>
      <c r="X72" s="146" t="str">
        <f t="shared" si="1084"/>
        <v/>
      </c>
      <c r="Y72" s="146" t="str">
        <f t="shared" si="1084"/>
        <v/>
      </c>
      <c r="Z72" s="146" t="str">
        <f t="shared" si="1084"/>
        <v/>
      </c>
      <c r="AA72" s="146" t="str">
        <f t="shared" si="1084"/>
        <v/>
      </c>
      <c r="AB72" s="146" t="str">
        <f t="shared" si="1084"/>
        <v/>
      </c>
      <c r="AC72" s="146" t="str">
        <f t="shared" si="1084"/>
        <v/>
      </c>
      <c r="AD72" s="146" t="str">
        <f t="shared" si="1084"/>
        <v/>
      </c>
      <c r="AE72" s="146" t="str">
        <f t="shared" si="1084"/>
        <v/>
      </c>
      <c r="AF72" s="146" t="str">
        <f t="shared" si="1084"/>
        <v/>
      </c>
      <c r="AK72" s="146" t="str">
        <f>IF(AK48="","",1)</f>
        <v/>
      </c>
      <c r="AL72" s="146" t="str">
        <f t="shared" ref="AL72:AV72" si="1085">IF(AL48="","",1)</f>
        <v/>
      </c>
      <c r="AM72" s="146" t="str">
        <f t="shared" si="1085"/>
        <v/>
      </c>
      <c r="AN72" s="146" t="str">
        <f t="shared" si="1085"/>
        <v/>
      </c>
      <c r="AO72" s="146" t="str">
        <f t="shared" si="1085"/>
        <v/>
      </c>
      <c r="AP72" s="146" t="str">
        <f t="shared" si="1085"/>
        <v/>
      </c>
      <c r="AQ72" s="146" t="str">
        <f t="shared" si="1085"/>
        <v/>
      </c>
      <c r="AR72" s="146" t="str">
        <f t="shared" si="1085"/>
        <v/>
      </c>
      <c r="AS72" s="146" t="str">
        <f t="shared" si="1085"/>
        <v/>
      </c>
      <c r="AT72" s="146" t="str">
        <f t="shared" si="1085"/>
        <v/>
      </c>
      <c r="AU72" s="146" t="str">
        <f t="shared" si="1085"/>
        <v/>
      </c>
      <c r="AV72" s="146" t="str">
        <f t="shared" si="1085"/>
        <v/>
      </c>
      <c r="BA72" s="146" t="str">
        <f>IF(BA48="","",1)</f>
        <v/>
      </c>
      <c r="BB72" s="146" t="str">
        <f t="shared" ref="BB72:BL72" si="1086">IF(BB48="","",1)</f>
        <v/>
      </c>
      <c r="BC72" s="146" t="str">
        <f t="shared" si="1086"/>
        <v/>
      </c>
      <c r="BD72" s="146" t="str">
        <f t="shared" si="1086"/>
        <v/>
      </c>
      <c r="BE72" s="146" t="str">
        <f t="shared" si="1086"/>
        <v/>
      </c>
      <c r="BF72" s="146" t="str">
        <f t="shared" si="1086"/>
        <v/>
      </c>
      <c r="BG72" s="146" t="str">
        <f t="shared" si="1086"/>
        <v/>
      </c>
      <c r="BH72" s="146" t="str">
        <f t="shared" si="1086"/>
        <v/>
      </c>
      <c r="BI72" s="146" t="str">
        <f t="shared" si="1086"/>
        <v/>
      </c>
      <c r="BJ72" s="146" t="str">
        <f t="shared" si="1086"/>
        <v/>
      </c>
      <c r="BK72" s="146" t="str">
        <f t="shared" si="1086"/>
        <v/>
      </c>
      <c r="BL72" s="146" t="str">
        <f t="shared" si="1086"/>
        <v/>
      </c>
      <c r="BQ72" s="146" t="str">
        <f>IF(BQ48="","",1)</f>
        <v/>
      </c>
      <c r="BR72" s="146" t="str">
        <f t="shared" ref="BR72:CB72" si="1087">IF(BR48="","",1)</f>
        <v/>
      </c>
      <c r="BS72" s="146" t="str">
        <f t="shared" si="1087"/>
        <v/>
      </c>
      <c r="BT72" s="146" t="str">
        <f t="shared" si="1087"/>
        <v/>
      </c>
      <c r="BU72" s="146" t="str">
        <f t="shared" si="1087"/>
        <v/>
      </c>
      <c r="BV72" s="146" t="str">
        <f t="shared" si="1087"/>
        <v/>
      </c>
      <c r="BW72" s="146" t="str">
        <f t="shared" si="1087"/>
        <v/>
      </c>
      <c r="BX72" s="146" t="str">
        <f t="shared" si="1087"/>
        <v/>
      </c>
      <c r="BY72" s="146" t="str">
        <f t="shared" si="1087"/>
        <v/>
      </c>
      <c r="BZ72" s="146" t="str">
        <f t="shared" si="1087"/>
        <v/>
      </c>
      <c r="CA72" s="146" t="str">
        <f t="shared" si="1087"/>
        <v/>
      </c>
      <c r="CB72" s="146" t="str">
        <f t="shared" si="1087"/>
        <v/>
      </c>
    </row>
    <row r="73" spans="1:80" s="146" customFormat="1" ht="30" customHeight="1">
      <c r="A73" s="42"/>
      <c r="E73" s="146">
        <f>IF(E55="","",1)</f>
        <v>1</v>
      </c>
      <c r="F73" s="146">
        <f t="shared" ref="F73:P73" si="1088">IF(F55="","",1)</f>
        <v>1</v>
      </c>
      <c r="G73" s="146">
        <f t="shared" si="1088"/>
        <v>1</v>
      </c>
      <c r="H73" s="146">
        <f t="shared" si="1088"/>
        <v>1</v>
      </c>
      <c r="I73" s="146">
        <f t="shared" si="1088"/>
        <v>1</v>
      </c>
      <c r="J73" s="146">
        <f t="shared" si="1088"/>
        <v>1</v>
      </c>
      <c r="K73" s="146" t="str">
        <f t="shared" si="1088"/>
        <v/>
      </c>
      <c r="L73" s="146" t="str">
        <f t="shared" si="1088"/>
        <v/>
      </c>
      <c r="M73" s="146" t="str">
        <f t="shared" si="1088"/>
        <v/>
      </c>
      <c r="N73" s="146" t="str">
        <f t="shared" si="1088"/>
        <v/>
      </c>
      <c r="O73" s="146" t="str">
        <f t="shared" si="1088"/>
        <v/>
      </c>
      <c r="P73" s="146" t="str">
        <f t="shared" si="1088"/>
        <v/>
      </c>
      <c r="U73" s="146" t="str">
        <f>IF(U55="","",1)</f>
        <v/>
      </c>
      <c r="V73" s="146" t="str">
        <f t="shared" ref="V73:AF73" si="1089">IF(V55="","",1)</f>
        <v/>
      </c>
      <c r="W73" s="146" t="str">
        <f t="shared" si="1089"/>
        <v/>
      </c>
      <c r="X73" s="146" t="str">
        <f t="shared" si="1089"/>
        <v/>
      </c>
      <c r="Y73" s="146" t="str">
        <f t="shared" si="1089"/>
        <v/>
      </c>
      <c r="Z73" s="146" t="str">
        <f t="shared" si="1089"/>
        <v/>
      </c>
      <c r="AA73" s="146" t="str">
        <f t="shared" si="1089"/>
        <v/>
      </c>
      <c r="AB73" s="146" t="str">
        <f t="shared" si="1089"/>
        <v/>
      </c>
      <c r="AC73" s="146" t="str">
        <f t="shared" si="1089"/>
        <v/>
      </c>
      <c r="AD73" s="146" t="str">
        <f t="shared" si="1089"/>
        <v/>
      </c>
      <c r="AE73" s="146" t="str">
        <f t="shared" si="1089"/>
        <v/>
      </c>
      <c r="AF73" s="146" t="str">
        <f t="shared" si="1089"/>
        <v/>
      </c>
      <c r="AK73" s="146" t="str">
        <f>IF(AK55="","",1)</f>
        <v/>
      </c>
      <c r="AL73" s="146" t="str">
        <f t="shared" ref="AL73:AV73" si="1090">IF(AL55="","",1)</f>
        <v/>
      </c>
      <c r="AM73" s="146" t="str">
        <f t="shared" si="1090"/>
        <v/>
      </c>
      <c r="AN73" s="146" t="str">
        <f t="shared" si="1090"/>
        <v/>
      </c>
      <c r="AO73" s="146" t="str">
        <f t="shared" si="1090"/>
        <v/>
      </c>
      <c r="AP73" s="146" t="str">
        <f t="shared" si="1090"/>
        <v/>
      </c>
      <c r="AQ73" s="146" t="str">
        <f t="shared" si="1090"/>
        <v/>
      </c>
      <c r="AR73" s="146" t="str">
        <f t="shared" si="1090"/>
        <v/>
      </c>
      <c r="AS73" s="146" t="str">
        <f t="shared" si="1090"/>
        <v/>
      </c>
      <c r="AT73" s="146" t="str">
        <f t="shared" si="1090"/>
        <v/>
      </c>
      <c r="AU73" s="146" t="str">
        <f t="shared" si="1090"/>
        <v/>
      </c>
      <c r="AV73" s="146" t="str">
        <f t="shared" si="1090"/>
        <v/>
      </c>
      <c r="BA73" s="146" t="str">
        <f>IF(BA55="","",1)</f>
        <v/>
      </c>
      <c r="BB73" s="146" t="str">
        <f t="shared" ref="BB73:BL73" si="1091">IF(BB55="","",1)</f>
        <v/>
      </c>
      <c r="BC73" s="146" t="str">
        <f t="shared" si="1091"/>
        <v/>
      </c>
      <c r="BD73" s="146" t="str">
        <f t="shared" si="1091"/>
        <v/>
      </c>
      <c r="BE73" s="146" t="str">
        <f t="shared" si="1091"/>
        <v/>
      </c>
      <c r="BF73" s="146" t="str">
        <f t="shared" si="1091"/>
        <v/>
      </c>
      <c r="BG73" s="146" t="str">
        <f t="shared" si="1091"/>
        <v/>
      </c>
      <c r="BH73" s="146" t="str">
        <f t="shared" si="1091"/>
        <v/>
      </c>
      <c r="BI73" s="146" t="str">
        <f t="shared" si="1091"/>
        <v/>
      </c>
      <c r="BJ73" s="146" t="str">
        <f t="shared" si="1091"/>
        <v/>
      </c>
      <c r="BK73" s="146" t="str">
        <f t="shared" si="1091"/>
        <v/>
      </c>
      <c r="BL73" s="146" t="str">
        <f t="shared" si="1091"/>
        <v/>
      </c>
      <c r="BQ73" s="146" t="str">
        <f>IF(BQ55="","",1)</f>
        <v/>
      </c>
      <c r="BR73" s="146" t="str">
        <f t="shared" ref="BR73:CB73" si="1092">IF(BR55="","",1)</f>
        <v/>
      </c>
      <c r="BS73" s="146" t="str">
        <f t="shared" si="1092"/>
        <v/>
      </c>
      <c r="BT73" s="146" t="str">
        <f t="shared" si="1092"/>
        <v/>
      </c>
      <c r="BU73" s="146" t="str">
        <f t="shared" si="1092"/>
        <v/>
      </c>
      <c r="BV73" s="146" t="str">
        <f t="shared" si="1092"/>
        <v/>
      </c>
      <c r="BW73" s="146" t="str">
        <f t="shared" si="1092"/>
        <v/>
      </c>
      <c r="BX73" s="146" t="str">
        <f t="shared" si="1092"/>
        <v/>
      </c>
      <c r="BY73" s="146" t="str">
        <f t="shared" si="1092"/>
        <v/>
      </c>
      <c r="BZ73" s="146" t="str">
        <f t="shared" si="1092"/>
        <v/>
      </c>
      <c r="CA73" s="146" t="str">
        <f t="shared" si="1092"/>
        <v/>
      </c>
      <c r="CB73" s="146" t="str">
        <f t="shared" si="1092"/>
        <v/>
      </c>
    </row>
    <row r="74" spans="1:80" s="146" customFormat="1" ht="30" customHeight="1">
      <c r="A74" s="42"/>
      <c r="D74" s="145"/>
      <c r="E74" s="146">
        <f>IF(E54="","",1)</f>
        <v>1</v>
      </c>
      <c r="F74" s="146">
        <f t="shared" ref="F74:P74" si="1093">IF(F54="","",1)</f>
        <v>1</v>
      </c>
      <c r="G74" s="146">
        <f t="shared" si="1093"/>
        <v>1</v>
      </c>
      <c r="H74" s="146">
        <f t="shared" si="1093"/>
        <v>1</v>
      </c>
      <c r="I74" s="146">
        <f t="shared" si="1093"/>
        <v>1</v>
      </c>
      <c r="J74" s="146">
        <f t="shared" si="1093"/>
        <v>1</v>
      </c>
      <c r="K74" s="146">
        <f t="shared" si="1093"/>
        <v>1</v>
      </c>
      <c r="L74" s="146" t="str">
        <f t="shared" si="1093"/>
        <v/>
      </c>
      <c r="M74" s="146" t="str">
        <f t="shared" si="1093"/>
        <v/>
      </c>
      <c r="N74" s="146" t="str">
        <f t="shared" si="1093"/>
        <v/>
      </c>
      <c r="O74" s="146" t="str">
        <f t="shared" si="1093"/>
        <v/>
      </c>
      <c r="P74" s="146" t="str">
        <f t="shared" si="1093"/>
        <v/>
      </c>
      <c r="U74" s="146" t="str">
        <f>IF(U54="","",1)</f>
        <v/>
      </c>
      <c r="V74" s="146" t="str">
        <f t="shared" ref="V74:AF74" si="1094">IF(V54="","",1)</f>
        <v/>
      </c>
      <c r="W74" s="146" t="str">
        <f t="shared" si="1094"/>
        <v/>
      </c>
      <c r="X74" s="146" t="str">
        <f t="shared" si="1094"/>
        <v/>
      </c>
      <c r="Y74" s="146" t="str">
        <f t="shared" si="1094"/>
        <v/>
      </c>
      <c r="Z74" s="146" t="str">
        <f t="shared" si="1094"/>
        <v/>
      </c>
      <c r="AA74" s="146" t="str">
        <f t="shared" si="1094"/>
        <v/>
      </c>
      <c r="AB74" s="146" t="str">
        <f t="shared" si="1094"/>
        <v/>
      </c>
      <c r="AC74" s="146" t="str">
        <f t="shared" si="1094"/>
        <v/>
      </c>
      <c r="AD74" s="146" t="str">
        <f t="shared" si="1094"/>
        <v/>
      </c>
      <c r="AE74" s="146" t="str">
        <f t="shared" si="1094"/>
        <v/>
      </c>
      <c r="AF74" s="146" t="str">
        <f t="shared" si="1094"/>
        <v/>
      </c>
      <c r="AK74" s="146" t="str">
        <f>IF(AK54="","",1)</f>
        <v/>
      </c>
      <c r="AL74" s="146" t="str">
        <f t="shared" ref="AL74:AV74" si="1095">IF(AL54="","",1)</f>
        <v/>
      </c>
      <c r="AM74" s="146" t="str">
        <f t="shared" si="1095"/>
        <v/>
      </c>
      <c r="AN74" s="146" t="str">
        <f t="shared" si="1095"/>
        <v/>
      </c>
      <c r="AO74" s="146" t="str">
        <f t="shared" si="1095"/>
        <v/>
      </c>
      <c r="AP74" s="146" t="str">
        <f t="shared" si="1095"/>
        <v/>
      </c>
      <c r="AQ74" s="146" t="str">
        <f t="shared" si="1095"/>
        <v/>
      </c>
      <c r="AR74" s="146" t="str">
        <f t="shared" si="1095"/>
        <v/>
      </c>
      <c r="AS74" s="146" t="str">
        <f t="shared" si="1095"/>
        <v/>
      </c>
      <c r="AT74" s="146" t="str">
        <f t="shared" si="1095"/>
        <v/>
      </c>
      <c r="AU74" s="146" t="str">
        <f t="shared" si="1095"/>
        <v/>
      </c>
      <c r="AV74" s="146" t="str">
        <f t="shared" si="1095"/>
        <v/>
      </c>
      <c r="BA74" s="146" t="str">
        <f>IF(BA54="","",1)</f>
        <v/>
      </c>
      <c r="BB74" s="146" t="str">
        <f t="shared" ref="BB74:BL74" si="1096">IF(BB54="","",1)</f>
        <v/>
      </c>
      <c r="BC74" s="146" t="str">
        <f t="shared" si="1096"/>
        <v/>
      </c>
      <c r="BD74" s="146" t="str">
        <f t="shared" si="1096"/>
        <v/>
      </c>
      <c r="BE74" s="146" t="str">
        <f t="shared" si="1096"/>
        <v/>
      </c>
      <c r="BF74" s="146" t="str">
        <f t="shared" si="1096"/>
        <v/>
      </c>
      <c r="BG74" s="146" t="str">
        <f t="shared" si="1096"/>
        <v/>
      </c>
      <c r="BH74" s="146" t="str">
        <f t="shared" si="1096"/>
        <v/>
      </c>
      <c r="BI74" s="146" t="str">
        <f t="shared" si="1096"/>
        <v/>
      </c>
      <c r="BJ74" s="146" t="str">
        <f t="shared" si="1096"/>
        <v/>
      </c>
      <c r="BK74" s="146" t="str">
        <f t="shared" si="1096"/>
        <v/>
      </c>
      <c r="BL74" s="146" t="str">
        <f t="shared" si="1096"/>
        <v/>
      </c>
      <c r="BQ74" s="146" t="str">
        <f>IF(BQ54="","",1)</f>
        <v/>
      </c>
      <c r="BR74" s="146" t="str">
        <f t="shared" ref="BR74:CB74" si="1097">IF(BR54="","",1)</f>
        <v/>
      </c>
      <c r="BS74" s="146" t="str">
        <f t="shared" si="1097"/>
        <v/>
      </c>
      <c r="BT74" s="146" t="str">
        <f t="shared" si="1097"/>
        <v/>
      </c>
      <c r="BU74" s="146" t="str">
        <f t="shared" si="1097"/>
        <v/>
      </c>
      <c r="BV74" s="146" t="str">
        <f t="shared" si="1097"/>
        <v/>
      </c>
      <c r="BW74" s="146" t="str">
        <f t="shared" si="1097"/>
        <v/>
      </c>
      <c r="BX74" s="146" t="str">
        <f t="shared" si="1097"/>
        <v/>
      </c>
      <c r="BY74" s="146" t="str">
        <f t="shared" si="1097"/>
        <v/>
      </c>
      <c r="BZ74" s="146" t="str">
        <f t="shared" si="1097"/>
        <v/>
      </c>
      <c r="CA74" s="146" t="str">
        <f t="shared" si="1097"/>
        <v/>
      </c>
      <c r="CB74" s="146" t="str">
        <f t="shared" si="1097"/>
        <v/>
      </c>
    </row>
    <row r="75" spans="1:80" s="146" customFormat="1" ht="30" customHeight="1">
      <c r="A75" s="42"/>
      <c r="E75" s="146" t="str">
        <f t="shared" ref="E75:P75" si="1098">IF(OR(E59="",E60=""),"Não","ok")</f>
        <v>ok</v>
      </c>
      <c r="F75" s="146" t="str">
        <f t="shared" si="1098"/>
        <v>ok</v>
      </c>
      <c r="G75" s="146" t="str">
        <f t="shared" si="1098"/>
        <v>ok</v>
      </c>
      <c r="H75" s="146" t="str">
        <f t="shared" si="1098"/>
        <v>ok</v>
      </c>
      <c r="I75" s="146" t="str">
        <f t="shared" si="1098"/>
        <v>ok</v>
      </c>
      <c r="J75" s="146" t="str">
        <f t="shared" si="1098"/>
        <v>ok</v>
      </c>
      <c r="K75" s="146" t="str">
        <f t="shared" si="1098"/>
        <v>Não</v>
      </c>
      <c r="L75" s="146" t="str">
        <f t="shared" si="1098"/>
        <v>Não</v>
      </c>
      <c r="M75" s="146" t="str">
        <f t="shared" si="1098"/>
        <v>Não</v>
      </c>
      <c r="N75" s="146" t="str">
        <f t="shared" si="1098"/>
        <v>Não</v>
      </c>
      <c r="O75" s="146" t="str">
        <f t="shared" si="1098"/>
        <v>Não</v>
      </c>
      <c r="P75" s="146" t="str">
        <f t="shared" si="1098"/>
        <v>Não</v>
      </c>
      <c r="U75" s="146" t="str">
        <f>IF(OR(U59="",U60=""),"Não","ok")</f>
        <v>Não</v>
      </c>
      <c r="V75" s="146" t="str">
        <f t="shared" ref="V75:AF75" si="1099">IF(OR(V59="",V60=""),"Não","ok")</f>
        <v>Não</v>
      </c>
      <c r="W75" s="146" t="str">
        <f t="shared" si="1099"/>
        <v>Não</v>
      </c>
      <c r="X75" s="146" t="str">
        <f t="shared" si="1099"/>
        <v>Não</v>
      </c>
      <c r="Y75" s="146" t="str">
        <f t="shared" si="1099"/>
        <v>Não</v>
      </c>
      <c r="Z75" s="146" t="str">
        <f t="shared" si="1099"/>
        <v>Não</v>
      </c>
      <c r="AA75" s="146" t="str">
        <f t="shared" si="1099"/>
        <v>Não</v>
      </c>
      <c r="AB75" s="146" t="str">
        <f t="shared" si="1099"/>
        <v>Não</v>
      </c>
      <c r="AC75" s="146" t="str">
        <f t="shared" si="1099"/>
        <v>Não</v>
      </c>
      <c r="AD75" s="146" t="str">
        <f t="shared" si="1099"/>
        <v>Não</v>
      </c>
      <c r="AE75" s="146" t="str">
        <f t="shared" si="1099"/>
        <v>Não</v>
      </c>
      <c r="AF75" s="146" t="str">
        <f t="shared" si="1099"/>
        <v>Não</v>
      </c>
      <c r="AK75" s="146" t="str">
        <f>IF(OR(AK59="",AK60=""),"Não","ok")</f>
        <v>Não</v>
      </c>
      <c r="AL75" s="146" t="str">
        <f t="shared" ref="AL75:AV75" si="1100">IF(OR(AL59="",AL60=""),"Não","ok")</f>
        <v>Não</v>
      </c>
      <c r="AM75" s="146" t="str">
        <f t="shared" si="1100"/>
        <v>Não</v>
      </c>
      <c r="AN75" s="146" t="str">
        <f t="shared" si="1100"/>
        <v>Não</v>
      </c>
      <c r="AO75" s="146" t="str">
        <f t="shared" si="1100"/>
        <v>Não</v>
      </c>
      <c r="AP75" s="146" t="str">
        <f t="shared" si="1100"/>
        <v>Não</v>
      </c>
      <c r="AQ75" s="146" t="str">
        <f t="shared" si="1100"/>
        <v>Não</v>
      </c>
      <c r="AR75" s="146" t="str">
        <f t="shared" si="1100"/>
        <v>Não</v>
      </c>
      <c r="AS75" s="146" t="str">
        <f t="shared" si="1100"/>
        <v>Não</v>
      </c>
      <c r="AT75" s="146" t="str">
        <f t="shared" si="1100"/>
        <v>Não</v>
      </c>
      <c r="AU75" s="146" t="str">
        <f t="shared" si="1100"/>
        <v>Não</v>
      </c>
      <c r="AV75" s="146" t="str">
        <f t="shared" si="1100"/>
        <v>Não</v>
      </c>
      <c r="BA75" s="146" t="str">
        <f>IF(OR(BA59="",BA60=""),"Não","ok")</f>
        <v>Não</v>
      </c>
      <c r="BB75" s="146" t="str">
        <f t="shared" ref="BB75:BL75" si="1101">IF(OR(BB59="",BB60=""),"Não","ok")</f>
        <v>Não</v>
      </c>
      <c r="BC75" s="146" t="str">
        <f t="shared" si="1101"/>
        <v>Não</v>
      </c>
      <c r="BD75" s="146" t="str">
        <f t="shared" si="1101"/>
        <v>Não</v>
      </c>
      <c r="BE75" s="146" t="str">
        <f t="shared" si="1101"/>
        <v>Não</v>
      </c>
      <c r="BF75" s="146" t="str">
        <f t="shared" si="1101"/>
        <v>Não</v>
      </c>
      <c r="BG75" s="146" t="str">
        <f t="shared" si="1101"/>
        <v>Não</v>
      </c>
      <c r="BH75" s="146" t="str">
        <f t="shared" si="1101"/>
        <v>Não</v>
      </c>
      <c r="BI75" s="146" t="str">
        <f t="shared" si="1101"/>
        <v>Não</v>
      </c>
      <c r="BJ75" s="146" t="str">
        <f t="shared" si="1101"/>
        <v>Não</v>
      </c>
      <c r="BK75" s="146" t="str">
        <f t="shared" si="1101"/>
        <v>Não</v>
      </c>
      <c r="BL75" s="146" t="str">
        <f t="shared" si="1101"/>
        <v>Não</v>
      </c>
      <c r="BQ75" s="146" t="str">
        <f t="shared" ref="BQ75:CB75" si="1102">IF(OR(BQ59="",BQ60=""),"Não","ok")</f>
        <v>Não</v>
      </c>
      <c r="BR75" s="146" t="str">
        <f t="shared" si="1102"/>
        <v>Não</v>
      </c>
      <c r="BS75" s="146" t="str">
        <f t="shared" si="1102"/>
        <v>Não</v>
      </c>
      <c r="BT75" s="146" t="str">
        <f t="shared" si="1102"/>
        <v>Não</v>
      </c>
      <c r="BU75" s="146" t="str">
        <f t="shared" si="1102"/>
        <v>Não</v>
      </c>
      <c r="BV75" s="146" t="str">
        <f t="shared" si="1102"/>
        <v>Não</v>
      </c>
      <c r="BW75" s="146" t="str">
        <f t="shared" si="1102"/>
        <v>Não</v>
      </c>
      <c r="BX75" s="146" t="str">
        <f t="shared" si="1102"/>
        <v>Não</v>
      </c>
      <c r="BY75" s="146" t="str">
        <f t="shared" si="1102"/>
        <v>Não</v>
      </c>
      <c r="BZ75" s="146" t="str">
        <f t="shared" si="1102"/>
        <v>Não</v>
      </c>
      <c r="CA75" s="146" t="str">
        <f t="shared" si="1102"/>
        <v>Não</v>
      </c>
      <c r="CB75" s="146" t="str">
        <f t="shared" si="1102"/>
        <v>Não</v>
      </c>
    </row>
    <row r="76" spans="1:80" s="146" customFormat="1" ht="30" customHeight="1">
      <c r="A76" s="42"/>
      <c r="E76" s="146">
        <f>IF(E75="ok",COLUMN(A105),"")</f>
        <v>1</v>
      </c>
      <c r="F76" s="146">
        <f t="shared" ref="F76:BQ76" si="1103">IF(F75="ok",COLUMN(B105),"")</f>
        <v>2</v>
      </c>
      <c r="G76" s="146">
        <f t="shared" si="1103"/>
        <v>3</v>
      </c>
      <c r="H76" s="146">
        <f t="shared" si="1103"/>
        <v>4</v>
      </c>
      <c r="I76" s="146">
        <f t="shared" si="1103"/>
        <v>5</v>
      </c>
      <c r="J76" s="146">
        <f t="shared" si="1103"/>
        <v>6</v>
      </c>
      <c r="K76" s="146" t="str">
        <f t="shared" si="1103"/>
        <v/>
      </c>
      <c r="L76" s="146" t="str">
        <f t="shared" si="1103"/>
        <v/>
      </c>
      <c r="M76" s="146" t="str">
        <f t="shared" si="1103"/>
        <v/>
      </c>
      <c r="N76" s="146" t="str">
        <f t="shared" si="1103"/>
        <v/>
      </c>
      <c r="O76" s="146" t="str">
        <f t="shared" si="1103"/>
        <v/>
      </c>
      <c r="P76" s="146" t="str">
        <f t="shared" si="1103"/>
        <v/>
      </c>
      <c r="U76" s="146" t="str">
        <f t="shared" si="1103"/>
        <v/>
      </c>
      <c r="V76" s="146" t="str">
        <f t="shared" si="1103"/>
        <v/>
      </c>
      <c r="W76" s="146" t="str">
        <f t="shared" si="1103"/>
        <v/>
      </c>
      <c r="X76" s="146" t="str">
        <f t="shared" si="1103"/>
        <v/>
      </c>
      <c r="Y76" s="146" t="str">
        <f t="shared" si="1103"/>
        <v/>
      </c>
      <c r="Z76" s="146" t="str">
        <f t="shared" si="1103"/>
        <v/>
      </c>
      <c r="AA76" s="146" t="str">
        <f t="shared" si="1103"/>
        <v/>
      </c>
      <c r="AB76" s="146" t="str">
        <f t="shared" si="1103"/>
        <v/>
      </c>
      <c r="AC76" s="146" t="str">
        <f t="shared" si="1103"/>
        <v/>
      </c>
      <c r="AD76" s="146" t="str">
        <f t="shared" si="1103"/>
        <v/>
      </c>
      <c r="AE76" s="146" t="str">
        <f t="shared" si="1103"/>
        <v/>
      </c>
      <c r="AF76" s="146" t="str">
        <f t="shared" si="1103"/>
        <v/>
      </c>
      <c r="AK76" s="146" t="str">
        <f t="shared" si="1103"/>
        <v/>
      </c>
      <c r="AL76" s="146" t="str">
        <f t="shared" si="1103"/>
        <v/>
      </c>
      <c r="AM76" s="146" t="str">
        <f t="shared" si="1103"/>
        <v/>
      </c>
      <c r="AN76" s="146" t="str">
        <f t="shared" si="1103"/>
        <v/>
      </c>
      <c r="AO76" s="146" t="str">
        <f t="shared" si="1103"/>
        <v/>
      </c>
      <c r="AP76" s="146" t="str">
        <f t="shared" si="1103"/>
        <v/>
      </c>
      <c r="AQ76" s="146" t="str">
        <f t="shared" si="1103"/>
        <v/>
      </c>
      <c r="AR76" s="146" t="str">
        <f t="shared" si="1103"/>
        <v/>
      </c>
      <c r="AS76" s="146" t="str">
        <f t="shared" si="1103"/>
        <v/>
      </c>
      <c r="AT76" s="146" t="str">
        <f t="shared" si="1103"/>
        <v/>
      </c>
      <c r="AU76" s="146" t="str">
        <f t="shared" si="1103"/>
        <v/>
      </c>
      <c r="AV76" s="146" t="str">
        <f t="shared" si="1103"/>
        <v/>
      </c>
      <c r="AW76" s="146" t="str">
        <f t="shared" si="1103"/>
        <v/>
      </c>
      <c r="AX76" s="146" t="str">
        <f t="shared" si="1103"/>
        <v/>
      </c>
      <c r="AY76" s="146" t="str">
        <f t="shared" si="1103"/>
        <v/>
      </c>
      <c r="AZ76" s="146" t="str">
        <f t="shared" si="1103"/>
        <v/>
      </c>
      <c r="BA76" s="146" t="str">
        <f t="shared" si="1103"/>
        <v/>
      </c>
      <c r="BB76" s="146" t="str">
        <f t="shared" si="1103"/>
        <v/>
      </c>
      <c r="BC76" s="146" t="str">
        <f t="shared" si="1103"/>
        <v/>
      </c>
      <c r="BD76" s="146" t="str">
        <f t="shared" si="1103"/>
        <v/>
      </c>
      <c r="BE76" s="146" t="str">
        <f t="shared" si="1103"/>
        <v/>
      </c>
      <c r="BF76" s="146" t="str">
        <f t="shared" si="1103"/>
        <v/>
      </c>
      <c r="BG76" s="146" t="str">
        <f t="shared" si="1103"/>
        <v/>
      </c>
      <c r="BH76" s="146" t="str">
        <f t="shared" si="1103"/>
        <v/>
      </c>
      <c r="BI76" s="146" t="str">
        <f t="shared" si="1103"/>
        <v/>
      </c>
      <c r="BJ76" s="146" t="str">
        <f t="shared" si="1103"/>
        <v/>
      </c>
      <c r="BK76" s="146" t="str">
        <f t="shared" si="1103"/>
        <v/>
      </c>
      <c r="BL76" s="146" t="str">
        <f t="shared" si="1103"/>
        <v/>
      </c>
      <c r="BQ76" s="146" t="str">
        <f t="shared" si="1103"/>
        <v/>
      </c>
      <c r="BR76" s="146" t="str">
        <f t="shared" ref="BR76:CB76" si="1104">IF(BR75="ok",COLUMN(BN105),"")</f>
        <v/>
      </c>
      <c r="BS76" s="146" t="str">
        <f t="shared" si="1104"/>
        <v/>
      </c>
      <c r="BT76" s="146" t="str">
        <f t="shared" si="1104"/>
        <v/>
      </c>
      <c r="BU76" s="146" t="str">
        <f t="shared" si="1104"/>
        <v/>
      </c>
      <c r="BV76" s="146" t="str">
        <f t="shared" si="1104"/>
        <v/>
      </c>
      <c r="BW76" s="146" t="str">
        <f t="shared" si="1104"/>
        <v/>
      </c>
      <c r="BX76" s="146" t="str">
        <f t="shared" si="1104"/>
        <v/>
      </c>
      <c r="BY76" s="146" t="str">
        <f t="shared" si="1104"/>
        <v/>
      </c>
      <c r="BZ76" s="146" t="str">
        <f t="shared" si="1104"/>
        <v/>
      </c>
      <c r="CA76" s="146" t="str">
        <f t="shared" si="1104"/>
        <v/>
      </c>
      <c r="CB76" s="146" t="str">
        <f t="shared" si="1104"/>
        <v/>
      </c>
    </row>
    <row r="77" spans="1:80" s="146" customFormat="1" ht="30" customHeight="1">
      <c r="A77" s="42"/>
      <c r="E77" s="146" t="str">
        <f>IF(OR(E61="",E62=""),"Não","ok")</f>
        <v>ok</v>
      </c>
      <c r="F77" s="146" t="str">
        <f t="shared" ref="F77:BQ77" si="1105">IF(OR(F61="",F62=""),"Não","ok")</f>
        <v>ok</v>
      </c>
      <c r="G77" s="146" t="str">
        <f t="shared" si="1105"/>
        <v>ok</v>
      </c>
      <c r="H77" s="146" t="str">
        <f t="shared" si="1105"/>
        <v>ok</v>
      </c>
      <c r="I77" s="146" t="str">
        <f t="shared" si="1105"/>
        <v>ok</v>
      </c>
      <c r="J77" s="146" t="str">
        <f t="shared" si="1105"/>
        <v>ok</v>
      </c>
      <c r="K77" s="146" t="str">
        <f t="shared" si="1105"/>
        <v>Não</v>
      </c>
      <c r="L77" s="146" t="str">
        <f t="shared" si="1105"/>
        <v>Não</v>
      </c>
      <c r="M77" s="146" t="str">
        <f t="shared" si="1105"/>
        <v>Não</v>
      </c>
      <c r="N77" s="146" t="str">
        <f t="shared" si="1105"/>
        <v>Não</v>
      </c>
      <c r="O77" s="146" t="str">
        <f t="shared" si="1105"/>
        <v>Não</v>
      </c>
      <c r="P77" s="146" t="str">
        <f t="shared" si="1105"/>
        <v>Não</v>
      </c>
      <c r="U77" s="146" t="str">
        <f t="shared" si="1105"/>
        <v>Não</v>
      </c>
      <c r="V77" s="146" t="str">
        <f t="shared" si="1105"/>
        <v>Não</v>
      </c>
      <c r="W77" s="146" t="str">
        <f t="shared" si="1105"/>
        <v>Não</v>
      </c>
      <c r="X77" s="146" t="str">
        <f t="shared" si="1105"/>
        <v>Não</v>
      </c>
      <c r="Y77" s="146" t="str">
        <f t="shared" si="1105"/>
        <v>Não</v>
      </c>
      <c r="Z77" s="146" t="str">
        <f t="shared" si="1105"/>
        <v>Não</v>
      </c>
      <c r="AA77" s="146" t="str">
        <f t="shared" si="1105"/>
        <v>Não</v>
      </c>
      <c r="AB77" s="146" t="str">
        <f t="shared" si="1105"/>
        <v>Não</v>
      </c>
      <c r="AC77" s="146" t="str">
        <f t="shared" si="1105"/>
        <v>Não</v>
      </c>
      <c r="AD77" s="146" t="str">
        <f t="shared" si="1105"/>
        <v>Não</v>
      </c>
      <c r="AE77" s="146" t="str">
        <f t="shared" si="1105"/>
        <v>Não</v>
      </c>
      <c r="AF77" s="146" t="str">
        <f t="shared" si="1105"/>
        <v>Não</v>
      </c>
      <c r="AK77" s="146" t="str">
        <f t="shared" si="1105"/>
        <v>Não</v>
      </c>
      <c r="AL77" s="146" t="str">
        <f t="shared" si="1105"/>
        <v>Não</v>
      </c>
      <c r="AM77" s="146" t="str">
        <f t="shared" si="1105"/>
        <v>Não</v>
      </c>
      <c r="AN77" s="146" t="str">
        <f t="shared" si="1105"/>
        <v>Não</v>
      </c>
      <c r="AO77" s="146" t="str">
        <f t="shared" si="1105"/>
        <v>Não</v>
      </c>
      <c r="AP77" s="146" t="str">
        <f t="shared" si="1105"/>
        <v>Não</v>
      </c>
      <c r="AQ77" s="146" t="str">
        <f t="shared" si="1105"/>
        <v>Não</v>
      </c>
      <c r="AR77" s="146" t="str">
        <f t="shared" si="1105"/>
        <v>Não</v>
      </c>
      <c r="AS77" s="146" t="str">
        <f t="shared" si="1105"/>
        <v>Não</v>
      </c>
      <c r="AT77" s="146" t="str">
        <f t="shared" si="1105"/>
        <v>Não</v>
      </c>
      <c r="AU77" s="146" t="str">
        <f t="shared" si="1105"/>
        <v>Não</v>
      </c>
      <c r="AV77" s="146" t="str">
        <f t="shared" si="1105"/>
        <v>Não</v>
      </c>
      <c r="AW77" s="146" t="str">
        <f t="shared" si="1105"/>
        <v>Não</v>
      </c>
      <c r="AX77" s="146" t="str">
        <f t="shared" si="1105"/>
        <v>Não</v>
      </c>
      <c r="AY77" s="146" t="str">
        <f t="shared" si="1105"/>
        <v>Não</v>
      </c>
      <c r="AZ77" s="146" t="str">
        <f t="shared" si="1105"/>
        <v>Não</v>
      </c>
      <c r="BA77" s="146" t="str">
        <f t="shared" si="1105"/>
        <v>Não</v>
      </c>
      <c r="BB77" s="146" t="str">
        <f t="shared" si="1105"/>
        <v>Não</v>
      </c>
      <c r="BC77" s="146" t="str">
        <f t="shared" si="1105"/>
        <v>Não</v>
      </c>
      <c r="BD77" s="146" t="str">
        <f t="shared" si="1105"/>
        <v>Não</v>
      </c>
      <c r="BE77" s="146" t="str">
        <f t="shared" si="1105"/>
        <v>Não</v>
      </c>
      <c r="BF77" s="146" t="str">
        <f t="shared" si="1105"/>
        <v>Não</v>
      </c>
      <c r="BG77" s="146" t="str">
        <f t="shared" si="1105"/>
        <v>Não</v>
      </c>
      <c r="BH77" s="146" t="str">
        <f t="shared" si="1105"/>
        <v>Não</v>
      </c>
      <c r="BI77" s="146" t="str">
        <f t="shared" si="1105"/>
        <v>Não</v>
      </c>
      <c r="BJ77" s="146" t="str">
        <f t="shared" si="1105"/>
        <v>Não</v>
      </c>
      <c r="BK77" s="146" t="str">
        <f t="shared" si="1105"/>
        <v>Não</v>
      </c>
      <c r="BL77" s="146" t="str">
        <f t="shared" si="1105"/>
        <v>Não</v>
      </c>
      <c r="BQ77" s="146" t="str">
        <f t="shared" si="1105"/>
        <v>Não</v>
      </c>
      <c r="BR77" s="146" t="str">
        <f t="shared" ref="BR77:CB77" si="1106">IF(OR(BR61="",BR62=""),"Não","ok")</f>
        <v>Não</v>
      </c>
      <c r="BS77" s="146" t="str">
        <f t="shared" si="1106"/>
        <v>Não</v>
      </c>
      <c r="BT77" s="146" t="str">
        <f t="shared" si="1106"/>
        <v>Não</v>
      </c>
      <c r="BU77" s="146" t="str">
        <f t="shared" si="1106"/>
        <v>Não</v>
      </c>
      <c r="BV77" s="146" t="str">
        <f t="shared" si="1106"/>
        <v>Não</v>
      </c>
      <c r="BW77" s="146" t="str">
        <f t="shared" si="1106"/>
        <v>Não</v>
      </c>
      <c r="BX77" s="146" t="str">
        <f t="shared" si="1106"/>
        <v>Não</v>
      </c>
      <c r="BY77" s="146" t="str">
        <f t="shared" si="1106"/>
        <v>Não</v>
      </c>
      <c r="BZ77" s="146" t="str">
        <f t="shared" si="1106"/>
        <v>Não</v>
      </c>
      <c r="CA77" s="146" t="str">
        <f t="shared" si="1106"/>
        <v>Não</v>
      </c>
      <c r="CB77" s="146" t="str">
        <f t="shared" si="1106"/>
        <v>Não</v>
      </c>
    </row>
    <row r="78" spans="1:80" s="146" customFormat="1" ht="30" customHeight="1">
      <c r="A78" s="42"/>
      <c r="E78" s="146">
        <f>IF(E77="ok",COLUMN(A107),"")</f>
        <v>1</v>
      </c>
      <c r="F78" s="146">
        <f t="shared" ref="F78:P78" si="1107">IF(F77="ok",COLUMN(B107),"")</f>
        <v>2</v>
      </c>
      <c r="G78" s="146">
        <f t="shared" si="1107"/>
        <v>3</v>
      </c>
      <c r="H78" s="146">
        <f t="shared" si="1107"/>
        <v>4</v>
      </c>
      <c r="I78" s="146">
        <f t="shared" si="1107"/>
        <v>5</v>
      </c>
      <c r="J78" s="146">
        <f t="shared" si="1107"/>
        <v>6</v>
      </c>
      <c r="K78" s="146" t="str">
        <f t="shared" si="1107"/>
        <v/>
      </c>
      <c r="L78" s="146" t="str">
        <f t="shared" si="1107"/>
        <v/>
      </c>
      <c r="M78" s="146" t="str">
        <f t="shared" si="1107"/>
        <v/>
      </c>
      <c r="N78" s="146" t="str">
        <f t="shared" si="1107"/>
        <v/>
      </c>
      <c r="O78" s="146" t="str">
        <f t="shared" si="1107"/>
        <v/>
      </c>
      <c r="P78" s="146" t="str">
        <f t="shared" si="1107"/>
        <v/>
      </c>
      <c r="U78" s="146" t="str">
        <f t="shared" ref="U78:CB78" si="1108">IF(U77="ok",COLUMN(Q106),"")</f>
        <v/>
      </c>
      <c r="V78" s="146" t="str">
        <f t="shared" si="1108"/>
        <v/>
      </c>
      <c r="W78" s="146" t="str">
        <f t="shared" si="1108"/>
        <v/>
      </c>
      <c r="X78" s="146" t="str">
        <f t="shared" si="1108"/>
        <v/>
      </c>
      <c r="Y78" s="146" t="str">
        <f t="shared" si="1108"/>
        <v/>
      </c>
      <c r="Z78" s="146" t="str">
        <f t="shared" si="1108"/>
        <v/>
      </c>
      <c r="AA78" s="146" t="str">
        <f t="shared" si="1108"/>
        <v/>
      </c>
      <c r="AB78" s="146" t="str">
        <f t="shared" si="1108"/>
        <v/>
      </c>
      <c r="AC78" s="146" t="str">
        <f t="shared" si="1108"/>
        <v/>
      </c>
      <c r="AD78" s="146" t="str">
        <f t="shared" si="1108"/>
        <v/>
      </c>
      <c r="AE78" s="146" t="str">
        <f t="shared" si="1108"/>
        <v/>
      </c>
      <c r="AF78" s="146" t="str">
        <f t="shared" si="1108"/>
        <v/>
      </c>
      <c r="AK78" s="146" t="str">
        <f t="shared" si="1108"/>
        <v/>
      </c>
      <c r="AL78" s="146" t="str">
        <f t="shared" si="1108"/>
        <v/>
      </c>
      <c r="AM78" s="146" t="str">
        <f t="shared" si="1108"/>
        <v/>
      </c>
      <c r="AN78" s="146" t="str">
        <f t="shared" si="1108"/>
        <v/>
      </c>
      <c r="AO78" s="146" t="str">
        <f t="shared" si="1108"/>
        <v/>
      </c>
      <c r="AP78" s="146" t="str">
        <f t="shared" si="1108"/>
        <v/>
      </c>
      <c r="AQ78" s="146" t="str">
        <f t="shared" si="1108"/>
        <v/>
      </c>
      <c r="AR78" s="146" t="str">
        <f t="shared" si="1108"/>
        <v/>
      </c>
      <c r="AS78" s="146" t="str">
        <f t="shared" si="1108"/>
        <v/>
      </c>
      <c r="AT78" s="146" t="str">
        <f t="shared" si="1108"/>
        <v/>
      </c>
      <c r="AU78" s="146" t="str">
        <f t="shared" si="1108"/>
        <v/>
      </c>
      <c r="AV78" s="146" t="str">
        <f t="shared" si="1108"/>
        <v/>
      </c>
      <c r="AW78" s="146" t="str">
        <f t="shared" si="1108"/>
        <v/>
      </c>
      <c r="AX78" s="146" t="str">
        <f t="shared" si="1108"/>
        <v/>
      </c>
      <c r="AY78" s="146" t="str">
        <f t="shared" si="1108"/>
        <v/>
      </c>
      <c r="AZ78" s="146" t="str">
        <f t="shared" si="1108"/>
        <v/>
      </c>
      <c r="BA78" s="146" t="str">
        <f t="shared" si="1108"/>
        <v/>
      </c>
      <c r="BB78" s="146" t="str">
        <f t="shared" si="1108"/>
        <v/>
      </c>
      <c r="BC78" s="146" t="str">
        <f t="shared" si="1108"/>
        <v/>
      </c>
      <c r="BD78" s="146" t="str">
        <f t="shared" si="1108"/>
        <v/>
      </c>
      <c r="BE78" s="146" t="str">
        <f t="shared" si="1108"/>
        <v/>
      </c>
      <c r="BF78" s="146" t="str">
        <f t="shared" si="1108"/>
        <v/>
      </c>
      <c r="BG78" s="146" t="str">
        <f t="shared" si="1108"/>
        <v/>
      </c>
      <c r="BH78" s="146" t="str">
        <f t="shared" si="1108"/>
        <v/>
      </c>
      <c r="BI78" s="146" t="str">
        <f t="shared" si="1108"/>
        <v/>
      </c>
      <c r="BJ78" s="146" t="str">
        <f t="shared" si="1108"/>
        <v/>
      </c>
      <c r="BK78" s="146" t="str">
        <f t="shared" si="1108"/>
        <v/>
      </c>
      <c r="BL78" s="146" t="str">
        <f t="shared" si="1108"/>
        <v/>
      </c>
      <c r="BQ78" s="146" t="str">
        <f t="shared" si="1108"/>
        <v/>
      </c>
      <c r="BR78" s="146" t="str">
        <f t="shared" si="1108"/>
        <v/>
      </c>
      <c r="BS78" s="146" t="str">
        <f t="shared" si="1108"/>
        <v/>
      </c>
      <c r="BT78" s="146" t="str">
        <f t="shared" si="1108"/>
        <v/>
      </c>
      <c r="BU78" s="146" t="str">
        <f t="shared" si="1108"/>
        <v/>
      </c>
      <c r="BV78" s="146" t="str">
        <f t="shared" si="1108"/>
        <v/>
      </c>
      <c r="BW78" s="146" t="str">
        <f t="shared" si="1108"/>
        <v/>
      </c>
      <c r="BX78" s="146" t="str">
        <f t="shared" si="1108"/>
        <v/>
      </c>
      <c r="BY78" s="146" t="str">
        <f t="shared" si="1108"/>
        <v/>
      </c>
      <c r="BZ78" s="146" t="str">
        <f t="shared" si="1108"/>
        <v/>
      </c>
      <c r="CA78" s="146" t="str">
        <f t="shared" si="1108"/>
        <v/>
      </c>
      <c r="CB78" s="146" t="str">
        <f t="shared" si="1108"/>
        <v/>
      </c>
    </row>
    <row r="79" spans="1:80" s="146" customFormat="1" ht="30" customHeight="1">
      <c r="A79" s="42"/>
      <c r="E79" s="146" t="str">
        <f>IF(OR(E63="",E64=""),"Não","ok")</f>
        <v>ok</v>
      </c>
      <c r="F79" s="146" t="str">
        <f t="shared" ref="F79:BQ79" si="1109">IF(OR(F63="",F64=""),"Não","ok")</f>
        <v>ok</v>
      </c>
      <c r="G79" s="146" t="str">
        <f t="shared" si="1109"/>
        <v>ok</v>
      </c>
      <c r="H79" s="146" t="str">
        <f t="shared" si="1109"/>
        <v>ok</v>
      </c>
      <c r="I79" s="146" t="str">
        <f t="shared" si="1109"/>
        <v>ok</v>
      </c>
      <c r="J79" s="146" t="str">
        <f t="shared" si="1109"/>
        <v>ok</v>
      </c>
      <c r="K79" s="146" t="str">
        <f t="shared" si="1109"/>
        <v>Não</v>
      </c>
      <c r="L79" s="146" t="str">
        <f t="shared" si="1109"/>
        <v>Não</v>
      </c>
      <c r="M79" s="146" t="str">
        <f t="shared" si="1109"/>
        <v>Não</v>
      </c>
      <c r="N79" s="146" t="str">
        <f t="shared" si="1109"/>
        <v>Não</v>
      </c>
      <c r="O79" s="146" t="str">
        <f t="shared" si="1109"/>
        <v>Não</v>
      </c>
      <c r="P79" s="146" t="str">
        <f t="shared" si="1109"/>
        <v>Não</v>
      </c>
      <c r="U79" s="146" t="str">
        <f t="shared" si="1109"/>
        <v>Não</v>
      </c>
      <c r="V79" s="146" t="str">
        <f t="shared" si="1109"/>
        <v>Não</v>
      </c>
      <c r="W79" s="146" t="str">
        <f t="shared" si="1109"/>
        <v>Não</v>
      </c>
      <c r="X79" s="146" t="str">
        <f t="shared" si="1109"/>
        <v>Não</v>
      </c>
      <c r="Y79" s="146" t="str">
        <f t="shared" si="1109"/>
        <v>Não</v>
      </c>
      <c r="Z79" s="146" t="str">
        <f t="shared" si="1109"/>
        <v>Não</v>
      </c>
      <c r="AA79" s="146" t="str">
        <f t="shared" si="1109"/>
        <v>Não</v>
      </c>
      <c r="AB79" s="146" t="str">
        <f t="shared" si="1109"/>
        <v>Não</v>
      </c>
      <c r="AC79" s="146" t="str">
        <f t="shared" si="1109"/>
        <v>Não</v>
      </c>
      <c r="AD79" s="146" t="str">
        <f t="shared" si="1109"/>
        <v>Não</v>
      </c>
      <c r="AE79" s="146" t="str">
        <f t="shared" si="1109"/>
        <v>Não</v>
      </c>
      <c r="AF79" s="146" t="str">
        <f t="shared" si="1109"/>
        <v>Não</v>
      </c>
      <c r="AK79" s="146" t="str">
        <f t="shared" si="1109"/>
        <v>Não</v>
      </c>
      <c r="AL79" s="146" t="str">
        <f t="shared" si="1109"/>
        <v>Não</v>
      </c>
      <c r="AM79" s="146" t="str">
        <f t="shared" si="1109"/>
        <v>Não</v>
      </c>
      <c r="AN79" s="146" t="str">
        <f t="shared" si="1109"/>
        <v>Não</v>
      </c>
      <c r="AO79" s="146" t="str">
        <f t="shared" si="1109"/>
        <v>Não</v>
      </c>
      <c r="AP79" s="146" t="str">
        <f t="shared" si="1109"/>
        <v>Não</v>
      </c>
      <c r="AQ79" s="146" t="str">
        <f t="shared" si="1109"/>
        <v>Não</v>
      </c>
      <c r="AR79" s="146" t="str">
        <f t="shared" si="1109"/>
        <v>Não</v>
      </c>
      <c r="AS79" s="146" t="str">
        <f t="shared" si="1109"/>
        <v>Não</v>
      </c>
      <c r="AT79" s="146" t="str">
        <f t="shared" si="1109"/>
        <v>Não</v>
      </c>
      <c r="AU79" s="146" t="str">
        <f t="shared" si="1109"/>
        <v>Não</v>
      </c>
      <c r="AV79" s="146" t="str">
        <f t="shared" si="1109"/>
        <v>Não</v>
      </c>
      <c r="AW79" s="146" t="str">
        <f t="shared" si="1109"/>
        <v>Não</v>
      </c>
      <c r="AX79" s="146" t="str">
        <f t="shared" si="1109"/>
        <v>Não</v>
      </c>
      <c r="AY79" s="146" t="str">
        <f t="shared" si="1109"/>
        <v>Não</v>
      </c>
      <c r="AZ79" s="146" t="str">
        <f t="shared" si="1109"/>
        <v>Não</v>
      </c>
      <c r="BA79" s="146" t="str">
        <f t="shared" si="1109"/>
        <v>Não</v>
      </c>
      <c r="BB79" s="146" t="str">
        <f t="shared" si="1109"/>
        <v>Não</v>
      </c>
      <c r="BC79" s="146" t="str">
        <f t="shared" si="1109"/>
        <v>Não</v>
      </c>
      <c r="BD79" s="146" t="str">
        <f t="shared" si="1109"/>
        <v>Não</v>
      </c>
      <c r="BE79" s="146" t="str">
        <f t="shared" si="1109"/>
        <v>Não</v>
      </c>
      <c r="BF79" s="146" t="str">
        <f t="shared" si="1109"/>
        <v>Não</v>
      </c>
      <c r="BG79" s="146" t="str">
        <f t="shared" si="1109"/>
        <v>Não</v>
      </c>
      <c r="BH79" s="146" t="str">
        <f t="shared" si="1109"/>
        <v>Não</v>
      </c>
      <c r="BI79" s="146" t="str">
        <f t="shared" si="1109"/>
        <v>Não</v>
      </c>
      <c r="BJ79" s="146" t="str">
        <f t="shared" si="1109"/>
        <v>Não</v>
      </c>
      <c r="BK79" s="146" t="str">
        <f t="shared" si="1109"/>
        <v>Não</v>
      </c>
      <c r="BL79" s="146" t="str">
        <f t="shared" si="1109"/>
        <v>Não</v>
      </c>
      <c r="BQ79" s="146" t="str">
        <f t="shared" si="1109"/>
        <v>Não</v>
      </c>
      <c r="BR79" s="146" t="str">
        <f t="shared" ref="BR79:CB79" si="1110">IF(OR(BR63="",BR64=""),"Não","ok")</f>
        <v>Não</v>
      </c>
      <c r="BS79" s="146" t="str">
        <f t="shared" si="1110"/>
        <v>Não</v>
      </c>
      <c r="BT79" s="146" t="str">
        <f t="shared" si="1110"/>
        <v>Não</v>
      </c>
      <c r="BU79" s="146" t="str">
        <f t="shared" si="1110"/>
        <v>Não</v>
      </c>
      <c r="BV79" s="146" t="str">
        <f t="shared" si="1110"/>
        <v>Não</v>
      </c>
      <c r="BW79" s="146" t="str">
        <f t="shared" si="1110"/>
        <v>Não</v>
      </c>
      <c r="BX79" s="146" t="str">
        <f t="shared" si="1110"/>
        <v>Não</v>
      </c>
      <c r="BY79" s="146" t="str">
        <f t="shared" si="1110"/>
        <v>Não</v>
      </c>
      <c r="BZ79" s="146" t="str">
        <f t="shared" si="1110"/>
        <v>Não</v>
      </c>
      <c r="CA79" s="146" t="str">
        <f t="shared" si="1110"/>
        <v>Não</v>
      </c>
      <c r="CB79" s="146" t="str">
        <f t="shared" si="1110"/>
        <v>Não</v>
      </c>
    </row>
    <row r="80" spans="1:80" s="146" customFormat="1" ht="30" customHeight="1">
      <c r="A80" s="42"/>
      <c r="E80" s="146">
        <f>IF(E79="ok",COLUMN(A109),"")</f>
        <v>1</v>
      </c>
      <c r="F80" s="146">
        <f t="shared" ref="F80:P80" si="1111">IF(F79="ok",COLUMN(B109),"")</f>
        <v>2</v>
      </c>
      <c r="G80" s="146">
        <f t="shared" si="1111"/>
        <v>3</v>
      </c>
      <c r="H80" s="146">
        <f t="shared" si="1111"/>
        <v>4</v>
      </c>
      <c r="I80" s="146">
        <f t="shared" si="1111"/>
        <v>5</v>
      </c>
      <c r="J80" s="146">
        <f t="shared" si="1111"/>
        <v>6</v>
      </c>
      <c r="K80" s="146" t="str">
        <f t="shared" si="1111"/>
        <v/>
      </c>
      <c r="L80" s="146" t="str">
        <f t="shared" si="1111"/>
        <v/>
      </c>
      <c r="M80" s="146" t="str">
        <f t="shared" si="1111"/>
        <v/>
      </c>
      <c r="N80" s="146" t="str">
        <f t="shared" si="1111"/>
        <v/>
      </c>
      <c r="O80" s="146" t="str">
        <f t="shared" si="1111"/>
        <v/>
      </c>
      <c r="P80" s="146" t="str">
        <f t="shared" si="1111"/>
        <v/>
      </c>
      <c r="U80" s="146" t="str">
        <f t="shared" ref="U80:CB80" si="1112">IF(U79="ok",COLUMN(Q107),"")</f>
        <v/>
      </c>
      <c r="V80" s="146" t="str">
        <f t="shared" si="1112"/>
        <v/>
      </c>
      <c r="W80" s="146" t="str">
        <f t="shared" si="1112"/>
        <v/>
      </c>
      <c r="X80" s="146" t="str">
        <f t="shared" si="1112"/>
        <v/>
      </c>
      <c r="Y80" s="146" t="str">
        <f t="shared" si="1112"/>
        <v/>
      </c>
      <c r="Z80" s="146" t="str">
        <f t="shared" si="1112"/>
        <v/>
      </c>
      <c r="AA80" s="146" t="str">
        <f t="shared" si="1112"/>
        <v/>
      </c>
      <c r="AB80" s="146" t="str">
        <f t="shared" si="1112"/>
        <v/>
      </c>
      <c r="AC80" s="146" t="str">
        <f t="shared" si="1112"/>
        <v/>
      </c>
      <c r="AD80" s="146" t="str">
        <f t="shared" si="1112"/>
        <v/>
      </c>
      <c r="AE80" s="146" t="str">
        <f t="shared" si="1112"/>
        <v/>
      </c>
      <c r="AF80" s="146" t="str">
        <f t="shared" si="1112"/>
        <v/>
      </c>
      <c r="AK80" s="146" t="str">
        <f t="shared" si="1112"/>
        <v/>
      </c>
      <c r="AL80" s="146" t="str">
        <f t="shared" si="1112"/>
        <v/>
      </c>
      <c r="AM80" s="146" t="str">
        <f t="shared" si="1112"/>
        <v/>
      </c>
      <c r="AN80" s="146" t="str">
        <f t="shared" si="1112"/>
        <v/>
      </c>
      <c r="AO80" s="146" t="str">
        <f t="shared" si="1112"/>
        <v/>
      </c>
      <c r="AP80" s="146" t="str">
        <f t="shared" si="1112"/>
        <v/>
      </c>
      <c r="AQ80" s="146" t="str">
        <f t="shared" si="1112"/>
        <v/>
      </c>
      <c r="AR80" s="146" t="str">
        <f t="shared" si="1112"/>
        <v/>
      </c>
      <c r="AS80" s="146" t="str">
        <f t="shared" si="1112"/>
        <v/>
      </c>
      <c r="AT80" s="146" t="str">
        <f t="shared" si="1112"/>
        <v/>
      </c>
      <c r="AU80" s="146" t="str">
        <f t="shared" si="1112"/>
        <v/>
      </c>
      <c r="AV80" s="146" t="str">
        <f t="shared" si="1112"/>
        <v/>
      </c>
      <c r="AW80" s="146" t="str">
        <f t="shared" si="1112"/>
        <v/>
      </c>
      <c r="AX80" s="146" t="str">
        <f t="shared" si="1112"/>
        <v/>
      </c>
      <c r="AY80" s="146" t="str">
        <f t="shared" si="1112"/>
        <v/>
      </c>
      <c r="AZ80" s="146" t="str">
        <f t="shared" si="1112"/>
        <v/>
      </c>
      <c r="BA80" s="146" t="str">
        <f t="shared" si="1112"/>
        <v/>
      </c>
      <c r="BB80" s="146" t="str">
        <f t="shared" si="1112"/>
        <v/>
      </c>
      <c r="BC80" s="146" t="str">
        <f t="shared" si="1112"/>
        <v/>
      </c>
      <c r="BD80" s="146" t="str">
        <f t="shared" si="1112"/>
        <v/>
      </c>
      <c r="BE80" s="146" t="str">
        <f t="shared" si="1112"/>
        <v/>
      </c>
      <c r="BF80" s="146" t="str">
        <f t="shared" si="1112"/>
        <v/>
      </c>
      <c r="BG80" s="146" t="str">
        <f t="shared" si="1112"/>
        <v/>
      </c>
      <c r="BH80" s="146" t="str">
        <f t="shared" si="1112"/>
        <v/>
      </c>
      <c r="BI80" s="146" t="str">
        <f t="shared" si="1112"/>
        <v/>
      </c>
      <c r="BJ80" s="146" t="str">
        <f t="shared" si="1112"/>
        <v/>
      </c>
      <c r="BK80" s="146" t="str">
        <f t="shared" si="1112"/>
        <v/>
      </c>
      <c r="BL80" s="146" t="str">
        <f t="shared" si="1112"/>
        <v/>
      </c>
      <c r="BQ80" s="146" t="str">
        <f t="shared" si="1112"/>
        <v/>
      </c>
      <c r="BR80" s="146" t="str">
        <f t="shared" si="1112"/>
        <v/>
      </c>
      <c r="BS80" s="146" t="str">
        <f t="shared" si="1112"/>
        <v/>
      </c>
      <c r="BT80" s="146" t="str">
        <f t="shared" si="1112"/>
        <v/>
      </c>
      <c r="BU80" s="146" t="str">
        <f t="shared" si="1112"/>
        <v/>
      </c>
      <c r="BV80" s="146" t="str">
        <f t="shared" si="1112"/>
        <v/>
      </c>
      <c r="BW80" s="146" t="str">
        <f t="shared" si="1112"/>
        <v/>
      </c>
      <c r="BX80" s="146" t="str">
        <f t="shared" si="1112"/>
        <v/>
      </c>
      <c r="BY80" s="146" t="str">
        <f t="shared" si="1112"/>
        <v/>
      </c>
      <c r="BZ80" s="146" t="str">
        <f t="shared" si="1112"/>
        <v/>
      </c>
      <c r="CA80" s="146" t="str">
        <f t="shared" si="1112"/>
        <v/>
      </c>
      <c r="CB80" s="146" t="str">
        <f t="shared" si="1112"/>
        <v/>
      </c>
    </row>
    <row r="81" spans="1:80" s="146" customFormat="1" ht="30" customHeight="1">
      <c r="A81" s="42"/>
      <c r="E81" s="146" t="str">
        <f t="shared" ref="E81:P81" si="1113">IF(OR(E65="",E66=""),"Não","ok")</f>
        <v>ok</v>
      </c>
      <c r="F81" s="146" t="str">
        <f t="shared" si="1113"/>
        <v>ok</v>
      </c>
      <c r="G81" s="146" t="str">
        <f t="shared" si="1113"/>
        <v>ok</v>
      </c>
      <c r="H81" s="146" t="str">
        <f t="shared" si="1113"/>
        <v>ok</v>
      </c>
      <c r="I81" s="146" t="str">
        <f t="shared" si="1113"/>
        <v>ok</v>
      </c>
      <c r="J81" s="146" t="str">
        <f t="shared" si="1113"/>
        <v>ok</v>
      </c>
      <c r="K81" s="146" t="str">
        <f t="shared" si="1113"/>
        <v>Não</v>
      </c>
      <c r="L81" s="146" t="str">
        <f t="shared" si="1113"/>
        <v>Não</v>
      </c>
      <c r="M81" s="146" t="str">
        <f t="shared" si="1113"/>
        <v>Não</v>
      </c>
      <c r="N81" s="146" t="str">
        <f t="shared" si="1113"/>
        <v>Não</v>
      </c>
      <c r="O81" s="146" t="str">
        <f t="shared" si="1113"/>
        <v>Não</v>
      </c>
      <c r="P81" s="146" t="str">
        <f t="shared" si="1113"/>
        <v>Não</v>
      </c>
      <c r="U81" s="146" t="str">
        <f>IF(OR(U65="",U66=""),"Não","ok")</f>
        <v>Não</v>
      </c>
      <c r="V81" s="146" t="str">
        <f t="shared" ref="V81:AF81" si="1114">IF(OR(V65="",V66=""),"Não","ok")</f>
        <v>Não</v>
      </c>
      <c r="W81" s="146" t="str">
        <f t="shared" si="1114"/>
        <v>Não</v>
      </c>
      <c r="X81" s="146" t="str">
        <f t="shared" si="1114"/>
        <v>Não</v>
      </c>
      <c r="Y81" s="146" t="str">
        <f t="shared" si="1114"/>
        <v>Não</v>
      </c>
      <c r="Z81" s="146" t="str">
        <f t="shared" si="1114"/>
        <v>Não</v>
      </c>
      <c r="AA81" s="146" t="str">
        <f t="shared" si="1114"/>
        <v>Não</v>
      </c>
      <c r="AB81" s="146" t="str">
        <f t="shared" si="1114"/>
        <v>Não</v>
      </c>
      <c r="AC81" s="146" t="str">
        <f t="shared" si="1114"/>
        <v>Não</v>
      </c>
      <c r="AD81" s="146" t="str">
        <f t="shared" si="1114"/>
        <v>Não</v>
      </c>
      <c r="AE81" s="146" t="str">
        <f t="shared" si="1114"/>
        <v>Não</v>
      </c>
      <c r="AF81" s="146" t="str">
        <f t="shared" si="1114"/>
        <v>Não</v>
      </c>
      <c r="AK81" s="146" t="str">
        <f>IF(OR(AK65="",AK66=""),"Não","ok")</f>
        <v>Não</v>
      </c>
      <c r="AL81" s="146" t="str">
        <f t="shared" ref="AL81:AV81" si="1115">IF(OR(AL65="",AL66=""),"Não","ok")</f>
        <v>Não</v>
      </c>
      <c r="AM81" s="146" t="str">
        <f t="shared" si="1115"/>
        <v>Não</v>
      </c>
      <c r="AN81" s="146" t="str">
        <f t="shared" si="1115"/>
        <v>Não</v>
      </c>
      <c r="AO81" s="146" t="str">
        <f t="shared" si="1115"/>
        <v>Não</v>
      </c>
      <c r="AP81" s="146" t="str">
        <f t="shared" si="1115"/>
        <v>Não</v>
      </c>
      <c r="AQ81" s="146" t="str">
        <f t="shared" si="1115"/>
        <v>Não</v>
      </c>
      <c r="AR81" s="146" t="str">
        <f t="shared" si="1115"/>
        <v>Não</v>
      </c>
      <c r="AS81" s="146" t="str">
        <f t="shared" si="1115"/>
        <v>Não</v>
      </c>
      <c r="AT81" s="146" t="str">
        <f t="shared" si="1115"/>
        <v>Não</v>
      </c>
      <c r="AU81" s="146" t="str">
        <f t="shared" si="1115"/>
        <v>Não</v>
      </c>
      <c r="AV81" s="146" t="str">
        <f t="shared" si="1115"/>
        <v>Não</v>
      </c>
      <c r="BA81" s="146" t="str">
        <f>IF(OR(BA65="",BA66=""),"Não","ok")</f>
        <v>Não</v>
      </c>
      <c r="BB81" s="146" t="str">
        <f t="shared" ref="BB81:BL81" si="1116">IF(OR(BB65="",BB66=""),"Não","ok")</f>
        <v>Não</v>
      </c>
      <c r="BC81" s="146" t="str">
        <f t="shared" si="1116"/>
        <v>Não</v>
      </c>
      <c r="BD81" s="146" t="str">
        <f t="shared" si="1116"/>
        <v>Não</v>
      </c>
      <c r="BE81" s="146" t="str">
        <f t="shared" si="1116"/>
        <v>Não</v>
      </c>
      <c r="BF81" s="146" t="str">
        <f t="shared" si="1116"/>
        <v>Não</v>
      </c>
      <c r="BG81" s="146" t="str">
        <f t="shared" si="1116"/>
        <v>Não</v>
      </c>
      <c r="BH81" s="146" t="str">
        <f t="shared" si="1116"/>
        <v>Não</v>
      </c>
      <c r="BI81" s="146" t="str">
        <f t="shared" si="1116"/>
        <v>Não</v>
      </c>
      <c r="BJ81" s="146" t="str">
        <f t="shared" si="1116"/>
        <v>Não</v>
      </c>
      <c r="BK81" s="146" t="str">
        <f t="shared" si="1116"/>
        <v>Não</v>
      </c>
      <c r="BL81" s="146" t="str">
        <f t="shared" si="1116"/>
        <v>Não</v>
      </c>
      <c r="BQ81" s="146" t="str">
        <f t="shared" ref="BQ81:CB81" si="1117">IF(OR(BQ65="",BQ66=""),"Não","ok")</f>
        <v>Não</v>
      </c>
      <c r="BR81" s="146" t="str">
        <f t="shared" si="1117"/>
        <v>Não</v>
      </c>
      <c r="BS81" s="146" t="str">
        <f t="shared" si="1117"/>
        <v>Não</v>
      </c>
      <c r="BT81" s="146" t="str">
        <f t="shared" si="1117"/>
        <v>Não</v>
      </c>
      <c r="BU81" s="146" t="str">
        <f t="shared" si="1117"/>
        <v>Não</v>
      </c>
      <c r="BV81" s="146" t="str">
        <f t="shared" si="1117"/>
        <v>Não</v>
      </c>
      <c r="BW81" s="146" t="str">
        <f t="shared" si="1117"/>
        <v>Não</v>
      </c>
      <c r="BX81" s="146" t="str">
        <f t="shared" si="1117"/>
        <v>Não</v>
      </c>
      <c r="BY81" s="146" t="str">
        <f t="shared" si="1117"/>
        <v>Não</v>
      </c>
      <c r="BZ81" s="146" t="str">
        <f t="shared" si="1117"/>
        <v>Não</v>
      </c>
      <c r="CA81" s="146" t="str">
        <f t="shared" si="1117"/>
        <v>Não</v>
      </c>
      <c r="CB81" s="146" t="str">
        <f t="shared" si="1117"/>
        <v>Não</v>
      </c>
    </row>
    <row r="82" spans="1:80" s="146" customFormat="1" ht="30" customHeight="1">
      <c r="A82" s="42"/>
      <c r="E82" s="146">
        <f>IF(E81="ok",COLUMN(A111),"")</f>
        <v>1</v>
      </c>
      <c r="F82" s="146">
        <f t="shared" ref="F82:P82" si="1118">IF(F81="ok",COLUMN(B111),"")</f>
        <v>2</v>
      </c>
      <c r="G82" s="146">
        <f t="shared" si="1118"/>
        <v>3</v>
      </c>
      <c r="H82" s="146">
        <f t="shared" si="1118"/>
        <v>4</v>
      </c>
      <c r="I82" s="146">
        <f t="shared" si="1118"/>
        <v>5</v>
      </c>
      <c r="J82" s="146">
        <f t="shared" si="1118"/>
        <v>6</v>
      </c>
      <c r="K82" s="146" t="str">
        <f t="shared" si="1118"/>
        <v/>
      </c>
      <c r="L82" s="146" t="str">
        <f t="shared" si="1118"/>
        <v/>
      </c>
      <c r="M82" s="146" t="str">
        <f t="shared" si="1118"/>
        <v/>
      </c>
      <c r="N82" s="146" t="str">
        <f t="shared" si="1118"/>
        <v/>
      </c>
      <c r="O82" s="146" t="str">
        <f t="shared" si="1118"/>
        <v/>
      </c>
      <c r="P82" s="146" t="str">
        <f t="shared" si="1118"/>
        <v/>
      </c>
      <c r="U82" s="146" t="str">
        <f t="shared" ref="U82:AF82" si="1119">IF(U81="ok",COLUMN(Q111),"")</f>
        <v/>
      </c>
      <c r="V82" s="146" t="str">
        <f t="shared" si="1119"/>
        <v/>
      </c>
      <c r="W82" s="146" t="str">
        <f t="shared" si="1119"/>
        <v/>
      </c>
      <c r="X82" s="146" t="str">
        <f t="shared" si="1119"/>
        <v/>
      </c>
      <c r="Y82" s="146" t="str">
        <f t="shared" si="1119"/>
        <v/>
      </c>
      <c r="Z82" s="146" t="str">
        <f t="shared" si="1119"/>
        <v/>
      </c>
      <c r="AA82" s="146" t="str">
        <f t="shared" si="1119"/>
        <v/>
      </c>
      <c r="AB82" s="146" t="str">
        <f t="shared" si="1119"/>
        <v/>
      </c>
      <c r="AC82" s="146" t="str">
        <f t="shared" si="1119"/>
        <v/>
      </c>
      <c r="AD82" s="146" t="str">
        <f t="shared" si="1119"/>
        <v/>
      </c>
      <c r="AE82" s="146" t="str">
        <f t="shared" si="1119"/>
        <v/>
      </c>
      <c r="AF82" s="146" t="str">
        <f t="shared" si="1119"/>
        <v/>
      </c>
      <c r="AK82" s="146" t="str">
        <f t="shared" ref="AK82:BL82" si="1120">IF(AK81="ok",COLUMN(AG111),"")</f>
        <v/>
      </c>
      <c r="AL82" s="146" t="str">
        <f t="shared" si="1120"/>
        <v/>
      </c>
      <c r="AM82" s="146" t="str">
        <f t="shared" si="1120"/>
        <v/>
      </c>
      <c r="AN82" s="146" t="str">
        <f t="shared" si="1120"/>
        <v/>
      </c>
      <c r="AO82" s="146" t="str">
        <f t="shared" si="1120"/>
        <v/>
      </c>
      <c r="AP82" s="146" t="str">
        <f t="shared" si="1120"/>
        <v/>
      </c>
      <c r="AQ82" s="146" t="str">
        <f t="shared" si="1120"/>
        <v/>
      </c>
      <c r="AR82" s="146" t="str">
        <f t="shared" si="1120"/>
        <v/>
      </c>
      <c r="AS82" s="146" t="str">
        <f t="shared" si="1120"/>
        <v/>
      </c>
      <c r="AT82" s="146" t="str">
        <f t="shared" si="1120"/>
        <v/>
      </c>
      <c r="AU82" s="146" t="str">
        <f t="shared" si="1120"/>
        <v/>
      </c>
      <c r="AV82" s="146" t="str">
        <f t="shared" si="1120"/>
        <v/>
      </c>
      <c r="AW82" s="146" t="str">
        <f t="shared" si="1120"/>
        <v/>
      </c>
      <c r="AX82" s="146" t="str">
        <f t="shared" si="1120"/>
        <v/>
      </c>
      <c r="AY82" s="146" t="str">
        <f t="shared" si="1120"/>
        <v/>
      </c>
      <c r="AZ82" s="146" t="str">
        <f t="shared" si="1120"/>
        <v/>
      </c>
      <c r="BA82" s="146" t="str">
        <f t="shared" si="1120"/>
        <v/>
      </c>
      <c r="BB82" s="146" t="str">
        <f t="shared" si="1120"/>
        <v/>
      </c>
      <c r="BC82" s="146" t="str">
        <f t="shared" si="1120"/>
        <v/>
      </c>
      <c r="BD82" s="146" t="str">
        <f t="shared" si="1120"/>
        <v/>
      </c>
      <c r="BE82" s="146" t="str">
        <f t="shared" si="1120"/>
        <v/>
      </c>
      <c r="BF82" s="146" t="str">
        <f t="shared" si="1120"/>
        <v/>
      </c>
      <c r="BG82" s="146" t="str">
        <f t="shared" si="1120"/>
        <v/>
      </c>
      <c r="BH82" s="146" t="str">
        <f t="shared" si="1120"/>
        <v/>
      </c>
      <c r="BI82" s="146" t="str">
        <f t="shared" si="1120"/>
        <v/>
      </c>
      <c r="BJ82" s="146" t="str">
        <f t="shared" si="1120"/>
        <v/>
      </c>
      <c r="BK82" s="146" t="str">
        <f t="shared" si="1120"/>
        <v/>
      </c>
      <c r="BL82" s="146" t="str">
        <f t="shared" si="1120"/>
        <v/>
      </c>
      <c r="BQ82" s="146" t="str">
        <f t="shared" ref="BQ82:CB82" si="1121">IF(BQ81="ok",COLUMN(BM111),"")</f>
        <v/>
      </c>
      <c r="BR82" s="146" t="str">
        <f t="shared" si="1121"/>
        <v/>
      </c>
      <c r="BS82" s="146" t="str">
        <f t="shared" si="1121"/>
        <v/>
      </c>
      <c r="BT82" s="146" t="str">
        <f t="shared" si="1121"/>
        <v/>
      </c>
      <c r="BU82" s="146" t="str">
        <f t="shared" si="1121"/>
        <v/>
      </c>
      <c r="BV82" s="146" t="str">
        <f t="shared" si="1121"/>
        <v/>
      </c>
      <c r="BW82" s="146" t="str">
        <f t="shared" si="1121"/>
        <v/>
      </c>
      <c r="BX82" s="146" t="str">
        <f t="shared" si="1121"/>
        <v/>
      </c>
      <c r="BY82" s="146" t="str">
        <f t="shared" si="1121"/>
        <v/>
      </c>
      <c r="BZ82" s="146" t="str">
        <f t="shared" si="1121"/>
        <v/>
      </c>
      <c r="CA82" s="146" t="str">
        <f t="shared" si="1121"/>
        <v/>
      </c>
      <c r="CB82" s="146" t="str">
        <f t="shared" si="1121"/>
        <v/>
      </c>
    </row>
    <row r="83" spans="1:80" s="146" customFormat="1" ht="30" customHeight="1">
      <c r="A83" s="42"/>
      <c r="E83" s="146" t="str">
        <f>IF(OR(E67="",E68=""),"Não","ok")</f>
        <v>ok</v>
      </c>
      <c r="F83" s="146" t="str">
        <f t="shared" ref="F83:P83" si="1122">IF(OR(F67="",F68=""),"Não","ok")</f>
        <v>ok</v>
      </c>
      <c r="G83" s="146" t="str">
        <f t="shared" si="1122"/>
        <v>ok</v>
      </c>
      <c r="H83" s="146" t="str">
        <f t="shared" si="1122"/>
        <v>ok</v>
      </c>
      <c r="I83" s="146" t="str">
        <f t="shared" si="1122"/>
        <v>ok</v>
      </c>
      <c r="J83" s="146" t="str">
        <f t="shared" si="1122"/>
        <v>ok</v>
      </c>
      <c r="K83" s="146" t="str">
        <f t="shared" si="1122"/>
        <v>Não</v>
      </c>
      <c r="L83" s="146" t="str">
        <f t="shared" si="1122"/>
        <v>Não</v>
      </c>
      <c r="M83" s="146" t="str">
        <f t="shared" si="1122"/>
        <v>Não</v>
      </c>
      <c r="N83" s="146" t="str">
        <f t="shared" si="1122"/>
        <v>Não</v>
      </c>
      <c r="O83" s="146" t="str">
        <f t="shared" si="1122"/>
        <v>Não</v>
      </c>
      <c r="P83" s="146" t="str">
        <f t="shared" si="1122"/>
        <v>Não</v>
      </c>
      <c r="U83" s="146" t="str">
        <f t="shared" ref="U83:AF83" si="1123">IF(OR(U67="",U68=""),"Não","ok")</f>
        <v>Não</v>
      </c>
      <c r="V83" s="146" t="str">
        <f t="shared" si="1123"/>
        <v>Não</v>
      </c>
      <c r="W83" s="146" t="str">
        <f t="shared" si="1123"/>
        <v>Não</v>
      </c>
      <c r="X83" s="146" t="str">
        <f t="shared" si="1123"/>
        <v>Não</v>
      </c>
      <c r="Y83" s="146" t="str">
        <f t="shared" si="1123"/>
        <v>Não</v>
      </c>
      <c r="Z83" s="146" t="str">
        <f t="shared" si="1123"/>
        <v>Não</v>
      </c>
      <c r="AA83" s="146" t="str">
        <f t="shared" si="1123"/>
        <v>Não</v>
      </c>
      <c r="AB83" s="146" t="str">
        <f t="shared" si="1123"/>
        <v>Não</v>
      </c>
      <c r="AC83" s="146" t="str">
        <f t="shared" si="1123"/>
        <v>Não</v>
      </c>
      <c r="AD83" s="146" t="str">
        <f t="shared" si="1123"/>
        <v>Não</v>
      </c>
      <c r="AE83" s="146" t="str">
        <f t="shared" si="1123"/>
        <v>Não</v>
      </c>
      <c r="AF83" s="146" t="str">
        <f t="shared" si="1123"/>
        <v>Não</v>
      </c>
      <c r="AK83" s="146" t="str">
        <f t="shared" ref="AK83:BL83" si="1124">IF(OR(AK67="",AK68=""),"Não","ok")</f>
        <v>Não</v>
      </c>
      <c r="AL83" s="146" t="str">
        <f t="shared" si="1124"/>
        <v>Não</v>
      </c>
      <c r="AM83" s="146" t="str">
        <f t="shared" si="1124"/>
        <v>Não</v>
      </c>
      <c r="AN83" s="146" t="str">
        <f t="shared" si="1124"/>
        <v>Não</v>
      </c>
      <c r="AO83" s="146" t="str">
        <f t="shared" si="1124"/>
        <v>Não</v>
      </c>
      <c r="AP83" s="146" t="str">
        <f t="shared" si="1124"/>
        <v>Não</v>
      </c>
      <c r="AQ83" s="146" t="str">
        <f t="shared" si="1124"/>
        <v>Não</v>
      </c>
      <c r="AR83" s="146" t="str">
        <f t="shared" si="1124"/>
        <v>Não</v>
      </c>
      <c r="AS83" s="146" t="str">
        <f t="shared" si="1124"/>
        <v>Não</v>
      </c>
      <c r="AT83" s="146" t="str">
        <f t="shared" si="1124"/>
        <v>Não</v>
      </c>
      <c r="AU83" s="146" t="str">
        <f t="shared" si="1124"/>
        <v>Não</v>
      </c>
      <c r="AV83" s="146" t="str">
        <f t="shared" si="1124"/>
        <v>Não</v>
      </c>
      <c r="AW83" s="146" t="str">
        <f t="shared" si="1124"/>
        <v>Não</v>
      </c>
      <c r="AX83" s="146" t="str">
        <f t="shared" si="1124"/>
        <v>Não</v>
      </c>
      <c r="AY83" s="146" t="str">
        <f t="shared" si="1124"/>
        <v>Não</v>
      </c>
      <c r="AZ83" s="146" t="str">
        <f t="shared" si="1124"/>
        <v>Não</v>
      </c>
      <c r="BA83" s="146" t="str">
        <f t="shared" si="1124"/>
        <v>Não</v>
      </c>
      <c r="BB83" s="146" t="str">
        <f t="shared" si="1124"/>
        <v>Não</v>
      </c>
      <c r="BC83" s="146" t="str">
        <f t="shared" si="1124"/>
        <v>Não</v>
      </c>
      <c r="BD83" s="146" t="str">
        <f t="shared" si="1124"/>
        <v>Não</v>
      </c>
      <c r="BE83" s="146" t="str">
        <f t="shared" si="1124"/>
        <v>Não</v>
      </c>
      <c r="BF83" s="146" t="str">
        <f t="shared" si="1124"/>
        <v>Não</v>
      </c>
      <c r="BG83" s="146" t="str">
        <f t="shared" si="1124"/>
        <v>Não</v>
      </c>
      <c r="BH83" s="146" t="str">
        <f t="shared" si="1124"/>
        <v>Não</v>
      </c>
      <c r="BI83" s="146" t="str">
        <f t="shared" si="1124"/>
        <v>Não</v>
      </c>
      <c r="BJ83" s="146" t="str">
        <f t="shared" si="1124"/>
        <v>Não</v>
      </c>
      <c r="BK83" s="146" t="str">
        <f t="shared" si="1124"/>
        <v>Não</v>
      </c>
      <c r="BL83" s="146" t="str">
        <f t="shared" si="1124"/>
        <v>Não</v>
      </c>
      <c r="BQ83" s="146" t="str">
        <f t="shared" ref="BQ83:CB83" si="1125">IF(OR(BQ67="",BQ68=""),"Não","ok")</f>
        <v>Não</v>
      </c>
      <c r="BR83" s="146" t="str">
        <f t="shared" si="1125"/>
        <v>Não</v>
      </c>
      <c r="BS83" s="146" t="str">
        <f t="shared" si="1125"/>
        <v>Não</v>
      </c>
      <c r="BT83" s="146" t="str">
        <f t="shared" si="1125"/>
        <v>Não</v>
      </c>
      <c r="BU83" s="146" t="str">
        <f t="shared" si="1125"/>
        <v>Não</v>
      </c>
      <c r="BV83" s="146" t="str">
        <f t="shared" si="1125"/>
        <v>Não</v>
      </c>
      <c r="BW83" s="146" t="str">
        <f t="shared" si="1125"/>
        <v>Não</v>
      </c>
      <c r="BX83" s="146" t="str">
        <f t="shared" si="1125"/>
        <v>Não</v>
      </c>
      <c r="BY83" s="146" t="str">
        <f t="shared" si="1125"/>
        <v>Não</v>
      </c>
      <c r="BZ83" s="146" t="str">
        <f t="shared" si="1125"/>
        <v>Não</v>
      </c>
      <c r="CA83" s="146" t="str">
        <f t="shared" si="1125"/>
        <v>Não</v>
      </c>
      <c r="CB83" s="146" t="str">
        <f t="shared" si="1125"/>
        <v>Não</v>
      </c>
    </row>
    <row r="84" spans="1:80" s="146" customFormat="1" ht="30" customHeight="1">
      <c r="A84" s="42"/>
      <c r="E84" s="146">
        <f>IF(E83="ok",COLUMN(A113),"")</f>
        <v>1</v>
      </c>
      <c r="F84" s="146">
        <f t="shared" ref="F84:P84" si="1126">IF(F83="ok",COLUMN(B113),"")</f>
        <v>2</v>
      </c>
      <c r="G84" s="146">
        <f t="shared" si="1126"/>
        <v>3</v>
      </c>
      <c r="H84" s="146">
        <f t="shared" si="1126"/>
        <v>4</v>
      </c>
      <c r="I84" s="146">
        <f t="shared" si="1126"/>
        <v>5</v>
      </c>
      <c r="J84" s="146">
        <f t="shared" si="1126"/>
        <v>6</v>
      </c>
      <c r="K84" s="146" t="str">
        <f t="shared" si="1126"/>
        <v/>
      </c>
      <c r="L84" s="146" t="str">
        <f t="shared" si="1126"/>
        <v/>
      </c>
      <c r="M84" s="146" t="str">
        <f t="shared" si="1126"/>
        <v/>
      </c>
      <c r="N84" s="146" t="str">
        <f t="shared" si="1126"/>
        <v/>
      </c>
      <c r="O84" s="146" t="str">
        <f t="shared" si="1126"/>
        <v/>
      </c>
      <c r="P84" s="146" t="str">
        <f t="shared" si="1126"/>
        <v/>
      </c>
      <c r="U84" s="146" t="str">
        <f t="shared" ref="U84:AF84" si="1127">IF(U83="ok",COLUMN(Q112),"")</f>
        <v/>
      </c>
      <c r="V84" s="146" t="str">
        <f t="shared" si="1127"/>
        <v/>
      </c>
      <c r="W84" s="146" t="str">
        <f t="shared" si="1127"/>
        <v/>
      </c>
      <c r="X84" s="146" t="str">
        <f t="shared" si="1127"/>
        <v/>
      </c>
      <c r="Y84" s="146" t="str">
        <f t="shared" si="1127"/>
        <v/>
      </c>
      <c r="Z84" s="146" t="str">
        <f t="shared" si="1127"/>
        <v/>
      </c>
      <c r="AA84" s="146" t="str">
        <f t="shared" si="1127"/>
        <v/>
      </c>
      <c r="AB84" s="146" t="str">
        <f t="shared" si="1127"/>
        <v/>
      </c>
      <c r="AC84" s="146" t="str">
        <f t="shared" si="1127"/>
        <v/>
      </c>
      <c r="AD84" s="146" t="str">
        <f t="shared" si="1127"/>
        <v/>
      </c>
      <c r="AE84" s="146" t="str">
        <f t="shared" si="1127"/>
        <v/>
      </c>
      <c r="AF84" s="146" t="str">
        <f t="shared" si="1127"/>
        <v/>
      </c>
      <c r="AK84" s="146" t="str">
        <f t="shared" ref="AK84:BL84" si="1128">IF(AK83="ok",COLUMN(AG112),"")</f>
        <v/>
      </c>
      <c r="AL84" s="146" t="str">
        <f t="shared" si="1128"/>
        <v/>
      </c>
      <c r="AM84" s="146" t="str">
        <f t="shared" si="1128"/>
        <v/>
      </c>
      <c r="AN84" s="146" t="str">
        <f t="shared" si="1128"/>
        <v/>
      </c>
      <c r="AO84" s="146" t="str">
        <f t="shared" si="1128"/>
        <v/>
      </c>
      <c r="AP84" s="146" t="str">
        <f t="shared" si="1128"/>
        <v/>
      </c>
      <c r="AQ84" s="146" t="str">
        <f t="shared" si="1128"/>
        <v/>
      </c>
      <c r="AR84" s="146" t="str">
        <f t="shared" si="1128"/>
        <v/>
      </c>
      <c r="AS84" s="146" t="str">
        <f t="shared" si="1128"/>
        <v/>
      </c>
      <c r="AT84" s="146" t="str">
        <f t="shared" si="1128"/>
        <v/>
      </c>
      <c r="AU84" s="146" t="str">
        <f t="shared" si="1128"/>
        <v/>
      </c>
      <c r="AV84" s="146" t="str">
        <f t="shared" si="1128"/>
        <v/>
      </c>
      <c r="AW84" s="146" t="str">
        <f t="shared" si="1128"/>
        <v/>
      </c>
      <c r="AX84" s="146" t="str">
        <f t="shared" si="1128"/>
        <v/>
      </c>
      <c r="AY84" s="146" t="str">
        <f t="shared" si="1128"/>
        <v/>
      </c>
      <c r="AZ84" s="146" t="str">
        <f t="shared" si="1128"/>
        <v/>
      </c>
      <c r="BA84" s="146" t="str">
        <f t="shared" si="1128"/>
        <v/>
      </c>
      <c r="BB84" s="146" t="str">
        <f t="shared" si="1128"/>
        <v/>
      </c>
      <c r="BC84" s="146" t="str">
        <f t="shared" si="1128"/>
        <v/>
      </c>
      <c r="BD84" s="146" t="str">
        <f t="shared" si="1128"/>
        <v/>
      </c>
      <c r="BE84" s="146" t="str">
        <f t="shared" si="1128"/>
        <v/>
      </c>
      <c r="BF84" s="146" t="str">
        <f t="shared" si="1128"/>
        <v/>
      </c>
      <c r="BG84" s="146" t="str">
        <f t="shared" si="1128"/>
        <v/>
      </c>
      <c r="BH84" s="146" t="str">
        <f t="shared" si="1128"/>
        <v/>
      </c>
      <c r="BI84" s="146" t="str">
        <f t="shared" si="1128"/>
        <v/>
      </c>
      <c r="BJ84" s="146" t="str">
        <f t="shared" si="1128"/>
        <v/>
      </c>
      <c r="BK84" s="146" t="str">
        <f t="shared" si="1128"/>
        <v/>
      </c>
      <c r="BL84" s="146" t="str">
        <f t="shared" si="1128"/>
        <v/>
      </c>
      <c r="BQ84" s="146" t="str">
        <f t="shared" ref="BQ84:CB84" si="1129">IF(BQ83="ok",COLUMN(BM112),"")</f>
        <v/>
      </c>
      <c r="BR84" s="146" t="str">
        <f t="shared" si="1129"/>
        <v/>
      </c>
      <c r="BS84" s="146" t="str">
        <f t="shared" si="1129"/>
        <v/>
      </c>
      <c r="BT84" s="146" t="str">
        <f t="shared" si="1129"/>
        <v/>
      </c>
      <c r="BU84" s="146" t="str">
        <f t="shared" si="1129"/>
        <v/>
      </c>
      <c r="BV84" s="146" t="str">
        <f t="shared" si="1129"/>
        <v/>
      </c>
      <c r="BW84" s="146" t="str">
        <f t="shared" si="1129"/>
        <v/>
      </c>
      <c r="BX84" s="146" t="str">
        <f t="shared" si="1129"/>
        <v/>
      </c>
      <c r="BY84" s="146" t="str">
        <f t="shared" si="1129"/>
        <v/>
      </c>
      <c r="BZ84" s="146" t="str">
        <f t="shared" si="1129"/>
        <v/>
      </c>
      <c r="CA84" s="146" t="str">
        <f t="shared" si="1129"/>
        <v/>
      </c>
      <c r="CB84" s="146" t="str">
        <f t="shared" si="1129"/>
        <v/>
      </c>
    </row>
    <row r="85" spans="1:80" s="146" customFormat="1" ht="30" customHeight="1">
      <c r="A85" s="42"/>
      <c r="E85" s="146" t="str">
        <f>IF(OR(E69="",E70=""),"Não","ok")</f>
        <v>ok</v>
      </c>
      <c r="F85" s="146" t="str">
        <f t="shared" ref="F85:P85" si="1130">IF(OR(F69="",F70=""),"Não","ok")</f>
        <v>ok</v>
      </c>
      <c r="G85" s="146" t="str">
        <f t="shared" si="1130"/>
        <v>ok</v>
      </c>
      <c r="H85" s="146" t="str">
        <f t="shared" si="1130"/>
        <v>ok</v>
      </c>
      <c r="I85" s="146" t="str">
        <f t="shared" si="1130"/>
        <v>ok</v>
      </c>
      <c r="J85" s="146" t="str">
        <f t="shared" si="1130"/>
        <v>ok</v>
      </c>
      <c r="K85" s="146" t="str">
        <f t="shared" si="1130"/>
        <v>Não</v>
      </c>
      <c r="L85" s="146" t="str">
        <f t="shared" si="1130"/>
        <v>Não</v>
      </c>
      <c r="M85" s="146" t="str">
        <f t="shared" si="1130"/>
        <v>Não</v>
      </c>
      <c r="N85" s="146" t="str">
        <f t="shared" si="1130"/>
        <v>Não</v>
      </c>
      <c r="O85" s="146" t="str">
        <f t="shared" si="1130"/>
        <v>Não</v>
      </c>
      <c r="P85" s="146" t="str">
        <f t="shared" si="1130"/>
        <v>Não</v>
      </c>
      <c r="U85" s="146" t="str">
        <f t="shared" ref="U85:AF85" si="1131">IF(OR(U69="",U70=""),"Não","ok")</f>
        <v>Não</v>
      </c>
      <c r="V85" s="146" t="str">
        <f t="shared" si="1131"/>
        <v>Não</v>
      </c>
      <c r="W85" s="146" t="str">
        <f t="shared" si="1131"/>
        <v>Não</v>
      </c>
      <c r="X85" s="146" t="str">
        <f t="shared" si="1131"/>
        <v>Não</v>
      </c>
      <c r="Y85" s="146" t="str">
        <f t="shared" si="1131"/>
        <v>Não</v>
      </c>
      <c r="Z85" s="146" t="str">
        <f t="shared" si="1131"/>
        <v>Não</v>
      </c>
      <c r="AA85" s="146" t="str">
        <f t="shared" si="1131"/>
        <v>Não</v>
      </c>
      <c r="AB85" s="146" t="str">
        <f t="shared" si="1131"/>
        <v>Não</v>
      </c>
      <c r="AC85" s="146" t="str">
        <f t="shared" si="1131"/>
        <v>Não</v>
      </c>
      <c r="AD85" s="146" t="str">
        <f t="shared" si="1131"/>
        <v>Não</v>
      </c>
      <c r="AE85" s="146" t="str">
        <f t="shared" si="1131"/>
        <v>Não</v>
      </c>
      <c r="AF85" s="146" t="str">
        <f t="shared" si="1131"/>
        <v>Não</v>
      </c>
      <c r="AK85" s="146" t="str">
        <f t="shared" ref="AK85:BL85" si="1132">IF(OR(AK69="",AK70=""),"Não","ok")</f>
        <v>Não</v>
      </c>
      <c r="AL85" s="146" t="str">
        <f t="shared" si="1132"/>
        <v>Não</v>
      </c>
      <c r="AM85" s="146" t="str">
        <f t="shared" si="1132"/>
        <v>Não</v>
      </c>
      <c r="AN85" s="146" t="str">
        <f t="shared" si="1132"/>
        <v>Não</v>
      </c>
      <c r="AO85" s="146" t="str">
        <f t="shared" si="1132"/>
        <v>Não</v>
      </c>
      <c r="AP85" s="146" t="str">
        <f t="shared" si="1132"/>
        <v>Não</v>
      </c>
      <c r="AQ85" s="146" t="str">
        <f t="shared" si="1132"/>
        <v>Não</v>
      </c>
      <c r="AR85" s="146" t="str">
        <f t="shared" si="1132"/>
        <v>Não</v>
      </c>
      <c r="AS85" s="146" t="str">
        <f t="shared" si="1132"/>
        <v>Não</v>
      </c>
      <c r="AT85" s="146" t="str">
        <f t="shared" si="1132"/>
        <v>Não</v>
      </c>
      <c r="AU85" s="146" t="str">
        <f t="shared" si="1132"/>
        <v>Não</v>
      </c>
      <c r="AV85" s="146" t="str">
        <f t="shared" si="1132"/>
        <v>Não</v>
      </c>
      <c r="AW85" s="146" t="str">
        <f t="shared" si="1132"/>
        <v>Não</v>
      </c>
      <c r="AX85" s="146" t="str">
        <f t="shared" si="1132"/>
        <v>Não</v>
      </c>
      <c r="AY85" s="146" t="str">
        <f t="shared" si="1132"/>
        <v>Não</v>
      </c>
      <c r="AZ85" s="146" t="str">
        <f t="shared" si="1132"/>
        <v>Não</v>
      </c>
      <c r="BA85" s="146" t="str">
        <f t="shared" si="1132"/>
        <v>Não</v>
      </c>
      <c r="BB85" s="146" t="str">
        <f t="shared" si="1132"/>
        <v>Não</v>
      </c>
      <c r="BC85" s="146" t="str">
        <f t="shared" si="1132"/>
        <v>Não</v>
      </c>
      <c r="BD85" s="146" t="str">
        <f t="shared" si="1132"/>
        <v>Não</v>
      </c>
      <c r="BE85" s="146" t="str">
        <f t="shared" si="1132"/>
        <v>Não</v>
      </c>
      <c r="BF85" s="146" t="str">
        <f t="shared" si="1132"/>
        <v>Não</v>
      </c>
      <c r="BG85" s="146" t="str">
        <f t="shared" si="1132"/>
        <v>Não</v>
      </c>
      <c r="BH85" s="146" t="str">
        <f t="shared" si="1132"/>
        <v>Não</v>
      </c>
      <c r="BI85" s="146" t="str">
        <f t="shared" si="1132"/>
        <v>Não</v>
      </c>
      <c r="BJ85" s="146" t="str">
        <f t="shared" si="1132"/>
        <v>Não</v>
      </c>
      <c r="BK85" s="146" t="str">
        <f t="shared" si="1132"/>
        <v>Não</v>
      </c>
      <c r="BL85" s="146" t="str">
        <f t="shared" si="1132"/>
        <v>Não</v>
      </c>
      <c r="BQ85" s="146" t="str">
        <f t="shared" ref="BQ85:CB85" si="1133">IF(OR(BQ69="",BQ70=""),"Não","ok")</f>
        <v>Não</v>
      </c>
      <c r="BR85" s="146" t="str">
        <f t="shared" si="1133"/>
        <v>Não</v>
      </c>
      <c r="BS85" s="146" t="str">
        <f t="shared" si="1133"/>
        <v>Não</v>
      </c>
      <c r="BT85" s="146" t="str">
        <f t="shared" si="1133"/>
        <v>Não</v>
      </c>
      <c r="BU85" s="146" t="str">
        <f t="shared" si="1133"/>
        <v>Não</v>
      </c>
      <c r="BV85" s="146" t="str">
        <f t="shared" si="1133"/>
        <v>Não</v>
      </c>
      <c r="BW85" s="146" t="str">
        <f t="shared" si="1133"/>
        <v>Não</v>
      </c>
      <c r="BX85" s="146" t="str">
        <f t="shared" si="1133"/>
        <v>Não</v>
      </c>
      <c r="BY85" s="146" t="str">
        <f t="shared" si="1133"/>
        <v>Não</v>
      </c>
      <c r="BZ85" s="146" t="str">
        <f t="shared" si="1133"/>
        <v>Não</v>
      </c>
      <c r="CA85" s="146" t="str">
        <f t="shared" si="1133"/>
        <v>Não</v>
      </c>
      <c r="CB85" s="146" t="str">
        <f t="shared" si="1133"/>
        <v>Não</v>
      </c>
    </row>
    <row r="86" spans="1:80" s="146" customFormat="1" ht="30" customHeight="1">
      <c r="A86" s="42"/>
      <c r="E86" s="146">
        <f>IF(E85="ok",COLUMN(A115),"")</f>
        <v>1</v>
      </c>
      <c r="F86" s="146">
        <f t="shared" ref="F86:P86" si="1134">IF(F85="ok",COLUMN(B115),"")</f>
        <v>2</v>
      </c>
      <c r="G86" s="146">
        <f t="shared" si="1134"/>
        <v>3</v>
      </c>
      <c r="H86" s="146">
        <f t="shared" si="1134"/>
        <v>4</v>
      </c>
      <c r="I86" s="146">
        <f t="shared" si="1134"/>
        <v>5</v>
      </c>
      <c r="J86" s="146">
        <f t="shared" si="1134"/>
        <v>6</v>
      </c>
      <c r="K86" s="146" t="str">
        <f t="shared" si="1134"/>
        <v/>
      </c>
      <c r="L86" s="146" t="str">
        <f t="shared" si="1134"/>
        <v/>
      </c>
      <c r="M86" s="146" t="str">
        <f t="shared" si="1134"/>
        <v/>
      </c>
      <c r="N86" s="146" t="str">
        <f t="shared" si="1134"/>
        <v/>
      </c>
      <c r="O86" s="146" t="str">
        <f t="shared" si="1134"/>
        <v/>
      </c>
      <c r="P86" s="146" t="str">
        <f t="shared" si="1134"/>
        <v/>
      </c>
      <c r="U86" s="146" t="str">
        <f t="shared" ref="U86:AF86" si="1135">IF(U85="ok",COLUMN(Q113),"")</f>
        <v/>
      </c>
      <c r="V86" s="146" t="str">
        <f t="shared" si="1135"/>
        <v/>
      </c>
      <c r="W86" s="146" t="str">
        <f t="shared" si="1135"/>
        <v/>
      </c>
      <c r="X86" s="146" t="str">
        <f t="shared" si="1135"/>
        <v/>
      </c>
      <c r="Y86" s="146" t="str">
        <f t="shared" si="1135"/>
        <v/>
      </c>
      <c r="Z86" s="146" t="str">
        <f t="shared" si="1135"/>
        <v/>
      </c>
      <c r="AA86" s="146" t="str">
        <f t="shared" si="1135"/>
        <v/>
      </c>
      <c r="AB86" s="146" t="str">
        <f t="shared" si="1135"/>
        <v/>
      </c>
      <c r="AC86" s="146" t="str">
        <f t="shared" si="1135"/>
        <v/>
      </c>
      <c r="AD86" s="146" t="str">
        <f t="shared" si="1135"/>
        <v/>
      </c>
      <c r="AE86" s="146" t="str">
        <f t="shared" si="1135"/>
        <v/>
      </c>
      <c r="AF86" s="146" t="str">
        <f t="shared" si="1135"/>
        <v/>
      </c>
      <c r="AK86" s="146" t="str">
        <f t="shared" ref="AK86:BL86" si="1136">IF(AK85="ok",COLUMN(AG113),"")</f>
        <v/>
      </c>
      <c r="AL86" s="146" t="str">
        <f t="shared" si="1136"/>
        <v/>
      </c>
      <c r="AM86" s="146" t="str">
        <f t="shared" si="1136"/>
        <v/>
      </c>
      <c r="AN86" s="146" t="str">
        <f t="shared" si="1136"/>
        <v/>
      </c>
      <c r="AO86" s="146" t="str">
        <f t="shared" si="1136"/>
        <v/>
      </c>
      <c r="AP86" s="146" t="str">
        <f t="shared" si="1136"/>
        <v/>
      </c>
      <c r="AQ86" s="146" t="str">
        <f t="shared" si="1136"/>
        <v/>
      </c>
      <c r="AR86" s="146" t="str">
        <f t="shared" si="1136"/>
        <v/>
      </c>
      <c r="AS86" s="146" t="str">
        <f t="shared" si="1136"/>
        <v/>
      </c>
      <c r="AT86" s="146" t="str">
        <f t="shared" si="1136"/>
        <v/>
      </c>
      <c r="AU86" s="146" t="str">
        <f t="shared" si="1136"/>
        <v/>
      </c>
      <c r="AV86" s="146" t="str">
        <f t="shared" si="1136"/>
        <v/>
      </c>
      <c r="AW86" s="146" t="str">
        <f t="shared" si="1136"/>
        <v/>
      </c>
      <c r="AX86" s="146" t="str">
        <f t="shared" si="1136"/>
        <v/>
      </c>
      <c r="AY86" s="146" t="str">
        <f t="shared" si="1136"/>
        <v/>
      </c>
      <c r="AZ86" s="146" t="str">
        <f t="shared" si="1136"/>
        <v/>
      </c>
      <c r="BA86" s="146" t="str">
        <f t="shared" si="1136"/>
        <v/>
      </c>
      <c r="BB86" s="146" t="str">
        <f t="shared" si="1136"/>
        <v/>
      </c>
      <c r="BC86" s="146" t="str">
        <f t="shared" si="1136"/>
        <v/>
      </c>
      <c r="BD86" s="146" t="str">
        <f t="shared" si="1136"/>
        <v/>
      </c>
      <c r="BE86" s="146" t="str">
        <f t="shared" si="1136"/>
        <v/>
      </c>
      <c r="BF86" s="146" t="str">
        <f t="shared" si="1136"/>
        <v/>
      </c>
      <c r="BG86" s="146" t="str">
        <f t="shared" si="1136"/>
        <v/>
      </c>
      <c r="BH86" s="146" t="str">
        <f t="shared" si="1136"/>
        <v/>
      </c>
      <c r="BI86" s="146" t="str">
        <f t="shared" si="1136"/>
        <v/>
      </c>
      <c r="BJ86" s="146" t="str">
        <f t="shared" si="1136"/>
        <v/>
      </c>
      <c r="BK86" s="146" t="str">
        <f t="shared" si="1136"/>
        <v/>
      </c>
      <c r="BL86" s="146" t="str">
        <f t="shared" si="1136"/>
        <v/>
      </c>
      <c r="BQ86" s="146" t="str">
        <f t="shared" ref="BQ86:CB86" si="1137">IF(BQ85="ok",COLUMN(BM113),"")</f>
        <v/>
      </c>
      <c r="BR86" s="146" t="str">
        <f t="shared" si="1137"/>
        <v/>
      </c>
      <c r="BS86" s="146" t="str">
        <f t="shared" si="1137"/>
        <v/>
      </c>
      <c r="BT86" s="146" t="str">
        <f t="shared" si="1137"/>
        <v/>
      </c>
      <c r="BU86" s="146" t="str">
        <f t="shared" si="1137"/>
        <v/>
      </c>
      <c r="BV86" s="146" t="str">
        <f t="shared" si="1137"/>
        <v/>
      </c>
      <c r="BW86" s="146" t="str">
        <f t="shared" si="1137"/>
        <v/>
      </c>
      <c r="BX86" s="146" t="str">
        <f t="shared" si="1137"/>
        <v/>
      </c>
      <c r="BY86" s="146" t="str">
        <f t="shared" si="1137"/>
        <v/>
      </c>
      <c r="BZ86" s="146" t="str">
        <f t="shared" si="1137"/>
        <v/>
      </c>
      <c r="CA86" s="146" t="str">
        <f t="shared" si="1137"/>
        <v/>
      </c>
      <c r="CB86" s="146" t="str">
        <f t="shared" si="1137"/>
        <v/>
      </c>
    </row>
    <row r="87" spans="1:80" s="146" customFormat="1" ht="30" customHeight="1">
      <c r="A87" s="42"/>
      <c r="E87" s="146" t="str">
        <f t="shared" ref="E87:P87" si="1138">IF(OR(E71="",E72=""),"Não","ok")</f>
        <v>ok</v>
      </c>
      <c r="F87" s="146" t="str">
        <f t="shared" si="1138"/>
        <v>ok</v>
      </c>
      <c r="G87" s="146" t="str">
        <f t="shared" si="1138"/>
        <v>ok</v>
      </c>
      <c r="H87" s="146" t="str">
        <f t="shared" si="1138"/>
        <v>ok</v>
      </c>
      <c r="I87" s="146" t="str">
        <f t="shared" si="1138"/>
        <v>ok</v>
      </c>
      <c r="J87" s="146" t="str">
        <f t="shared" si="1138"/>
        <v>ok</v>
      </c>
      <c r="K87" s="146" t="str">
        <f t="shared" si="1138"/>
        <v>Não</v>
      </c>
      <c r="L87" s="146" t="str">
        <f t="shared" si="1138"/>
        <v>Não</v>
      </c>
      <c r="M87" s="146" t="str">
        <f t="shared" si="1138"/>
        <v>Não</v>
      </c>
      <c r="N87" s="146" t="str">
        <f t="shared" si="1138"/>
        <v>Não</v>
      </c>
      <c r="O87" s="146" t="str">
        <f t="shared" si="1138"/>
        <v>Não</v>
      </c>
      <c r="P87" s="146" t="str">
        <f t="shared" si="1138"/>
        <v>Não</v>
      </c>
      <c r="U87" s="146" t="str">
        <f>IF(OR(U71="",U72=""),"Não","ok")</f>
        <v>Não</v>
      </c>
      <c r="V87" s="146" t="str">
        <f t="shared" ref="V87:AF87" si="1139">IF(OR(V71="",V72=""),"Não","ok")</f>
        <v>Não</v>
      </c>
      <c r="W87" s="146" t="str">
        <f t="shared" si="1139"/>
        <v>Não</v>
      </c>
      <c r="X87" s="146" t="str">
        <f t="shared" si="1139"/>
        <v>Não</v>
      </c>
      <c r="Y87" s="146" t="str">
        <f t="shared" si="1139"/>
        <v>Não</v>
      </c>
      <c r="Z87" s="146" t="str">
        <f t="shared" si="1139"/>
        <v>Não</v>
      </c>
      <c r="AA87" s="146" t="str">
        <f t="shared" si="1139"/>
        <v>Não</v>
      </c>
      <c r="AB87" s="146" t="str">
        <f t="shared" si="1139"/>
        <v>Não</v>
      </c>
      <c r="AC87" s="146" t="str">
        <f t="shared" si="1139"/>
        <v>Não</v>
      </c>
      <c r="AD87" s="146" t="str">
        <f t="shared" si="1139"/>
        <v>Não</v>
      </c>
      <c r="AE87" s="146" t="str">
        <f t="shared" si="1139"/>
        <v>Não</v>
      </c>
      <c r="AF87" s="146" t="str">
        <f t="shared" si="1139"/>
        <v>Não</v>
      </c>
      <c r="AK87" s="146" t="str">
        <f>IF(OR(AK71="",AK72=""),"Não","ok")</f>
        <v>Não</v>
      </c>
      <c r="AL87" s="146" t="str">
        <f t="shared" ref="AL87:AV87" si="1140">IF(OR(AL71="",AL72=""),"Não","ok")</f>
        <v>Não</v>
      </c>
      <c r="AM87" s="146" t="str">
        <f t="shared" si="1140"/>
        <v>Não</v>
      </c>
      <c r="AN87" s="146" t="str">
        <f t="shared" si="1140"/>
        <v>Não</v>
      </c>
      <c r="AO87" s="146" t="str">
        <f t="shared" si="1140"/>
        <v>Não</v>
      </c>
      <c r="AP87" s="146" t="str">
        <f t="shared" si="1140"/>
        <v>Não</v>
      </c>
      <c r="AQ87" s="146" t="str">
        <f t="shared" si="1140"/>
        <v>Não</v>
      </c>
      <c r="AR87" s="146" t="str">
        <f t="shared" si="1140"/>
        <v>Não</v>
      </c>
      <c r="AS87" s="146" t="str">
        <f t="shared" si="1140"/>
        <v>Não</v>
      </c>
      <c r="AT87" s="146" t="str">
        <f t="shared" si="1140"/>
        <v>Não</v>
      </c>
      <c r="AU87" s="146" t="str">
        <f t="shared" si="1140"/>
        <v>Não</v>
      </c>
      <c r="AV87" s="146" t="str">
        <f t="shared" si="1140"/>
        <v>Não</v>
      </c>
      <c r="BA87" s="146" t="str">
        <f>IF(OR(BA71="",BA72=""),"Não","ok")</f>
        <v>Não</v>
      </c>
      <c r="BB87" s="146" t="str">
        <f t="shared" ref="BB87:BL87" si="1141">IF(OR(BB71="",BB72=""),"Não","ok")</f>
        <v>Não</v>
      </c>
      <c r="BC87" s="146" t="str">
        <f t="shared" si="1141"/>
        <v>Não</v>
      </c>
      <c r="BD87" s="146" t="str">
        <f t="shared" si="1141"/>
        <v>Não</v>
      </c>
      <c r="BE87" s="146" t="str">
        <f t="shared" si="1141"/>
        <v>Não</v>
      </c>
      <c r="BF87" s="146" t="str">
        <f t="shared" si="1141"/>
        <v>Não</v>
      </c>
      <c r="BG87" s="146" t="str">
        <f t="shared" si="1141"/>
        <v>Não</v>
      </c>
      <c r="BH87" s="146" t="str">
        <f t="shared" si="1141"/>
        <v>Não</v>
      </c>
      <c r="BI87" s="146" t="str">
        <f t="shared" si="1141"/>
        <v>Não</v>
      </c>
      <c r="BJ87" s="146" t="str">
        <f t="shared" si="1141"/>
        <v>Não</v>
      </c>
      <c r="BK87" s="146" t="str">
        <f t="shared" si="1141"/>
        <v>Não</v>
      </c>
      <c r="BL87" s="146" t="str">
        <f t="shared" si="1141"/>
        <v>Não</v>
      </c>
      <c r="BQ87" s="146" t="str">
        <f t="shared" ref="BQ87:CB87" si="1142">IF(OR(BQ71="",BQ72=""),"Não","ok")</f>
        <v>Não</v>
      </c>
      <c r="BR87" s="146" t="str">
        <f t="shared" si="1142"/>
        <v>Não</v>
      </c>
      <c r="BS87" s="146" t="str">
        <f t="shared" si="1142"/>
        <v>Não</v>
      </c>
      <c r="BT87" s="146" t="str">
        <f t="shared" si="1142"/>
        <v>Não</v>
      </c>
      <c r="BU87" s="146" t="str">
        <f t="shared" si="1142"/>
        <v>Não</v>
      </c>
      <c r="BV87" s="146" t="str">
        <f t="shared" si="1142"/>
        <v>Não</v>
      </c>
      <c r="BW87" s="146" t="str">
        <f t="shared" si="1142"/>
        <v>Não</v>
      </c>
      <c r="BX87" s="146" t="str">
        <f t="shared" si="1142"/>
        <v>Não</v>
      </c>
      <c r="BY87" s="146" t="str">
        <f t="shared" si="1142"/>
        <v>Não</v>
      </c>
      <c r="BZ87" s="146" t="str">
        <f t="shared" si="1142"/>
        <v>Não</v>
      </c>
      <c r="CA87" s="146" t="str">
        <f t="shared" si="1142"/>
        <v>Não</v>
      </c>
      <c r="CB87" s="146" t="str">
        <f t="shared" si="1142"/>
        <v>Não</v>
      </c>
    </row>
    <row r="88" spans="1:80" s="146" customFormat="1" ht="30" customHeight="1">
      <c r="A88" s="42"/>
      <c r="E88" s="146">
        <f>IF(E87="ok",COLUMN(A117),"")</f>
        <v>1</v>
      </c>
      <c r="F88" s="146">
        <f t="shared" ref="F88:P88" si="1143">IF(F87="ok",COLUMN(B117),"")</f>
        <v>2</v>
      </c>
      <c r="G88" s="146">
        <f t="shared" si="1143"/>
        <v>3</v>
      </c>
      <c r="H88" s="146">
        <f t="shared" si="1143"/>
        <v>4</v>
      </c>
      <c r="I88" s="146">
        <f t="shared" si="1143"/>
        <v>5</v>
      </c>
      <c r="J88" s="146">
        <f t="shared" si="1143"/>
        <v>6</v>
      </c>
      <c r="K88" s="146" t="str">
        <f t="shared" si="1143"/>
        <v/>
      </c>
      <c r="L88" s="146" t="str">
        <f t="shared" si="1143"/>
        <v/>
      </c>
      <c r="M88" s="146" t="str">
        <f t="shared" si="1143"/>
        <v/>
      </c>
      <c r="N88" s="146" t="str">
        <f t="shared" si="1143"/>
        <v/>
      </c>
      <c r="O88" s="146" t="str">
        <f t="shared" si="1143"/>
        <v/>
      </c>
      <c r="P88" s="146" t="str">
        <f t="shared" si="1143"/>
        <v/>
      </c>
      <c r="U88" s="146" t="str">
        <f t="shared" ref="U88:AF88" si="1144">IF(U87="ok",COLUMN(Q117),"")</f>
        <v/>
      </c>
      <c r="V88" s="146" t="str">
        <f t="shared" si="1144"/>
        <v/>
      </c>
      <c r="W88" s="146" t="str">
        <f t="shared" si="1144"/>
        <v/>
      </c>
      <c r="X88" s="146" t="str">
        <f t="shared" si="1144"/>
        <v/>
      </c>
      <c r="Y88" s="146" t="str">
        <f t="shared" si="1144"/>
        <v/>
      </c>
      <c r="Z88" s="146" t="str">
        <f t="shared" si="1144"/>
        <v/>
      </c>
      <c r="AA88" s="146" t="str">
        <f t="shared" si="1144"/>
        <v/>
      </c>
      <c r="AB88" s="146" t="str">
        <f t="shared" si="1144"/>
        <v/>
      </c>
      <c r="AC88" s="146" t="str">
        <f t="shared" si="1144"/>
        <v/>
      </c>
      <c r="AD88" s="146" t="str">
        <f t="shared" si="1144"/>
        <v/>
      </c>
      <c r="AE88" s="146" t="str">
        <f t="shared" si="1144"/>
        <v/>
      </c>
      <c r="AF88" s="146" t="str">
        <f t="shared" si="1144"/>
        <v/>
      </c>
      <c r="AK88" s="146" t="str">
        <f t="shared" ref="AK88:BL88" si="1145">IF(AK87="ok",COLUMN(AG117),"")</f>
        <v/>
      </c>
      <c r="AL88" s="146" t="str">
        <f t="shared" si="1145"/>
        <v/>
      </c>
      <c r="AM88" s="146" t="str">
        <f t="shared" si="1145"/>
        <v/>
      </c>
      <c r="AN88" s="146" t="str">
        <f t="shared" si="1145"/>
        <v/>
      </c>
      <c r="AO88" s="146" t="str">
        <f t="shared" si="1145"/>
        <v/>
      </c>
      <c r="AP88" s="146" t="str">
        <f t="shared" si="1145"/>
        <v/>
      </c>
      <c r="AQ88" s="146" t="str">
        <f t="shared" si="1145"/>
        <v/>
      </c>
      <c r="AR88" s="146" t="str">
        <f t="shared" si="1145"/>
        <v/>
      </c>
      <c r="AS88" s="146" t="str">
        <f t="shared" si="1145"/>
        <v/>
      </c>
      <c r="AT88" s="146" t="str">
        <f t="shared" si="1145"/>
        <v/>
      </c>
      <c r="AU88" s="146" t="str">
        <f t="shared" si="1145"/>
        <v/>
      </c>
      <c r="AV88" s="146" t="str">
        <f t="shared" si="1145"/>
        <v/>
      </c>
      <c r="AW88" s="146" t="str">
        <f t="shared" si="1145"/>
        <v/>
      </c>
      <c r="AX88" s="146" t="str">
        <f t="shared" si="1145"/>
        <v/>
      </c>
      <c r="AY88" s="146" t="str">
        <f t="shared" si="1145"/>
        <v/>
      </c>
      <c r="AZ88" s="146" t="str">
        <f t="shared" si="1145"/>
        <v/>
      </c>
      <c r="BA88" s="146" t="str">
        <f t="shared" si="1145"/>
        <v/>
      </c>
      <c r="BB88" s="146" t="str">
        <f t="shared" si="1145"/>
        <v/>
      </c>
      <c r="BC88" s="146" t="str">
        <f t="shared" si="1145"/>
        <v/>
      </c>
      <c r="BD88" s="146" t="str">
        <f t="shared" si="1145"/>
        <v/>
      </c>
      <c r="BE88" s="146" t="str">
        <f t="shared" si="1145"/>
        <v/>
      </c>
      <c r="BF88" s="146" t="str">
        <f t="shared" si="1145"/>
        <v/>
      </c>
      <c r="BG88" s="146" t="str">
        <f t="shared" si="1145"/>
        <v/>
      </c>
      <c r="BH88" s="146" t="str">
        <f t="shared" si="1145"/>
        <v/>
      </c>
      <c r="BI88" s="146" t="str">
        <f t="shared" si="1145"/>
        <v/>
      </c>
      <c r="BJ88" s="146" t="str">
        <f t="shared" si="1145"/>
        <v/>
      </c>
      <c r="BK88" s="146" t="str">
        <f t="shared" si="1145"/>
        <v/>
      </c>
      <c r="BL88" s="146" t="str">
        <f t="shared" si="1145"/>
        <v/>
      </c>
      <c r="BQ88" s="146" t="str">
        <f t="shared" ref="BQ88:CB88" si="1146">IF(BQ87="ok",COLUMN(BM117),"")</f>
        <v/>
      </c>
      <c r="BR88" s="146" t="str">
        <f t="shared" si="1146"/>
        <v/>
      </c>
      <c r="BS88" s="146" t="str">
        <f t="shared" si="1146"/>
        <v/>
      </c>
      <c r="BT88" s="146" t="str">
        <f t="shared" si="1146"/>
        <v/>
      </c>
      <c r="BU88" s="146" t="str">
        <f t="shared" si="1146"/>
        <v/>
      </c>
      <c r="BV88" s="146" t="str">
        <f t="shared" si="1146"/>
        <v/>
      </c>
      <c r="BW88" s="146" t="str">
        <f t="shared" si="1146"/>
        <v/>
      </c>
      <c r="BX88" s="146" t="str">
        <f t="shared" si="1146"/>
        <v/>
      </c>
      <c r="BY88" s="146" t="str">
        <f t="shared" si="1146"/>
        <v/>
      </c>
      <c r="BZ88" s="146" t="str">
        <f t="shared" si="1146"/>
        <v/>
      </c>
      <c r="CA88" s="146" t="str">
        <f t="shared" si="1146"/>
        <v/>
      </c>
      <c r="CB88" s="146" t="str">
        <f t="shared" si="1146"/>
        <v/>
      </c>
    </row>
    <row r="89" spans="1:80" s="146" customFormat="1" ht="30" customHeight="1">
      <c r="A89" s="42"/>
      <c r="E89" s="146" t="str">
        <f>IF(OR(E73="",E74=""),"Não","ok")</f>
        <v>ok</v>
      </c>
      <c r="F89" s="146" t="str">
        <f t="shared" ref="F89:P89" si="1147">IF(OR(F73="",F74=""),"Não","ok")</f>
        <v>ok</v>
      </c>
      <c r="G89" s="146" t="str">
        <f t="shared" si="1147"/>
        <v>ok</v>
      </c>
      <c r="H89" s="146" t="str">
        <f t="shared" si="1147"/>
        <v>ok</v>
      </c>
      <c r="I89" s="146" t="str">
        <f t="shared" si="1147"/>
        <v>ok</v>
      </c>
      <c r="J89" s="146" t="str">
        <f t="shared" si="1147"/>
        <v>ok</v>
      </c>
      <c r="K89" s="146" t="str">
        <f t="shared" si="1147"/>
        <v>Não</v>
      </c>
      <c r="L89" s="146" t="str">
        <f t="shared" si="1147"/>
        <v>Não</v>
      </c>
      <c r="M89" s="146" t="str">
        <f t="shared" si="1147"/>
        <v>Não</v>
      </c>
      <c r="N89" s="146" t="str">
        <f t="shared" si="1147"/>
        <v>Não</v>
      </c>
      <c r="O89" s="146" t="str">
        <f t="shared" si="1147"/>
        <v>Não</v>
      </c>
      <c r="P89" s="146" t="str">
        <f t="shared" si="1147"/>
        <v>Não</v>
      </c>
      <c r="U89" s="146" t="str">
        <f t="shared" ref="U89:AF89" si="1148">IF(OR(U73="",U74=""),"Não","ok")</f>
        <v>Não</v>
      </c>
      <c r="V89" s="146" t="str">
        <f t="shared" si="1148"/>
        <v>Não</v>
      </c>
      <c r="W89" s="146" t="str">
        <f t="shared" si="1148"/>
        <v>Não</v>
      </c>
      <c r="X89" s="146" t="str">
        <f t="shared" si="1148"/>
        <v>Não</v>
      </c>
      <c r="Y89" s="146" t="str">
        <f t="shared" si="1148"/>
        <v>Não</v>
      </c>
      <c r="Z89" s="146" t="str">
        <f t="shared" si="1148"/>
        <v>Não</v>
      </c>
      <c r="AA89" s="146" t="str">
        <f t="shared" si="1148"/>
        <v>Não</v>
      </c>
      <c r="AB89" s="146" t="str">
        <f t="shared" si="1148"/>
        <v>Não</v>
      </c>
      <c r="AC89" s="146" t="str">
        <f t="shared" si="1148"/>
        <v>Não</v>
      </c>
      <c r="AD89" s="146" t="str">
        <f t="shared" si="1148"/>
        <v>Não</v>
      </c>
      <c r="AE89" s="146" t="str">
        <f t="shared" si="1148"/>
        <v>Não</v>
      </c>
      <c r="AF89" s="146" t="str">
        <f t="shared" si="1148"/>
        <v>Não</v>
      </c>
      <c r="AK89" s="146" t="str">
        <f t="shared" ref="AK89:BL89" si="1149">IF(OR(AK73="",AK74=""),"Não","ok")</f>
        <v>Não</v>
      </c>
      <c r="AL89" s="146" t="str">
        <f t="shared" si="1149"/>
        <v>Não</v>
      </c>
      <c r="AM89" s="146" t="str">
        <f t="shared" si="1149"/>
        <v>Não</v>
      </c>
      <c r="AN89" s="146" t="str">
        <f t="shared" si="1149"/>
        <v>Não</v>
      </c>
      <c r="AO89" s="146" t="str">
        <f t="shared" si="1149"/>
        <v>Não</v>
      </c>
      <c r="AP89" s="146" t="str">
        <f t="shared" si="1149"/>
        <v>Não</v>
      </c>
      <c r="AQ89" s="146" t="str">
        <f t="shared" si="1149"/>
        <v>Não</v>
      </c>
      <c r="AR89" s="146" t="str">
        <f t="shared" si="1149"/>
        <v>Não</v>
      </c>
      <c r="AS89" s="146" t="str">
        <f t="shared" si="1149"/>
        <v>Não</v>
      </c>
      <c r="AT89" s="146" t="str">
        <f t="shared" si="1149"/>
        <v>Não</v>
      </c>
      <c r="AU89" s="146" t="str">
        <f t="shared" si="1149"/>
        <v>Não</v>
      </c>
      <c r="AV89" s="146" t="str">
        <f t="shared" si="1149"/>
        <v>Não</v>
      </c>
      <c r="AW89" s="146" t="str">
        <f t="shared" si="1149"/>
        <v>Não</v>
      </c>
      <c r="AX89" s="146" t="str">
        <f t="shared" si="1149"/>
        <v>Não</v>
      </c>
      <c r="AY89" s="146" t="str">
        <f t="shared" si="1149"/>
        <v>Não</v>
      </c>
      <c r="AZ89" s="146" t="str">
        <f t="shared" si="1149"/>
        <v>Não</v>
      </c>
      <c r="BA89" s="146" t="str">
        <f t="shared" si="1149"/>
        <v>Não</v>
      </c>
      <c r="BB89" s="146" t="str">
        <f t="shared" si="1149"/>
        <v>Não</v>
      </c>
      <c r="BC89" s="146" t="str">
        <f t="shared" si="1149"/>
        <v>Não</v>
      </c>
      <c r="BD89" s="146" t="str">
        <f t="shared" si="1149"/>
        <v>Não</v>
      </c>
      <c r="BE89" s="146" t="str">
        <f t="shared" si="1149"/>
        <v>Não</v>
      </c>
      <c r="BF89" s="146" t="str">
        <f t="shared" si="1149"/>
        <v>Não</v>
      </c>
      <c r="BG89" s="146" t="str">
        <f t="shared" si="1149"/>
        <v>Não</v>
      </c>
      <c r="BH89" s="146" t="str">
        <f t="shared" si="1149"/>
        <v>Não</v>
      </c>
      <c r="BI89" s="146" t="str">
        <f t="shared" si="1149"/>
        <v>Não</v>
      </c>
      <c r="BJ89" s="146" t="str">
        <f t="shared" si="1149"/>
        <v>Não</v>
      </c>
      <c r="BK89" s="146" t="str">
        <f t="shared" si="1149"/>
        <v>Não</v>
      </c>
      <c r="BL89" s="146" t="str">
        <f t="shared" si="1149"/>
        <v>Não</v>
      </c>
      <c r="BQ89" s="146" t="str">
        <f t="shared" ref="BQ89:CB89" si="1150">IF(OR(BQ73="",BQ74=""),"Não","ok")</f>
        <v>Não</v>
      </c>
      <c r="BR89" s="146" t="str">
        <f t="shared" si="1150"/>
        <v>Não</v>
      </c>
      <c r="BS89" s="146" t="str">
        <f t="shared" si="1150"/>
        <v>Não</v>
      </c>
      <c r="BT89" s="146" t="str">
        <f t="shared" si="1150"/>
        <v>Não</v>
      </c>
      <c r="BU89" s="146" t="str">
        <f t="shared" si="1150"/>
        <v>Não</v>
      </c>
      <c r="BV89" s="146" t="str">
        <f t="shared" si="1150"/>
        <v>Não</v>
      </c>
      <c r="BW89" s="146" t="str">
        <f t="shared" si="1150"/>
        <v>Não</v>
      </c>
      <c r="BX89" s="146" t="str">
        <f t="shared" si="1150"/>
        <v>Não</v>
      </c>
      <c r="BY89" s="146" t="str">
        <f t="shared" si="1150"/>
        <v>Não</v>
      </c>
      <c r="BZ89" s="146" t="str">
        <f t="shared" si="1150"/>
        <v>Não</v>
      </c>
      <c r="CA89" s="146" t="str">
        <f t="shared" si="1150"/>
        <v>Não</v>
      </c>
      <c r="CB89" s="146" t="str">
        <f t="shared" si="1150"/>
        <v>Não</v>
      </c>
    </row>
    <row r="90" spans="1:80" s="146" customFormat="1" ht="30" customHeight="1">
      <c r="A90" s="42"/>
      <c r="E90" s="146">
        <f>IF(E89="ok",COLUMN(A119),"")</f>
        <v>1</v>
      </c>
      <c r="F90" s="146">
        <f t="shared" ref="F90:P90" si="1151">IF(F89="ok",COLUMN(B119),"")</f>
        <v>2</v>
      </c>
      <c r="G90" s="146">
        <f t="shared" si="1151"/>
        <v>3</v>
      </c>
      <c r="H90" s="146">
        <f t="shared" si="1151"/>
        <v>4</v>
      </c>
      <c r="I90" s="146">
        <f t="shared" si="1151"/>
        <v>5</v>
      </c>
      <c r="J90" s="146">
        <f t="shared" si="1151"/>
        <v>6</v>
      </c>
      <c r="K90" s="146" t="str">
        <f t="shared" si="1151"/>
        <v/>
      </c>
      <c r="L90" s="146" t="str">
        <f t="shared" si="1151"/>
        <v/>
      </c>
      <c r="M90" s="146" t="str">
        <f t="shared" si="1151"/>
        <v/>
      </c>
      <c r="N90" s="146" t="str">
        <f t="shared" si="1151"/>
        <v/>
      </c>
      <c r="O90" s="146" t="str">
        <f t="shared" si="1151"/>
        <v/>
      </c>
      <c r="P90" s="146" t="str">
        <f t="shared" si="1151"/>
        <v/>
      </c>
      <c r="U90" s="146" t="str">
        <f t="shared" ref="U90:AF90" si="1152">IF(U89="ok",COLUMN(Q118),"")</f>
        <v/>
      </c>
      <c r="V90" s="146" t="str">
        <f t="shared" si="1152"/>
        <v/>
      </c>
      <c r="W90" s="146" t="str">
        <f t="shared" si="1152"/>
        <v/>
      </c>
      <c r="X90" s="146" t="str">
        <f t="shared" si="1152"/>
        <v/>
      </c>
      <c r="Y90" s="146" t="str">
        <f t="shared" si="1152"/>
        <v/>
      </c>
      <c r="Z90" s="146" t="str">
        <f t="shared" si="1152"/>
        <v/>
      </c>
      <c r="AA90" s="146" t="str">
        <f t="shared" si="1152"/>
        <v/>
      </c>
      <c r="AB90" s="146" t="str">
        <f t="shared" si="1152"/>
        <v/>
      </c>
      <c r="AC90" s="146" t="str">
        <f t="shared" si="1152"/>
        <v/>
      </c>
      <c r="AD90" s="146" t="str">
        <f t="shared" si="1152"/>
        <v/>
      </c>
      <c r="AE90" s="146" t="str">
        <f t="shared" si="1152"/>
        <v/>
      </c>
      <c r="AF90" s="146" t="str">
        <f t="shared" si="1152"/>
        <v/>
      </c>
      <c r="AK90" s="146" t="str">
        <f t="shared" ref="AK90:BL90" si="1153">IF(AK89="ok",COLUMN(AG118),"")</f>
        <v/>
      </c>
      <c r="AL90" s="146" t="str">
        <f t="shared" si="1153"/>
        <v/>
      </c>
      <c r="AM90" s="146" t="str">
        <f t="shared" si="1153"/>
        <v/>
      </c>
      <c r="AN90" s="146" t="str">
        <f t="shared" si="1153"/>
        <v/>
      </c>
      <c r="AO90" s="146" t="str">
        <f t="shared" si="1153"/>
        <v/>
      </c>
      <c r="AP90" s="146" t="str">
        <f t="shared" si="1153"/>
        <v/>
      </c>
      <c r="AQ90" s="146" t="str">
        <f t="shared" si="1153"/>
        <v/>
      </c>
      <c r="AR90" s="146" t="str">
        <f t="shared" si="1153"/>
        <v/>
      </c>
      <c r="AS90" s="146" t="str">
        <f t="shared" si="1153"/>
        <v/>
      </c>
      <c r="AT90" s="146" t="str">
        <f t="shared" si="1153"/>
        <v/>
      </c>
      <c r="AU90" s="146" t="str">
        <f t="shared" si="1153"/>
        <v/>
      </c>
      <c r="AV90" s="146" t="str">
        <f t="shared" si="1153"/>
        <v/>
      </c>
      <c r="AW90" s="146" t="str">
        <f t="shared" si="1153"/>
        <v/>
      </c>
      <c r="AX90" s="146" t="str">
        <f t="shared" si="1153"/>
        <v/>
      </c>
      <c r="AY90" s="146" t="str">
        <f t="shared" si="1153"/>
        <v/>
      </c>
      <c r="AZ90" s="146" t="str">
        <f t="shared" si="1153"/>
        <v/>
      </c>
      <c r="BA90" s="146" t="str">
        <f t="shared" si="1153"/>
        <v/>
      </c>
      <c r="BB90" s="146" t="str">
        <f t="shared" si="1153"/>
        <v/>
      </c>
      <c r="BC90" s="146" t="str">
        <f t="shared" si="1153"/>
        <v/>
      </c>
      <c r="BD90" s="146" t="str">
        <f t="shared" si="1153"/>
        <v/>
      </c>
      <c r="BE90" s="146" t="str">
        <f t="shared" si="1153"/>
        <v/>
      </c>
      <c r="BF90" s="146" t="str">
        <f t="shared" si="1153"/>
        <v/>
      </c>
      <c r="BG90" s="146" t="str">
        <f t="shared" si="1153"/>
        <v/>
      </c>
      <c r="BH90" s="146" t="str">
        <f t="shared" si="1153"/>
        <v/>
      </c>
      <c r="BI90" s="146" t="str">
        <f t="shared" si="1153"/>
        <v/>
      </c>
      <c r="BJ90" s="146" t="str">
        <f t="shared" si="1153"/>
        <v/>
      </c>
      <c r="BK90" s="146" t="str">
        <f t="shared" si="1153"/>
        <v/>
      </c>
      <c r="BL90" s="146" t="str">
        <f t="shared" si="1153"/>
        <v/>
      </c>
      <c r="BQ90" s="146" t="str">
        <f t="shared" ref="BQ90:CB90" si="1154">IF(BQ89="ok",COLUMN(BM118),"")</f>
        <v/>
      </c>
      <c r="BR90" s="146" t="str">
        <f t="shared" si="1154"/>
        <v/>
      </c>
      <c r="BS90" s="146" t="str">
        <f t="shared" si="1154"/>
        <v/>
      </c>
      <c r="BT90" s="146" t="str">
        <f t="shared" si="1154"/>
        <v/>
      </c>
      <c r="BU90" s="146" t="str">
        <f t="shared" si="1154"/>
        <v/>
      </c>
      <c r="BV90" s="146" t="str">
        <f t="shared" si="1154"/>
        <v/>
      </c>
      <c r="BW90" s="146" t="str">
        <f t="shared" si="1154"/>
        <v/>
      </c>
      <c r="BX90" s="146" t="str">
        <f t="shared" si="1154"/>
        <v/>
      </c>
      <c r="BY90" s="146" t="str">
        <f t="shared" si="1154"/>
        <v/>
      </c>
      <c r="BZ90" s="146" t="str">
        <f t="shared" si="1154"/>
        <v/>
      </c>
      <c r="CA90" s="146" t="str">
        <f t="shared" si="1154"/>
        <v/>
      </c>
      <c r="CB90" s="146" t="str">
        <f t="shared" si="1154"/>
        <v/>
      </c>
    </row>
    <row r="91" spans="1:80" s="146" customFormat="1" ht="30" customHeight="1">
      <c r="A91" s="42"/>
      <c r="C91" s="262" t="str">
        <f>ME!G11&amp;": "&amp;ME!H11</f>
        <v>Aumentar: Número de ventas</v>
      </c>
      <c r="D91" s="146" t="str">
        <f>UPPER(E91)</f>
        <v>PERSPECTIVA FINANCIERA</v>
      </c>
      <c r="E91" s="146" t="str">
        <f>IF(ME!$D9=0,"Não definida",ME!$D9)</f>
        <v>perspectiva financiera</v>
      </c>
    </row>
    <row r="92" spans="1:80" s="146" customFormat="1" ht="30" customHeight="1">
      <c r="A92" s="42"/>
      <c r="C92" s="262" t="str">
        <f>ME!G12&amp;": "&amp;ME!H12</f>
        <v>Disminuir: Número de clientes</v>
      </c>
      <c r="D92" s="146" t="str">
        <f t="shared" ref="D92:D94" si="1155">UPPER(E92)</f>
        <v>PERSPECTIVA DE LOS CLIENTES</v>
      </c>
      <c r="E92" s="146" t="str">
        <f>IF(ME!$H9=0,"Não definida",ME!$H9)</f>
        <v>Perspectiva de los clientes</v>
      </c>
    </row>
    <row r="93" spans="1:80" s="146" customFormat="1" ht="30" customHeight="1">
      <c r="A93" s="42"/>
      <c r="C93" s="262" t="str">
        <f>ME!G13&amp;": "&amp;ME!H13</f>
        <v>Aumentar: Número de clientes perdidos</v>
      </c>
      <c r="D93" s="146" t="str">
        <f t="shared" si="1155"/>
        <v>PERSPECTIVA DE LOS PROCESOS INTERNOS</v>
      </c>
      <c r="E93" s="146" t="str">
        <f>IF(ME!$D20=0,"Não definida",ME!$D20)</f>
        <v>Perspectiva de los procesos internos</v>
      </c>
    </row>
    <row r="94" spans="1:80" s="146" customFormat="1" ht="30" customHeight="1">
      <c r="A94" s="42"/>
      <c r="C94" s="262" t="str">
        <f>ME!G14&amp;": "&amp;ME!H14</f>
        <v>Aumentar: El gasto medio por cada venta</v>
      </c>
      <c r="D94" s="146" t="str">
        <f t="shared" si="1155"/>
        <v>PERSPECTIVA DE APRENDIZAJE</v>
      </c>
      <c r="E94" s="146" t="str">
        <f>IF(ME!$H20=0,"Não definida",ME!$H20)</f>
        <v>Perspectiva de aprendizaje</v>
      </c>
    </row>
    <row r="95" spans="1:80" s="146" customFormat="1" ht="30" customHeight="1">
      <c r="A95" s="42"/>
      <c r="C95" s="262" t="str">
        <f>ME!G15&amp;": "&amp;ME!H15</f>
        <v>Aumentar: Satisfacción del cliente</v>
      </c>
    </row>
    <row r="96" spans="1:80" s="146" customFormat="1" ht="17.25" customHeight="1">
      <c r="A96" s="42"/>
      <c r="C96" s="262" t="str">
        <f>ME!G16&amp;": "&amp;ME!H16</f>
        <v>Disminuir: Número de quejas</v>
      </c>
    </row>
    <row r="97" spans="1:84" s="146" customFormat="1" ht="30" customHeight="1">
      <c r="A97" s="42"/>
      <c r="C97" s="262" t="str">
        <f>ME!G17&amp;": "&amp;ME!H17</f>
        <v>Disminuir: La tasa de conversión%</v>
      </c>
    </row>
    <row r="98" spans="1:84" s="146" customFormat="1" ht="30" customHeight="1">
      <c r="A98" s="42"/>
      <c r="C98" s="262" t="str">
        <f>ME!G18&amp;": "&amp;ME!H18</f>
        <v>Aumentar: Volviendo a los clientes</v>
      </c>
    </row>
    <row r="99" spans="1:84" s="146" customFormat="1" ht="30" customHeight="1">
      <c r="A99" s="42"/>
    </row>
    <row r="100" spans="1:84" s="146" customFormat="1" ht="30" customHeight="1">
      <c r="A100" s="42"/>
    </row>
    <row r="101" spans="1:84" ht="30" customHeight="1">
      <c r="CC101" s="42"/>
      <c r="CD101" s="42"/>
      <c r="CF101" s="42"/>
    </row>
    <row r="102" spans="1:84" ht="30" customHeight="1">
      <c r="CC102" s="42"/>
      <c r="CD102" s="42"/>
      <c r="CF102" s="42"/>
    </row>
    <row r="103" spans="1:84" ht="30" customHeight="1">
      <c r="CC103" s="42"/>
      <c r="CD103" s="42"/>
      <c r="CF103" s="42"/>
    </row>
    <row r="104" spans="1:84" ht="30" customHeight="1">
      <c r="CC104" s="42"/>
      <c r="CD104" s="42"/>
      <c r="CF104" s="42"/>
    </row>
    <row r="105" spans="1:84" ht="30" customHeight="1">
      <c r="CC105" s="42"/>
      <c r="CD105" s="42"/>
      <c r="CF105" s="42"/>
    </row>
    <row r="106" spans="1:84" ht="30" customHeight="1">
      <c r="CC106" s="42"/>
      <c r="CD106" s="42"/>
      <c r="CF106" s="42"/>
    </row>
    <row r="107" spans="1:84" ht="30" customHeight="1">
      <c r="CC107" s="42"/>
      <c r="CD107" s="42"/>
      <c r="CF107" s="42"/>
    </row>
    <row r="108" spans="1:84" ht="30" customHeight="1">
      <c r="CC108" s="42"/>
      <c r="CD108" s="42"/>
      <c r="CF108" s="42"/>
    </row>
    <row r="109" spans="1:84" ht="30" customHeight="1">
      <c r="CC109" s="42"/>
      <c r="CD109" s="42"/>
      <c r="CF109" s="42"/>
    </row>
    <row r="110" spans="1:84" ht="30" customHeight="1">
      <c r="CC110" s="42"/>
      <c r="CD110" s="42"/>
      <c r="CF110" s="42"/>
    </row>
    <row r="111" spans="1:84" ht="30" customHeight="1">
      <c r="CC111" s="42"/>
      <c r="CD111" s="42"/>
      <c r="CF111" s="42"/>
    </row>
    <row r="112" spans="1:84" ht="30" customHeight="1">
      <c r="CC112" s="42"/>
      <c r="CD112" s="42"/>
      <c r="CF112" s="42"/>
    </row>
    <row r="113" s="42" customFormat="1" ht="30" customHeight="1"/>
    <row r="114" s="42" customFormat="1" ht="30" customHeight="1"/>
    <row r="115" s="42" customFormat="1" ht="30" customHeight="1"/>
    <row r="116" s="42" customFormat="1" ht="30" customHeight="1"/>
    <row r="117" s="42" customFormat="1" ht="30" customHeight="1"/>
    <row r="118" s="42" customFormat="1" ht="30" customHeight="1"/>
    <row r="119" s="42" customFormat="1" ht="30" customHeight="1"/>
    <row r="120" s="42" customFormat="1" ht="30" customHeight="1"/>
    <row r="121" s="42" customFormat="1" ht="30" customHeight="1"/>
    <row r="122" s="42" customFormat="1" ht="30" customHeight="1"/>
    <row r="123" s="42" customFormat="1" ht="30" customHeight="1"/>
    <row r="124" s="42" customFormat="1" ht="30" customHeight="1"/>
    <row r="125" s="42" customFormat="1" ht="30" customHeight="1"/>
    <row r="126" s="42" customFormat="1" ht="30" customHeight="1"/>
    <row r="127" s="42" customFormat="1" ht="30" customHeight="1"/>
    <row r="128" s="42" customFormat="1" ht="30" customHeight="1"/>
    <row r="129" spans="81:84" ht="30" customHeight="1">
      <c r="CC129" s="42"/>
      <c r="CD129" s="42"/>
      <c r="CF129" s="42"/>
    </row>
    <row r="130" spans="81:84" ht="30" customHeight="1">
      <c r="CC130" s="42"/>
      <c r="CD130" s="42"/>
      <c r="CF130" s="42"/>
    </row>
    <row r="131" spans="81:84" ht="30" customHeight="1">
      <c r="CC131" s="42"/>
      <c r="CD131" s="42"/>
      <c r="CF131" s="42"/>
    </row>
    <row r="132" spans="81:84" ht="30" customHeight="1">
      <c r="CC132" s="42"/>
      <c r="CD132" s="42"/>
      <c r="CF132" s="42"/>
    </row>
    <row r="133" spans="81:84" ht="30" customHeight="1">
      <c r="CC133" s="42"/>
      <c r="CD133" s="42"/>
      <c r="CF133" s="42"/>
    </row>
    <row r="134" spans="81:84" ht="30" customHeight="1">
      <c r="CC134" s="42"/>
      <c r="CD134" s="42"/>
      <c r="CF134" s="42"/>
    </row>
    <row r="135" spans="81:84" ht="30" customHeight="1">
      <c r="CC135" s="42"/>
      <c r="CD135" s="42"/>
      <c r="CF135" s="42"/>
    </row>
    <row r="136" spans="81:84" ht="30" customHeight="1">
      <c r="CC136" s="42"/>
      <c r="CD136" s="42"/>
      <c r="CF136" s="42"/>
    </row>
    <row r="137" spans="81:84" ht="30" customHeight="1">
      <c r="CC137" s="42"/>
      <c r="CD137" s="42"/>
      <c r="CF137" s="42"/>
    </row>
    <row r="138" spans="81:84" ht="30" customHeight="1">
      <c r="CC138" s="42"/>
      <c r="CD138" s="42"/>
      <c r="CF138" s="42"/>
    </row>
    <row r="139" spans="81:84" ht="30" customHeight="1"/>
    <row r="140" spans="81:84" ht="30" customHeight="1"/>
    <row r="141" spans="81:84" ht="30" customHeight="1"/>
    <row r="142" spans="81:84" ht="30" customHeight="1"/>
    <row r="143" spans="81:84" ht="30" customHeight="1"/>
    <row r="144" spans="81:8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13.8"/>
    <row r="160" ht="13.8" hidden="1"/>
    <row r="161" ht="13.8" hidden="1"/>
    <row r="162" ht="13.8" hidden="1"/>
    <row r="163" ht="13.8" hidden="1"/>
    <row r="164" ht="13.8" hidden="1"/>
    <row r="165" ht="13.8" hidden="1"/>
    <row r="166" ht="13.8" hidden="1"/>
    <row r="167" ht="13.8" hidden="1"/>
    <row r="168" ht="13.8" hidden="1"/>
    <row r="169" ht="13.8" hidden="1"/>
    <row r="170" ht="13.8" hidden="1"/>
    <row r="171" ht="13.8" hidden="1"/>
    <row r="172" ht="13.8" hidden="1"/>
    <row r="173" ht="13.8" hidden="1"/>
    <row r="174" ht="13.8" hidden="1"/>
    <row r="175" ht="13.8" hidden="1"/>
    <row r="176" ht="13.8" hidden="1"/>
    <row r="177" ht="13.8" hidden="1"/>
    <row r="178" ht="13.8" hidden="1"/>
    <row r="179" ht="13.8" hidden="1"/>
    <row r="180" ht="13.8" hidden="1"/>
    <row r="181" ht="13.8" hidden="1"/>
    <row r="182" ht="13.8" hidden="1"/>
    <row r="183" ht="13.8" hidden="1"/>
    <row r="184" ht="13.8" hidden="1"/>
    <row r="185" ht="13.8" hidden="1"/>
    <row r="186" ht="13.8" hidden="1"/>
    <row r="187" ht="13.8" hidden="1"/>
    <row r="188" ht="13.8" hidden="1"/>
    <row r="189" ht="13.8" hidden="1"/>
    <row r="190" ht="13.8" hidden="1"/>
    <row r="191" ht="13.8" hidden="1"/>
    <row r="192" ht="13.8" hidden="1"/>
    <row r="193" ht="13.8" hidden="1"/>
    <row r="194" ht="13.8" hidden="1"/>
    <row r="195" ht="13.8" hidden="1"/>
    <row r="196" ht="13.8" hidden="1"/>
    <row r="197" ht="13.8" hidden="1"/>
    <row r="198" ht="13.8" hidden="1"/>
    <row r="199" ht="13.8" hidden="1"/>
    <row r="200" ht="13.8" hidden="1"/>
    <row r="201" ht="13.8" hidden="1"/>
    <row r="202" ht="13.8" hidden="1"/>
    <row r="203" ht="13.8" hidden="1"/>
    <row r="204" ht="13.8" hidden="1"/>
    <row r="205" ht="13.8" hidden="1"/>
    <row r="206" ht="13.8" hidden="1"/>
    <row r="207" ht="13.8" hidden="1"/>
    <row r="208" ht="13.8" hidden="1"/>
    <row r="209" ht="13.8" hidden="1"/>
    <row r="210" ht="13.8" hidden="1"/>
    <row r="211" ht="13.8" hidden="1"/>
    <row r="212" ht="13.8" hidden="1"/>
    <row r="213" ht="13.8" hidden="1"/>
    <row r="214" ht="13.8" hidden="1"/>
    <row r="215" ht="13.8" hidden="1"/>
    <row r="216" ht="13.8" hidden="1"/>
    <row r="217" ht="13.8" hidden="1"/>
    <row r="218" ht="13.8" hidden="1"/>
    <row r="219" ht="13.8" hidden="1"/>
    <row r="220" ht="13.8" hidden="1"/>
    <row r="221" ht="13.8" hidden="1"/>
    <row r="222" ht="13.8" hidden="1"/>
    <row r="223" ht="13.8" hidden="1"/>
    <row r="224" ht="13.8" hidden="1"/>
    <row r="225" ht="13.8" hidden="1"/>
    <row r="226" ht="13.8" hidden="1"/>
    <row r="227" ht="13.8" hidden="1"/>
    <row r="228" ht="13.8" hidden="1"/>
    <row r="229" ht="13.8" hidden="1"/>
    <row r="230" ht="13.8" hidden="1"/>
    <row r="231" ht="13.8" hidden="1"/>
    <row r="232" ht="13.8" hidden="1"/>
    <row r="233" ht="13.8" hidden="1"/>
    <row r="234" ht="13.8" hidden="1"/>
    <row r="235" ht="13.8" hidden="1"/>
    <row r="236" ht="13.8" hidden="1"/>
    <row r="237" ht="13.8" hidden="1"/>
    <row r="238" ht="13.8" hidden="1"/>
    <row r="239" ht="13.8" hidden="1"/>
    <row r="240" ht="13.8" hidden="1"/>
    <row r="241" ht="13.8" hidden="1"/>
    <row r="242" ht="13.8" hidden="1"/>
    <row r="243" ht="13.8" hidden="1"/>
    <row r="244" ht="13.8" hidden="1"/>
    <row r="245" ht="13.8" hidden="1"/>
    <row r="246" ht="13.8" hidden="1"/>
    <row r="247" ht="13.8" hidden="1"/>
    <row r="248" ht="13.8" hidden="1"/>
    <row r="249" ht="13.8" hidden="1"/>
    <row r="250" ht="13.8" hidden="1"/>
    <row r="251" ht="13.8" hidden="1"/>
    <row r="252" ht="13.8" hidden="1"/>
    <row r="253" ht="13.8" hidden="1"/>
    <row r="254" ht="13.8" hidden="1"/>
    <row r="255" ht="13.8" hidden="1"/>
    <row r="256" ht="13.8" hidden="1"/>
    <row r="257" ht="13.8" hidden="1"/>
    <row r="258" ht="13.8" hidden="1"/>
    <row r="259" ht="13.8" hidden="1"/>
    <row r="260" ht="13.8" hidden="1"/>
    <row r="261" ht="13.8" hidden="1"/>
    <row r="262" ht="13.8" hidden="1"/>
    <row r="263" ht="13.8" hidden="1"/>
    <row r="264" ht="13.8" hidden="1"/>
    <row r="265" ht="13.8" hidden="1"/>
    <row r="266" ht="13.8" hidden="1"/>
    <row r="267" ht="13.8" hidden="1"/>
    <row r="268" ht="13.8" hidden="1"/>
    <row r="269" ht="13.8" hidden="1"/>
    <row r="270" ht="13.8" hidden="1"/>
    <row r="271" ht="13.8" hidden="1"/>
    <row r="272" ht="13.8" hidden="1"/>
    <row r="273" ht="13.8" hidden="1"/>
    <row r="274" ht="13.8" hidden="1"/>
    <row r="275" ht="13.8" hidden="1"/>
    <row r="276" ht="13.8" hidden="1"/>
    <row r="277" ht="13.8" hidden="1"/>
    <row r="278" ht="13.8" hidden="1"/>
    <row r="279" ht="13.8" hidden="1"/>
    <row r="280" ht="13.8" hidden="1"/>
    <row r="281" ht="13.8" hidden="1"/>
    <row r="282" ht="13.8" hidden="1"/>
    <row r="283" ht="13.8" hidden="1"/>
    <row r="284" ht="13.8" hidden="1"/>
    <row r="285" ht="13.8" hidden="1"/>
    <row r="286" ht="13.8" hidden="1"/>
    <row r="287" ht="13.8" hidden="1"/>
    <row r="288" ht="13.8" hidden="1"/>
    <row r="289" ht="13.8" hidden="1"/>
    <row r="290" ht="13.8" hidden="1"/>
    <row r="291" ht="13.8" hidden="1"/>
    <row r="292" ht="13.8" hidden="1"/>
    <row r="293" ht="13.8" hidden="1"/>
    <row r="294" ht="13.8" hidden="1"/>
    <row r="295" ht="13.8" hidden="1"/>
    <row r="296" ht="13.8" hidden="1"/>
    <row r="297" ht="13.8" hidden="1"/>
    <row r="298" ht="13.8" hidden="1"/>
    <row r="299" ht="13.8" hidden="1"/>
    <row r="300" ht="13.8" hidden="1"/>
    <row r="301" ht="13.8" hidden="1"/>
    <row r="302" ht="13.8" hidden="1"/>
    <row r="303" ht="13.8" hidden="1"/>
    <row r="304" ht="13.8" hidden="1"/>
    <row r="305" ht="13.8" hidden="1"/>
    <row r="306" ht="13.8" hidden="1"/>
    <row r="307" ht="13.8" hidden="1"/>
    <row r="308" ht="13.8" hidden="1"/>
    <row r="309" ht="13.8" hidden="1"/>
    <row r="310" ht="13.8" hidden="1"/>
    <row r="311" ht="13.8" hidden="1"/>
    <row r="312" ht="13.8" hidden="1"/>
    <row r="313" ht="13.8" hidden="1"/>
    <row r="314" ht="13.8" hidden="1"/>
    <row r="315" ht="13.8" hidden="1"/>
    <row r="316" ht="13.8" hidden="1"/>
    <row r="317" ht="13.8" hidden="1"/>
    <row r="318" ht="13.8" hidden="1"/>
    <row r="319" ht="13.8" hidden="1"/>
    <row r="320" ht="13.8" hidden="1"/>
    <row r="321" ht="13.8" hidden="1"/>
    <row r="322" ht="13.8" hidden="1"/>
    <row r="323" ht="13.8" hidden="1"/>
    <row r="324" ht="13.8" hidden="1"/>
    <row r="325" ht="13.8" hidden="1"/>
    <row r="326" ht="13.8" hidden="1"/>
    <row r="327" ht="13.8" hidden="1"/>
    <row r="328" ht="13.8" hidden="1"/>
    <row r="329" ht="13.8" hidden="1"/>
    <row r="330" ht="13.8" hidden="1"/>
    <row r="331" ht="13.8" hidden="1"/>
    <row r="332" ht="13.8" hidden="1"/>
    <row r="333" ht="13.8" hidden="1"/>
    <row r="334" ht="13.8" hidden="1"/>
    <row r="335" ht="13.8" hidden="1"/>
    <row r="336" ht="13.8" hidden="1"/>
    <row r="337" ht="13.8" hidden="1"/>
    <row r="338" ht="13.8" hidden="1"/>
    <row r="339" ht="13.8" hidden="1"/>
    <row r="340" ht="13.8" hidden="1"/>
    <row r="341" ht="13.8" hidden="1"/>
    <row r="342" ht="13.8" hidden="1"/>
    <row r="343" ht="13.8" hidden="1"/>
    <row r="344" ht="13.8" hidden="1"/>
    <row r="345" ht="13.8" hidden="1"/>
    <row r="346" ht="13.8" hidden="1"/>
    <row r="347" ht="13.8" hidden="1"/>
    <row r="348" ht="13.8" hidden="1"/>
    <row r="349" ht="13.8" hidden="1"/>
    <row r="350" ht="13.8" hidden="1"/>
    <row r="351" ht="13.8" hidden="1"/>
    <row r="352" ht="13.8" hidden="1"/>
    <row r="353" ht="13.8" hidden="1"/>
    <row r="354" ht="13.8" hidden="1"/>
    <row r="355" ht="13.8" hidden="1"/>
    <row r="356" ht="13.8" hidden="1"/>
    <row r="357" ht="13.8" hidden="1"/>
    <row r="358" ht="13.8" hidden="1"/>
    <row r="359" ht="13.8" hidden="1"/>
    <row r="360" ht="13.8" hidden="1"/>
    <row r="361" ht="13.8" hidden="1"/>
    <row r="362" ht="13.8" hidden="1"/>
    <row r="363" ht="13.8" hidden="1"/>
    <row r="364" ht="13.8" hidden="1"/>
    <row r="365" ht="13.8" hidden="1"/>
    <row r="366" ht="13.8" hidden="1"/>
    <row r="367" ht="13.8" hidden="1"/>
    <row r="368" ht="13.8" hidden="1"/>
    <row r="369" ht="13.8" hidden="1"/>
    <row r="370" ht="13.8" hidden="1"/>
    <row r="371" ht="13.8" hidden="1"/>
    <row r="372" ht="13.8" hidden="1"/>
    <row r="373" ht="13.8" hidden="1"/>
    <row r="374" ht="13.8" hidden="1"/>
    <row r="375" ht="13.8" hidden="1"/>
    <row r="376" ht="13.8" hidden="1"/>
    <row r="377" ht="13.8" hidden="1"/>
    <row r="378" ht="13.8" hidden="1"/>
    <row r="379" ht="13.8" hidden="1"/>
    <row r="380" ht="13.8" hidden="1"/>
    <row r="381" ht="13.8" hidden="1"/>
    <row r="382" ht="13.8" hidden="1"/>
    <row r="383" ht="13.8" hidden="1"/>
    <row r="384" ht="13.8" hidden="1"/>
    <row r="385" ht="13.8" hidden="1"/>
    <row r="386" ht="13.8" hidden="1"/>
    <row r="387" ht="13.8" hidden="1"/>
    <row r="388" ht="13.8" hidden="1"/>
    <row r="389" ht="13.8" hidden="1"/>
    <row r="390" ht="13.8" hidden="1"/>
    <row r="391" ht="13.8" hidden="1"/>
    <row r="392" ht="13.8" hidden="1"/>
    <row r="393" ht="13.8" hidden="1"/>
    <row r="394" ht="13.8" hidden="1"/>
    <row r="395" ht="13.8" hidden="1"/>
    <row r="396" ht="13.8" hidden="1"/>
    <row r="397" ht="13.8" hidden="1"/>
    <row r="398" ht="13.8" hidden="1"/>
    <row r="399" ht="13.8" hidden="1"/>
    <row r="400" ht="13.8" hidden="1"/>
    <row r="401" ht="13.8" hidden="1"/>
    <row r="402" ht="13.8" hidden="1"/>
    <row r="403" ht="13.8" hidden="1"/>
    <row r="404" ht="13.8" hidden="1"/>
    <row r="405" ht="13.8" hidden="1"/>
    <row r="406" ht="13.8" hidden="1"/>
    <row r="407" ht="13.8" hidden="1"/>
    <row r="408" ht="13.8" hidden="1"/>
    <row r="409" ht="13.8" hidden="1"/>
    <row r="410" ht="13.8" hidden="1"/>
    <row r="411" ht="13.8" hidden="1"/>
    <row r="412" ht="13.8" hidden="1"/>
    <row r="413" ht="13.8" hidden="1"/>
    <row r="414" ht="13.8" hidden="1"/>
    <row r="415" ht="13.8" hidden="1"/>
    <row r="416" ht="13.8" hidden="1"/>
    <row r="417" ht="13.8" hidden="1"/>
    <row r="418" ht="13.8" hidden="1"/>
    <row r="419" ht="13.8" hidden="1"/>
    <row r="420" ht="13.8" hidden="1"/>
    <row r="421" ht="13.8" hidden="1"/>
    <row r="422" ht="13.8" hidden="1"/>
    <row r="423" ht="13.8" hidden="1"/>
    <row r="424" ht="13.8" hidden="1"/>
    <row r="425" ht="13.8" hidden="1"/>
    <row r="426" ht="13.8" hidden="1"/>
    <row r="427" ht="13.8" hidden="1"/>
    <row r="428" ht="13.8" hidden="1"/>
    <row r="429" ht="13.8" hidden="1"/>
    <row r="430" ht="13.8" hidden="1"/>
    <row r="431" ht="13.8" hidden="1"/>
    <row r="432" ht="13.8" hidden="1"/>
    <row r="433" ht="13.8" hidden="1"/>
    <row r="434" ht="13.8" hidden="1"/>
    <row r="435" ht="13.8" hidden="1"/>
    <row r="436" ht="13.8" hidden="1"/>
    <row r="437" ht="13.8" hidden="1"/>
    <row r="438" ht="13.8" hidden="1"/>
    <row r="439" ht="13.8" hidden="1"/>
    <row r="440" ht="13.8" hidden="1"/>
    <row r="441" ht="13.8" hidden="1"/>
    <row r="442" ht="13.8" hidden="1"/>
    <row r="443" ht="13.8" hidden="1"/>
    <row r="444" ht="13.8" hidden="1"/>
    <row r="445" ht="13.8" hidden="1"/>
    <row r="446" ht="13.8" hidden="1"/>
    <row r="447" ht="13.8" hidden="1"/>
    <row r="448" ht="13.8" hidden="1"/>
    <row r="449" ht="13.8" hidden="1"/>
    <row r="450" ht="13.8" hidden="1"/>
    <row r="451" ht="13.8" hidden="1"/>
    <row r="452" ht="13.8" hidden="1"/>
    <row r="453" ht="13.8" hidden="1"/>
    <row r="454" ht="13.8" hidden="1"/>
    <row r="455" ht="13.8" hidden="1"/>
    <row r="456" ht="13.8" hidden="1"/>
    <row r="457" ht="13.8" hidden="1"/>
    <row r="458" ht="13.8" hidden="1"/>
    <row r="459" ht="13.8" hidden="1"/>
    <row r="460" ht="13.8" hidden="1"/>
    <row r="461" ht="13.8" hidden="1"/>
    <row r="462" ht="13.8" hidden="1"/>
    <row r="463" ht="13.8" hidden="1"/>
    <row r="464" ht="13.8" hidden="1"/>
    <row r="465" ht="13.8" hidden="1"/>
    <row r="466" ht="13.8" hidden="1"/>
    <row r="467" ht="13.8" hidden="1"/>
    <row r="468" ht="13.8" hidden="1"/>
    <row r="469" ht="13.8" hidden="1"/>
    <row r="470" ht="13.8" hidden="1"/>
    <row r="471" ht="13.8" hidden="1"/>
    <row r="472" ht="13.8" hidden="1"/>
    <row r="473" ht="13.8" hidden="1"/>
    <row r="474" ht="13.8" hidden="1"/>
    <row r="475" ht="13.8" hidden="1"/>
    <row r="476" ht="13.8" hidden="1"/>
    <row r="477" ht="13.8" hidden="1"/>
    <row r="478" ht="13.8" hidden="1"/>
    <row r="479" ht="13.8" hidden="1"/>
    <row r="480" ht="13.8" hidden="1"/>
    <row r="481" ht="13.8" hidden="1"/>
    <row r="482" ht="13.8" hidden="1"/>
    <row r="483" ht="13.8" hidden="1"/>
    <row r="484" ht="13.8" hidden="1"/>
    <row r="485" ht="13.8" hidden="1"/>
    <row r="486" ht="13.8" hidden="1"/>
    <row r="487" ht="13.8" hidden="1"/>
    <row r="488" ht="13.8" hidden="1"/>
    <row r="489" ht="13.8" hidden="1"/>
    <row r="490" ht="13.8" hidden="1"/>
    <row r="491" ht="13.8" hidden="1"/>
    <row r="492" ht="13.8" hidden="1"/>
    <row r="493" ht="13.8" hidden="1"/>
    <row r="494" ht="13.8" hidden="1"/>
    <row r="495" ht="13.8" hidden="1"/>
    <row r="496" ht="13.8" hidden="1"/>
    <row r="497" ht="13.8" hidden="1"/>
    <row r="498" ht="13.8" hidden="1"/>
    <row r="499" ht="13.8" hidden="1"/>
    <row r="500" ht="13.8" hidden="1"/>
    <row r="501" ht="13.8" hidden="1"/>
    <row r="502" ht="13.8" hidden="1"/>
    <row r="503" ht="13.8" hidden="1"/>
    <row r="504" ht="13.8" hidden="1"/>
    <row r="505" ht="13.8" hidden="1"/>
    <row r="506" ht="13.8" hidden="1"/>
    <row r="507" ht="13.8" hidden="1"/>
    <row r="508" ht="13.8" hidden="1"/>
    <row r="509" ht="13.8" hidden="1"/>
    <row r="510" ht="13.8" hidden="1"/>
    <row r="511" ht="13.8" hidden="1"/>
    <row r="512" ht="13.8" hidden="1"/>
    <row r="513" ht="13.8" hidden="1"/>
    <row r="514" ht="13.8" hidden="1"/>
    <row r="515" ht="13.8" hidden="1"/>
    <row r="516" ht="13.8" hidden="1"/>
    <row r="517" ht="13.8" hidden="1"/>
    <row r="518" ht="13.8" hidden="1"/>
    <row r="519" ht="13.8" hidden="1"/>
    <row r="520" ht="13.8" hidden="1"/>
    <row r="521" ht="13.8" hidden="1"/>
    <row r="522" ht="13.8" hidden="1"/>
    <row r="523" ht="13.8" hidden="1"/>
    <row r="524" ht="13.8" hidden="1"/>
    <row r="525" ht="13.8" hidden="1"/>
    <row r="526" ht="13.8" hidden="1"/>
    <row r="527" ht="13.8" hidden="1"/>
    <row r="528" ht="13.8" hidden="1"/>
    <row r="529" ht="13.8" hidden="1"/>
    <row r="530" ht="13.8" hidden="1"/>
    <row r="531" ht="13.8" hidden="1"/>
    <row r="532" ht="13.8" hidden="1"/>
    <row r="533" ht="13.8" hidden="1"/>
    <row r="534" ht="13.8" hidden="1"/>
    <row r="535" ht="13.8" hidden="1"/>
    <row r="536" ht="13.8" hidden="1"/>
    <row r="537" ht="13.8" hidden="1"/>
    <row r="538" ht="13.8" hidden="1"/>
    <row r="539" ht="13.8" hidden="1"/>
    <row r="540" ht="13.8" hidden="1"/>
    <row r="541" ht="13.8" hidden="1"/>
    <row r="542" ht="13.8" hidden="1"/>
    <row r="543" ht="13.8" hidden="1"/>
    <row r="544" ht="13.8" hidden="1"/>
    <row r="545" ht="13.8" hidden="1"/>
    <row r="546" ht="13.8" hidden="1"/>
    <row r="547" ht="13.8" hidden="1"/>
    <row r="548" ht="13.8" hidden="1"/>
    <row r="549" ht="13.8" hidden="1"/>
    <row r="550" ht="13.8" hidden="1"/>
    <row r="551" ht="13.8" hidden="1"/>
    <row r="552" ht="13.8" hidden="1"/>
    <row r="553" ht="13.8" hidden="1"/>
    <row r="554" ht="13.8" hidden="1"/>
    <row r="555" ht="13.8" hidden="1"/>
    <row r="556" ht="13.8" hidden="1"/>
    <row r="557" ht="13.8" hidden="1"/>
    <row r="558" ht="13.8" hidden="1"/>
    <row r="559" ht="13.8" hidden="1"/>
    <row r="560" ht="13.8" hidden="1"/>
    <row r="561" ht="13.8" hidden="1"/>
    <row r="562" ht="13.8" hidden="1"/>
    <row r="563" ht="13.8" hidden="1"/>
    <row r="564" ht="13.8" hidden="1"/>
    <row r="565" ht="13.8" hidden="1"/>
    <row r="566" ht="13.8" hidden="1"/>
    <row r="567" ht="13.8" hidden="1"/>
    <row r="568" ht="13.8" hidden="1"/>
    <row r="569" ht="13.8" hidden="1"/>
    <row r="570" ht="13.8" hidden="1"/>
    <row r="571" ht="13.8" hidden="1"/>
    <row r="572" ht="13.8" hidden="1"/>
    <row r="573" ht="13.8" hidden="1"/>
    <row r="574" ht="13.8" hidden="1"/>
    <row r="575" ht="13.8" hidden="1"/>
    <row r="576" ht="13.8" hidden="1"/>
    <row r="577" ht="13.8" hidden="1"/>
    <row r="578" ht="13.8" hidden="1"/>
    <row r="579" ht="13.8" hidden="1"/>
    <row r="580" ht="13.8" hidden="1"/>
    <row r="581" ht="13.8" hidden="1"/>
    <row r="582" ht="13.8" hidden="1"/>
    <row r="583" ht="13.8" hidden="1"/>
    <row r="584" ht="13.8" hidden="1"/>
    <row r="585" ht="13.8" hidden="1"/>
    <row r="586" ht="13.8" hidden="1"/>
    <row r="587" ht="13.8" hidden="1"/>
    <row r="588" ht="13.8" hidden="1"/>
    <row r="589" ht="13.8" hidden="1"/>
  </sheetData>
  <sheetProtection algorithmName="SHA-512" hashValue="oSp7DOsBcEWJHbGYRo0qw2xt3oldY3jQ+nlC1li/8xe0ViU4ukgGdcyRLsssmjg9VEZ1eacofeGI3OEqkK5inA==" saltValue="/fC8qvlBRFOi0SyXAhHEFA==" spinCount="100000" sheet="1" objects="1" scenarios="1" formatCells="0" formatColumns="0" formatRows="0" selectLockedCells="1"/>
  <mergeCells count="22">
    <mergeCell ref="AZ9:BN9"/>
    <mergeCell ref="BP9:CD9"/>
    <mergeCell ref="C12:C14"/>
    <mergeCell ref="C18:C20"/>
    <mergeCell ref="C22:C23"/>
    <mergeCell ref="C16:C17"/>
    <mergeCell ref="C10:C11"/>
    <mergeCell ref="C24:C26"/>
    <mergeCell ref="D9:R9"/>
    <mergeCell ref="C7:M7"/>
    <mergeCell ref="T9:AH9"/>
    <mergeCell ref="AJ9:AX9"/>
    <mergeCell ref="C28:C29"/>
    <mergeCell ref="C30:C32"/>
    <mergeCell ref="C34:C35"/>
    <mergeCell ref="C36:C38"/>
    <mergeCell ref="C40:C41"/>
    <mergeCell ref="C42:C44"/>
    <mergeCell ref="C46:C47"/>
    <mergeCell ref="C48:C50"/>
    <mergeCell ref="C52:C53"/>
    <mergeCell ref="C54:C56"/>
  </mergeCells>
  <conditionalFormatting sqref="A16:XFD20">
    <cfRule type="expression" dxfId="177" priority="1">
      <formula>$C$18=": "</formula>
    </cfRule>
  </conditionalFormatting>
  <conditionalFormatting sqref="A22:XFD26">
    <cfRule type="expression" dxfId="176" priority="2">
      <formula>$C$24=": "</formula>
    </cfRule>
  </conditionalFormatting>
  <conditionalFormatting sqref="A28:XFD32">
    <cfRule type="expression" dxfId="175" priority="3">
      <formula>$C$30=": "</formula>
    </cfRule>
  </conditionalFormatting>
  <conditionalFormatting sqref="A34:XFD38">
    <cfRule type="expression" dxfId="174" priority="4">
      <formula>$C$36=": "</formula>
    </cfRule>
  </conditionalFormatting>
  <conditionalFormatting sqref="A40:XFD44">
    <cfRule type="expression" dxfId="173" priority="5">
      <formula>$C$42=": "</formula>
    </cfRule>
  </conditionalFormatting>
  <conditionalFormatting sqref="A46:XFD50">
    <cfRule type="expression" dxfId="172" priority="6">
      <formula>$C$48=": "</formula>
    </cfRule>
  </conditionalFormatting>
  <conditionalFormatting sqref="A52:XFD56">
    <cfRule type="expression" dxfId="171" priority="7">
      <formula>$C$54=": "</formula>
    </cfRule>
  </conditionalFormatting>
  <conditionalFormatting sqref="E14:R14 U14:AH14 AK14:AX14 BA14:BN14 BQ14:CD14 E20:R20 U20:AH20 AK20:AX20 BA20:BN20 BQ20:CD20 E26:R26 U26:AH26 AK26:AX26 BA26:BN26 BQ26:CD26 E32:R32 U32:AH32 AK32:AX32 BA32:BN32 BQ32:CD32 E38:R38 U38:AH38 AK38:AX38 BA38:BN38 BQ38:CD38 E44:R44 U44:AH44 AK44:AX44 BA44:BN44 BQ44:CD44 E50:R50 U50:AH50 AK50:AX50 BA50:BN50 BQ50:CD50 E56:R56 U56:AH56 AK56:AX56 BA56:BN56 BQ56:CD56">
    <cfRule type="cellIs" dxfId="170" priority="28" operator="lessThan">
      <formula>0.8</formula>
    </cfRule>
  </conditionalFormatting>
  <conditionalFormatting sqref="E12:CD13">
    <cfRule type="expression" dxfId="169" priority="24">
      <formula>$D$10="Porcentagem"</formula>
    </cfRule>
    <cfRule type="expression" dxfId="168" priority="25">
      <formula>$D$10="$"</formula>
    </cfRule>
  </conditionalFormatting>
  <conditionalFormatting sqref="E18:CD19">
    <cfRule type="expression" dxfId="167" priority="22">
      <formula>$D$16="Porcentagem"</formula>
    </cfRule>
    <cfRule type="expression" dxfId="166" priority="23">
      <formula>$D$16="$"</formula>
    </cfRule>
  </conditionalFormatting>
  <conditionalFormatting sqref="E24:CD25">
    <cfRule type="expression" dxfId="165" priority="20">
      <formula>$D$22="Porcentagem"</formula>
    </cfRule>
    <cfRule type="expression" dxfId="164" priority="21">
      <formula>$D$22="$"</formula>
    </cfRule>
  </conditionalFormatting>
  <conditionalFormatting sqref="E30:CD31">
    <cfRule type="expression" dxfId="163" priority="18">
      <formula>$D$28="Porcentagem"</formula>
    </cfRule>
    <cfRule type="expression" dxfId="162" priority="19">
      <formula>$D$28="$"</formula>
    </cfRule>
  </conditionalFormatting>
  <conditionalFormatting sqref="E36:CD37">
    <cfRule type="expression" dxfId="161" priority="16">
      <formula>$D$34="Porcentagem"</formula>
    </cfRule>
    <cfRule type="expression" dxfId="160" priority="17">
      <formula>$D$34="$"</formula>
    </cfRule>
  </conditionalFormatting>
  <conditionalFormatting sqref="E42:CD43">
    <cfRule type="expression" dxfId="159" priority="14">
      <formula>$D$40="Porcentagem"</formula>
    </cfRule>
    <cfRule type="expression" dxfId="158" priority="15">
      <formula>$D$40="$"</formula>
    </cfRule>
  </conditionalFormatting>
  <conditionalFormatting sqref="E48:CD49">
    <cfRule type="expression" dxfId="157" priority="12">
      <formula>$D$46="Porcentagem"</formula>
    </cfRule>
    <cfRule type="expression" dxfId="156" priority="13">
      <formula>$D$46="$"</formula>
    </cfRule>
  </conditionalFormatting>
  <conditionalFormatting sqref="E54:CD55">
    <cfRule type="expression" dxfId="155" priority="10">
      <formula>$D$52="Porcentagem"</formula>
    </cfRule>
    <cfRule type="expression" dxfId="154" priority="11">
      <formula>$D$52="$"</formula>
    </cfRule>
  </conditionalFormatting>
  <conditionalFormatting sqref="U14:AH14 AK14:AX14 BA14:BN14 BQ14:CD14 U20:AH20 AK20:AX20 BA20:BN20 BQ20:CD20 U26:AH26 AK26:AX26 BA26:BN26 BQ26:CD26 U32:AH32 AK32:AX32 BA32:BN32 BQ32:CD32 U38:AH38 AK38:AX38 BA38:BN38 BQ38:CD38 U44:AH44 AK44:AX44 BA44:BN44 BQ44:CD44 U50:AH50 AK50:AX50 BA50:BN50 BQ50:CD50 U56:AH56 AK56:AX56 BA56:BN56 BQ56:CD56 E56:R56 E50:R50 E44:R44 E38:R38 E32:R32 E26:R26 E20:R20 E14:R14">
    <cfRule type="cellIs" dxfId="152" priority="26" operator="equal">
      <formula>""</formula>
    </cfRule>
    <cfRule type="cellIs" dxfId="151" priority="27" operator="greaterThan">
      <formula>1.2</formula>
    </cfRule>
    <cfRule type="cellIs" dxfId="150" priority="29" operator="between">
      <formula>0.8</formula>
      <formula>1.2</formula>
    </cfRule>
  </conditionalFormatting>
  <dataValidations count="2">
    <dataValidation type="list" allowBlank="1" showInputMessage="1" showErrorMessage="1" sqref="D52 D10 D16 D22 D28 D34 D40 D46" xr:uid="{00000000-0002-0000-0700-000000000000}">
      <formula1>"$,Número,Porcentaje"</formula1>
    </dataValidation>
    <dataValidation type="list" allowBlank="1" showInputMessage="1" showErrorMessage="1" sqref="C57:C58" xr:uid="{00000000-0002-0000-0700-000001000000}">
      <formula1>$C$91:$C$98</formula1>
    </dataValidation>
  </dataValidations>
  <pageMargins left="0.25" right="0.25" top="0.75" bottom="0.75" header="0.3" footer="0.3"/>
  <pageSetup paperSize="9" scale="60" orientation="landscape"/>
  <rowBreaks count="1" manualBreakCount="1">
    <brk id="32" min="2" max="81" man="1"/>
  </rowBreaks>
  <colBreaks count="4" manualBreakCount="4">
    <brk id="18" min="5" max="55" man="1"/>
    <brk id="34" min="5" max="55" man="1"/>
    <brk id="50" min="5" max="55" man="1"/>
    <brk id="66" min="5" max="55" man="1"/>
  </colBreaks>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9" id="{E4BCD2B0-2988-4426-89D7-34A7A15C7DF1}">
            <xm:f>Id.O!$K$9="1 año"</xm:f>
            <x14:dxf>
              <font>
                <color theme="0"/>
              </font>
              <fill>
                <patternFill>
                  <bgColor theme="0"/>
                </patternFill>
              </fill>
              <border>
                <left/>
                <right/>
                <top/>
                <bottom/>
                <vertical/>
                <horizontal/>
              </border>
            </x14:dxf>
          </x14:cfRule>
          <xm:sqref>S9:CD56</xm:sqref>
        </x14:conditionalFormatting>
        <x14:conditionalFormatting xmlns:xm="http://schemas.microsoft.com/office/excel/2006/main">
          <x14:cfRule type="expression" priority="8" id="{9C4A183E-BFD6-4A3D-9FE9-15253C4D6BF1}">
            <xm:f>Id.O!$K$9="3 años"</xm:f>
            <x14:dxf>
              <font>
                <color theme="0"/>
              </font>
              <fill>
                <patternFill>
                  <bgColor theme="0"/>
                </patternFill>
              </fill>
              <border>
                <left/>
                <right/>
                <top/>
                <bottom/>
                <vertical/>
                <horizontal/>
              </border>
            </x14:dxf>
          </x14:cfRule>
          <xm:sqref>AY9:CD56</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7"/>
  <dimension ref="A1:CF589"/>
  <sheetViews>
    <sheetView showGridLines="0" zoomScale="90" zoomScaleNormal="90" zoomScalePageLayoutView="90" workbookViewId="0">
      <pane xSplit="3" ySplit="9" topLeftCell="D10" activePane="bottomRight" state="frozen"/>
      <selection activeCell="C3" sqref="C3"/>
      <selection pane="topRight" activeCell="C3" sqref="C3"/>
      <selection pane="bottomLeft" activeCell="C3" sqref="C3"/>
      <selection pane="bottomRight" activeCell="D10" sqref="D10"/>
    </sheetView>
  </sheetViews>
  <sheetFormatPr defaultColWidth="0" defaultRowHeight="12.75" customHeight="1" zeroHeight="1"/>
  <cols>
    <col min="1" max="1" width="2.44140625" style="42" customWidth="1"/>
    <col min="2" max="2" width="1.5546875" style="42" customWidth="1"/>
    <col min="3" max="3" width="18.5546875" style="42" customWidth="1"/>
    <col min="4" max="4" width="12.109375" style="42" customWidth="1"/>
    <col min="5" max="16" width="12.33203125" style="42" customWidth="1"/>
    <col min="17" max="18" width="12.88671875" style="42" customWidth="1"/>
    <col min="19" max="19" width="4.33203125" style="42" customWidth="1"/>
    <col min="20" max="20" width="12.109375" style="42" customWidth="1"/>
    <col min="21" max="32" width="12.33203125" style="42" customWidth="1"/>
    <col min="33" max="34" width="12.88671875" style="42" customWidth="1"/>
    <col min="35" max="35" width="4.33203125" style="42" customWidth="1"/>
    <col min="36" max="36" width="12.109375" style="42" customWidth="1"/>
    <col min="37" max="48" width="12.33203125" style="42" customWidth="1"/>
    <col min="49" max="50" width="12.88671875" style="42" customWidth="1"/>
    <col min="51" max="51" width="4.33203125" style="42" customWidth="1"/>
    <col min="52" max="52" width="12.109375" style="42" customWidth="1"/>
    <col min="53" max="64" width="12.33203125" style="42" customWidth="1"/>
    <col min="65" max="66" width="12.88671875" style="42" customWidth="1"/>
    <col min="67" max="67" width="4.33203125" style="42" customWidth="1"/>
    <col min="68" max="68" width="12.109375" style="42" customWidth="1"/>
    <col min="69" max="80" width="12.33203125" style="42" customWidth="1"/>
    <col min="81" max="82" width="12.88671875" style="244" customWidth="1"/>
    <col min="83" max="83" width="9.109375" style="42" customWidth="1"/>
    <col min="84" max="84" width="9.109375" style="244" customWidth="1"/>
    <col min="85" max="168" width="9.109375" style="42" customWidth="1"/>
    <col min="169" max="16384" width="0" style="42" hidden="1"/>
  </cols>
  <sheetData>
    <row r="1" spans="1:84" s="222" customFormat="1" ht="39" customHeight="1">
      <c r="E1" s="223"/>
      <c r="S1" s="149"/>
      <c r="AI1" s="149"/>
      <c r="AY1" s="149"/>
      <c r="CC1" s="245"/>
      <c r="CD1" s="245"/>
      <c r="CE1" s="149"/>
      <c r="CF1" s="245"/>
    </row>
    <row r="2" spans="1:84" s="224" customFormat="1" ht="30" customHeight="1">
      <c r="B2" s="225"/>
      <c r="C2" s="225"/>
      <c r="D2" s="226"/>
      <c r="E2" s="226"/>
      <c r="F2" s="226"/>
      <c r="G2" s="226"/>
      <c r="H2" s="226"/>
      <c r="I2" s="226"/>
      <c r="S2" s="150"/>
      <c r="AI2" s="150"/>
      <c r="AY2" s="150"/>
      <c r="CC2" s="246"/>
      <c r="CD2" s="246"/>
      <c r="CE2" s="150"/>
      <c r="CF2" s="246"/>
    </row>
    <row r="3" spans="1:84" s="293" customFormat="1" ht="45" customHeight="1">
      <c r="B3" s="294"/>
      <c r="C3" s="291" t="s">
        <v>311</v>
      </c>
      <c r="D3" s="295"/>
      <c r="E3" s="295"/>
      <c r="F3" s="295"/>
      <c r="G3" s="295"/>
      <c r="H3" s="295"/>
      <c r="I3" s="295"/>
      <c r="S3" s="296"/>
      <c r="AI3" s="296"/>
      <c r="AY3" s="296"/>
      <c r="CC3" s="297"/>
      <c r="CD3" s="297"/>
      <c r="CE3" s="296"/>
      <c r="CF3" s="297"/>
    </row>
    <row r="4" spans="1:84" s="227" customFormat="1" ht="6" customHeight="1">
      <c r="B4" s="228"/>
      <c r="C4" s="228"/>
      <c r="D4" s="229"/>
      <c r="E4" s="229"/>
      <c r="F4" s="229"/>
      <c r="G4" s="229"/>
      <c r="H4" s="229"/>
      <c r="I4" s="229"/>
      <c r="S4" s="42"/>
      <c r="AI4" s="42"/>
      <c r="AY4" s="42"/>
      <c r="CC4" s="244"/>
      <c r="CD4" s="244"/>
      <c r="CE4" s="42"/>
      <c r="CF4" s="244"/>
    </row>
    <row r="5" spans="1:84" s="230" customFormat="1" ht="6" customHeight="1">
      <c r="A5" s="227"/>
      <c r="B5" s="227"/>
      <c r="S5" s="43"/>
      <c r="AI5" s="43"/>
      <c r="AY5" s="43"/>
      <c r="CC5" s="247"/>
      <c r="CD5" s="247"/>
      <c r="CE5" s="43"/>
      <c r="CF5" s="247"/>
    </row>
    <row r="6" spans="1:84" s="230" customFormat="1" ht="34.5" customHeight="1">
      <c r="A6" s="227"/>
      <c r="B6" s="227"/>
      <c r="C6" s="231" t="str">
        <f>"Estratégia para "&amp;ME!D20</f>
        <v>Estratégia para Perspectiva de los procesos internos</v>
      </c>
      <c r="S6" s="43"/>
      <c r="AI6" s="43"/>
      <c r="AY6" s="43"/>
      <c r="CC6" s="247"/>
      <c r="CD6" s="247"/>
      <c r="CE6" s="43"/>
      <c r="CF6" s="247"/>
    </row>
    <row r="7" spans="1:84" s="230" customFormat="1" ht="30" hidden="1" customHeight="1">
      <c r="A7" s="227"/>
      <c r="B7" s="227"/>
      <c r="C7" s="342"/>
      <c r="D7" s="342"/>
      <c r="E7" s="342"/>
      <c r="F7" s="342"/>
      <c r="G7" s="342"/>
      <c r="H7" s="342"/>
      <c r="I7" s="342"/>
      <c r="J7" s="342"/>
      <c r="K7" s="342"/>
      <c r="L7" s="342"/>
      <c r="M7" s="342"/>
      <c r="S7" s="43"/>
      <c r="AI7" s="43"/>
      <c r="AY7" s="43"/>
      <c r="CC7" s="247"/>
      <c r="CD7" s="247"/>
      <c r="CE7" s="43"/>
      <c r="CF7" s="247"/>
    </row>
    <row r="8" spans="1:84" s="230" customFormat="1" ht="15" hidden="1" customHeight="1">
      <c r="A8" s="227"/>
      <c r="B8" s="227"/>
      <c r="S8" s="43"/>
      <c r="AI8" s="43"/>
      <c r="AY8" s="43"/>
      <c r="CC8" s="247"/>
      <c r="CD8" s="247"/>
      <c r="CE8" s="43"/>
      <c r="CF8" s="247"/>
    </row>
    <row r="9" spans="1:84" ht="30" customHeight="1" thickBot="1">
      <c r="C9" s="42">
        <f>Id.O!D9</f>
        <v>2019</v>
      </c>
      <c r="D9" s="343" t="s">
        <v>11</v>
      </c>
      <c r="E9" s="343"/>
      <c r="F9" s="343"/>
      <c r="G9" s="343"/>
      <c r="H9" s="343"/>
      <c r="I9" s="343"/>
      <c r="J9" s="343"/>
      <c r="K9" s="343"/>
      <c r="L9" s="343"/>
      <c r="M9" s="343"/>
      <c r="N9" s="343"/>
      <c r="O9" s="343"/>
      <c r="P9" s="343"/>
      <c r="Q9" s="343"/>
      <c r="R9" s="344"/>
      <c r="S9" s="42">
        <f>C9+1</f>
        <v>2020</v>
      </c>
      <c r="T9" s="343" t="s">
        <v>12</v>
      </c>
      <c r="U9" s="343"/>
      <c r="V9" s="343"/>
      <c r="W9" s="343"/>
      <c r="X9" s="343"/>
      <c r="Y9" s="343"/>
      <c r="Z9" s="343"/>
      <c r="AA9" s="343"/>
      <c r="AB9" s="343"/>
      <c r="AC9" s="343"/>
      <c r="AD9" s="343"/>
      <c r="AE9" s="343"/>
      <c r="AF9" s="343"/>
      <c r="AG9" s="343"/>
      <c r="AH9" s="344"/>
      <c r="AI9" s="42">
        <f>S9+1</f>
        <v>2021</v>
      </c>
      <c r="AJ9" s="343" t="s">
        <v>13</v>
      </c>
      <c r="AK9" s="343"/>
      <c r="AL9" s="343"/>
      <c r="AM9" s="343"/>
      <c r="AN9" s="343"/>
      <c r="AO9" s="343"/>
      <c r="AP9" s="343"/>
      <c r="AQ9" s="343"/>
      <c r="AR9" s="343"/>
      <c r="AS9" s="343"/>
      <c r="AT9" s="343"/>
      <c r="AU9" s="343"/>
      <c r="AV9" s="343"/>
      <c r="AW9" s="343"/>
      <c r="AX9" s="344"/>
      <c r="AY9" s="42">
        <f>AI9+1</f>
        <v>2022</v>
      </c>
      <c r="AZ9" s="343" t="s">
        <v>14</v>
      </c>
      <c r="BA9" s="343"/>
      <c r="BB9" s="343"/>
      <c r="BC9" s="343"/>
      <c r="BD9" s="343"/>
      <c r="BE9" s="343"/>
      <c r="BF9" s="343"/>
      <c r="BG9" s="343"/>
      <c r="BH9" s="343"/>
      <c r="BI9" s="343"/>
      <c r="BJ9" s="343"/>
      <c r="BK9" s="343"/>
      <c r="BL9" s="343"/>
      <c r="BM9" s="343"/>
      <c r="BN9" s="344"/>
      <c r="BO9" s="42">
        <f>AY9+1</f>
        <v>2023</v>
      </c>
      <c r="BP9" s="343" t="s">
        <v>15</v>
      </c>
      <c r="BQ9" s="343"/>
      <c r="BR9" s="343"/>
      <c r="BS9" s="343"/>
      <c r="BT9" s="343"/>
      <c r="BU9" s="343"/>
      <c r="BV9" s="343"/>
      <c r="BW9" s="343"/>
      <c r="BX9" s="343"/>
      <c r="BY9" s="343"/>
      <c r="BZ9" s="343"/>
      <c r="CA9" s="343"/>
      <c r="CB9" s="343"/>
      <c r="CC9" s="343"/>
      <c r="CD9" s="344"/>
    </row>
    <row r="10" spans="1:84" s="233" customFormat="1" ht="26.25" customHeight="1" thickTop="1" thickBot="1">
      <c r="A10" s="232"/>
      <c r="C10" s="340" t="s">
        <v>69</v>
      </c>
      <c r="D10" s="234" t="s">
        <v>68</v>
      </c>
      <c r="E10" s="235" t="s">
        <v>5</v>
      </c>
      <c r="F10" s="236" t="s">
        <v>6</v>
      </c>
      <c r="G10" s="236" t="s">
        <v>7</v>
      </c>
      <c r="H10" s="236" t="s">
        <v>287</v>
      </c>
      <c r="I10" s="236" t="s">
        <v>288</v>
      </c>
      <c r="J10" s="236" t="s">
        <v>289</v>
      </c>
      <c r="K10" s="236" t="s">
        <v>290</v>
      </c>
      <c r="L10" s="236" t="s">
        <v>291</v>
      </c>
      <c r="M10" s="236" t="s">
        <v>251</v>
      </c>
      <c r="N10" s="236" t="s">
        <v>252</v>
      </c>
      <c r="O10" s="236" t="s">
        <v>254</v>
      </c>
      <c r="P10" s="236" t="s">
        <v>253</v>
      </c>
      <c r="Q10" s="237" t="s">
        <v>54</v>
      </c>
      <c r="R10" s="237" t="s">
        <v>8</v>
      </c>
      <c r="S10" s="7"/>
      <c r="T10" s="238"/>
      <c r="U10" s="235" t="s">
        <v>5</v>
      </c>
      <c r="V10" s="236" t="s">
        <v>6</v>
      </c>
      <c r="W10" s="236" t="s">
        <v>7</v>
      </c>
      <c r="X10" s="236" t="s">
        <v>287</v>
      </c>
      <c r="Y10" s="236" t="s">
        <v>288</v>
      </c>
      <c r="Z10" s="236" t="s">
        <v>289</v>
      </c>
      <c r="AA10" s="236" t="s">
        <v>290</v>
      </c>
      <c r="AB10" s="236" t="s">
        <v>291</v>
      </c>
      <c r="AC10" s="236" t="s">
        <v>251</v>
      </c>
      <c r="AD10" s="236" t="s">
        <v>252</v>
      </c>
      <c r="AE10" s="236" t="s">
        <v>254</v>
      </c>
      <c r="AF10" s="236" t="s">
        <v>253</v>
      </c>
      <c r="AG10" s="237" t="s">
        <v>54</v>
      </c>
      <c r="AH10" s="237" t="s">
        <v>8</v>
      </c>
      <c r="AI10" s="7"/>
      <c r="AJ10" s="238"/>
      <c r="AK10" s="235" t="s">
        <v>5</v>
      </c>
      <c r="AL10" s="236" t="s">
        <v>6</v>
      </c>
      <c r="AM10" s="236" t="s">
        <v>7</v>
      </c>
      <c r="AN10" s="236" t="s">
        <v>287</v>
      </c>
      <c r="AO10" s="236" t="s">
        <v>288</v>
      </c>
      <c r="AP10" s="236" t="s">
        <v>289</v>
      </c>
      <c r="AQ10" s="236" t="s">
        <v>290</v>
      </c>
      <c r="AR10" s="236" t="s">
        <v>291</v>
      </c>
      <c r="AS10" s="236" t="s">
        <v>251</v>
      </c>
      <c r="AT10" s="236" t="s">
        <v>252</v>
      </c>
      <c r="AU10" s="236" t="s">
        <v>254</v>
      </c>
      <c r="AV10" s="236" t="s">
        <v>253</v>
      </c>
      <c r="AW10" s="237" t="s">
        <v>54</v>
      </c>
      <c r="AX10" s="237" t="s">
        <v>8</v>
      </c>
      <c r="AY10" s="7"/>
      <c r="AZ10" s="238"/>
      <c r="BA10" s="235" t="s">
        <v>5</v>
      </c>
      <c r="BB10" s="236" t="s">
        <v>6</v>
      </c>
      <c r="BC10" s="236" t="s">
        <v>7</v>
      </c>
      <c r="BD10" s="236" t="s">
        <v>287</v>
      </c>
      <c r="BE10" s="236" t="s">
        <v>288</v>
      </c>
      <c r="BF10" s="236" t="s">
        <v>289</v>
      </c>
      <c r="BG10" s="236" t="s">
        <v>290</v>
      </c>
      <c r="BH10" s="236" t="s">
        <v>291</v>
      </c>
      <c r="BI10" s="236" t="s">
        <v>251</v>
      </c>
      <c r="BJ10" s="236" t="s">
        <v>252</v>
      </c>
      <c r="BK10" s="236" t="s">
        <v>254</v>
      </c>
      <c r="BL10" s="236" t="s">
        <v>253</v>
      </c>
      <c r="BM10" s="237" t="s">
        <v>54</v>
      </c>
      <c r="BN10" s="237" t="s">
        <v>8</v>
      </c>
      <c r="BP10" s="238"/>
      <c r="BQ10" s="235" t="s">
        <v>5</v>
      </c>
      <c r="BR10" s="236" t="s">
        <v>6</v>
      </c>
      <c r="BS10" s="236" t="s">
        <v>7</v>
      </c>
      <c r="BT10" s="236" t="s">
        <v>287</v>
      </c>
      <c r="BU10" s="236" t="s">
        <v>288</v>
      </c>
      <c r="BV10" s="236" t="s">
        <v>289</v>
      </c>
      <c r="BW10" s="236" t="s">
        <v>290</v>
      </c>
      <c r="BX10" s="236" t="s">
        <v>291</v>
      </c>
      <c r="BY10" s="236" t="s">
        <v>251</v>
      </c>
      <c r="BZ10" s="236" t="s">
        <v>252</v>
      </c>
      <c r="CA10" s="236" t="s">
        <v>254</v>
      </c>
      <c r="CB10" s="236" t="s">
        <v>253</v>
      </c>
      <c r="CC10" s="271" t="s">
        <v>54</v>
      </c>
      <c r="CD10" s="271" t="s">
        <v>8</v>
      </c>
      <c r="CE10" s="7"/>
      <c r="CF10" s="248"/>
    </row>
    <row r="11" spans="1:84" s="227" customFormat="1" ht="37.5" hidden="1" customHeight="1" thickTop="1" thickBot="1">
      <c r="C11" s="341"/>
      <c r="D11" s="45" t="s">
        <v>66</v>
      </c>
      <c r="E11" s="239"/>
      <c r="F11" s="239"/>
      <c r="G11" s="239"/>
      <c r="H11" s="239"/>
      <c r="I11" s="239"/>
      <c r="J11" s="239"/>
      <c r="K11" s="239"/>
      <c r="L11" s="239"/>
      <c r="M11" s="239"/>
      <c r="N11" s="239"/>
      <c r="O11" s="239"/>
      <c r="P11" s="239"/>
      <c r="Q11" s="46"/>
      <c r="R11" s="46">
        <f>SUM(E11:P11)</f>
        <v>0</v>
      </c>
      <c r="S11" s="44"/>
      <c r="T11" s="45" t="s">
        <v>66</v>
      </c>
      <c r="U11" s="239"/>
      <c r="V11" s="239"/>
      <c r="W11" s="239"/>
      <c r="X11" s="239"/>
      <c r="Y11" s="239"/>
      <c r="Z11" s="239"/>
      <c r="AA11" s="239"/>
      <c r="AB11" s="239"/>
      <c r="AC11" s="239"/>
      <c r="AD11" s="239"/>
      <c r="AE11" s="239"/>
      <c r="AF11" s="239"/>
      <c r="AG11" s="46"/>
      <c r="AH11" s="46">
        <f>SUM(U11:AF11)</f>
        <v>0</v>
      </c>
      <c r="AI11" s="44"/>
      <c r="AJ11" s="45" t="s">
        <v>66</v>
      </c>
      <c r="AK11" s="239"/>
      <c r="AL11" s="239"/>
      <c r="AM11" s="239"/>
      <c r="AN11" s="239"/>
      <c r="AO11" s="239"/>
      <c r="AP11" s="239"/>
      <c r="AQ11" s="239"/>
      <c r="AR11" s="239"/>
      <c r="AS11" s="239"/>
      <c r="AT11" s="239"/>
      <c r="AU11" s="239"/>
      <c r="AV11" s="239"/>
      <c r="AW11" s="46"/>
      <c r="AX11" s="46">
        <f>SUM(AK11:AV11)</f>
        <v>0</v>
      </c>
      <c r="AY11" s="44"/>
      <c r="AZ11" s="45" t="s">
        <v>66</v>
      </c>
      <c r="BA11" s="239"/>
      <c r="BB11" s="239"/>
      <c r="BC11" s="239"/>
      <c r="BD11" s="239"/>
      <c r="BE11" s="239"/>
      <c r="BF11" s="239"/>
      <c r="BG11" s="239"/>
      <c r="BH11" s="239"/>
      <c r="BI11" s="239"/>
      <c r="BJ11" s="239"/>
      <c r="BK11" s="239"/>
      <c r="BL11" s="239"/>
      <c r="BM11" s="46"/>
      <c r="BN11" s="46">
        <f>SUM(BA11:BL11)</f>
        <v>0</v>
      </c>
      <c r="BO11" s="240"/>
      <c r="BP11" s="45" t="s">
        <v>66</v>
      </c>
      <c r="BQ11" s="239"/>
      <c r="BR11" s="239"/>
      <c r="BS11" s="239"/>
      <c r="BT11" s="239"/>
      <c r="BU11" s="239"/>
      <c r="BV11" s="239"/>
      <c r="BW11" s="239"/>
      <c r="BX11" s="239"/>
      <c r="BY11" s="239"/>
      <c r="BZ11" s="239"/>
      <c r="CA11" s="239"/>
      <c r="CB11" s="239"/>
      <c r="CC11" s="272"/>
      <c r="CD11" s="272">
        <f>SUM(BQ11:CB11)</f>
        <v>0</v>
      </c>
      <c r="CE11" s="42"/>
      <c r="CF11" s="244"/>
    </row>
    <row r="12" spans="1:84" s="227" customFormat="1" ht="26.25" customHeight="1" thickTop="1" thickBot="1">
      <c r="C12" s="337" t="str">
        <f>C91</f>
        <v>Aumentar: Capacidad de producción</v>
      </c>
      <c r="D12" s="45" t="s">
        <v>9</v>
      </c>
      <c r="E12" s="239">
        <v>100</v>
      </c>
      <c r="F12" s="239">
        <v>200</v>
      </c>
      <c r="G12" s="239">
        <v>300</v>
      </c>
      <c r="H12" s="239">
        <v>400</v>
      </c>
      <c r="I12" s="239">
        <v>500</v>
      </c>
      <c r="J12" s="239">
        <v>600</v>
      </c>
      <c r="K12" s="239">
        <v>700</v>
      </c>
      <c r="L12" s="239"/>
      <c r="M12" s="239"/>
      <c r="N12" s="239"/>
      <c r="O12" s="239"/>
      <c r="P12" s="239"/>
      <c r="Q12" s="46">
        <f>SUMIF(E59:P59,"=1",E12:P12)</f>
        <v>2100</v>
      </c>
      <c r="R12" s="46">
        <f>SUM(E12:P12)</f>
        <v>2800</v>
      </c>
      <c r="S12" s="42">
        <v>7</v>
      </c>
      <c r="T12" s="45" t="s">
        <v>9</v>
      </c>
      <c r="U12" s="239"/>
      <c r="V12" s="239"/>
      <c r="W12" s="239"/>
      <c r="X12" s="239"/>
      <c r="Y12" s="239"/>
      <c r="Z12" s="239"/>
      <c r="AA12" s="239"/>
      <c r="AB12" s="239"/>
      <c r="AC12" s="239"/>
      <c r="AD12" s="239"/>
      <c r="AE12" s="239"/>
      <c r="AF12" s="239"/>
      <c r="AG12" s="46">
        <f>SUMIF(U59:AF59,"=1",U12:AF12)</f>
        <v>0</v>
      </c>
      <c r="AH12" s="46">
        <f>SUM(U12:AF12)</f>
        <v>0</v>
      </c>
      <c r="AI12" s="42"/>
      <c r="AJ12" s="45" t="s">
        <v>9</v>
      </c>
      <c r="AK12" s="239"/>
      <c r="AL12" s="239"/>
      <c r="AM12" s="239"/>
      <c r="AN12" s="239"/>
      <c r="AO12" s="239"/>
      <c r="AP12" s="239"/>
      <c r="AQ12" s="239"/>
      <c r="AR12" s="239"/>
      <c r="AS12" s="239"/>
      <c r="AT12" s="239"/>
      <c r="AU12" s="239"/>
      <c r="AV12" s="239"/>
      <c r="AW12" s="46">
        <f>SUMIF(AK59:AV59,"=1",AK12:AV12)</f>
        <v>0</v>
      </c>
      <c r="AX12" s="46">
        <f>SUM(AK12:AV12)</f>
        <v>0</v>
      </c>
      <c r="AY12" s="42"/>
      <c r="AZ12" s="45" t="s">
        <v>9</v>
      </c>
      <c r="BA12" s="239"/>
      <c r="BB12" s="239"/>
      <c r="BC12" s="239"/>
      <c r="BD12" s="239"/>
      <c r="BE12" s="239"/>
      <c r="BF12" s="239"/>
      <c r="BG12" s="239"/>
      <c r="BH12" s="239"/>
      <c r="BI12" s="239"/>
      <c r="BJ12" s="239"/>
      <c r="BK12" s="239"/>
      <c r="BL12" s="239"/>
      <c r="BM12" s="46">
        <f>SUMIF(BA59:BL59,"=1",BA12:BL12)</f>
        <v>0</v>
      </c>
      <c r="BN12" s="46">
        <f>SUM(BA12:BL12)</f>
        <v>0</v>
      </c>
      <c r="BP12" s="45" t="s">
        <v>9</v>
      </c>
      <c r="BQ12" s="239"/>
      <c r="BR12" s="239"/>
      <c r="BS12" s="239"/>
      <c r="BT12" s="239"/>
      <c r="BU12" s="239"/>
      <c r="BV12" s="239"/>
      <c r="BW12" s="239"/>
      <c r="BX12" s="239"/>
      <c r="BY12" s="239"/>
      <c r="BZ12" s="239"/>
      <c r="CA12" s="239"/>
      <c r="CB12" s="239"/>
      <c r="CC12" s="272">
        <f>SUMIF(BQ59:CB59,"=1",BQ12:CB12)</f>
        <v>0</v>
      </c>
      <c r="CD12" s="272">
        <f>SUM(BQ12:CB12)</f>
        <v>0</v>
      </c>
      <c r="CE12" s="42"/>
      <c r="CF12" s="244"/>
    </row>
    <row r="13" spans="1:84" s="227" customFormat="1" ht="26.25" customHeight="1" thickTop="1" thickBot="1">
      <c r="C13" s="338"/>
      <c r="D13" s="45" t="s">
        <v>10</v>
      </c>
      <c r="E13" s="239">
        <v>20</v>
      </c>
      <c r="F13" s="239">
        <v>40</v>
      </c>
      <c r="G13" s="239">
        <v>60</v>
      </c>
      <c r="H13" s="239">
        <v>80</v>
      </c>
      <c r="I13" s="239">
        <v>100</v>
      </c>
      <c r="J13" s="239">
        <v>120</v>
      </c>
      <c r="K13" s="239"/>
      <c r="L13" s="239"/>
      <c r="M13" s="239"/>
      <c r="N13" s="239"/>
      <c r="O13" s="239"/>
      <c r="P13" s="239"/>
      <c r="Q13" s="46">
        <f>SUMIF(E60:P60,"=1",E13:P13)</f>
        <v>420</v>
      </c>
      <c r="R13" s="46">
        <f>SUM(E13:P13)</f>
        <v>420</v>
      </c>
      <c r="S13" s="42">
        <v>8</v>
      </c>
      <c r="T13" s="45" t="s">
        <v>10</v>
      </c>
      <c r="U13" s="239"/>
      <c r="V13" s="239"/>
      <c r="W13" s="239"/>
      <c r="X13" s="239"/>
      <c r="Y13" s="239"/>
      <c r="Z13" s="239"/>
      <c r="AA13" s="239"/>
      <c r="AB13" s="239"/>
      <c r="AC13" s="239"/>
      <c r="AD13" s="239"/>
      <c r="AE13" s="239"/>
      <c r="AF13" s="239"/>
      <c r="AG13" s="46">
        <f>SUMIF(U60:AF60,"=1",U13:AF13)</f>
        <v>0</v>
      </c>
      <c r="AH13" s="46">
        <f>SUM(U13:AF13)</f>
        <v>0</v>
      </c>
      <c r="AI13" s="42"/>
      <c r="AJ13" s="45" t="s">
        <v>10</v>
      </c>
      <c r="AK13" s="239"/>
      <c r="AL13" s="239"/>
      <c r="AM13" s="239"/>
      <c r="AN13" s="239"/>
      <c r="AO13" s="239"/>
      <c r="AP13" s="239"/>
      <c r="AQ13" s="239"/>
      <c r="AR13" s="239"/>
      <c r="AS13" s="239"/>
      <c r="AT13" s="239"/>
      <c r="AU13" s="239"/>
      <c r="AV13" s="239"/>
      <c r="AW13" s="46">
        <f>SUMIF(AK60:AV60,"=1",AK13:AV13)</f>
        <v>0</v>
      </c>
      <c r="AX13" s="46">
        <f>SUM(AK13:AV13)</f>
        <v>0</v>
      </c>
      <c r="AY13" s="42"/>
      <c r="AZ13" s="45" t="s">
        <v>10</v>
      </c>
      <c r="BA13" s="239"/>
      <c r="BB13" s="239"/>
      <c r="BC13" s="239"/>
      <c r="BD13" s="239"/>
      <c r="BE13" s="239"/>
      <c r="BF13" s="239"/>
      <c r="BG13" s="239"/>
      <c r="BH13" s="239"/>
      <c r="BI13" s="239"/>
      <c r="BJ13" s="239"/>
      <c r="BK13" s="239"/>
      <c r="BL13" s="239"/>
      <c r="BM13" s="46">
        <f>SUMIF(BA60:BL60,"=1",BA13:BL13)</f>
        <v>0</v>
      </c>
      <c r="BN13" s="46">
        <f>SUM(BA13:BL13)</f>
        <v>0</v>
      </c>
      <c r="BP13" s="45" t="s">
        <v>10</v>
      </c>
      <c r="BQ13" s="239"/>
      <c r="BR13" s="239"/>
      <c r="BS13" s="239"/>
      <c r="BT13" s="239"/>
      <c r="BU13" s="239"/>
      <c r="BV13" s="239"/>
      <c r="BW13" s="239"/>
      <c r="BX13" s="239"/>
      <c r="BY13" s="239"/>
      <c r="BZ13" s="239"/>
      <c r="CA13" s="239"/>
      <c r="CB13" s="239"/>
      <c r="CC13" s="272">
        <f>SUMIF(BQ60:CB60,"=1",BQ13:CB13)</f>
        <v>0</v>
      </c>
      <c r="CD13" s="272">
        <f>SUM(BQ13:CB13)</f>
        <v>0</v>
      </c>
      <c r="CE13" s="42"/>
      <c r="CF13" s="244"/>
    </row>
    <row r="14" spans="1:84" s="227" customFormat="1" ht="26.25" customHeight="1" thickTop="1" thickBot="1">
      <c r="C14" s="339"/>
      <c r="D14" s="45" t="s">
        <v>4</v>
      </c>
      <c r="E14" s="47">
        <f>IF(ISERROR(IF($S14="A",E13/E12,E13/E12)),"",IF($S14="A",E13/E12,E13/E12))</f>
        <v>0.2</v>
      </c>
      <c r="F14" s="47">
        <f t="shared" ref="F14:P14" si="0">IF(ISERROR(IF($S14="A",F13/F12,F13/F12)),"",IF($S14="A",F13/F12,F13/F12))</f>
        <v>0.2</v>
      </c>
      <c r="G14" s="47">
        <f t="shared" si="0"/>
        <v>0.2</v>
      </c>
      <c r="H14" s="47">
        <f t="shared" si="0"/>
        <v>0.2</v>
      </c>
      <c r="I14" s="47">
        <f t="shared" si="0"/>
        <v>0.2</v>
      </c>
      <c r="J14" s="47">
        <f t="shared" si="0"/>
        <v>0.2</v>
      </c>
      <c r="K14" s="47">
        <f t="shared" si="0"/>
        <v>0</v>
      </c>
      <c r="L14" s="47" t="str">
        <f t="shared" si="0"/>
        <v/>
      </c>
      <c r="M14" s="47" t="str">
        <f t="shared" si="0"/>
        <v/>
      </c>
      <c r="N14" s="47" t="str">
        <f t="shared" si="0"/>
        <v/>
      </c>
      <c r="O14" s="47" t="str">
        <f t="shared" si="0"/>
        <v/>
      </c>
      <c r="P14" s="47" t="str">
        <f t="shared" si="0"/>
        <v/>
      </c>
      <c r="Q14" s="47">
        <f t="shared" ref="Q14" si="1">IF(ISERROR(IF($S14="A",Q13/Q12,Q13/Q12)),"",IF($S14="A",Q13/Q12,Q13/Q12))</f>
        <v>0.2</v>
      </c>
      <c r="R14" s="47">
        <f t="shared" ref="R14" si="2">IF(ISERROR(IF($S14="A",R13/R12,R13/R12)),"",IF($S14="A",R13/R12,R13/R12))</f>
        <v>0.15</v>
      </c>
      <c r="S14" s="42" t="str">
        <f>LEFT(C12,1)</f>
        <v>A</v>
      </c>
      <c r="T14" s="45" t="s">
        <v>4</v>
      </c>
      <c r="U14" s="47" t="str">
        <f>IF(ISERROR(IF($S14="A",U13/U12,U13/U12)),"",IF($S14="A",U13/U12,U13/U12))</f>
        <v/>
      </c>
      <c r="V14" s="47" t="str">
        <f t="shared" ref="V14" si="3">IF(ISERROR(IF($S14="A",V13/V12,V13/V12)),"",IF($S14="A",V13/V12,V13/V12))</f>
        <v/>
      </c>
      <c r="W14" s="47" t="str">
        <f t="shared" ref="W14" si="4">IF(ISERROR(IF($S14="A",W13/W12,W13/W12)),"",IF($S14="A",W13/W12,W13/W12))</f>
        <v/>
      </c>
      <c r="X14" s="47" t="str">
        <f t="shared" ref="X14" si="5">IF(ISERROR(IF($S14="A",X13/X12,X13/X12)),"",IF($S14="A",X13/X12,X13/X12))</f>
        <v/>
      </c>
      <c r="Y14" s="47" t="str">
        <f t="shared" ref="Y14" si="6">IF(ISERROR(IF($S14="A",Y13/Y12,Y13/Y12)),"",IF($S14="A",Y13/Y12,Y13/Y12))</f>
        <v/>
      </c>
      <c r="Z14" s="47" t="str">
        <f t="shared" ref="Z14" si="7">IF(ISERROR(IF($S14="A",Z13/Z12,Z13/Z12)),"",IF($S14="A",Z13/Z12,Z13/Z12))</f>
        <v/>
      </c>
      <c r="AA14" s="47" t="str">
        <f t="shared" ref="AA14" si="8">IF(ISERROR(IF($S14="A",AA13/AA12,AA13/AA12)),"",IF($S14="A",AA13/AA12,AA13/AA12))</f>
        <v/>
      </c>
      <c r="AB14" s="47" t="str">
        <f t="shared" ref="AB14" si="9">IF(ISERROR(IF($S14="A",AB13/AB12,AB13/AB12)),"",IF($S14="A",AB13/AB12,AB13/AB12))</f>
        <v/>
      </c>
      <c r="AC14" s="47" t="str">
        <f t="shared" ref="AC14" si="10">IF(ISERROR(IF($S14="A",AC13/AC12,AC13/AC12)),"",IF($S14="A",AC13/AC12,AC13/AC12))</f>
        <v/>
      </c>
      <c r="AD14" s="47" t="str">
        <f t="shared" ref="AD14" si="11">IF(ISERROR(IF($S14="A",AD13/AD12,AD13/AD12)),"",IF($S14="A",AD13/AD12,AD13/AD12))</f>
        <v/>
      </c>
      <c r="AE14" s="47" t="str">
        <f t="shared" ref="AE14" si="12">IF(ISERROR(IF($S14="A",AE13/AE12,AE13/AE12)),"",IF($S14="A",AE13/AE12,AE13/AE12))</f>
        <v/>
      </c>
      <c r="AF14" s="47" t="str">
        <f t="shared" ref="AF14" si="13">IF(ISERROR(IF($S14="A",AF13/AF12,AF13/AF12)),"",IF($S14="A",AF13/AF12,AF13/AF12))</f>
        <v/>
      </c>
      <c r="AG14" s="47" t="str">
        <f t="shared" ref="AG14" si="14">IF(ISERROR(IF($S14="A",AG13/AG12,AG13/AG12)),"",IF($S14="A",AG13/AG12,AG13/AG12))</f>
        <v/>
      </c>
      <c r="AH14" s="47" t="str">
        <f t="shared" ref="AH14" si="15">IF(ISERROR(IF($S14="A",AH13/AH12,AH13/AH12)),"",IF($S14="A",AH13/AH12,AH13/AH12))</f>
        <v/>
      </c>
      <c r="AI14" s="42"/>
      <c r="AJ14" s="45" t="s">
        <v>4</v>
      </c>
      <c r="AK14" s="47" t="str">
        <f>IF(ISERROR(IF($S14="A",AK13/AK12,AK13/AK12)),"",IF($S14="A",AK13/AK12,AK13/AK12))</f>
        <v/>
      </c>
      <c r="AL14" s="47" t="str">
        <f t="shared" ref="AL14" si="16">IF(ISERROR(IF($S14="A",AL13/AL12,AL13/AL12)),"",IF($S14="A",AL13/AL12,AL13/AL12))</f>
        <v/>
      </c>
      <c r="AM14" s="47" t="str">
        <f t="shared" ref="AM14" si="17">IF(ISERROR(IF($S14="A",AM13/AM12,AM13/AM12)),"",IF($S14="A",AM13/AM12,AM13/AM12))</f>
        <v/>
      </c>
      <c r="AN14" s="47" t="str">
        <f t="shared" ref="AN14" si="18">IF(ISERROR(IF($S14="A",AN13/AN12,AN13/AN12)),"",IF($S14="A",AN13/AN12,AN13/AN12))</f>
        <v/>
      </c>
      <c r="AO14" s="47" t="str">
        <f t="shared" ref="AO14" si="19">IF(ISERROR(IF($S14="A",AO13/AO12,AO13/AO12)),"",IF($S14="A",AO13/AO12,AO13/AO12))</f>
        <v/>
      </c>
      <c r="AP14" s="47" t="str">
        <f t="shared" ref="AP14" si="20">IF(ISERROR(IF($S14="A",AP13/AP12,AP13/AP12)),"",IF($S14="A",AP13/AP12,AP13/AP12))</f>
        <v/>
      </c>
      <c r="AQ14" s="47" t="str">
        <f t="shared" ref="AQ14" si="21">IF(ISERROR(IF($S14="A",AQ13/AQ12,AQ13/AQ12)),"",IF($S14="A",AQ13/AQ12,AQ13/AQ12))</f>
        <v/>
      </c>
      <c r="AR14" s="47" t="str">
        <f t="shared" ref="AR14" si="22">IF(ISERROR(IF($S14="A",AR13/AR12,AR13/AR12)),"",IF($S14="A",AR13/AR12,AR13/AR12))</f>
        <v/>
      </c>
      <c r="AS14" s="47" t="str">
        <f t="shared" ref="AS14" si="23">IF(ISERROR(IF($S14="A",AS13/AS12,AS13/AS12)),"",IF($S14="A",AS13/AS12,AS13/AS12))</f>
        <v/>
      </c>
      <c r="AT14" s="47" t="str">
        <f t="shared" ref="AT14" si="24">IF(ISERROR(IF($S14="A",AT13/AT12,AT13/AT12)),"",IF($S14="A",AT13/AT12,AT13/AT12))</f>
        <v/>
      </c>
      <c r="AU14" s="47" t="str">
        <f t="shared" ref="AU14" si="25">IF(ISERROR(IF($S14="A",AU13/AU12,AU13/AU12)),"",IF($S14="A",AU13/AU12,AU13/AU12))</f>
        <v/>
      </c>
      <c r="AV14" s="47" t="str">
        <f t="shared" ref="AV14" si="26">IF(ISERROR(IF($S14="A",AV13/AV12,AV13/AV12)),"",IF($S14="A",AV13/AV12,AV13/AV12))</f>
        <v/>
      </c>
      <c r="AW14" s="47" t="str">
        <f t="shared" ref="AW14" si="27">IF(ISERROR(IF($S14="A",AW13/AW12,AW13/AW12)),"",IF($S14="A",AW13/AW12,AW13/AW12))</f>
        <v/>
      </c>
      <c r="AX14" s="47" t="str">
        <f t="shared" ref="AX14" si="28">IF(ISERROR(IF($S14="A",AX13/AX12,AX13/AX12)),"",IF($S14="A",AX13/AX12,AX13/AX12))</f>
        <v/>
      </c>
      <c r="AY14" s="42"/>
      <c r="AZ14" s="45" t="s">
        <v>4</v>
      </c>
      <c r="BA14" s="47" t="str">
        <f>IF(ISERROR(IF($S14="A",BA13/BA12,BA13/BA12)),"",IF($S14="A",BA13/BA12,BA13/BA12))</f>
        <v/>
      </c>
      <c r="BB14" s="47" t="str">
        <f t="shared" ref="BB14" si="29">IF(ISERROR(IF($S14="A",BB13/BB12,BB13/BB12)),"",IF($S14="A",BB13/BB12,BB13/BB12))</f>
        <v/>
      </c>
      <c r="BC14" s="47" t="str">
        <f t="shared" ref="BC14" si="30">IF(ISERROR(IF($S14="A",BC13/BC12,BC13/BC12)),"",IF($S14="A",BC13/BC12,BC13/BC12))</f>
        <v/>
      </c>
      <c r="BD14" s="47" t="str">
        <f t="shared" ref="BD14" si="31">IF(ISERROR(IF($S14="A",BD13/BD12,BD13/BD12)),"",IF($S14="A",BD13/BD12,BD13/BD12))</f>
        <v/>
      </c>
      <c r="BE14" s="47" t="str">
        <f t="shared" ref="BE14" si="32">IF(ISERROR(IF($S14="A",BE13/BE12,BE13/BE12)),"",IF($S14="A",BE13/BE12,BE13/BE12))</f>
        <v/>
      </c>
      <c r="BF14" s="47" t="str">
        <f t="shared" ref="BF14" si="33">IF(ISERROR(IF($S14="A",BF13/BF12,BF13/BF12)),"",IF($S14="A",BF13/BF12,BF13/BF12))</f>
        <v/>
      </c>
      <c r="BG14" s="47" t="str">
        <f t="shared" ref="BG14" si="34">IF(ISERROR(IF($S14="A",BG13/BG12,BG13/BG12)),"",IF($S14="A",BG13/BG12,BG13/BG12))</f>
        <v/>
      </c>
      <c r="BH14" s="47" t="str">
        <f t="shared" ref="BH14" si="35">IF(ISERROR(IF($S14="A",BH13/BH12,BH13/BH12)),"",IF($S14="A",BH13/BH12,BH13/BH12))</f>
        <v/>
      </c>
      <c r="BI14" s="47" t="str">
        <f t="shared" ref="BI14" si="36">IF(ISERROR(IF($S14="A",BI13/BI12,BI13/BI12)),"",IF($S14="A",BI13/BI12,BI13/BI12))</f>
        <v/>
      </c>
      <c r="BJ14" s="47" t="str">
        <f t="shared" ref="BJ14" si="37">IF(ISERROR(IF($S14="A",BJ13/BJ12,BJ13/BJ12)),"",IF($S14="A",BJ13/BJ12,BJ13/BJ12))</f>
        <v/>
      </c>
      <c r="BK14" s="47" t="str">
        <f t="shared" ref="BK14" si="38">IF(ISERROR(IF($S14="A",BK13/BK12,BK13/BK12)),"",IF($S14="A",BK13/BK12,BK13/BK12))</f>
        <v/>
      </c>
      <c r="BL14" s="47" t="str">
        <f t="shared" ref="BL14" si="39">IF(ISERROR(IF($S14="A",BL13/BL12,BL13/BL12)),"",IF($S14="A",BL13/BL12,BL13/BL12))</f>
        <v/>
      </c>
      <c r="BM14" s="47" t="str">
        <f t="shared" ref="BM14" si="40">IF(ISERROR(IF($S14="A",BM13/BM12,BM13/BM12)),"",IF($S14="A",BM13/BM12,BM13/BM12))</f>
        <v/>
      </c>
      <c r="BN14" s="47" t="str">
        <f t="shared" ref="BN14" si="41">IF(ISERROR(IF($S14="A",BN13/BN12,BN13/BN12)),"",IF($S14="A",BN13/BN12,BN13/BN12))</f>
        <v/>
      </c>
      <c r="BP14" s="45" t="s">
        <v>4</v>
      </c>
      <c r="BQ14" s="47" t="str">
        <f>IF(ISERROR(IF($S14="A",BQ13/BQ12,BQ13/BQ12)),"",IF($S14="A",BQ13/BQ12,BQ13/BQ12))</f>
        <v/>
      </c>
      <c r="BR14" s="47" t="str">
        <f t="shared" ref="BR14" si="42">IF(ISERROR(IF($S14="A",BR13/BR12,BR13/BR12)),"",IF($S14="A",BR13/BR12,BR13/BR12))</f>
        <v/>
      </c>
      <c r="BS14" s="47" t="str">
        <f t="shared" ref="BS14" si="43">IF(ISERROR(IF($S14="A",BS13/BS12,BS13/BS12)),"",IF($S14="A",BS13/BS12,BS13/BS12))</f>
        <v/>
      </c>
      <c r="BT14" s="47" t="str">
        <f t="shared" ref="BT14" si="44">IF(ISERROR(IF($S14="A",BT13/BT12,BT13/BT12)),"",IF($S14="A",BT13/BT12,BT13/BT12))</f>
        <v/>
      </c>
      <c r="BU14" s="47" t="str">
        <f t="shared" ref="BU14" si="45">IF(ISERROR(IF($S14="A",BU13/BU12,BU13/BU12)),"",IF($S14="A",BU13/BU12,BU13/BU12))</f>
        <v/>
      </c>
      <c r="BV14" s="47" t="str">
        <f t="shared" ref="BV14" si="46">IF(ISERROR(IF($S14="A",BV13/BV12,BV13/BV12)),"",IF($S14="A",BV13/BV12,BV13/BV12))</f>
        <v/>
      </c>
      <c r="BW14" s="47" t="str">
        <f t="shared" ref="BW14" si="47">IF(ISERROR(IF($S14="A",BW13/BW12,BW13/BW12)),"",IF($S14="A",BW13/BW12,BW13/BW12))</f>
        <v/>
      </c>
      <c r="BX14" s="47" t="str">
        <f t="shared" ref="BX14" si="48">IF(ISERROR(IF($S14="A",BX13/BX12,BX13/BX12)),"",IF($S14="A",BX13/BX12,BX13/BX12))</f>
        <v/>
      </c>
      <c r="BY14" s="47" t="str">
        <f t="shared" ref="BY14" si="49">IF(ISERROR(IF($S14="A",BY13/BY12,BY13/BY12)),"",IF($S14="A",BY13/BY12,BY13/BY12))</f>
        <v/>
      </c>
      <c r="BZ14" s="47" t="str">
        <f t="shared" ref="BZ14" si="50">IF(ISERROR(IF($S14="A",BZ13/BZ12,BZ13/BZ12)),"",IF($S14="A",BZ13/BZ12,BZ13/BZ12))</f>
        <v/>
      </c>
      <c r="CA14" s="47" t="str">
        <f t="shared" ref="CA14" si="51">IF(ISERROR(IF($S14="A",CA13/CA12,CA13/CA12)),"",IF($S14="A",CA13/CA12,CA13/CA12))</f>
        <v/>
      </c>
      <c r="CB14" s="47" t="str">
        <f t="shared" ref="CB14" si="52">IF(ISERROR(IF($S14="A",CB13/CB12,CB13/CB12)),"",IF($S14="A",CB13/CB12,CB13/CB12))</f>
        <v/>
      </c>
      <c r="CC14" s="273" t="str">
        <f t="shared" ref="CC14" si="53">IF(ISERROR(IF($S14="A",CC13/CC12,CC13/CC12)),"",IF($S14="A",CC13/CC12,CC13/CC12))</f>
        <v/>
      </c>
      <c r="CD14" s="273" t="str">
        <f t="shared" ref="CD14" si="54">IF(ISERROR(IF($S14="A",CD13/CD12,CD13/CD12)),"",IF($S14="A",CD13/CD12,CD13/CD12))</f>
        <v/>
      </c>
      <c r="CE14" s="144">
        <f>IF(ISERROR(AVERAGE(Q14,AG14,AW14,BM14,CC14)),"",AVERAGE(Q14,AG14,AW14,BM14,CC14))</f>
        <v>0.2</v>
      </c>
      <c r="CF14" s="244"/>
    </row>
    <row r="15" spans="1:84" ht="9" customHeight="1" thickTop="1" thickBot="1">
      <c r="E15" s="42">
        <f>IF(E14&lt;0,-E14,E14)</f>
        <v>0.2</v>
      </c>
      <c r="F15" s="42">
        <f t="shared" ref="F15:R15" si="55">IF(F14&lt;0,-F14,F14)</f>
        <v>0.2</v>
      </c>
      <c r="G15" s="42">
        <f t="shared" si="55"/>
        <v>0.2</v>
      </c>
      <c r="H15" s="42">
        <f t="shared" si="55"/>
        <v>0.2</v>
      </c>
      <c r="I15" s="42">
        <f t="shared" si="55"/>
        <v>0.2</v>
      </c>
      <c r="J15" s="42">
        <f t="shared" si="55"/>
        <v>0.2</v>
      </c>
      <c r="K15" s="42">
        <f t="shared" si="55"/>
        <v>0</v>
      </c>
      <c r="L15" s="42" t="str">
        <f t="shared" si="55"/>
        <v/>
      </c>
      <c r="M15" s="42" t="str">
        <f t="shared" si="55"/>
        <v/>
      </c>
      <c r="N15" s="42" t="str">
        <f t="shared" si="55"/>
        <v/>
      </c>
      <c r="O15" s="42" t="str">
        <f t="shared" si="55"/>
        <v/>
      </c>
      <c r="P15" s="42" t="str">
        <f t="shared" si="55"/>
        <v/>
      </c>
      <c r="Q15" s="42">
        <f t="shared" si="55"/>
        <v>0.2</v>
      </c>
      <c r="R15" s="42">
        <f t="shared" si="55"/>
        <v>0.15</v>
      </c>
      <c r="U15" s="42" t="str">
        <f>IF(U14&lt;0,-U14,U14)</f>
        <v/>
      </c>
      <c r="V15" s="42" t="str">
        <f t="shared" ref="V15" si="56">IF(V14&lt;0,-V14,V14)</f>
        <v/>
      </c>
      <c r="W15" s="42" t="str">
        <f t="shared" ref="W15" si="57">IF(W14&lt;0,-W14,W14)</f>
        <v/>
      </c>
      <c r="X15" s="42" t="str">
        <f t="shared" ref="X15" si="58">IF(X14&lt;0,-X14,X14)</f>
        <v/>
      </c>
      <c r="Y15" s="42" t="str">
        <f t="shared" ref="Y15" si="59">IF(Y14&lt;0,-Y14,Y14)</f>
        <v/>
      </c>
      <c r="Z15" s="42" t="str">
        <f t="shared" ref="Z15" si="60">IF(Z14&lt;0,-Z14,Z14)</f>
        <v/>
      </c>
      <c r="AA15" s="42" t="str">
        <f t="shared" ref="AA15" si="61">IF(AA14&lt;0,-AA14,AA14)</f>
        <v/>
      </c>
      <c r="AB15" s="42" t="str">
        <f t="shared" ref="AB15" si="62">IF(AB14&lt;0,-AB14,AB14)</f>
        <v/>
      </c>
      <c r="AC15" s="42" t="str">
        <f t="shared" ref="AC15" si="63">IF(AC14&lt;0,-AC14,AC14)</f>
        <v/>
      </c>
      <c r="AD15" s="42" t="str">
        <f t="shared" ref="AD15" si="64">IF(AD14&lt;0,-AD14,AD14)</f>
        <v/>
      </c>
      <c r="AE15" s="42" t="str">
        <f t="shared" ref="AE15" si="65">IF(AE14&lt;0,-AE14,AE14)</f>
        <v/>
      </c>
      <c r="AF15" s="42" t="str">
        <f t="shared" ref="AF15" si="66">IF(AF14&lt;0,-AF14,AF14)</f>
        <v/>
      </c>
      <c r="AG15" s="42" t="str">
        <f t="shared" ref="AG15" si="67">IF(AG14&lt;0,-AG14,AG14)</f>
        <v/>
      </c>
      <c r="AH15" s="42" t="str">
        <f t="shared" ref="AH15" si="68">IF(AH14&lt;0,-AH14,AH14)</f>
        <v/>
      </c>
      <c r="AK15" s="42" t="str">
        <f>IF(AK14&lt;0,-AK14,AK14)</f>
        <v/>
      </c>
      <c r="AL15" s="42" t="str">
        <f t="shared" ref="AL15" si="69">IF(AL14&lt;0,-AL14,AL14)</f>
        <v/>
      </c>
      <c r="AM15" s="42" t="str">
        <f t="shared" ref="AM15" si="70">IF(AM14&lt;0,-AM14,AM14)</f>
        <v/>
      </c>
      <c r="AN15" s="42" t="str">
        <f t="shared" ref="AN15" si="71">IF(AN14&lt;0,-AN14,AN14)</f>
        <v/>
      </c>
      <c r="AO15" s="42" t="str">
        <f t="shared" ref="AO15" si="72">IF(AO14&lt;0,-AO14,AO14)</f>
        <v/>
      </c>
      <c r="AP15" s="42" t="str">
        <f t="shared" ref="AP15" si="73">IF(AP14&lt;0,-AP14,AP14)</f>
        <v/>
      </c>
      <c r="AQ15" s="42" t="str">
        <f t="shared" ref="AQ15" si="74">IF(AQ14&lt;0,-AQ14,AQ14)</f>
        <v/>
      </c>
      <c r="AR15" s="42" t="str">
        <f t="shared" ref="AR15" si="75">IF(AR14&lt;0,-AR14,AR14)</f>
        <v/>
      </c>
      <c r="AS15" s="42" t="str">
        <f t="shared" ref="AS15" si="76">IF(AS14&lt;0,-AS14,AS14)</f>
        <v/>
      </c>
      <c r="AT15" s="42" t="str">
        <f t="shared" ref="AT15" si="77">IF(AT14&lt;0,-AT14,AT14)</f>
        <v/>
      </c>
      <c r="AU15" s="42" t="str">
        <f t="shared" ref="AU15" si="78">IF(AU14&lt;0,-AU14,AU14)</f>
        <v/>
      </c>
      <c r="AV15" s="42" t="str">
        <f t="shared" ref="AV15" si="79">IF(AV14&lt;0,-AV14,AV14)</f>
        <v/>
      </c>
      <c r="AW15" s="42" t="str">
        <f t="shared" ref="AW15" si="80">IF(AW14&lt;0,-AW14,AW14)</f>
        <v/>
      </c>
      <c r="AX15" s="42" t="str">
        <f t="shared" ref="AX15" si="81">IF(AX14&lt;0,-AX14,AX14)</f>
        <v/>
      </c>
      <c r="BA15" s="42" t="str">
        <f>IF(BA14&lt;0,-BA14,BA14)</f>
        <v/>
      </c>
      <c r="BB15" s="42" t="str">
        <f t="shared" ref="BB15" si="82">IF(BB14&lt;0,-BB14,BB14)</f>
        <v/>
      </c>
      <c r="BC15" s="42" t="str">
        <f t="shared" ref="BC15" si="83">IF(BC14&lt;0,-BC14,BC14)</f>
        <v/>
      </c>
      <c r="BD15" s="42" t="str">
        <f t="shared" ref="BD15" si="84">IF(BD14&lt;0,-BD14,BD14)</f>
        <v/>
      </c>
      <c r="BE15" s="42" t="str">
        <f t="shared" ref="BE15" si="85">IF(BE14&lt;0,-BE14,BE14)</f>
        <v/>
      </c>
      <c r="BF15" s="42" t="str">
        <f t="shared" ref="BF15" si="86">IF(BF14&lt;0,-BF14,BF14)</f>
        <v/>
      </c>
      <c r="BG15" s="42" t="str">
        <f t="shared" ref="BG15" si="87">IF(BG14&lt;0,-BG14,BG14)</f>
        <v/>
      </c>
      <c r="BH15" s="42" t="str">
        <f t="shared" ref="BH15" si="88">IF(BH14&lt;0,-BH14,BH14)</f>
        <v/>
      </c>
      <c r="BI15" s="42" t="str">
        <f t="shared" ref="BI15" si="89">IF(BI14&lt;0,-BI14,BI14)</f>
        <v/>
      </c>
      <c r="BJ15" s="42" t="str">
        <f t="shared" ref="BJ15" si="90">IF(BJ14&lt;0,-BJ14,BJ14)</f>
        <v/>
      </c>
      <c r="BK15" s="42" t="str">
        <f t="shared" ref="BK15" si="91">IF(BK14&lt;0,-BK14,BK14)</f>
        <v/>
      </c>
      <c r="BL15" s="42" t="str">
        <f t="shared" ref="BL15" si="92">IF(BL14&lt;0,-BL14,BL14)</f>
        <v/>
      </c>
      <c r="BM15" s="42" t="str">
        <f t="shared" ref="BM15" si="93">IF(BM14&lt;0,-BM14,BM14)</f>
        <v/>
      </c>
      <c r="BN15" s="42" t="str">
        <f t="shared" ref="BN15" si="94">IF(BN14&lt;0,-BN14,BN14)</f>
        <v/>
      </c>
      <c r="BQ15" s="42" t="str">
        <f>IF(BQ14&lt;0,-BQ14,BQ14)</f>
        <v/>
      </c>
      <c r="BR15" s="42" t="str">
        <f t="shared" ref="BR15" si="95">IF(BR14&lt;0,-BR14,BR14)</f>
        <v/>
      </c>
      <c r="BS15" s="42" t="str">
        <f t="shared" ref="BS15" si="96">IF(BS14&lt;0,-BS14,BS14)</f>
        <v/>
      </c>
      <c r="BT15" s="42" t="str">
        <f t="shared" ref="BT15" si="97">IF(BT14&lt;0,-BT14,BT14)</f>
        <v/>
      </c>
      <c r="BU15" s="42" t="str">
        <f t="shared" ref="BU15" si="98">IF(BU14&lt;0,-BU14,BU14)</f>
        <v/>
      </c>
      <c r="BV15" s="42" t="str">
        <f t="shared" ref="BV15" si="99">IF(BV14&lt;0,-BV14,BV14)</f>
        <v/>
      </c>
      <c r="BW15" s="42" t="str">
        <f t="shared" ref="BW15" si="100">IF(BW14&lt;0,-BW14,BW14)</f>
        <v/>
      </c>
      <c r="BX15" s="42" t="str">
        <f t="shared" ref="BX15" si="101">IF(BX14&lt;0,-BX14,BX14)</f>
        <v/>
      </c>
      <c r="BY15" s="42" t="str">
        <f t="shared" ref="BY15" si="102">IF(BY14&lt;0,-BY14,BY14)</f>
        <v/>
      </c>
      <c r="BZ15" s="42" t="str">
        <f t="shared" ref="BZ15" si="103">IF(BZ14&lt;0,-BZ14,BZ14)</f>
        <v/>
      </c>
      <c r="CA15" s="42" t="str">
        <f t="shared" ref="CA15" si="104">IF(CA14&lt;0,-CA14,CA14)</f>
        <v/>
      </c>
      <c r="CB15" s="42" t="str">
        <f t="shared" ref="CB15" si="105">IF(CB14&lt;0,-CB14,CB14)</f>
        <v/>
      </c>
      <c r="CC15" s="274" t="str">
        <f t="shared" ref="CC15" si="106">IF(CC14&lt;0,-CC14,CC14)</f>
        <v/>
      </c>
      <c r="CD15" s="274" t="str">
        <f t="shared" ref="CD15" si="107">IF(CD14&lt;0,-CD14,CD14)</f>
        <v/>
      </c>
    </row>
    <row r="16" spans="1:84" s="233" customFormat="1" ht="26.25" customHeight="1" thickTop="1" thickBot="1">
      <c r="A16" s="232"/>
      <c r="B16" s="232">
        <f>IF(ME!$D$23=0,0,1)</f>
        <v>1</v>
      </c>
      <c r="C16" s="340" t="s">
        <v>70</v>
      </c>
      <c r="D16" s="234" t="s">
        <v>247</v>
      </c>
      <c r="E16" s="235" t="s">
        <v>5</v>
      </c>
      <c r="F16" s="236" t="s">
        <v>6</v>
      </c>
      <c r="G16" s="236" t="s">
        <v>7</v>
      </c>
      <c r="H16" s="236" t="s">
        <v>287</v>
      </c>
      <c r="I16" s="236" t="s">
        <v>288</v>
      </c>
      <c r="J16" s="236" t="s">
        <v>289</v>
      </c>
      <c r="K16" s="236" t="s">
        <v>290</v>
      </c>
      <c r="L16" s="236" t="s">
        <v>291</v>
      </c>
      <c r="M16" s="236" t="s">
        <v>251</v>
      </c>
      <c r="N16" s="236" t="s">
        <v>252</v>
      </c>
      <c r="O16" s="236" t="s">
        <v>254</v>
      </c>
      <c r="P16" s="236" t="s">
        <v>253</v>
      </c>
      <c r="Q16" s="237" t="s">
        <v>54</v>
      </c>
      <c r="R16" s="237" t="s">
        <v>8</v>
      </c>
      <c r="S16" s="7"/>
      <c r="T16" s="238"/>
      <c r="U16" s="235" t="s">
        <v>5</v>
      </c>
      <c r="V16" s="236" t="s">
        <v>6</v>
      </c>
      <c r="W16" s="236" t="s">
        <v>7</v>
      </c>
      <c r="X16" s="236" t="s">
        <v>287</v>
      </c>
      <c r="Y16" s="236" t="s">
        <v>288</v>
      </c>
      <c r="Z16" s="236" t="s">
        <v>289</v>
      </c>
      <c r="AA16" s="236" t="s">
        <v>290</v>
      </c>
      <c r="AB16" s="236" t="s">
        <v>291</v>
      </c>
      <c r="AC16" s="236" t="s">
        <v>251</v>
      </c>
      <c r="AD16" s="236" t="s">
        <v>252</v>
      </c>
      <c r="AE16" s="236" t="s">
        <v>254</v>
      </c>
      <c r="AF16" s="236" t="s">
        <v>253</v>
      </c>
      <c r="AG16" s="237" t="s">
        <v>54</v>
      </c>
      <c r="AH16" s="237" t="s">
        <v>8</v>
      </c>
      <c r="AI16" s="7"/>
      <c r="AJ16" s="238"/>
      <c r="AK16" s="235" t="s">
        <v>5</v>
      </c>
      <c r="AL16" s="236" t="s">
        <v>6</v>
      </c>
      <c r="AM16" s="236" t="s">
        <v>7</v>
      </c>
      <c r="AN16" s="236" t="s">
        <v>287</v>
      </c>
      <c r="AO16" s="236" t="s">
        <v>288</v>
      </c>
      <c r="AP16" s="236" t="s">
        <v>289</v>
      </c>
      <c r="AQ16" s="236" t="s">
        <v>290</v>
      </c>
      <c r="AR16" s="236" t="s">
        <v>291</v>
      </c>
      <c r="AS16" s="236" t="s">
        <v>251</v>
      </c>
      <c r="AT16" s="236" t="s">
        <v>252</v>
      </c>
      <c r="AU16" s="236" t="s">
        <v>254</v>
      </c>
      <c r="AV16" s="236" t="s">
        <v>253</v>
      </c>
      <c r="AW16" s="237" t="s">
        <v>54</v>
      </c>
      <c r="AX16" s="237" t="s">
        <v>8</v>
      </c>
      <c r="AY16" s="7"/>
      <c r="AZ16" s="238"/>
      <c r="BA16" s="235" t="s">
        <v>5</v>
      </c>
      <c r="BB16" s="236" t="s">
        <v>6</v>
      </c>
      <c r="BC16" s="236" t="s">
        <v>7</v>
      </c>
      <c r="BD16" s="236" t="s">
        <v>287</v>
      </c>
      <c r="BE16" s="236" t="s">
        <v>288</v>
      </c>
      <c r="BF16" s="236" t="s">
        <v>289</v>
      </c>
      <c r="BG16" s="236" t="s">
        <v>290</v>
      </c>
      <c r="BH16" s="236" t="s">
        <v>291</v>
      </c>
      <c r="BI16" s="236" t="s">
        <v>251</v>
      </c>
      <c r="BJ16" s="236" t="s">
        <v>252</v>
      </c>
      <c r="BK16" s="236" t="s">
        <v>254</v>
      </c>
      <c r="BL16" s="236" t="s">
        <v>253</v>
      </c>
      <c r="BM16" s="237" t="s">
        <v>54</v>
      </c>
      <c r="BN16" s="237" t="s">
        <v>8</v>
      </c>
      <c r="BP16" s="238"/>
      <c r="BQ16" s="235" t="s">
        <v>5</v>
      </c>
      <c r="BR16" s="236" t="s">
        <v>6</v>
      </c>
      <c r="BS16" s="236" t="s">
        <v>7</v>
      </c>
      <c r="BT16" s="236" t="s">
        <v>287</v>
      </c>
      <c r="BU16" s="236" t="s">
        <v>288</v>
      </c>
      <c r="BV16" s="236" t="s">
        <v>289</v>
      </c>
      <c r="BW16" s="236" t="s">
        <v>290</v>
      </c>
      <c r="BX16" s="236" t="s">
        <v>291</v>
      </c>
      <c r="BY16" s="236" t="s">
        <v>251</v>
      </c>
      <c r="BZ16" s="236" t="s">
        <v>252</v>
      </c>
      <c r="CA16" s="236" t="s">
        <v>254</v>
      </c>
      <c r="CB16" s="236" t="s">
        <v>253</v>
      </c>
      <c r="CC16" s="271" t="s">
        <v>54</v>
      </c>
      <c r="CD16" s="271" t="s">
        <v>8</v>
      </c>
      <c r="CE16" s="7"/>
      <c r="CF16" s="248"/>
    </row>
    <row r="17" spans="1:84" s="227" customFormat="1" ht="18" hidden="1" customHeight="1" thickTop="1" thickBot="1">
      <c r="B17" s="232">
        <f>IF(ME!$D$23=0,0,1)</f>
        <v>1</v>
      </c>
      <c r="C17" s="341"/>
      <c r="D17" s="45" t="s">
        <v>66</v>
      </c>
      <c r="E17" s="239"/>
      <c r="F17" s="239"/>
      <c r="G17" s="239"/>
      <c r="H17" s="239"/>
      <c r="I17" s="239"/>
      <c r="J17" s="239"/>
      <c r="K17" s="239"/>
      <c r="L17" s="239"/>
      <c r="M17" s="239"/>
      <c r="N17" s="239"/>
      <c r="O17" s="239"/>
      <c r="P17" s="239"/>
      <c r="Q17" s="46"/>
      <c r="R17" s="46">
        <f>SUM(E17:P17)</f>
        <v>0</v>
      </c>
      <c r="S17" s="44"/>
      <c r="T17" s="45" t="s">
        <v>66</v>
      </c>
      <c r="U17" s="239"/>
      <c r="V17" s="239"/>
      <c r="W17" s="239"/>
      <c r="X17" s="239"/>
      <c r="Y17" s="239"/>
      <c r="Z17" s="239"/>
      <c r="AA17" s="239"/>
      <c r="AB17" s="239"/>
      <c r="AC17" s="239"/>
      <c r="AD17" s="239"/>
      <c r="AE17" s="239"/>
      <c r="AF17" s="239"/>
      <c r="AG17" s="46"/>
      <c r="AH17" s="46">
        <f>SUM(U17:AF17)</f>
        <v>0</v>
      </c>
      <c r="AI17" s="44"/>
      <c r="AJ17" s="45" t="s">
        <v>66</v>
      </c>
      <c r="AK17" s="239"/>
      <c r="AL17" s="239"/>
      <c r="AM17" s="239"/>
      <c r="AN17" s="239"/>
      <c r="AO17" s="239"/>
      <c r="AP17" s="239"/>
      <c r="AQ17" s="239"/>
      <c r="AR17" s="239"/>
      <c r="AS17" s="239"/>
      <c r="AT17" s="239"/>
      <c r="AU17" s="239"/>
      <c r="AV17" s="239"/>
      <c r="AW17" s="46"/>
      <c r="AX17" s="46">
        <f>SUM(AK17:AV17)</f>
        <v>0</v>
      </c>
      <c r="AY17" s="44"/>
      <c r="AZ17" s="45" t="s">
        <v>66</v>
      </c>
      <c r="BA17" s="239"/>
      <c r="BB17" s="239"/>
      <c r="BC17" s="239"/>
      <c r="BD17" s="239"/>
      <c r="BE17" s="239"/>
      <c r="BF17" s="239"/>
      <c r="BG17" s="239"/>
      <c r="BH17" s="239"/>
      <c r="BI17" s="239"/>
      <c r="BJ17" s="239"/>
      <c r="BK17" s="239"/>
      <c r="BL17" s="239"/>
      <c r="BM17" s="46"/>
      <c r="BN17" s="46">
        <f>SUM(BA17:BL17)</f>
        <v>0</v>
      </c>
      <c r="BO17" s="240"/>
      <c r="BP17" s="45" t="s">
        <v>66</v>
      </c>
      <c r="BQ17" s="239"/>
      <c r="BR17" s="239"/>
      <c r="BS17" s="239"/>
      <c r="BT17" s="239"/>
      <c r="BU17" s="239"/>
      <c r="BV17" s="239"/>
      <c r="BW17" s="239"/>
      <c r="BX17" s="239"/>
      <c r="BY17" s="239"/>
      <c r="BZ17" s="239"/>
      <c r="CA17" s="239"/>
      <c r="CB17" s="239"/>
      <c r="CC17" s="272"/>
      <c r="CD17" s="272">
        <f>SUM(BQ17:CB17)</f>
        <v>0</v>
      </c>
      <c r="CE17" s="42"/>
      <c r="CF17" s="244"/>
    </row>
    <row r="18" spans="1:84" s="227" customFormat="1" ht="26.25" customHeight="1" thickTop="1" thickBot="1">
      <c r="B18" s="232">
        <f>IF(ME!$D$23=0,0,1)</f>
        <v>1</v>
      </c>
      <c r="C18" s="337" t="str">
        <f>C92</f>
        <v>Disminuir: Dedicado a la producción</v>
      </c>
      <c r="D18" s="45" t="s">
        <v>9</v>
      </c>
      <c r="E18" s="239">
        <v>300</v>
      </c>
      <c r="F18" s="239">
        <v>500</v>
      </c>
      <c r="G18" s="239">
        <v>700</v>
      </c>
      <c r="H18" s="239">
        <v>900</v>
      </c>
      <c r="I18" s="239">
        <v>1100</v>
      </c>
      <c r="J18" s="239">
        <v>1300</v>
      </c>
      <c r="K18" s="239">
        <v>1500</v>
      </c>
      <c r="L18" s="239"/>
      <c r="M18" s="239"/>
      <c r="N18" s="239"/>
      <c r="O18" s="239"/>
      <c r="P18" s="239"/>
      <c r="Q18" s="46">
        <f>SUMIF(E61:P61,"=1",E18:P18)</f>
        <v>4800</v>
      </c>
      <c r="R18" s="46">
        <f>SUM(E18:P18)</f>
        <v>6300</v>
      </c>
      <c r="S18" s="42">
        <v>12</v>
      </c>
      <c r="T18" s="45" t="s">
        <v>9</v>
      </c>
      <c r="U18" s="239"/>
      <c r="V18" s="239"/>
      <c r="W18" s="239"/>
      <c r="X18" s="239"/>
      <c r="Y18" s="239"/>
      <c r="Z18" s="239"/>
      <c r="AA18" s="239"/>
      <c r="AB18" s="239"/>
      <c r="AC18" s="239"/>
      <c r="AD18" s="239"/>
      <c r="AE18" s="239"/>
      <c r="AF18" s="239"/>
      <c r="AG18" s="46">
        <f>SUMIF(U61:AF61,"=1",U18:AF18)</f>
        <v>0</v>
      </c>
      <c r="AH18" s="46">
        <f>SUM(U18:AF18)</f>
        <v>0</v>
      </c>
      <c r="AI18" s="42"/>
      <c r="AJ18" s="45" t="s">
        <v>9</v>
      </c>
      <c r="AK18" s="239"/>
      <c r="AL18" s="239"/>
      <c r="AM18" s="239"/>
      <c r="AN18" s="239"/>
      <c r="AO18" s="239"/>
      <c r="AP18" s="239"/>
      <c r="AQ18" s="239"/>
      <c r="AR18" s="239"/>
      <c r="AS18" s="239"/>
      <c r="AT18" s="239"/>
      <c r="AU18" s="239"/>
      <c r="AV18" s="239"/>
      <c r="AW18" s="46">
        <f>SUMIF(AK61:AV61,"=1",AK18:AV18)</f>
        <v>0</v>
      </c>
      <c r="AX18" s="46">
        <f>SUM(AK18:AV18)</f>
        <v>0</v>
      </c>
      <c r="AY18" s="42"/>
      <c r="AZ18" s="45" t="s">
        <v>9</v>
      </c>
      <c r="BA18" s="239"/>
      <c r="BB18" s="239"/>
      <c r="BC18" s="239"/>
      <c r="BD18" s="239"/>
      <c r="BE18" s="239"/>
      <c r="BF18" s="239"/>
      <c r="BG18" s="239"/>
      <c r="BH18" s="239"/>
      <c r="BI18" s="239"/>
      <c r="BJ18" s="239"/>
      <c r="BK18" s="239"/>
      <c r="BL18" s="239"/>
      <c r="BM18" s="46">
        <f>SUMIF(BA61:BL61,"=1",BA18:BL18)</f>
        <v>0</v>
      </c>
      <c r="BN18" s="46">
        <f>SUM(BA18:BL18)</f>
        <v>0</v>
      </c>
      <c r="BP18" s="45" t="s">
        <v>9</v>
      </c>
      <c r="BQ18" s="239"/>
      <c r="BR18" s="239"/>
      <c r="BS18" s="239"/>
      <c r="BT18" s="239"/>
      <c r="BU18" s="239"/>
      <c r="BV18" s="239"/>
      <c r="BW18" s="239"/>
      <c r="BX18" s="239"/>
      <c r="BY18" s="239"/>
      <c r="BZ18" s="239"/>
      <c r="CA18" s="239"/>
      <c r="CB18" s="239"/>
      <c r="CC18" s="272">
        <f>SUMIF(BQ61:CB61,"=1",BQ18:CB18)</f>
        <v>0</v>
      </c>
      <c r="CD18" s="272">
        <f>SUM(BQ18:CB18)</f>
        <v>0</v>
      </c>
      <c r="CE18" s="42"/>
      <c r="CF18" s="244"/>
    </row>
    <row r="19" spans="1:84" s="227" customFormat="1" ht="26.25" customHeight="1" thickTop="1" thickBot="1">
      <c r="B19" s="232">
        <f>IF(ME!$D$23=0,0,1)</f>
        <v>1</v>
      </c>
      <c r="C19" s="338"/>
      <c r="D19" s="45" t="s">
        <v>10</v>
      </c>
      <c r="E19" s="239">
        <v>50</v>
      </c>
      <c r="F19" s="239">
        <v>150</v>
      </c>
      <c r="G19" s="239">
        <v>250</v>
      </c>
      <c r="H19" s="239">
        <v>350</v>
      </c>
      <c r="I19" s="239">
        <v>450</v>
      </c>
      <c r="J19" s="239">
        <v>550</v>
      </c>
      <c r="K19" s="239"/>
      <c r="L19" s="239"/>
      <c r="M19" s="239"/>
      <c r="N19" s="239"/>
      <c r="O19" s="239"/>
      <c r="P19" s="239"/>
      <c r="Q19" s="46">
        <f>SUMIF(E62:P62,"=1",E19:P19)</f>
        <v>1800</v>
      </c>
      <c r="R19" s="46">
        <f>SUM(E19:P19)</f>
        <v>1800</v>
      </c>
      <c r="S19" s="42">
        <v>13</v>
      </c>
      <c r="T19" s="45" t="s">
        <v>10</v>
      </c>
      <c r="U19" s="239"/>
      <c r="V19" s="239"/>
      <c r="W19" s="239"/>
      <c r="X19" s="239"/>
      <c r="Y19" s="239"/>
      <c r="Z19" s="239"/>
      <c r="AA19" s="239"/>
      <c r="AB19" s="239"/>
      <c r="AC19" s="239"/>
      <c r="AD19" s="239"/>
      <c r="AE19" s="239"/>
      <c r="AF19" s="239"/>
      <c r="AG19" s="46">
        <f>SUMIF(U62:AF62,"=1",U19:AF19)</f>
        <v>0</v>
      </c>
      <c r="AH19" s="46">
        <f>SUM(U19:AF19)</f>
        <v>0</v>
      </c>
      <c r="AI19" s="42"/>
      <c r="AJ19" s="45" t="s">
        <v>10</v>
      </c>
      <c r="AK19" s="239"/>
      <c r="AL19" s="239"/>
      <c r="AM19" s="239"/>
      <c r="AN19" s="239"/>
      <c r="AO19" s="239"/>
      <c r="AP19" s="239"/>
      <c r="AQ19" s="239"/>
      <c r="AR19" s="239"/>
      <c r="AS19" s="239"/>
      <c r="AT19" s="239"/>
      <c r="AU19" s="239"/>
      <c r="AV19" s="239"/>
      <c r="AW19" s="46">
        <f>SUMIF(AK62:AV62,"=1",AK19:AV19)</f>
        <v>0</v>
      </c>
      <c r="AX19" s="46">
        <f>SUM(AK19:AV19)</f>
        <v>0</v>
      </c>
      <c r="AY19" s="42"/>
      <c r="AZ19" s="45" t="s">
        <v>10</v>
      </c>
      <c r="BA19" s="239"/>
      <c r="BB19" s="239"/>
      <c r="BC19" s="239"/>
      <c r="BD19" s="239"/>
      <c r="BE19" s="239"/>
      <c r="BF19" s="239"/>
      <c r="BG19" s="239"/>
      <c r="BH19" s="239"/>
      <c r="BI19" s="239"/>
      <c r="BJ19" s="239"/>
      <c r="BK19" s="239"/>
      <c r="BL19" s="239"/>
      <c r="BM19" s="46">
        <f>SUMIF(BA62:BL62,"=1",BA19:BL19)</f>
        <v>0</v>
      </c>
      <c r="BN19" s="46">
        <f>SUM(BA19:BL19)</f>
        <v>0</v>
      </c>
      <c r="BP19" s="45" t="s">
        <v>10</v>
      </c>
      <c r="BQ19" s="239"/>
      <c r="BR19" s="239"/>
      <c r="BS19" s="239"/>
      <c r="BT19" s="239"/>
      <c r="BU19" s="239"/>
      <c r="BV19" s="239"/>
      <c r="BW19" s="239"/>
      <c r="BX19" s="239"/>
      <c r="BY19" s="239"/>
      <c r="BZ19" s="239"/>
      <c r="CA19" s="239"/>
      <c r="CB19" s="239"/>
      <c r="CC19" s="272">
        <f>SUMIF(BQ62:CB62,"=1",BQ19:CB19)</f>
        <v>0</v>
      </c>
      <c r="CD19" s="272">
        <f>SUM(BQ19:CB19)</f>
        <v>0</v>
      </c>
      <c r="CE19" s="42"/>
      <c r="CF19" s="244"/>
    </row>
    <row r="20" spans="1:84" s="227" customFormat="1" ht="26.25" customHeight="1" thickTop="1" thickBot="1">
      <c r="B20" s="232">
        <f>IF(ME!$D$23=0,0,1)</f>
        <v>1</v>
      </c>
      <c r="C20" s="339"/>
      <c r="D20" s="45" t="s">
        <v>4</v>
      </c>
      <c r="E20" s="47">
        <f>IF(ISERROR(IF($S20="A",E19/E18,E19/E18)),"",IF($S20="A",E19/E18,E19/E18))</f>
        <v>0.16666666666666666</v>
      </c>
      <c r="F20" s="47">
        <f t="shared" ref="F20" si="108">IF(ISERROR(IF($S20="A",F19/F18,F19/F18)),"",IF($S20="A",F19/F18,F19/F18))</f>
        <v>0.3</v>
      </c>
      <c r="G20" s="47">
        <f t="shared" ref="G20" si="109">IF(ISERROR(IF($S20="A",G19/G18,G19/G18)),"",IF($S20="A",G19/G18,G19/G18))</f>
        <v>0.35714285714285715</v>
      </c>
      <c r="H20" s="47">
        <f t="shared" ref="H20" si="110">IF(ISERROR(IF($S20="A",H19/H18,H19/H18)),"",IF($S20="A",H19/H18,H19/H18))</f>
        <v>0.3888888888888889</v>
      </c>
      <c r="I20" s="47">
        <f t="shared" ref="I20" si="111">IF(ISERROR(IF($S20="A",I19/I18,I19/I18)),"",IF($S20="A",I19/I18,I19/I18))</f>
        <v>0.40909090909090912</v>
      </c>
      <c r="J20" s="47">
        <f t="shared" ref="J20" si="112">IF(ISERROR(IF($S20="A",J19/J18,J19/J18)),"",IF($S20="A",J19/J18,J19/J18))</f>
        <v>0.42307692307692307</v>
      </c>
      <c r="K20" s="47">
        <f t="shared" ref="K20" si="113">IF(ISERROR(IF($S20="A",K19/K18,K19/K18)),"",IF($S20="A",K19/K18,K19/K18))</f>
        <v>0</v>
      </c>
      <c r="L20" s="47" t="str">
        <f t="shared" ref="L20" si="114">IF(ISERROR(IF($S20="A",L19/L18,L19/L18)),"",IF($S20="A",L19/L18,L19/L18))</f>
        <v/>
      </c>
      <c r="M20" s="47" t="str">
        <f t="shared" ref="M20" si="115">IF(ISERROR(IF($S20="A",M19/M18,M19/M18)),"",IF($S20="A",M19/M18,M19/M18))</f>
        <v/>
      </c>
      <c r="N20" s="47" t="str">
        <f t="shared" ref="N20" si="116">IF(ISERROR(IF($S20="A",N19/N18,N19/N18)),"",IF($S20="A",N19/N18,N19/N18))</f>
        <v/>
      </c>
      <c r="O20" s="47" t="str">
        <f t="shared" ref="O20" si="117">IF(ISERROR(IF($S20="A",O19/O18,O19/O18)),"",IF($S20="A",O19/O18,O19/O18))</f>
        <v/>
      </c>
      <c r="P20" s="47" t="str">
        <f t="shared" ref="P20" si="118">IF(ISERROR(IF($S20="A",P19/P18,P19/P18)),"",IF($S20="A",P19/P18,P19/P18))</f>
        <v/>
      </c>
      <c r="Q20" s="47">
        <f t="shared" ref="Q20" si="119">IF(ISERROR(IF($S20="A",Q19/Q18,Q19/Q18)),"",IF($S20="A",Q19/Q18,Q19/Q18))</f>
        <v>0.375</v>
      </c>
      <c r="R20" s="47">
        <f t="shared" ref="R20" si="120">IF(ISERROR(IF($S20="A",R19/R18,R19/R18)),"",IF($S20="A",R19/R18,R19/R18))</f>
        <v>0.2857142857142857</v>
      </c>
      <c r="S20" s="42" t="str">
        <f>LEFT(C18,1)</f>
        <v>D</v>
      </c>
      <c r="T20" s="45" t="s">
        <v>4</v>
      </c>
      <c r="U20" s="47" t="str">
        <f>IF(ISERROR(IF($S20="A",U19/U18,U19/U18)),"",IF($S20="A",U19/U18,U19/U18))</f>
        <v/>
      </c>
      <c r="V20" s="47" t="str">
        <f t="shared" ref="V20" si="121">IF(ISERROR(IF($S20="A",V19/V18,V19/V18)),"",IF($S20="A",V19/V18,V19/V18))</f>
        <v/>
      </c>
      <c r="W20" s="47" t="str">
        <f t="shared" ref="W20" si="122">IF(ISERROR(IF($S20="A",W19/W18,W19/W18)),"",IF($S20="A",W19/W18,W19/W18))</f>
        <v/>
      </c>
      <c r="X20" s="47" t="str">
        <f t="shared" ref="X20" si="123">IF(ISERROR(IF($S20="A",X19/X18,X19/X18)),"",IF($S20="A",X19/X18,X19/X18))</f>
        <v/>
      </c>
      <c r="Y20" s="47" t="str">
        <f t="shared" ref="Y20" si="124">IF(ISERROR(IF($S20="A",Y19/Y18,Y19/Y18)),"",IF($S20="A",Y19/Y18,Y19/Y18))</f>
        <v/>
      </c>
      <c r="Z20" s="47" t="str">
        <f t="shared" ref="Z20" si="125">IF(ISERROR(IF($S20="A",Z19/Z18,Z19/Z18)),"",IF($S20="A",Z19/Z18,Z19/Z18))</f>
        <v/>
      </c>
      <c r="AA20" s="47" t="str">
        <f t="shared" ref="AA20" si="126">IF(ISERROR(IF($S20="A",AA19/AA18,AA19/AA18)),"",IF($S20="A",AA19/AA18,AA19/AA18))</f>
        <v/>
      </c>
      <c r="AB20" s="47" t="str">
        <f t="shared" ref="AB20" si="127">IF(ISERROR(IF($S20="A",AB19/AB18,AB19/AB18)),"",IF($S20="A",AB19/AB18,AB19/AB18))</f>
        <v/>
      </c>
      <c r="AC20" s="47" t="str">
        <f t="shared" ref="AC20" si="128">IF(ISERROR(IF($S20="A",AC19/AC18,AC19/AC18)),"",IF($S20="A",AC19/AC18,AC19/AC18))</f>
        <v/>
      </c>
      <c r="AD20" s="47" t="str">
        <f t="shared" ref="AD20" si="129">IF(ISERROR(IF($S20="A",AD19/AD18,AD19/AD18)),"",IF($S20="A",AD19/AD18,AD19/AD18))</f>
        <v/>
      </c>
      <c r="AE20" s="47" t="str">
        <f t="shared" ref="AE20" si="130">IF(ISERROR(IF($S20="A",AE19/AE18,AE19/AE18)),"",IF($S20="A",AE19/AE18,AE19/AE18))</f>
        <v/>
      </c>
      <c r="AF20" s="47" t="str">
        <f t="shared" ref="AF20" si="131">IF(ISERROR(IF($S20="A",AF19/AF18,AF19/AF18)),"",IF($S20="A",AF19/AF18,AF19/AF18))</f>
        <v/>
      </c>
      <c r="AG20" s="47" t="str">
        <f t="shared" ref="AG20" si="132">IF(ISERROR(IF($S20="A",AG19/AG18,AG19/AG18)),"",IF($S20="A",AG19/AG18,AG19/AG18))</f>
        <v/>
      </c>
      <c r="AH20" s="47" t="str">
        <f t="shared" ref="AH20" si="133">IF(ISERROR(IF($S20="A",AH19/AH18,AH19/AH18)),"",IF($S20="A",AH19/AH18,AH19/AH18))</f>
        <v/>
      </c>
      <c r="AI20" s="42"/>
      <c r="AJ20" s="45" t="s">
        <v>4</v>
      </c>
      <c r="AK20" s="47" t="str">
        <f>IF(ISERROR(IF($S20="A",AK19/AK18,AK19/AK18)),"",IF($S20="A",AK19/AK18,AK19/AK18))</f>
        <v/>
      </c>
      <c r="AL20" s="47" t="str">
        <f t="shared" ref="AL20" si="134">IF(ISERROR(IF($S20="A",AL19/AL18,AL19/AL18)),"",IF($S20="A",AL19/AL18,AL19/AL18))</f>
        <v/>
      </c>
      <c r="AM20" s="47" t="str">
        <f t="shared" ref="AM20" si="135">IF(ISERROR(IF($S20="A",AM19/AM18,AM19/AM18)),"",IF($S20="A",AM19/AM18,AM19/AM18))</f>
        <v/>
      </c>
      <c r="AN20" s="47" t="str">
        <f t="shared" ref="AN20" si="136">IF(ISERROR(IF($S20="A",AN19/AN18,AN19/AN18)),"",IF($S20="A",AN19/AN18,AN19/AN18))</f>
        <v/>
      </c>
      <c r="AO20" s="47" t="str">
        <f t="shared" ref="AO20" si="137">IF(ISERROR(IF($S20="A",AO19/AO18,AO19/AO18)),"",IF($S20="A",AO19/AO18,AO19/AO18))</f>
        <v/>
      </c>
      <c r="AP20" s="47" t="str">
        <f t="shared" ref="AP20" si="138">IF(ISERROR(IF($S20="A",AP19/AP18,AP19/AP18)),"",IF($S20="A",AP19/AP18,AP19/AP18))</f>
        <v/>
      </c>
      <c r="AQ20" s="47" t="str">
        <f t="shared" ref="AQ20" si="139">IF(ISERROR(IF($S20="A",AQ19/AQ18,AQ19/AQ18)),"",IF($S20="A",AQ19/AQ18,AQ19/AQ18))</f>
        <v/>
      </c>
      <c r="AR20" s="47" t="str">
        <f t="shared" ref="AR20" si="140">IF(ISERROR(IF($S20="A",AR19/AR18,AR19/AR18)),"",IF($S20="A",AR19/AR18,AR19/AR18))</f>
        <v/>
      </c>
      <c r="AS20" s="47" t="str">
        <f t="shared" ref="AS20" si="141">IF(ISERROR(IF($S20="A",AS19/AS18,AS19/AS18)),"",IF($S20="A",AS19/AS18,AS19/AS18))</f>
        <v/>
      </c>
      <c r="AT20" s="47" t="str">
        <f t="shared" ref="AT20" si="142">IF(ISERROR(IF($S20="A",AT19/AT18,AT19/AT18)),"",IF($S20="A",AT19/AT18,AT19/AT18))</f>
        <v/>
      </c>
      <c r="AU20" s="47" t="str">
        <f t="shared" ref="AU20" si="143">IF(ISERROR(IF($S20="A",AU19/AU18,AU19/AU18)),"",IF($S20="A",AU19/AU18,AU19/AU18))</f>
        <v/>
      </c>
      <c r="AV20" s="47" t="str">
        <f t="shared" ref="AV20" si="144">IF(ISERROR(IF($S20="A",AV19/AV18,AV19/AV18)),"",IF($S20="A",AV19/AV18,AV19/AV18))</f>
        <v/>
      </c>
      <c r="AW20" s="47" t="str">
        <f t="shared" ref="AW20" si="145">IF(ISERROR(IF($S20="A",AW19/AW18,AW19/AW18)),"",IF($S20="A",AW19/AW18,AW19/AW18))</f>
        <v/>
      </c>
      <c r="AX20" s="47" t="str">
        <f t="shared" ref="AX20" si="146">IF(ISERROR(IF($S20="A",AX19/AX18,AX19/AX18)),"",IF($S20="A",AX19/AX18,AX19/AX18))</f>
        <v/>
      </c>
      <c r="AY20" s="42"/>
      <c r="AZ20" s="45" t="s">
        <v>4</v>
      </c>
      <c r="BA20" s="47" t="str">
        <f>IF(ISERROR(IF($S20="A",BA19/BA18,BA19/BA18)),"",IF($S20="A",BA19/BA18,BA19/BA18))</f>
        <v/>
      </c>
      <c r="BB20" s="47" t="str">
        <f t="shared" ref="BB20" si="147">IF(ISERROR(IF($S20="A",BB19/BB18,BB19/BB18)),"",IF($S20="A",BB19/BB18,BB19/BB18))</f>
        <v/>
      </c>
      <c r="BC20" s="47" t="str">
        <f t="shared" ref="BC20" si="148">IF(ISERROR(IF($S20="A",BC19/BC18,BC19/BC18)),"",IF($S20="A",BC19/BC18,BC19/BC18))</f>
        <v/>
      </c>
      <c r="BD20" s="47" t="str">
        <f t="shared" ref="BD20" si="149">IF(ISERROR(IF($S20="A",BD19/BD18,BD19/BD18)),"",IF($S20="A",BD19/BD18,BD19/BD18))</f>
        <v/>
      </c>
      <c r="BE20" s="47" t="str">
        <f t="shared" ref="BE20" si="150">IF(ISERROR(IF($S20="A",BE19/BE18,BE19/BE18)),"",IF($S20="A",BE19/BE18,BE19/BE18))</f>
        <v/>
      </c>
      <c r="BF20" s="47" t="str">
        <f t="shared" ref="BF20" si="151">IF(ISERROR(IF($S20="A",BF19/BF18,BF19/BF18)),"",IF($S20="A",BF19/BF18,BF19/BF18))</f>
        <v/>
      </c>
      <c r="BG20" s="47" t="str">
        <f t="shared" ref="BG20" si="152">IF(ISERROR(IF($S20="A",BG19/BG18,BG19/BG18)),"",IF($S20="A",BG19/BG18,BG19/BG18))</f>
        <v/>
      </c>
      <c r="BH20" s="47" t="str">
        <f t="shared" ref="BH20" si="153">IF(ISERROR(IF($S20="A",BH19/BH18,BH19/BH18)),"",IF($S20="A",BH19/BH18,BH19/BH18))</f>
        <v/>
      </c>
      <c r="BI20" s="47" t="str">
        <f t="shared" ref="BI20" si="154">IF(ISERROR(IF($S20="A",BI19/BI18,BI19/BI18)),"",IF($S20="A",BI19/BI18,BI19/BI18))</f>
        <v/>
      </c>
      <c r="BJ20" s="47" t="str">
        <f t="shared" ref="BJ20" si="155">IF(ISERROR(IF($S20="A",BJ19/BJ18,BJ19/BJ18)),"",IF($S20="A",BJ19/BJ18,BJ19/BJ18))</f>
        <v/>
      </c>
      <c r="BK20" s="47" t="str">
        <f t="shared" ref="BK20" si="156">IF(ISERROR(IF($S20="A",BK19/BK18,BK19/BK18)),"",IF($S20="A",BK19/BK18,BK19/BK18))</f>
        <v/>
      </c>
      <c r="BL20" s="47" t="str">
        <f t="shared" ref="BL20" si="157">IF(ISERROR(IF($S20="A",BL19/BL18,BL19/BL18)),"",IF($S20="A",BL19/BL18,BL19/BL18))</f>
        <v/>
      </c>
      <c r="BM20" s="47" t="str">
        <f t="shared" ref="BM20" si="158">IF(ISERROR(IF($S20="A",BM19/BM18,BM19/BM18)),"",IF($S20="A",BM19/BM18,BM19/BM18))</f>
        <v/>
      </c>
      <c r="BN20" s="47" t="str">
        <f t="shared" ref="BN20" si="159">IF(ISERROR(IF($S20="A",BN19/BN18,BN19/BN18)),"",IF($S20="A",BN19/BN18,BN19/BN18))</f>
        <v/>
      </c>
      <c r="BP20" s="45" t="s">
        <v>4</v>
      </c>
      <c r="BQ20" s="47" t="str">
        <f>IF(ISERROR(IF($S20="A",BQ19/BQ18,BQ19/BQ18)),"",IF($S20="A",BQ19/BQ18,BQ19/BQ18))</f>
        <v/>
      </c>
      <c r="BR20" s="47" t="str">
        <f t="shared" ref="BR20" si="160">IF(ISERROR(IF($S20="A",BR19/BR18,BR19/BR18)),"",IF($S20="A",BR19/BR18,BR19/BR18))</f>
        <v/>
      </c>
      <c r="BS20" s="47" t="str">
        <f t="shared" ref="BS20" si="161">IF(ISERROR(IF($S20="A",BS19/BS18,BS19/BS18)),"",IF($S20="A",BS19/BS18,BS19/BS18))</f>
        <v/>
      </c>
      <c r="BT20" s="47" t="str">
        <f t="shared" ref="BT20" si="162">IF(ISERROR(IF($S20="A",BT19/BT18,BT19/BT18)),"",IF($S20="A",BT19/BT18,BT19/BT18))</f>
        <v/>
      </c>
      <c r="BU20" s="47" t="str">
        <f t="shared" ref="BU20" si="163">IF(ISERROR(IF($S20="A",BU19/BU18,BU19/BU18)),"",IF($S20="A",BU19/BU18,BU19/BU18))</f>
        <v/>
      </c>
      <c r="BV20" s="47" t="str">
        <f t="shared" ref="BV20" si="164">IF(ISERROR(IF($S20="A",BV19/BV18,BV19/BV18)),"",IF($S20="A",BV19/BV18,BV19/BV18))</f>
        <v/>
      </c>
      <c r="BW20" s="47" t="str">
        <f t="shared" ref="BW20" si="165">IF(ISERROR(IF($S20="A",BW19/BW18,BW19/BW18)),"",IF($S20="A",BW19/BW18,BW19/BW18))</f>
        <v/>
      </c>
      <c r="BX20" s="47" t="str">
        <f t="shared" ref="BX20" si="166">IF(ISERROR(IF($S20="A",BX19/BX18,BX19/BX18)),"",IF($S20="A",BX19/BX18,BX19/BX18))</f>
        <v/>
      </c>
      <c r="BY20" s="47" t="str">
        <f t="shared" ref="BY20" si="167">IF(ISERROR(IF($S20="A",BY19/BY18,BY19/BY18)),"",IF($S20="A",BY19/BY18,BY19/BY18))</f>
        <v/>
      </c>
      <c r="BZ20" s="47" t="str">
        <f t="shared" ref="BZ20" si="168">IF(ISERROR(IF($S20="A",BZ19/BZ18,BZ19/BZ18)),"",IF($S20="A",BZ19/BZ18,BZ19/BZ18))</f>
        <v/>
      </c>
      <c r="CA20" s="47" t="str">
        <f t="shared" ref="CA20" si="169">IF(ISERROR(IF($S20="A",CA19/CA18,CA19/CA18)),"",IF($S20="A",CA19/CA18,CA19/CA18))</f>
        <v/>
      </c>
      <c r="CB20" s="47" t="str">
        <f t="shared" ref="CB20" si="170">IF(ISERROR(IF($S20="A",CB19/CB18,CB19/CB18)),"",IF($S20="A",CB19/CB18,CB19/CB18))</f>
        <v/>
      </c>
      <c r="CC20" s="273" t="str">
        <f t="shared" ref="CC20" si="171">IF(ISERROR(IF($S20="A",CC19/CC18,CC19/CC18)),"",IF($S20="A",CC19/CC18,CC19/CC18))</f>
        <v/>
      </c>
      <c r="CD20" s="273" t="str">
        <f t="shared" ref="CD20" si="172">IF(ISERROR(IF($S20="A",CD19/CD18,CD19/CD18)),"",IF($S20="A",CD19/CD18,CD19/CD18))</f>
        <v/>
      </c>
      <c r="CE20" s="144">
        <f>IF(ISERROR(AVERAGE(Q20,AG20,AW20,BM20,CC20)),"",AVERAGE(Q20,AG20,AW20,BM20,CC20))</f>
        <v>0.375</v>
      </c>
      <c r="CF20" s="244"/>
    </row>
    <row r="21" spans="1:84" ht="9" customHeight="1" thickTop="1" thickBot="1">
      <c r="E21" s="42">
        <f>IF(E20&lt;0,-E20,E20)</f>
        <v>0.16666666666666666</v>
      </c>
      <c r="F21" s="42">
        <f t="shared" ref="F21" si="173">IF(F20&lt;0,-F20,F20)</f>
        <v>0.3</v>
      </c>
      <c r="G21" s="42">
        <f t="shared" ref="G21" si="174">IF(G20&lt;0,-G20,G20)</f>
        <v>0.35714285714285715</v>
      </c>
      <c r="H21" s="42">
        <f t="shared" ref="H21" si="175">IF(H20&lt;0,-H20,H20)</f>
        <v>0.3888888888888889</v>
      </c>
      <c r="I21" s="42">
        <f t="shared" ref="I21" si="176">IF(I20&lt;0,-I20,I20)</f>
        <v>0.40909090909090912</v>
      </c>
      <c r="J21" s="42">
        <f t="shared" ref="J21" si="177">IF(J20&lt;0,-J20,J20)</f>
        <v>0.42307692307692307</v>
      </c>
      <c r="K21" s="42">
        <f t="shared" ref="K21" si="178">IF(K20&lt;0,-K20,K20)</f>
        <v>0</v>
      </c>
      <c r="L21" s="42" t="str">
        <f t="shared" ref="L21" si="179">IF(L20&lt;0,-L20,L20)</f>
        <v/>
      </c>
      <c r="M21" s="42" t="str">
        <f t="shared" ref="M21" si="180">IF(M20&lt;0,-M20,M20)</f>
        <v/>
      </c>
      <c r="N21" s="42" t="str">
        <f t="shared" ref="N21" si="181">IF(N20&lt;0,-N20,N20)</f>
        <v/>
      </c>
      <c r="O21" s="42" t="str">
        <f t="shared" ref="O21" si="182">IF(O20&lt;0,-O20,O20)</f>
        <v/>
      </c>
      <c r="P21" s="42" t="str">
        <f t="shared" ref="P21" si="183">IF(P20&lt;0,-P20,P20)</f>
        <v/>
      </c>
      <c r="Q21" s="42">
        <f t="shared" ref="Q21" si="184">IF(Q20&lt;0,-Q20,Q20)</f>
        <v>0.375</v>
      </c>
      <c r="R21" s="42">
        <f t="shared" ref="R21" si="185">IF(R20&lt;0,-R20,R20)</f>
        <v>0.2857142857142857</v>
      </c>
      <c r="U21" s="42" t="str">
        <f>IF(U20&lt;0,-U20,U20)</f>
        <v/>
      </c>
      <c r="V21" s="42" t="str">
        <f t="shared" ref="V21" si="186">IF(V20&lt;0,-V20,V20)</f>
        <v/>
      </c>
      <c r="W21" s="42" t="str">
        <f t="shared" ref="W21" si="187">IF(W20&lt;0,-W20,W20)</f>
        <v/>
      </c>
      <c r="X21" s="42" t="str">
        <f t="shared" ref="X21" si="188">IF(X20&lt;0,-X20,X20)</f>
        <v/>
      </c>
      <c r="Y21" s="42" t="str">
        <f t="shared" ref="Y21" si="189">IF(Y20&lt;0,-Y20,Y20)</f>
        <v/>
      </c>
      <c r="Z21" s="42" t="str">
        <f t="shared" ref="Z21" si="190">IF(Z20&lt;0,-Z20,Z20)</f>
        <v/>
      </c>
      <c r="AA21" s="42" t="str">
        <f t="shared" ref="AA21" si="191">IF(AA20&lt;0,-AA20,AA20)</f>
        <v/>
      </c>
      <c r="AB21" s="42" t="str">
        <f t="shared" ref="AB21" si="192">IF(AB20&lt;0,-AB20,AB20)</f>
        <v/>
      </c>
      <c r="AC21" s="42" t="str">
        <f t="shared" ref="AC21" si="193">IF(AC20&lt;0,-AC20,AC20)</f>
        <v/>
      </c>
      <c r="AD21" s="42" t="str">
        <f t="shared" ref="AD21" si="194">IF(AD20&lt;0,-AD20,AD20)</f>
        <v/>
      </c>
      <c r="AE21" s="42" t="str">
        <f t="shared" ref="AE21" si="195">IF(AE20&lt;0,-AE20,AE20)</f>
        <v/>
      </c>
      <c r="AF21" s="42" t="str">
        <f t="shared" ref="AF21" si="196">IF(AF20&lt;0,-AF20,AF20)</f>
        <v/>
      </c>
      <c r="AG21" s="42" t="str">
        <f t="shared" ref="AG21" si="197">IF(AG20&lt;0,-AG20,AG20)</f>
        <v/>
      </c>
      <c r="AH21" s="42" t="str">
        <f t="shared" ref="AH21" si="198">IF(AH20&lt;0,-AH20,AH20)</f>
        <v/>
      </c>
      <c r="AK21" s="42" t="str">
        <f>IF(AK20&lt;0,-AK20,AK20)</f>
        <v/>
      </c>
      <c r="AL21" s="42" t="str">
        <f t="shared" ref="AL21" si="199">IF(AL20&lt;0,-AL20,AL20)</f>
        <v/>
      </c>
      <c r="AM21" s="42" t="str">
        <f t="shared" ref="AM21" si="200">IF(AM20&lt;0,-AM20,AM20)</f>
        <v/>
      </c>
      <c r="AN21" s="42" t="str">
        <f t="shared" ref="AN21" si="201">IF(AN20&lt;0,-AN20,AN20)</f>
        <v/>
      </c>
      <c r="AO21" s="42" t="str">
        <f t="shared" ref="AO21" si="202">IF(AO20&lt;0,-AO20,AO20)</f>
        <v/>
      </c>
      <c r="AP21" s="42" t="str">
        <f t="shared" ref="AP21" si="203">IF(AP20&lt;0,-AP20,AP20)</f>
        <v/>
      </c>
      <c r="AQ21" s="42" t="str">
        <f t="shared" ref="AQ21" si="204">IF(AQ20&lt;0,-AQ20,AQ20)</f>
        <v/>
      </c>
      <c r="AR21" s="42" t="str">
        <f t="shared" ref="AR21" si="205">IF(AR20&lt;0,-AR20,AR20)</f>
        <v/>
      </c>
      <c r="AS21" s="42" t="str">
        <f t="shared" ref="AS21" si="206">IF(AS20&lt;0,-AS20,AS20)</f>
        <v/>
      </c>
      <c r="AT21" s="42" t="str">
        <f t="shared" ref="AT21" si="207">IF(AT20&lt;0,-AT20,AT20)</f>
        <v/>
      </c>
      <c r="AU21" s="42" t="str">
        <f t="shared" ref="AU21" si="208">IF(AU20&lt;0,-AU20,AU20)</f>
        <v/>
      </c>
      <c r="AV21" s="42" t="str">
        <f t="shared" ref="AV21" si="209">IF(AV20&lt;0,-AV20,AV20)</f>
        <v/>
      </c>
      <c r="AW21" s="42" t="str">
        <f t="shared" ref="AW21" si="210">IF(AW20&lt;0,-AW20,AW20)</f>
        <v/>
      </c>
      <c r="AX21" s="42" t="str">
        <f t="shared" ref="AX21" si="211">IF(AX20&lt;0,-AX20,AX20)</f>
        <v/>
      </c>
      <c r="BA21" s="42" t="str">
        <f>IF(BA20&lt;0,-BA20,BA20)</f>
        <v/>
      </c>
      <c r="BB21" s="42" t="str">
        <f t="shared" ref="BB21" si="212">IF(BB20&lt;0,-BB20,BB20)</f>
        <v/>
      </c>
      <c r="BC21" s="42" t="str">
        <f t="shared" ref="BC21" si="213">IF(BC20&lt;0,-BC20,BC20)</f>
        <v/>
      </c>
      <c r="BD21" s="42" t="str">
        <f t="shared" ref="BD21" si="214">IF(BD20&lt;0,-BD20,BD20)</f>
        <v/>
      </c>
      <c r="BE21" s="42" t="str">
        <f t="shared" ref="BE21" si="215">IF(BE20&lt;0,-BE20,BE20)</f>
        <v/>
      </c>
      <c r="BF21" s="42" t="str">
        <f t="shared" ref="BF21" si="216">IF(BF20&lt;0,-BF20,BF20)</f>
        <v/>
      </c>
      <c r="BG21" s="42" t="str">
        <f t="shared" ref="BG21" si="217">IF(BG20&lt;0,-BG20,BG20)</f>
        <v/>
      </c>
      <c r="BH21" s="42" t="str">
        <f t="shared" ref="BH21" si="218">IF(BH20&lt;0,-BH20,BH20)</f>
        <v/>
      </c>
      <c r="BI21" s="42" t="str">
        <f t="shared" ref="BI21" si="219">IF(BI20&lt;0,-BI20,BI20)</f>
        <v/>
      </c>
      <c r="BJ21" s="42" t="str">
        <f t="shared" ref="BJ21" si="220">IF(BJ20&lt;0,-BJ20,BJ20)</f>
        <v/>
      </c>
      <c r="BK21" s="42" t="str">
        <f t="shared" ref="BK21" si="221">IF(BK20&lt;0,-BK20,BK20)</f>
        <v/>
      </c>
      <c r="BL21" s="42" t="str">
        <f t="shared" ref="BL21" si="222">IF(BL20&lt;0,-BL20,BL20)</f>
        <v/>
      </c>
      <c r="BM21" s="42" t="str">
        <f t="shared" ref="BM21" si="223">IF(BM20&lt;0,-BM20,BM20)</f>
        <v/>
      </c>
      <c r="BN21" s="42" t="str">
        <f t="shared" ref="BN21" si="224">IF(BN20&lt;0,-BN20,BN20)</f>
        <v/>
      </c>
      <c r="BQ21" s="42" t="str">
        <f>IF(BQ20&lt;0,-BQ20,BQ20)</f>
        <v/>
      </c>
      <c r="BR21" s="42" t="str">
        <f t="shared" ref="BR21" si="225">IF(BR20&lt;0,-BR20,BR20)</f>
        <v/>
      </c>
      <c r="BS21" s="42" t="str">
        <f t="shared" ref="BS21" si="226">IF(BS20&lt;0,-BS20,BS20)</f>
        <v/>
      </c>
      <c r="BT21" s="42" t="str">
        <f t="shared" ref="BT21" si="227">IF(BT20&lt;0,-BT20,BT20)</f>
        <v/>
      </c>
      <c r="BU21" s="42" t="str">
        <f t="shared" ref="BU21" si="228">IF(BU20&lt;0,-BU20,BU20)</f>
        <v/>
      </c>
      <c r="BV21" s="42" t="str">
        <f t="shared" ref="BV21" si="229">IF(BV20&lt;0,-BV20,BV20)</f>
        <v/>
      </c>
      <c r="BW21" s="42" t="str">
        <f t="shared" ref="BW21" si="230">IF(BW20&lt;0,-BW20,BW20)</f>
        <v/>
      </c>
      <c r="BX21" s="42" t="str">
        <f t="shared" ref="BX21" si="231">IF(BX20&lt;0,-BX20,BX20)</f>
        <v/>
      </c>
      <c r="BY21" s="42" t="str">
        <f t="shared" ref="BY21" si="232">IF(BY20&lt;0,-BY20,BY20)</f>
        <v/>
      </c>
      <c r="BZ21" s="42" t="str">
        <f t="shared" ref="BZ21" si="233">IF(BZ20&lt;0,-BZ20,BZ20)</f>
        <v/>
      </c>
      <c r="CA21" s="42" t="str">
        <f t="shared" ref="CA21" si="234">IF(CA20&lt;0,-CA20,CA20)</f>
        <v/>
      </c>
      <c r="CB21" s="42" t="str">
        <f t="shared" ref="CB21" si="235">IF(CB20&lt;0,-CB20,CB20)</f>
        <v/>
      </c>
      <c r="CC21" s="274" t="str">
        <f t="shared" ref="CC21" si="236">IF(CC20&lt;0,-CC20,CC20)</f>
        <v/>
      </c>
      <c r="CD21" s="274" t="str">
        <f t="shared" ref="CD21" si="237">IF(CD20&lt;0,-CD20,CD20)</f>
        <v/>
      </c>
    </row>
    <row r="22" spans="1:84" s="233" customFormat="1" ht="26.25" customHeight="1" thickTop="1" thickBot="1">
      <c r="A22" s="232"/>
      <c r="B22" s="232">
        <f>IF(ME!$D$24=0,0,1)</f>
        <v>1</v>
      </c>
      <c r="C22" s="340" t="s">
        <v>71</v>
      </c>
      <c r="D22" s="234" t="s">
        <v>247</v>
      </c>
      <c r="E22" s="235" t="s">
        <v>5</v>
      </c>
      <c r="F22" s="236" t="s">
        <v>6</v>
      </c>
      <c r="G22" s="236" t="s">
        <v>7</v>
      </c>
      <c r="H22" s="236" t="s">
        <v>287</v>
      </c>
      <c r="I22" s="236" t="s">
        <v>288</v>
      </c>
      <c r="J22" s="236" t="s">
        <v>289</v>
      </c>
      <c r="K22" s="236" t="s">
        <v>290</v>
      </c>
      <c r="L22" s="236" t="s">
        <v>291</v>
      </c>
      <c r="M22" s="236" t="s">
        <v>251</v>
      </c>
      <c r="N22" s="236" t="s">
        <v>252</v>
      </c>
      <c r="O22" s="236" t="s">
        <v>254</v>
      </c>
      <c r="P22" s="236" t="s">
        <v>253</v>
      </c>
      <c r="Q22" s="237" t="s">
        <v>54</v>
      </c>
      <c r="R22" s="237" t="s">
        <v>8</v>
      </c>
      <c r="S22" s="7"/>
      <c r="T22" s="238"/>
      <c r="U22" s="235" t="s">
        <v>5</v>
      </c>
      <c r="V22" s="236" t="s">
        <v>6</v>
      </c>
      <c r="W22" s="236" t="s">
        <v>7</v>
      </c>
      <c r="X22" s="236" t="s">
        <v>287</v>
      </c>
      <c r="Y22" s="236" t="s">
        <v>288</v>
      </c>
      <c r="Z22" s="236" t="s">
        <v>289</v>
      </c>
      <c r="AA22" s="236" t="s">
        <v>290</v>
      </c>
      <c r="AB22" s="236" t="s">
        <v>291</v>
      </c>
      <c r="AC22" s="236" t="s">
        <v>251</v>
      </c>
      <c r="AD22" s="236" t="s">
        <v>252</v>
      </c>
      <c r="AE22" s="236" t="s">
        <v>254</v>
      </c>
      <c r="AF22" s="236" t="s">
        <v>253</v>
      </c>
      <c r="AG22" s="237" t="s">
        <v>54</v>
      </c>
      <c r="AH22" s="237" t="s">
        <v>8</v>
      </c>
      <c r="AI22" s="7"/>
      <c r="AJ22" s="238"/>
      <c r="AK22" s="235" t="s">
        <v>5</v>
      </c>
      <c r="AL22" s="236" t="s">
        <v>6</v>
      </c>
      <c r="AM22" s="236" t="s">
        <v>7</v>
      </c>
      <c r="AN22" s="236" t="s">
        <v>287</v>
      </c>
      <c r="AO22" s="236" t="s">
        <v>288</v>
      </c>
      <c r="AP22" s="236" t="s">
        <v>289</v>
      </c>
      <c r="AQ22" s="236" t="s">
        <v>290</v>
      </c>
      <c r="AR22" s="236" t="s">
        <v>291</v>
      </c>
      <c r="AS22" s="236" t="s">
        <v>251</v>
      </c>
      <c r="AT22" s="236" t="s">
        <v>252</v>
      </c>
      <c r="AU22" s="236" t="s">
        <v>254</v>
      </c>
      <c r="AV22" s="236" t="s">
        <v>253</v>
      </c>
      <c r="AW22" s="237" t="s">
        <v>54</v>
      </c>
      <c r="AX22" s="237" t="s">
        <v>8</v>
      </c>
      <c r="AY22" s="7"/>
      <c r="AZ22" s="238"/>
      <c r="BA22" s="235" t="s">
        <v>5</v>
      </c>
      <c r="BB22" s="236" t="s">
        <v>6</v>
      </c>
      <c r="BC22" s="236" t="s">
        <v>7</v>
      </c>
      <c r="BD22" s="236" t="s">
        <v>287</v>
      </c>
      <c r="BE22" s="236" t="s">
        <v>288</v>
      </c>
      <c r="BF22" s="236" t="s">
        <v>289</v>
      </c>
      <c r="BG22" s="236" t="s">
        <v>290</v>
      </c>
      <c r="BH22" s="236" t="s">
        <v>291</v>
      </c>
      <c r="BI22" s="236" t="s">
        <v>251</v>
      </c>
      <c r="BJ22" s="236" t="s">
        <v>252</v>
      </c>
      <c r="BK22" s="236" t="s">
        <v>254</v>
      </c>
      <c r="BL22" s="236" t="s">
        <v>253</v>
      </c>
      <c r="BM22" s="237" t="s">
        <v>54</v>
      </c>
      <c r="BN22" s="237" t="s">
        <v>8</v>
      </c>
      <c r="BP22" s="238"/>
      <c r="BQ22" s="235" t="s">
        <v>5</v>
      </c>
      <c r="BR22" s="236" t="s">
        <v>6</v>
      </c>
      <c r="BS22" s="236" t="s">
        <v>7</v>
      </c>
      <c r="BT22" s="236" t="s">
        <v>287</v>
      </c>
      <c r="BU22" s="236" t="s">
        <v>288</v>
      </c>
      <c r="BV22" s="236" t="s">
        <v>289</v>
      </c>
      <c r="BW22" s="236" t="s">
        <v>290</v>
      </c>
      <c r="BX22" s="236" t="s">
        <v>291</v>
      </c>
      <c r="BY22" s="236" t="s">
        <v>251</v>
      </c>
      <c r="BZ22" s="236" t="s">
        <v>252</v>
      </c>
      <c r="CA22" s="236" t="s">
        <v>254</v>
      </c>
      <c r="CB22" s="236" t="s">
        <v>253</v>
      </c>
      <c r="CC22" s="271" t="s">
        <v>54</v>
      </c>
      <c r="CD22" s="271" t="s">
        <v>8</v>
      </c>
      <c r="CE22" s="7"/>
      <c r="CF22" s="248"/>
    </row>
    <row r="23" spans="1:84" s="227" customFormat="1" ht="37.5" hidden="1" customHeight="1" thickTop="1" thickBot="1">
      <c r="B23" s="232">
        <f>IF(ME!$D$24=0,0,1)</f>
        <v>1</v>
      </c>
      <c r="C23" s="341"/>
      <c r="D23" s="45" t="s">
        <v>66</v>
      </c>
      <c r="E23" s="239"/>
      <c r="F23" s="239"/>
      <c r="G23" s="239"/>
      <c r="H23" s="239"/>
      <c r="I23" s="239"/>
      <c r="J23" s="239"/>
      <c r="K23" s="239"/>
      <c r="L23" s="239"/>
      <c r="M23" s="239"/>
      <c r="N23" s="239"/>
      <c r="O23" s="239"/>
      <c r="P23" s="239"/>
      <c r="Q23" s="46"/>
      <c r="R23" s="46">
        <f>SUM(E23:P23)</f>
        <v>0</v>
      </c>
      <c r="S23" s="44"/>
      <c r="T23" s="45" t="s">
        <v>66</v>
      </c>
      <c r="U23" s="239"/>
      <c r="V23" s="239"/>
      <c r="W23" s="239"/>
      <c r="X23" s="239"/>
      <c r="Y23" s="239"/>
      <c r="Z23" s="239"/>
      <c r="AA23" s="239"/>
      <c r="AB23" s="239"/>
      <c r="AC23" s="239"/>
      <c r="AD23" s="239"/>
      <c r="AE23" s="239"/>
      <c r="AF23" s="239"/>
      <c r="AG23" s="46"/>
      <c r="AH23" s="46">
        <f>SUM(U23:AF23)</f>
        <v>0</v>
      </c>
      <c r="AI23" s="44"/>
      <c r="AJ23" s="45" t="s">
        <v>66</v>
      </c>
      <c r="AK23" s="239"/>
      <c r="AL23" s="239"/>
      <c r="AM23" s="239"/>
      <c r="AN23" s="239"/>
      <c r="AO23" s="239"/>
      <c r="AP23" s="239"/>
      <c r="AQ23" s="239"/>
      <c r="AR23" s="239"/>
      <c r="AS23" s="239"/>
      <c r="AT23" s="239"/>
      <c r="AU23" s="239"/>
      <c r="AV23" s="239"/>
      <c r="AW23" s="46"/>
      <c r="AX23" s="46">
        <f>SUM(AK23:AV23)</f>
        <v>0</v>
      </c>
      <c r="AY23" s="44"/>
      <c r="AZ23" s="45" t="s">
        <v>66</v>
      </c>
      <c r="BA23" s="239"/>
      <c r="BB23" s="239"/>
      <c r="BC23" s="239"/>
      <c r="BD23" s="239"/>
      <c r="BE23" s="239"/>
      <c r="BF23" s="239"/>
      <c r="BG23" s="239"/>
      <c r="BH23" s="239"/>
      <c r="BI23" s="239"/>
      <c r="BJ23" s="239"/>
      <c r="BK23" s="239"/>
      <c r="BL23" s="239"/>
      <c r="BM23" s="46"/>
      <c r="BN23" s="46">
        <f>SUM(BA23:BL23)</f>
        <v>0</v>
      </c>
      <c r="BO23" s="240"/>
      <c r="BP23" s="45" t="s">
        <v>66</v>
      </c>
      <c r="BQ23" s="239"/>
      <c r="BR23" s="239"/>
      <c r="BS23" s="239"/>
      <c r="BT23" s="239"/>
      <c r="BU23" s="239"/>
      <c r="BV23" s="239"/>
      <c r="BW23" s="239"/>
      <c r="BX23" s="239"/>
      <c r="BY23" s="239"/>
      <c r="BZ23" s="239"/>
      <c r="CA23" s="239"/>
      <c r="CB23" s="239"/>
      <c r="CC23" s="272"/>
      <c r="CD23" s="272">
        <f>SUM(BQ23:CB23)</f>
        <v>0</v>
      </c>
      <c r="CE23" s="42"/>
      <c r="CF23" s="244"/>
    </row>
    <row r="24" spans="1:84" s="227" customFormat="1" ht="26.25" customHeight="1" thickTop="1" thickBot="1">
      <c r="B24" s="232">
        <f>IF(ME!$D$24=0,0,1)</f>
        <v>1</v>
      </c>
      <c r="C24" s="337" t="str">
        <f>C93</f>
        <v>Aumentar: en el valor de las acciones</v>
      </c>
      <c r="D24" s="45" t="s">
        <v>9</v>
      </c>
      <c r="E24" s="239">
        <v>1000</v>
      </c>
      <c r="F24" s="239">
        <v>1500</v>
      </c>
      <c r="G24" s="239">
        <v>2000</v>
      </c>
      <c r="H24" s="239">
        <v>2500</v>
      </c>
      <c r="I24" s="239">
        <v>3000</v>
      </c>
      <c r="J24" s="239">
        <v>3500</v>
      </c>
      <c r="K24" s="239">
        <v>4000</v>
      </c>
      <c r="L24" s="239"/>
      <c r="M24" s="239"/>
      <c r="N24" s="239"/>
      <c r="O24" s="239"/>
      <c r="P24" s="239"/>
      <c r="Q24" s="46">
        <f>SUMIF(E63:P63,"=1",E24:P24)</f>
        <v>13500</v>
      </c>
      <c r="R24" s="46">
        <f>SUM(E24:P24)</f>
        <v>17500</v>
      </c>
      <c r="S24" s="42">
        <v>12</v>
      </c>
      <c r="T24" s="45" t="s">
        <v>9</v>
      </c>
      <c r="U24" s="239"/>
      <c r="V24" s="239"/>
      <c r="W24" s="239"/>
      <c r="X24" s="239"/>
      <c r="Y24" s="239"/>
      <c r="Z24" s="239"/>
      <c r="AA24" s="239"/>
      <c r="AB24" s="239"/>
      <c r="AC24" s="239"/>
      <c r="AD24" s="239"/>
      <c r="AE24" s="239"/>
      <c r="AF24" s="239"/>
      <c r="AG24" s="46">
        <f>SUMIF(U63:AF63,"=1",U24:AF24)</f>
        <v>0</v>
      </c>
      <c r="AH24" s="46">
        <f>SUM(U24:AF24)</f>
        <v>0</v>
      </c>
      <c r="AI24" s="42"/>
      <c r="AJ24" s="45" t="s">
        <v>9</v>
      </c>
      <c r="AK24" s="239"/>
      <c r="AL24" s="239"/>
      <c r="AM24" s="239"/>
      <c r="AN24" s="239"/>
      <c r="AO24" s="239"/>
      <c r="AP24" s="239"/>
      <c r="AQ24" s="239"/>
      <c r="AR24" s="239"/>
      <c r="AS24" s="239"/>
      <c r="AT24" s="239"/>
      <c r="AU24" s="239"/>
      <c r="AV24" s="239"/>
      <c r="AW24" s="46">
        <f>SUMIF(AK63:AV63,"=1",AK24:AV24)</f>
        <v>0</v>
      </c>
      <c r="AX24" s="46">
        <f>SUM(AK24:AV24)</f>
        <v>0</v>
      </c>
      <c r="AY24" s="42"/>
      <c r="AZ24" s="45" t="s">
        <v>9</v>
      </c>
      <c r="BA24" s="239"/>
      <c r="BB24" s="239"/>
      <c r="BC24" s="239"/>
      <c r="BD24" s="239"/>
      <c r="BE24" s="239"/>
      <c r="BF24" s="239"/>
      <c r="BG24" s="239"/>
      <c r="BH24" s="239"/>
      <c r="BI24" s="239"/>
      <c r="BJ24" s="239"/>
      <c r="BK24" s="239"/>
      <c r="BL24" s="239"/>
      <c r="BM24" s="46">
        <f>SUMIF(BA63:BL63,"=1",BA24:BL24)</f>
        <v>0</v>
      </c>
      <c r="BN24" s="46">
        <f>SUM(BA24:BL24)</f>
        <v>0</v>
      </c>
      <c r="BP24" s="45" t="s">
        <v>9</v>
      </c>
      <c r="BQ24" s="239"/>
      <c r="BR24" s="239"/>
      <c r="BS24" s="239"/>
      <c r="BT24" s="239"/>
      <c r="BU24" s="239"/>
      <c r="BV24" s="239"/>
      <c r="BW24" s="239"/>
      <c r="BX24" s="239"/>
      <c r="BY24" s="239"/>
      <c r="BZ24" s="239"/>
      <c r="CA24" s="239"/>
      <c r="CB24" s="239"/>
      <c r="CC24" s="272">
        <f>SUMIF(BQ63:CB63,"=1",BQ24:CB24)</f>
        <v>0</v>
      </c>
      <c r="CD24" s="272">
        <f>SUM(BQ24:CB24)</f>
        <v>0</v>
      </c>
      <c r="CE24" s="42"/>
      <c r="CF24" s="244"/>
    </row>
    <row r="25" spans="1:84" s="227" customFormat="1" ht="26.25" customHeight="1" thickTop="1" thickBot="1">
      <c r="B25" s="232">
        <f>IF(ME!$D$24=0,0,1)</f>
        <v>1</v>
      </c>
      <c r="C25" s="338"/>
      <c r="D25" s="45" t="s">
        <v>10</v>
      </c>
      <c r="E25" s="239">
        <v>200</v>
      </c>
      <c r="F25" s="239">
        <v>300</v>
      </c>
      <c r="G25" s="239">
        <v>400</v>
      </c>
      <c r="H25" s="239">
        <v>500</v>
      </c>
      <c r="I25" s="239">
        <v>600</v>
      </c>
      <c r="J25" s="239">
        <v>700</v>
      </c>
      <c r="K25" s="239"/>
      <c r="L25" s="239"/>
      <c r="M25" s="239"/>
      <c r="N25" s="239"/>
      <c r="O25" s="239"/>
      <c r="P25" s="239"/>
      <c r="Q25" s="46">
        <f>SUMIF(E64:P64,"=1",E25:P25)</f>
        <v>2700</v>
      </c>
      <c r="R25" s="46">
        <f>SUM(E25:P25)</f>
        <v>2700</v>
      </c>
      <c r="S25" s="42">
        <v>13</v>
      </c>
      <c r="T25" s="45" t="s">
        <v>10</v>
      </c>
      <c r="U25" s="239"/>
      <c r="V25" s="239"/>
      <c r="W25" s="239"/>
      <c r="X25" s="239"/>
      <c r="Y25" s="239"/>
      <c r="Z25" s="239"/>
      <c r="AA25" s="239"/>
      <c r="AB25" s="239"/>
      <c r="AC25" s="239"/>
      <c r="AD25" s="239"/>
      <c r="AE25" s="239"/>
      <c r="AF25" s="239"/>
      <c r="AG25" s="46">
        <f>SUMIF(U64:AF64,"=1",U25:AF25)</f>
        <v>0</v>
      </c>
      <c r="AH25" s="46">
        <f>SUM(U25:AF25)</f>
        <v>0</v>
      </c>
      <c r="AI25" s="42"/>
      <c r="AJ25" s="45" t="s">
        <v>10</v>
      </c>
      <c r="AK25" s="239"/>
      <c r="AL25" s="239"/>
      <c r="AM25" s="239"/>
      <c r="AN25" s="239"/>
      <c r="AO25" s="239"/>
      <c r="AP25" s="239"/>
      <c r="AQ25" s="239"/>
      <c r="AR25" s="239"/>
      <c r="AS25" s="239"/>
      <c r="AT25" s="239"/>
      <c r="AU25" s="239"/>
      <c r="AV25" s="239"/>
      <c r="AW25" s="46">
        <f>SUMIF(AK64:AV64,"=1",AK25:AV25)</f>
        <v>0</v>
      </c>
      <c r="AX25" s="46">
        <f>SUM(AK25:AV25)</f>
        <v>0</v>
      </c>
      <c r="AY25" s="42"/>
      <c r="AZ25" s="45" t="s">
        <v>10</v>
      </c>
      <c r="BA25" s="239"/>
      <c r="BB25" s="239"/>
      <c r="BC25" s="239"/>
      <c r="BD25" s="239"/>
      <c r="BE25" s="239"/>
      <c r="BF25" s="239"/>
      <c r="BG25" s="239"/>
      <c r="BH25" s="239"/>
      <c r="BI25" s="239"/>
      <c r="BJ25" s="239"/>
      <c r="BK25" s="239"/>
      <c r="BL25" s="239"/>
      <c r="BM25" s="46">
        <f>SUMIF(BA64:BL64,"=1",BA25:BL25)</f>
        <v>0</v>
      </c>
      <c r="BN25" s="46">
        <f>SUM(BA25:BL25)</f>
        <v>0</v>
      </c>
      <c r="BP25" s="45" t="s">
        <v>10</v>
      </c>
      <c r="BQ25" s="239"/>
      <c r="BR25" s="239"/>
      <c r="BS25" s="239"/>
      <c r="BT25" s="239"/>
      <c r="BU25" s="239"/>
      <c r="BV25" s="239"/>
      <c r="BW25" s="239"/>
      <c r="BX25" s="239"/>
      <c r="BY25" s="239"/>
      <c r="BZ25" s="239"/>
      <c r="CA25" s="239"/>
      <c r="CB25" s="239"/>
      <c r="CC25" s="272">
        <f>SUMIF(BQ64:CB64,"=1",BQ25:CB25)</f>
        <v>0</v>
      </c>
      <c r="CD25" s="272">
        <f>SUM(BQ25:CB25)</f>
        <v>0</v>
      </c>
      <c r="CE25" s="42"/>
      <c r="CF25" s="244"/>
    </row>
    <row r="26" spans="1:84" s="227" customFormat="1" ht="26.25" customHeight="1" thickTop="1" thickBot="1">
      <c r="B26" s="232">
        <f>IF(ME!$D$24=0,0,1)</f>
        <v>1</v>
      </c>
      <c r="C26" s="339"/>
      <c r="D26" s="45" t="s">
        <v>4</v>
      </c>
      <c r="E26" s="47">
        <f>IF(ISERROR(IF($S26="A",E25/E24,E25/E24)),"",IF($S26="A",E25/E24,E25/E24))</f>
        <v>0.2</v>
      </c>
      <c r="F26" s="47">
        <f t="shared" ref="F26" si="238">IF(ISERROR(IF($S26="A",F25/F24,F25/F24)),"",IF($S26="A",F25/F24,F25/F24))</f>
        <v>0.2</v>
      </c>
      <c r="G26" s="47">
        <f t="shared" ref="G26" si="239">IF(ISERROR(IF($S26="A",G25/G24,G25/G24)),"",IF($S26="A",G25/G24,G25/G24))</f>
        <v>0.2</v>
      </c>
      <c r="H26" s="47">
        <f t="shared" ref="H26" si="240">IF(ISERROR(IF($S26="A",H25/H24,H25/H24)),"",IF($S26="A",H25/H24,H25/H24))</f>
        <v>0.2</v>
      </c>
      <c r="I26" s="47">
        <f t="shared" ref="I26" si="241">IF(ISERROR(IF($S26="A",I25/I24,I25/I24)),"",IF($S26="A",I25/I24,I25/I24))</f>
        <v>0.2</v>
      </c>
      <c r="J26" s="47">
        <f t="shared" ref="J26" si="242">IF(ISERROR(IF($S26="A",J25/J24,J25/J24)),"",IF($S26="A",J25/J24,J25/J24))</f>
        <v>0.2</v>
      </c>
      <c r="K26" s="47">
        <f t="shared" ref="K26" si="243">IF(ISERROR(IF($S26="A",K25/K24,K25/K24)),"",IF($S26="A",K25/K24,K25/K24))</f>
        <v>0</v>
      </c>
      <c r="L26" s="47" t="str">
        <f t="shared" ref="L26" si="244">IF(ISERROR(IF($S26="A",L25/L24,L25/L24)),"",IF($S26="A",L25/L24,L25/L24))</f>
        <v/>
      </c>
      <c r="M26" s="47" t="str">
        <f t="shared" ref="M26" si="245">IF(ISERROR(IF($S26="A",M25/M24,M25/M24)),"",IF($S26="A",M25/M24,M25/M24))</f>
        <v/>
      </c>
      <c r="N26" s="47" t="str">
        <f t="shared" ref="N26" si="246">IF(ISERROR(IF($S26="A",N25/N24,N25/N24)),"",IF($S26="A",N25/N24,N25/N24))</f>
        <v/>
      </c>
      <c r="O26" s="47" t="str">
        <f t="shared" ref="O26" si="247">IF(ISERROR(IF($S26="A",O25/O24,O25/O24)),"",IF($S26="A",O25/O24,O25/O24))</f>
        <v/>
      </c>
      <c r="P26" s="47" t="str">
        <f t="shared" ref="P26" si="248">IF(ISERROR(IF($S26="A",P25/P24,P25/P24)),"",IF($S26="A",P25/P24,P25/P24))</f>
        <v/>
      </c>
      <c r="Q26" s="47">
        <f t="shared" ref="Q26" si="249">IF(ISERROR(IF($S26="A",Q25/Q24,Q25/Q24)),"",IF($S26="A",Q25/Q24,Q25/Q24))</f>
        <v>0.2</v>
      </c>
      <c r="R26" s="47">
        <f t="shared" ref="R26" si="250">IF(ISERROR(IF($S26="A",R25/R24,R25/R24)),"",IF($S26="A",R25/R24,R25/R24))</f>
        <v>0.15428571428571428</v>
      </c>
      <c r="S26" s="42" t="str">
        <f>LEFT(C24,1)</f>
        <v>A</v>
      </c>
      <c r="T26" s="45" t="s">
        <v>4</v>
      </c>
      <c r="U26" s="47" t="str">
        <f>IF(ISERROR(IF($S26="A",U25/U24,U25/U24)),"",IF($S26="A",U25/U24,U25/U24))</f>
        <v/>
      </c>
      <c r="V26" s="47" t="str">
        <f t="shared" ref="V26" si="251">IF(ISERROR(IF($S26="A",V25/V24,V25/V24)),"",IF($S26="A",V25/V24,V25/V24))</f>
        <v/>
      </c>
      <c r="W26" s="47" t="str">
        <f t="shared" ref="W26" si="252">IF(ISERROR(IF($S26="A",W25/W24,W25/W24)),"",IF($S26="A",W25/W24,W25/W24))</f>
        <v/>
      </c>
      <c r="X26" s="47" t="str">
        <f t="shared" ref="X26" si="253">IF(ISERROR(IF($S26="A",X25/X24,X25/X24)),"",IF($S26="A",X25/X24,X25/X24))</f>
        <v/>
      </c>
      <c r="Y26" s="47" t="str">
        <f t="shared" ref="Y26" si="254">IF(ISERROR(IF($S26="A",Y25/Y24,Y25/Y24)),"",IF($S26="A",Y25/Y24,Y25/Y24))</f>
        <v/>
      </c>
      <c r="Z26" s="47" t="str">
        <f t="shared" ref="Z26" si="255">IF(ISERROR(IF($S26="A",Z25/Z24,Z25/Z24)),"",IF($S26="A",Z25/Z24,Z25/Z24))</f>
        <v/>
      </c>
      <c r="AA26" s="47" t="str">
        <f t="shared" ref="AA26" si="256">IF(ISERROR(IF($S26="A",AA25/AA24,AA25/AA24)),"",IF($S26="A",AA25/AA24,AA25/AA24))</f>
        <v/>
      </c>
      <c r="AB26" s="47" t="str">
        <f t="shared" ref="AB26" si="257">IF(ISERROR(IF($S26="A",AB25/AB24,AB25/AB24)),"",IF($S26="A",AB25/AB24,AB25/AB24))</f>
        <v/>
      </c>
      <c r="AC26" s="47" t="str">
        <f t="shared" ref="AC26" si="258">IF(ISERROR(IF($S26="A",AC25/AC24,AC25/AC24)),"",IF($S26="A",AC25/AC24,AC25/AC24))</f>
        <v/>
      </c>
      <c r="AD26" s="47" t="str">
        <f t="shared" ref="AD26" si="259">IF(ISERROR(IF($S26="A",AD25/AD24,AD25/AD24)),"",IF($S26="A",AD25/AD24,AD25/AD24))</f>
        <v/>
      </c>
      <c r="AE26" s="47" t="str">
        <f t="shared" ref="AE26" si="260">IF(ISERROR(IF($S26="A",AE25/AE24,AE25/AE24)),"",IF($S26="A",AE25/AE24,AE25/AE24))</f>
        <v/>
      </c>
      <c r="AF26" s="47" t="str">
        <f t="shared" ref="AF26" si="261">IF(ISERROR(IF($S26="A",AF25/AF24,AF25/AF24)),"",IF($S26="A",AF25/AF24,AF25/AF24))</f>
        <v/>
      </c>
      <c r="AG26" s="47" t="str">
        <f t="shared" ref="AG26" si="262">IF(ISERROR(IF($S26="A",AG25/AG24,AG25/AG24)),"",IF($S26="A",AG25/AG24,AG25/AG24))</f>
        <v/>
      </c>
      <c r="AH26" s="47" t="str">
        <f t="shared" ref="AH26" si="263">IF(ISERROR(IF($S26="A",AH25/AH24,AH25/AH24)),"",IF($S26="A",AH25/AH24,AH25/AH24))</f>
        <v/>
      </c>
      <c r="AI26" s="42"/>
      <c r="AJ26" s="45" t="s">
        <v>4</v>
      </c>
      <c r="AK26" s="47" t="str">
        <f>IF(ISERROR(IF($S26="A",AK25/AK24,AK25/AK24)),"",IF($S26="A",AK25/AK24,AK25/AK24))</f>
        <v/>
      </c>
      <c r="AL26" s="47" t="str">
        <f t="shared" ref="AL26" si="264">IF(ISERROR(IF($S26="A",AL25/AL24,AL25/AL24)),"",IF($S26="A",AL25/AL24,AL25/AL24))</f>
        <v/>
      </c>
      <c r="AM26" s="47" t="str">
        <f t="shared" ref="AM26" si="265">IF(ISERROR(IF($S26="A",AM25/AM24,AM25/AM24)),"",IF($S26="A",AM25/AM24,AM25/AM24))</f>
        <v/>
      </c>
      <c r="AN26" s="47" t="str">
        <f t="shared" ref="AN26" si="266">IF(ISERROR(IF($S26="A",AN25/AN24,AN25/AN24)),"",IF($S26="A",AN25/AN24,AN25/AN24))</f>
        <v/>
      </c>
      <c r="AO26" s="47" t="str">
        <f t="shared" ref="AO26" si="267">IF(ISERROR(IF($S26="A",AO25/AO24,AO25/AO24)),"",IF($S26="A",AO25/AO24,AO25/AO24))</f>
        <v/>
      </c>
      <c r="AP26" s="47" t="str">
        <f t="shared" ref="AP26" si="268">IF(ISERROR(IF($S26="A",AP25/AP24,AP25/AP24)),"",IF($S26="A",AP25/AP24,AP25/AP24))</f>
        <v/>
      </c>
      <c r="AQ26" s="47" t="str">
        <f t="shared" ref="AQ26" si="269">IF(ISERROR(IF($S26="A",AQ25/AQ24,AQ25/AQ24)),"",IF($S26="A",AQ25/AQ24,AQ25/AQ24))</f>
        <v/>
      </c>
      <c r="AR26" s="47" t="str">
        <f t="shared" ref="AR26" si="270">IF(ISERROR(IF($S26="A",AR25/AR24,AR25/AR24)),"",IF($S26="A",AR25/AR24,AR25/AR24))</f>
        <v/>
      </c>
      <c r="AS26" s="47" t="str">
        <f t="shared" ref="AS26" si="271">IF(ISERROR(IF($S26="A",AS25/AS24,AS25/AS24)),"",IF($S26="A",AS25/AS24,AS25/AS24))</f>
        <v/>
      </c>
      <c r="AT26" s="47" t="str">
        <f t="shared" ref="AT26" si="272">IF(ISERROR(IF($S26="A",AT25/AT24,AT25/AT24)),"",IF($S26="A",AT25/AT24,AT25/AT24))</f>
        <v/>
      </c>
      <c r="AU26" s="47" t="str">
        <f t="shared" ref="AU26" si="273">IF(ISERROR(IF($S26="A",AU25/AU24,AU25/AU24)),"",IF($S26="A",AU25/AU24,AU25/AU24))</f>
        <v/>
      </c>
      <c r="AV26" s="47" t="str">
        <f t="shared" ref="AV26" si="274">IF(ISERROR(IF($S26="A",AV25/AV24,AV25/AV24)),"",IF($S26="A",AV25/AV24,AV25/AV24))</f>
        <v/>
      </c>
      <c r="AW26" s="47" t="str">
        <f t="shared" ref="AW26" si="275">IF(ISERROR(IF($S26="A",AW25/AW24,AW25/AW24)),"",IF($S26="A",AW25/AW24,AW25/AW24))</f>
        <v/>
      </c>
      <c r="AX26" s="47" t="str">
        <f t="shared" ref="AX26" si="276">IF(ISERROR(IF($S26="A",AX25/AX24,AX25/AX24)),"",IF($S26="A",AX25/AX24,AX25/AX24))</f>
        <v/>
      </c>
      <c r="AY26" s="42"/>
      <c r="AZ26" s="45" t="s">
        <v>4</v>
      </c>
      <c r="BA26" s="47" t="str">
        <f>IF(ISERROR(IF($S26="A",BA25/BA24,BA25/BA24)),"",IF($S26="A",BA25/BA24,BA25/BA24))</f>
        <v/>
      </c>
      <c r="BB26" s="47" t="str">
        <f t="shared" ref="BB26" si="277">IF(ISERROR(IF($S26="A",BB25/BB24,BB25/BB24)),"",IF($S26="A",BB25/BB24,BB25/BB24))</f>
        <v/>
      </c>
      <c r="BC26" s="47" t="str">
        <f t="shared" ref="BC26" si="278">IF(ISERROR(IF($S26="A",BC25/BC24,BC25/BC24)),"",IF($S26="A",BC25/BC24,BC25/BC24))</f>
        <v/>
      </c>
      <c r="BD26" s="47" t="str">
        <f t="shared" ref="BD26" si="279">IF(ISERROR(IF($S26="A",BD25/BD24,BD25/BD24)),"",IF($S26="A",BD25/BD24,BD25/BD24))</f>
        <v/>
      </c>
      <c r="BE26" s="47" t="str">
        <f t="shared" ref="BE26" si="280">IF(ISERROR(IF($S26="A",BE25/BE24,BE25/BE24)),"",IF($S26="A",BE25/BE24,BE25/BE24))</f>
        <v/>
      </c>
      <c r="BF26" s="47" t="str">
        <f t="shared" ref="BF26" si="281">IF(ISERROR(IF($S26="A",BF25/BF24,BF25/BF24)),"",IF($S26="A",BF25/BF24,BF25/BF24))</f>
        <v/>
      </c>
      <c r="BG26" s="47" t="str">
        <f t="shared" ref="BG26" si="282">IF(ISERROR(IF($S26="A",BG25/BG24,BG25/BG24)),"",IF($S26="A",BG25/BG24,BG25/BG24))</f>
        <v/>
      </c>
      <c r="BH26" s="47" t="str">
        <f t="shared" ref="BH26" si="283">IF(ISERROR(IF($S26="A",BH25/BH24,BH25/BH24)),"",IF($S26="A",BH25/BH24,BH25/BH24))</f>
        <v/>
      </c>
      <c r="BI26" s="47" t="str">
        <f t="shared" ref="BI26" si="284">IF(ISERROR(IF($S26="A",BI25/BI24,BI25/BI24)),"",IF($S26="A",BI25/BI24,BI25/BI24))</f>
        <v/>
      </c>
      <c r="BJ26" s="47" t="str">
        <f t="shared" ref="BJ26" si="285">IF(ISERROR(IF($S26="A",BJ25/BJ24,BJ25/BJ24)),"",IF($S26="A",BJ25/BJ24,BJ25/BJ24))</f>
        <v/>
      </c>
      <c r="BK26" s="47" t="str">
        <f t="shared" ref="BK26" si="286">IF(ISERROR(IF($S26="A",BK25/BK24,BK25/BK24)),"",IF($S26="A",BK25/BK24,BK25/BK24))</f>
        <v/>
      </c>
      <c r="BL26" s="47" t="str">
        <f t="shared" ref="BL26" si="287">IF(ISERROR(IF($S26="A",BL25/BL24,BL25/BL24)),"",IF($S26="A",BL25/BL24,BL25/BL24))</f>
        <v/>
      </c>
      <c r="BM26" s="47" t="str">
        <f t="shared" ref="BM26" si="288">IF(ISERROR(IF($S26="A",BM25/BM24,BM25/BM24)),"",IF($S26="A",BM25/BM24,BM25/BM24))</f>
        <v/>
      </c>
      <c r="BN26" s="47" t="str">
        <f t="shared" ref="BN26" si="289">IF(ISERROR(IF($S26="A",BN25/BN24,BN25/BN24)),"",IF($S26="A",BN25/BN24,BN25/BN24))</f>
        <v/>
      </c>
      <c r="BP26" s="45" t="s">
        <v>4</v>
      </c>
      <c r="BQ26" s="47" t="str">
        <f>IF(ISERROR(IF($S26="A",BQ25/BQ24,BQ25/BQ24)),"",IF($S26="A",BQ25/BQ24,BQ25/BQ24))</f>
        <v/>
      </c>
      <c r="BR26" s="47" t="str">
        <f t="shared" ref="BR26" si="290">IF(ISERROR(IF($S26="A",BR25/BR24,BR25/BR24)),"",IF($S26="A",BR25/BR24,BR25/BR24))</f>
        <v/>
      </c>
      <c r="BS26" s="47" t="str">
        <f t="shared" ref="BS26" si="291">IF(ISERROR(IF($S26="A",BS25/BS24,BS25/BS24)),"",IF($S26="A",BS25/BS24,BS25/BS24))</f>
        <v/>
      </c>
      <c r="BT26" s="47" t="str">
        <f t="shared" ref="BT26" si="292">IF(ISERROR(IF($S26="A",BT25/BT24,BT25/BT24)),"",IF($S26="A",BT25/BT24,BT25/BT24))</f>
        <v/>
      </c>
      <c r="BU26" s="47" t="str">
        <f t="shared" ref="BU26" si="293">IF(ISERROR(IF($S26="A",BU25/BU24,BU25/BU24)),"",IF($S26="A",BU25/BU24,BU25/BU24))</f>
        <v/>
      </c>
      <c r="BV26" s="47" t="str">
        <f t="shared" ref="BV26" si="294">IF(ISERROR(IF($S26="A",BV25/BV24,BV25/BV24)),"",IF($S26="A",BV25/BV24,BV25/BV24))</f>
        <v/>
      </c>
      <c r="BW26" s="47" t="str">
        <f t="shared" ref="BW26" si="295">IF(ISERROR(IF($S26="A",BW25/BW24,BW25/BW24)),"",IF($S26="A",BW25/BW24,BW25/BW24))</f>
        <v/>
      </c>
      <c r="BX26" s="47" t="str">
        <f t="shared" ref="BX26" si="296">IF(ISERROR(IF($S26="A",BX25/BX24,BX25/BX24)),"",IF($S26="A",BX25/BX24,BX25/BX24))</f>
        <v/>
      </c>
      <c r="BY26" s="47" t="str">
        <f t="shared" ref="BY26" si="297">IF(ISERROR(IF($S26="A",BY25/BY24,BY25/BY24)),"",IF($S26="A",BY25/BY24,BY25/BY24))</f>
        <v/>
      </c>
      <c r="BZ26" s="47" t="str">
        <f t="shared" ref="BZ26" si="298">IF(ISERROR(IF($S26="A",BZ25/BZ24,BZ25/BZ24)),"",IF($S26="A",BZ25/BZ24,BZ25/BZ24))</f>
        <v/>
      </c>
      <c r="CA26" s="47" t="str">
        <f t="shared" ref="CA26" si="299">IF(ISERROR(IF($S26="A",CA25/CA24,CA25/CA24)),"",IF($S26="A",CA25/CA24,CA25/CA24))</f>
        <v/>
      </c>
      <c r="CB26" s="47" t="str">
        <f t="shared" ref="CB26" si="300">IF(ISERROR(IF($S26="A",CB25/CB24,CB25/CB24)),"",IF($S26="A",CB25/CB24,CB25/CB24))</f>
        <v/>
      </c>
      <c r="CC26" s="273" t="str">
        <f t="shared" ref="CC26" si="301">IF(ISERROR(IF($S26="A",CC25/CC24,CC25/CC24)),"",IF($S26="A",CC25/CC24,CC25/CC24))</f>
        <v/>
      </c>
      <c r="CD26" s="273" t="str">
        <f t="shared" ref="CD26" si="302">IF(ISERROR(IF($S26="A",CD25/CD24,CD25/CD24)),"",IF($S26="A",CD25/CD24,CD25/CD24))</f>
        <v/>
      </c>
      <c r="CE26" s="144">
        <f>IF(ISERROR(AVERAGE(Q26,AG26,AW26,BM26,CC26)),"",AVERAGE(Q26,AG26,AW26,BM26,CC26))</f>
        <v>0.2</v>
      </c>
      <c r="CF26" s="244"/>
    </row>
    <row r="27" spans="1:84" ht="9" customHeight="1" thickTop="1" thickBot="1">
      <c r="C27" s="48"/>
      <c r="E27" s="42">
        <f>IF(E26&lt;0,-E26,E26)</f>
        <v>0.2</v>
      </c>
      <c r="F27" s="42">
        <f t="shared" ref="F27" si="303">IF(F26&lt;0,-F26,F26)</f>
        <v>0.2</v>
      </c>
      <c r="G27" s="42">
        <f t="shared" ref="G27" si="304">IF(G26&lt;0,-G26,G26)</f>
        <v>0.2</v>
      </c>
      <c r="H27" s="42">
        <f t="shared" ref="H27" si="305">IF(H26&lt;0,-H26,H26)</f>
        <v>0.2</v>
      </c>
      <c r="I27" s="42">
        <f t="shared" ref="I27" si="306">IF(I26&lt;0,-I26,I26)</f>
        <v>0.2</v>
      </c>
      <c r="J27" s="42">
        <f t="shared" ref="J27" si="307">IF(J26&lt;0,-J26,J26)</f>
        <v>0.2</v>
      </c>
      <c r="K27" s="42">
        <f t="shared" ref="K27" si="308">IF(K26&lt;0,-K26,K26)</f>
        <v>0</v>
      </c>
      <c r="L27" s="42" t="str">
        <f t="shared" ref="L27" si="309">IF(L26&lt;0,-L26,L26)</f>
        <v/>
      </c>
      <c r="M27" s="42" t="str">
        <f t="shared" ref="M27" si="310">IF(M26&lt;0,-M26,M26)</f>
        <v/>
      </c>
      <c r="N27" s="42" t="str">
        <f t="shared" ref="N27" si="311">IF(N26&lt;0,-N26,N26)</f>
        <v/>
      </c>
      <c r="O27" s="42" t="str">
        <f t="shared" ref="O27" si="312">IF(O26&lt;0,-O26,O26)</f>
        <v/>
      </c>
      <c r="P27" s="42" t="str">
        <f t="shared" ref="P27" si="313">IF(P26&lt;0,-P26,P26)</f>
        <v/>
      </c>
      <c r="Q27" s="42">
        <f t="shared" ref="Q27" si="314">IF(Q26&lt;0,-Q26,Q26)</f>
        <v>0.2</v>
      </c>
      <c r="R27" s="42">
        <f t="shared" ref="R27" si="315">IF(R26&lt;0,-R26,R26)</f>
        <v>0.15428571428571428</v>
      </c>
      <c r="U27" s="42" t="str">
        <f>IF(U26&lt;0,-U26,U26)</f>
        <v/>
      </c>
      <c r="V27" s="42" t="str">
        <f t="shared" ref="V27" si="316">IF(V26&lt;0,-V26,V26)</f>
        <v/>
      </c>
      <c r="W27" s="42" t="str">
        <f t="shared" ref="W27" si="317">IF(W26&lt;0,-W26,W26)</f>
        <v/>
      </c>
      <c r="X27" s="42" t="str">
        <f t="shared" ref="X27" si="318">IF(X26&lt;0,-X26,X26)</f>
        <v/>
      </c>
      <c r="Y27" s="42" t="str">
        <f t="shared" ref="Y27" si="319">IF(Y26&lt;0,-Y26,Y26)</f>
        <v/>
      </c>
      <c r="Z27" s="42" t="str">
        <f t="shared" ref="Z27" si="320">IF(Z26&lt;0,-Z26,Z26)</f>
        <v/>
      </c>
      <c r="AA27" s="42" t="str">
        <f t="shared" ref="AA27" si="321">IF(AA26&lt;0,-AA26,AA26)</f>
        <v/>
      </c>
      <c r="AB27" s="42" t="str">
        <f t="shared" ref="AB27" si="322">IF(AB26&lt;0,-AB26,AB26)</f>
        <v/>
      </c>
      <c r="AC27" s="42" t="str">
        <f t="shared" ref="AC27" si="323">IF(AC26&lt;0,-AC26,AC26)</f>
        <v/>
      </c>
      <c r="AD27" s="42" t="str">
        <f t="shared" ref="AD27" si="324">IF(AD26&lt;0,-AD26,AD26)</f>
        <v/>
      </c>
      <c r="AE27" s="42" t="str">
        <f t="shared" ref="AE27" si="325">IF(AE26&lt;0,-AE26,AE26)</f>
        <v/>
      </c>
      <c r="AF27" s="42" t="str">
        <f t="shared" ref="AF27" si="326">IF(AF26&lt;0,-AF26,AF26)</f>
        <v/>
      </c>
      <c r="AG27" s="42" t="str">
        <f t="shared" ref="AG27" si="327">IF(AG26&lt;0,-AG26,AG26)</f>
        <v/>
      </c>
      <c r="AH27" s="42" t="str">
        <f t="shared" ref="AH27" si="328">IF(AH26&lt;0,-AH26,AH26)</f>
        <v/>
      </c>
      <c r="AK27" s="42" t="str">
        <f>IF(AK26&lt;0,-AK26,AK26)</f>
        <v/>
      </c>
      <c r="AL27" s="42" t="str">
        <f t="shared" ref="AL27" si="329">IF(AL26&lt;0,-AL26,AL26)</f>
        <v/>
      </c>
      <c r="AM27" s="42" t="str">
        <f t="shared" ref="AM27" si="330">IF(AM26&lt;0,-AM26,AM26)</f>
        <v/>
      </c>
      <c r="AN27" s="42" t="str">
        <f t="shared" ref="AN27" si="331">IF(AN26&lt;0,-AN26,AN26)</f>
        <v/>
      </c>
      <c r="AO27" s="42" t="str">
        <f t="shared" ref="AO27" si="332">IF(AO26&lt;0,-AO26,AO26)</f>
        <v/>
      </c>
      <c r="AP27" s="42" t="str">
        <f t="shared" ref="AP27" si="333">IF(AP26&lt;0,-AP26,AP26)</f>
        <v/>
      </c>
      <c r="AQ27" s="42" t="str">
        <f t="shared" ref="AQ27" si="334">IF(AQ26&lt;0,-AQ26,AQ26)</f>
        <v/>
      </c>
      <c r="AR27" s="42" t="str">
        <f t="shared" ref="AR27" si="335">IF(AR26&lt;0,-AR26,AR26)</f>
        <v/>
      </c>
      <c r="AS27" s="42" t="str">
        <f t="shared" ref="AS27" si="336">IF(AS26&lt;0,-AS26,AS26)</f>
        <v/>
      </c>
      <c r="AT27" s="42" t="str">
        <f t="shared" ref="AT27" si="337">IF(AT26&lt;0,-AT26,AT26)</f>
        <v/>
      </c>
      <c r="AU27" s="42" t="str">
        <f t="shared" ref="AU27" si="338">IF(AU26&lt;0,-AU26,AU26)</f>
        <v/>
      </c>
      <c r="AV27" s="42" t="str">
        <f t="shared" ref="AV27" si="339">IF(AV26&lt;0,-AV26,AV26)</f>
        <v/>
      </c>
      <c r="AW27" s="42" t="str">
        <f t="shared" ref="AW27" si="340">IF(AW26&lt;0,-AW26,AW26)</f>
        <v/>
      </c>
      <c r="AX27" s="42" t="str">
        <f t="shared" ref="AX27" si="341">IF(AX26&lt;0,-AX26,AX26)</f>
        <v/>
      </c>
      <c r="BA27" s="42" t="str">
        <f>IF(BA26&lt;0,-BA26,BA26)</f>
        <v/>
      </c>
      <c r="BB27" s="42" t="str">
        <f t="shared" ref="BB27" si="342">IF(BB26&lt;0,-BB26,BB26)</f>
        <v/>
      </c>
      <c r="BC27" s="42" t="str">
        <f t="shared" ref="BC27" si="343">IF(BC26&lt;0,-BC26,BC26)</f>
        <v/>
      </c>
      <c r="BD27" s="42" t="str">
        <f t="shared" ref="BD27" si="344">IF(BD26&lt;0,-BD26,BD26)</f>
        <v/>
      </c>
      <c r="BE27" s="42" t="str">
        <f t="shared" ref="BE27" si="345">IF(BE26&lt;0,-BE26,BE26)</f>
        <v/>
      </c>
      <c r="BF27" s="42" t="str">
        <f t="shared" ref="BF27" si="346">IF(BF26&lt;0,-BF26,BF26)</f>
        <v/>
      </c>
      <c r="BG27" s="42" t="str">
        <f t="shared" ref="BG27" si="347">IF(BG26&lt;0,-BG26,BG26)</f>
        <v/>
      </c>
      <c r="BH27" s="42" t="str">
        <f t="shared" ref="BH27" si="348">IF(BH26&lt;0,-BH26,BH26)</f>
        <v/>
      </c>
      <c r="BI27" s="42" t="str">
        <f t="shared" ref="BI27" si="349">IF(BI26&lt;0,-BI26,BI26)</f>
        <v/>
      </c>
      <c r="BJ27" s="42" t="str">
        <f t="shared" ref="BJ27" si="350">IF(BJ26&lt;0,-BJ26,BJ26)</f>
        <v/>
      </c>
      <c r="BK27" s="42" t="str">
        <f t="shared" ref="BK27" si="351">IF(BK26&lt;0,-BK26,BK26)</f>
        <v/>
      </c>
      <c r="BL27" s="42" t="str">
        <f t="shared" ref="BL27" si="352">IF(BL26&lt;0,-BL26,BL26)</f>
        <v/>
      </c>
      <c r="BM27" s="42" t="str">
        <f t="shared" ref="BM27" si="353">IF(BM26&lt;0,-BM26,BM26)</f>
        <v/>
      </c>
      <c r="BN27" s="42" t="str">
        <f t="shared" ref="BN27" si="354">IF(BN26&lt;0,-BN26,BN26)</f>
        <v/>
      </c>
      <c r="BQ27" s="42" t="str">
        <f>IF(BQ26&lt;0,-BQ26,BQ26)</f>
        <v/>
      </c>
      <c r="BR27" s="42" t="str">
        <f t="shared" ref="BR27" si="355">IF(BR26&lt;0,-BR26,BR26)</f>
        <v/>
      </c>
      <c r="BS27" s="42" t="str">
        <f t="shared" ref="BS27" si="356">IF(BS26&lt;0,-BS26,BS26)</f>
        <v/>
      </c>
      <c r="BT27" s="42" t="str">
        <f t="shared" ref="BT27" si="357">IF(BT26&lt;0,-BT26,BT26)</f>
        <v/>
      </c>
      <c r="BU27" s="42" t="str">
        <f t="shared" ref="BU27" si="358">IF(BU26&lt;0,-BU26,BU26)</f>
        <v/>
      </c>
      <c r="BV27" s="42" t="str">
        <f t="shared" ref="BV27" si="359">IF(BV26&lt;0,-BV26,BV26)</f>
        <v/>
      </c>
      <c r="BW27" s="42" t="str">
        <f t="shared" ref="BW27" si="360">IF(BW26&lt;0,-BW26,BW26)</f>
        <v/>
      </c>
      <c r="BX27" s="42" t="str">
        <f t="shared" ref="BX27" si="361">IF(BX26&lt;0,-BX26,BX26)</f>
        <v/>
      </c>
      <c r="BY27" s="42" t="str">
        <f t="shared" ref="BY27" si="362">IF(BY26&lt;0,-BY26,BY26)</f>
        <v/>
      </c>
      <c r="BZ27" s="42" t="str">
        <f t="shared" ref="BZ27" si="363">IF(BZ26&lt;0,-BZ26,BZ26)</f>
        <v/>
      </c>
      <c r="CA27" s="42" t="str">
        <f t="shared" ref="CA27" si="364">IF(CA26&lt;0,-CA26,CA26)</f>
        <v/>
      </c>
      <c r="CB27" s="42" t="str">
        <f t="shared" ref="CB27" si="365">IF(CB26&lt;0,-CB26,CB26)</f>
        <v/>
      </c>
      <c r="CC27" s="274" t="str">
        <f t="shared" ref="CC27" si="366">IF(CC26&lt;0,-CC26,CC26)</f>
        <v/>
      </c>
      <c r="CD27" s="274" t="str">
        <f t="shared" ref="CD27" si="367">IF(CD26&lt;0,-CD26,CD26)</f>
        <v/>
      </c>
    </row>
    <row r="28" spans="1:84" s="233" customFormat="1" ht="26.25" customHeight="1" thickTop="1" thickBot="1">
      <c r="A28" s="232"/>
      <c r="B28" s="232">
        <f>IF(ME!$D$25=0,0,1)</f>
        <v>1</v>
      </c>
      <c r="C28" s="340" t="s">
        <v>72</v>
      </c>
      <c r="D28" s="234" t="s">
        <v>68</v>
      </c>
      <c r="E28" s="235" t="s">
        <v>5</v>
      </c>
      <c r="F28" s="236" t="s">
        <v>6</v>
      </c>
      <c r="G28" s="236" t="s">
        <v>7</v>
      </c>
      <c r="H28" s="236" t="s">
        <v>287</v>
      </c>
      <c r="I28" s="236" t="s">
        <v>288</v>
      </c>
      <c r="J28" s="236" t="s">
        <v>289</v>
      </c>
      <c r="K28" s="236" t="s">
        <v>290</v>
      </c>
      <c r="L28" s="236" t="s">
        <v>291</v>
      </c>
      <c r="M28" s="236" t="s">
        <v>251</v>
      </c>
      <c r="N28" s="236" t="s">
        <v>252</v>
      </c>
      <c r="O28" s="236" t="s">
        <v>254</v>
      </c>
      <c r="P28" s="236" t="s">
        <v>253</v>
      </c>
      <c r="Q28" s="237" t="s">
        <v>54</v>
      </c>
      <c r="R28" s="237" t="s">
        <v>8</v>
      </c>
      <c r="S28" s="7"/>
      <c r="T28" s="238"/>
      <c r="U28" s="235" t="s">
        <v>5</v>
      </c>
      <c r="V28" s="236" t="s">
        <v>6</v>
      </c>
      <c r="W28" s="236" t="s">
        <v>7</v>
      </c>
      <c r="X28" s="236" t="s">
        <v>287</v>
      </c>
      <c r="Y28" s="236" t="s">
        <v>288</v>
      </c>
      <c r="Z28" s="236" t="s">
        <v>289</v>
      </c>
      <c r="AA28" s="236" t="s">
        <v>290</v>
      </c>
      <c r="AB28" s="236" t="s">
        <v>291</v>
      </c>
      <c r="AC28" s="236" t="s">
        <v>251</v>
      </c>
      <c r="AD28" s="236" t="s">
        <v>252</v>
      </c>
      <c r="AE28" s="236" t="s">
        <v>254</v>
      </c>
      <c r="AF28" s="236" t="s">
        <v>253</v>
      </c>
      <c r="AG28" s="237" t="s">
        <v>54</v>
      </c>
      <c r="AH28" s="237" t="s">
        <v>8</v>
      </c>
      <c r="AI28" s="7"/>
      <c r="AJ28" s="238"/>
      <c r="AK28" s="235" t="s">
        <v>5</v>
      </c>
      <c r="AL28" s="236" t="s">
        <v>6</v>
      </c>
      <c r="AM28" s="236" t="s">
        <v>7</v>
      </c>
      <c r="AN28" s="236" t="s">
        <v>287</v>
      </c>
      <c r="AO28" s="236" t="s">
        <v>288</v>
      </c>
      <c r="AP28" s="236" t="s">
        <v>289</v>
      </c>
      <c r="AQ28" s="236" t="s">
        <v>290</v>
      </c>
      <c r="AR28" s="236" t="s">
        <v>291</v>
      </c>
      <c r="AS28" s="236" t="s">
        <v>251</v>
      </c>
      <c r="AT28" s="236" t="s">
        <v>252</v>
      </c>
      <c r="AU28" s="236" t="s">
        <v>254</v>
      </c>
      <c r="AV28" s="236" t="s">
        <v>253</v>
      </c>
      <c r="AW28" s="237" t="s">
        <v>54</v>
      </c>
      <c r="AX28" s="237" t="s">
        <v>8</v>
      </c>
      <c r="AY28" s="7"/>
      <c r="AZ28" s="238"/>
      <c r="BA28" s="235" t="s">
        <v>5</v>
      </c>
      <c r="BB28" s="236" t="s">
        <v>6</v>
      </c>
      <c r="BC28" s="236" t="s">
        <v>7</v>
      </c>
      <c r="BD28" s="236" t="s">
        <v>287</v>
      </c>
      <c r="BE28" s="236" t="s">
        <v>288</v>
      </c>
      <c r="BF28" s="236" t="s">
        <v>289</v>
      </c>
      <c r="BG28" s="236" t="s">
        <v>290</v>
      </c>
      <c r="BH28" s="236" t="s">
        <v>291</v>
      </c>
      <c r="BI28" s="236" t="s">
        <v>251</v>
      </c>
      <c r="BJ28" s="236" t="s">
        <v>252</v>
      </c>
      <c r="BK28" s="236" t="s">
        <v>254</v>
      </c>
      <c r="BL28" s="236" t="s">
        <v>253</v>
      </c>
      <c r="BM28" s="237" t="s">
        <v>54</v>
      </c>
      <c r="BN28" s="237" t="s">
        <v>8</v>
      </c>
      <c r="BP28" s="238"/>
      <c r="BQ28" s="235" t="s">
        <v>5</v>
      </c>
      <c r="BR28" s="236" t="s">
        <v>6</v>
      </c>
      <c r="BS28" s="236" t="s">
        <v>7</v>
      </c>
      <c r="BT28" s="236" t="s">
        <v>287</v>
      </c>
      <c r="BU28" s="236" t="s">
        <v>288</v>
      </c>
      <c r="BV28" s="236" t="s">
        <v>289</v>
      </c>
      <c r="BW28" s="236" t="s">
        <v>290</v>
      </c>
      <c r="BX28" s="236" t="s">
        <v>291</v>
      </c>
      <c r="BY28" s="236" t="s">
        <v>251</v>
      </c>
      <c r="BZ28" s="236" t="s">
        <v>252</v>
      </c>
      <c r="CA28" s="236" t="s">
        <v>254</v>
      </c>
      <c r="CB28" s="236" t="s">
        <v>253</v>
      </c>
      <c r="CC28" s="271" t="s">
        <v>54</v>
      </c>
      <c r="CD28" s="271" t="s">
        <v>8</v>
      </c>
      <c r="CE28" s="7"/>
      <c r="CF28" s="248"/>
    </row>
    <row r="29" spans="1:84" s="227" customFormat="1" ht="37.5" hidden="1" customHeight="1" thickTop="1" thickBot="1">
      <c r="B29" s="232">
        <f>IF(ME!$D$25=0,0,1)</f>
        <v>1</v>
      </c>
      <c r="C29" s="341"/>
      <c r="D29" s="45" t="s">
        <v>66</v>
      </c>
      <c r="E29" s="239"/>
      <c r="F29" s="239"/>
      <c r="G29" s="239"/>
      <c r="H29" s="239"/>
      <c r="I29" s="239"/>
      <c r="J29" s="239"/>
      <c r="K29" s="239"/>
      <c r="L29" s="239"/>
      <c r="M29" s="239"/>
      <c r="N29" s="239"/>
      <c r="O29" s="239"/>
      <c r="P29" s="239"/>
      <c r="Q29" s="46"/>
      <c r="R29" s="46">
        <f>SUM(E29:P29)</f>
        <v>0</v>
      </c>
      <c r="S29" s="44"/>
      <c r="T29" s="45" t="s">
        <v>66</v>
      </c>
      <c r="U29" s="239"/>
      <c r="V29" s="239"/>
      <c r="W29" s="239"/>
      <c r="X29" s="239"/>
      <c r="Y29" s="239"/>
      <c r="Z29" s="239"/>
      <c r="AA29" s="239"/>
      <c r="AB29" s="239"/>
      <c r="AC29" s="239"/>
      <c r="AD29" s="239"/>
      <c r="AE29" s="239"/>
      <c r="AF29" s="239"/>
      <c r="AG29" s="46"/>
      <c r="AH29" s="46">
        <f>SUM(U29:AF29)</f>
        <v>0</v>
      </c>
      <c r="AI29" s="44"/>
      <c r="AJ29" s="45" t="s">
        <v>66</v>
      </c>
      <c r="AK29" s="239"/>
      <c r="AL29" s="239"/>
      <c r="AM29" s="239"/>
      <c r="AN29" s="239"/>
      <c r="AO29" s="239"/>
      <c r="AP29" s="239"/>
      <c r="AQ29" s="239"/>
      <c r="AR29" s="239"/>
      <c r="AS29" s="239"/>
      <c r="AT29" s="239"/>
      <c r="AU29" s="239"/>
      <c r="AV29" s="239"/>
      <c r="AW29" s="46"/>
      <c r="AX29" s="46">
        <f>SUM(AK29:AV29)</f>
        <v>0</v>
      </c>
      <c r="AY29" s="44"/>
      <c r="AZ29" s="45" t="s">
        <v>66</v>
      </c>
      <c r="BA29" s="239"/>
      <c r="BB29" s="239"/>
      <c r="BC29" s="239"/>
      <c r="BD29" s="239"/>
      <c r="BE29" s="239"/>
      <c r="BF29" s="239"/>
      <c r="BG29" s="239"/>
      <c r="BH29" s="239"/>
      <c r="BI29" s="239"/>
      <c r="BJ29" s="239"/>
      <c r="BK29" s="239"/>
      <c r="BL29" s="239"/>
      <c r="BM29" s="46"/>
      <c r="BN29" s="46">
        <f>SUM(BA29:BL29)</f>
        <v>0</v>
      </c>
      <c r="BO29" s="240"/>
      <c r="BP29" s="45" t="s">
        <v>66</v>
      </c>
      <c r="BQ29" s="239"/>
      <c r="BR29" s="239"/>
      <c r="BS29" s="239"/>
      <c r="BT29" s="239"/>
      <c r="BU29" s="239"/>
      <c r="BV29" s="239"/>
      <c r="BW29" s="239"/>
      <c r="BX29" s="239"/>
      <c r="BY29" s="239"/>
      <c r="BZ29" s="239"/>
      <c r="CA29" s="239"/>
      <c r="CB29" s="239"/>
      <c r="CC29" s="272"/>
      <c r="CD29" s="272">
        <f>SUM(BQ29:CB29)</f>
        <v>0</v>
      </c>
      <c r="CE29" s="42"/>
      <c r="CF29" s="244"/>
    </row>
    <row r="30" spans="1:84" s="227" customFormat="1" ht="26.25" customHeight="1" thickTop="1" thickBot="1">
      <c r="B30" s="232">
        <f>IF(ME!$D$25=0,0,1)</f>
        <v>1</v>
      </c>
      <c r="C30" s="337" t="str">
        <f>C94</f>
        <v>Aumentar: valores</v>
      </c>
      <c r="D30" s="45" t="s">
        <v>9</v>
      </c>
      <c r="E30" s="239">
        <v>10</v>
      </c>
      <c r="F30" s="239">
        <v>15</v>
      </c>
      <c r="G30" s="239">
        <v>20</v>
      </c>
      <c r="H30" s="239">
        <v>25</v>
      </c>
      <c r="I30" s="239">
        <v>30</v>
      </c>
      <c r="J30" s="239">
        <v>35</v>
      </c>
      <c r="K30" s="239">
        <v>40</v>
      </c>
      <c r="L30" s="239"/>
      <c r="M30" s="239"/>
      <c r="N30" s="239"/>
      <c r="O30" s="239"/>
      <c r="P30" s="239"/>
      <c r="Q30" s="46">
        <f>SUMIF(E65:P65,"=1",E30:P30)</f>
        <v>135</v>
      </c>
      <c r="R30" s="46">
        <f>SUM(E30:P30)</f>
        <v>175</v>
      </c>
      <c r="S30" s="42">
        <v>7</v>
      </c>
      <c r="T30" s="45" t="s">
        <v>9</v>
      </c>
      <c r="U30" s="239"/>
      <c r="V30" s="239"/>
      <c r="W30" s="239"/>
      <c r="X30" s="239"/>
      <c r="Y30" s="239"/>
      <c r="Z30" s="239"/>
      <c r="AA30" s="239"/>
      <c r="AB30" s="239"/>
      <c r="AC30" s="239"/>
      <c r="AD30" s="239"/>
      <c r="AE30" s="239"/>
      <c r="AF30" s="239"/>
      <c r="AG30" s="46">
        <f>SUMIF(U65:AF65,"=1",U30:AF30)</f>
        <v>0</v>
      </c>
      <c r="AH30" s="46">
        <f>SUM(U30:AF30)</f>
        <v>0</v>
      </c>
      <c r="AI30" s="42"/>
      <c r="AJ30" s="45" t="s">
        <v>9</v>
      </c>
      <c r="AK30" s="239"/>
      <c r="AL30" s="239"/>
      <c r="AM30" s="239"/>
      <c r="AN30" s="239"/>
      <c r="AO30" s="239"/>
      <c r="AP30" s="239"/>
      <c r="AQ30" s="239"/>
      <c r="AR30" s="239"/>
      <c r="AS30" s="239"/>
      <c r="AT30" s="239"/>
      <c r="AU30" s="239"/>
      <c r="AV30" s="239"/>
      <c r="AW30" s="46">
        <f>SUMIF(AK65:AV65,"=1",AK30:AV30)</f>
        <v>0</v>
      </c>
      <c r="AX30" s="46">
        <f>SUM(AK30:AV30)</f>
        <v>0</v>
      </c>
      <c r="AY30" s="42"/>
      <c r="AZ30" s="45" t="s">
        <v>9</v>
      </c>
      <c r="BA30" s="239"/>
      <c r="BB30" s="239"/>
      <c r="BC30" s="239"/>
      <c r="BD30" s="239"/>
      <c r="BE30" s="239"/>
      <c r="BF30" s="239"/>
      <c r="BG30" s="239"/>
      <c r="BH30" s="239"/>
      <c r="BI30" s="239"/>
      <c r="BJ30" s="239"/>
      <c r="BK30" s="239"/>
      <c r="BL30" s="239"/>
      <c r="BM30" s="46">
        <f>SUMIF(BA65:BL65,"=1",BA30:BL30)</f>
        <v>0</v>
      </c>
      <c r="BN30" s="46">
        <f>SUM(BA30:BL30)</f>
        <v>0</v>
      </c>
      <c r="BP30" s="45" t="s">
        <v>9</v>
      </c>
      <c r="BQ30" s="239"/>
      <c r="BR30" s="239"/>
      <c r="BS30" s="239"/>
      <c r="BT30" s="239"/>
      <c r="BU30" s="239"/>
      <c r="BV30" s="239"/>
      <c r="BW30" s="239"/>
      <c r="BX30" s="239"/>
      <c r="BY30" s="239"/>
      <c r="BZ30" s="239"/>
      <c r="CA30" s="239"/>
      <c r="CB30" s="239"/>
      <c r="CC30" s="272">
        <f>SUMIF(BQ65:CB65,"=1",BQ30:CB30)</f>
        <v>0</v>
      </c>
      <c r="CD30" s="272">
        <f>SUM(BQ30:CB30)</f>
        <v>0</v>
      </c>
      <c r="CE30" s="42"/>
      <c r="CF30" s="244"/>
    </row>
    <row r="31" spans="1:84" s="227" customFormat="1" ht="26.25" customHeight="1" thickTop="1" thickBot="1">
      <c r="B31" s="232">
        <f>IF(ME!$D$25=0,0,1)</f>
        <v>1</v>
      </c>
      <c r="C31" s="338"/>
      <c r="D31" s="45" t="s">
        <v>10</v>
      </c>
      <c r="E31" s="239">
        <v>2</v>
      </c>
      <c r="F31" s="239">
        <v>3</v>
      </c>
      <c r="G31" s="239">
        <v>4</v>
      </c>
      <c r="H31" s="239">
        <v>5</v>
      </c>
      <c r="I31" s="239">
        <v>6</v>
      </c>
      <c r="J31" s="239">
        <v>7</v>
      </c>
      <c r="K31" s="239"/>
      <c r="L31" s="239"/>
      <c r="M31" s="239"/>
      <c r="N31" s="239"/>
      <c r="O31" s="239"/>
      <c r="P31" s="239"/>
      <c r="Q31" s="46">
        <f>SUMIF(E66:P66,"=1",E31:P31)</f>
        <v>27</v>
      </c>
      <c r="R31" s="46">
        <f>SUM(E31:P31)</f>
        <v>27</v>
      </c>
      <c r="S31" s="42">
        <v>8</v>
      </c>
      <c r="T31" s="45" t="s">
        <v>10</v>
      </c>
      <c r="U31" s="239"/>
      <c r="V31" s="239"/>
      <c r="W31" s="239"/>
      <c r="X31" s="239"/>
      <c r="Y31" s="239"/>
      <c r="Z31" s="239"/>
      <c r="AA31" s="239"/>
      <c r="AB31" s="239"/>
      <c r="AC31" s="239"/>
      <c r="AD31" s="239"/>
      <c r="AE31" s="239"/>
      <c r="AF31" s="239"/>
      <c r="AG31" s="46">
        <f>SUMIF(U66:AF66,"=1",U31:AF31)</f>
        <v>0</v>
      </c>
      <c r="AH31" s="46">
        <f>SUM(U31:AF31)</f>
        <v>0</v>
      </c>
      <c r="AI31" s="42"/>
      <c r="AJ31" s="45" t="s">
        <v>10</v>
      </c>
      <c r="AK31" s="239"/>
      <c r="AL31" s="239"/>
      <c r="AM31" s="239"/>
      <c r="AN31" s="239"/>
      <c r="AO31" s="239"/>
      <c r="AP31" s="239"/>
      <c r="AQ31" s="239"/>
      <c r="AR31" s="239"/>
      <c r="AS31" s="239"/>
      <c r="AT31" s="239"/>
      <c r="AU31" s="239"/>
      <c r="AV31" s="239"/>
      <c r="AW31" s="46">
        <f>SUMIF(AK66:AV66,"=1",AK31:AV31)</f>
        <v>0</v>
      </c>
      <c r="AX31" s="46">
        <f>SUM(AK31:AV31)</f>
        <v>0</v>
      </c>
      <c r="AY31" s="42"/>
      <c r="AZ31" s="45" t="s">
        <v>10</v>
      </c>
      <c r="BA31" s="239"/>
      <c r="BB31" s="239"/>
      <c r="BC31" s="239"/>
      <c r="BD31" s="239"/>
      <c r="BE31" s="239"/>
      <c r="BF31" s="239"/>
      <c r="BG31" s="239"/>
      <c r="BH31" s="239"/>
      <c r="BI31" s="239"/>
      <c r="BJ31" s="239"/>
      <c r="BK31" s="239"/>
      <c r="BL31" s="239"/>
      <c r="BM31" s="46">
        <f>SUMIF(BA66:BL66,"=1",BA31:BL31)</f>
        <v>0</v>
      </c>
      <c r="BN31" s="46">
        <f>SUM(BA31:BL31)</f>
        <v>0</v>
      </c>
      <c r="BP31" s="45" t="s">
        <v>10</v>
      </c>
      <c r="BQ31" s="239"/>
      <c r="BR31" s="239"/>
      <c r="BS31" s="239"/>
      <c r="BT31" s="239"/>
      <c r="BU31" s="239"/>
      <c r="BV31" s="239"/>
      <c r="BW31" s="239"/>
      <c r="BX31" s="239"/>
      <c r="BY31" s="239"/>
      <c r="BZ31" s="239"/>
      <c r="CA31" s="239"/>
      <c r="CB31" s="239"/>
      <c r="CC31" s="272">
        <f>SUMIF(BQ66:CB66,"=1",BQ31:CB31)</f>
        <v>0</v>
      </c>
      <c r="CD31" s="272">
        <f>SUM(BQ31:CB31)</f>
        <v>0</v>
      </c>
      <c r="CE31" s="42"/>
      <c r="CF31" s="244"/>
    </row>
    <row r="32" spans="1:84" s="227" customFormat="1" ht="26.25" customHeight="1" thickTop="1" thickBot="1">
      <c r="B32" s="232">
        <f>IF(ME!$D$25=0,0,1)</f>
        <v>1</v>
      </c>
      <c r="C32" s="339"/>
      <c r="D32" s="45" t="s">
        <v>4</v>
      </c>
      <c r="E32" s="47">
        <f>IF(ISERROR(IF($S32="A",E31/E30,E31/E30)),"",IF($S32="A",E31/E30,E31/E30))</f>
        <v>0.2</v>
      </c>
      <c r="F32" s="47">
        <f t="shared" ref="F32" si="368">IF(ISERROR(IF($S32="A",F31/F30,F31/F30)),"",IF($S32="A",F31/F30,F31/F30))</f>
        <v>0.2</v>
      </c>
      <c r="G32" s="47">
        <f t="shared" ref="G32" si="369">IF(ISERROR(IF($S32="A",G31/G30,G31/G30)),"",IF($S32="A",G31/G30,G31/G30))</f>
        <v>0.2</v>
      </c>
      <c r="H32" s="47">
        <f t="shared" ref="H32" si="370">IF(ISERROR(IF($S32="A",H31/H30,H31/H30)),"",IF($S32="A",H31/H30,H31/H30))</f>
        <v>0.2</v>
      </c>
      <c r="I32" s="47">
        <f t="shared" ref="I32" si="371">IF(ISERROR(IF($S32="A",I31/I30,I31/I30)),"",IF($S32="A",I31/I30,I31/I30))</f>
        <v>0.2</v>
      </c>
      <c r="J32" s="47">
        <f t="shared" ref="J32" si="372">IF(ISERROR(IF($S32="A",J31/J30,J31/J30)),"",IF($S32="A",J31/J30,J31/J30))</f>
        <v>0.2</v>
      </c>
      <c r="K32" s="47">
        <f t="shared" ref="K32" si="373">IF(ISERROR(IF($S32="A",K31/K30,K31/K30)),"",IF($S32="A",K31/K30,K31/K30))</f>
        <v>0</v>
      </c>
      <c r="L32" s="47" t="str">
        <f t="shared" ref="L32" si="374">IF(ISERROR(IF($S32="A",L31/L30,L31/L30)),"",IF($S32="A",L31/L30,L31/L30))</f>
        <v/>
      </c>
      <c r="M32" s="47" t="str">
        <f t="shared" ref="M32" si="375">IF(ISERROR(IF($S32="A",M31/M30,M31/M30)),"",IF($S32="A",M31/M30,M31/M30))</f>
        <v/>
      </c>
      <c r="N32" s="47" t="str">
        <f t="shared" ref="N32" si="376">IF(ISERROR(IF($S32="A",N31/N30,N31/N30)),"",IF($S32="A",N31/N30,N31/N30))</f>
        <v/>
      </c>
      <c r="O32" s="47" t="str">
        <f t="shared" ref="O32" si="377">IF(ISERROR(IF($S32="A",O31/O30,O31/O30)),"",IF($S32="A",O31/O30,O31/O30))</f>
        <v/>
      </c>
      <c r="P32" s="47" t="str">
        <f t="shared" ref="P32" si="378">IF(ISERROR(IF($S32="A",P31/P30,P31/P30)),"",IF($S32="A",P31/P30,P31/P30))</f>
        <v/>
      </c>
      <c r="Q32" s="47">
        <f t="shared" ref="Q32" si="379">IF(ISERROR(IF($S32="A",Q31/Q30,Q31/Q30)),"",IF($S32="A",Q31/Q30,Q31/Q30))</f>
        <v>0.2</v>
      </c>
      <c r="R32" s="47">
        <f t="shared" ref="R32" si="380">IF(ISERROR(IF($S32="A",R31/R30,R31/R30)),"",IF($S32="A",R31/R30,R31/R30))</f>
        <v>0.15428571428571428</v>
      </c>
      <c r="S32" s="42" t="str">
        <f>LEFT(C30,1)</f>
        <v>A</v>
      </c>
      <c r="T32" s="45" t="s">
        <v>4</v>
      </c>
      <c r="U32" s="47" t="str">
        <f>IF(ISERROR(IF($S32="A",U31/U30,U31/U30)),"",IF($S32="A",U31/U30,U31/U30))</f>
        <v/>
      </c>
      <c r="V32" s="47" t="str">
        <f t="shared" ref="V32" si="381">IF(ISERROR(IF($S32="A",V31/V30,V31/V30)),"",IF($S32="A",V31/V30,V31/V30))</f>
        <v/>
      </c>
      <c r="W32" s="47" t="str">
        <f t="shared" ref="W32" si="382">IF(ISERROR(IF($S32="A",W31/W30,W31/W30)),"",IF($S32="A",W31/W30,W31/W30))</f>
        <v/>
      </c>
      <c r="X32" s="47" t="str">
        <f t="shared" ref="X32" si="383">IF(ISERROR(IF($S32="A",X31/X30,X31/X30)),"",IF($S32="A",X31/X30,X31/X30))</f>
        <v/>
      </c>
      <c r="Y32" s="47" t="str">
        <f t="shared" ref="Y32" si="384">IF(ISERROR(IF($S32="A",Y31/Y30,Y31/Y30)),"",IF($S32="A",Y31/Y30,Y31/Y30))</f>
        <v/>
      </c>
      <c r="Z32" s="47" t="str">
        <f t="shared" ref="Z32" si="385">IF(ISERROR(IF($S32="A",Z31/Z30,Z31/Z30)),"",IF($S32="A",Z31/Z30,Z31/Z30))</f>
        <v/>
      </c>
      <c r="AA32" s="47" t="str">
        <f t="shared" ref="AA32" si="386">IF(ISERROR(IF($S32="A",AA31/AA30,AA31/AA30)),"",IF($S32="A",AA31/AA30,AA31/AA30))</f>
        <v/>
      </c>
      <c r="AB32" s="47" t="str">
        <f t="shared" ref="AB32" si="387">IF(ISERROR(IF($S32="A",AB31/AB30,AB31/AB30)),"",IF($S32="A",AB31/AB30,AB31/AB30))</f>
        <v/>
      </c>
      <c r="AC32" s="47" t="str">
        <f t="shared" ref="AC32" si="388">IF(ISERROR(IF($S32="A",AC31/AC30,AC31/AC30)),"",IF($S32="A",AC31/AC30,AC31/AC30))</f>
        <v/>
      </c>
      <c r="AD32" s="47" t="str">
        <f t="shared" ref="AD32" si="389">IF(ISERROR(IF($S32="A",AD31/AD30,AD31/AD30)),"",IF($S32="A",AD31/AD30,AD31/AD30))</f>
        <v/>
      </c>
      <c r="AE32" s="47" t="str">
        <f t="shared" ref="AE32" si="390">IF(ISERROR(IF($S32="A",AE31/AE30,AE31/AE30)),"",IF($S32="A",AE31/AE30,AE31/AE30))</f>
        <v/>
      </c>
      <c r="AF32" s="47" t="str">
        <f t="shared" ref="AF32" si="391">IF(ISERROR(IF($S32="A",AF31/AF30,AF31/AF30)),"",IF($S32="A",AF31/AF30,AF31/AF30))</f>
        <v/>
      </c>
      <c r="AG32" s="47" t="str">
        <f t="shared" ref="AG32" si="392">IF(ISERROR(IF($S32="A",AG31/AG30,AG31/AG30)),"",IF($S32="A",AG31/AG30,AG31/AG30))</f>
        <v/>
      </c>
      <c r="AH32" s="47" t="str">
        <f t="shared" ref="AH32" si="393">IF(ISERROR(IF($S32="A",AH31/AH30,AH31/AH30)),"",IF($S32="A",AH31/AH30,AH31/AH30))</f>
        <v/>
      </c>
      <c r="AI32" s="42"/>
      <c r="AJ32" s="45" t="s">
        <v>4</v>
      </c>
      <c r="AK32" s="47" t="str">
        <f>IF(ISERROR(IF($S32="A",AK31/AK30,AK31/AK30)),"",IF($S32="A",AK31/AK30,AK31/AK30))</f>
        <v/>
      </c>
      <c r="AL32" s="47" t="str">
        <f t="shared" ref="AL32" si="394">IF(ISERROR(IF($S32="A",AL31/AL30,AL31/AL30)),"",IF($S32="A",AL31/AL30,AL31/AL30))</f>
        <v/>
      </c>
      <c r="AM32" s="47" t="str">
        <f t="shared" ref="AM32" si="395">IF(ISERROR(IF($S32="A",AM31/AM30,AM31/AM30)),"",IF($S32="A",AM31/AM30,AM31/AM30))</f>
        <v/>
      </c>
      <c r="AN32" s="47" t="str">
        <f t="shared" ref="AN32" si="396">IF(ISERROR(IF($S32="A",AN31/AN30,AN31/AN30)),"",IF($S32="A",AN31/AN30,AN31/AN30))</f>
        <v/>
      </c>
      <c r="AO32" s="47" t="str">
        <f t="shared" ref="AO32" si="397">IF(ISERROR(IF($S32="A",AO31/AO30,AO31/AO30)),"",IF($S32="A",AO31/AO30,AO31/AO30))</f>
        <v/>
      </c>
      <c r="AP32" s="47" t="str">
        <f t="shared" ref="AP32" si="398">IF(ISERROR(IF($S32="A",AP31/AP30,AP31/AP30)),"",IF($S32="A",AP31/AP30,AP31/AP30))</f>
        <v/>
      </c>
      <c r="AQ32" s="47" t="str">
        <f t="shared" ref="AQ32" si="399">IF(ISERROR(IF($S32="A",AQ31/AQ30,AQ31/AQ30)),"",IF($S32="A",AQ31/AQ30,AQ31/AQ30))</f>
        <v/>
      </c>
      <c r="AR32" s="47" t="str">
        <f t="shared" ref="AR32" si="400">IF(ISERROR(IF($S32="A",AR31/AR30,AR31/AR30)),"",IF($S32="A",AR31/AR30,AR31/AR30))</f>
        <v/>
      </c>
      <c r="AS32" s="47" t="str">
        <f t="shared" ref="AS32" si="401">IF(ISERROR(IF($S32="A",AS31/AS30,AS31/AS30)),"",IF($S32="A",AS31/AS30,AS31/AS30))</f>
        <v/>
      </c>
      <c r="AT32" s="47" t="str">
        <f t="shared" ref="AT32" si="402">IF(ISERROR(IF($S32="A",AT31/AT30,AT31/AT30)),"",IF($S32="A",AT31/AT30,AT31/AT30))</f>
        <v/>
      </c>
      <c r="AU32" s="47" t="str">
        <f t="shared" ref="AU32" si="403">IF(ISERROR(IF($S32="A",AU31/AU30,AU31/AU30)),"",IF($S32="A",AU31/AU30,AU31/AU30))</f>
        <v/>
      </c>
      <c r="AV32" s="47" t="str">
        <f t="shared" ref="AV32" si="404">IF(ISERROR(IF($S32="A",AV31/AV30,AV31/AV30)),"",IF($S32="A",AV31/AV30,AV31/AV30))</f>
        <v/>
      </c>
      <c r="AW32" s="47" t="str">
        <f t="shared" ref="AW32" si="405">IF(ISERROR(IF($S32="A",AW31/AW30,AW31/AW30)),"",IF($S32="A",AW31/AW30,AW31/AW30))</f>
        <v/>
      </c>
      <c r="AX32" s="47" t="str">
        <f t="shared" ref="AX32" si="406">IF(ISERROR(IF($S32="A",AX31/AX30,AX31/AX30)),"",IF($S32="A",AX31/AX30,AX31/AX30))</f>
        <v/>
      </c>
      <c r="AY32" s="42"/>
      <c r="AZ32" s="45" t="s">
        <v>4</v>
      </c>
      <c r="BA32" s="47" t="str">
        <f>IF(ISERROR(IF($S32="A",BA31/BA30,BA31/BA30)),"",IF($S32="A",BA31/BA30,BA31/BA30))</f>
        <v/>
      </c>
      <c r="BB32" s="47" t="str">
        <f t="shared" ref="BB32" si="407">IF(ISERROR(IF($S32="A",BB31/BB30,BB31/BB30)),"",IF($S32="A",BB31/BB30,BB31/BB30))</f>
        <v/>
      </c>
      <c r="BC32" s="47" t="str">
        <f t="shared" ref="BC32" si="408">IF(ISERROR(IF($S32="A",BC31/BC30,BC31/BC30)),"",IF($S32="A",BC31/BC30,BC31/BC30))</f>
        <v/>
      </c>
      <c r="BD32" s="47" t="str">
        <f t="shared" ref="BD32" si="409">IF(ISERROR(IF($S32="A",BD31/BD30,BD31/BD30)),"",IF($S32="A",BD31/BD30,BD31/BD30))</f>
        <v/>
      </c>
      <c r="BE32" s="47" t="str">
        <f t="shared" ref="BE32" si="410">IF(ISERROR(IF($S32="A",BE31/BE30,BE31/BE30)),"",IF($S32="A",BE31/BE30,BE31/BE30))</f>
        <v/>
      </c>
      <c r="BF32" s="47" t="str">
        <f t="shared" ref="BF32" si="411">IF(ISERROR(IF($S32="A",BF31/BF30,BF31/BF30)),"",IF($S32="A",BF31/BF30,BF31/BF30))</f>
        <v/>
      </c>
      <c r="BG32" s="47" t="str">
        <f t="shared" ref="BG32" si="412">IF(ISERROR(IF($S32="A",BG31/BG30,BG31/BG30)),"",IF($S32="A",BG31/BG30,BG31/BG30))</f>
        <v/>
      </c>
      <c r="BH32" s="47" t="str">
        <f t="shared" ref="BH32" si="413">IF(ISERROR(IF($S32="A",BH31/BH30,BH31/BH30)),"",IF($S32="A",BH31/BH30,BH31/BH30))</f>
        <v/>
      </c>
      <c r="BI32" s="47" t="str">
        <f t="shared" ref="BI32" si="414">IF(ISERROR(IF($S32="A",BI31/BI30,BI31/BI30)),"",IF($S32="A",BI31/BI30,BI31/BI30))</f>
        <v/>
      </c>
      <c r="BJ32" s="47" t="str">
        <f t="shared" ref="BJ32" si="415">IF(ISERROR(IF($S32="A",BJ31/BJ30,BJ31/BJ30)),"",IF($S32="A",BJ31/BJ30,BJ31/BJ30))</f>
        <v/>
      </c>
      <c r="BK32" s="47" t="str">
        <f t="shared" ref="BK32" si="416">IF(ISERROR(IF($S32="A",BK31/BK30,BK31/BK30)),"",IF($S32="A",BK31/BK30,BK31/BK30))</f>
        <v/>
      </c>
      <c r="BL32" s="47" t="str">
        <f t="shared" ref="BL32" si="417">IF(ISERROR(IF($S32="A",BL31/BL30,BL31/BL30)),"",IF($S32="A",BL31/BL30,BL31/BL30))</f>
        <v/>
      </c>
      <c r="BM32" s="47" t="str">
        <f t="shared" ref="BM32" si="418">IF(ISERROR(IF($S32="A",BM31/BM30,BM31/BM30)),"",IF($S32="A",BM31/BM30,BM31/BM30))</f>
        <v/>
      </c>
      <c r="BN32" s="47" t="str">
        <f t="shared" ref="BN32" si="419">IF(ISERROR(IF($S32="A",BN31/BN30,BN31/BN30)),"",IF($S32="A",BN31/BN30,BN31/BN30))</f>
        <v/>
      </c>
      <c r="BP32" s="45" t="s">
        <v>4</v>
      </c>
      <c r="BQ32" s="47" t="str">
        <f>IF(ISERROR(IF($S32="A",BQ31/BQ30,BQ31/BQ30)),"",IF($S32="A",BQ31/BQ30,BQ31/BQ30))</f>
        <v/>
      </c>
      <c r="BR32" s="47" t="str">
        <f t="shared" ref="BR32" si="420">IF(ISERROR(IF($S32="A",BR31/BR30,BR31/BR30)),"",IF($S32="A",BR31/BR30,BR31/BR30))</f>
        <v/>
      </c>
      <c r="BS32" s="47" t="str">
        <f t="shared" ref="BS32" si="421">IF(ISERROR(IF($S32="A",BS31/BS30,BS31/BS30)),"",IF($S32="A",BS31/BS30,BS31/BS30))</f>
        <v/>
      </c>
      <c r="BT32" s="47" t="str">
        <f t="shared" ref="BT32" si="422">IF(ISERROR(IF($S32="A",BT31/BT30,BT31/BT30)),"",IF($S32="A",BT31/BT30,BT31/BT30))</f>
        <v/>
      </c>
      <c r="BU32" s="47" t="str">
        <f t="shared" ref="BU32" si="423">IF(ISERROR(IF($S32="A",BU31/BU30,BU31/BU30)),"",IF($S32="A",BU31/BU30,BU31/BU30))</f>
        <v/>
      </c>
      <c r="BV32" s="47" t="str">
        <f t="shared" ref="BV32" si="424">IF(ISERROR(IF($S32="A",BV31/BV30,BV31/BV30)),"",IF($S32="A",BV31/BV30,BV31/BV30))</f>
        <v/>
      </c>
      <c r="BW32" s="47" t="str">
        <f t="shared" ref="BW32" si="425">IF(ISERROR(IF($S32="A",BW31/BW30,BW31/BW30)),"",IF($S32="A",BW31/BW30,BW31/BW30))</f>
        <v/>
      </c>
      <c r="BX32" s="47" t="str">
        <f t="shared" ref="BX32" si="426">IF(ISERROR(IF($S32="A",BX31/BX30,BX31/BX30)),"",IF($S32="A",BX31/BX30,BX31/BX30))</f>
        <v/>
      </c>
      <c r="BY32" s="47" t="str">
        <f t="shared" ref="BY32" si="427">IF(ISERROR(IF($S32="A",BY31/BY30,BY31/BY30)),"",IF($S32="A",BY31/BY30,BY31/BY30))</f>
        <v/>
      </c>
      <c r="BZ32" s="47" t="str">
        <f t="shared" ref="BZ32" si="428">IF(ISERROR(IF($S32="A",BZ31/BZ30,BZ31/BZ30)),"",IF($S32="A",BZ31/BZ30,BZ31/BZ30))</f>
        <v/>
      </c>
      <c r="CA32" s="47" t="str">
        <f t="shared" ref="CA32" si="429">IF(ISERROR(IF($S32="A",CA31/CA30,CA31/CA30)),"",IF($S32="A",CA31/CA30,CA31/CA30))</f>
        <v/>
      </c>
      <c r="CB32" s="47" t="str">
        <f t="shared" ref="CB32" si="430">IF(ISERROR(IF($S32="A",CB31/CB30,CB31/CB30)),"",IF($S32="A",CB31/CB30,CB31/CB30))</f>
        <v/>
      </c>
      <c r="CC32" s="273" t="str">
        <f t="shared" ref="CC32" si="431">IF(ISERROR(IF($S32="A",CC31/CC30,CC31/CC30)),"",IF($S32="A",CC31/CC30,CC31/CC30))</f>
        <v/>
      </c>
      <c r="CD32" s="273" t="str">
        <f t="shared" ref="CD32" si="432">IF(ISERROR(IF($S32="A",CD31/CD30,CD31/CD30)),"",IF($S32="A",CD31/CD30,CD31/CD30))</f>
        <v/>
      </c>
      <c r="CE32" s="144">
        <f>IF(ISERROR(AVERAGE(Q32,AG32,AW32,BM32,CC32)),"",AVERAGE(Q32,AG32,AW32,BM32,CC32))</f>
        <v>0.2</v>
      </c>
      <c r="CF32" s="244"/>
    </row>
    <row r="33" spans="1:84" ht="9" customHeight="1" thickTop="1" thickBot="1">
      <c r="E33" s="42">
        <f>IF(E32&lt;0,-E32,E32)</f>
        <v>0.2</v>
      </c>
      <c r="F33" s="42">
        <f t="shared" ref="F33" si="433">IF(F32&lt;0,-F32,F32)</f>
        <v>0.2</v>
      </c>
      <c r="G33" s="42">
        <f t="shared" ref="G33" si="434">IF(G32&lt;0,-G32,G32)</f>
        <v>0.2</v>
      </c>
      <c r="H33" s="42">
        <f t="shared" ref="H33" si="435">IF(H32&lt;0,-H32,H32)</f>
        <v>0.2</v>
      </c>
      <c r="I33" s="42">
        <f t="shared" ref="I33" si="436">IF(I32&lt;0,-I32,I32)</f>
        <v>0.2</v>
      </c>
      <c r="J33" s="42">
        <f t="shared" ref="J33" si="437">IF(J32&lt;0,-J32,J32)</f>
        <v>0.2</v>
      </c>
      <c r="K33" s="42">
        <f t="shared" ref="K33" si="438">IF(K32&lt;0,-K32,K32)</f>
        <v>0</v>
      </c>
      <c r="L33" s="42" t="str">
        <f t="shared" ref="L33" si="439">IF(L32&lt;0,-L32,L32)</f>
        <v/>
      </c>
      <c r="M33" s="42" t="str">
        <f t="shared" ref="M33" si="440">IF(M32&lt;0,-M32,M32)</f>
        <v/>
      </c>
      <c r="N33" s="42" t="str">
        <f t="shared" ref="N33" si="441">IF(N32&lt;0,-N32,N32)</f>
        <v/>
      </c>
      <c r="O33" s="42" t="str">
        <f t="shared" ref="O33" si="442">IF(O32&lt;0,-O32,O32)</f>
        <v/>
      </c>
      <c r="P33" s="42" t="str">
        <f t="shared" ref="P33" si="443">IF(P32&lt;0,-P32,P32)</f>
        <v/>
      </c>
      <c r="Q33" s="42">
        <f t="shared" ref="Q33" si="444">IF(Q32&lt;0,-Q32,Q32)</f>
        <v>0.2</v>
      </c>
      <c r="R33" s="42">
        <f t="shared" ref="R33" si="445">IF(R32&lt;0,-R32,R32)</f>
        <v>0.15428571428571428</v>
      </c>
      <c r="U33" s="42" t="str">
        <f>IF(U32&lt;0,-U32,U32)</f>
        <v/>
      </c>
      <c r="V33" s="42" t="str">
        <f t="shared" ref="V33" si="446">IF(V32&lt;0,-V32,V32)</f>
        <v/>
      </c>
      <c r="W33" s="42" t="str">
        <f t="shared" ref="W33" si="447">IF(W32&lt;0,-W32,W32)</f>
        <v/>
      </c>
      <c r="X33" s="42" t="str">
        <f t="shared" ref="X33" si="448">IF(X32&lt;0,-X32,X32)</f>
        <v/>
      </c>
      <c r="Y33" s="42" t="str">
        <f t="shared" ref="Y33" si="449">IF(Y32&lt;0,-Y32,Y32)</f>
        <v/>
      </c>
      <c r="Z33" s="42" t="str">
        <f t="shared" ref="Z33" si="450">IF(Z32&lt;0,-Z32,Z32)</f>
        <v/>
      </c>
      <c r="AA33" s="42" t="str">
        <f t="shared" ref="AA33" si="451">IF(AA32&lt;0,-AA32,AA32)</f>
        <v/>
      </c>
      <c r="AB33" s="42" t="str">
        <f t="shared" ref="AB33" si="452">IF(AB32&lt;0,-AB32,AB32)</f>
        <v/>
      </c>
      <c r="AC33" s="42" t="str">
        <f t="shared" ref="AC33" si="453">IF(AC32&lt;0,-AC32,AC32)</f>
        <v/>
      </c>
      <c r="AD33" s="42" t="str">
        <f t="shared" ref="AD33" si="454">IF(AD32&lt;0,-AD32,AD32)</f>
        <v/>
      </c>
      <c r="AE33" s="42" t="str">
        <f t="shared" ref="AE33" si="455">IF(AE32&lt;0,-AE32,AE32)</f>
        <v/>
      </c>
      <c r="AF33" s="42" t="str">
        <f t="shared" ref="AF33" si="456">IF(AF32&lt;0,-AF32,AF32)</f>
        <v/>
      </c>
      <c r="AG33" s="42" t="str">
        <f t="shared" ref="AG33" si="457">IF(AG32&lt;0,-AG32,AG32)</f>
        <v/>
      </c>
      <c r="AH33" s="42" t="str">
        <f t="shared" ref="AH33" si="458">IF(AH32&lt;0,-AH32,AH32)</f>
        <v/>
      </c>
      <c r="AK33" s="42" t="str">
        <f>IF(AK32&lt;0,-AK32,AK32)</f>
        <v/>
      </c>
      <c r="AL33" s="42" t="str">
        <f t="shared" ref="AL33" si="459">IF(AL32&lt;0,-AL32,AL32)</f>
        <v/>
      </c>
      <c r="AM33" s="42" t="str">
        <f t="shared" ref="AM33" si="460">IF(AM32&lt;0,-AM32,AM32)</f>
        <v/>
      </c>
      <c r="AN33" s="42" t="str">
        <f t="shared" ref="AN33" si="461">IF(AN32&lt;0,-AN32,AN32)</f>
        <v/>
      </c>
      <c r="AO33" s="42" t="str">
        <f t="shared" ref="AO33" si="462">IF(AO32&lt;0,-AO32,AO32)</f>
        <v/>
      </c>
      <c r="AP33" s="42" t="str">
        <f t="shared" ref="AP33" si="463">IF(AP32&lt;0,-AP32,AP32)</f>
        <v/>
      </c>
      <c r="AQ33" s="42" t="str">
        <f t="shared" ref="AQ33" si="464">IF(AQ32&lt;0,-AQ32,AQ32)</f>
        <v/>
      </c>
      <c r="AR33" s="42" t="str">
        <f t="shared" ref="AR33" si="465">IF(AR32&lt;0,-AR32,AR32)</f>
        <v/>
      </c>
      <c r="AS33" s="42" t="str">
        <f t="shared" ref="AS33" si="466">IF(AS32&lt;0,-AS32,AS32)</f>
        <v/>
      </c>
      <c r="AT33" s="42" t="str">
        <f t="shared" ref="AT33" si="467">IF(AT32&lt;0,-AT32,AT32)</f>
        <v/>
      </c>
      <c r="AU33" s="42" t="str">
        <f t="shared" ref="AU33" si="468">IF(AU32&lt;0,-AU32,AU32)</f>
        <v/>
      </c>
      <c r="AV33" s="42" t="str">
        <f t="shared" ref="AV33" si="469">IF(AV32&lt;0,-AV32,AV32)</f>
        <v/>
      </c>
      <c r="AW33" s="42" t="str">
        <f t="shared" ref="AW33" si="470">IF(AW32&lt;0,-AW32,AW32)</f>
        <v/>
      </c>
      <c r="AX33" s="42" t="str">
        <f t="shared" ref="AX33" si="471">IF(AX32&lt;0,-AX32,AX32)</f>
        <v/>
      </c>
      <c r="AZ33" s="241"/>
      <c r="BA33" s="42" t="str">
        <f>IF(BA32&lt;0,-BA32,BA32)</f>
        <v/>
      </c>
      <c r="BB33" s="42" t="str">
        <f t="shared" ref="BB33" si="472">IF(BB32&lt;0,-BB32,BB32)</f>
        <v/>
      </c>
      <c r="BC33" s="42" t="str">
        <f t="shared" ref="BC33" si="473">IF(BC32&lt;0,-BC32,BC32)</f>
        <v/>
      </c>
      <c r="BD33" s="42" t="str">
        <f t="shared" ref="BD33" si="474">IF(BD32&lt;0,-BD32,BD32)</f>
        <v/>
      </c>
      <c r="BE33" s="42" t="str">
        <f t="shared" ref="BE33" si="475">IF(BE32&lt;0,-BE32,BE32)</f>
        <v/>
      </c>
      <c r="BF33" s="42" t="str">
        <f t="shared" ref="BF33" si="476">IF(BF32&lt;0,-BF32,BF32)</f>
        <v/>
      </c>
      <c r="BG33" s="42" t="str">
        <f t="shared" ref="BG33" si="477">IF(BG32&lt;0,-BG32,BG32)</f>
        <v/>
      </c>
      <c r="BH33" s="42" t="str">
        <f t="shared" ref="BH33" si="478">IF(BH32&lt;0,-BH32,BH32)</f>
        <v/>
      </c>
      <c r="BI33" s="42" t="str">
        <f t="shared" ref="BI33" si="479">IF(BI32&lt;0,-BI32,BI32)</f>
        <v/>
      </c>
      <c r="BJ33" s="42" t="str">
        <f t="shared" ref="BJ33" si="480">IF(BJ32&lt;0,-BJ32,BJ32)</f>
        <v/>
      </c>
      <c r="BK33" s="42" t="str">
        <f t="shared" ref="BK33" si="481">IF(BK32&lt;0,-BK32,BK32)</f>
        <v/>
      </c>
      <c r="BL33" s="42" t="str">
        <f t="shared" ref="BL33" si="482">IF(BL32&lt;0,-BL32,BL32)</f>
        <v/>
      </c>
      <c r="BM33" s="42" t="str">
        <f t="shared" ref="BM33" si="483">IF(BM32&lt;0,-BM32,BM32)</f>
        <v/>
      </c>
      <c r="BN33" s="42" t="str">
        <f t="shared" ref="BN33" si="484">IF(BN32&lt;0,-BN32,BN32)</f>
        <v/>
      </c>
      <c r="BQ33" s="42" t="str">
        <f>IF(BQ32&lt;0,-BQ32,BQ32)</f>
        <v/>
      </c>
      <c r="BR33" s="42" t="str">
        <f t="shared" ref="BR33" si="485">IF(BR32&lt;0,-BR32,BR32)</f>
        <v/>
      </c>
      <c r="BS33" s="42" t="str">
        <f t="shared" ref="BS33" si="486">IF(BS32&lt;0,-BS32,BS32)</f>
        <v/>
      </c>
      <c r="BT33" s="42" t="str">
        <f t="shared" ref="BT33" si="487">IF(BT32&lt;0,-BT32,BT32)</f>
        <v/>
      </c>
      <c r="BU33" s="42" t="str">
        <f t="shared" ref="BU33" si="488">IF(BU32&lt;0,-BU32,BU32)</f>
        <v/>
      </c>
      <c r="BV33" s="42" t="str">
        <f t="shared" ref="BV33" si="489">IF(BV32&lt;0,-BV32,BV32)</f>
        <v/>
      </c>
      <c r="BW33" s="42" t="str">
        <f t="shared" ref="BW33" si="490">IF(BW32&lt;0,-BW32,BW32)</f>
        <v/>
      </c>
      <c r="BX33" s="42" t="str">
        <f t="shared" ref="BX33" si="491">IF(BX32&lt;0,-BX32,BX32)</f>
        <v/>
      </c>
      <c r="BY33" s="42" t="str">
        <f t="shared" ref="BY33" si="492">IF(BY32&lt;0,-BY32,BY32)</f>
        <v/>
      </c>
      <c r="BZ33" s="42" t="str">
        <f t="shared" ref="BZ33" si="493">IF(BZ32&lt;0,-BZ32,BZ32)</f>
        <v/>
      </c>
      <c r="CA33" s="42" t="str">
        <f t="shared" ref="CA33" si="494">IF(CA32&lt;0,-CA32,CA32)</f>
        <v/>
      </c>
      <c r="CB33" s="42" t="str">
        <f t="shared" ref="CB33" si="495">IF(CB32&lt;0,-CB32,CB32)</f>
        <v/>
      </c>
      <c r="CC33" s="274" t="str">
        <f t="shared" ref="CC33" si="496">IF(CC32&lt;0,-CC32,CC32)</f>
        <v/>
      </c>
      <c r="CD33" s="274" t="str">
        <f t="shared" ref="CD33" si="497">IF(CD32&lt;0,-CD32,CD32)</f>
        <v/>
      </c>
    </row>
    <row r="34" spans="1:84" s="233" customFormat="1" ht="26.25" customHeight="1" thickTop="1" thickBot="1">
      <c r="A34" s="232"/>
      <c r="B34" s="232">
        <f>IF(ME!$D$26=0,0,1)</f>
        <v>0</v>
      </c>
      <c r="C34" s="340" t="s">
        <v>73</v>
      </c>
      <c r="D34" s="234" t="s">
        <v>247</v>
      </c>
      <c r="E34" s="235" t="s">
        <v>5</v>
      </c>
      <c r="F34" s="236" t="s">
        <v>6</v>
      </c>
      <c r="G34" s="236" t="s">
        <v>7</v>
      </c>
      <c r="H34" s="236" t="s">
        <v>287</v>
      </c>
      <c r="I34" s="236" t="s">
        <v>288</v>
      </c>
      <c r="J34" s="236" t="s">
        <v>289</v>
      </c>
      <c r="K34" s="236" t="s">
        <v>290</v>
      </c>
      <c r="L34" s="236" t="s">
        <v>291</v>
      </c>
      <c r="M34" s="236" t="s">
        <v>251</v>
      </c>
      <c r="N34" s="236" t="s">
        <v>252</v>
      </c>
      <c r="O34" s="236" t="s">
        <v>254</v>
      </c>
      <c r="P34" s="236" t="s">
        <v>253</v>
      </c>
      <c r="Q34" s="237" t="s">
        <v>54</v>
      </c>
      <c r="R34" s="237" t="s">
        <v>8</v>
      </c>
      <c r="S34" s="7"/>
      <c r="T34" s="238"/>
      <c r="U34" s="235" t="s">
        <v>5</v>
      </c>
      <c r="V34" s="236" t="s">
        <v>6</v>
      </c>
      <c r="W34" s="236" t="s">
        <v>7</v>
      </c>
      <c r="X34" s="236" t="s">
        <v>287</v>
      </c>
      <c r="Y34" s="236" t="s">
        <v>288</v>
      </c>
      <c r="Z34" s="236" t="s">
        <v>289</v>
      </c>
      <c r="AA34" s="236" t="s">
        <v>290</v>
      </c>
      <c r="AB34" s="236" t="s">
        <v>291</v>
      </c>
      <c r="AC34" s="236" t="s">
        <v>251</v>
      </c>
      <c r="AD34" s="236" t="s">
        <v>252</v>
      </c>
      <c r="AE34" s="236" t="s">
        <v>254</v>
      </c>
      <c r="AF34" s="236" t="s">
        <v>253</v>
      </c>
      <c r="AG34" s="237" t="s">
        <v>54</v>
      </c>
      <c r="AH34" s="237" t="s">
        <v>8</v>
      </c>
      <c r="AI34" s="7"/>
      <c r="AJ34" s="238"/>
      <c r="AK34" s="235" t="s">
        <v>5</v>
      </c>
      <c r="AL34" s="236" t="s">
        <v>6</v>
      </c>
      <c r="AM34" s="236" t="s">
        <v>7</v>
      </c>
      <c r="AN34" s="236" t="s">
        <v>287</v>
      </c>
      <c r="AO34" s="236" t="s">
        <v>288</v>
      </c>
      <c r="AP34" s="236" t="s">
        <v>289</v>
      </c>
      <c r="AQ34" s="236" t="s">
        <v>290</v>
      </c>
      <c r="AR34" s="236" t="s">
        <v>291</v>
      </c>
      <c r="AS34" s="236" t="s">
        <v>251</v>
      </c>
      <c r="AT34" s="236" t="s">
        <v>252</v>
      </c>
      <c r="AU34" s="236" t="s">
        <v>254</v>
      </c>
      <c r="AV34" s="236" t="s">
        <v>253</v>
      </c>
      <c r="AW34" s="237" t="s">
        <v>54</v>
      </c>
      <c r="AX34" s="237" t="s">
        <v>8</v>
      </c>
      <c r="AY34" s="7"/>
      <c r="AZ34" s="238"/>
      <c r="BA34" s="235" t="s">
        <v>5</v>
      </c>
      <c r="BB34" s="236" t="s">
        <v>6</v>
      </c>
      <c r="BC34" s="236" t="s">
        <v>7</v>
      </c>
      <c r="BD34" s="236" t="s">
        <v>287</v>
      </c>
      <c r="BE34" s="236" t="s">
        <v>288</v>
      </c>
      <c r="BF34" s="236" t="s">
        <v>289</v>
      </c>
      <c r="BG34" s="236" t="s">
        <v>290</v>
      </c>
      <c r="BH34" s="236" t="s">
        <v>291</v>
      </c>
      <c r="BI34" s="236" t="s">
        <v>251</v>
      </c>
      <c r="BJ34" s="236" t="s">
        <v>252</v>
      </c>
      <c r="BK34" s="236" t="s">
        <v>254</v>
      </c>
      <c r="BL34" s="236" t="s">
        <v>253</v>
      </c>
      <c r="BM34" s="237" t="s">
        <v>54</v>
      </c>
      <c r="BN34" s="237" t="s">
        <v>8</v>
      </c>
      <c r="BP34" s="238"/>
      <c r="BQ34" s="235" t="s">
        <v>5</v>
      </c>
      <c r="BR34" s="236" t="s">
        <v>6</v>
      </c>
      <c r="BS34" s="236" t="s">
        <v>7</v>
      </c>
      <c r="BT34" s="236" t="s">
        <v>287</v>
      </c>
      <c r="BU34" s="236" t="s">
        <v>288</v>
      </c>
      <c r="BV34" s="236" t="s">
        <v>289</v>
      </c>
      <c r="BW34" s="236" t="s">
        <v>290</v>
      </c>
      <c r="BX34" s="236" t="s">
        <v>291</v>
      </c>
      <c r="BY34" s="236" t="s">
        <v>251</v>
      </c>
      <c r="BZ34" s="236" t="s">
        <v>252</v>
      </c>
      <c r="CA34" s="236" t="s">
        <v>254</v>
      </c>
      <c r="CB34" s="236" t="s">
        <v>253</v>
      </c>
      <c r="CC34" s="271" t="s">
        <v>54</v>
      </c>
      <c r="CD34" s="271" t="s">
        <v>8</v>
      </c>
      <c r="CE34" s="7"/>
      <c r="CF34" s="248"/>
    </row>
    <row r="35" spans="1:84" s="227" customFormat="1" ht="37.5" hidden="1" customHeight="1" thickTop="1" thickBot="1">
      <c r="B35" s="232">
        <f>IF(ME!$D$26=0,0,1)</f>
        <v>0</v>
      </c>
      <c r="C35" s="341"/>
      <c r="D35" s="45" t="s">
        <v>66</v>
      </c>
      <c r="E35" s="239"/>
      <c r="F35" s="239"/>
      <c r="G35" s="239"/>
      <c r="H35" s="239"/>
      <c r="I35" s="239"/>
      <c r="J35" s="239"/>
      <c r="K35" s="239"/>
      <c r="L35" s="239"/>
      <c r="M35" s="239"/>
      <c r="N35" s="239"/>
      <c r="O35" s="239"/>
      <c r="P35" s="239"/>
      <c r="Q35" s="46"/>
      <c r="R35" s="46">
        <f>SUM(E35:P35)</f>
        <v>0</v>
      </c>
      <c r="S35" s="44"/>
      <c r="T35" s="45" t="s">
        <v>66</v>
      </c>
      <c r="U35" s="239"/>
      <c r="V35" s="239"/>
      <c r="W35" s="239"/>
      <c r="X35" s="239"/>
      <c r="Y35" s="239"/>
      <c r="Z35" s="239"/>
      <c r="AA35" s="239"/>
      <c r="AB35" s="239"/>
      <c r="AC35" s="239"/>
      <c r="AD35" s="239"/>
      <c r="AE35" s="239"/>
      <c r="AF35" s="239"/>
      <c r="AG35" s="46"/>
      <c r="AH35" s="46">
        <f>SUM(U35:AF35)</f>
        <v>0</v>
      </c>
      <c r="AI35" s="44"/>
      <c r="AJ35" s="45" t="s">
        <v>66</v>
      </c>
      <c r="AK35" s="239"/>
      <c r="AL35" s="239"/>
      <c r="AM35" s="239"/>
      <c r="AN35" s="239"/>
      <c r="AO35" s="239"/>
      <c r="AP35" s="239"/>
      <c r="AQ35" s="239"/>
      <c r="AR35" s="239"/>
      <c r="AS35" s="239"/>
      <c r="AT35" s="239"/>
      <c r="AU35" s="239"/>
      <c r="AV35" s="239"/>
      <c r="AW35" s="46"/>
      <c r="AX35" s="46">
        <f>SUM(AK35:AV35)</f>
        <v>0</v>
      </c>
      <c r="AY35" s="44"/>
      <c r="AZ35" s="45" t="s">
        <v>66</v>
      </c>
      <c r="BA35" s="239"/>
      <c r="BB35" s="239"/>
      <c r="BC35" s="239"/>
      <c r="BD35" s="239"/>
      <c r="BE35" s="239"/>
      <c r="BF35" s="239"/>
      <c r="BG35" s="239"/>
      <c r="BH35" s="239"/>
      <c r="BI35" s="239"/>
      <c r="BJ35" s="239"/>
      <c r="BK35" s="239"/>
      <c r="BL35" s="239"/>
      <c r="BM35" s="46"/>
      <c r="BN35" s="46">
        <f>SUM(BA35:BL35)</f>
        <v>0</v>
      </c>
      <c r="BO35" s="240"/>
      <c r="BP35" s="45" t="s">
        <v>66</v>
      </c>
      <c r="BQ35" s="239"/>
      <c r="BR35" s="239"/>
      <c r="BS35" s="239"/>
      <c r="BT35" s="239"/>
      <c r="BU35" s="239"/>
      <c r="BV35" s="239"/>
      <c r="BW35" s="239"/>
      <c r="BX35" s="239"/>
      <c r="BY35" s="239"/>
      <c r="BZ35" s="239"/>
      <c r="CA35" s="239"/>
      <c r="CB35" s="239"/>
      <c r="CC35" s="272"/>
      <c r="CD35" s="272">
        <f>SUM(BQ35:CB35)</f>
        <v>0</v>
      </c>
      <c r="CE35" s="42"/>
      <c r="CF35" s="244"/>
    </row>
    <row r="36" spans="1:84" s="227" customFormat="1" ht="26.25" customHeight="1" thickTop="1" thickBot="1">
      <c r="B36" s="232">
        <f>IF(ME!$D$26=0,0,1)</f>
        <v>0</v>
      </c>
      <c r="C36" s="337" t="str">
        <f>C95</f>
        <v xml:space="preserve">: </v>
      </c>
      <c r="D36" s="45" t="s">
        <v>9</v>
      </c>
      <c r="E36" s="239"/>
      <c r="F36" s="239"/>
      <c r="G36" s="239"/>
      <c r="H36" s="239"/>
      <c r="I36" s="239"/>
      <c r="J36" s="239"/>
      <c r="K36" s="239"/>
      <c r="L36" s="239"/>
      <c r="M36" s="239"/>
      <c r="N36" s="239"/>
      <c r="O36" s="239"/>
      <c r="P36" s="239"/>
      <c r="Q36" s="46">
        <f>SUMIF(E67:P67,"=1",E36:P36)</f>
        <v>0</v>
      </c>
      <c r="R36" s="46">
        <f>SUM(E36:P36)</f>
        <v>0</v>
      </c>
      <c r="S36" s="42">
        <v>12</v>
      </c>
      <c r="T36" s="45" t="s">
        <v>9</v>
      </c>
      <c r="U36" s="239"/>
      <c r="V36" s="239"/>
      <c r="W36" s="239"/>
      <c r="X36" s="239"/>
      <c r="Y36" s="239"/>
      <c r="Z36" s="239"/>
      <c r="AA36" s="239"/>
      <c r="AB36" s="239"/>
      <c r="AC36" s="239"/>
      <c r="AD36" s="239"/>
      <c r="AE36" s="239"/>
      <c r="AF36" s="239"/>
      <c r="AG36" s="46">
        <f>SUMIF(U67:AF67,"=1",U36:AF36)</f>
        <v>0</v>
      </c>
      <c r="AH36" s="46">
        <f>SUM(U36:AF36)</f>
        <v>0</v>
      </c>
      <c r="AI36" s="42"/>
      <c r="AJ36" s="45" t="s">
        <v>9</v>
      </c>
      <c r="AK36" s="239"/>
      <c r="AL36" s="239"/>
      <c r="AM36" s="239"/>
      <c r="AN36" s="239"/>
      <c r="AO36" s="239"/>
      <c r="AP36" s="239"/>
      <c r="AQ36" s="239"/>
      <c r="AR36" s="239"/>
      <c r="AS36" s="239"/>
      <c r="AT36" s="239"/>
      <c r="AU36" s="239"/>
      <c r="AV36" s="239"/>
      <c r="AW36" s="46">
        <f>SUMIF(AK67:AV67,"=1",AK36:AV36)</f>
        <v>0</v>
      </c>
      <c r="AX36" s="46">
        <f>SUM(AK36:AV36)</f>
        <v>0</v>
      </c>
      <c r="AY36" s="42"/>
      <c r="AZ36" s="45" t="s">
        <v>9</v>
      </c>
      <c r="BA36" s="239"/>
      <c r="BB36" s="239"/>
      <c r="BC36" s="239"/>
      <c r="BD36" s="239"/>
      <c r="BE36" s="239"/>
      <c r="BF36" s="239"/>
      <c r="BG36" s="239"/>
      <c r="BH36" s="239"/>
      <c r="BI36" s="239"/>
      <c r="BJ36" s="239"/>
      <c r="BK36" s="239"/>
      <c r="BL36" s="239"/>
      <c r="BM36" s="46">
        <f>SUMIF(BA67:BL67,"=1",BA36:BL36)</f>
        <v>0</v>
      </c>
      <c r="BN36" s="46">
        <f>SUM(BA36:BL36)</f>
        <v>0</v>
      </c>
      <c r="BP36" s="45" t="s">
        <v>9</v>
      </c>
      <c r="BQ36" s="239"/>
      <c r="BR36" s="239"/>
      <c r="BS36" s="239"/>
      <c r="BT36" s="239"/>
      <c r="BU36" s="239"/>
      <c r="BV36" s="239"/>
      <c r="BW36" s="239"/>
      <c r="BX36" s="239"/>
      <c r="BY36" s="239"/>
      <c r="BZ36" s="239"/>
      <c r="CA36" s="239"/>
      <c r="CB36" s="239"/>
      <c r="CC36" s="272">
        <f>SUMIF(BQ67:CB67,"=1",BQ36:CB36)</f>
        <v>0</v>
      </c>
      <c r="CD36" s="272">
        <f>SUM(BQ36:CB36)</f>
        <v>0</v>
      </c>
      <c r="CE36" s="42"/>
      <c r="CF36" s="244"/>
    </row>
    <row r="37" spans="1:84" s="227" customFormat="1" ht="26.25" customHeight="1" thickTop="1" thickBot="1">
      <c r="B37" s="232">
        <f>IF(ME!$D$26=0,0,1)</f>
        <v>0</v>
      </c>
      <c r="C37" s="338"/>
      <c r="D37" s="45" t="s">
        <v>10</v>
      </c>
      <c r="E37" s="239"/>
      <c r="F37" s="239"/>
      <c r="G37" s="239"/>
      <c r="H37" s="239"/>
      <c r="I37" s="239"/>
      <c r="J37" s="239"/>
      <c r="K37" s="239"/>
      <c r="L37" s="239"/>
      <c r="M37" s="239"/>
      <c r="N37" s="239"/>
      <c r="O37" s="239"/>
      <c r="P37" s="239"/>
      <c r="Q37" s="46">
        <f>SUMIF(E68:P68,"=1",E37:P37)</f>
        <v>0</v>
      </c>
      <c r="R37" s="46">
        <f>SUM(E37:P37)</f>
        <v>0</v>
      </c>
      <c r="S37" s="42">
        <v>13</v>
      </c>
      <c r="T37" s="45" t="s">
        <v>10</v>
      </c>
      <c r="U37" s="239"/>
      <c r="V37" s="239"/>
      <c r="W37" s="239"/>
      <c r="X37" s="239"/>
      <c r="Y37" s="239"/>
      <c r="Z37" s="239"/>
      <c r="AA37" s="239"/>
      <c r="AB37" s="239"/>
      <c r="AC37" s="239"/>
      <c r="AD37" s="239"/>
      <c r="AE37" s="239"/>
      <c r="AF37" s="239"/>
      <c r="AG37" s="46">
        <f>SUMIF(U68:AF68,"=1",U37:AF37)</f>
        <v>0</v>
      </c>
      <c r="AH37" s="46">
        <f>SUM(U37:AF37)</f>
        <v>0</v>
      </c>
      <c r="AI37" s="42"/>
      <c r="AJ37" s="45" t="s">
        <v>10</v>
      </c>
      <c r="AK37" s="239"/>
      <c r="AL37" s="239"/>
      <c r="AM37" s="239"/>
      <c r="AN37" s="239"/>
      <c r="AO37" s="239"/>
      <c r="AP37" s="239"/>
      <c r="AQ37" s="239"/>
      <c r="AR37" s="239"/>
      <c r="AS37" s="239"/>
      <c r="AT37" s="239"/>
      <c r="AU37" s="239"/>
      <c r="AV37" s="239"/>
      <c r="AW37" s="46">
        <f>SUMIF(AK68:AV68,"=1",AK37:AV37)</f>
        <v>0</v>
      </c>
      <c r="AX37" s="46">
        <f>SUM(AK37:AV37)</f>
        <v>0</v>
      </c>
      <c r="AY37" s="42"/>
      <c r="AZ37" s="45" t="s">
        <v>10</v>
      </c>
      <c r="BA37" s="239"/>
      <c r="BB37" s="239"/>
      <c r="BC37" s="239"/>
      <c r="BD37" s="239"/>
      <c r="BE37" s="239"/>
      <c r="BF37" s="239"/>
      <c r="BG37" s="239"/>
      <c r="BH37" s="239"/>
      <c r="BI37" s="239"/>
      <c r="BJ37" s="239"/>
      <c r="BK37" s="239"/>
      <c r="BL37" s="239"/>
      <c r="BM37" s="46">
        <f>SUMIF(BA68:BL68,"=1",BA37:BL37)</f>
        <v>0</v>
      </c>
      <c r="BN37" s="46">
        <f>SUM(BA37:BL37)</f>
        <v>0</v>
      </c>
      <c r="BP37" s="45" t="s">
        <v>10</v>
      </c>
      <c r="BQ37" s="239"/>
      <c r="BR37" s="239"/>
      <c r="BS37" s="239"/>
      <c r="BT37" s="239"/>
      <c r="BU37" s="239"/>
      <c r="BV37" s="239"/>
      <c r="BW37" s="239"/>
      <c r="BX37" s="239"/>
      <c r="BY37" s="239"/>
      <c r="BZ37" s="239"/>
      <c r="CA37" s="239"/>
      <c r="CB37" s="239"/>
      <c r="CC37" s="272">
        <f>SUMIF(BQ68:CB68,"=1",BQ37:CB37)</f>
        <v>0</v>
      </c>
      <c r="CD37" s="272">
        <f>SUM(BQ37:CB37)</f>
        <v>0</v>
      </c>
      <c r="CE37" s="42"/>
      <c r="CF37" s="244"/>
    </row>
    <row r="38" spans="1:84" s="227" customFormat="1" ht="26.25" customHeight="1" thickTop="1" thickBot="1">
      <c r="B38" s="232">
        <f>IF(ME!$D$26=0,0,1)</f>
        <v>0</v>
      </c>
      <c r="C38" s="339"/>
      <c r="D38" s="45" t="s">
        <v>4</v>
      </c>
      <c r="E38" s="47" t="str">
        <f>IF(ISERROR(IF($S38="A",E37/E36,E37/E36)),"",IF($S38="A",E37/E36,E37/E36))</f>
        <v/>
      </c>
      <c r="F38" s="47" t="str">
        <f t="shared" ref="F38" si="498">IF(ISERROR(IF($S38="A",F37/F36,F37/F36)),"",IF($S38="A",F37/F36,F37/F36))</f>
        <v/>
      </c>
      <c r="G38" s="47" t="str">
        <f t="shared" ref="G38" si="499">IF(ISERROR(IF($S38="A",G37/G36,G37/G36)),"",IF($S38="A",G37/G36,G37/G36))</f>
        <v/>
      </c>
      <c r="H38" s="47" t="str">
        <f t="shared" ref="H38" si="500">IF(ISERROR(IF($S38="A",H37/H36,H37/H36)),"",IF($S38="A",H37/H36,H37/H36))</f>
        <v/>
      </c>
      <c r="I38" s="47" t="str">
        <f t="shared" ref="I38" si="501">IF(ISERROR(IF($S38="A",I37/I36,I37/I36)),"",IF($S38="A",I37/I36,I37/I36))</f>
        <v/>
      </c>
      <c r="J38" s="47" t="str">
        <f t="shared" ref="J38" si="502">IF(ISERROR(IF($S38="A",J37/J36,J37/J36)),"",IF($S38="A",J37/J36,J37/J36))</f>
        <v/>
      </c>
      <c r="K38" s="47" t="str">
        <f t="shared" ref="K38" si="503">IF(ISERROR(IF($S38="A",K37/K36,K37/K36)),"",IF($S38="A",K37/K36,K37/K36))</f>
        <v/>
      </c>
      <c r="L38" s="47" t="str">
        <f t="shared" ref="L38" si="504">IF(ISERROR(IF($S38="A",L37/L36,L37/L36)),"",IF($S38="A",L37/L36,L37/L36))</f>
        <v/>
      </c>
      <c r="M38" s="47" t="str">
        <f t="shared" ref="M38" si="505">IF(ISERROR(IF($S38="A",M37/M36,M37/M36)),"",IF($S38="A",M37/M36,M37/M36))</f>
        <v/>
      </c>
      <c r="N38" s="47" t="str">
        <f t="shared" ref="N38" si="506">IF(ISERROR(IF($S38="A",N37/N36,N37/N36)),"",IF($S38="A",N37/N36,N37/N36))</f>
        <v/>
      </c>
      <c r="O38" s="47" t="str">
        <f t="shared" ref="O38" si="507">IF(ISERROR(IF($S38="A",O37/O36,O37/O36)),"",IF($S38="A",O37/O36,O37/O36))</f>
        <v/>
      </c>
      <c r="P38" s="47" t="str">
        <f t="shared" ref="P38" si="508">IF(ISERROR(IF($S38="A",P37/P36,P37/P36)),"",IF($S38="A",P37/P36,P37/P36))</f>
        <v/>
      </c>
      <c r="Q38" s="47" t="str">
        <f t="shared" ref="Q38" si="509">IF(ISERROR(IF($S38="A",Q37/Q36,Q37/Q36)),"",IF($S38="A",Q37/Q36,Q37/Q36))</f>
        <v/>
      </c>
      <c r="R38" s="47" t="str">
        <f t="shared" ref="R38" si="510">IF(ISERROR(IF($S38="A",R37/R36,R37/R36)),"",IF($S38="A",R37/R36,R37/R36))</f>
        <v/>
      </c>
      <c r="S38" s="42" t="str">
        <f>LEFT(C36,1)</f>
        <v>:</v>
      </c>
      <c r="T38" s="45" t="s">
        <v>4</v>
      </c>
      <c r="U38" s="47" t="str">
        <f>IF(ISERROR(IF($S38="A",U37/U36,U37/U36)),"",IF($S38="A",U37/U36,U37/U36))</f>
        <v/>
      </c>
      <c r="V38" s="47" t="str">
        <f t="shared" ref="V38" si="511">IF(ISERROR(IF($S38="A",V37/V36,V37/V36)),"",IF($S38="A",V37/V36,V37/V36))</f>
        <v/>
      </c>
      <c r="W38" s="47" t="str">
        <f t="shared" ref="W38" si="512">IF(ISERROR(IF($S38="A",W37/W36,W37/W36)),"",IF($S38="A",W37/W36,W37/W36))</f>
        <v/>
      </c>
      <c r="X38" s="47" t="str">
        <f t="shared" ref="X38" si="513">IF(ISERROR(IF($S38="A",X37/X36,X37/X36)),"",IF($S38="A",X37/X36,X37/X36))</f>
        <v/>
      </c>
      <c r="Y38" s="47" t="str">
        <f t="shared" ref="Y38" si="514">IF(ISERROR(IF($S38="A",Y37/Y36,Y37/Y36)),"",IF($S38="A",Y37/Y36,Y37/Y36))</f>
        <v/>
      </c>
      <c r="Z38" s="47" t="str">
        <f t="shared" ref="Z38" si="515">IF(ISERROR(IF($S38="A",Z37/Z36,Z37/Z36)),"",IF($S38="A",Z37/Z36,Z37/Z36))</f>
        <v/>
      </c>
      <c r="AA38" s="47" t="str">
        <f t="shared" ref="AA38" si="516">IF(ISERROR(IF($S38="A",AA37/AA36,AA37/AA36)),"",IF($S38="A",AA37/AA36,AA37/AA36))</f>
        <v/>
      </c>
      <c r="AB38" s="47" t="str">
        <f t="shared" ref="AB38" si="517">IF(ISERROR(IF($S38="A",AB37/AB36,AB37/AB36)),"",IF($S38="A",AB37/AB36,AB37/AB36))</f>
        <v/>
      </c>
      <c r="AC38" s="47" t="str">
        <f t="shared" ref="AC38" si="518">IF(ISERROR(IF($S38="A",AC37/AC36,AC37/AC36)),"",IF($S38="A",AC37/AC36,AC37/AC36))</f>
        <v/>
      </c>
      <c r="AD38" s="47" t="str">
        <f t="shared" ref="AD38" si="519">IF(ISERROR(IF($S38="A",AD37/AD36,AD37/AD36)),"",IF($S38="A",AD37/AD36,AD37/AD36))</f>
        <v/>
      </c>
      <c r="AE38" s="47" t="str">
        <f t="shared" ref="AE38" si="520">IF(ISERROR(IF($S38="A",AE37/AE36,AE37/AE36)),"",IF($S38="A",AE37/AE36,AE37/AE36))</f>
        <v/>
      </c>
      <c r="AF38" s="47" t="str">
        <f t="shared" ref="AF38" si="521">IF(ISERROR(IF($S38="A",AF37/AF36,AF37/AF36)),"",IF($S38="A",AF37/AF36,AF37/AF36))</f>
        <v/>
      </c>
      <c r="AG38" s="47" t="str">
        <f t="shared" ref="AG38" si="522">IF(ISERROR(IF($S38="A",AG37/AG36,AG37/AG36)),"",IF($S38="A",AG37/AG36,AG37/AG36))</f>
        <v/>
      </c>
      <c r="AH38" s="47" t="str">
        <f t="shared" ref="AH38" si="523">IF(ISERROR(IF($S38="A",AH37/AH36,AH37/AH36)),"",IF($S38="A",AH37/AH36,AH37/AH36))</f>
        <v/>
      </c>
      <c r="AI38" s="42"/>
      <c r="AJ38" s="45" t="s">
        <v>4</v>
      </c>
      <c r="AK38" s="47" t="str">
        <f>IF(ISERROR(IF($S38="A",AK37/AK36,AK37/AK36)),"",IF($S38="A",AK37/AK36,AK37/AK36))</f>
        <v/>
      </c>
      <c r="AL38" s="47" t="str">
        <f t="shared" ref="AL38" si="524">IF(ISERROR(IF($S38="A",AL37/AL36,AL37/AL36)),"",IF($S38="A",AL37/AL36,AL37/AL36))</f>
        <v/>
      </c>
      <c r="AM38" s="47" t="str">
        <f t="shared" ref="AM38" si="525">IF(ISERROR(IF($S38="A",AM37/AM36,AM37/AM36)),"",IF($S38="A",AM37/AM36,AM37/AM36))</f>
        <v/>
      </c>
      <c r="AN38" s="47" t="str">
        <f t="shared" ref="AN38" si="526">IF(ISERROR(IF($S38="A",AN37/AN36,AN37/AN36)),"",IF($S38="A",AN37/AN36,AN37/AN36))</f>
        <v/>
      </c>
      <c r="AO38" s="47" t="str">
        <f t="shared" ref="AO38" si="527">IF(ISERROR(IF($S38="A",AO37/AO36,AO37/AO36)),"",IF($S38="A",AO37/AO36,AO37/AO36))</f>
        <v/>
      </c>
      <c r="AP38" s="47" t="str">
        <f t="shared" ref="AP38" si="528">IF(ISERROR(IF($S38="A",AP37/AP36,AP37/AP36)),"",IF($S38="A",AP37/AP36,AP37/AP36))</f>
        <v/>
      </c>
      <c r="AQ38" s="47" t="str">
        <f t="shared" ref="AQ38" si="529">IF(ISERROR(IF($S38="A",AQ37/AQ36,AQ37/AQ36)),"",IF($S38="A",AQ37/AQ36,AQ37/AQ36))</f>
        <v/>
      </c>
      <c r="AR38" s="47" t="str">
        <f t="shared" ref="AR38" si="530">IF(ISERROR(IF($S38="A",AR37/AR36,AR37/AR36)),"",IF($S38="A",AR37/AR36,AR37/AR36))</f>
        <v/>
      </c>
      <c r="AS38" s="47" t="str">
        <f t="shared" ref="AS38" si="531">IF(ISERROR(IF($S38="A",AS37/AS36,AS37/AS36)),"",IF($S38="A",AS37/AS36,AS37/AS36))</f>
        <v/>
      </c>
      <c r="AT38" s="47" t="str">
        <f t="shared" ref="AT38" si="532">IF(ISERROR(IF($S38="A",AT37/AT36,AT37/AT36)),"",IF($S38="A",AT37/AT36,AT37/AT36))</f>
        <v/>
      </c>
      <c r="AU38" s="47" t="str">
        <f t="shared" ref="AU38" si="533">IF(ISERROR(IF($S38="A",AU37/AU36,AU37/AU36)),"",IF($S38="A",AU37/AU36,AU37/AU36))</f>
        <v/>
      </c>
      <c r="AV38" s="47" t="str">
        <f t="shared" ref="AV38" si="534">IF(ISERROR(IF($S38="A",AV37/AV36,AV37/AV36)),"",IF($S38="A",AV37/AV36,AV37/AV36))</f>
        <v/>
      </c>
      <c r="AW38" s="47" t="str">
        <f t="shared" ref="AW38" si="535">IF(ISERROR(IF($S38="A",AW37/AW36,AW37/AW36)),"",IF($S38="A",AW37/AW36,AW37/AW36))</f>
        <v/>
      </c>
      <c r="AX38" s="47" t="str">
        <f t="shared" ref="AX38" si="536">IF(ISERROR(IF($S38="A",AX37/AX36,AX37/AX36)),"",IF($S38="A",AX37/AX36,AX37/AX36))</f>
        <v/>
      </c>
      <c r="AY38" s="42"/>
      <c r="AZ38" s="45" t="s">
        <v>4</v>
      </c>
      <c r="BA38" s="47" t="str">
        <f>IF(ISERROR(IF($S38="A",BA37/BA36,BA37/BA36)),"",IF($S38="A",BA37/BA36,BA37/BA36))</f>
        <v/>
      </c>
      <c r="BB38" s="47" t="str">
        <f t="shared" ref="BB38" si="537">IF(ISERROR(IF($S38="A",BB37/BB36,BB37/BB36)),"",IF($S38="A",BB37/BB36,BB37/BB36))</f>
        <v/>
      </c>
      <c r="BC38" s="47" t="str">
        <f t="shared" ref="BC38" si="538">IF(ISERROR(IF($S38="A",BC37/BC36,BC37/BC36)),"",IF($S38="A",BC37/BC36,BC37/BC36))</f>
        <v/>
      </c>
      <c r="BD38" s="47" t="str">
        <f t="shared" ref="BD38" si="539">IF(ISERROR(IF($S38="A",BD37/BD36,BD37/BD36)),"",IF($S38="A",BD37/BD36,BD37/BD36))</f>
        <v/>
      </c>
      <c r="BE38" s="47" t="str">
        <f t="shared" ref="BE38" si="540">IF(ISERROR(IF($S38="A",BE37/BE36,BE37/BE36)),"",IF($S38="A",BE37/BE36,BE37/BE36))</f>
        <v/>
      </c>
      <c r="BF38" s="47" t="str">
        <f t="shared" ref="BF38" si="541">IF(ISERROR(IF($S38="A",BF37/BF36,BF37/BF36)),"",IF($S38="A",BF37/BF36,BF37/BF36))</f>
        <v/>
      </c>
      <c r="BG38" s="47" t="str">
        <f t="shared" ref="BG38" si="542">IF(ISERROR(IF($S38="A",BG37/BG36,BG37/BG36)),"",IF($S38="A",BG37/BG36,BG37/BG36))</f>
        <v/>
      </c>
      <c r="BH38" s="47" t="str">
        <f t="shared" ref="BH38" si="543">IF(ISERROR(IF($S38="A",BH37/BH36,BH37/BH36)),"",IF($S38="A",BH37/BH36,BH37/BH36))</f>
        <v/>
      </c>
      <c r="BI38" s="47" t="str">
        <f t="shared" ref="BI38" si="544">IF(ISERROR(IF($S38="A",BI37/BI36,BI37/BI36)),"",IF($S38="A",BI37/BI36,BI37/BI36))</f>
        <v/>
      </c>
      <c r="BJ38" s="47" t="str">
        <f t="shared" ref="BJ38" si="545">IF(ISERROR(IF($S38="A",BJ37/BJ36,BJ37/BJ36)),"",IF($S38="A",BJ37/BJ36,BJ37/BJ36))</f>
        <v/>
      </c>
      <c r="BK38" s="47" t="str">
        <f t="shared" ref="BK38" si="546">IF(ISERROR(IF($S38="A",BK37/BK36,BK37/BK36)),"",IF($S38="A",BK37/BK36,BK37/BK36))</f>
        <v/>
      </c>
      <c r="BL38" s="47" t="str">
        <f t="shared" ref="BL38" si="547">IF(ISERROR(IF($S38="A",BL37/BL36,BL37/BL36)),"",IF($S38="A",BL37/BL36,BL37/BL36))</f>
        <v/>
      </c>
      <c r="BM38" s="47" t="str">
        <f t="shared" ref="BM38" si="548">IF(ISERROR(IF($S38="A",BM37/BM36,BM37/BM36)),"",IF($S38="A",BM37/BM36,BM37/BM36))</f>
        <v/>
      </c>
      <c r="BN38" s="47" t="str">
        <f t="shared" ref="BN38" si="549">IF(ISERROR(IF($S38="A",BN37/BN36,BN37/BN36)),"",IF($S38="A",BN37/BN36,BN37/BN36))</f>
        <v/>
      </c>
      <c r="BP38" s="45" t="s">
        <v>4</v>
      </c>
      <c r="BQ38" s="47" t="str">
        <f>IF(ISERROR(IF($S38="A",BQ37/BQ36,BQ37/BQ36)),"",IF($S38="A",BQ37/BQ36,BQ37/BQ36))</f>
        <v/>
      </c>
      <c r="BR38" s="47" t="str">
        <f t="shared" ref="BR38" si="550">IF(ISERROR(IF($S38="A",BR37/BR36,BR37/BR36)),"",IF($S38="A",BR37/BR36,BR37/BR36))</f>
        <v/>
      </c>
      <c r="BS38" s="47" t="str">
        <f t="shared" ref="BS38" si="551">IF(ISERROR(IF($S38="A",BS37/BS36,BS37/BS36)),"",IF($S38="A",BS37/BS36,BS37/BS36))</f>
        <v/>
      </c>
      <c r="BT38" s="47" t="str">
        <f t="shared" ref="BT38" si="552">IF(ISERROR(IF($S38="A",BT37/BT36,BT37/BT36)),"",IF($S38="A",BT37/BT36,BT37/BT36))</f>
        <v/>
      </c>
      <c r="BU38" s="47" t="str">
        <f t="shared" ref="BU38" si="553">IF(ISERROR(IF($S38="A",BU37/BU36,BU37/BU36)),"",IF($S38="A",BU37/BU36,BU37/BU36))</f>
        <v/>
      </c>
      <c r="BV38" s="47" t="str">
        <f t="shared" ref="BV38" si="554">IF(ISERROR(IF($S38="A",BV37/BV36,BV37/BV36)),"",IF($S38="A",BV37/BV36,BV37/BV36))</f>
        <v/>
      </c>
      <c r="BW38" s="47" t="str">
        <f t="shared" ref="BW38" si="555">IF(ISERROR(IF($S38="A",BW37/BW36,BW37/BW36)),"",IF($S38="A",BW37/BW36,BW37/BW36))</f>
        <v/>
      </c>
      <c r="BX38" s="47" t="str">
        <f t="shared" ref="BX38" si="556">IF(ISERROR(IF($S38="A",BX37/BX36,BX37/BX36)),"",IF($S38="A",BX37/BX36,BX37/BX36))</f>
        <v/>
      </c>
      <c r="BY38" s="47" t="str">
        <f t="shared" ref="BY38" si="557">IF(ISERROR(IF($S38="A",BY37/BY36,BY37/BY36)),"",IF($S38="A",BY37/BY36,BY37/BY36))</f>
        <v/>
      </c>
      <c r="BZ38" s="47" t="str">
        <f t="shared" ref="BZ38" si="558">IF(ISERROR(IF($S38="A",BZ37/BZ36,BZ37/BZ36)),"",IF($S38="A",BZ37/BZ36,BZ37/BZ36))</f>
        <v/>
      </c>
      <c r="CA38" s="47" t="str">
        <f t="shared" ref="CA38" si="559">IF(ISERROR(IF($S38="A",CA37/CA36,CA37/CA36)),"",IF($S38="A",CA37/CA36,CA37/CA36))</f>
        <v/>
      </c>
      <c r="CB38" s="47" t="str">
        <f t="shared" ref="CB38" si="560">IF(ISERROR(IF($S38="A",CB37/CB36,CB37/CB36)),"",IF($S38="A",CB37/CB36,CB37/CB36))</f>
        <v/>
      </c>
      <c r="CC38" s="273" t="str">
        <f t="shared" ref="CC38" si="561">IF(ISERROR(IF($S38="A",CC37/CC36,CC37/CC36)),"",IF($S38="A",CC37/CC36,CC37/CC36))</f>
        <v/>
      </c>
      <c r="CD38" s="273" t="str">
        <f t="shared" ref="CD38" si="562">IF(ISERROR(IF($S38="A",CD37/CD36,CD37/CD36)),"",IF($S38="A",CD37/CD36,CD37/CD36))</f>
        <v/>
      </c>
      <c r="CE38" s="144" t="str">
        <f>IF(ISERROR(AVERAGE(Q38,AG38,AW38,BM38,CC38)),"",AVERAGE(Q38,AG38,AW38,BM38,CC38))</f>
        <v/>
      </c>
      <c r="CF38" s="244"/>
    </row>
    <row r="39" spans="1:84" ht="9" customHeight="1" thickTop="1" thickBot="1">
      <c r="E39" s="42" t="str">
        <f>IF(E38&lt;0,-E38,E38)</f>
        <v/>
      </c>
      <c r="F39" s="42" t="str">
        <f t="shared" ref="F39" si="563">IF(F38&lt;0,-F38,F38)</f>
        <v/>
      </c>
      <c r="G39" s="42" t="str">
        <f t="shared" ref="G39" si="564">IF(G38&lt;0,-G38,G38)</f>
        <v/>
      </c>
      <c r="H39" s="42" t="str">
        <f t="shared" ref="H39" si="565">IF(H38&lt;0,-H38,H38)</f>
        <v/>
      </c>
      <c r="I39" s="42" t="str">
        <f t="shared" ref="I39" si="566">IF(I38&lt;0,-I38,I38)</f>
        <v/>
      </c>
      <c r="J39" s="42" t="str">
        <f t="shared" ref="J39" si="567">IF(J38&lt;0,-J38,J38)</f>
        <v/>
      </c>
      <c r="K39" s="42" t="str">
        <f t="shared" ref="K39" si="568">IF(K38&lt;0,-K38,K38)</f>
        <v/>
      </c>
      <c r="L39" s="42" t="str">
        <f t="shared" ref="L39" si="569">IF(L38&lt;0,-L38,L38)</f>
        <v/>
      </c>
      <c r="M39" s="42" t="str">
        <f t="shared" ref="M39" si="570">IF(M38&lt;0,-M38,M38)</f>
        <v/>
      </c>
      <c r="N39" s="42" t="str">
        <f t="shared" ref="N39" si="571">IF(N38&lt;0,-N38,N38)</f>
        <v/>
      </c>
      <c r="O39" s="42" t="str">
        <f t="shared" ref="O39" si="572">IF(O38&lt;0,-O38,O38)</f>
        <v/>
      </c>
      <c r="P39" s="42" t="str">
        <f t="shared" ref="P39" si="573">IF(P38&lt;0,-P38,P38)</f>
        <v/>
      </c>
      <c r="Q39" s="42" t="str">
        <f t="shared" ref="Q39" si="574">IF(Q38&lt;0,-Q38,Q38)</f>
        <v/>
      </c>
      <c r="R39" s="42" t="str">
        <f t="shared" ref="R39" si="575">IF(R38&lt;0,-R38,R38)</f>
        <v/>
      </c>
      <c r="U39" s="42" t="str">
        <f>IF(U38&lt;0,-U38,U38)</f>
        <v/>
      </c>
      <c r="V39" s="42" t="str">
        <f t="shared" ref="V39" si="576">IF(V38&lt;0,-V38,V38)</f>
        <v/>
      </c>
      <c r="W39" s="42" t="str">
        <f t="shared" ref="W39" si="577">IF(W38&lt;0,-W38,W38)</f>
        <v/>
      </c>
      <c r="X39" s="42" t="str">
        <f t="shared" ref="X39" si="578">IF(X38&lt;0,-X38,X38)</f>
        <v/>
      </c>
      <c r="Y39" s="42" t="str">
        <f t="shared" ref="Y39" si="579">IF(Y38&lt;0,-Y38,Y38)</f>
        <v/>
      </c>
      <c r="Z39" s="42" t="str">
        <f t="shared" ref="Z39" si="580">IF(Z38&lt;0,-Z38,Z38)</f>
        <v/>
      </c>
      <c r="AA39" s="42" t="str">
        <f t="shared" ref="AA39" si="581">IF(AA38&lt;0,-AA38,AA38)</f>
        <v/>
      </c>
      <c r="AB39" s="42" t="str">
        <f t="shared" ref="AB39" si="582">IF(AB38&lt;0,-AB38,AB38)</f>
        <v/>
      </c>
      <c r="AC39" s="42" t="str">
        <f t="shared" ref="AC39" si="583">IF(AC38&lt;0,-AC38,AC38)</f>
        <v/>
      </c>
      <c r="AD39" s="42" t="str">
        <f t="shared" ref="AD39" si="584">IF(AD38&lt;0,-AD38,AD38)</f>
        <v/>
      </c>
      <c r="AE39" s="42" t="str">
        <f t="shared" ref="AE39" si="585">IF(AE38&lt;0,-AE38,AE38)</f>
        <v/>
      </c>
      <c r="AF39" s="42" t="str">
        <f t="shared" ref="AF39" si="586">IF(AF38&lt;0,-AF38,AF38)</f>
        <v/>
      </c>
      <c r="AG39" s="42" t="str">
        <f t="shared" ref="AG39" si="587">IF(AG38&lt;0,-AG38,AG38)</f>
        <v/>
      </c>
      <c r="AH39" s="42" t="str">
        <f t="shared" ref="AH39" si="588">IF(AH38&lt;0,-AH38,AH38)</f>
        <v/>
      </c>
      <c r="AK39" s="42" t="str">
        <f>IF(AK38&lt;0,-AK38,AK38)</f>
        <v/>
      </c>
      <c r="AL39" s="42" t="str">
        <f t="shared" ref="AL39" si="589">IF(AL38&lt;0,-AL38,AL38)</f>
        <v/>
      </c>
      <c r="AM39" s="42" t="str">
        <f t="shared" ref="AM39" si="590">IF(AM38&lt;0,-AM38,AM38)</f>
        <v/>
      </c>
      <c r="AN39" s="42" t="str">
        <f t="shared" ref="AN39" si="591">IF(AN38&lt;0,-AN38,AN38)</f>
        <v/>
      </c>
      <c r="AO39" s="42" t="str">
        <f t="shared" ref="AO39" si="592">IF(AO38&lt;0,-AO38,AO38)</f>
        <v/>
      </c>
      <c r="AP39" s="42" t="str">
        <f t="shared" ref="AP39" si="593">IF(AP38&lt;0,-AP38,AP38)</f>
        <v/>
      </c>
      <c r="AQ39" s="42" t="str">
        <f t="shared" ref="AQ39" si="594">IF(AQ38&lt;0,-AQ38,AQ38)</f>
        <v/>
      </c>
      <c r="AR39" s="42" t="str">
        <f t="shared" ref="AR39" si="595">IF(AR38&lt;0,-AR38,AR38)</f>
        <v/>
      </c>
      <c r="AS39" s="42" t="str">
        <f t="shared" ref="AS39" si="596">IF(AS38&lt;0,-AS38,AS38)</f>
        <v/>
      </c>
      <c r="AT39" s="42" t="str">
        <f t="shared" ref="AT39" si="597">IF(AT38&lt;0,-AT38,AT38)</f>
        <v/>
      </c>
      <c r="AU39" s="42" t="str">
        <f t="shared" ref="AU39" si="598">IF(AU38&lt;0,-AU38,AU38)</f>
        <v/>
      </c>
      <c r="AV39" s="42" t="str">
        <f t="shared" ref="AV39" si="599">IF(AV38&lt;0,-AV38,AV38)</f>
        <v/>
      </c>
      <c r="AW39" s="42" t="str">
        <f t="shared" ref="AW39" si="600">IF(AW38&lt;0,-AW38,AW38)</f>
        <v/>
      </c>
      <c r="AX39" s="42" t="str">
        <f t="shared" ref="AX39" si="601">IF(AX38&lt;0,-AX38,AX38)</f>
        <v/>
      </c>
      <c r="BA39" s="42" t="str">
        <f>IF(BA38&lt;0,-BA38,BA38)</f>
        <v/>
      </c>
      <c r="BB39" s="42" t="str">
        <f t="shared" ref="BB39" si="602">IF(BB38&lt;0,-BB38,BB38)</f>
        <v/>
      </c>
      <c r="BC39" s="42" t="str">
        <f t="shared" ref="BC39" si="603">IF(BC38&lt;0,-BC38,BC38)</f>
        <v/>
      </c>
      <c r="BD39" s="42" t="str">
        <f t="shared" ref="BD39" si="604">IF(BD38&lt;0,-BD38,BD38)</f>
        <v/>
      </c>
      <c r="BE39" s="42" t="str">
        <f t="shared" ref="BE39" si="605">IF(BE38&lt;0,-BE38,BE38)</f>
        <v/>
      </c>
      <c r="BF39" s="42" t="str">
        <f t="shared" ref="BF39" si="606">IF(BF38&lt;0,-BF38,BF38)</f>
        <v/>
      </c>
      <c r="BG39" s="42" t="str">
        <f t="shared" ref="BG39" si="607">IF(BG38&lt;0,-BG38,BG38)</f>
        <v/>
      </c>
      <c r="BH39" s="42" t="str">
        <f t="shared" ref="BH39" si="608">IF(BH38&lt;0,-BH38,BH38)</f>
        <v/>
      </c>
      <c r="BI39" s="42" t="str">
        <f t="shared" ref="BI39" si="609">IF(BI38&lt;0,-BI38,BI38)</f>
        <v/>
      </c>
      <c r="BJ39" s="42" t="str">
        <f t="shared" ref="BJ39" si="610">IF(BJ38&lt;0,-BJ38,BJ38)</f>
        <v/>
      </c>
      <c r="BK39" s="42" t="str">
        <f t="shared" ref="BK39" si="611">IF(BK38&lt;0,-BK38,BK38)</f>
        <v/>
      </c>
      <c r="BL39" s="42" t="str">
        <f t="shared" ref="BL39" si="612">IF(BL38&lt;0,-BL38,BL38)</f>
        <v/>
      </c>
      <c r="BM39" s="42" t="str">
        <f t="shared" ref="BM39" si="613">IF(BM38&lt;0,-BM38,BM38)</f>
        <v/>
      </c>
      <c r="BN39" s="42" t="str">
        <f t="shared" ref="BN39" si="614">IF(BN38&lt;0,-BN38,BN38)</f>
        <v/>
      </c>
      <c r="BQ39" s="42" t="str">
        <f>IF(BQ38&lt;0,-BQ38,BQ38)</f>
        <v/>
      </c>
      <c r="BR39" s="42" t="str">
        <f t="shared" ref="BR39" si="615">IF(BR38&lt;0,-BR38,BR38)</f>
        <v/>
      </c>
      <c r="BS39" s="42" t="str">
        <f t="shared" ref="BS39" si="616">IF(BS38&lt;0,-BS38,BS38)</f>
        <v/>
      </c>
      <c r="BT39" s="42" t="str">
        <f t="shared" ref="BT39" si="617">IF(BT38&lt;0,-BT38,BT38)</f>
        <v/>
      </c>
      <c r="BU39" s="42" t="str">
        <f t="shared" ref="BU39" si="618">IF(BU38&lt;0,-BU38,BU38)</f>
        <v/>
      </c>
      <c r="BV39" s="42" t="str">
        <f t="shared" ref="BV39" si="619">IF(BV38&lt;0,-BV38,BV38)</f>
        <v/>
      </c>
      <c r="BW39" s="42" t="str">
        <f t="shared" ref="BW39" si="620">IF(BW38&lt;0,-BW38,BW38)</f>
        <v/>
      </c>
      <c r="BX39" s="42" t="str">
        <f t="shared" ref="BX39" si="621">IF(BX38&lt;0,-BX38,BX38)</f>
        <v/>
      </c>
      <c r="BY39" s="42" t="str">
        <f t="shared" ref="BY39" si="622">IF(BY38&lt;0,-BY38,BY38)</f>
        <v/>
      </c>
      <c r="BZ39" s="42" t="str">
        <f t="shared" ref="BZ39" si="623">IF(BZ38&lt;0,-BZ38,BZ38)</f>
        <v/>
      </c>
      <c r="CA39" s="42" t="str">
        <f t="shared" ref="CA39" si="624">IF(CA38&lt;0,-CA38,CA38)</f>
        <v/>
      </c>
      <c r="CB39" s="42" t="str">
        <f t="shared" ref="CB39" si="625">IF(CB38&lt;0,-CB38,CB38)</f>
        <v/>
      </c>
      <c r="CC39" s="274" t="str">
        <f t="shared" ref="CC39" si="626">IF(CC38&lt;0,-CC38,CC38)</f>
        <v/>
      </c>
      <c r="CD39" s="274" t="str">
        <f t="shared" ref="CD39" si="627">IF(CD38&lt;0,-CD38,CD38)</f>
        <v/>
      </c>
    </row>
    <row r="40" spans="1:84" s="233" customFormat="1" ht="26.25" customHeight="1" thickTop="1" thickBot="1">
      <c r="A40" s="232"/>
      <c r="B40" s="232">
        <f>IF(ME!$D$27=0,0,1)</f>
        <v>0</v>
      </c>
      <c r="C40" s="340" t="s">
        <v>74</v>
      </c>
      <c r="D40" s="234" t="s">
        <v>247</v>
      </c>
      <c r="E40" s="235" t="s">
        <v>5</v>
      </c>
      <c r="F40" s="236" t="s">
        <v>6</v>
      </c>
      <c r="G40" s="236" t="s">
        <v>7</v>
      </c>
      <c r="H40" s="236" t="s">
        <v>287</v>
      </c>
      <c r="I40" s="236" t="s">
        <v>288</v>
      </c>
      <c r="J40" s="236" t="s">
        <v>289</v>
      </c>
      <c r="K40" s="236" t="s">
        <v>290</v>
      </c>
      <c r="L40" s="236" t="s">
        <v>291</v>
      </c>
      <c r="M40" s="236" t="s">
        <v>251</v>
      </c>
      <c r="N40" s="236" t="s">
        <v>252</v>
      </c>
      <c r="O40" s="236" t="s">
        <v>254</v>
      </c>
      <c r="P40" s="236" t="s">
        <v>253</v>
      </c>
      <c r="Q40" s="237" t="s">
        <v>54</v>
      </c>
      <c r="R40" s="237" t="s">
        <v>8</v>
      </c>
      <c r="S40" s="7"/>
      <c r="T40" s="238"/>
      <c r="U40" s="235" t="s">
        <v>5</v>
      </c>
      <c r="V40" s="236" t="s">
        <v>6</v>
      </c>
      <c r="W40" s="236" t="s">
        <v>7</v>
      </c>
      <c r="X40" s="236" t="s">
        <v>287</v>
      </c>
      <c r="Y40" s="236" t="s">
        <v>288</v>
      </c>
      <c r="Z40" s="236" t="s">
        <v>289</v>
      </c>
      <c r="AA40" s="236" t="s">
        <v>290</v>
      </c>
      <c r="AB40" s="236" t="s">
        <v>291</v>
      </c>
      <c r="AC40" s="236" t="s">
        <v>251</v>
      </c>
      <c r="AD40" s="236" t="s">
        <v>252</v>
      </c>
      <c r="AE40" s="236" t="s">
        <v>254</v>
      </c>
      <c r="AF40" s="236" t="s">
        <v>253</v>
      </c>
      <c r="AG40" s="237" t="s">
        <v>54</v>
      </c>
      <c r="AH40" s="237" t="s">
        <v>8</v>
      </c>
      <c r="AI40" s="7"/>
      <c r="AJ40" s="238"/>
      <c r="AK40" s="235" t="s">
        <v>5</v>
      </c>
      <c r="AL40" s="236" t="s">
        <v>6</v>
      </c>
      <c r="AM40" s="236" t="s">
        <v>7</v>
      </c>
      <c r="AN40" s="236" t="s">
        <v>287</v>
      </c>
      <c r="AO40" s="236" t="s">
        <v>288</v>
      </c>
      <c r="AP40" s="236" t="s">
        <v>289</v>
      </c>
      <c r="AQ40" s="236" t="s">
        <v>290</v>
      </c>
      <c r="AR40" s="236" t="s">
        <v>291</v>
      </c>
      <c r="AS40" s="236" t="s">
        <v>251</v>
      </c>
      <c r="AT40" s="236" t="s">
        <v>252</v>
      </c>
      <c r="AU40" s="236" t="s">
        <v>254</v>
      </c>
      <c r="AV40" s="236" t="s">
        <v>253</v>
      </c>
      <c r="AW40" s="237" t="s">
        <v>54</v>
      </c>
      <c r="AX40" s="237" t="s">
        <v>8</v>
      </c>
      <c r="AY40" s="7"/>
      <c r="AZ40" s="238"/>
      <c r="BA40" s="235" t="s">
        <v>5</v>
      </c>
      <c r="BB40" s="236" t="s">
        <v>6</v>
      </c>
      <c r="BC40" s="236" t="s">
        <v>7</v>
      </c>
      <c r="BD40" s="236" t="s">
        <v>287</v>
      </c>
      <c r="BE40" s="236" t="s">
        <v>288</v>
      </c>
      <c r="BF40" s="236" t="s">
        <v>289</v>
      </c>
      <c r="BG40" s="236" t="s">
        <v>290</v>
      </c>
      <c r="BH40" s="236" t="s">
        <v>291</v>
      </c>
      <c r="BI40" s="236" t="s">
        <v>251</v>
      </c>
      <c r="BJ40" s="236" t="s">
        <v>252</v>
      </c>
      <c r="BK40" s="236" t="s">
        <v>254</v>
      </c>
      <c r="BL40" s="236" t="s">
        <v>253</v>
      </c>
      <c r="BM40" s="237" t="s">
        <v>54</v>
      </c>
      <c r="BN40" s="237" t="s">
        <v>8</v>
      </c>
      <c r="BP40" s="238"/>
      <c r="BQ40" s="235" t="s">
        <v>5</v>
      </c>
      <c r="BR40" s="236" t="s">
        <v>6</v>
      </c>
      <c r="BS40" s="236" t="s">
        <v>7</v>
      </c>
      <c r="BT40" s="236" t="s">
        <v>287</v>
      </c>
      <c r="BU40" s="236" t="s">
        <v>288</v>
      </c>
      <c r="BV40" s="236" t="s">
        <v>289</v>
      </c>
      <c r="BW40" s="236" t="s">
        <v>290</v>
      </c>
      <c r="BX40" s="236" t="s">
        <v>291</v>
      </c>
      <c r="BY40" s="236" t="s">
        <v>251</v>
      </c>
      <c r="BZ40" s="236" t="s">
        <v>252</v>
      </c>
      <c r="CA40" s="236" t="s">
        <v>254</v>
      </c>
      <c r="CB40" s="236" t="s">
        <v>253</v>
      </c>
      <c r="CC40" s="271" t="s">
        <v>54</v>
      </c>
      <c r="CD40" s="271" t="s">
        <v>8</v>
      </c>
      <c r="CE40" s="7"/>
      <c r="CF40" s="248"/>
    </row>
    <row r="41" spans="1:84" s="227" customFormat="1" ht="37.5" hidden="1" customHeight="1" thickTop="1" thickBot="1">
      <c r="B41" s="232">
        <f>IF(ME!$D$27=0,0,1)</f>
        <v>0</v>
      </c>
      <c r="C41" s="341"/>
      <c r="D41" s="45" t="s">
        <v>66</v>
      </c>
      <c r="E41" s="239"/>
      <c r="F41" s="239"/>
      <c r="G41" s="239"/>
      <c r="H41" s="239"/>
      <c r="I41" s="239"/>
      <c r="J41" s="239"/>
      <c r="K41" s="239"/>
      <c r="L41" s="239"/>
      <c r="M41" s="239"/>
      <c r="N41" s="239"/>
      <c r="O41" s="239"/>
      <c r="P41" s="239"/>
      <c r="Q41" s="46"/>
      <c r="R41" s="46">
        <f>SUM(E41:P41)</f>
        <v>0</v>
      </c>
      <c r="S41" s="44"/>
      <c r="T41" s="45" t="s">
        <v>66</v>
      </c>
      <c r="U41" s="239"/>
      <c r="V41" s="239"/>
      <c r="W41" s="239"/>
      <c r="X41" s="239"/>
      <c r="Y41" s="239"/>
      <c r="Z41" s="239"/>
      <c r="AA41" s="239"/>
      <c r="AB41" s="239"/>
      <c r="AC41" s="239"/>
      <c r="AD41" s="239"/>
      <c r="AE41" s="239"/>
      <c r="AF41" s="239"/>
      <c r="AG41" s="46"/>
      <c r="AH41" s="46">
        <f>SUM(U41:AF41)</f>
        <v>0</v>
      </c>
      <c r="AI41" s="44"/>
      <c r="AJ41" s="45" t="s">
        <v>66</v>
      </c>
      <c r="AK41" s="239"/>
      <c r="AL41" s="239"/>
      <c r="AM41" s="239"/>
      <c r="AN41" s="239"/>
      <c r="AO41" s="239"/>
      <c r="AP41" s="239"/>
      <c r="AQ41" s="239"/>
      <c r="AR41" s="239"/>
      <c r="AS41" s="239"/>
      <c r="AT41" s="239"/>
      <c r="AU41" s="239"/>
      <c r="AV41" s="239"/>
      <c r="AW41" s="46"/>
      <c r="AX41" s="46">
        <f>SUM(AK41:AV41)</f>
        <v>0</v>
      </c>
      <c r="AY41" s="44"/>
      <c r="AZ41" s="45" t="s">
        <v>66</v>
      </c>
      <c r="BA41" s="239"/>
      <c r="BB41" s="239"/>
      <c r="BC41" s="239"/>
      <c r="BD41" s="239"/>
      <c r="BE41" s="239"/>
      <c r="BF41" s="239"/>
      <c r="BG41" s="239"/>
      <c r="BH41" s="239"/>
      <c r="BI41" s="239"/>
      <c r="BJ41" s="239"/>
      <c r="BK41" s="239"/>
      <c r="BL41" s="239"/>
      <c r="BM41" s="46"/>
      <c r="BN41" s="46">
        <f>SUM(BA41:BL41)</f>
        <v>0</v>
      </c>
      <c r="BO41" s="240"/>
      <c r="BP41" s="45" t="s">
        <v>66</v>
      </c>
      <c r="BQ41" s="239"/>
      <c r="BR41" s="239"/>
      <c r="BS41" s="239"/>
      <c r="BT41" s="239"/>
      <c r="BU41" s="239"/>
      <c r="BV41" s="239"/>
      <c r="BW41" s="239"/>
      <c r="BX41" s="239"/>
      <c r="BY41" s="239"/>
      <c r="BZ41" s="239"/>
      <c r="CA41" s="239"/>
      <c r="CB41" s="239"/>
      <c r="CC41" s="272"/>
      <c r="CD41" s="272">
        <f>SUM(BQ41:CB41)</f>
        <v>0</v>
      </c>
      <c r="CE41" s="42"/>
      <c r="CF41" s="244"/>
    </row>
    <row r="42" spans="1:84" s="227" customFormat="1" ht="26.25" customHeight="1" thickTop="1" thickBot="1">
      <c r="B42" s="232">
        <f>IF(ME!$D$27=0,0,1)</f>
        <v>0</v>
      </c>
      <c r="C42" s="337" t="str">
        <f>C96</f>
        <v xml:space="preserve">: </v>
      </c>
      <c r="D42" s="45" t="s">
        <v>9</v>
      </c>
      <c r="E42" s="239"/>
      <c r="F42" s="239"/>
      <c r="G42" s="239"/>
      <c r="H42" s="239"/>
      <c r="I42" s="239"/>
      <c r="J42" s="239"/>
      <c r="K42" s="239"/>
      <c r="L42" s="239"/>
      <c r="M42" s="239"/>
      <c r="N42" s="239"/>
      <c r="O42" s="239"/>
      <c r="P42" s="239"/>
      <c r="Q42" s="46">
        <f>SUMIF(E69:P69,"=1",E42:P42)</f>
        <v>0</v>
      </c>
      <c r="R42" s="46">
        <f>SUM(E42:P42)</f>
        <v>0</v>
      </c>
      <c r="S42" s="42">
        <v>12</v>
      </c>
      <c r="T42" s="45" t="s">
        <v>9</v>
      </c>
      <c r="U42" s="239"/>
      <c r="V42" s="239"/>
      <c r="W42" s="239"/>
      <c r="X42" s="239"/>
      <c r="Y42" s="239"/>
      <c r="Z42" s="239"/>
      <c r="AA42" s="239"/>
      <c r="AB42" s="239"/>
      <c r="AC42" s="239"/>
      <c r="AD42" s="239"/>
      <c r="AE42" s="239"/>
      <c r="AF42" s="239"/>
      <c r="AG42" s="46">
        <f>SUMIF(U69:AF69,"=1",U42:AF42)</f>
        <v>0</v>
      </c>
      <c r="AH42" s="46">
        <f>SUM(U42:AF42)</f>
        <v>0</v>
      </c>
      <c r="AI42" s="42"/>
      <c r="AJ42" s="45" t="s">
        <v>9</v>
      </c>
      <c r="AK42" s="239"/>
      <c r="AL42" s="239"/>
      <c r="AM42" s="239"/>
      <c r="AN42" s="239"/>
      <c r="AO42" s="239"/>
      <c r="AP42" s="239"/>
      <c r="AQ42" s="239"/>
      <c r="AR42" s="239"/>
      <c r="AS42" s="239"/>
      <c r="AT42" s="239"/>
      <c r="AU42" s="239"/>
      <c r="AV42" s="239"/>
      <c r="AW42" s="46">
        <f>SUMIF(AK69:AV69,"=1",AK42:AV42)</f>
        <v>0</v>
      </c>
      <c r="AX42" s="46">
        <f>SUM(AK42:AV42)</f>
        <v>0</v>
      </c>
      <c r="AY42" s="42"/>
      <c r="AZ42" s="45" t="s">
        <v>9</v>
      </c>
      <c r="BA42" s="239"/>
      <c r="BB42" s="239"/>
      <c r="BC42" s="239"/>
      <c r="BD42" s="239"/>
      <c r="BE42" s="239"/>
      <c r="BF42" s="239"/>
      <c r="BG42" s="239"/>
      <c r="BH42" s="239"/>
      <c r="BI42" s="239"/>
      <c r="BJ42" s="239"/>
      <c r="BK42" s="239"/>
      <c r="BL42" s="239"/>
      <c r="BM42" s="46">
        <f>SUMIF(BA69:BL69,"=1",BA42:BL42)</f>
        <v>0</v>
      </c>
      <c r="BN42" s="46">
        <f>SUM(BA42:BL42)</f>
        <v>0</v>
      </c>
      <c r="BP42" s="45" t="s">
        <v>9</v>
      </c>
      <c r="BQ42" s="239"/>
      <c r="BR42" s="239"/>
      <c r="BS42" s="239"/>
      <c r="BT42" s="239"/>
      <c r="BU42" s="239"/>
      <c r="BV42" s="239"/>
      <c r="BW42" s="239"/>
      <c r="BX42" s="239"/>
      <c r="BY42" s="239"/>
      <c r="BZ42" s="239"/>
      <c r="CA42" s="239"/>
      <c r="CB42" s="239"/>
      <c r="CC42" s="272">
        <f>SUMIF(BQ69:CB69,"=1",BQ42:CB42)</f>
        <v>0</v>
      </c>
      <c r="CD42" s="272">
        <f>SUM(BQ42:CB42)</f>
        <v>0</v>
      </c>
      <c r="CE42" s="42"/>
      <c r="CF42" s="244"/>
    </row>
    <row r="43" spans="1:84" s="227" customFormat="1" ht="26.25" customHeight="1" thickTop="1" thickBot="1">
      <c r="B43" s="232">
        <f>IF(ME!$D$27=0,0,1)</f>
        <v>0</v>
      </c>
      <c r="C43" s="338"/>
      <c r="D43" s="45" t="s">
        <v>10</v>
      </c>
      <c r="E43" s="239"/>
      <c r="F43" s="239"/>
      <c r="G43" s="239"/>
      <c r="H43" s="239"/>
      <c r="I43" s="239"/>
      <c r="J43" s="239"/>
      <c r="K43" s="239"/>
      <c r="L43" s="239"/>
      <c r="M43" s="239"/>
      <c r="N43" s="239"/>
      <c r="O43" s="239"/>
      <c r="P43" s="239"/>
      <c r="Q43" s="46">
        <f>SUMIF(E70:P70,"=1",E43:P43)</f>
        <v>0</v>
      </c>
      <c r="R43" s="46">
        <f>SUM(E43:P43)</f>
        <v>0</v>
      </c>
      <c r="S43" s="42">
        <v>13</v>
      </c>
      <c r="T43" s="45" t="s">
        <v>10</v>
      </c>
      <c r="U43" s="239"/>
      <c r="V43" s="239"/>
      <c r="W43" s="239"/>
      <c r="X43" s="239"/>
      <c r="Y43" s="239"/>
      <c r="Z43" s="239"/>
      <c r="AA43" s="239"/>
      <c r="AB43" s="239"/>
      <c r="AC43" s="239"/>
      <c r="AD43" s="239"/>
      <c r="AE43" s="239"/>
      <c r="AF43" s="239"/>
      <c r="AG43" s="46">
        <f>SUMIF(U70:AF70,"=1",U43:AF43)</f>
        <v>0</v>
      </c>
      <c r="AH43" s="46">
        <f>SUM(U43:AF43)</f>
        <v>0</v>
      </c>
      <c r="AI43" s="42"/>
      <c r="AJ43" s="45" t="s">
        <v>10</v>
      </c>
      <c r="AK43" s="239"/>
      <c r="AL43" s="239"/>
      <c r="AM43" s="239"/>
      <c r="AN43" s="239"/>
      <c r="AO43" s="239"/>
      <c r="AP43" s="239"/>
      <c r="AQ43" s="239"/>
      <c r="AR43" s="239"/>
      <c r="AS43" s="239"/>
      <c r="AT43" s="239"/>
      <c r="AU43" s="239"/>
      <c r="AV43" s="239"/>
      <c r="AW43" s="46">
        <f>SUMIF(AK70:AV70,"=1",AK43:AV43)</f>
        <v>0</v>
      </c>
      <c r="AX43" s="46">
        <f>SUM(AK43:AV43)</f>
        <v>0</v>
      </c>
      <c r="AY43" s="42"/>
      <c r="AZ43" s="45" t="s">
        <v>10</v>
      </c>
      <c r="BA43" s="239"/>
      <c r="BB43" s="239"/>
      <c r="BC43" s="239"/>
      <c r="BD43" s="239"/>
      <c r="BE43" s="239"/>
      <c r="BF43" s="239"/>
      <c r="BG43" s="239"/>
      <c r="BH43" s="239"/>
      <c r="BI43" s="239"/>
      <c r="BJ43" s="239"/>
      <c r="BK43" s="239"/>
      <c r="BL43" s="239"/>
      <c r="BM43" s="46">
        <f>SUMIF(BA70:BL70,"=1",BA43:BL43)</f>
        <v>0</v>
      </c>
      <c r="BN43" s="46">
        <f>SUM(BA43:BL43)</f>
        <v>0</v>
      </c>
      <c r="BP43" s="45" t="s">
        <v>10</v>
      </c>
      <c r="BQ43" s="239"/>
      <c r="BR43" s="239"/>
      <c r="BS43" s="239"/>
      <c r="BT43" s="239"/>
      <c r="BU43" s="239"/>
      <c r="BV43" s="239"/>
      <c r="BW43" s="239"/>
      <c r="BX43" s="239"/>
      <c r="BY43" s="239"/>
      <c r="BZ43" s="239"/>
      <c r="CA43" s="239"/>
      <c r="CB43" s="239"/>
      <c r="CC43" s="272">
        <f>SUMIF(BQ70:CB70,"=1",BQ43:CB43)</f>
        <v>0</v>
      </c>
      <c r="CD43" s="272">
        <f>SUM(BQ43:CB43)</f>
        <v>0</v>
      </c>
      <c r="CE43" s="42"/>
      <c r="CF43" s="244"/>
    </row>
    <row r="44" spans="1:84" s="227" customFormat="1" ht="26.25" customHeight="1" thickTop="1" thickBot="1">
      <c r="B44" s="232">
        <f>IF(ME!$D$27=0,0,1)</f>
        <v>0</v>
      </c>
      <c r="C44" s="339"/>
      <c r="D44" s="45" t="s">
        <v>4</v>
      </c>
      <c r="E44" s="47" t="str">
        <f>IF(ISERROR(IF($S44="A",E43/E42,E43/E42)),"",IF($S44="A",E43/E42,E43/E42))</f>
        <v/>
      </c>
      <c r="F44" s="47" t="str">
        <f t="shared" ref="F44" si="628">IF(ISERROR(IF($S44="A",F43/F42,F43/F42)),"",IF($S44="A",F43/F42,F43/F42))</f>
        <v/>
      </c>
      <c r="G44" s="47" t="str">
        <f t="shared" ref="G44" si="629">IF(ISERROR(IF($S44="A",G43/G42,G43/G42)),"",IF($S44="A",G43/G42,G43/G42))</f>
        <v/>
      </c>
      <c r="H44" s="47" t="str">
        <f t="shared" ref="H44" si="630">IF(ISERROR(IF($S44="A",H43/H42,H43/H42)),"",IF($S44="A",H43/H42,H43/H42))</f>
        <v/>
      </c>
      <c r="I44" s="47" t="str">
        <f t="shared" ref="I44" si="631">IF(ISERROR(IF($S44="A",I43/I42,I43/I42)),"",IF($S44="A",I43/I42,I43/I42))</f>
        <v/>
      </c>
      <c r="J44" s="47" t="str">
        <f t="shared" ref="J44" si="632">IF(ISERROR(IF($S44="A",J43/J42,J43/J42)),"",IF($S44="A",J43/J42,J43/J42))</f>
        <v/>
      </c>
      <c r="K44" s="47" t="str">
        <f t="shared" ref="K44" si="633">IF(ISERROR(IF($S44="A",K43/K42,K43/K42)),"",IF($S44="A",K43/K42,K43/K42))</f>
        <v/>
      </c>
      <c r="L44" s="47" t="str">
        <f t="shared" ref="L44" si="634">IF(ISERROR(IF($S44="A",L43/L42,L43/L42)),"",IF($S44="A",L43/L42,L43/L42))</f>
        <v/>
      </c>
      <c r="M44" s="47" t="str">
        <f t="shared" ref="M44" si="635">IF(ISERROR(IF($S44="A",M43/M42,M43/M42)),"",IF($S44="A",M43/M42,M43/M42))</f>
        <v/>
      </c>
      <c r="N44" s="47" t="str">
        <f t="shared" ref="N44" si="636">IF(ISERROR(IF($S44="A",N43/N42,N43/N42)),"",IF($S44="A",N43/N42,N43/N42))</f>
        <v/>
      </c>
      <c r="O44" s="47" t="str">
        <f t="shared" ref="O44" si="637">IF(ISERROR(IF($S44="A",O43/O42,O43/O42)),"",IF($S44="A",O43/O42,O43/O42))</f>
        <v/>
      </c>
      <c r="P44" s="47" t="str">
        <f t="shared" ref="P44" si="638">IF(ISERROR(IF($S44="A",P43/P42,P43/P42)),"",IF($S44="A",P43/P42,P43/P42))</f>
        <v/>
      </c>
      <c r="Q44" s="47" t="str">
        <f t="shared" ref="Q44" si="639">IF(ISERROR(IF($S44="A",Q43/Q42,Q43/Q42)),"",IF($S44="A",Q43/Q42,Q43/Q42))</f>
        <v/>
      </c>
      <c r="R44" s="47" t="str">
        <f t="shared" ref="R44" si="640">IF(ISERROR(IF($S44="A",R43/R42,R43/R42)),"",IF($S44="A",R43/R42,R43/R42))</f>
        <v/>
      </c>
      <c r="S44" s="42" t="str">
        <f>LEFT(C42,1)</f>
        <v>:</v>
      </c>
      <c r="T44" s="45" t="s">
        <v>4</v>
      </c>
      <c r="U44" s="47" t="str">
        <f>IF(ISERROR(IF($S44="A",U43/U42,U43/U42)),"",IF($S44="A",U43/U42,U43/U42))</f>
        <v/>
      </c>
      <c r="V44" s="47" t="str">
        <f t="shared" ref="V44" si="641">IF(ISERROR(IF($S44="A",V43/V42,V43/V42)),"",IF($S44="A",V43/V42,V43/V42))</f>
        <v/>
      </c>
      <c r="W44" s="47" t="str">
        <f t="shared" ref="W44" si="642">IF(ISERROR(IF($S44="A",W43/W42,W43/W42)),"",IF($S44="A",W43/W42,W43/W42))</f>
        <v/>
      </c>
      <c r="X44" s="47" t="str">
        <f t="shared" ref="X44" si="643">IF(ISERROR(IF($S44="A",X43/X42,X43/X42)),"",IF($S44="A",X43/X42,X43/X42))</f>
        <v/>
      </c>
      <c r="Y44" s="47" t="str">
        <f t="shared" ref="Y44" si="644">IF(ISERROR(IF($S44="A",Y43/Y42,Y43/Y42)),"",IF($S44="A",Y43/Y42,Y43/Y42))</f>
        <v/>
      </c>
      <c r="Z44" s="47" t="str">
        <f t="shared" ref="Z44" si="645">IF(ISERROR(IF($S44="A",Z43/Z42,Z43/Z42)),"",IF($S44="A",Z43/Z42,Z43/Z42))</f>
        <v/>
      </c>
      <c r="AA44" s="47" t="str">
        <f t="shared" ref="AA44" si="646">IF(ISERROR(IF($S44="A",AA43/AA42,AA43/AA42)),"",IF($S44="A",AA43/AA42,AA43/AA42))</f>
        <v/>
      </c>
      <c r="AB44" s="47" t="str">
        <f t="shared" ref="AB44" si="647">IF(ISERROR(IF($S44="A",AB43/AB42,AB43/AB42)),"",IF($S44="A",AB43/AB42,AB43/AB42))</f>
        <v/>
      </c>
      <c r="AC44" s="47" t="str">
        <f t="shared" ref="AC44" si="648">IF(ISERROR(IF($S44="A",AC43/AC42,AC43/AC42)),"",IF($S44="A",AC43/AC42,AC43/AC42))</f>
        <v/>
      </c>
      <c r="AD44" s="47" t="str">
        <f t="shared" ref="AD44" si="649">IF(ISERROR(IF($S44="A",AD43/AD42,AD43/AD42)),"",IF($S44="A",AD43/AD42,AD43/AD42))</f>
        <v/>
      </c>
      <c r="AE44" s="47" t="str">
        <f t="shared" ref="AE44" si="650">IF(ISERROR(IF($S44="A",AE43/AE42,AE43/AE42)),"",IF($S44="A",AE43/AE42,AE43/AE42))</f>
        <v/>
      </c>
      <c r="AF44" s="47" t="str">
        <f t="shared" ref="AF44" si="651">IF(ISERROR(IF($S44="A",AF43/AF42,AF43/AF42)),"",IF($S44="A",AF43/AF42,AF43/AF42))</f>
        <v/>
      </c>
      <c r="AG44" s="47" t="str">
        <f t="shared" ref="AG44" si="652">IF(ISERROR(IF($S44="A",AG43/AG42,AG43/AG42)),"",IF($S44="A",AG43/AG42,AG43/AG42))</f>
        <v/>
      </c>
      <c r="AH44" s="47" t="str">
        <f t="shared" ref="AH44" si="653">IF(ISERROR(IF($S44="A",AH43/AH42,AH43/AH42)),"",IF($S44="A",AH43/AH42,AH43/AH42))</f>
        <v/>
      </c>
      <c r="AI44" s="42"/>
      <c r="AJ44" s="45" t="s">
        <v>4</v>
      </c>
      <c r="AK44" s="47" t="str">
        <f>IF(ISERROR(IF($S44="A",AK43/AK42,AK43/AK42)),"",IF($S44="A",AK43/AK42,AK43/AK42))</f>
        <v/>
      </c>
      <c r="AL44" s="47" t="str">
        <f t="shared" ref="AL44" si="654">IF(ISERROR(IF($S44="A",AL43/AL42,AL43/AL42)),"",IF($S44="A",AL43/AL42,AL43/AL42))</f>
        <v/>
      </c>
      <c r="AM44" s="47" t="str">
        <f t="shared" ref="AM44" si="655">IF(ISERROR(IF($S44="A",AM43/AM42,AM43/AM42)),"",IF($S44="A",AM43/AM42,AM43/AM42))</f>
        <v/>
      </c>
      <c r="AN44" s="47" t="str">
        <f t="shared" ref="AN44" si="656">IF(ISERROR(IF($S44="A",AN43/AN42,AN43/AN42)),"",IF($S44="A",AN43/AN42,AN43/AN42))</f>
        <v/>
      </c>
      <c r="AO44" s="47" t="str">
        <f t="shared" ref="AO44" si="657">IF(ISERROR(IF($S44="A",AO43/AO42,AO43/AO42)),"",IF($S44="A",AO43/AO42,AO43/AO42))</f>
        <v/>
      </c>
      <c r="AP44" s="47" t="str">
        <f t="shared" ref="AP44" si="658">IF(ISERROR(IF($S44="A",AP43/AP42,AP43/AP42)),"",IF($S44="A",AP43/AP42,AP43/AP42))</f>
        <v/>
      </c>
      <c r="AQ44" s="47" t="str">
        <f t="shared" ref="AQ44" si="659">IF(ISERROR(IF($S44="A",AQ43/AQ42,AQ43/AQ42)),"",IF($S44="A",AQ43/AQ42,AQ43/AQ42))</f>
        <v/>
      </c>
      <c r="AR44" s="47" t="str">
        <f t="shared" ref="AR44" si="660">IF(ISERROR(IF($S44="A",AR43/AR42,AR43/AR42)),"",IF($S44="A",AR43/AR42,AR43/AR42))</f>
        <v/>
      </c>
      <c r="AS44" s="47" t="str">
        <f t="shared" ref="AS44" si="661">IF(ISERROR(IF($S44="A",AS43/AS42,AS43/AS42)),"",IF($S44="A",AS43/AS42,AS43/AS42))</f>
        <v/>
      </c>
      <c r="AT44" s="47" t="str">
        <f t="shared" ref="AT44" si="662">IF(ISERROR(IF($S44="A",AT43/AT42,AT43/AT42)),"",IF($S44="A",AT43/AT42,AT43/AT42))</f>
        <v/>
      </c>
      <c r="AU44" s="47" t="str">
        <f t="shared" ref="AU44" si="663">IF(ISERROR(IF($S44="A",AU43/AU42,AU43/AU42)),"",IF($S44="A",AU43/AU42,AU43/AU42))</f>
        <v/>
      </c>
      <c r="AV44" s="47" t="str">
        <f t="shared" ref="AV44" si="664">IF(ISERROR(IF($S44="A",AV43/AV42,AV43/AV42)),"",IF($S44="A",AV43/AV42,AV43/AV42))</f>
        <v/>
      </c>
      <c r="AW44" s="47" t="str">
        <f t="shared" ref="AW44" si="665">IF(ISERROR(IF($S44="A",AW43/AW42,AW43/AW42)),"",IF($S44="A",AW43/AW42,AW43/AW42))</f>
        <v/>
      </c>
      <c r="AX44" s="47" t="str">
        <f t="shared" ref="AX44" si="666">IF(ISERROR(IF($S44="A",AX43/AX42,AX43/AX42)),"",IF($S44="A",AX43/AX42,AX43/AX42))</f>
        <v/>
      </c>
      <c r="AY44" s="42"/>
      <c r="AZ44" s="45" t="s">
        <v>4</v>
      </c>
      <c r="BA44" s="47" t="str">
        <f>IF(ISERROR(IF($S44="A",BA43/BA42,BA43/BA42)),"",IF($S44="A",BA43/BA42,BA43/BA42))</f>
        <v/>
      </c>
      <c r="BB44" s="47" t="str">
        <f t="shared" ref="BB44" si="667">IF(ISERROR(IF($S44="A",BB43/BB42,BB43/BB42)),"",IF($S44="A",BB43/BB42,BB43/BB42))</f>
        <v/>
      </c>
      <c r="BC44" s="47" t="str">
        <f t="shared" ref="BC44" si="668">IF(ISERROR(IF($S44="A",BC43/BC42,BC43/BC42)),"",IF($S44="A",BC43/BC42,BC43/BC42))</f>
        <v/>
      </c>
      <c r="BD44" s="47" t="str">
        <f t="shared" ref="BD44" si="669">IF(ISERROR(IF($S44="A",BD43/BD42,BD43/BD42)),"",IF($S44="A",BD43/BD42,BD43/BD42))</f>
        <v/>
      </c>
      <c r="BE44" s="47" t="str">
        <f t="shared" ref="BE44" si="670">IF(ISERROR(IF($S44="A",BE43/BE42,BE43/BE42)),"",IF($S44="A",BE43/BE42,BE43/BE42))</f>
        <v/>
      </c>
      <c r="BF44" s="47" t="str">
        <f t="shared" ref="BF44" si="671">IF(ISERROR(IF($S44="A",BF43/BF42,BF43/BF42)),"",IF($S44="A",BF43/BF42,BF43/BF42))</f>
        <v/>
      </c>
      <c r="BG44" s="47" t="str">
        <f t="shared" ref="BG44" si="672">IF(ISERROR(IF($S44="A",BG43/BG42,BG43/BG42)),"",IF($S44="A",BG43/BG42,BG43/BG42))</f>
        <v/>
      </c>
      <c r="BH44" s="47" t="str">
        <f t="shared" ref="BH44" si="673">IF(ISERROR(IF($S44="A",BH43/BH42,BH43/BH42)),"",IF($S44="A",BH43/BH42,BH43/BH42))</f>
        <v/>
      </c>
      <c r="BI44" s="47" t="str">
        <f t="shared" ref="BI44" si="674">IF(ISERROR(IF($S44="A",BI43/BI42,BI43/BI42)),"",IF($S44="A",BI43/BI42,BI43/BI42))</f>
        <v/>
      </c>
      <c r="BJ44" s="47" t="str">
        <f t="shared" ref="BJ44" si="675">IF(ISERROR(IF($S44="A",BJ43/BJ42,BJ43/BJ42)),"",IF($S44="A",BJ43/BJ42,BJ43/BJ42))</f>
        <v/>
      </c>
      <c r="BK44" s="47" t="str">
        <f t="shared" ref="BK44" si="676">IF(ISERROR(IF($S44="A",BK43/BK42,BK43/BK42)),"",IF($S44="A",BK43/BK42,BK43/BK42))</f>
        <v/>
      </c>
      <c r="BL44" s="47" t="str">
        <f t="shared" ref="BL44" si="677">IF(ISERROR(IF($S44="A",BL43/BL42,BL43/BL42)),"",IF($S44="A",BL43/BL42,BL43/BL42))</f>
        <v/>
      </c>
      <c r="BM44" s="47" t="str">
        <f t="shared" ref="BM44" si="678">IF(ISERROR(IF($S44="A",BM43/BM42,BM43/BM42)),"",IF($S44="A",BM43/BM42,BM43/BM42))</f>
        <v/>
      </c>
      <c r="BN44" s="47" t="str">
        <f t="shared" ref="BN44" si="679">IF(ISERROR(IF($S44="A",BN43/BN42,BN43/BN42)),"",IF($S44="A",BN43/BN42,BN43/BN42))</f>
        <v/>
      </c>
      <c r="BP44" s="45" t="s">
        <v>4</v>
      </c>
      <c r="BQ44" s="47" t="str">
        <f>IF(ISERROR(IF($S44="A",BQ43/BQ42,BQ43/BQ42)),"",IF($S44="A",BQ43/BQ42,BQ43/BQ42))</f>
        <v/>
      </c>
      <c r="BR44" s="47" t="str">
        <f t="shared" ref="BR44" si="680">IF(ISERROR(IF($S44="A",BR43/BR42,BR43/BR42)),"",IF($S44="A",BR43/BR42,BR43/BR42))</f>
        <v/>
      </c>
      <c r="BS44" s="47" t="str">
        <f t="shared" ref="BS44" si="681">IF(ISERROR(IF($S44="A",BS43/BS42,BS43/BS42)),"",IF($S44="A",BS43/BS42,BS43/BS42))</f>
        <v/>
      </c>
      <c r="BT44" s="47" t="str">
        <f t="shared" ref="BT44" si="682">IF(ISERROR(IF($S44="A",BT43/BT42,BT43/BT42)),"",IF($S44="A",BT43/BT42,BT43/BT42))</f>
        <v/>
      </c>
      <c r="BU44" s="47" t="str">
        <f t="shared" ref="BU44" si="683">IF(ISERROR(IF($S44="A",BU43/BU42,BU43/BU42)),"",IF($S44="A",BU43/BU42,BU43/BU42))</f>
        <v/>
      </c>
      <c r="BV44" s="47" t="str">
        <f t="shared" ref="BV44" si="684">IF(ISERROR(IF($S44="A",BV43/BV42,BV43/BV42)),"",IF($S44="A",BV43/BV42,BV43/BV42))</f>
        <v/>
      </c>
      <c r="BW44" s="47" t="str">
        <f t="shared" ref="BW44" si="685">IF(ISERROR(IF($S44="A",BW43/BW42,BW43/BW42)),"",IF($S44="A",BW43/BW42,BW43/BW42))</f>
        <v/>
      </c>
      <c r="BX44" s="47" t="str">
        <f t="shared" ref="BX44" si="686">IF(ISERROR(IF($S44="A",BX43/BX42,BX43/BX42)),"",IF($S44="A",BX43/BX42,BX43/BX42))</f>
        <v/>
      </c>
      <c r="BY44" s="47" t="str">
        <f t="shared" ref="BY44" si="687">IF(ISERROR(IF($S44="A",BY43/BY42,BY43/BY42)),"",IF($S44="A",BY43/BY42,BY43/BY42))</f>
        <v/>
      </c>
      <c r="BZ44" s="47" t="str">
        <f t="shared" ref="BZ44" si="688">IF(ISERROR(IF($S44="A",BZ43/BZ42,BZ43/BZ42)),"",IF($S44="A",BZ43/BZ42,BZ43/BZ42))</f>
        <v/>
      </c>
      <c r="CA44" s="47" t="str">
        <f t="shared" ref="CA44" si="689">IF(ISERROR(IF($S44="A",CA43/CA42,CA43/CA42)),"",IF($S44="A",CA43/CA42,CA43/CA42))</f>
        <v/>
      </c>
      <c r="CB44" s="47" t="str">
        <f t="shared" ref="CB44" si="690">IF(ISERROR(IF($S44="A",CB43/CB42,CB43/CB42)),"",IF($S44="A",CB43/CB42,CB43/CB42))</f>
        <v/>
      </c>
      <c r="CC44" s="273" t="str">
        <f t="shared" ref="CC44" si="691">IF(ISERROR(IF($S44="A",CC43/CC42,CC43/CC42)),"",IF($S44="A",CC43/CC42,CC43/CC42))</f>
        <v/>
      </c>
      <c r="CD44" s="273" t="str">
        <f t="shared" ref="CD44" si="692">IF(ISERROR(IF($S44="A",CD43/CD42,CD43/CD42)),"",IF($S44="A",CD43/CD42,CD43/CD42))</f>
        <v/>
      </c>
      <c r="CE44" s="144" t="str">
        <f>IF(ISERROR(AVERAGE(Q44,AG44,AW44,BM44,CC44)),"",AVERAGE(Q44,AG44,AW44,BM44,CC44))</f>
        <v/>
      </c>
      <c r="CF44" s="244"/>
    </row>
    <row r="45" spans="1:84" ht="9" customHeight="1" thickTop="1" thickBot="1">
      <c r="E45" s="42" t="str">
        <f>IF(E44&lt;0,-E44,E44)</f>
        <v/>
      </c>
      <c r="F45" s="42" t="str">
        <f t="shared" ref="F45" si="693">IF(F44&lt;0,-F44,F44)</f>
        <v/>
      </c>
      <c r="G45" s="42" t="str">
        <f t="shared" ref="G45" si="694">IF(G44&lt;0,-G44,G44)</f>
        <v/>
      </c>
      <c r="H45" s="42" t="str">
        <f t="shared" ref="H45" si="695">IF(H44&lt;0,-H44,H44)</f>
        <v/>
      </c>
      <c r="I45" s="42" t="str">
        <f t="shared" ref="I45" si="696">IF(I44&lt;0,-I44,I44)</f>
        <v/>
      </c>
      <c r="J45" s="42" t="str">
        <f t="shared" ref="J45" si="697">IF(J44&lt;0,-J44,J44)</f>
        <v/>
      </c>
      <c r="K45" s="42" t="str">
        <f t="shared" ref="K45" si="698">IF(K44&lt;0,-K44,K44)</f>
        <v/>
      </c>
      <c r="L45" s="42" t="str">
        <f t="shared" ref="L45" si="699">IF(L44&lt;0,-L44,L44)</f>
        <v/>
      </c>
      <c r="M45" s="42" t="str">
        <f t="shared" ref="M45" si="700">IF(M44&lt;0,-M44,M44)</f>
        <v/>
      </c>
      <c r="N45" s="42" t="str">
        <f t="shared" ref="N45" si="701">IF(N44&lt;0,-N44,N44)</f>
        <v/>
      </c>
      <c r="O45" s="42" t="str">
        <f t="shared" ref="O45" si="702">IF(O44&lt;0,-O44,O44)</f>
        <v/>
      </c>
      <c r="P45" s="42" t="str">
        <f t="shared" ref="P45" si="703">IF(P44&lt;0,-P44,P44)</f>
        <v/>
      </c>
      <c r="Q45" s="42" t="str">
        <f t="shared" ref="Q45" si="704">IF(Q44&lt;0,-Q44,Q44)</f>
        <v/>
      </c>
      <c r="R45" s="42" t="str">
        <f t="shared" ref="R45" si="705">IF(R44&lt;0,-R44,R44)</f>
        <v/>
      </c>
      <c r="U45" s="42" t="str">
        <f>IF(U44&lt;0,-U44,U44)</f>
        <v/>
      </c>
      <c r="V45" s="42" t="str">
        <f t="shared" ref="V45" si="706">IF(V44&lt;0,-V44,V44)</f>
        <v/>
      </c>
      <c r="W45" s="42" t="str">
        <f t="shared" ref="W45" si="707">IF(W44&lt;0,-W44,W44)</f>
        <v/>
      </c>
      <c r="X45" s="42" t="str">
        <f t="shared" ref="X45" si="708">IF(X44&lt;0,-X44,X44)</f>
        <v/>
      </c>
      <c r="Y45" s="42" t="str">
        <f t="shared" ref="Y45" si="709">IF(Y44&lt;0,-Y44,Y44)</f>
        <v/>
      </c>
      <c r="Z45" s="42" t="str">
        <f t="shared" ref="Z45" si="710">IF(Z44&lt;0,-Z44,Z44)</f>
        <v/>
      </c>
      <c r="AA45" s="42" t="str">
        <f t="shared" ref="AA45" si="711">IF(AA44&lt;0,-AA44,AA44)</f>
        <v/>
      </c>
      <c r="AB45" s="42" t="str">
        <f t="shared" ref="AB45" si="712">IF(AB44&lt;0,-AB44,AB44)</f>
        <v/>
      </c>
      <c r="AC45" s="42" t="str">
        <f t="shared" ref="AC45" si="713">IF(AC44&lt;0,-AC44,AC44)</f>
        <v/>
      </c>
      <c r="AD45" s="42" t="str">
        <f t="shared" ref="AD45" si="714">IF(AD44&lt;0,-AD44,AD44)</f>
        <v/>
      </c>
      <c r="AE45" s="42" t="str">
        <f t="shared" ref="AE45" si="715">IF(AE44&lt;0,-AE44,AE44)</f>
        <v/>
      </c>
      <c r="AF45" s="42" t="str">
        <f t="shared" ref="AF45" si="716">IF(AF44&lt;0,-AF44,AF44)</f>
        <v/>
      </c>
      <c r="AG45" s="42" t="str">
        <f t="shared" ref="AG45" si="717">IF(AG44&lt;0,-AG44,AG44)</f>
        <v/>
      </c>
      <c r="AH45" s="42" t="str">
        <f t="shared" ref="AH45" si="718">IF(AH44&lt;0,-AH44,AH44)</f>
        <v/>
      </c>
      <c r="AK45" s="42" t="str">
        <f>IF(AK44&lt;0,-AK44,AK44)</f>
        <v/>
      </c>
      <c r="AL45" s="42" t="str">
        <f t="shared" ref="AL45" si="719">IF(AL44&lt;0,-AL44,AL44)</f>
        <v/>
      </c>
      <c r="AM45" s="42" t="str">
        <f t="shared" ref="AM45" si="720">IF(AM44&lt;0,-AM44,AM44)</f>
        <v/>
      </c>
      <c r="AN45" s="42" t="str">
        <f t="shared" ref="AN45" si="721">IF(AN44&lt;0,-AN44,AN44)</f>
        <v/>
      </c>
      <c r="AO45" s="42" t="str">
        <f t="shared" ref="AO45" si="722">IF(AO44&lt;0,-AO44,AO44)</f>
        <v/>
      </c>
      <c r="AP45" s="42" t="str">
        <f t="shared" ref="AP45" si="723">IF(AP44&lt;0,-AP44,AP44)</f>
        <v/>
      </c>
      <c r="AQ45" s="42" t="str">
        <f t="shared" ref="AQ45" si="724">IF(AQ44&lt;0,-AQ44,AQ44)</f>
        <v/>
      </c>
      <c r="AR45" s="42" t="str">
        <f t="shared" ref="AR45" si="725">IF(AR44&lt;0,-AR44,AR44)</f>
        <v/>
      </c>
      <c r="AS45" s="42" t="str">
        <f t="shared" ref="AS45" si="726">IF(AS44&lt;0,-AS44,AS44)</f>
        <v/>
      </c>
      <c r="AT45" s="42" t="str">
        <f t="shared" ref="AT45" si="727">IF(AT44&lt;0,-AT44,AT44)</f>
        <v/>
      </c>
      <c r="AU45" s="42" t="str">
        <f t="shared" ref="AU45" si="728">IF(AU44&lt;0,-AU44,AU44)</f>
        <v/>
      </c>
      <c r="AV45" s="42" t="str">
        <f t="shared" ref="AV45" si="729">IF(AV44&lt;0,-AV44,AV44)</f>
        <v/>
      </c>
      <c r="AW45" s="42" t="str">
        <f t="shared" ref="AW45" si="730">IF(AW44&lt;0,-AW44,AW44)</f>
        <v/>
      </c>
      <c r="AX45" s="42" t="str">
        <f t="shared" ref="AX45" si="731">IF(AX44&lt;0,-AX44,AX44)</f>
        <v/>
      </c>
      <c r="BA45" s="42" t="str">
        <f>IF(BA44&lt;0,-BA44,BA44)</f>
        <v/>
      </c>
      <c r="BB45" s="42" t="str">
        <f t="shared" ref="BB45" si="732">IF(BB44&lt;0,-BB44,BB44)</f>
        <v/>
      </c>
      <c r="BC45" s="42" t="str">
        <f t="shared" ref="BC45" si="733">IF(BC44&lt;0,-BC44,BC44)</f>
        <v/>
      </c>
      <c r="BD45" s="42" t="str">
        <f t="shared" ref="BD45" si="734">IF(BD44&lt;0,-BD44,BD44)</f>
        <v/>
      </c>
      <c r="BE45" s="42" t="str">
        <f t="shared" ref="BE45" si="735">IF(BE44&lt;0,-BE44,BE44)</f>
        <v/>
      </c>
      <c r="BF45" s="42" t="str">
        <f t="shared" ref="BF45" si="736">IF(BF44&lt;0,-BF44,BF44)</f>
        <v/>
      </c>
      <c r="BG45" s="42" t="str">
        <f t="shared" ref="BG45" si="737">IF(BG44&lt;0,-BG44,BG44)</f>
        <v/>
      </c>
      <c r="BH45" s="42" t="str">
        <f t="shared" ref="BH45" si="738">IF(BH44&lt;0,-BH44,BH44)</f>
        <v/>
      </c>
      <c r="BI45" s="42" t="str">
        <f t="shared" ref="BI45" si="739">IF(BI44&lt;0,-BI44,BI44)</f>
        <v/>
      </c>
      <c r="BJ45" s="42" t="str">
        <f t="shared" ref="BJ45" si="740">IF(BJ44&lt;0,-BJ44,BJ44)</f>
        <v/>
      </c>
      <c r="BK45" s="42" t="str">
        <f t="shared" ref="BK45" si="741">IF(BK44&lt;0,-BK44,BK44)</f>
        <v/>
      </c>
      <c r="BL45" s="42" t="str">
        <f t="shared" ref="BL45" si="742">IF(BL44&lt;0,-BL44,BL44)</f>
        <v/>
      </c>
      <c r="BM45" s="42" t="str">
        <f t="shared" ref="BM45" si="743">IF(BM44&lt;0,-BM44,BM44)</f>
        <v/>
      </c>
      <c r="BN45" s="42" t="str">
        <f t="shared" ref="BN45" si="744">IF(BN44&lt;0,-BN44,BN44)</f>
        <v/>
      </c>
      <c r="BQ45" s="42" t="str">
        <f>IF(BQ44&lt;0,-BQ44,BQ44)</f>
        <v/>
      </c>
      <c r="BR45" s="42" t="str">
        <f t="shared" ref="BR45" si="745">IF(BR44&lt;0,-BR44,BR44)</f>
        <v/>
      </c>
      <c r="BS45" s="42" t="str">
        <f t="shared" ref="BS45" si="746">IF(BS44&lt;0,-BS44,BS44)</f>
        <v/>
      </c>
      <c r="BT45" s="42" t="str">
        <f t="shared" ref="BT45" si="747">IF(BT44&lt;0,-BT44,BT44)</f>
        <v/>
      </c>
      <c r="BU45" s="42" t="str">
        <f t="shared" ref="BU45" si="748">IF(BU44&lt;0,-BU44,BU44)</f>
        <v/>
      </c>
      <c r="BV45" s="42" t="str">
        <f t="shared" ref="BV45" si="749">IF(BV44&lt;0,-BV44,BV44)</f>
        <v/>
      </c>
      <c r="BW45" s="42" t="str">
        <f t="shared" ref="BW45" si="750">IF(BW44&lt;0,-BW44,BW44)</f>
        <v/>
      </c>
      <c r="BX45" s="42" t="str">
        <f t="shared" ref="BX45" si="751">IF(BX44&lt;0,-BX44,BX44)</f>
        <v/>
      </c>
      <c r="BY45" s="42" t="str">
        <f t="shared" ref="BY45" si="752">IF(BY44&lt;0,-BY44,BY44)</f>
        <v/>
      </c>
      <c r="BZ45" s="42" t="str">
        <f t="shared" ref="BZ45" si="753">IF(BZ44&lt;0,-BZ44,BZ44)</f>
        <v/>
      </c>
      <c r="CA45" s="42" t="str">
        <f t="shared" ref="CA45" si="754">IF(CA44&lt;0,-CA44,CA44)</f>
        <v/>
      </c>
      <c r="CB45" s="42" t="str">
        <f t="shared" ref="CB45" si="755">IF(CB44&lt;0,-CB44,CB44)</f>
        <v/>
      </c>
      <c r="CC45" s="274" t="str">
        <f t="shared" ref="CC45" si="756">IF(CC44&lt;0,-CC44,CC44)</f>
        <v/>
      </c>
      <c r="CD45" s="274" t="str">
        <f t="shared" ref="CD45" si="757">IF(CD44&lt;0,-CD44,CD44)</f>
        <v/>
      </c>
    </row>
    <row r="46" spans="1:84" s="233" customFormat="1" ht="26.25" customHeight="1" thickTop="1" thickBot="1">
      <c r="A46" s="232"/>
      <c r="B46" s="232">
        <f>IF(ME!$D$28=0,0,1)</f>
        <v>0</v>
      </c>
      <c r="C46" s="340" t="s">
        <v>75</v>
      </c>
      <c r="D46" s="234" t="s">
        <v>68</v>
      </c>
      <c r="E46" s="235" t="s">
        <v>5</v>
      </c>
      <c r="F46" s="236" t="s">
        <v>6</v>
      </c>
      <c r="G46" s="236" t="s">
        <v>7</v>
      </c>
      <c r="H46" s="236" t="s">
        <v>287</v>
      </c>
      <c r="I46" s="236" t="s">
        <v>288</v>
      </c>
      <c r="J46" s="236" t="s">
        <v>289</v>
      </c>
      <c r="K46" s="236" t="s">
        <v>290</v>
      </c>
      <c r="L46" s="236" t="s">
        <v>291</v>
      </c>
      <c r="M46" s="236" t="s">
        <v>251</v>
      </c>
      <c r="N46" s="236" t="s">
        <v>252</v>
      </c>
      <c r="O46" s="236" t="s">
        <v>254</v>
      </c>
      <c r="P46" s="236" t="s">
        <v>253</v>
      </c>
      <c r="Q46" s="237" t="s">
        <v>54</v>
      </c>
      <c r="R46" s="237" t="s">
        <v>8</v>
      </c>
      <c r="S46" s="7"/>
      <c r="T46" s="238"/>
      <c r="U46" s="235" t="s">
        <v>5</v>
      </c>
      <c r="V46" s="236" t="s">
        <v>6</v>
      </c>
      <c r="W46" s="236" t="s">
        <v>7</v>
      </c>
      <c r="X46" s="236" t="s">
        <v>287</v>
      </c>
      <c r="Y46" s="236" t="s">
        <v>288</v>
      </c>
      <c r="Z46" s="236" t="s">
        <v>289</v>
      </c>
      <c r="AA46" s="236" t="s">
        <v>290</v>
      </c>
      <c r="AB46" s="236" t="s">
        <v>291</v>
      </c>
      <c r="AC46" s="236" t="s">
        <v>251</v>
      </c>
      <c r="AD46" s="236" t="s">
        <v>252</v>
      </c>
      <c r="AE46" s="236" t="s">
        <v>254</v>
      </c>
      <c r="AF46" s="236" t="s">
        <v>253</v>
      </c>
      <c r="AG46" s="237" t="s">
        <v>54</v>
      </c>
      <c r="AH46" s="237" t="s">
        <v>8</v>
      </c>
      <c r="AI46" s="7"/>
      <c r="AJ46" s="238"/>
      <c r="AK46" s="235" t="s">
        <v>5</v>
      </c>
      <c r="AL46" s="236" t="s">
        <v>6</v>
      </c>
      <c r="AM46" s="236" t="s">
        <v>7</v>
      </c>
      <c r="AN46" s="236" t="s">
        <v>287</v>
      </c>
      <c r="AO46" s="236" t="s">
        <v>288</v>
      </c>
      <c r="AP46" s="236" t="s">
        <v>289</v>
      </c>
      <c r="AQ46" s="236" t="s">
        <v>290</v>
      </c>
      <c r="AR46" s="236" t="s">
        <v>291</v>
      </c>
      <c r="AS46" s="236" t="s">
        <v>251</v>
      </c>
      <c r="AT46" s="236" t="s">
        <v>252</v>
      </c>
      <c r="AU46" s="236" t="s">
        <v>254</v>
      </c>
      <c r="AV46" s="236" t="s">
        <v>253</v>
      </c>
      <c r="AW46" s="237" t="s">
        <v>54</v>
      </c>
      <c r="AX46" s="237" t="s">
        <v>8</v>
      </c>
      <c r="AY46" s="7"/>
      <c r="AZ46" s="238"/>
      <c r="BA46" s="235" t="s">
        <v>5</v>
      </c>
      <c r="BB46" s="236" t="s">
        <v>6</v>
      </c>
      <c r="BC46" s="236" t="s">
        <v>7</v>
      </c>
      <c r="BD46" s="236" t="s">
        <v>287</v>
      </c>
      <c r="BE46" s="236" t="s">
        <v>288</v>
      </c>
      <c r="BF46" s="236" t="s">
        <v>289</v>
      </c>
      <c r="BG46" s="236" t="s">
        <v>290</v>
      </c>
      <c r="BH46" s="236" t="s">
        <v>291</v>
      </c>
      <c r="BI46" s="236" t="s">
        <v>251</v>
      </c>
      <c r="BJ46" s="236" t="s">
        <v>252</v>
      </c>
      <c r="BK46" s="236" t="s">
        <v>254</v>
      </c>
      <c r="BL46" s="236" t="s">
        <v>253</v>
      </c>
      <c r="BM46" s="237" t="s">
        <v>54</v>
      </c>
      <c r="BN46" s="237" t="s">
        <v>8</v>
      </c>
      <c r="BP46" s="238"/>
      <c r="BQ46" s="235" t="s">
        <v>5</v>
      </c>
      <c r="BR46" s="236" t="s">
        <v>6</v>
      </c>
      <c r="BS46" s="236" t="s">
        <v>7</v>
      </c>
      <c r="BT46" s="236" t="s">
        <v>287</v>
      </c>
      <c r="BU46" s="236" t="s">
        <v>288</v>
      </c>
      <c r="BV46" s="236" t="s">
        <v>289</v>
      </c>
      <c r="BW46" s="236" t="s">
        <v>290</v>
      </c>
      <c r="BX46" s="236" t="s">
        <v>291</v>
      </c>
      <c r="BY46" s="236" t="s">
        <v>251</v>
      </c>
      <c r="BZ46" s="236" t="s">
        <v>252</v>
      </c>
      <c r="CA46" s="236" t="s">
        <v>254</v>
      </c>
      <c r="CB46" s="236" t="s">
        <v>253</v>
      </c>
      <c r="CC46" s="271" t="s">
        <v>54</v>
      </c>
      <c r="CD46" s="271" t="s">
        <v>8</v>
      </c>
      <c r="CE46" s="7"/>
      <c r="CF46" s="248"/>
    </row>
    <row r="47" spans="1:84" s="227" customFormat="1" ht="37.5" hidden="1" customHeight="1" thickTop="1" thickBot="1">
      <c r="B47" s="232">
        <f>IF(ME!$D$28=0,0,1)</f>
        <v>0</v>
      </c>
      <c r="C47" s="341"/>
      <c r="D47" s="45" t="s">
        <v>66</v>
      </c>
      <c r="E47" s="239"/>
      <c r="F47" s="239"/>
      <c r="G47" s="239"/>
      <c r="H47" s="239"/>
      <c r="I47" s="239"/>
      <c r="J47" s="239"/>
      <c r="K47" s="239"/>
      <c r="L47" s="239"/>
      <c r="M47" s="239"/>
      <c r="N47" s="239"/>
      <c r="O47" s="239"/>
      <c r="P47" s="239"/>
      <c r="Q47" s="46"/>
      <c r="R47" s="46">
        <f>SUM(E47:P47)</f>
        <v>0</v>
      </c>
      <c r="S47" s="44"/>
      <c r="T47" s="45" t="s">
        <v>66</v>
      </c>
      <c r="U47" s="239"/>
      <c r="V47" s="239"/>
      <c r="W47" s="239"/>
      <c r="X47" s="239"/>
      <c r="Y47" s="239"/>
      <c r="Z47" s="239"/>
      <c r="AA47" s="239"/>
      <c r="AB47" s="239"/>
      <c r="AC47" s="239"/>
      <c r="AD47" s="239"/>
      <c r="AE47" s="239"/>
      <c r="AF47" s="239"/>
      <c r="AG47" s="46"/>
      <c r="AH47" s="46">
        <f>SUM(U47:AF47)</f>
        <v>0</v>
      </c>
      <c r="AI47" s="44"/>
      <c r="AJ47" s="45" t="s">
        <v>66</v>
      </c>
      <c r="AK47" s="239"/>
      <c r="AL47" s="239"/>
      <c r="AM47" s="239"/>
      <c r="AN47" s="239"/>
      <c r="AO47" s="239"/>
      <c r="AP47" s="239"/>
      <c r="AQ47" s="239"/>
      <c r="AR47" s="239"/>
      <c r="AS47" s="239"/>
      <c r="AT47" s="239"/>
      <c r="AU47" s="239"/>
      <c r="AV47" s="239"/>
      <c r="AW47" s="46"/>
      <c r="AX47" s="46">
        <f>SUM(AK47:AV47)</f>
        <v>0</v>
      </c>
      <c r="AY47" s="44"/>
      <c r="AZ47" s="45" t="s">
        <v>66</v>
      </c>
      <c r="BA47" s="239"/>
      <c r="BB47" s="239"/>
      <c r="BC47" s="239"/>
      <c r="BD47" s="239"/>
      <c r="BE47" s="239"/>
      <c r="BF47" s="239"/>
      <c r="BG47" s="239"/>
      <c r="BH47" s="239"/>
      <c r="BI47" s="239"/>
      <c r="BJ47" s="239"/>
      <c r="BK47" s="239"/>
      <c r="BL47" s="239"/>
      <c r="BM47" s="46"/>
      <c r="BN47" s="46">
        <f>SUM(BA47:BL47)</f>
        <v>0</v>
      </c>
      <c r="BO47" s="240"/>
      <c r="BP47" s="45" t="s">
        <v>66</v>
      </c>
      <c r="BQ47" s="239"/>
      <c r="BR47" s="239"/>
      <c r="BS47" s="239"/>
      <c r="BT47" s="239"/>
      <c r="BU47" s="239"/>
      <c r="BV47" s="239"/>
      <c r="BW47" s="239"/>
      <c r="BX47" s="239"/>
      <c r="BY47" s="239"/>
      <c r="BZ47" s="239"/>
      <c r="CA47" s="239"/>
      <c r="CB47" s="239"/>
      <c r="CC47" s="272"/>
      <c r="CD47" s="272">
        <f>SUM(BQ47:CB47)</f>
        <v>0</v>
      </c>
      <c r="CE47" s="42"/>
      <c r="CF47" s="244"/>
    </row>
    <row r="48" spans="1:84" s="227" customFormat="1" ht="26.25" customHeight="1" thickTop="1" thickBot="1">
      <c r="B48" s="232">
        <f>IF(ME!$D$28=0,0,1)</f>
        <v>0</v>
      </c>
      <c r="C48" s="337" t="str">
        <f>C97</f>
        <v xml:space="preserve">: </v>
      </c>
      <c r="D48" s="45" t="s">
        <v>9</v>
      </c>
      <c r="E48" s="239"/>
      <c r="F48" s="239"/>
      <c r="G48" s="239"/>
      <c r="H48" s="239"/>
      <c r="I48" s="239"/>
      <c r="J48" s="239"/>
      <c r="K48" s="239"/>
      <c r="L48" s="239"/>
      <c r="M48" s="239"/>
      <c r="N48" s="239"/>
      <c r="O48" s="239"/>
      <c r="P48" s="239"/>
      <c r="Q48" s="46">
        <f>SUMIF(E71:P71,"=1",E48:P48)</f>
        <v>0</v>
      </c>
      <c r="R48" s="46">
        <f>SUM(E48:P48)</f>
        <v>0</v>
      </c>
      <c r="S48" s="42">
        <v>12</v>
      </c>
      <c r="T48" s="45" t="s">
        <v>9</v>
      </c>
      <c r="U48" s="239"/>
      <c r="V48" s="239"/>
      <c r="W48" s="239"/>
      <c r="X48" s="239"/>
      <c r="Y48" s="239"/>
      <c r="Z48" s="239"/>
      <c r="AA48" s="239"/>
      <c r="AB48" s="239"/>
      <c r="AC48" s="239"/>
      <c r="AD48" s="239"/>
      <c r="AE48" s="239"/>
      <c r="AF48" s="239"/>
      <c r="AG48" s="46">
        <f>SUMIF(U71:AF71,"=1",U48:AF48)</f>
        <v>0</v>
      </c>
      <c r="AH48" s="46">
        <f>SUM(U48:AF48)</f>
        <v>0</v>
      </c>
      <c r="AI48" s="42"/>
      <c r="AJ48" s="45" t="s">
        <v>9</v>
      </c>
      <c r="AK48" s="239"/>
      <c r="AL48" s="239"/>
      <c r="AM48" s="239"/>
      <c r="AN48" s="239"/>
      <c r="AO48" s="239"/>
      <c r="AP48" s="239"/>
      <c r="AQ48" s="239"/>
      <c r="AR48" s="239"/>
      <c r="AS48" s="239"/>
      <c r="AT48" s="239"/>
      <c r="AU48" s="239"/>
      <c r="AV48" s="239"/>
      <c r="AW48" s="46">
        <f>SUMIF(AK71:AV71,"=1",AK48:AV48)</f>
        <v>0</v>
      </c>
      <c r="AX48" s="46">
        <f>SUM(AK48:AV48)</f>
        <v>0</v>
      </c>
      <c r="AY48" s="42"/>
      <c r="AZ48" s="45" t="s">
        <v>9</v>
      </c>
      <c r="BA48" s="239"/>
      <c r="BB48" s="239"/>
      <c r="BC48" s="239"/>
      <c r="BD48" s="239"/>
      <c r="BE48" s="239"/>
      <c r="BF48" s="239"/>
      <c r="BG48" s="239"/>
      <c r="BH48" s="239"/>
      <c r="BI48" s="239"/>
      <c r="BJ48" s="239"/>
      <c r="BK48" s="239"/>
      <c r="BL48" s="239"/>
      <c r="BM48" s="46">
        <f>SUMIF(BA71:BL71,"=1",BA48:BL48)</f>
        <v>0</v>
      </c>
      <c r="BN48" s="46">
        <f>SUM(BA48:BL48)</f>
        <v>0</v>
      </c>
      <c r="BP48" s="45" t="s">
        <v>9</v>
      </c>
      <c r="BQ48" s="239"/>
      <c r="BR48" s="239"/>
      <c r="BS48" s="239"/>
      <c r="BT48" s="239"/>
      <c r="BU48" s="239"/>
      <c r="BV48" s="239"/>
      <c r="BW48" s="239"/>
      <c r="BX48" s="239"/>
      <c r="BY48" s="239"/>
      <c r="BZ48" s="239"/>
      <c r="CA48" s="239"/>
      <c r="CB48" s="239"/>
      <c r="CC48" s="272">
        <f>SUMIF(BQ71:CB71,"=1",BQ48:CB48)</f>
        <v>0</v>
      </c>
      <c r="CD48" s="272">
        <f>SUM(BQ48:CB48)</f>
        <v>0</v>
      </c>
      <c r="CE48" s="42"/>
      <c r="CF48" s="244"/>
    </row>
    <row r="49" spans="1:84" s="227" customFormat="1" ht="26.25" customHeight="1" thickTop="1" thickBot="1">
      <c r="B49" s="232">
        <f>IF(ME!$D$28=0,0,1)</f>
        <v>0</v>
      </c>
      <c r="C49" s="338"/>
      <c r="D49" s="45" t="s">
        <v>10</v>
      </c>
      <c r="E49" s="239"/>
      <c r="F49" s="239"/>
      <c r="G49" s="239"/>
      <c r="H49" s="239"/>
      <c r="I49" s="239"/>
      <c r="J49" s="239"/>
      <c r="K49" s="239"/>
      <c r="L49" s="239"/>
      <c r="M49" s="239"/>
      <c r="N49" s="239"/>
      <c r="O49" s="239"/>
      <c r="P49" s="239"/>
      <c r="Q49" s="46">
        <f>SUMIF(E72:P72,"=1",E49:P49)</f>
        <v>0</v>
      </c>
      <c r="R49" s="46">
        <f>SUM(E49:P49)</f>
        <v>0</v>
      </c>
      <c r="S49" s="42">
        <v>13</v>
      </c>
      <c r="T49" s="45" t="s">
        <v>10</v>
      </c>
      <c r="U49" s="239"/>
      <c r="V49" s="239"/>
      <c r="W49" s="239"/>
      <c r="X49" s="239"/>
      <c r="Y49" s="239"/>
      <c r="Z49" s="239"/>
      <c r="AA49" s="239"/>
      <c r="AB49" s="239"/>
      <c r="AC49" s="239"/>
      <c r="AD49" s="239"/>
      <c r="AE49" s="239"/>
      <c r="AF49" s="239"/>
      <c r="AG49" s="46">
        <f>SUMIF(U72:AF72,"=1",U49:AF49)</f>
        <v>0</v>
      </c>
      <c r="AH49" s="46">
        <f>SUM(U49:AF49)</f>
        <v>0</v>
      </c>
      <c r="AI49" s="42"/>
      <c r="AJ49" s="45" t="s">
        <v>10</v>
      </c>
      <c r="AK49" s="239"/>
      <c r="AL49" s="239"/>
      <c r="AM49" s="239"/>
      <c r="AN49" s="239"/>
      <c r="AO49" s="239"/>
      <c r="AP49" s="239"/>
      <c r="AQ49" s="239"/>
      <c r="AR49" s="239"/>
      <c r="AS49" s="239"/>
      <c r="AT49" s="239"/>
      <c r="AU49" s="239"/>
      <c r="AV49" s="239"/>
      <c r="AW49" s="46">
        <f>SUMIF(AK72:AV72,"=1",AK49:AV49)</f>
        <v>0</v>
      </c>
      <c r="AX49" s="46">
        <f>SUM(AK49:AV49)</f>
        <v>0</v>
      </c>
      <c r="AY49" s="42"/>
      <c r="AZ49" s="45" t="s">
        <v>10</v>
      </c>
      <c r="BA49" s="239"/>
      <c r="BB49" s="239"/>
      <c r="BC49" s="239"/>
      <c r="BD49" s="239"/>
      <c r="BE49" s="239"/>
      <c r="BF49" s="239"/>
      <c r="BG49" s="239"/>
      <c r="BH49" s="239"/>
      <c r="BI49" s="239"/>
      <c r="BJ49" s="239"/>
      <c r="BK49" s="239"/>
      <c r="BL49" s="239"/>
      <c r="BM49" s="46">
        <f>SUMIF(BA72:BL72,"=1",BA49:BL49)</f>
        <v>0</v>
      </c>
      <c r="BN49" s="46">
        <f>SUM(BA49:BL49)</f>
        <v>0</v>
      </c>
      <c r="BP49" s="45" t="s">
        <v>10</v>
      </c>
      <c r="BQ49" s="239"/>
      <c r="BR49" s="239"/>
      <c r="BS49" s="239"/>
      <c r="BT49" s="239"/>
      <c r="BU49" s="239"/>
      <c r="BV49" s="239"/>
      <c r="BW49" s="239"/>
      <c r="BX49" s="239"/>
      <c r="BY49" s="239"/>
      <c r="BZ49" s="239"/>
      <c r="CA49" s="239"/>
      <c r="CB49" s="239"/>
      <c r="CC49" s="272">
        <f>SUMIF(BQ72:CB72,"=1",BQ49:CB49)</f>
        <v>0</v>
      </c>
      <c r="CD49" s="272">
        <f>SUM(BQ49:CB49)</f>
        <v>0</v>
      </c>
      <c r="CE49" s="42"/>
      <c r="CF49" s="244"/>
    </row>
    <row r="50" spans="1:84" s="227" customFormat="1" ht="26.25" customHeight="1" thickTop="1" thickBot="1">
      <c r="B50" s="232">
        <f>IF(ME!$D$28=0,0,1)</f>
        <v>0</v>
      </c>
      <c r="C50" s="339"/>
      <c r="D50" s="45" t="s">
        <v>4</v>
      </c>
      <c r="E50" s="47" t="str">
        <f>IF(ISERROR(IF($S50="A",E49/E48,E49/E48)),"",IF($S50="A",E49/E48,E49/E48))</f>
        <v/>
      </c>
      <c r="F50" s="47" t="str">
        <f t="shared" ref="F50" si="758">IF(ISERROR(IF($S50="A",F49/F48,F49/F48)),"",IF($S50="A",F49/F48,F49/F48))</f>
        <v/>
      </c>
      <c r="G50" s="47" t="str">
        <f t="shared" ref="G50" si="759">IF(ISERROR(IF($S50="A",G49/G48,G49/G48)),"",IF($S50="A",G49/G48,G49/G48))</f>
        <v/>
      </c>
      <c r="H50" s="47" t="str">
        <f t="shared" ref="H50" si="760">IF(ISERROR(IF($S50="A",H49/H48,H49/H48)),"",IF($S50="A",H49/H48,H49/H48))</f>
        <v/>
      </c>
      <c r="I50" s="47" t="str">
        <f t="shared" ref="I50" si="761">IF(ISERROR(IF($S50="A",I49/I48,I49/I48)),"",IF($S50="A",I49/I48,I49/I48))</f>
        <v/>
      </c>
      <c r="J50" s="47" t="str">
        <f t="shared" ref="J50" si="762">IF(ISERROR(IF($S50="A",J49/J48,J49/J48)),"",IF($S50="A",J49/J48,J49/J48))</f>
        <v/>
      </c>
      <c r="K50" s="47" t="str">
        <f t="shared" ref="K50" si="763">IF(ISERROR(IF($S50="A",K49/K48,K49/K48)),"",IF($S50="A",K49/K48,K49/K48))</f>
        <v/>
      </c>
      <c r="L50" s="47" t="str">
        <f t="shared" ref="L50" si="764">IF(ISERROR(IF($S50="A",L49/L48,L49/L48)),"",IF($S50="A",L49/L48,L49/L48))</f>
        <v/>
      </c>
      <c r="M50" s="47" t="str">
        <f t="shared" ref="M50" si="765">IF(ISERROR(IF($S50="A",M49/M48,M49/M48)),"",IF($S50="A",M49/M48,M49/M48))</f>
        <v/>
      </c>
      <c r="N50" s="47" t="str">
        <f t="shared" ref="N50" si="766">IF(ISERROR(IF($S50="A",N49/N48,N49/N48)),"",IF($S50="A",N49/N48,N49/N48))</f>
        <v/>
      </c>
      <c r="O50" s="47" t="str">
        <f t="shared" ref="O50" si="767">IF(ISERROR(IF($S50="A",O49/O48,O49/O48)),"",IF($S50="A",O49/O48,O49/O48))</f>
        <v/>
      </c>
      <c r="P50" s="47" t="str">
        <f t="shared" ref="P50" si="768">IF(ISERROR(IF($S50="A",P49/P48,P49/P48)),"",IF($S50="A",P49/P48,P49/P48))</f>
        <v/>
      </c>
      <c r="Q50" s="47" t="str">
        <f t="shared" ref="Q50" si="769">IF(ISERROR(IF($S50="A",Q49/Q48,Q49/Q48)),"",IF($S50="A",Q49/Q48,Q49/Q48))</f>
        <v/>
      </c>
      <c r="R50" s="47" t="str">
        <f t="shared" ref="R50" si="770">IF(ISERROR(IF($S50="A",R49/R48,R49/R48)),"",IF($S50="A",R49/R48,R49/R48))</f>
        <v/>
      </c>
      <c r="S50" s="42" t="str">
        <f>LEFT(C48,1)</f>
        <v>:</v>
      </c>
      <c r="T50" s="45" t="s">
        <v>4</v>
      </c>
      <c r="U50" s="47" t="str">
        <f>IF(ISERROR(IF($S50="A",U49/U48,U49/U48)),"",IF($S50="A",U49/U48,U49/U48))</f>
        <v/>
      </c>
      <c r="V50" s="47" t="str">
        <f t="shared" ref="V50" si="771">IF(ISERROR(IF($S50="A",V49/V48,V49/V48)),"",IF($S50="A",V49/V48,V49/V48))</f>
        <v/>
      </c>
      <c r="W50" s="47" t="str">
        <f t="shared" ref="W50" si="772">IF(ISERROR(IF($S50="A",W49/W48,W49/W48)),"",IF($S50="A",W49/W48,W49/W48))</f>
        <v/>
      </c>
      <c r="X50" s="47" t="str">
        <f t="shared" ref="X50" si="773">IF(ISERROR(IF($S50="A",X49/X48,X49/X48)),"",IF($S50="A",X49/X48,X49/X48))</f>
        <v/>
      </c>
      <c r="Y50" s="47" t="str">
        <f t="shared" ref="Y50" si="774">IF(ISERROR(IF($S50="A",Y49/Y48,Y49/Y48)),"",IF($S50="A",Y49/Y48,Y49/Y48))</f>
        <v/>
      </c>
      <c r="Z50" s="47" t="str">
        <f t="shared" ref="Z50" si="775">IF(ISERROR(IF($S50="A",Z49/Z48,Z49/Z48)),"",IF($S50="A",Z49/Z48,Z49/Z48))</f>
        <v/>
      </c>
      <c r="AA50" s="47" t="str">
        <f t="shared" ref="AA50" si="776">IF(ISERROR(IF($S50="A",AA49/AA48,AA49/AA48)),"",IF($S50="A",AA49/AA48,AA49/AA48))</f>
        <v/>
      </c>
      <c r="AB50" s="47" t="str">
        <f t="shared" ref="AB50" si="777">IF(ISERROR(IF($S50="A",AB49/AB48,AB49/AB48)),"",IF($S50="A",AB49/AB48,AB49/AB48))</f>
        <v/>
      </c>
      <c r="AC50" s="47" t="str">
        <f t="shared" ref="AC50" si="778">IF(ISERROR(IF($S50="A",AC49/AC48,AC49/AC48)),"",IF($S50="A",AC49/AC48,AC49/AC48))</f>
        <v/>
      </c>
      <c r="AD50" s="47" t="str">
        <f t="shared" ref="AD50" si="779">IF(ISERROR(IF($S50="A",AD49/AD48,AD49/AD48)),"",IF($S50="A",AD49/AD48,AD49/AD48))</f>
        <v/>
      </c>
      <c r="AE50" s="47" t="str">
        <f t="shared" ref="AE50" si="780">IF(ISERROR(IF($S50="A",AE49/AE48,AE49/AE48)),"",IF($S50="A",AE49/AE48,AE49/AE48))</f>
        <v/>
      </c>
      <c r="AF50" s="47" t="str">
        <f t="shared" ref="AF50" si="781">IF(ISERROR(IF($S50="A",AF49/AF48,AF49/AF48)),"",IF($S50="A",AF49/AF48,AF49/AF48))</f>
        <v/>
      </c>
      <c r="AG50" s="47" t="str">
        <f t="shared" ref="AG50" si="782">IF(ISERROR(IF($S50="A",AG49/AG48,AG49/AG48)),"",IF($S50="A",AG49/AG48,AG49/AG48))</f>
        <v/>
      </c>
      <c r="AH50" s="47" t="str">
        <f t="shared" ref="AH50" si="783">IF(ISERROR(IF($S50="A",AH49/AH48,AH49/AH48)),"",IF($S50="A",AH49/AH48,AH49/AH48))</f>
        <v/>
      </c>
      <c r="AI50" s="42"/>
      <c r="AJ50" s="45" t="s">
        <v>4</v>
      </c>
      <c r="AK50" s="47" t="str">
        <f>IF(ISERROR(IF($S50="A",AK49/AK48,AK49/AK48)),"",IF($S50="A",AK49/AK48,AK49/AK48))</f>
        <v/>
      </c>
      <c r="AL50" s="47" t="str">
        <f t="shared" ref="AL50" si="784">IF(ISERROR(IF($S50="A",AL49/AL48,AL49/AL48)),"",IF($S50="A",AL49/AL48,AL49/AL48))</f>
        <v/>
      </c>
      <c r="AM50" s="47" t="str">
        <f t="shared" ref="AM50" si="785">IF(ISERROR(IF($S50="A",AM49/AM48,AM49/AM48)),"",IF($S50="A",AM49/AM48,AM49/AM48))</f>
        <v/>
      </c>
      <c r="AN50" s="47" t="str">
        <f t="shared" ref="AN50" si="786">IF(ISERROR(IF($S50="A",AN49/AN48,AN49/AN48)),"",IF($S50="A",AN49/AN48,AN49/AN48))</f>
        <v/>
      </c>
      <c r="AO50" s="47" t="str">
        <f t="shared" ref="AO50" si="787">IF(ISERROR(IF($S50="A",AO49/AO48,AO49/AO48)),"",IF($S50="A",AO49/AO48,AO49/AO48))</f>
        <v/>
      </c>
      <c r="AP50" s="47" t="str">
        <f t="shared" ref="AP50" si="788">IF(ISERROR(IF($S50="A",AP49/AP48,AP49/AP48)),"",IF($S50="A",AP49/AP48,AP49/AP48))</f>
        <v/>
      </c>
      <c r="AQ50" s="47" t="str">
        <f t="shared" ref="AQ50" si="789">IF(ISERROR(IF($S50="A",AQ49/AQ48,AQ49/AQ48)),"",IF($S50="A",AQ49/AQ48,AQ49/AQ48))</f>
        <v/>
      </c>
      <c r="AR50" s="47" t="str">
        <f t="shared" ref="AR50" si="790">IF(ISERROR(IF($S50="A",AR49/AR48,AR49/AR48)),"",IF($S50="A",AR49/AR48,AR49/AR48))</f>
        <v/>
      </c>
      <c r="AS50" s="47" t="str">
        <f t="shared" ref="AS50" si="791">IF(ISERROR(IF($S50="A",AS49/AS48,AS49/AS48)),"",IF($S50="A",AS49/AS48,AS49/AS48))</f>
        <v/>
      </c>
      <c r="AT50" s="47" t="str">
        <f t="shared" ref="AT50" si="792">IF(ISERROR(IF($S50="A",AT49/AT48,AT49/AT48)),"",IF($S50="A",AT49/AT48,AT49/AT48))</f>
        <v/>
      </c>
      <c r="AU50" s="47" t="str">
        <f t="shared" ref="AU50" si="793">IF(ISERROR(IF($S50="A",AU49/AU48,AU49/AU48)),"",IF($S50="A",AU49/AU48,AU49/AU48))</f>
        <v/>
      </c>
      <c r="AV50" s="47" t="str">
        <f t="shared" ref="AV50" si="794">IF(ISERROR(IF($S50="A",AV49/AV48,AV49/AV48)),"",IF($S50="A",AV49/AV48,AV49/AV48))</f>
        <v/>
      </c>
      <c r="AW50" s="47" t="str">
        <f t="shared" ref="AW50" si="795">IF(ISERROR(IF($S50="A",AW49/AW48,AW49/AW48)),"",IF($S50="A",AW49/AW48,AW49/AW48))</f>
        <v/>
      </c>
      <c r="AX50" s="47" t="str">
        <f t="shared" ref="AX50" si="796">IF(ISERROR(IF($S50="A",AX49/AX48,AX49/AX48)),"",IF($S50="A",AX49/AX48,AX49/AX48))</f>
        <v/>
      </c>
      <c r="AY50" s="42"/>
      <c r="AZ50" s="45" t="s">
        <v>4</v>
      </c>
      <c r="BA50" s="47" t="str">
        <f>IF(ISERROR(IF($S50="A",BA49/BA48,BA49/BA48)),"",IF($S50="A",BA49/BA48,BA49/BA48))</f>
        <v/>
      </c>
      <c r="BB50" s="47" t="str">
        <f t="shared" ref="BB50" si="797">IF(ISERROR(IF($S50="A",BB49/BB48,BB49/BB48)),"",IF($S50="A",BB49/BB48,BB49/BB48))</f>
        <v/>
      </c>
      <c r="BC50" s="47" t="str">
        <f t="shared" ref="BC50" si="798">IF(ISERROR(IF($S50="A",BC49/BC48,BC49/BC48)),"",IF($S50="A",BC49/BC48,BC49/BC48))</f>
        <v/>
      </c>
      <c r="BD50" s="47" t="str">
        <f t="shared" ref="BD50" si="799">IF(ISERROR(IF($S50="A",BD49/BD48,BD49/BD48)),"",IF($S50="A",BD49/BD48,BD49/BD48))</f>
        <v/>
      </c>
      <c r="BE50" s="47" t="str">
        <f t="shared" ref="BE50" si="800">IF(ISERROR(IF($S50="A",BE49/BE48,BE49/BE48)),"",IF($S50="A",BE49/BE48,BE49/BE48))</f>
        <v/>
      </c>
      <c r="BF50" s="47" t="str">
        <f t="shared" ref="BF50" si="801">IF(ISERROR(IF($S50="A",BF49/BF48,BF49/BF48)),"",IF($S50="A",BF49/BF48,BF49/BF48))</f>
        <v/>
      </c>
      <c r="BG50" s="47" t="str">
        <f t="shared" ref="BG50" si="802">IF(ISERROR(IF($S50="A",BG49/BG48,BG49/BG48)),"",IF($S50="A",BG49/BG48,BG49/BG48))</f>
        <v/>
      </c>
      <c r="BH50" s="47" t="str">
        <f t="shared" ref="BH50" si="803">IF(ISERROR(IF($S50="A",BH49/BH48,BH49/BH48)),"",IF($S50="A",BH49/BH48,BH49/BH48))</f>
        <v/>
      </c>
      <c r="BI50" s="47" t="str">
        <f t="shared" ref="BI50" si="804">IF(ISERROR(IF($S50="A",BI49/BI48,BI49/BI48)),"",IF($S50="A",BI49/BI48,BI49/BI48))</f>
        <v/>
      </c>
      <c r="BJ50" s="47" t="str">
        <f t="shared" ref="BJ50" si="805">IF(ISERROR(IF($S50="A",BJ49/BJ48,BJ49/BJ48)),"",IF($S50="A",BJ49/BJ48,BJ49/BJ48))</f>
        <v/>
      </c>
      <c r="BK50" s="47" t="str">
        <f t="shared" ref="BK50" si="806">IF(ISERROR(IF($S50="A",BK49/BK48,BK49/BK48)),"",IF($S50="A",BK49/BK48,BK49/BK48))</f>
        <v/>
      </c>
      <c r="BL50" s="47" t="str">
        <f t="shared" ref="BL50" si="807">IF(ISERROR(IF($S50="A",BL49/BL48,BL49/BL48)),"",IF($S50="A",BL49/BL48,BL49/BL48))</f>
        <v/>
      </c>
      <c r="BM50" s="47" t="str">
        <f t="shared" ref="BM50" si="808">IF(ISERROR(IF($S50="A",BM49/BM48,BM49/BM48)),"",IF($S50="A",BM49/BM48,BM49/BM48))</f>
        <v/>
      </c>
      <c r="BN50" s="47" t="str">
        <f t="shared" ref="BN50" si="809">IF(ISERROR(IF($S50="A",BN49/BN48,BN49/BN48)),"",IF($S50="A",BN49/BN48,BN49/BN48))</f>
        <v/>
      </c>
      <c r="BP50" s="45" t="s">
        <v>4</v>
      </c>
      <c r="BQ50" s="47" t="str">
        <f>IF(ISERROR(IF($S50="A",BQ49/BQ48,BQ49/BQ48)),"",IF($S50="A",BQ49/BQ48,BQ49/BQ48))</f>
        <v/>
      </c>
      <c r="BR50" s="47" t="str">
        <f t="shared" ref="BR50" si="810">IF(ISERROR(IF($S50="A",BR49/BR48,BR49/BR48)),"",IF($S50="A",BR49/BR48,BR49/BR48))</f>
        <v/>
      </c>
      <c r="BS50" s="47" t="str">
        <f t="shared" ref="BS50" si="811">IF(ISERROR(IF($S50="A",BS49/BS48,BS49/BS48)),"",IF($S50="A",BS49/BS48,BS49/BS48))</f>
        <v/>
      </c>
      <c r="BT50" s="47" t="str">
        <f t="shared" ref="BT50" si="812">IF(ISERROR(IF($S50="A",BT49/BT48,BT49/BT48)),"",IF($S50="A",BT49/BT48,BT49/BT48))</f>
        <v/>
      </c>
      <c r="BU50" s="47" t="str">
        <f t="shared" ref="BU50" si="813">IF(ISERROR(IF($S50="A",BU49/BU48,BU49/BU48)),"",IF($S50="A",BU49/BU48,BU49/BU48))</f>
        <v/>
      </c>
      <c r="BV50" s="47" t="str">
        <f t="shared" ref="BV50" si="814">IF(ISERROR(IF($S50="A",BV49/BV48,BV49/BV48)),"",IF($S50="A",BV49/BV48,BV49/BV48))</f>
        <v/>
      </c>
      <c r="BW50" s="47" t="str">
        <f t="shared" ref="BW50" si="815">IF(ISERROR(IF($S50="A",BW49/BW48,BW49/BW48)),"",IF($S50="A",BW49/BW48,BW49/BW48))</f>
        <v/>
      </c>
      <c r="BX50" s="47" t="str">
        <f t="shared" ref="BX50" si="816">IF(ISERROR(IF($S50="A",BX49/BX48,BX49/BX48)),"",IF($S50="A",BX49/BX48,BX49/BX48))</f>
        <v/>
      </c>
      <c r="BY50" s="47" t="str">
        <f t="shared" ref="BY50" si="817">IF(ISERROR(IF($S50="A",BY49/BY48,BY49/BY48)),"",IF($S50="A",BY49/BY48,BY49/BY48))</f>
        <v/>
      </c>
      <c r="BZ50" s="47" t="str">
        <f t="shared" ref="BZ50" si="818">IF(ISERROR(IF($S50="A",BZ49/BZ48,BZ49/BZ48)),"",IF($S50="A",BZ49/BZ48,BZ49/BZ48))</f>
        <v/>
      </c>
      <c r="CA50" s="47" t="str">
        <f t="shared" ref="CA50" si="819">IF(ISERROR(IF($S50="A",CA49/CA48,CA49/CA48)),"",IF($S50="A",CA49/CA48,CA49/CA48))</f>
        <v/>
      </c>
      <c r="CB50" s="47" t="str">
        <f t="shared" ref="CB50" si="820">IF(ISERROR(IF($S50="A",CB49/CB48,CB49/CB48)),"",IF($S50="A",CB49/CB48,CB49/CB48))</f>
        <v/>
      </c>
      <c r="CC50" s="273" t="str">
        <f t="shared" ref="CC50" si="821">IF(ISERROR(IF($S50="A",CC49/CC48,CC49/CC48)),"",IF($S50="A",CC49/CC48,CC49/CC48))</f>
        <v/>
      </c>
      <c r="CD50" s="273" t="str">
        <f t="shared" ref="CD50" si="822">IF(ISERROR(IF($S50="A",CD49/CD48,CD49/CD48)),"",IF($S50="A",CD49/CD48,CD49/CD48))</f>
        <v/>
      </c>
      <c r="CE50" s="144" t="str">
        <f>IF(ISERROR(AVERAGE(Q50,AG50,AW50,BM50,CC50)),"",AVERAGE(Q50,AG50,AW50,BM50,CC50))</f>
        <v/>
      </c>
      <c r="CF50" s="244"/>
    </row>
    <row r="51" spans="1:84" ht="9" customHeight="1" thickTop="1" thickBot="1">
      <c r="E51" s="42" t="str">
        <f>IF(E50&lt;0,-E50,E50)</f>
        <v/>
      </c>
      <c r="F51" s="42" t="str">
        <f t="shared" ref="F51" si="823">IF(F50&lt;0,-F50,F50)</f>
        <v/>
      </c>
      <c r="G51" s="42" t="str">
        <f t="shared" ref="G51" si="824">IF(G50&lt;0,-G50,G50)</f>
        <v/>
      </c>
      <c r="H51" s="42" t="str">
        <f t="shared" ref="H51" si="825">IF(H50&lt;0,-H50,H50)</f>
        <v/>
      </c>
      <c r="I51" s="42" t="str">
        <f t="shared" ref="I51" si="826">IF(I50&lt;0,-I50,I50)</f>
        <v/>
      </c>
      <c r="J51" s="42" t="str">
        <f t="shared" ref="J51" si="827">IF(J50&lt;0,-J50,J50)</f>
        <v/>
      </c>
      <c r="K51" s="42" t="str">
        <f t="shared" ref="K51" si="828">IF(K50&lt;0,-K50,K50)</f>
        <v/>
      </c>
      <c r="L51" s="42" t="str">
        <f t="shared" ref="L51" si="829">IF(L50&lt;0,-L50,L50)</f>
        <v/>
      </c>
      <c r="M51" s="42" t="str">
        <f t="shared" ref="M51" si="830">IF(M50&lt;0,-M50,M50)</f>
        <v/>
      </c>
      <c r="N51" s="42" t="str">
        <f t="shared" ref="N51" si="831">IF(N50&lt;0,-N50,N50)</f>
        <v/>
      </c>
      <c r="O51" s="42" t="str">
        <f t="shared" ref="O51" si="832">IF(O50&lt;0,-O50,O50)</f>
        <v/>
      </c>
      <c r="P51" s="42" t="str">
        <f t="shared" ref="P51" si="833">IF(P50&lt;0,-P50,P50)</f>
        <v/>
      </c>
      <c r="Q51" s="42" t="str">
        <f t="shared" ref="Q51" si="834">IF(Q50&lt;0,-Q50,Q50)</f>
        <v/>
      </c>
      <c r="R51" s="42" t="str">
        <f t="shared" ref="R51" si="835">IF(R50&lt;0,-R50,R50)</f>
        <v/>
      </c>
      <c r="U51" s="42" t="str">
        <f>IF(U50&lt;0,-U50,U50)</f>
        <v/>
      </c>
      <c r="V51" s="42" t="str">
        <f t="shared" ref="V51" si="836">IF(V50&lt;0,-V50,V50)</f>
        <v/>
      </c>
      <c r="W51" s="42" t="str">
        <f t="shared" ref="W51" si="837">IF(W50&lt;0,-W50,W50)</f>
        <v/>
      </c>
      <c r="X51" s="42" t="str">
        <f t="shared" ref="X51" si="838">IF(X50&lt;0,-X50,X50)</f>
        <v/>
      </c>
      <c r="Y51" s="42" t="str">
        <f t="shared" ref="Y51" si="839">IF(Y50&lt;0,-Y50,Y50)</f>
        <v/>
      </c>
      <c r="Z51" s="42" t="str">
        <f t="shared" ref="Z51" si="840">IF(Z50&lt;0,-Z50,Z50)</f>
        <v/>
      </c>
      <c r="AA51" s="42" t="str">
        <f t="shared" ref="AA51" si="841">IF(AA50&lt;0,-AA50,AA50)</f>
        <v/>
      </c>
      <c r="AB51" s="42" t="str">
        <f t="shared" ref="AB51" si="842">IF(AB50&lt;0,-AB50,AB50)</f>
        <v/>
      </c>
      <c r="AC51" s="42" t="str">
        <f t="shared" ref="AC51" si="843">IF(AC50&lt;0,-AC50,AC50)</f>
        <v/>
      </c>
      <c r="AD51" s="42" t="str">
        <f t="shared" ref="AD51" si="844">IF(AD50&lt;0,-AD50,AD50)</f>
        <v/>
      </c>
      <c r="AE51" s="42" t="str">
        <f t="shared" ref="AE51" si="845">IF(AE50&lt;0,-AE50,AE50)</f>
        <v/>
      </c>
      <c r="AF51" s="42" t="str">
        <f t="shared" ref="AF51" si="846">IF(AF50&lt;0,-AF50,AF50)</f>
        <v/>
      </c>
      <c r="AG51" s="42" t="str">
        <f t="shared" ref="AG51" si="847">IF(AG50&lt;0,-AG50,AG50)</f>
        <v/>
      </c>
      <c r="AH51" s="42" t="str">
        <f t="shared" ref="AH51" si="848">IF(AH50&lt;0,-AH50,AH50)</f>
        <v/>
      </c>
      <c r="AK51" s="42" t="str">
        <f>IF(AK50&lt;0,-AK50,AK50)</f>
        <v/>
      </c>
      <c r="AL51" s="42" t="str">
        <f t="shared" ref="AL51" si="849">IF(AL50&lt;0,-AL50,AL50)</f>
        <v/>
      </c>
      <c r="AM51" s="42" t="str">
        <f t="shared" ref="AM51" si="850">IF(AM50&lt;0,-AM50,AM50)</f>
        <v/>
      </c>
      <c r="AN51" s="42" t="str">
        <f t="shared" ref="AN51" si="851">IF(AN50&lt;0,-AN50,AN50)</f>
        <v/>
      </c>
      <c r="AO51" s="42" t="str">
        <f t="shared" ref="AO51" si="852">IF(AO50&lt;0,-AO50,AO50)</f>
        <v/>
      </c>
      <c r="AP51" s="42" t="str">
        <f t="shared" ref="AP51" si="853">IF(AP50&lt;0,-AP50,AP50)</f>
        <v/>
      </c>
      <c r="AQ51" s="42" t="str">
        <f t="shared" ref="AQ51" si="854">IF(AQ50&lt;0,-AQ50,AQ50)</f>
        <v/>
      </c>
      <c r="AR51" s="42" t="str">
        <f t="shared" ref="AR51" si="855">IF(AR50&lt;0,-AR50,AR50)</f>
        <v/>
      </c>
      <c r="AS51" s="42" t="str">
        <f t="shared" ref="AS51" si="856">IF(AS50&lt;0,-AS50,AS50)</f>
        <v/>
      </c>
      <c r="AT51" s="42" t="str">
        <f t="shared" ref="AT51" si="857">IF(AT50&lt;0,-AT50,AT50)</f>
        <v/>
      </c>
      <c r="AU51" s="42" t="str">
        <f t="shared" ref="AU51" si="858">IF(AU50&lt;0,-AU50,AU50)</f>
        <v/>
      </c>
      <c r="AV51" s="42" t="str">
        <f t="shared" ref="AV51" si="859">IF(AV50&lt;0,-AV50,AV50)</f>
        <v/>
      </c>
      <c r="AW51" s="42" t="str">
        <f t="shared" ref="AW51" si="860">IF(AW50&lt;0,-AW50,AW50)</f>
        <v/>
      </c>
      <c r="AX51" s="42" t="str">
        <f t="shared" ref="AX51" si="861">IF(AX50&lt;0,-AX50,AX50)</f>
        <v/>
      </c>
      <c r="BA51" s="42" t="str">
        <f>IF(BA50&lt;0,-BA50,BA50)</f>
        <v/>
      </c>
      <c r="BB51" s="42" t="str">
        <f t="shared" ref="BB51" si="862">IF(BB50&lt;0,-BB50,BB50)</f>
        <v/>
      </c>
      <c r="BC51" s="42" t="str">
        <f t="shared" ref="BC51" si="863">IF(BC50&lt;0,-BC50,BC50)</f>
        <v/>
      </c>
      <c r="BD51" s="42" t="str">
        <f t="shared" ref="BD51" si="864">IF(BD50&lt;0,-BD50,BD50)</f>
        <v/>
      </c>
      <c r="BE51" s="42" t="str">
        <f t="shared" ref="BE51" si="865">IF(BE50&lt;0,-BE50,BE50)</f>
        <v/>
      </c>
      <c r="BF51" s="42" t="str">
        <f t="shared" ref="BF51" si="866">IF(BF50&lt;0,-BF50,BF50)</f>
        <v/>
      </c>
      <c r="BG51" s="42" t="str">
        <f t="shared" ref="BG51" si="867">IF(BG50&lt;0,-BG50,BG50)</f>
        <v/>
      </c>
      <c r="BH51" s="42" t="str">
        <f t="shared" ref="BH51" si="868">IF(BH50&lt;0,-BH50,BH50)</f>
        <v/>
      </c>
      <c r="BI51" s="42" t="str">
        <f t="shared" ref="BI51" si="869">IF(BI50&lt;0,-BI50,BI50)</f>
        <v/>
      </c>
      <c r="BJ51" s="42" t="str">
        <f t="shared" ref="BJ51" si="870">IF(BJ50&lt;0,-BJ50,BJ50)</f>
        <v/>
      </c>
      <c r="BK51" s="42" t="str">
        <f t="shared" ref="BK51" si="871">IF(BK50&lt;0,-BK50,BK50)</f>
        <v/>
      </c>
      <c r="BL51" s="42" t="str">
        <f t="shared" ref="BL51" si="872">IF(BL50&lt;0,-BL50,BL50)</f>
        <v/>
      </c>
      <c r="BM51" s="42" t="str">
        <f t="shared" ref="BM51" si="873">IF(BM50&lt;0,-BM50,BM50)</f>
        <v/>
      </c>
      <c r="BN51" s="42" t="str">
        <f t="shared" ref="BN51" si="874">IF(BN50&lt;0,-BN50,BN50)</f>
        <v/>
      </c>
      <c r="BQ51" s="42" t="str">
        <f>IF(BQ50&lt;0,-BQ50,BQ50)</f>
        <v/>
      </c>
      <c r="BR51" s="42" t="str">
        <f t="shared" ref="BR51" si="875">IF(BR50&lt;0,-BR50,BR50)</f>
        <v/>
      </c>
      <c r="BS51" s="42" t="str">
        <f t="shared" ref="BS51" si="876">IF(BS50&lt;0,-BS50,BS50)</f>
        <v/>
      </c>
      <c r="BT51" s="42" t="str">
        <f t="shared" ref="BT51" si="877">IF(BT50&lt;0,-BT50,BT50)</f>
        <v/>
      </c>
      <c r="BU51" s="42" t="str">
        <f t="shared" ref="BU51" si="878">IF(BU50&lt;0,-BU50,BU50)</f>
        <v/>
      </c>
      <c r="BV51" s="42" t="str">
        <f t="shared" ref="BV51" si="879">IF(BV50&lt;0,-BV50,BV50)</f>
        <v/>
      </c>
      <c r="BW51" s="42" t="str">
        <f t="shared" ref="BW51" si="880">IF(BW50&lt;0,-BW50,BW50)</f>
        <v/>
      </c>
      <c r="BX51" s="42" t="str">
        <f t="shared" ref="BX51" si="881">IF(BX50&lt;0,-BX50,BX50)</f>
        <v/>
      </c>
      <c r="BY51" s="42" t="str">
        <f t="shared" ref="BY51" si="882">IF(BY50&lt;0,-BY50,BY50)</f>
        <v/>
      </c>
      <c r="BZ51" s="42" t="str">
        <f t="shared" ref="BZ51" si="883">IF(BZ50&lt;0,-BZ50,BZ50)</f>
        <v/>
      </c>
      <c r="CA51" s="42" t="str">
        <f t="shared" ref="CA51" si="884">IF(CA50&lt;0,-CA50,CA50)</f>
        <v/>
      </c>
      <c r="CB51" s="42" t="str">
        <f t="shared" ref="CB51" si="885">IF(CB50&lt;0,-CB50,CB50)</f>
        <v/>
      </c>
      <c r="CC51" s="274" t="str">
        <f t="shared" ref="CC51" si="886">IF(CC50&lt;0,-CC50,CC50)</f>
        <v/>
      </c>
      <c r="CD51" s="274" t="str">
        <f t="shared" ref="CD51" si="887">IF(CD50&lt;0,-CD50,CD50)</f>
        <v/>
      </c>
    </row>
    <row r="52" spans="1:84" s="233" customFormat="1" ht="26.25" customHeight="1" thickTop="1" thickBot="1">
      <c r="A52" s="232"/>
      <c r="B52" s="232">
        <f>IF(ME!$D$29=0,0,1)</f>
        <v>0</v>
      </c>
      <c r="C52" s="340" t="s">
        <v>76</v>
      </c>
      <c r="D52" s="234" t="s">
        <v>68</v>
      </c>
      <c r="E52" s="235" t="s">
        <v>5</v>
      </c>
      <c r="F52" s="236" t="s">
        <v>6</v>
      </c>
      <c r="G52" s="236" t="s">
        <v>7</v>
      </c>
      <c r="H52" s="236" t="s">
        <v>287</v>
      </c>
      <c r="I52" s="236" t="s">
        <v>288</v>
      </c>
      <c r="J52" s="236" t="s">
        <v>289</v>
      </c>
      <c r="K52" s="236" t="s">
        <v>290</v>
      </c>
      <c r="L52" s="236" t="s">
        <v>291</v>
      </c>
      <c r="M52" s="236" t="s">
        <v>251</v>
      </c>
      <c r="N52" s="236" t="s">
        <v>252</v>
      </c>
      <c r="O52" s="236" t="s">
        <v>254</v>
      </c>
      <c r="P52" s="236" t="s">
        <v>253</v>
      </c>
      <c r="Q52" s="237" t="s">
        <v>54</v>
      </c>
      <c r="R52" s="237" t="s">
        <v>8</v>
      </c>
      <c r="S52" s="7"/>
      <c r="T52" s="238"/>
      <c r="U52" s="235" t="s">
        <v>5</v>
      </c>
      <c r="V52" s="236" t="s">
        <v>6</v>
      </c>
      <c r="W52" s="236" t="s">
        <v>7</v>
      </c>
      <c r="X52" s="236" t="s">
        <v>287</v>
      </c>
      <c r="Y52" s="236" t="s">
        <v>288</v>
      </c>
      <c r="Z52" s="236" t="s">
        <v>289</v>
      </c>
      <c r="AA52" s="236" t="s">
        <v>290</v>
      </c>
      <c r="AB52" s="236" t="s">
        <v>291</v>
      </c>
      <c r="AC52" s="236" t="s">
        <v>251</v>
      </c>
      <c r="AD52" s="236" t="s">
        <v>252</v>
      </c>
      <c r="AE52" s="236" t="s">
        <v>254</v>
      </c>
      <c r="AF52" s="236" t="s">
        <v>253</v>
      </c>
      <c r="AG52" s="237" t="s">
        <v>54</v>
      </c>
      <c r="AH52" s="237" t="s">
        <v>8</v>
      </c>
      <c r="AI52" s="7"/>
      <c r="AJ52" s="238"/>
      <c r="AK52" s="235" t="s">
        <v>5</v>
      </c>
      <c r="AL52" s="236" t="s">
        <v>6</v>
      </c>
      <c r="AM52" s="236" t="s">
        <v>7</v>
      </c>
      <c r="AN52" s="236" t="s">
        <v>287</v>
      </c>
      <c r="AO52" s="236" t="s">
        <v>288</v>
      </c>
      <c r="AP52" s="236" t="s">
        <v>289</v>
      </c>
      <c r="AQ52" s="236" t="s">
        <v>290</v>
      </c>
      <c r="AR52" s="236" t="s">
        <v>291</v>
      </c>
      <c r="AS52" s="236" t="s">
        <v>251</v>
      </c>
      <c r="AT52" s="236" t="s">
        <v>252</v>
      </c>
      <c r="AU52" s="236" t="s">
        <v>254</v>
      </c>
      <c r="AV52" s="236" t="s">
        <v>253</v>
      </c>
      <c r="AW52" s="237" t="s">
        <v>54</v>
      </c>
      <c r="AX52" s="237" t="s">
        <v>8</v>
      </c>
      <c r="AY52" s="7"/>
      <c r="AZ52" s="238"/>
      <c r="BA52" s="235" t="s">
        <v>5</v>
      </c>
      <c r="BB52" s="236" t="s">
        <v>6</v>
      </c>
      <c r="BC52" s="236" t="s">
        <v>7</v>
      </c>
      <c r="BD52" s="236" t="s">
        <v>287</v>
      </c>
      <c r="BE52" s="236" t="s">
        <v>288</v>
      </c>
      <c r="BF52" s="236" t="s">
        <v>289</v>
      </c>
      <c r="BG52" s="236" t="s">
        <v>290</v>
      </c>
      <c r="BH52" s="236" t="s">
        <v>291</v>
      </c>
      <c r="BI52" s="236" t="s">
        <v>251</v>
      </c>
      <c r="BJ52" s="236" t="s">
        <v>252</v>
      </c>
      <c r="BK52" s="236" t="s">
        <v>254</v>
      </c>
      <c r="BL52" s="236" t="s">
        <v>253</v>
      </c>
      <c r="BM52" s="237" t="s">
        <v>54</v>
      </c>
      <c r="BN52" s="237" t="s">
        <v>8</v>
      </c>
      <c r="BP52" s="238"/>
      <c r="BQ52" s="235" t="s">
        <v>5</v>
      </c>
      <c r="BR52" s="236" t="s">
        <v>6</v>
      </c>
      <c r="BS52" s="236" t="s">
        <v>7</v>
      </c>
      <c r="BT52" s="236" t="s">
        <v>287</v>
      </c>
      <c r="BU52" s="236" t="s">
        <v>288</v>
      </c>
      <c r="BV52" s="236" t="s">
        <v>289</v>
      </c>
      <c r="BW52" s="236" t="s">
        <v>290</v>
      </c>
      <c r="BX52" s="236" t="s">
        <v>291</v>
      </c>
      <c r="BY52" s="236" t="s">
        <v>251</v>
      </c>
      <c r="BZ52" s="236" t="s">
        <v>252</v>
      </c>
      <c r="CA52" s="236" t="s">
        <v>254</v>
      </c>
      <c r="CB52" s="236" t="s">
        <v>253</v>
      </c>
      <c r="CC52" s="271" t="s">
        <v>54</v>
      </c>
      <c r="CD52" s="271" t="s">
        <v>8</v>
      </c>
      <c r="CE52" s="7"/>
      <c r="CF52" s="248"/>
    </row>
    <row r="53" spans="1:84" s="227" customFormat="1" ht="37.5" hidden="1" customHeight="1" thickTop="1" thickBot="1">
      <c r="B53" s="232">
        <f>IF(ME!$D$29=0,0,1)</f>
        <v>0</v>
      </c>
      <c r="C53" s="341"/>
      <c r="D53" s="45" t="s">
        <v>66</v>
      </c>
      <c r="E53" s="239"/>
      <c r="F53" s="239"/>
      <c r="G53" s="239"/>
      <c r="H53" s="239"/>
      <c r="I53" s="239"/>
      <c r="J53" s="239"/>
      <c r="K53" s="239"/>
      <c r="L53" s="239"/>
      <c r="M53" s="239"/>
      <c r="N53" s="239"/>
      <c r="O53" s="239"/>
      <c r="P53" s="239"/>
      <c r="Q53" s="46"/>
      <c r="R53" s="46">
        <f>SUM(E53:P53)</f>
        <v>0</v>
      </c>
      <c r="S53" s="44"/>
      <c r="T53" s="45" t="s">
        <v>66</v>
      </c>
      <c r="U53" s="239"/>
      <c r="V53" s="239"/>
      <c r="W53" s="239"/>
      <c r="X53" s="239"/>
      <c r="Y53" s="239"/>
      <c r="Z53" s="239"/>
      <c r="AA53" s="239"/>
      <c r="AB53" s="239"/>
      <c r="AC53" s="239"/>
      <c r="AD53" s="239"/>
      <c r="AE53" s="239"/>
      <c r="AF53" s="239"/>
      <c r="AG53" s="46"/>
      <c r="AH53" s="46">
        <f>SUM(U53:AF53)</f>
        <v>0</v>
      </c>
      <c r="AI53" s="44"/>
      <c r="AJ53" s="45" t="s">
        <v>66</v>
      </c>
      <c r="AK53" s="239"/>
      <c r="AL53" s="239"/>
      <c r="AM53" s="239"/>
      <c r="AN53" s="239"/>
      <c r="AO53" s="239"/>
      <c r="AP53" s="239"/>
      <c r="AQ53" s="239"/>
      <c r="AR53" s="239"/>
      <c r="AS53" s="239"/>
      <c r="AT53" s="239"/>
      <c r="AU53" s="239"/>
      <c r="AV53" s="239"/>
      <c r="AW53" s="46"/>
      <c r="AX53" s="46">
        <f>SUM(AK53:AV53)</f>
        <v>0</v>
      </c>
      <c r="AY53" s="44"/>
      <c r="AZ53" s="45" t="s">
        <v>66</v>
      </c>
      <c r="BA53" s="239"/>
      <c r="BB53" s="239"/>
      <c r="BC53" s="239"/>
      <c r="BD53" s="239"/>
      <c r="BE53" s="239"/>
      <c r="BF53" s="239"/>
      <c r="BG53" s="239"/>
      <c r="BH53" s="239"/>
      <c r="BI53" s="239"/>
      <c r="BJ53" s="239"/>
      <c r="BK53" s="239"/>
      <c r="BL53" s="239"/>
      <c r="BM53" s="46"/>
      <c r="BN53" s="46">
        <f>SUM(BA53:BL53)</f>
        <v>0</v>
      </c>
      <c r="BO53" s="240"/>
      <c r="BP53" s="45" t="s">
        <v>66</v>
      </c>
      <c r="BQ53" s="239"/>
      <c r="BR53" s="239"/>
      <c r="BS53" s="239"/>
      <c r="BT53" s="239"/>
      <c r="BU53" s="239"/>
      <c r="BV53" s="239"/>
      <c r="BW53" s="239"/>
      <c r="BX53" s="239"/>
      <c r="BY53" s="239"/>
      <c r="BZ53" s="239"/>
      <c r="CA53" s="239"/>
      <c r="CB53" s="239"/>
      <c r="CC53" s="272"/>
      <c r="CD53" s="272">
        <f>SUM(BQ53:CB53)</f>
        <v>0</v>
      </c>
      <c r="CE53" s="42"/>
      <c r="CF53" s="244"/>
    </row>
    <row r="54" spans="1:84" s="227" customFormat="1" ht="26.25" customHeight="1" thickTop="1" thickBot="1">
      <c r="B54" s="232">
        <f>IF(ME!$D$29=0,0,1)</f>
        <v>0</v>
      </c>
      <c r="C54" s="337" t="str">
        <f>C98</f>
        <v xml:space="preserve">: </v>
      </c>
      <c r="D54" s="45" t="s">
        <v>9</v>
      </c>
      <c r="E54" s="239"/>
      <c r="F54" s="239"/>
      <c r="G54" s="239"/>
      <c r="H54" s="239"/>
      <c r="I54" s="239"/>
      <c r="J54" s="239"/>
      <c r="K54" s="239"/>
      <c r="L54" s="239"/>
      <c r="M54" s="239"/>
      <c r="N54" s="239"/>
      <c r="O54" s="239"/>
      <c r="P54" s="239"/>
      <c r="Q54" s="46">
        <f>SUMIF(E73:P73,"=1",E54:P54)</f>
        <v>0</v>
      </c>
      <c r="R54" s="46">
        <f>SUM(E54:P54)</f>
        <v>0</v>
      </c>
      <c r="S54" s="42">
        <v>12</v>
      </c>
      <c r="T54" s="45" t="s">
        <v>9</v>
      </c>
      <c r="U54" s="239"/>
      <c r="V54" s="239"/>
      <c r="W54" s="239"/>
      <c r="X54" s="239"/>
      <c r="Y54" s="239"/>
      <c r="Z54" s="239"/>
      <c r="AA54" s="239"/>
      <c r="AB54" s="239"/>
      <c r="AC54" s="239"/>
      <c r="AD54" s="239"/>
      <c r="AE54" s="239"/>
      <c r="AF54" s="239"/>
      <c r="AG54" s="46">
        <f>SUMIF(U73:AF73,"=1",U54:AF54)</f>
        <v>0</v>
      </c>
      <c r="AH54" s="46">
        <f>SUM(U54:AF54)</f>
        <v>0</v>
      </c>
      <c r="AI54" s="42"/>
      <c r="AJ54" s="45" t="s">
        <v>9</v>
      </c>
      <c r="AK54" s="239"/>
      <c r="AL54" s="239"/>
      <c r="AM54" s="239"/>
      <c r="AN54" s="239"/>
      <c r="AO54" s="239"/>
      <c r="AP54" s="239"/>
      <c r="AQ54" s="239"/>
      <c r="AR54" s="239"/>
      <c r="AS54" s="239"/>
      <c r="AT54" s="239"/>
      <c r="AU54" s="239"/>
      <c r="AV54" s="239"/>
      <c r="AW54" s="46">
        <f>SUMIF(AK73:AV73,"=1",AK54:AV54)</f>
        <v>0</v>
      </c>
      <c r="AX54" s="46">
        <f>SUM(AK54:AV54)</f>
        <v>0</v>
      </c>
      <c r="AY54" s="42"/>
      <c r="AZ54" s="45" t="s">
        <v>9</v>
      </c>
      <c r="BA54" s="239"/>
      <c r="BB54" s="239"/>
      <c r="BC54" s="239"/>
      <c r="BD54" s="239"/>
      <c r="BE54" s="239"/>
      <c r="BF54" s="239"/>
      <c r="BG54" s="239"/>
      <c r="BH54" s="239"/>
      <c r="BI54" s="239"/>
      <c r="BJ54" s="239"/>
      <c r="BK54" s="239"/>
      <c r="BL54" s="239"/>
      <c r="BM54" s="46">
        <f>SUMIF(BA73:BL73,"=1",BA54:BL54)</f>
        <v>0</v>
      </c>
      <c r="BN54" s="46">
        <f>SUM(BA54:BL54)</f>
        <v>0</v>
      </c>
      <c r="BP54" s="45" t="s">
        <v>9</v>
      </c>
      <c r="BQ54" s="239"/>
      <c r="BR54" s="239"/>
      <c r="BS54" s="239"/>
      <c r="BT54" s="239"/>
      <c r="BU54" s="239"/>
      <c r="BV54" s="239"/>
      <c r="BW54" s="239"/>
      <c r="BX54" s="239"/>
      <c r="BY54" s="239"/>
      <c r="BZ54" s="239"/>
      <c r="CA54" s="239"/>
      <c r="CB54" s="239"/>
      <c r="CC54" s="272">
        <f>SUMIF(BQ73:CB73,"=1",BQ54:CB54)</f>
        <v>0</v>
      </c>
      <c r="CD54" s="272">
        <f>SUM(BQ54:CB54)</f>
        <v>0</v>
      </c>
      <c r="CE54" s="42"/>
      <c r="CF54" s="244"/>
    </row>
    <row r="55" spans="1:84" s="227" customFormat="1" ht="26.25" customHeight="1" thickTop="1" thickBot="1">
      <c r="B55" s="232">
        <f>IF(ME!$D$29=0,0,1)</f>
        <v>0</v>
      </c>
      <c r="C55" s="338"/>
      <c r="D55" s="45" t="s">
        <v>10</v>
      </c>
      <c r="E55" s="239"/>
      <c r="F55" s="239"/>
      <c r="G55" s="239"/>
      <c r="H55" s="239"/>
      <c r="I55" s="239"/>
      <c r="J55" s="239"/>
      <c r="K55" s="239"/>
      <c r="L55" s="239"/>
      <c r="M55" s="239"/>
      <c r="N55" s="239"/>
      <c r="O55" s="239"/>
      <c r="P55" s="239"/>
      <c r="Q55" s="46">
        <f>SUMIF(E74:P74,"=1",E55:P55)</f>
        <v>0</v>
      </c>
      <c r="R55" s="46">
        <f>SUM(E55:P55)</f>
        <v>0</v>
      </c>
      <c r="S55" s="42">
        <v>13</v>
      </c>
      <c r="T55" s="45" t="s">
        <v>10</v>
      </c>
      <c r="U55" s="239"/>
      <c r="V55" s="239"/>
      <c r="W55" s="239"/>
      <c r="X55" s="239"/>
      <c r="Y55" s="239"/>
      <c r="Z55" s="239"/>
      <c r="AA55" s="239"/>
      <c r="AB55" s="239"/>
      <c r="AC55" s="239"/>
      <c r="AD55" s="239"/>
      <c r="AE55" s="239"/>
      <c r="AF55" s="239"/>
      <c r="AG55" s="46">
        <f>SUMIF(U74:AF74,"=1",U55:AF55)</f>
        <v>0</v>
      </c>
      <c r="AH55" s="46">
        <f>SUM(U55:AF55)</f>
        <v>0</v>
      </c>
      <c r="AI55" s="42"/>
      <c r="AJ55" s="45" t="s">
        <v>10</v>
      </c>
      <c r="AK55" s="239"/>
      <c r="AL55" s="239"/>
      <c r="AM55" s="239"/>
      <c r="AN55" s="239"/>
      <c r="AO55" s="239"/>
      <c r="AP55" s="239"/>
      <c r="AQ55" s="239"/>
      <c r="AR55" s="239"/>
      <c r="AS55" s="239"/>
      <c r="AT55" s="239"/>
      <c r="AU55" s="239"/>
      <c r="AV55" s="239"/>
      <c r="AW55" s="46">
        <f>SUMIF(AK74:AV74,"=1",AK55:AV55)</f>
        <v>0</v>
      </c>
      <c r="AX55" s="46">
        <f>SUM(AK55:AV55)</f>
        <v>0</v>
      </c>
      <c r="AY55" s="42"/>
      <c r="AZ55" s="45" t="s">
        <v>10</v>
      </c>
      <c r="BA55" s="239"/>
      <c r="BB55" s="239"/>
      <c r="BC55" s="239"/>
      <c r="BD55" s="239"/>
      <c r="BE55" s="239"/>
      <c r="BF55" s="239"/>
      <c r="BG55" s="239"/>
      <c r="BH55" s="239"/>
      <c r="BI55" s="239"/>
      <c r="BJ55" s="239"/>
      <c r="BK55" s="239"/>
      <c r="BL55" s="239"/>
      <c r="BM55" s="46">
        <f>SUMIF(BA74:BL74,"=1",BA55:BL55)</f>
        <v>0</v>
      </c>
      <c r="BN55" s="46">
        <f>SUM(BA55:BL55)</f>
        <v>0</v>
      </c>
      <c r="BP55" s="45" t="s">
        <v>10</v>
      </c>
      <c r="BQ55" s="239"/>
      <c r="BR55" s="239"/>
      <c r="BS55" s="239"/>
      <c r="BT55" s="239"/>
      <c r="BU55" s="239"/>
      <c r="BV55" s="239"/>
      <c r="BW55" s="239"/>
      <c r="BX55" s="239"/>
      <c r="BY55" s="239"/>
      <c r="BZ55" s="239"/>
      <c r="CA55" s="239"/>
      <c r="CB55" s="239"/>
      <c r="CC55" s="272">
        <f>SUMIF(BQ74:CB74,"=1",BQ55:CB55)</f>
        <v>0</v>
      </c>
      <c r="CD55" s="272">
        <f>SUM(BQ55:CB55)</f>
        <v>0</v>
      </c>
      <c r="CE55" s="42"/>
      <c r="CF55" s="244"/>
    </row>
    <row r="56" spans="1:84" s="227" customFormat="1" ht="30" customHeight="1" thickTop="1" thickBot="1">
      <c r="B56" s="232">
        <f>IF(ME!$D$29=0,0,1)</f>
        <v>0</v>
      </c>
      <c r="C56" s="339"/>
      <c r="D56" s="45" t="s">
        <v>4</v>
      </c>
      <c r="E56" s="47" t="str">
        <f>IF(ISERROR(IF($S56="A",E55/E54,E55/E54)),"",IF($S56="A",E55/E54,E55/E54))</f>
        <v/>
      </c>
      <c r="F56" s="47" t="str">
        <f t="shared" ref="F56" si="888">IF(ISERROR(IF($S56="A",F55/F54,F55/F54)),"",IF($S56="A",F55/F54,F55/F54))</f>
        <v/>
      </c>
      <c r="G56" s="47" t="str">
        <f t="shared" ref="G56" si="889">IF(ISERROR(IF($S56="A",G55/G54,G55/G54)),"",IF($S56="A",G55/G54,G55/G54))</f>
        <v/>
      </c>
      <c r="H56" s="47" t="str">
        <f t="shared" ref="H56" si="890">IF(ISERROR(IF($S56="A",H55/H54,H55/H54)),"",IF($S56="A",H55/H54,H55/H54))</f>
        <v/>
      </c>
      <c r="I56" s="47" t="str">
        <f t="shared" ref="I56" si="891">IF(ISERROR(IF($S56="A",I55/I54,I55/I54)),"",IF($S56="A",I55/I54,I55/I54))</f>
        <v/>
      </c>
      <c r="J56" s="47" t="str">
        <f t="shared" ref="J56" si="892">IF(ISERROR(IF($S56="A",J55/J54,J55/J54)),"",IF($S56="A",J55/J54,J55/J54))</f>
        <v/>
      </c>
      <c r="K56" s="47" t="str">
        <f t="shared" ref="K56" si="893">IF(ISERROR(IF($S56="A",K55/K54,K55/K54)),"",IF($S56="A",K55/K54,K55/K54))</f>
        <v/>
      </c>
      <c r="L56" s="47" t="str">
        <f t="shared" ref="L56" si="894">IF(ISERROR(IF($S56="A",L55/L54,L55/L54)),"",IF($S56="A",L55/L54,L55/L54))</f>
        <v/>
      </c>
      <c r="M56" s="47" t="str">
        <f t="shared" ref="M56" si="895">IF(ISERROR(IF($S56="A",M55/M54,M55/M54)),"",IF($S56="A",M55/M54,M55/M54))</f>
        <v/>
      </c>
      <c r="N56" s="47" t="str">
        <f t="shared" ref="N56" si="896">IF(ISERROR(IF($S56="A",N55/N54,N55/N54)),"",IF($S56="A",N55/N54,N55/N54))</f>
        <v/>
      </c>
      <c r="O56" s="47" t="str">
        <f t="shared" ref="O56" si="897">IF(ISERROR(IF($S56="A",O55/O54,O55/O54)),"",IF($S56="A",O55/O54,O55/O54))</f>
        <v/>
      </c>
      <c r="P56" s="47" t="str">
        <f t="shared" ref="P56" si="898">IF(ISERROR(IF($S56="A",P55/P54,P55/P54)),"",IF($S56="A",P55/P54,P55/P54))</f>
        <v/>
      </c>
      <c r="Q56" s="47" t="str">
        <f t="shared" ref="Q56" si="899">IF(ISERROR(IF($S56="A",Q55/Q54,Q55/Q54)),"",IF($S56="A",Q55/Q54,Q55/Q54))</f>
        <v/>
      </c>
      <c r="R56" s="47" t="str">
        <f t="shared" ref="R56" si="900">IF(ISERROR(IF($S56="A",R55/R54,R55/R54)),"",IF($S56="A",R55/R54,R55/R54))</f>
        <v/>
      </c>
      <c r="S56" s="42" t="str">
        <f>LEFT(C54,1)</f>
        <v>:</v>
      </c>
      <c r="T56" s="45" t="s">
        <v>4</v>
      </c>
      <c r="U56" s="47" t="str">
        <f>IF(ISERROR(IF($S56="A",U55/U54,U55/U54)),"",IF($S56="A",U55/U54,U55/U54))</f>
        <v/>
      </c>
      <c r="V56" s="47" t="str">
        <f t="shared" ref="V56" si="901">IF(ISERROR(IF($S56="A",V55/V54,V55/V54)),"",IF($S56="A",V55/V54,V55/V54))</f>
        <v/>
      </c>
      <c r="W56" s="47" t="str">
        <f t="shared" ref="W56" si="902">IF(ISERROR(IF($S56="A",W55/W54,W55/W54)),"",IF($S56="A",W55/W54,W55/W54))</f>
        <v/>
      </c>
      <c r="X56" s="47" t="str">
        <f t="shared" ref="X56" si="903">IF(ISERROR(IF($S56="A",X55/X54,X55/X54)),"",IF($S56="A",X55/X54,X55/X54))</f>
        <v/>
      </c>
      <c r="Y56" s="47" t="str">
        <f t="shared" ref="Y56" si="904">IF(ISERROR(IF($S56="A",Y55/Y54,Y55/Y54)),"",IF($S56="A",Y55/Y54,Y55/Y54))</f>
        <v/>
      </c>
      <c r="Z56" s="47" t="str">
        <f t="shared" ref="Z56" si="905">IF(ISERROR(IF($S56="A",Z55/Z54,Z55/Z54)),"",IF($S56="A",Z55/Z54,Z55/Z54))</f>
        <v/>
      </c>
      <c r="AA56" s="47" t="str">
        <f t="shared" ref="AA56" si="906">IF(ISERROR(IF($S56="A",AA55/AA54,AA55/AA54)),"",IF($S56="A",AA55/AA54,AA55/AA54))</f>
        <v/>
      </c>
      <c r="AB56" s="47" t="str">
        <f t="shared" ref="AB56" si="907">IF(ISERROR(IF($S56="A",AB55/AB54,AB55/AB54)),"",IF($S56="A",AB55/AB54,AB55/AB54))</f>
        <v/>
      </c>
      <c r="AC56" s="47" t="str">
        <f t="shared" ref="AC56" si="908">IF(ISERROR(IF($S56="A",AC55/AC54,AC55/AC54)),"",IF($S56="A",AC55/AC54,AC55/AC54))</f>
        <v/>
      </c>
      <c r="AD56" s="47" t="str">
        <f t="shared" ref="AD56" si="909">IF(ISERROR(IF($S56="A",AD55/AD54,AD55/AD54)),"",IF($S56="A",AD55/AD54,AD55/AD54))</f>
        <v/>
      </c>
      <c r="AE56" s="47" t="str">
        <f t="shared" ref="AE56" si="910">IF(ISERROR(IF($S56="A",AE55/AE54,AE55/AE54)),"",IF($S56="A",AE55/AE54,AE55/AE54))</f>
        <v/>
      </c>
      <c r="AF56" s="47" t="str">
        <f t="shared" ref="AF56" si="911">IF(ISERROR(IF($S56="A",AF55/AF54,AF55/AF54)),"",IF($S56="A",AF55/AF54,AF55/AF54))</f>
        <v/>
      </c>
      <c r="AG56" s="47" t="str">
        <f t="shared" ref="AG56" si="912">IF(ISERROR(IF($S56="A",AG55/AG54,AG55/AG54)),"",IF($S56="A",AG55/AG54,AG55/AG54))</f>
        <v/>
      </c>
      <c r="AH56" s="47" t="str">
        <f t="shared" ref="AH56" si="913">IF(ISERROR(IF($S56="A",AH55/AH54,AH55/AH54)),"",IF($S56="A",AH55/AH54,AH55/AH54))</f>
        <v/>
      </c>
      <c r="AI56" s="42"/>
      <c r="AJ56" s="45" t="s">
        <v>4</v>
      </c>
      <c r="AK56" s="47" t="str">
        <f>IF(ISERROR(IF($S56="A",AK55/AK54,AK55/AK54)),"",IF($S56="A",AK55/AK54,AK55/AK54))</f>
        <v/>
      </c>
      <c r="AL56" s="47" t="str">
        <f t="shared" ref="AL56" si="914">IF(ISERROR(IF($S56="A",AL55/AL54,AL55/AL54)),"",IF($S56="A",AL55/AL54,AL55/AL54))</f>
        <v/>
      </c>
      <c r="AM56" s="47" t="str">
        <f t="shared" ref="AM56" si="915">IF(ISERROR(IF($S56="A",AM55/AM54,AM55/AM54)),"",IF($S56="A",AM55/AM54,AM55/AM54))</f>
        <v/>
      </c>
      <c r="AN56" s="47" t="str">
        <f t="shared" ref="AN56" si="916">IF(ISERROR(IF($S56="A",AN55/AN54,AN55/AN54)),"",IF($S56="A",AN55/AN54,AN55/AN54))</f>
        <v/>
      </c>
      <c r="AO56" s="47" t="str">
        <f t="shared" ref="AO56" si="917">IF(ISERROR(IF($S56="A",AO55/AO54,AO55/AO54)),"",IF($S56="A",AO55/AO54,AO55/AO54))</f>
        <v/>
      </c>
      <c r="AP56" s="47" t="str">
        <f t="shared" ref="AP56" si="918">IF(ISERROR(IF($S56="A",AP55/AP54,AP55/AP54)),"",IF($S56="A",AP55/AP54,AP55/AP54))</f>
        <v/>
      </c>
      <c r="AQ56" s="47" t="str">
        <f t="shared" ref="AQ56" si="919">IF(ISERROR(IF($S56="A",AQ55/AQ54,AQ55/AQ54)),"",IF($S56="A",AQ55/AQ54,AQ55/AQ54))</f>
        <v/>
      </c>
      <c r="AR56" s="47" t="str">
        <f t="shared" ref="AR56" si="920">IF(ISERROR(IF($S56="A",AR55/AR54,AR55/AR54)),"",IF($S56="A",AR55/AR54,AR55/AR54))</f>
        <v/>
      </c>
      <c r="AS56" s="47" t="str">
        <f t="shared" ref="AS56" si="921">IF(ISERROR(IF($S56="A",AS55/AS54,AS55/AS54)),"",IF($S56="A",AS55/AS54,AS55/AS54))</f>
        <v/>
      </c>
      <c r="AT56" s="47" t="str">
        <f t="shared" ref="AT56" si="922">IF(ISERROR(IF($S56="A",AT55/AT54,AT55/AT54)),"",IF($S56="A",AT55/AT54,AT55/AT54))</f>
        <v/>
      </c>
      <c r="AU56" s="47" t="str">
        <f t="shared" ref="AU56" si="923">IF(ISERROR(IF($S56="A",AU55/AU54,AU55/AU54)),"",IF($S56="A",AU55/AU54,AU55/AU54))</f>
        <v/>
      </c>
      <c r="AV56" s="47" t="str">
        <f t="shared" ref="AV56" si="924">IF(ISERROR(IF($S56="A",AV55/AV54,AV55/AV54)),"",IF($S56="A",AV55/AV54,AV55/AV54))</f>
        <v/>
      </c>
      <c r="AW56" s="47" t="str">
        <f t="shared" ref="AW56" si="925">IF(ISERROR(IF($S56="A",AW55/AW54,AW55/AW54)),"",IF($S56="A",AW55/AW54,AW55/AW54))</f>
        <v/>
      </c>
      <c r="AX56" s="47" t="str">
        <f t="shared" ref="AX56" si="926">IF(ISERROR(IF($S56="A",AX55/AX54,AX55/AX54)),"",IF($S56="A",AX55/AX54,AX55/AX54))</f>
        <v/>
      </c>
      <c r="AY56" s="42"/>
      <c r="AZ56" s="45" t="s">
        <v>4</v>
      </c>
      <c r="BA56" s="47" t="str">
        <f>IF(ISERROR(IF($S56="A",BA55/BA54,BA55/BA54)),"",IF($S56="A",BA55/BA54,BA55/BA54))</f>
        <v/>
      </c>
      <c r="BB56" s="47" t="str">
        <f t="shared" ref="BB56" si="927">IF(ISERROR(IF($S56="A",BB55/BB54,BB55/BB54)),"",IF($S56="A",BB55/BB54,BB55/BB54))</f>
        <v/>
      </c>
      <c r="BC56" s="47" t="str">
        <f t="shared" ref="BC56" si="928">IF(ISERROR(IF($S56="A",BC55/BC54,BC55/BC54)),"",IF($S56="A",BC55/BC54,BC55/BC54))</f>
        <v/>
      </c>
      <c r="BD56" s="47" t="str">
        <f t="shared" ref="BD56" si="929">IF(ISERROR(IF($S56="A",BD55/BD54,BD55/BD54)),"",IF($S56="A",BD55/BD54,BD55/BD54))</f>
        <v/>
      </c>
      <c r="BE56" s="47" t="str">
        <f t="shared" ref="BE56" si="930">IF(ISERROR(IF($S56="A",BE55/BE54,BE55/BE54)),"",IF($S56="A",BE55/BE54,BE55/BE54))</f>
        <v/>
      </c>
      <c r="BF56" s="47" t="str">
        <f t="shared" ref="BF56" si="931">IF(ISERROR(IF($S56="A",BF55/BF54,BF55/BF54)),"",IF($S56="A",BF55/BF54,BF55/BF54))</f>
        <v/>
      </c>
      <c r="BG56" s="47" t="str">
        <f t="shared" ref="BG56" si="932">IF(ISERROR(IF($S56="A",BG55/BG54,BG55/BG54)),"",IF($S56="A",BG55/BG54,BG55/BG54))</f>
        <v/>
      </c>
      <c r="BH56" s="47" t="str">
        <f t="shared" ref="BH56" si="933">IF(ISERROR(IF($S56="A",BH55/BH54,BH55/BH54)),"",IF($S56="A",BH55/BH54,BH55/BH54))</f>
        <v/>
      </c>
      <c r="BI56" s="47" t="str">
        <f t="shared" ref="BI56" si="934">IF(ISERROR(IF($S56="A",BI55/BI54,BI55/BI54)),"",IF($S56="A",BI55/BI54,BI55/BI54))</f>
        <v/>
      </c>
      <c r="BJ56" s="47" t="str">
        <f t="shared" ref="BJ56" si="935">IF(ISERROR(IF($S56="A",BJ55/BJ54,BJ55/BJ54)),"",IF($S56="A",BJ55/BJ54,BJ55/BJ54))</f>
        <v/>
      </c>
      <c r="BK56" s="47" t="str">
        <f t="shared" ref="BK56" si="936">IF(ISERROR(IF($S56="A",BK55/BK54,BK55/BK54)),"",IF($S56="A",BK55/BK54,BK55/BK54))</f>
        <v/>
      </c>
      <c r="BL56" s="47" t="str">
        <f t="shared" ref="BL56" si="937">IF(ISERROR(IF($S56="A",BL55/BL54,BL55/BL54)),"",IF($S56="A",BL55/BL54,BL55/BL54))</f>
        <v/>
      </c>
      <c r="BM56" s="47" t="str">
        <f t="shared" ref="BM56" si="938">IF(ISERROR(IF($S56="A",BM55/BM54,BM55/BM54)),"",IF($S56="A",BM55/BM54,BM55/BM54))</f>
        <v/>
      </c>
      <c r="BN56" s="47" t="str">
        <f t="shared" ref="BN56" si="939">IF(ISERROR(IF($S56="A",BN55/BN54,BN55/BN54)),"",IF($S56="A",BN55/BN54,BN55/BN54))</f>
        <v/>
      </c>
      <c r="BP56" s="45" t="s">
        <v>4</v>
      </c>
      <c r="BQ56" s="47" t="str">
        <f>IF(ISERROR(IF($S56="A",BQ55/BQ54,BQ55/BQ54)),"",IF($S56="A",BQ55/BQ54,BQ55/BQ54))</f>
        <v/>
      </c>
      <c r="BR56" s="47" t="str">
        <f t="shared" ref="BR56" si="940">IF(ISERROR(IF($S56="A",BR55/BR54,BR55/BR54)),"",IF($S56="A",BR55/BR54,BR55/BR54))</f>
        <v/>
      </c>
      <c r="BS56" s="47" t="str">
        <f t="shared" ref="BS56" si="941">IF(ISERROR(IF($S56="A",BS55/BS54,BS55/BS54)),"",IF($S56="A",BS55/BS54,BS55/BS54))</f>
        <v/>
      </c>
      <c r="BT56" s="47" t="str">
        <f t="shared" ref="BT56" si="942">IF(ISERROR(IF($S56="A",BT55/BT54,BT55/BT54)),"",IF($S56="A",BT55/BT54,BT55/BT54))</f>
        <v/>
      </c>
      <c r="BU56" s="47" t="str">
        <f t="shared" ref="BU56" si="943">IF(ISERROR(IF($S56="A",BU55/BU54,BU55/BU54)),"",IF($S56="A",BU55/BU54,BU55/BU54))</f>
        <v/>
      </c>
      <c r="BV56" s="47" t="str">
        <f t="shared" ref="BV56" si="944">IF(ISERROR(IF($S56="A",BV55/BV54,BV55/BV54)),"",IF($S56="A",BV55/BV54,BV55/BV54))</f>
        <v/>
      </c>
      <c r="BW56" s="47" t="str">
        <f t="shared" ref="BW56" si="945">IF(ISERROR(IF($S56="A",BW55/BW54,BW55/BW54)),"",IF($S56="A",BW55/BW54,BW55/BW54))</f>
        <v/>
      </c>
      <c r="BX56" s="47" t="str">
        <f t="shared" ref="BX56" si="946">IF(ISERROR(IF($S56="A",BX55/BX54,BX55/BX54)),"",IF($S56="A",BX55/BX54,BX55/BX54))</f>
        <v/>
      </c>
      <c r="BY56" s="47" t="str">
        <f t="shared" ref="BY56" si="947">IF(ISERROR(IF($S56="A",BY55/BY54,BY55/BY54)),"",IF($S56="A",BY55/BY54,BY55/BY54))</f>
        <v/>
      </c>
      <c r="BZ56" s="47" t="str">
        <f t="shared" ref="BZ56" si="948">IF(ISERROR(IF($S56="A",BZ55/BZ54,BZ55/BZ54)),"",IF($S56="A",BZ55/BZ54,BZ55/BZ54))</f>
        <v/>
      </c>
      <c r="CA56" s="47" t="str">
        <f t="shared" ref="CA56" si="949">IF(ISERROR(IF($S56="A",CA55/CA54,CA55/CA54)),"",IF($S56="A",CA55/CA54,CA55/CA54))</f>
        <v/>
      </c>
      <c r="CB56" s="47" t="str">
        <f t="shared" ref="CB56" si="950">IF(ISERROR(IF($S56="A",CB55/CB54,CB55/CB54)),"",IF($S56="A",CB55/CB54,CB55/CB54))</f>
        <v/>
      </c>
      <c r="CC56" s="273" t="str">
        <f t="shared" ref="CC56" si="951">IF(ISERROR(IF($S56="A",CC55/CC54,CC55/CC54)),"",IF($S56="A",CC55/CC54,CC55/CC54))</f>
        <v/>
      </c>
      <c r="CD56" s="273" t="str">
        <f t="shared" ref="CD56" si="952">IF(ISERROR(IF($S56="A",CD55/CD54,CD55/CD54)),"",IF($S56="A",CD55/CD54,CD55/CD54))</f>
        <v/>
      </c>
      <c r="CE56" s="144" t="str">
        <f>IF(ISERROR(AVERAGE(Q56,AG56,AW56,BM56,CC56)),"",AVERAGE(Q56,AG56,AW56,BM56,CC56))</f>
        <v/>
      </c>
      <c r="CF56" s="244"/>
    </row>
    <row r="57" spans="1:84" ht="30" customHeight="1" thickTop="1">
      <c r="C57" s="142"/>
      <c r="D57" s="143"/>
      <c r="E57" s="42" t="str">
        <f>IF(E56&lt;0,-E56,E56)</f>
        <v/>
      </c>
      <c r="F57" s="42" t="str">
        <f t="shared" ref="F57" si="953">IF(F56&lt;0,-F56,F56)</f>
        <v/>
      </c>
      <c r="G57" s="42" t="str">
        <f t="shared" ref="G57" si="954">IF(G56&lt;0,-G56,G56)</f>
        <v/>
      </c>
      <c r="H57" s="42" t="str">
        <f t="shared" ref="H57" si="955">IF(H56&lt;0,-H56,H56)</f>
        <v/>
      </c>
      <c r="I57" s="42" t="str">
        <f t="shared" ref="I57" si="956">IF(I56&lt;0,-I56,I56)</f>
        <v/>
      </c>
      <c r="J57" s="42" t="str">
        <f t="shared" ref="J57" si="957">IF(J56&lt;0,-J56,J56)</f>
        <v/>
      </c>
      <c r="K57" s="42" t="str">
        <f t="shared" ref="K57" si="958">IF(K56&lt;0,-K56,K56)</f>
        <v/>
      </c>
      <c r="L57" s="42" t="str">
        <f t="shared" ref="L57" si="959">IF(L56&lt;0,-L56,L56)</f>
        <v/>
      </c>
      <c r="M57" s="42" t="str">
        <f t="shared" ref="M57" si="960">IF(M56&lt;0,-M56,M56)</f>
        <v/>
      </c>
      <c r="N57" s="42" t="str">
        <f t="shared" ref="N57" si="961">IF(N56&lt;0,-N56,N56)</f>
        <v/>
      </c>
      <c r="O57" s="42" t="str">
        <f t="shared" ref="O57" si="962">IF(O56&lt;0,-O56,O56)</f>
        <v/>
      </c>
      <c r="P57" s="42" t="str">
        <f t="shared" ref="P57" si="963">IF(P56&lt;0,-P56,P56)</f>
        <v/>
      </c>
      <c r="Q57" s="42" t="str">
        <f t="shared" ref="Q57" si="964">IF(Q56&lt;0,-Q56,Q56)</f>
        <v/>
      </c>
      <c r="R57" s="42" t="str">
        <f t="shared" ref="R57" si="965">IF(R56&lt;0,-R56,R56)</f>
        <v/>
      </c>
      <c r="T57" s="143"/>
      <c r="U57" s="42" t="str">
        <f>IF(U56&lt;0,-U56,U56)</f>
        <v/>
      </c>
      <c r="V57" s="42" t="str">
        <f t="shared" ref="V57" si="966">IF(V56&lt;0,-V56,V56)</f>
        <v/>
      </c>
      <c r="W57" s="42" t="str">
        <f t="shared" ref="W57" si="967">IF(W56&lt;0,-W56,W56)</f>
        <v/>
      </c>
      <c r="X57" s="42" t="str">
        <f t="shared" ref="X57" si="968">IF(X56&lt;0,-X56,X56)</f>
        <v/>
      </c>
      <c r="Y57" s="42" t="str">
        <f t="shared" ref="Y57" si="969">IF(Y56&lt;0,-Y56,Y56)</f>
        <v/>
      </c>
      <c r="Z57" s="42" t="str">
        <f t="shared" ref="Z57" si="970">IF(Z56&lt;0,-Z56,Z56)</f>
        <v/>
      </c>
      <c r="AA57" s="42" t="str">
        <f t="shared" ref="AA57" si="971">IF(AA56&lt;0,-AA56,AA56)</f>
        <v/>
      </c>
      <c r="AB57" s="42" t="str">
        <f t="shared" ref="AB57" si="972">IF(AB56&lt;0,-AB56,AB56)</f>
        <v/>
      </c>
      <c r="AC57" s="42" t="str">
        <f t="shared" ref="AC57" si="973">IF(AC56&lt;0,-AC56,AC56)</f>
        <v/>
      </c>
      <c r="AD57" s="42" t="str">
        <f t="shared" ref="AD57" si="974">IF(AD56&lt;0,-AD56,AD56)</f>
        <v/>
      </c>
      <c r="AE57" s="42" t="str">
        <f t="shared" ref="AE57" si="975">IF(AE56&lt;0,-AE56,AE56)</f>
        <v/>
      </c>
      <c r="AF57" s="42" t="str">
        <f t="shared" ref="AF57" si="976">IF(AF56&lt;0,-AF56,AF56)</f>
        <v/>
      </c>
      <c r="AG57" s="42" t="str">
        <f t="shared" ref="AG57" si="977">IF(AG56&lt;0,-AG56,AG56)</f>
        <v/>
      </c>
      <c r="AH57" s="42" t="str">
        <f t="shared" ref="AH57" si="978">IF(AH56&lt;0,-AH56,AH56)</f>
        <v/>
      </c>
      <c r="AJ57" s="143"/>
      <c r="AK57" s="42" t="str">
        <f>IF(AK56&lt;0,-AK56,AK56)</f>
        <v/>
      </c>
      <c r="AL57" s="42" t="str">
        <f t="shared" ref="AL57" si="979">IF(AL56&lt;0,-AL56,AL56)</f>
        <v/>
      </c>
      <c r="AM57" s="42" t="str">
        <f t="shared" ref="AM57" si="980">IF(AM56&lt;0,-AM56,AM56)</f>
        <v/>
      </c>
      <c r="AN57" s="42" t="str">
        <f t="shared" ref="AN57" si="981">IF(AN56&lt;0,-AN56,AN56)</f>
        <v/>
      </c>
      <c r="AO57" s="42" t="str">
        <f t="shared" ref="AO57" si="982">IF(AO56&lt;0,-AO56,AO56)</f>
        <v/>
      </c>
      <c r="AP57" s="42" t="str">
        <f t="shared" ref="AP57" si="983">IF(AP56&lt;0,-AP56,AP56)</f>
        <v/>
      </c>
      <c r="AQ57" s="42" t="str">
        <f t="shared" ref="AQ57" si="984">IF(AQ56&lt;0,-AQ56,AQ56)</f>
        <v/>
      </c>
      <c r="AR57" s="42" t="str">
        <f t="shared" ref="AR57" si="985">IF(AR56&lt;0,-AR56,AR56)</f>
        <v/>
      </c>
      <c r="AS57" s="42" t="str">
        <f t="shared" ref="AS57" si="986">IF(AS56&lt;0,-AS56,AS56)</f>
        <v/>
      </c>
      <c r="AT57" s="42" t="str">
        <f t="shared" ref="AT57" si="987">IF(AT56&lt;0,-AT56,AT56)</f>
        <v/>
      </c>
      <c r="AU57" s="42" t="str">
        <f t="shared" ref="AU57" si="988">IF(AU56&lt;0,-AU56,AU56)</f>
        <v/>
      </c>
      <c r="AV57" s="42" t="str">
        <f t="shared" ref="AV57" si="989">IF(AV56&lt;0,-AV56,AV56)</f>
        <v/>
      </c>
      <c r="AW57" s="42" t="str">
        <f t="shared" ref="AW57" si="990">IF(AW56&lt;0,-AW56,AW56)</f>
        <v/>
      </c>
      <c r="AX57" s="42" t="str">
        <f t="shared" ref="AX57" si="991">IF(AX56&lt;0,-AX56,AX56)</f>
        <v/>
      </c>
      <c r="AZ57" s="143"/>
      <c r="BA57" s="42" t="str">
        <f>IF(BA56&lt;0,-BA56,BA56)</f>
        <v/>
      </c>
      <c r="BB57" s="42" t="str">
        <f t="shared" ref="BB57" si="992">IF(BB56&lt;0,-BB56,BB56)</f>
        <v/>
      </c>
      <c r="BC57" s="42" t="str">
        <f t="shared" ref="BC57" si="993">IF(BC56&lt;0,-BC56,BC56)</f>
        <v/>
      </c>
      <c r="BD57" s="42" t="str">
        <f t="shared" ref="BD57" si="994">IF(BD56&lt;0,-BD56,BD56)</f>
        <v/>
      </c>
      <c r="BE57" s="42" t="str">
        <f t="shared" ref="BE57" si="995">IF(BE56&lt;0,-BE56,BE56)</f>
        <v/>
      </c>
      <c r="BF57" s="42" t="str">
        <f t="shared" ref="BF57" si="996">IF(BF56&lt;0,-BF56,BF56)</f>
        <v/>
      </c>
      <c r="BG57" s="42" t="str">
        <f t="shared" ref="BG57" si="997">IF(BG56&lt;0,-BG56,BG56)</f>
        <v/>
      </c>
      <c r="BH57" s="42" t="str">
        <f t="shared" ref="BH57" si="998">IF(BH56&lt;0,-BH56,BH56)</f>
        <v/>
      </c>
      <c r="BI57" s="42" t="str">
        <f t="shared" ref="BI57" si="999">IF(BI56&lt;0,-BI56,BI56)</f>
        <v/>
      </c>
      <c r="BJ57" s="42" t="str">
        <f t="shared" ref="BJ57" si="1000">IF(BJ56&lt;0,-BJ56,BJ56)</f>
        <v/>
      </c>
      <c r="BK57" s="42" t="str">
        <f t="shared" ref="BK57" si="1001">IF(BK56&lt;0,-BK56,BK56)</f>
        <v/>
      </c>
      <c r="BL57" s="42" t="str">
        <f t="shared" ref="BL57" si="1002">IF(BL56&lt;0,-BL56,BL56)</f>
        <v/>
      </c>
      <c r="BM57" s="42" t="str">
        <f t="shared" ref="BM57" si="1003">IF(BM56&lt;0,-BM56,BM56)</f>
        <v/>
      </c>
      <c r="BN57" s="42" t="str">
        <f t="shared" ref="BN57" si="1004">IF(BN56&lt;0,-BN56,BN56)</f>
        <v/>
      </c>
      <c r="BP57" s="143"/>
      <c r="BQ57" s="42" t="str">
        <f>IF(BQ56&lt;0,-BQ56,BQ56)</f>
        <v/>
      </c>
      <c r="BR57" s="42" t="str">
        <f t="shared" ref="BR57" si="1005">IF(BR56&lt;0,-BR56,BR56)</f>
        <v/>
      </c>
      <c r="BS57" s="42" t="str">
        <f t="shared" ref="BS57" si="1006">IF(BS56&lt;0,-BS56,BS56)</f>
        <v/>
      </c>
      <c r="BT57" s="42" t="str">
        <f t="shared" ref="BT57" si="1007">IF(BT56&lt;0,-BT56,BT56)</f>
        <v/>
      </c>
      <c r="BU57" s="42" t="str">
        <f t="shared" ref="BU57" si="1008">IF(BU56&lt;0,-BU56,BU56)</f>
        <v/>
      </c>
      <c r="BV57" s="42" t="str">
        <f t="shared" ref="BV57" si="1009">IF(BV56&lt;0,-BV56,BV56)</f>
        <v/>
      </c>
      <c r="BW57" s="42" t="str">
        <f t="shared" ref="BW57" si="1010">IF(BW56&lt;0,-BW56,BW56)</f>
        <v/>
      </c>
      <c r="BX57" s="42" t="str">
        <f t="shared" ref="BX57" si="1011">IF(BX56&lt;0,-BX56,BX56)</f>
        <v/>
      </c>
      <c r="BY57" s="42" t="str">
        <f t="shared" ref="BY57" si="1012">IF(BY56&lt;0,-BY56,BY56)</f>
        <v/>
      </c>
      <c r="BZ57" s="42" t="str">
        <f t="shared" ref="BZ57" si="1013">IF(BZ56&lt;0,-BZ56,BZ56)</f>
        <v/>
      </c>
      <c r="CA57" s="42" t="str">
        <f t="shared" ref="CA57" si="1014">IF(CA56&lt;0,-CA56,CA56)</f>
        <v/>
      </c>
      <c r="CB57" s="42" t="str">
        <f t="shared" ref="CB57" si="1015">IF(CB56&lt;0,-CB56,CB56)</f>
        <v/>
      </c>
      <c r="CC57" s="42" t="str">
        <f t="shared" ref="CC57" si="1016">IF(CC56&lt;0,-CC56,CC56)</f>
        <v/>
      </c>
      <c r="CD57" s="42" t="str">
        <f t="shared" ref="CD57" si="1017">IF(CD56&lt;0,-CD56,CD56)</f>
        <v/>
      </c>
      <c r="CE57" s="144">
        <f>IF(ISERROR(AVERAGE(CE14:CE56)),"",AVERAGE(CE14:CE56))</f>
        <v>0.24374999999999997</v>
      </c>
      <c r="CF57" s="42"/>
    </row>
    <row r="58" spans="1:84" ht="30" customHeight="1">
      <c r="C58" s="142"/>
      <c r="D58" s="143"/>
      <c r="E58" s="145"/>
      <c r="F58" s="145"/>
      <c r="G58" s="145"/>
      <c r="H58" s="145"/>
      <c r="I58" s="145"/>
      <c r="J58" s="145"/>
      <c r="K58" s="145"/>
      <c r="L58" s="145"/>
      <c r="M58" s="145"/>
      <c r="N58" s="145"/>
      <c r="O58" s="145"/>
      <c r="P58" s="145"/>
      <c r="Q58" s="145"/>
      <c r="R58" s="145"/>
      <c r="T58" s="143"/>
      <c r="U58" s="145"/>
      <c r="V58" s="145"/>
      <c r="W58" s="145"/>
      <c r="X58" s="145"/>
      <c r="Y58" s="145"/>
      <c r="Z58" s="145"/>
      <c r="AA58" s="145"/>
      <c r="AB58" s="145"/>
      <c r="AC58" s="145"/>
      <c r="AD58" s="145"/>
      <c r="AE58" s="145"/>
      <c r="AF58" s="145"/>
      <c r="AG58" s="145"/>
      <c r="AH58" s="145"/>
      <c r="AJ58" s="143"/>
      <c r="AK58" s="145"/>
      <c r="AL58" s="145"/>
      <c r="AM58" s="145"/>
      <c r="AN58" s="145"/>
      <c r="AO58" s="145"/>
      <c r="AP58" s="145"/>
      <c r="AQ58" s="145"/>
      <c r="AR58" s="145"/>
      <c r="AS58" s="145"/>
      <c r="AT58" s="145"/>
      <c r="AU58" s="145"/>
      <c r="AV58" s="145"/>
      <c r="AW58" s="145"/>
      <c r="AX58" s="145"/>
      <c r="AZ58" s="143"/>
      <c r="BA58" s="145"/>
      <c r="BB58" s="145"/>
      <c r="BC58" s="145"/>
      <c r="BD58" s="145"/>
      <c r="BE58" s="145"/>
      <c r="BF58" s="145"/>
      <c r="BG58" s="145"/>
      <c r="BH58" s="145"/>
      <c r="BI58" s="145"/>
      <c r="BJ58" s="145"/>
      <c r="BK58" s="145"/>
      <c r="BL58" s="145"/>
      <c r="BM58" s="145"/>
      <c r="BN58" s="145"/>
      <c r="BP58" s="143"/>
      <c r="BQ58" s="145"/>
      <c r="BR58" s="145"/>
      <c r="BS58" s="145"/>
      <c r="BT58" s="145"/>
      <c r="BU58" s="145"/>
      <c r="BV58" s="145"/>
      <c r="BW58" s="145"/>
      <c r="BX58" s="145"/>
      <c r="BY58" s="145"/>
      <c r="BZ58" s="145"/>
      <c r="CA58" s="145"/>
      <c r="CB58" s="145"/>
      <c r="CC58" s="145"/>
      <c r="CD58" s="145"/>
      <c r="CF58" s="42"/>
    </row>
    <row r="59" spans="1:84" s="146" customFormat="1" ht="30" customHeight="1">
      <c r="A59" s="42"/>
      <c r="C59" s="147"/>
      <c r="D59" s="147"/>
      <c r="E59" s="148">
        <f>IF(E13="","",1)</f>
        <v>1</v>
      </c>
      <c r="F59" s="148">
        <f t="shared" ref="F59:P59" si="1018">IF(F13="","",1)</f>
        <v>1</v>
      </c>
      <c r="G59" s="148">
        <f t="shared" si="1018"/>
        <v>1</v>
      </c>
      <c r="H59" s="148">
        <f t="shared" si="1018"/>
        <v>1</v>
      </c>
      <c r="I59" s="148">
        <f t="shared" si="1018"/>
        <v>1</v>
      </c>
      <c r="J59" s="148">
        <f t="shared" si="1018"/>
        <v>1</v>
      </c>
      <c r="K59" s="148" t="str">
        <f t="shared" si="1018"/>
        <v/>
      </c>
      <c r="L59" s="148" t="str">
        <f t="shared" si="1018"/>
        <v/>
      </c>
      <c r="M59" s="148" t="str">
        <f t="shared" si="1018"/>
        <v/>
      </c>
      <c r="N59" s="148" t="str">
        <f t="shared" si="1018"/>
        <v/>
      </c>
      <c r="O59" s="148" t="str">
        <f t="shared" si="1018"/>
        <v/>
      </c>
      <c r="P59" s="148" t="str">
        <f t="shared" si="1018"/>
        <v/>
      </c>
      <c r="U59" s="148" t="str">
        <f>IF(U13="","",1)</f>
        <v/>
      </c>
      <c r="V59" s="148" t="str">
        <f t="shared" ref="V59:AF59" si="1019">IF(V13="","",1)</f>
        <v/>
      </c>
      <c r="W59" s="148" t="str">
        <f t="shared" si="1019"/>
        <v/>
      </c>
      <c r="X59" s="148" t="str">
        <f t="shared" si="1019"/>
        <v/>
      </c>
      <c r="Y59" s="148" t="str">
        <f t="shared" si="1019"/>
        <v/>
      </c>
      <c r="Z59" s="148" t="str">
        <f t="shared" si="1019"/>
        <v/>
      </c>
      <c r="AA59" s="148" t="str">
        <f t="shared" si="1019"/>
        <v/>
      </c>
      <c r="AB59" s="148" t="str">
        <f t="shared" si="1019"/>
        <v/>
      </c>
      <c r="AC59" s="148" t="str">
        <f t="shared" si="1019"/>
        <v/>
      </c>
      <c r="AD59" s="148" t="str">
        <f t="shared" si="1019"/>
        <v/>
      </c>
      <c r="AE59" s="148" t="str">
        <f t="shared" si="1019"/>
        <v/>
      </c>
      <c r="AF59" s="148" t="str">
        <f t="shared" si="1019"/>
        <v/>
      </c>
      <c r="AK59" s="148" t="str">
        <f>IF(AK13="","",1)</f>
        <v/>
      </c>
      <c r="AL59" s="148" t="str">
        <f t="shared" ref="AL59:AV59" si="1020">IF(AL13="","",1)</f>
        <v/>
      </c>
      <c r="AM59" s="148" t="str">
        <f t="shared" si="1020"/>
        <v/>
      </c>
      <c r="AN59" s="148" t="str">
        <f t="shared" si="1020"/>
        <v/>
      </c>
      <c r="AO59" s="148" t="str">
        <f t="shared" si="1020"/>
        <v/>
      </c>
      <c r="AP59" s="148" t="str">
        <f t="shared" si="1020"/>
        <v/>
      </c>
      <c r="AQ59" s="148" t="str">
        <f t="shared" si="1020"/>
        <v/>
      </c>
      <c r="AR59" s="148" t="str">
        <f t="shared" si="1020"/>
        <v/>
      </c>
      <c r="AS59" s="148" t="str">
        <f t="shared" si="1020"/>
        <v/>
      </c>
      <c r="AT59" s="148" t="str">
        <f t="shared" si="1020"/>
        <v/>
      </c>
      <c r="AU59" s="148" t="str">
        <f t="shared" si="1020"/>
        <v/>
      </c>
      <c r="AV59" s="148" t="str">
        <f t="shared" si="1020"/>
        <v/>
      </c>
      <c r="BA59" s="148" t="str">
        <f>IF(BA13="","",1)</f>
        <v/>
      </c>
      <c r="BB59" s="148" t="str">
        <f t="shared" ref="BB59:BL59" si="1021">IF(BB13="","",1)</f>
        <v/>
      </c>
      <c r="BC59" s="148" t="str">
        <f t="shared" si="1021"/>
        <v/>
      </c>
      <c r="BD59" s="148" t="str">
        <f t="shared" si="1021"/>
        <v/>
      </c>
      <c r="BE59" s="148" t="str">
        <f t="shared" si="1021"/>
        <v/>
      </c>
      <c r="BF59" s="148" t="str">
        <f t="shared" si="1021"/>
        <v/>
      </c>
      <c r="BG59" s="148" t="str">
        <f t="shared" si="1021"/>
        <v/>
      </c>
      <c r="BH59" s="148" t="str">
        <f t="shared" si="1021"/>
        <v/>
      </c>
      <c r="BI59" s="148" t="str">
        <f t="shared" si="1021"/>
        <v/>
      </c>
      <c r="BJ59" s="148" t="str">
        <f t="shared" si="1021"/>
        <v/>
      </c>
      <c r="BK59" s="148" t="str">
        <f t="shared" si="1021"/>
        <v/>
      </c>
      <c r="BL59" s="148" t="str">
        <f t="shared" si="1021"/>
        <v/>
      </c>
      <c r="BQ59" s="148" t="str">
        <f>IF(BQ13="","",1)</f>
        <v/>
      </c>
      <c r="BR59" s="148" t="str">
        <f t="shared" ref="BR59:CB59" si="1022">IF(BR13="","",1)</f>
        <v/>
      </c>
      <c r="BS59" s="148" t="str">
        <f t="shared" si="1022"/>
        <v/>
      </c>
      <c r="BT59" s="148" t="str">
        <f t="shared" si="1022"/>
        <v/>
      </c>
      <c r="BU59" s="148" t="str">
        <f t="shared" si="1022"/>
        <v/>
      </c>
      <c r="BV59" s="148" t="str">
        <f t="shared" si="1022"/>
        <v/>
      </c>
      <c r="BW59" s="148" t="str">
        <f t="shared" si="1022"/>
        <v/>
      </c>
      <c r="BX59" s="148" t="str">
        <f t="shared" si="1022"/>
        <v/>
      </c>
      <c r="BY59" s="148" t="str">
        <f t="shared" si="1022"/>
        <v/>
      </c>
      <c r="BZ59" s="148" t="str">
        <f t="shared" si="1022"/>
        <v/>
      </c>
      <c r="CA59" s="148" t="str">
        <f t="shared" si="1022"/>
        <v/>
      </c>
      <c r="CB59" s="148" t="str">
        <f t="shared" si="1022"/>
        <v/>
      </c>
    </row>
    <row r="60" spans="1:84" s="146" customFormat="1" ht="30" customHeight="1">
      <c r="A60" s="42"/>
      <c r="C60" s="147"/>
      <c r="D60" s="147"/>
      <c r="E60" s="146">
        <f>IF(E12="","",1)</f>
        <v>1</v>
      </c>
      <c r="F60" s="146">
        <f t="shared" ref="F60:P60" si="1023">IF(F12="","",1)</f>
        <v>1</v>
      </c>
      <c r="G60" s="146">
        <f t="shared" si="1023"/>
        <v>1</v>
      </c>
      <c r="H60" s="146">
        <f t="shared" si="1023"/>
        <v>1</v>
      </c>
      <c r="I60" s="146">
        <f t="shared" si="1023"/>
        <v>1</v>
      </c>
      <c r="J60" s="146">
        <f t="shared" si="1023"/>
        <v>1</v>
      </c>
      <c r="K60" s="146">
        <f t="shared" si="1023"/>
        <v>1</v>
      </c>
      <c r="L60" s="146" t="str">
        <f t="shared" si="1023"/>
        <v/>
      </c>
      <c r="M60" s="146" t="str">
        <f t="shared" si="1023"/>
        <v/>
      </c>
      <c r="N60" s="146" t="str">
        <f t="shared" si="1023"/>
        <v/>
      </c>
      <c r="O60" s="146" t="str">
        <f t="shared" si="1023"/>
        <v/>
      </c>
      <c r="P60" s="146" t="str">
        <f t="shared" si="1023"/>
        <v/>
      </c>
      <c r="U60" s="146" t="str">
        <f>IF(U12="","",1)</f>
        <v/>
      </c>
      <c r="V60" s="146" t="str">
        <f t="shared" ref="V60:AF60" si="1024">IF(V12="","",1)</f>
        <v/>
      </c>
      <c r="W60" s="146" t="str">
        <f t="shared" si="1024"/>
        <v/>
      </c>
      <c r="X60" s="146" t="str">
        <f t="shared" si="1024"/>
        <v/>
      </c>
      <c r="Y60" s="146" t="str">
        <f t="shared" si="1024"/>
        <v/>
      </c>
      <c r="Z60" s="146" t="str">
        <f t="shared" si="1024"/>
        <v/>
      </c>
      <c r="AA60" s="146" t="str">
        <f t="shared" si="1024"/>
        <v/>
      </c>
      <c r="AB60" s="146" t="str">
        <f t="shared" si="1024"/>
        <v/>
      </c>
      <c r="AC60" s="146" t="str">
        <f t="shared" si="1024"/>
        <v/>
      </c>
      <c r="AD60" s="146" t="str">
        <f t="shared" si="1024"/>
        <v/>
      </c>
      <c r="AE60" s="146" t="str">
        <f t="shared" si="1024"/>
        <v/>
      </c>
      <c r="AF60" s="146" t="str">
        <f t="shared" si="1024"/>
        <v/>
      </c>
      <c r="AK60" s="146" t="str">
        <f>IF(AK12="","",1)</f>
        <v/>
      </c>
      <c r="AL60" s="146" t="str">
        <f t="shared" ref="AL60:AV60" si="1025">IF(AL12="","",1)</f>
        <v/>
      </c>
      <c r="AM60" s="146" t="str">
        <f t="shared" si="1025"/>
        <v/>
      </c>
      <c r="AN60" s="146" t="str">
        <f t="shared" si="1025"/>
        <v/>
      </c>
      <c r="AO60" s="146" t="str">
        <f t="shared" si="1025"/>
        <v/>
      </c>
      <c r="AP60" s="146" t="str">
        <f t="shared" si="1025"/>
        <v/>
      </c>
      <c r="AQ60" s="146" t="str">
        <f t="shared" si="1025"/>
        <v/>
      </c>
      <c r="AR60" s="146" t="str">
        <f t="shared" si="1025"/>
        <v/>
      </c>
      <c r="AS60" s="146" t="str">
        <f t="shared" si="1025"/>
        <v/>
      </c>
      <c r="AT60" s="146" t="str">
        <f t="shared" si="1025"/>
        <v/>
      </c>
      <c r="AU60" s="146" t="str">
        <f t="shared" si="1025"/>
        <v/>
      </c>
      <c r="AV60" s="146" t="str">
        <f t="shared" si="1025"/>
        <v/>
      </c>
      <c r="BA60" s="146" t="str">
        <f>IF(BA12="","",1)</f>
        <v/>
      </c>
      <c r="BB60" s="146" t="str">
        <f t="shared" ref="BB60:BL60" si="1026">IF(BB12="","",1)</f>
        <v/>
      </c>
      <c r="BC60" s="146" t="str">
        <f t="shared" si="1026"/>
        <v/>
      </c>
      <c r="BD60" s="146" t="str">
        <f t="shared" si="1026"/>
        <v/>
      </c>
      <c r="BE60" s="146" t="str">
        <f t="shared" si="1026"/>
        <v/>
      </c>
      <c r="BF60" s="146" t="str">
        <f t="shared" si="1026"/>
        <v/>
      </c>
      <c r="BG60" s="146" t="str">
        <f t="shared" si="1026"/>
        <v/>
      </c>
      <c r="BH60" s="146" t="str">
        <f t="shared" si="1026"/>
        <v/>
      </c>
      <c r="BI60" s="146" t="str">
        <f t="shared" si="1026"/>
        <v/>
      </c>
      <c r="BJ60" s="146" t="str">
        <f t="shared" si="1026"/>
        <v/>
      </c>
      <c r="BK60" s="146" t="str">
        <f t="shared" si="1026"/>
        <v/>
      </c>
      <c r="BL60" s="146" t="str">
        <f t="shared" si="1026"/>
        <v/>
      </c>
      <c r="BQ60" s="146" t="str">
        <f>IF(BQ12="","",1)</f>
        <v/>
      </c>
      <c r="BR60" s="146" t="str">
        <f t="shared" ref="BR60:CB60" si="1027">IF(BR12="","",1)</f>
        <v/>
      </c>
      <c r="BS60" s="146" t="str">
        <f t="shared" si="1027"/>
        <v/>
      </c>
      <c r="BT60" s="146" t="str">
        <f t="shared" si="1027"/>
        <v/>
      </c>
      <c r="BU60" s="146" t="str">
        <f t="shared" si="1027"/>
        <v/>
      </c>
      <c r="BV60" s="146" t="str">
        <f t="shared" si="1027"/>
        <v/>
      </c>
      <c r="BW60" s="146" t="str">
        <f t="shared" si="1027"/>
        <v/>
      </c>
      <c r="BX60" s="146" t="str">
        <f t="shared" si="1027"/>
        <v/>
      </c>
      <c r="BY60" s="146" t="str">
        <f t="shared" si="1027"/>
        <v/>
      </c>
      <c r="BZ60" s="146" t="str">
        <f t="shared" si="1027"/>
        <v/>
      </c>
      <c r="CA60" s="146" t="str">
        <f t="shared" si="1027"/>
        <v/>
      </c>
      <c r="CB60" s="146" t="str">
        <f t="shared" si="1027"/>
        <v/>
      </c>
    </row>
    <row r="61" spans="1:84" s="146" customFormat="1" ht="30" customHeight="1">
      <c r="A61" s="42"/>
      <c r="E61" s="146">
        <f>IF(E19="","",1)</f>
        <v>1</v>
      </c>
      <c r="F61" s="146">
        <f t="shared" ref="F61:P61" si="1028">IF(F19="","",1)</f>
        <v>1</v>
      </c>
      <c r="G61" s="146">
        <f t="shared" si="1028"/>
        <v>1</v>
      </c>
      <c r="H61" s="146">
        <f t="shared" si="1028"/>
        <v>1</v>
      </c>
      <c r="I61" s="146">
        <f t="shared" si="1028"/>
        <v>1</v>
      </c>
      <c r="J61" s="146">
        <f t="shared" si="1028"/>
        <v>1</v>
      </c>
      <c r="K61" s="146" t="str">
        <f t="shared" si="1028"/>
        <v/>
      </c>
      <c r="L61" s="146" t="str">
        <f t="shared" si="1028"/>
        <v/>
      </c>
      <c r="M61" s="146" t="str">
        <f t="shared" si="1028"/>
        <v/>
      </c>
      <c r="N61" s="146" t="str">
        <f t="shared" si="1028"/>
        <v/>
      </c>
      <c r="O61" s="146" t="str">
        <f t="shared" si="1028"/>
        <v/>
      </c>
      <c r="P61" s="146" t="str">
        <f t="shared" si="1028"/>
        <v/>
      </c>
      <c r="U61" s="146" t="str">
        <f>IF(U19="","",1)</f>
        <v/>
      </c>
      <c r="V61" s="146" t="str">
        <f t="shared" ref="V61:AF61" si="1029">IF(V19="","",1)</f>
        <v/>
      </c>
      <c r="W61" s="146" t="str">
        <f t="shared" si="1029"/>
        <v/>
      </c>
      <c r="X61" s="146" t="str">
        <f t="shared" si="1029"/>
        <v/>
      </c>
      <c r="Y61" s="146" t="str">
        <f t="shared" si="1029"/>
        <v/>
      </c>
      <c r="Z61" s="146" t="str">
        <f t="shared" si="1029"/>
        <v/>
      </c>
      <c r="AA61" s="146" t="str">
        <f t="shared" si="1029"/>
        <v/>
      </c>
      <c r="AB61" s="146" t="str">
        <f t="shared" si="1029"/>
        <v/>
      </c>
      <c r="AC61" s="146" t="str">
        <f t="shared" si="1029"/>
        <v/>
      </c>
      <c r="AD61" s="146" t="str">
        <f t="shared" si="1029"/>
        <v/>
      </c>
      <c r="AE61" s="146" t="str">
        <f t="shared" si="1029"/>
        <v/>
      </c>
      <c r="AF61" s="146" t="str">
        <f t="shared" si="1029"/>
        <v/>
      </c>
      <c r="AK61" s="146" t="str">
        <f>IF(AK19="","",1)</f>
        <v/>
      </c>
      <c r="AL61" s="146" t="str">
        <f t="shared" ref="AL61:AV61" si="1030">IF(AL19="","",1)</f>
        <v/>
      </c>
      <c r="AM61" s="146" t="str">
        <f t="shared" si="1030"/>
        <v/>
      </c>
      <c r="AN61" s="146" t="str">
        <f t="shared" si="1030"/>
        <v/>
      </c>
      <c r="AO61" s="146" t="str">
        <f t="shared" si="1030"/>
        <v/>
      </c>
      <c r="AP61" s="146" t="str">
        <f t="shared" si="1030"/>
        <v/>
      </c>
      <c r="AQ61" s="146" t="str">
        <f t="shared" si="1030"/>
        <v/>
      </c>
      <c r="AR61" s="146" t="str">
        <f t="shared" si="1030"/>
        <v/>
      </c>
      <c r="AS61" s="146" t="str">
        <f t="shared" si="1030"/>
        <v/>
      </c>
      <c r="AT61" s="146" t="str">
        <f t="shared" si="1030"/>
        <v/>
      </c>
      <c r="AU61" s="146" t="str">
        <f t="shared" si="1030"/>
        <v/>
      </c>
      <c r="AV61" s="146" t="str">
        <f t="shared" si="1030"/>
        <v/>
      </c>
      <c r="BA61" s="146" t="str">
        <f>IF(BA19="","",1)</f>
        <v/>
      </c>
      <c r="BB61" s="146" t="str">
        <f t="shared" ref="BB61:BL61" si="1031">IF(BB19="","",1)</f>
        <v/>
      </c>
      <c r="BC61" s="146" t="str">
        <f t="shared" si="1031"/>
        <v/>
      </c>
      <c r="BD61" s="146" t="str">
        <f t="shared" si="1031"/>
        <v/>
      </c>
      <c r="BE61" s="146" t="str">
        <f t="shared" si="1031"/>
        <v/>
      </c>
      <c r="BF61" s="146" t="str">
        <f t="shared" si="1031"/>
        <v/>
      </c>
      <c r="BG61" s="146" t="str">
        <f t="shared" si="1031"/>
        <v/>
      </c>
      <c r="BH61" s="146" t="str">
        <f t="shared" si="1031"/>
        <v/>
      </c>
      <c r="BI61" s="146" t="str">
        <f t="shared" si="1031"/>
        <v/>
      </c>
      <c r="BJ61" s="146" t="str">
        <f t="shared" si="1031"/>
        <v/>
      </c>
      <c r="BK61" s="146" t="str">
        <f t="shared" si="1031"/>
        <v/>
      </c>
      <c r="BL61" s="146" t="str">
        <f t="shared" si="1031"/>
        <v/>
      </c>
      <c r="BQ61" s="146" t="str">
        <f>IF(BQ19="","",1)</f>
        <v/>
      </c>
      <c r="BR61" s="146" t="str">
        <f t="shared" ref="BR61:CB61" si="1032">IF(BR19="","",1)</f>
        <v/>
      </c>
      <c r="BS61" s="146" t="str">
        <f t="shared" si="1032"/>
        <v/>
      </c>
      <c r="BT61" s="146" t="str">
        <f t="shared" si="1032"/>
        <v/>
      </c>
      <c r="BU61" s="146" t="str">
        <f t="shared" si="1032"/>
        <v/>
      </c>
      <c r="BV61" s="146" t="str">
        <f t="shared" si="1032"/>
        <v/>
      </c>
      <c r="BW61" s="146" t="str">
        <f t="shared" si="1032"/>
        <v/>
      </c>
      <c r="BX61" s="146" t="str">
        <f t="shared" si="1032"/>
        <v/>
      </c>
      <c r="BY61" s="146" t="str">
        <f t="shared" si="1032"/>
        <v/>
      </c>
      <c r="BZ61" s="146" t="str">
        <f t="shared" si="1032"/>
        <v/>
      </c>
      <c r="CA61" s="146" t="str">
        <f t="shared" si="1032"/>
        <v/>
      </c>
      <c r="CB61" s="146" t="str">
        <f t="shared" si="1032"/>
        <v/>
      </c>
    </row>
    <row r="62" spans="1:84" s="146" customFormat="1" ht="30" customHeight="1">
      <c r="A62" s="42"/>
      <c r="E62" s="146">
        <f>IF(E18="","",1)</f>
        <v>1</v>
      </c>
      <c r="F62" s="146">
        <f t="shared" ref="F62:P62" si="1033">IF(F18="","",1)</f>
        <v>1</v>
      </c>
      <c r="G62" s="146">
        <f t="shared" si="1033"/>
        <v>1</v>
      </c>
      <c r="H62" s="146">
        <f t="shared" si="1033"/>
        <v>1</v>
      </c>
      <c r="I62" s="146">
        <f t="shared" si="1033"/>
        <v>1</v>
      </c>
      <c r="J62" s="146">
        <f t="shared" si="1033"/>
        <v>1</v>
      </c>
      <c r="K62" s="146">
        <f t="shared" si="1033"/>
        <v>1</v>
      </c>
      <c r="L62" s="146" t="str">
        <f t="shared" si="1033"/>
        <v/>
      </c>
      <c r="M62" s="146" t="str">
        <f t="shared" si="1033"/>
        <v/>
      </c>
      <c r="N62" s="146" t="str">
        <f t="shared" si="1033"/>
        <v/>
      </c>
      <c r="O62" s="146" t="str">
        <f t="shared" si="1033"/>
        <v/>
      </c>
      <c r="P62" s="146" t="str">
        <f t="shared" si="1033"/>
        <v/>
      </c>
      <c r="U62" s="146" t="str">
        <f>IF(U18="","",1)</f>
        <v/>
      </c>
      <c r="V62" s="146" t="str">
        <f t="shared" ref="V62:AF62" si="1034">IF(V18="","",1)</f>
        <v/>
      </c>
      <c r="W62" s="146" t="str">
        <f t="shared" si="1034"/>
        <v/>
      </c>
      <c r="X62" s="146" t="str">
        <f t="shared" si="1034"/>
        <v/>
      </c>
      <c r="Y62" s="146" t="str">
        <f t="shared" si="1034"/>
        <v/>
      </c>
      <c r="Z62" s="146" t="str">
        <f t="shared" si="1034"/>
        <v/>
      </c>
      <c r="AA62" s="146" t="str">
        <f t="shared" si="1034"/>
        <v/>
      </c>
      <c r="AB62" s="146" t="str">
        <f t="shared" si="1034"/>
        <v/>
      </c>
      <c r="AC62" s="146" t="str">
        <f t="shared" si="1034"/>
        <v/>
      </c>
      <c r="AD62" s="146" t="str">
        <f t="shared" si="1034"/>
        <v/>
      </c>
      <c r="AE62" s="146" t="str">
        <f t="shared" si="1034"/>
        <v/>
      </c>
      <c r="AF62" s="146" t="str">
        <f t="shared" si="1034"/>
        <v/>
      </c>
      <c r="AK62" s="146" t="str">
        <f>IF(AK18="","",1)</f>
        <v/>
      </c>
      <c r="AL62" s="146" t="str">
        <f t="shared" ref="AL62:AV62" si="1035">IF(AL18="","",1)</f>
        <v/>
      </c>
      <c r="AM62" s="146" t="str">
        <f t="shared" si="1035"/>
        <v/>
      </c>
      <c r="AN62" s="146" t="str">
        <f t="shared" si="1035"/>
        <v/>
      </c>
      <c r="AO62" s="146" t="str">
        <f t="shared" si="1035"/>
        <v/>
      </c>
      <c r="AP62" s="146" t="str">
        <f t="shared" si="1035"/>
        <v/>
      </c>
      <c r="AQ62" s="146" t="str">
        <f t="shared" si="1035"/>
        <v/>
      </c>
      <c r="AR62" s="146" t="str">
        <f t="shared" si="1035"/>
        <v/>
      </c>
      <c r="AS62" s="146" t="str">
        <f t="shared" si="1035"/>
        <v/>
      </c>
      <c r="AT62" s="146" t="str">
        <f t="shared" si="1035"/>
        <v/>
      </c>
      <c r="AU62" s="146" t="str">
        <f t="shared" si="1035"/>
        <v/>
      </c>
      <c r="AV62" s="146" t="str">
        <f t="shared" si="1035"/>
        <v/>
      </c>
      <c r="BA62" s="146" t="str">
        <f>IF(BA18="","",1)</f>
        <v/>
      </c>
      <c r="BB62" s="146" t="str">
        <f t="shared" ref="BB62:BL62" si="1036">IF(BB18="","",1)</f>
        <v/>
      </c>
      <c r="BC62" s="146" t="str">
        <f t="shared" si="1036"/>
        <v/>
      </c>
      <c r="BD62" s="146" t="str">
        <f t="shared" si="1036"/>
        <v/>
      </c>
      <c r="BE62" s="146" t="str">
        <f t="shared" si="1036"/>
        <v/>
      </c>
      <c r="BF62" s="146" t="str">
        <f t="shared" si="1036"/>
        <v/>
      </c>
      <c r="BG62" s="146" t="str">
        <f t="shared" si="1036"/>
        <v/>
      </c>
      <c r="BH62" s="146" t="str">
        <f t="shared" si="1036"/>
        <v/>
      </c>
      <c r="BI62" s="146" t="str">
        <f t="shared" si="1036"/>
        <v/>
      </c>
      <c r="BJ62" s="146" t="str">
        <f t="shared" si="1036"/>
        <v/>
      </c>
      <c r="BK62" s="146" t="str">
        <f t="shared" si="1036"/>
        <v/>
      </c>
      <c r="BL62" s="146" t="str">
        <f t="shared" si="1036"/>
        <v/>
      </c>
      <c r="BQ62" s="146" t="str">
        <f>IF(BQ18="","",1)</f>
        <v/>
      </c>
      <c r="BR62" s="146" t="str">
        <f t="shared" ref="BR62:CB62" si="1037">IF(BR18="","",1)</f>
        <v/>
      </c>
      <c r="BS62" s="146" t="str">
        <f t="shared" si="1037"/>
        <v/>
      </c>
      <c r="BT62" s="146" t="str">
        <f t="shared" si="1037"/>
        <v/>
      </c>
      <c r="BU62" s="146" t="str">
        <f t="shared" si="1037"/>
        <v/>
      </c>
      <c r="BV62" s="146" t="str">
        <f t="shared" si="1037"/>
        <v/>
      </c>
      <c r="BW62" s="146" t="str">
        <f t="shared" si="1037"/>
        <v/>
      </c>
      <c r="BX62" s="146" t="str">
        <f t="shared" si="1037"/>
        <v/>
      </c>
      <c r="BY62" s="146" t="str">
        <f t="shared" si="1037"/>
        <v/>
      </c>
      <c r="BZ62" s="146" t="str">
        <f t="shared" si="1037"/>
        <v/>
      </c>
      <c r="CA62" s="146" t="str">
        <f t="shared" si="1037"/>
        <v/>
      </c>
      <c r="CB62" s="146" t="str">
        <f t="shared" si="1037"/>
        <v/>
      </c>
    </row>
    <row r="63" spans="1:84" s="146" customFormat="1" ht="30" customHeight="1">
      <c r="A63" s="42"/>
      <c r="E63" s="146">
        <f>IF(E25="","",1)</f>
        <v>1</v>
      </c>
      <c r="F63" s="146">
        <f t="shared" ref="F63:P63" si="1038">IF(F25="","",1)</f>
        <v>1</v>
      </c>
      <c r="G63" s="146">
        <f t="shared" si="1038"/>
        <v>1</v>
      </c>
      <c r="H63" s="146">
        <f t="shared" si="1038"/>
        <v>1</v>
      </c>
      <c r="I63" s="146">
        <f t="shared" si="1038"/>
        <v>1</v>
      </c>
      <c r="J63" s="146">
        <f t="shared" si="1038"/>
        <v>1</v>
      </c>
      <c r="K63" s="146" t="str">
        <f t="shared" si="1038"/>
        <v/>
      </c>
      <c r="L63" s="146" t="str">
        <f t="shared" si="1038"/>
        <v/>
      </c>
      <c r="M63" s="146" t="str">
        <f t="shared" si="1038"/>
        <v/>
      </c>
      <c r="N63" s="146" t="str">
        <f t="shared" si="1038"/>
        <v/>
      </c>
      <c r="O63" s="146" t="str">
        <f t="shared" si="1038"/>
        <v/>
      </c>
      <c r="P63" s="146" t="str">
        <f t="shared" si="1038"/>
        <v/>
      </c>
      <c r="U63" s="146" t="str">
        <f>IF(U25="","",1)</f>
        <v/>
      </c>
      <c r="V63" s="146" t="str">
        <f t="shared" ref="V63:AF63" si="1039">IF(V25="","",1)</f>
        <v/>
      </c>
      <c r="W63" s="146" t="str">
        <f t="shared" si="1039"/>
        <v/>
      </c>
      <c r="X63" s="146" t="str">
        <f t="shared" si="1039"/>
        <v/>
      </c>
      <c r="Y63" s="146" t="str">
        <f t="shared" si="1039"/>
        <v/>
      </c>
      <c r="Z63" s="146" t="str">
        <f t="shared" si="1039"/>
        <v/>
      </c>
      <c r="AA63" s="146" t="str">
        <f t="shared" si="1039"/>
        <v/>
      </c>
      <c r="AB63" s="146" t="str">
        <f t="shared" si="1039"/>
        <v/>
      </c>
      <c r="AC63" s="146" t="str">
        <f t="shared" si="1039"/>
        <v/>
      </c>
      <c r="AD63" s="146" t="str">
        <f t="shared" si="1039"/>
        <v/>
      </c>
      <c r="AE63" s="146" t="str">
        <f t="shared" si="1039"/>
        <v/>
      </c>
      <c r="AF63" s="146" t="str">
        <f t="shared" si="1039"/>
        <v/>
      </c>
      <c r="AK63" s="146" t="str">
        <f>IF(AK25="","",1)</f>
        <v/>
      </c>
      <c r="AL63" s="146" t="str">
        <f t="shared" ref="AL63:AV63" si="1040">IF(AL25="","",1)</f>
        <v/>
      </c>
      <c r="AM63" s="146" t="str">
        <f t="shared" si="1040"/>
        <v/>
      </c>
      <c r="AN63" s="146" t="str">
        <f t="shared" si="1040"/>
        <v/>
      </c>
      <c r="AO63" s="146" t="str">
        <f t="shared" si="1040"/>
        <v/>
      </c>
      <c r="AP63" s="146" t="str">
        <f t="shared" si="1040"/>
        <v/>
      </c>
      <c r="AQ63" s="146" t="str">
        <f t="shared" si="1040"/>
        <v/>
      </c>
      <c r="AR63" s="146" t="str">
        <f t="shared" si="1040"/>
        <v/>
      </c>
      <c r="AS63" s="146" t="str">
        <f t="shared" si="1040"/>
        <v/>
      </c>
      <c r="AT63" s="146" t="str">
        <f t="shared" si="1040"/>
        <v/>
      </c>
      <c r="AU63" s="146" t="str">
        <f t="shared" si="1040"/>
        <v/>
      </c>
      <c r="AV63" s="146" t="str">
        <f t="shared" si="1040"/>
        <v/>
      </c>
      <c r="BA63" s="146" t="str">
        <f>IF(BA25="","",1)</f>
        <v/>
      </c>
      <c r="BB63" s="146" t="str">
        <f t="shared" ref="BB63:BL63" si="1041">IF(BB25="","",1)</f>
        <v/>
      </c>
      <c r="BC63" s="146" t="str">
        <f t="shared" si="1041"/>
        <v/>
      </c>
      <c r="BD63" s="146" t="str">
        <f t="shared" si="1041"/>
        <v/>
      </c>
      <c r="BE63" s="146" t="str">
        <f t="shared" si="1041"/>
        <v/>
      </c>
      <c r="BF63" s="146" t="str">
        <f t="shared" si="1041"/>
        <v/>
      </c>
      <c r="BG63" s="146" t="str">
        <f t="shared" si="1041"/>
        <v/>
      </c>
      <c r="BH63" s="146" t="str">
        <f t="shared" si="1041"/>
        <v/>
      </c>
      <c r="BI63" s="146" t="str">
        <f t="shared" si="1041"/>
        <v/>
      </c>
      <c r="BJ63" s="146" t="str">
        <f t="shared" si="1041"/>
        <v/>
      </c>
      <c r="BK63" s="146" t="str">
        <f t="shared" si="1041"/>
        <v/>
      </c>
      <c r="BL63" s="146" t="str">
        <f t="shared" si="1041"/>
        <v/>
      </c>
      <c r="BQ63" s="146" t="str">
        <f>IF(BQ25="","",1)</f>
        <v/>
      </c>
      <c r="BR63" s="146" t="str">
        <f t="shared" ref="BR63:CB63" si="1042">IF(BR25="","",1)</f>
        <v/>
      </c>
      <c r="BS63" s="146" t="str">
        <f t="shared" si="1042"/>
        <v/>
      </c>
      <c r="BT63" s="146" t="str">
        <f t="shared" si="1042"/>
        <v/>
      </c>
      <c r="BU63" s="146" t="str">
        <f t="shared" si="1042"/>
        <v/>
      </c>
      <c r="BV63" s="146" t="str">
        <f t="shared" si="1042"/>
        <v/>
      </c>
      <c r="BW63" s="146" t="str">
        <f t="shared" si="1042"/>
        <v/>
      </c>
      <c r="BX63" s="146" t="str">
        <f t="shared" si="1042"/>
        <v/>
      </c>
      <c r="BY63" s="146" t="str">
        <f t="shared" si="1042"/>
        <v/>
      </c>
      <c r="BZ63" s="146" t="str">
        <f t="shared" si="1042"/>
        <v/>
      </c>
      <c r="CA63" s="146" t="str">
        <f t="shared" si="1042"/>
        <v/>
      </c>
      <c r="CB63" s="146" t="str">
        <f t="shared" si="1042"/>
        <v/>
      </c>
    </row>
    <row r="64" spans="1:84" s="146" customFormat="1" ht="30" customHeight="1">
      <c r="A64" s="42"/>
      <c r="D64" s="145"/>
      <c r="E64" s="146">
        <f>IF(E24="","",1)</f>
        <v>1</v>
      </c>
      <c r="F64" s="146">
        <f t="shared" ref="F64:P64" si="1043">IF(F24="","",1)</f>
        <v>1</v>
      </c>
      <c r="G64" s="146">
        <f t="shared" si="1043"/>
        <v>1</v>
      </c>
      <c r="H64" s="146">
        <f t="shared" si="1043"/>
        <v>1</v>
      </c>
      <c r="I64" s="146">
        <f t="shared" si="1043"/>
        <v>1</v>
      </c>
      <c r="J64" s="146">
        <f t="shared" si="1043"/>
        <v>1</v>
      </c>
      <c r="K64" s="146">
        <f t="shared" si="1043"/>
        <v>1</v>
      </c>
      <c r="L64" s="146" t="str">
        <f t="shared" si="1043"/>
        <v/>
      </c>
      <c r="M64" s="146" t="str">
        <f t="shared" si="1043"/>
        <v/>
      </c>
      <c r="N64" s="146" t="str">
        <f t="shared" si="1043"/>
        <v/>
      </c>
      <c r="O64" s="146" t="str">
        <f t="shared" si="1043"/>
        <v/>
      </c>
      <c r="P64" s="146" t="str">
        <f t="shared" si="1043"/>
        <v/>
      </c>
      <c r="U64" s="146" t="str">
        <f>IF(U24="","",1)</f>
        <v/>
      </c>
      <c r="V64" s="146" t="str">
        <f t="shared" ref="V64:AF64" si="1044">IF(V24="","",1)</f>
        <v/>
      </c>
      <c r="W64" s="146" t="str">
        <f t="shared" si="1044"/>
        <v/>
      </c>
      <c r="X64" s="146" t="str">
        <f t="shared" si="1044"/>
        <v/>
      </c>
      <c r="Y64" s="146" t="str">
        <f t="shared" si="1044"/>
        <v/>
      </c>
      <c r="Z64" s="146" t="str">
        <f t="shared" si="1044"/>
        <v/>
      </c>
      <c r="AA64" s="146" t="str">
        <f t="shared" si="1044"/>
        <v/>
      </c>
      <c r="AB64" s="146" t="str">
        <f t="shared" si="1044"/>
        <v/>
      </c>
      <c r="AC64" s="146" t="str">
        <f t="shared" si="1044"/>
        <v/>
      </c>
      <c r="AD64" s="146" t="str">
        <f t="shared" si="1044"/>
        <v/>
      </c>
      <c r="AE64" s="146" t="str">
        <f t="shared" si="1044"/>
        <v/>
      </c>
      <c r="AF64" s="146" t="str">
        <f t="shared" si="1044"/>
        <v/>
      </c>
      <c r="AK64" s="146" t="str">
        <f>IF(AK24="","",1)</f>
        <v/>
      </c>
      <c r="AL64" s="146" t="str">
        <f t="shared" ref="AL64:AV64" si="1045">IF(AL24="","",1)</f>
        <v/>
      </c>
      <c r="AM64" s="146" t="str">
        <f t="shared" si="1045"/>
        <v/>
      </c>
      <c r="AN64" s="146" t="str">
        <f t="shared" si="1045"/>
        <v/>
      </c>
      <c r="AO64" s="146" t="str">
        <f t="shared" si="1045"/>
        <v/>
      </c>
      <c r="AP64" s="146" t="str">
        <f t="shared" si="1045"/>
        <v/>
      </c>
      <c r="AQ64" s="146" t="str">
        <f t="shared" si="1045"/>
        <v/>
      </c>
      <c r="AR64" s="146" t="str">
        <f t="shared" si="1045"/>
        <v/>
      </c>
      <c r="AS64" s="146" t="str">
        <f t="shared" si="1045"/>
        <v/>
      </c>
      <c r="AT64" s="146" t="str">
        <f t="shared" si="1045"/>
        <v/>
      </c>
      <c r="AU64" s="146" t="str">
        <f t="shared" si="1045"/>
        <v/>
      </c>
      <c r="AV64" s="146" t="str">
        <f t="shared" si="1045"/>
        <v/>
      </c>
      <c r="BA64" s="146" t="str">
        <f>IF(BA24="","",1)</f>
        <v/>
      </c>
      <c r="BB64" s="146" t="str">
        <f t="shared" ref="BB64:BL64" si="1046">IF(BB24="","",1)</f>
        <v/>
      </c>
      <c r="BC64" s="146" t="str">
        <f t="shared" si="1046"/>
        <v/>
      </c>
      <c r="BD64" s="146" t="str">
        <f t="shared" si="1046"/>
        <v/>
      </c>
      <c r="BE64" s="146" t="str">
        <f t="shared" si="1046"/>
        <v/>
      </c>
      <c r="BF64" s="146" t="str">
        <f t="shared" si="1046"/>
        <v/>
      </c>
      <c r="BG64" s="146" t="str">
        <f t="shared" si="1046"/>
        <v/>
      </c>
      <c r="BH64" s="146" t="str">
        <f t="shared" si="1046"/>
        <v/>
      </c>
      <c r="BI64" s="146" t="str">
        <f t="shared" si="1046"/>
        <v/>
      </c>
      <c r="BJ64" s="146" t="str">
        <f t="shared" si="1046"/>
        <v/>
      </c>
      <c r="BK64" s="146" t="str">
        <f t="shared" si="1046"/>
        <v/>
      </c>
      <c r="BL64" s="146" t="str">
        <f t="shared" si="1046"/>
        <v/>
      </c>
      <c r="BQ64" s="146" t="str">
        <f>IF(BQ24="","",1)</f>
        <v/>
      </c>
      <c r="BR64" s="146" t="str">
        <f t="shared" ref="BR64:CB64" si="1047">IF(BR24="","",1)</f>
        <v/>
      </c>
      <c r="BS64" s="146" t="str">
        <f t="shared" si="1047"/>
        <v/>
      </c>
      <c r="BT64" s="146" t="str">
        <f t="shared" si="1047"/>
        <v/>
      </c>
      <c r="BU64" s="146" t="str">
        <f t="shared" si="1047"/>
        <v/>
      </c>
      <c r="BV64" s="146" t="str">
        <f t="shared" si="1047"/>
        <v/>
      </c>
      <c r="BW64" s="146" t="str">
        <f t="shared" si="1047"/>
        <v/>
      </c>
      <c r="BX64" s="146" t="str">
        <f t="shared" si="1047"/>
        <v/>
      </c>
      <c r="BY64" s="146" t="str">
        <f t="shared" si="1047"/>
        <v/>
      </c>
      <c r="BZ64" s="146" t="str">
        <f t="shared" si="1047"/>
        <v/>
      </c>
      <c r="CA64" s="146" t="str">
        <f t="shared" si="1047"/>
        <v/>
      </c>
      <c r="CB64" s="146" t="str">
        <f t="shared" si="1047"/>
        <v/>
      </c>
    </row>
    <row r="65" spans="1:80" s="146" customFormat="1" ht="30" customHeight="1">
      <c r="A65" s="42"/>
      <c r="C65" s="147"/>
      <c r="D65" s="147"/>
      <c r="E65" s="148">
        <f>IF(E31="","",1)</f>
        <v>1</v>
      </c>
      <c r="F65" s="148">
        <f t="shared" ref="F65:P65" si="1048">IF(F31="","",1)</f>
        <v>1</v>
      </c>
      <c r="G65" s="148">
        <f t="shared" si="1048"/>
        <v>1</v>
      </c>
      <c r="H65" s="148">
        <f t="shared" si="1048"/>
        <v>1</v>
      </c>
      <c r="I65" s="148">
        <f t="shared" si="1048"/>
        <v>1</v>
      </c>
      <c r="J65" s="148">
        <f t="shared" si="1048"/>
        <v>1</v>
      </c>
      <c r="K65" s="148" t="str">
        <f t="shared" si="1048"/>
        <v/>
      </c>
      <c r="L65" s="148" t="str">
        <f t="shared" si="1048"/>
        <v/>
      </c>
      <c r="M65" s="148" t="str">
        <f t="shared" si="1048"/>
        <v/>
      </c>
      <c r="N65" s="148" t="str">
        <f t="shared" si="1048"/>
        <v/>
      </c>
      <c r="O65" s="148" t="str">
        <f t="shared" si="1048"/>
        <v/>
      </c>
      <c r="P65" s="148" t="str">
        <f t="shared" si="1048"/>
        <v/>
      </c>
      <c r="U65" s="148" t="str">
        <f>IF(U31="","",1)</f>
        <v/>
      </c>
      <c r="V65" s="148" t="str">
        <f t="shared" ref="V65:AF65" si="1049">IF(V31="","",1)</f>
        <v/>
      </c>
      <c r="W65" s="148" t="str">
        <f t="shared" si="1049"/>
        <v/>
      </c>
      <c r="X65" s="148" t="str">
        <f t="shared" si="1049"/>
        <v/>
      </c>
      <c r="Y65" s="148" t="str">
        <f t="shared" si="1049"/>
        <v/>
      </c>
      <c r="Z65" s="148" t="str">
        <f t="shared" si="1049"/>
        <v/>
      </c>
      <c r="AA65" s="148" t="str">
        <f t="shared" si="1049"/>
        <v/>
      </c>
      <c r="AB65" s="148" t="str">
        <f t="shared" si="1049"/>
        <v/>
      </c>
      <c r="AC65" s="148" t="str">
        <f t="shared" si="1049"/>
        <v/>
      </c>
      <c r="AD65" s="148" t="str">
        <f t="shared" si="1049"/>
        <v/>
      </c>
      <c r="AE65" s="148" t="str">
        <f t="shared" si="1049"/>
        <v/>
      </c>
      <c r="AF65" s="148" t="str">
        <f t="shared" si="1049"/>
        <v/>
      </c>
      <c r="AK65" s="148" t="str">
        <f>IF(AK31="","",1)</f>
        <v/>
      </c>
      <c r="AL65" s="148" t="str">
        <f t="shared" ref="AL65:AV65" si="1050">IF(AL31="","",1)</f>
        <v/>
      </c>
      <c r="AM65" s="148" t="str">
        <f t="shared" si="1050"/>
        <v/>
      </c>
      <c r="AN65" s="148" t="str">
        <f t="shared" si="1050"/>
        <v/>
      </c>
      <c r="AO65" s="148" t="str">
        <f t="shared" si="1050"/>
        <v/>
      </c>
      <c r="AP65" s="148" t="str">
        <f t="shared" si="1050"/>
        <v/>
      </c>
      <c r="AQ65" s="148" t="str">
        <f t="shared" si="1050"/>
        <v/>
      </c>
      <c r="AR65" s="148" t="str">
        <f t="shared" si="1050"/>
        <v/>
      </c>
      <c r="AS65" s="148" t="str">
        <f t="shared" si="1050"/>
        <v/>
      </c>
      <c r="AT65" s="148" t="str">
        <f t="shared" si="1050"/>
        <v/>
      </c>
      <c r="AU65" s="148" t="str">
        <f t="shared" si="1050"/>
        <v/>
      </c>
      <c r="AV65" s="148" t="str">
        <f t="shared" si="1050"/>
        <v/>
      </c>
      <c r="BA65" s="148" t="str">
        <f>IF(BA31="","",1)</f>
        <v/>
      </c>
      <c r="BB65" s="148" t="str">
        <f t="shared" ref="BB65:BL65" si="1051">IF(BB31="","",1)</f>
        <v/>
      </c>
      <c r="BC65" s="148" t="str">
        <f t="shared" si="1051"/>
        <v/>
      </c>
      <c r="BD65" s="148" t="str">
        <f t="shared" si="1051"/>
        <v/>
      </c>
      <c r="BE65" s="148" t="str">
        <f t="shared" si="1051"/>
        <v/>
      </c>
      <c r="BF65" s="148" t="str">
        <f t="shared" si="1051"/>
        <v/>
      </c>
      <c r="BG65" s="148" t="str">
        <f t="shared" si="1051"/>
        <v/>
      </c>
      <c r="BH65" s="148" t="str">
        <f t="shared" si="1051"/>
        <v/>
      </c>
      <c r="BI65" s="148" t="str">
        <f t="shared" si="1051"/>
        <v/>
      </c>
      <c r="BJ65" s="148" t="str">
        <f t="shared" si="1051"/>
        <v/>
      </c>
      <c r="BK65" s="148" t="str">
        <f t="shared" si="1051"/>
        <v/>
      </c>
      <c r="BL65" s="148" t="str">
        <f t="shared" si="1051"/>
        <v/>
      </c>
      <c r="BQ65" s="148" t="str">
        <f>IF(BQ31="","",1)</f>
        <v/>
      </c>
      <c r="BR65" s="148" t="str">
        <f t="shared" ref="BR65:CB65" si="1052">IF(BR31="","",1)</f>
        <v/>
      </c>
      <c r="BS65" s="148" t="str">
        <f t="shared" si="1052"/>
        <v/>
      </c>
      <c r="BT65" s="148" t="str">
        <f t="shared" si="1052"/>
        <v/>
      </c>
      <c r="BU65" s="148" t="str">
        <f t="shared" si="1052"/>
        <v/>
      </c>
      <c r="BV65" s="148" t="str">
        <f t="shared" si="1052"/>
        <v/>
      </c>
      <c r="BW65" s="148" t="str">
        <f t="shared" si="1052"/>
        <v/>
      </c>
      <c r="BX65" s="148" t="str">
        <f t="shared" si="1052"/>
        <v/>
      </c>
      <c r="BY65" s="148" t="str">
        <f t="shared" si="1052"/>
        <v/>
      </c>
      <c r="BZ65" s="148" t="str">
        <f t="shared" si="1052"/>
        <v/>
      </c>
      <c r="CA65" s="148" t="str">
        <f t="shared" si="1052"/>
        <v/>
      </c>
      <c r="CB65" s="148" t="str">
        <f t="shared" si="1052"/>
        <v/>
      </c>
    </row>
    <row r="66" spans="1:80" s="146" customFormat="1" ht="30" customHeight="1">
      <c r="A66" s="42"/>
      <c r="C66" s="147"/>
      <c r="D66" s="147"/>
      <c r="E66" s="146">
        <f>IF(E30="","",1)</f>
        <v>1</v>
      </c>
      <c r="F66" s="146">
        <f t="shared" ref="F66:P66" si="1053">IF(F30="","",1)</f>
        <v>1</v>
      </c>
      <c r="G66" s="146">
        <f t="shared" si="1053"/>
        <v>1</v>
      </c>
      <c r="H66" s="146">
        <f t="shared" si="1053"/>
        <v>1</v>
      </c>
      <c r="I66" s="146">
        <f t="shared" si="1053"/>
        <v>1</v>
      </c>
      <c r="J66" s="146">
        <f t="shared" si="1053"/>
        <v>1</v>
      </c>
      <c r="K66" s="146">
        <f t="shared" si="1053"/>
        <v>1</v>
      </c>
      <c r="L66" s="146" t="str">
        <f t="shared" si="1053"/>
        <v/>
      </c>
      <c r="M66" s="146" t="str">
        <f t="shared" si="1053"/>
        <v/>
      </c>
      <c r="N66" s="146" t="str">
        <f t="shared" si="1053"/>
        <v/>
      </c>
      <c r="O66" s="146" t="str">
        <f t="shared" si="1053"/>
        <v/>
      </c>
      <c r="P66" s="146" t="str">
        <f t="shared" si="1053"/>
        <v/>
      </c>
      <c r="U66" s="146" t="str">
        <f>IF(U30="","",1)</f>
        <v/>
      </c>
      <c r="V66" s="146" t="str">
        <f t="shared" ref="V66:AF66" si="1054">IF(V30="","",1)</f>
        <v/>
      </c>
      <c r="W66" s="146" t="str">
        <f t="shared" si="1054"/>
        <v/>
      </c>
      <c r="X66" s="146" t="str">
        <f t="shared" si="1054"/>
        <v/>
      </c>
      <c r="Y66" s="146" t="str">
        <f t="shared" si="1054"/>
        <v/>
      </c>
      <c r="Z66" s="146" t="str">
        <f t="shared" si="1054"/>
        <v/>
      </c>
      <c r="AA66" s="146" t="str">
        <f t="shared" si="1054"/>
        <v/>
      </c>
      <c r="AB66" s="146" t="str">
        <f t="shared" si="1054"/>
        <v/>
      </c>
      <c r="AC66" s="146" t="str">
        <f t="shared" si="1054"/>
        <v/>
      </c>
      <c r="AD66" s="146" t="str">
        <f t="shared" si="1054"/>
        <v/>
      </c>
      <c r="AE66" s="146" t="str">
        <f t="shared" si="1054"/>
        <v/>
      </c>
      <c r="AF66" s="146" t="str">
        <f t="shared" si="1054"/>
        <v/>
      </c>
      <c r="AK66" s="146" t="str">
        <f>IF(AK30="","",1)</f>
        <v/>
      </c>
      <c r="AL66" s="146" t="str">
        <f t="shared" ref="AL66:AV66" si="1055">IF(AL30="","",1)</f>
        <v/>
      </c>
      <c r="AM66" s="146" t="str">
        <f t="shared" si="1055"/>
        <v/>
      </c>
      <c r="AN66" s="146" t="str">
        <f t="shared" si="1055"/>
        <v/>
      </c>
      <c r="AO66" s="146" t="str">
        <f t="shared" si="1055"/>
        <v/>
      </c>
      <c r="AP66" s="146" t="str">
        <f t="shared" si="1055"/>
        <v/>
      </c>
      <c r="AQ66" s="146" t="str">
        <f t="shared" si="1055"/>
        <v/>
      </c>
      <c r="AR66" s="146" t="str">
        <f t="shared" si="1055"/>
        <v/>
      </c>
      <c r="AS66" s="146" t="str">
        <f t="shared" si="1055"/>
        <v/>
      </c>
      <c r="AT66" s="146" t="str">
        <f t="shared" si="1055"/>
        <v/>
      </c>
      <c r="AU66" s="146" t="str">
        <f t="shared" si="1055"/>
        <v/>
      </c>
      <c r="AV66" s="146" t="str">
        <f t="shared" si="1055"/>
        <v/>
      </c>
      <c r="BA66" s="146" t="str">
        <f>IF(BA30="","",1)</f>
        <v/>
      </c>
      <c r="BB66" s="146" t="str">
        <f t="shared" ref="BB66:BL66" si="1056">IF(BB30="","",1)</f>
        <v/>
      </c>
      <c r="BC66" s="146" t="str">
        <f t="shared" si="1056"/>
        <v/>
      </c>
      <c r="BD66" s="146" t="str">
        <f t="shared" si="1056"/>
        <v/>
      </c>
      <c r="BE66" s="146" t="str">
        <f t="shared" si="1056"/>
        <v/>
      </c>
      <c r="BF66" s="146" t="str">
        <f t="shared" si="1056"/>
        <v/>
      </c>
      <c r="BG66" s="146" t="str">
        <f t="shared" si="1056"/>
        <v/>
      </c>
      <c r="BH66" s="146" t="str">
        <f t="shared" si="1056"/>
        <v/>
      </c>
      <c r="BI66" s="146" t="str">
        <f t="shared" si="1056"/>
        <v/>
      </c>
      <c r="BJ66" s="146" t="str">
        <f t="shared" si="1056"/>
        <v/>
      </c>
      <c r="BK66" s="146" t="str">
        <f t="shared" si="1056"/>
        <v/>
      </c>
      <c r="BL66" s="146" t="str">
        <f t="shared" si="1056"/>
        <v/>
      </c>
      <c r="BQ66" s="146" t="str">
        <f>IF(BQ30="","",1)</f>
        <v/>
      </c>
      <c r="BR66" s="146" t="str">
        <f t="shared" ref="BR66:CB66" si="1057">IF(BR30="","",1)</f>
        <v/>
      </c>
      <c r="BS66" s="146" t="str">
        <f t="shared" si="1057"/>
        <v/>
      </c>
      <c r="BT66" s="146" t="str">
        <f t="shared" si="1057"/>
        <v/>
      </c>
      <c r="BU66" s="146" t="str">
        <f t="shared" si="1057"/>
        <v/>
      </c>
      <c r="BV66" s="146" t="str">
        <f t="shared" si="1057"/>
        <v/>
      </c>
      <c r="BW66" s="146" t="str">
        <f t="shared" si="1057"/>
        <v/>
      </c>
      <c r="BX66" s="146" t="str">
        <f t="shared" si="1057"/>
        <v/>
      </c>
      <c r="BY66" s="146" t="str">
        <f t="shared" si="1057"/>
        <v/>
      </c>
      <c r="BZ66" s="146" t="str">
        <f t="shared" si="1057"/>
        <v/>
      </c>
      <c r="CA66" s="146" t="str">
        <f t="shared" si="1057"/>
        <v/>
      </c>
      <c r="CB66" s="146" t="str">
        <f t="shared" si="1057"/>
        <v/>
      </c>
    </row>
    <row r="67" spans="1:80" s="146" customFormat="1" ht="30" customHeight="1">
      <c r="A67" s="42"/>
      <c r="E67" s="146" t="str">
        <f>IF(E37="","",1)</f>
        <v/>
      </c>
      <c r="F67" s="146" t="str">
        <f t="shared" ref="F67:P67" si="1058">IF(F37="","",1)</f>
        <v/>
      </c>
      <c r="G67" s="146" t="str">
        <f t="shared" si="1058"/>
        <v/>
      </c>
      <c r="H67" s="146" t="str">
        <f t="shared" si="1058"/>
        <v/>
      </c>
      <c r="I67" s="146" t="str">
        <f t="shared" si="1058"/>
        <v/>
      </c>
      <c r="J67" s="146" t="str">
        <f t="shared" si="1058"/>
        <v/>
      </c>
      <c r="K67" s="146" t="str">
        <f t="shared" si="1058"/>
        <v/>
      </c>
      <c r="L67" s="146" t="str">
        <f t="shared" si="1058"/>
        <v/>
      </c>
      <c r="M67" s="146" t="str">
        <f t="shared" si="1058"/>
        <v/>
      </c>
      <c r="N67" s="146" t="str">
        <f t="shared" si="1058"/>
        <v/>
      </c>
      <c r="O67" s="146" t="str">
        <f t="shared" si="1058"/>
        <v/>
      </c>
      <c r="P67" s="146" t="str">
        <f t="shared" si="1058"/>
        <v/>
      </c>
      <c r="U67" s="146" t="str">
        <f>IF(U37="","",1)</f>
        <v/>
      </c>
      <c r="V67" s="146" t="str">
        <f t="shared" ref="V67:AF67" si="1059">IF(V37="","",1)</f>
        <v/>
      </c>
      <c r="W67" s="146" t="str">
        <f t="shared" si="1059"/>
        <v/>
      </c>
      <c r="X67" s="146" t="str">
        <f t="shared" si="1059"/>
        <v/>
      </c>
      <c r="Y67" s="146" t="str">
        <f t="shared" si="1059"/>
        <v/>
      </c>
      <c r="Z67" s="146" t="str">
        <f t="shared" si="1059"/>
        <v/>
      </c>
      <c r="AA67" s="146" t="str">
        <f t="shared" si="1059"/>
        <v/>
      </c>
      <c r="AB67" s="146" t="str">
        <f t="shared" si="1059"/>
        <v/>
      </c>
      <c r="AC67" s="146" t="str">
        <f t="shared" si="1059"/>
        <v/>
      </c>
      <c r="AD67" s="146" t="str">
        <f t="shared" si="1059"/>
        <v/>
      </c>
      <c r="AE67" s="146" t="str">
        <f t="shared" si="1059"/>
        <v/>
      </c>
      <c r="AF67" s="146" t="str">
        <f t="shared" si="1059"/>
        <v/>
      </c>
      <c r="AK67" s="146" t="str">
        <f>IF(AK37="","",1)</f>
        <v/>
      </c>
      <c r="AL67" s="146" t="str">
        <f t="shared" ref="AL67:AV67" si="1060">IF(AL37="","",1)</f>
        <v/>
      </c>
      <c r="AM67" s="146" t="str">
        <f t="shared" si="1060"/>
        <v/>
      </c>
      <c r="AN67" s="146" t="str">
        <f t="shared" si="1060"/>
        <v/>
      </c>
      <c r="AO67" s="146" t="str">
        <f t="shared" si="1060"/>
        <v/>
      </c>
      <c r="AP67" s="146" t="str">
        <f t="shared" si="1060"/>
        <v/>
      </c>
      <c r="AQ67" s="146" t="str">
        <f t="shared" si="1060"/>
        <v/>
      </c>
      <c r="AR67" s="146" t="str">
        <f t="shared" si="1060"/>
        <v/>
      </c>
      <c r="AS67" s="146" t="str">
        <f t="shared" si="1060"/>
        <v/>
      </c>
      <c r="AT67" s="146" t="str">
        <f t="shared" si="1060"/>
        <v/>
      </c>
      <c r="AU67" s="146" t="str">
        <f t="shared" si="1060"/>
        <v/>
      </c>
      <c r="AV67" s="146" t="str">
        <f t="shared" si="1060"/>
        <v/>
      </c>
      <c r="BA67" s="146" t="str">
        <f>IF(BA37="","",1)</f>
        <v/>
      </c>
      <c r="BB67" s="146" t="str">
        <f t="shared" ref="BB67:BL67" si="1061">IF(BB37="","",1)</f>
        <v/>
      </c>
      <c r="BC67" s="146" t="str">
        <f t="shared" si="1061"/>
        <v/>
      </c>
      <c r="BD67" s="146" t="str">
        <f t="shared" si="1061"/>
        <v/>
      </c>
      <c r="BE67" s="146" t="str">
        <f t="shared" si="1061"/>
        <v/>
      </c>
      <c r="BF67" s="146" t="str">
        <f t="shared" si="1061"/>
        <v/>
      </c>
      <c r="BG67" s="146" t="str">
        <f t="shared" si="1061"/>
        <v/>
      </c>
      <c r="BH67" s="146" t="str">
        <f t="shared" si="1061"/>
        <v/>
      </c>
      <c r="BI67" s="146" t="str">
        <f t="shared" si="1061"/>
        <v/>
      </c>
      <c r="BJ67" s="146" t="str">
        <f t="shared" si="1061"/>
        <v/>
      </c>
      <c r="BK67" s="146" t="str">
        <f t="shared" si="1061"/>
        <v/>
      </c>
      <c r="BL67" s="146" t="str">
        <f t="shared" si="1061"/>
        <v/>
      </c>
      <c r="BQ67" s="146" t="str">
        <f>IF(BQ37="","",1)</f>
        <v/>
      </c>
      <c r="BR67" s="146" t="str">
        <f t="shared" ref="BR67:CB67" si="1062">IF(BR37="","",1)</f>
        <v/>
      </c>
      <c r="BS67" s="146" t="str">
        <f t="shared" si="1062"/>
        <v/>
      </c>
      <c r="BT67" s="146" t="str">
        <f t="shared" si="1062"/>
        <v/>
      </c>
      <c r="BU67" s="146" t="str">
        <f t="shared" si="1062"/>
        <v/>
      </c>
      <c r="BV67" s="146" t="str">
        <f t="shared" si="1062"/>
        <v/>
      </c>
      <c r="BW67" s="146" t="str">
        <f t="shared" si="1062"/>
        <v/>
      </c>
      <c r="BX67" s="146" t="str">
        <f t="shared" si="1062"/>
        <v/>
      </c>
      <c r="BY67" s="146" t="str">
        <f t="shared" si="1062"/>
        <v/>
      </c>
      <c r="BZ67" s="146" t="str">
        <f t="shared" si="1062"/>
        <v/>
      </c>
      <c r="CA67" s="146" t="str">
        <f t="shared" si="1062"/>
        <v/>
      </c>
      <c r="CB67" s="146" t="str">
        <f t="shared" si="1062"/>
        <v/>
      </c>
    </row>
    <row r="68" spans="1:80" s="146" customFormat="1" ht="30" customHeight="1">
      <c r="A68" s="42"/>
      <c r="E68" s="146" t="str">
        <f>IF(E36="","",1)</f>
        <v/>
      </c>
      <c r="F68" s="146" t="str">
        <f t="shared" ref="F68:P68" si="1063">IF(F36="","",1)</f>
        <v/>
      </c>
      <c r="G68" s="146" t="str">
        <f t="shared" si="1063"/>
        <v/>
      </c>
      <c r="H68" s="146" t="str">
        <f t="shared" si="1063"/>
        <v/>
      </c>
      <c r="I68" s="146" t="str">
        <f t="shared" si="1063"/>
        <v/>
      </c>
      <c r="J68" s="146" t="str">
        <f t="shared" si="1063"/>
        <v/>
      </c>
      <c r="K68" s="146" t="str">
        <f t="shared" si="1063"/>
        <v/>
      </c>
      <c r="L68" s="146" t="str">
        <f t="shared" si="1063"/>
        <v/>
      </c>
      <c r="M68" s="146" t="str">
        <f t="shared" si="1063"/>
        <v/>
      </c>
      <c r="N68" s="146" t="str">
        <f t="shared" si="1063"/>
        <v/>
      </c>
      <c r="O68" s="146" t="str">
        <f t="shared" si="1063"/>
        <v/>
      </c>
      <c r="P68" s="146" t="str">
        <f t="shared" si="1063"/>
        <v/>
      </c>
      <c r="U68" s="146" t="str">
        <f>IF(U36="","",1)</f>
        <v/>
      </c>
      <c r="V68" s="146" t="str">
        <f t="shared" ref="V68:AF68" si="1064">IF(V36="","",1)</f>
        <v/>
      </c>
      <c r="W68" s="146" t="str">
        <f t="shared" si="1064"/>
        <v/>
      </c>
      <c r="X68" s="146" t="str">
        <f t="shared" si="1064"/>
        <v/>
      </c>
      <c r="Y68" s="146" t="str">
        <f t="shared" si="1064"/>
        <v/>
      </c>
      <c r="Z68" s="146" t="str">
        <f t="shared" si="1064"/>
        <v/>
      </c>
      <c r="AA68" s="146" t="str">
        <f t="shared" si="1064"/>
        <v/>
      </c>
      <c r="AB68" s="146" t="str">
        <f t="shared" si="1064"/>
        <v/>
      </c>
      <c r="AC68" s="146" t="str">
        <f t="shared" si="1064"/>
        <v/>
      </c>
      <c r="AD68" s="146" t="str">
        <f t="shared" si="1064"/>
        <v/>
      </c>
      <c r="AE68" s="146" t="str">
        <f t="shared" si="1064"/>
        <v/>
      </c>
      <c r="AF68" s="146" t="str">
        <f t="shared" si="1064"/>
        <v/>
      </c>
      <c r="AK68" s="146" t="str">
        <f>IF(AK36="","",1)</f>
        <v/>
      </c>
      <c r="AL68" s="146" t="str">
        <f t="shared" ref="AL68:AV68" si="1065">IF(AL36="","",1)</f>
        <v/>
      </c>
      <c r="AM68" s="146" t="str">
        <f t="shared" si="1065"/>
        <v/>
      </c>
      <c r="AN68" s="146" t="str">
        <f t="shared" si="1065"/>
        <v/>
      </c>
      <c r="AO68" s="146" t="str">
        <f t="shared" si="1065"/>
        <v/>
      </c>
      <c r="AP68" s="146" t="str">
        <f t="shared" si="1065"/>
        <v/>
      </c>
      <c r="AQ68" s="146" t="str">
        <f t="shared" si="1065"/>
        <v/>
      </c>
      <c r="AR68" s="146" t="str">
        <f t="shared" si="1065"/>
        <v/>
      </c>
      <c r="AS68" s="146" t="str">
        <f t="shared" si="1065"/>
        <v/>
      </c>
      <c r="AT68" s="146" t="str">
        <f t="shared" si="1065"/>
        <v/>
      </c>
      <c r="AU68" s="146" t="str">
        <f t="shared" si="1065"/>
        <v/>
      </c>
      <c r="AV68" s="146" t="str">
        <f t="shared" si="1065"/>
        <v/>
      </c>
      <c r="BA68" s="146" t="str">
        <f>IF(BA36="","",1)</f>
        <v/>
      </c>
      <c r="BB68" s="146" t="str">
        <f t="shared" ref="BB68:BL68" si="1066">IF(BB36="","",1)</f>
        <v/>
      </c>
      <c r="BC68" s="146" t="str">
        <f t="shared" si="1066"/>
        <v/>
      </c>
      <c r="BD68" s="146" t="str">
        <f t="shared" si="1066"/>
        <v/>
      </c>
      <c r="BE68" s="146" t="str">
        <f t="shared" si="1066"/>
        <v/>
      </c>
      <c r="BF68" s="146" t="str">
        <f t="shared" si="1066"/>
        <v/>
      </c>
      <c r="BG68" s="146" t="str">
        <f t="shared" si="1066"/>
        <v/>
      </c>
      <c r="BH68" s="146" t="str">
        <f t="shared" si="1066"/>
        <v/>
      </c>
      <c r="BI68" s="146" t="str">
        <f t="shared" si="1066"/>
        <v/>
      </c>
      <c r="BJ68" s="146" t="str">
        <f t="shared" si="1066"/>
        <v/>
      </c>
      <c r="BK68" s="146" t="str">
        <f t="shared" si="1066"/>
        <v/>
      </c>
      <c r="BL68" s="146" t="str">
        <f t="shared" si="1066"/>
        <v/>
      </c>
      <c r="BQ68" s="146" t="str">
        <f>IF(BQ36="","",1)</f>
        <v/>
      </c>
      <c r="BR68" s="146" t="str">
        <f t="shared" ref="BR68:CB68" si="1067">IF(BR36="","",1)</f>
        <v/>
      </c>
      <c r="BS68" s="146" t="str">
        <f t="shared" si="1067"/>
        <v/>
      </c>
      <c r="BT68" s="146" t="str">
        <f t="shared" si="1067"/>
        <v/>
      </c>
      <c r="BU68" s="146" t="str">
        <f t="shared" si="1067"/>
        <v/>
      </c>
      <c r="BV68" s="146" t="str">
        <f t="shared" si="1067"/>
        <v/>
      </c>
      <c r="BW68" s="146" t="str">
        <f t="shared" si="1067"/>
        <v/>
      </c>
      <c r="BX68" s="146" t="str">
        <f t="shared" si="1067"/>
        <v/>
      </c>
      <c r="BY68" s="146" t="str">
        <f t="shared" si="1067"/>
        <v/>
      </c>
      <c r="BZ68" s="146" t="str">
        <f t="shared" si="1067"/>
        <v/>
      </c>
      <c r="CA68" s="146" t="str">
        <f t="shared" si="1067"/>
        <v/>
      </c>
      <c r="CB68" s="146" t="str">
        <f t="shared" si="1067"/>
        <v/>
      </c>
    </row>
    <row r="69" spans="1:80" s="146" customFormat="1" ht="30" customHeight="1">
      <c r="A69" s="42"/>
      <c r="E69" s="146" t="str">
        <f>IF(E43="","",1)</f>
        <v/>
      </c>
      <c r="F69" s="146" t="str">
        <f t="shared" ref="F69:P69" si="1068">IF(F43="","",1)</f>
        <v/>
      </c>
      <c r="G69" s="146" t="str">
        <f t="shared" si="1068"/>
        <v/>
      </c>
      <c r="H69" s="146" t="str">
        <f t="shared" si="1068"/>
        <v/>
      </c>
      <c r="I69" s="146" t="str">
        <f t="shared" si="1068"/>
        <v/>
      </c>
      <c r="J69" s="146" t="str">
        <f t="shared" si="1068"/>
        <v/>
      </c>
      <c r="K69" s="146" t="str">
        <f t="shared" si="1068"/>
        <v/>
      </c>
      <c r="L69" s="146" t="str">
        <f t="shared" si="1068"/>
        <v/>
      </c>
      <c r="M69" s="146" t="str">
        <f t="shared" si="1068"/>
        <v/>
      </c>
      <c r="N69" s="146" t="str">
        <f t="shared" si="1068"/>
        <v/>
      </c>
      <c r="O69" s="146" t="str">
        <f t="shared" si="1068"/>
        <v/>
      </c>
      <c r="P69" s="146" t="str">
        <f t="shared" si="1068"/>
        <v/>
      </c>
      <c r="U69" s="146" t="str">
        <f>IF(U43="","",1)</f>
        <v/>
      </c>
      <c r="V69" s="146" t="str">
        <f t="shared" ref="V69:AF69" si="1069">IF(V43="","",1)</f>
        <v/>
      </c>
      <c r="W69" s="146" t="str">
        <f t="shared" si="1069"/>
        <v/>
      </c>
      <c r="X69" s="146" t="str">
        <f t="shared" si="1069"/>
        <v/>
      </c>
      <c r="Y69" s="146" t="str">
        <f t="shared" si="1069"/>
        <v/>
      </c>
      <c r="Z69" s="146" t="str">
        <f t="shared" si="1069"/>
        <v/>
      </c>
      <c r="AA69" s="146" t="str">
        <f t="shared" si="1069"/>
        <v/>
      </c>
      <c r="AB69" s="146" t="str">
        <f t="shared" si="1069"/>
        <v/>
      </c>
      <c r="AC69" s="146" t="str">
        <f t="shared" si="1069"/>
        <v/>
      </c>
      <c r="AD69" s="146" t="str">
        <f t="shared" si="1069"/>
        <v/>
      </c>
      <c r="AE69" s="146" t="str">
        <f t="shared" si="1069"/>
        <v/>
      </c>
      <c r="AF69" s="146" t="str">
        <f t="shared" si="1069"/>
        <v/>
      </c>
      <c r="AK69" s="146" t="str">
        <f>IF(AK43="","",1)</f>
        <v/>
      </c>
      <c r="AL69" s="146" t="str">
        <f t="shared" ref="AL69:AV69" si="1070">IF(AL43="","",1)</f>
        <v/>
      </c>
      <c r="AM69" s="146" t="str">
        <f t="shared" si="1070"/>
        <v/>
      </c>
      <c r="AN69" s="146" t="str">
        <f t="shared" si="1070"/>
        <v/>
      </c>
      <c r="AO69" s="146" t="str">
        <f t="shared" si="1070"/>
        <v/>
      </c>
      <c r="AP69" s="146" t="str">
        <f t="shared" si="1070"/>
        <v/>
      </c>
      <c r="AQ69" s="146" t="str">
        <f t="shared" si="1070"/>
        <v/>
      </c>
      <c r="AR69" s="146" t="str">
        <f t="shared" si="1070"/>
        <v/>
      </c>
      <c r="AS69" s="146" t="str">
        <f t="shared" si="1070"/>
        <v/>
      </c>
      <c r="AT69" s="146" t="str">
        <f t="shared" si="1070"/>
        <v/>
      </c>
      <c r="AU69" s="146" t="str">
        <f t="shared" si="1070"/>
        <v/>
      </c>
      <c r="AV69" s="146" t="str">
        <f t="shared" si="1070"/>
        <v/>
      </c>
      <c r="BA69" s="146" t="str">
        <f>IF(BA43="","",1)</f>
        <v/>
      </c>
      <c r="BB69" s="146" t="str">
        <f t="shared" ref="BB69:BL69" si="1071">IF(BB43="","",1)</f>
        <v/>
      </c>
      <c r="BC69" s="146" t="str">
        <f t="shared" si="1071"/>
        <v/>
      </c>
      <c r="BD69" s="146" t="str">
        <f t="shared" si="1071"/>
        <v/>
      </c>
      <c r="BE69" s="146" t="str">
        <f t="shared" si="1071"/>
        <v/>
      </c>
      <c r="BF69" s="146" t="str">
        <f t="shared" si="1071"/>
        <v/>
      </c>
      <c r="BG69" s="146" t="str">
        <f t="shared" si="1071"/>
        <v/>
      </c>
      <c r="BH69" s="146" t="str">
        <f t="shared" si="1071"/>
        <v/>
      </c>
      <c r="BI69" s="146" t="str">
        <f t="shared" si="1071"/>
        <v/>
      </c>
      <c r="BJ69" s="146" t="str">
        <f t="shared" si="1071"/>
        <v/>
      </c>
      <c r="BK69" s="146" t="str">
        <f t="shared" si="1071"/>
        <v/>
      </c>
      <c r="BL69" s="146" t="str">
        <f t="shared" si="1071"/>
        <v/>
      </c>
      <c r="BQ69" s="146" t="str">
        <f>IF(BQ43="","",1)</f>
        <v/>
      </c>
      <c r="BR69" s="146" t="str">
        <f t="shared" ref="BR69:CB69" si="1072">IF(BR43="","",1)</f>
        <v/>
      </c>
      <c r="BS69" s="146" t="str">
        <f t="shared" si="1072"/>
        <v/>
      </c>
      <c r="BT69" s="146" t="str">
        <f t="shared" si="1072"/>
        <v/>
      </c>
      <c r="BU69" s="146" t="str">
        <f t="shared" si="1072"/>
        <v/>
      </c>
      <c r="BV69" s="146" t="str">
        <f t="shared" si="1072"/>
        <v/>
      </c>
      <c r="BW69" s="146" t="str">
        <f t="shared" si="1072"/>
        <v/>
      </c>
      <c r="BX69" s="146" t="str">
        <f t="shared" si="1072"/>
        <v/>
      </c>
      <c r="BY69" s="146" t="str">
        <f t="shared" si="1072"/>
        <v/>
      </c>
      <c r="BZ69" s="146" t="str">
        <f t="shared" si="1072"/>
        <v/>
      </c>
      <c r="CA69" s="146" t="str">
        <f t="shared" si="1072"/>
        <v/>
      </c>
      <c r="CB69" s="146" t="str">
        <f t="shared" si="1072"/>
        <v/>
      </c>
    </row>
    <row r="70" spans="1:80" s="146" customFormat="1" ht="30" customHeight="1">
      <c r="A70" s="42"/>
      <c r="D70" s="145"/>
      <c r="E70" s="146" t="str">
        <f>IF(E42="","",1)</f>
        <v/>
      </c>
      <c r="F70" s="146" t="str">
        <f t="shared" ref="F70:P70" si="1073">IF(F42="","",1)</f>
        <v/>
      </c>
      <c r="G70" s="146" t="str">
        <f t="shared" si="1073"/>
        <v/>
      </c>
      <c r="H70" s="146" t="str">
        <f t="shared" si="1073"/>
        <v/>
      </c>
      <c r="I70" s="146" t="str">
        <f t="shared" si="1073"/>
        <v/>
      </c>
      <c r="J70" s="146" t="str">
        <f t="shared" si="1073"/>
        <v/>
      </c>
      <c r="K70" s="146" t="str">
        <f t="shared" si="1073"/>
        <v/>
      </c>
      <c r="L70" s="146" t="str">
        <f t="shared" si="1073"/>
        <v/>
      </c>
      <c r="M70" s="146" t="str">
        <f t="shared" si="1073"/>
        <v/>
      </c>
      <c r="N70" s="146" t="str">
        <f t="shared" si="1073"/>
        <v/>
      </c>
      <c r="O70" s="146" t="str">
        <f t="shared" si="1073"/>
        <v/>
      </c>
      <c r="P70" s="146" t="str">
        <f t="shared" si="1073"/>
        <v/>
      </c>
      <c r="U70" s="146" t="str">
        <f>IF(U42="","",1)</f>
        <v/>
      </c>
      <c r="V70" s="146" t="str">
        <f t="shared" ref="V70:AF70" si="1074">IF(V42="","",1)</f>
        <v/>
      </c>
      <c r="W70" s="146" t="str">
        <f t="shared" si="1074"/>
        <v/>
      </c>
      <c r="X70" s="146" t="str">
        <f t="shared" si="1074"/>
        <v/>
      </c>
      <c r="Y70" s="146" t="str">
        <f t="shared" si="1074"/>
        <v/>
      </c>
      <c r="Z70" s="146" t="str">
        <f t="shared" si="1074"/>
        <v/>
      </c>
      <c r="AA70" s="146" t="str">
        <f t="shared" si="1074"/>
        <v/>
      </c>
      <c r="AB70" s="146" t="str">
        <f t="shared" si="1074"/>
        <v/>
      </c>
      <c r="AC70" s="146" t="str">
        <f t="shared" si="1074"/>
        <v/>
      </c>
      <c r="AD70" s="146" t="str">
        <f t="shared" si="1074"/>
        <v/>
      </c>
      <c r="AE70" s="146" t="str">
        <f t="shared" si="1074"/>
        <v/>
      </c>
      <c r="AF70" s="146" t="str">
        <f t="shared" si="1074"/>
        <v/>
      </c>
      <c r="AK70" s="146" t="str">
        <f>IF(AK42="","",1)</f>
        <v/>
      </c>
      <c r="AL70" s="146" t="str">
        <f t="shared" ref="AL70:AV70" si="1075">IF(AL42="","",1)</f>
        <v/>
      </c>
      <c r="AM70" s="146" t="str">
        <f t="shared" si="1075"/>
        <v/>
      </c>
      <c r="AN70" s="146" t="str">
        <f t="shared" si="1075"/>
        <v/>
      </c>
      <c r="AO70" s="146" t="str">
        <f t="shared" si="1075"/>
        <v/>
      </c>
      <c r="AP70" s="146" t="str">
        <f t="shared" si="1075"/>
        <v/>
      </c>
      <c r="AQ70" s="146" t="str">
        <f t="shared" si="1075"/>
        <v/>
      </c>
      <c r="AR70" s="146" t="str">
        <f t="shared" si="1075"/>
        <v/>
      </c>
      <c r="AS70" s="146" t="str">
        <f t="shared" si="1075"/>
        <v/>
      </c>
      <c r="AT70" s="146" t="str">
        <f t="shared" si="1075"/>
        <v/>
      </c>
      <c r="AU70" s="146" t="str">
        <f t="shared" si="1075"/>
        <v/>
      </c>
      <c r="AV70" s="146" t="str">
        <f t="shared" si="1075"/>
        <v/>
      </c>
      <c r="BA70" s="146" t="str">
        <f>IF(BA42="","",1)</f>
        <v/>
      </c>
      <c r="BB70" s="146" t="str">
        <f t="shared" ref="BB70:BL70" si="1076">IF(BB42="","",1)</f>
        <v/>
      </c>
      <c r="BC70" s="146" t="str">
        <f t="shared" si="1076"/>
        <v/>
      </c>
      <c r="BD70" s="146" t="str">
        <f t="shared" si="1076"/>
        <v/>
      </c>
      <c r="BE70" s="146" t="str">
        <f t="shared" si="1076"/>
        <v/>
      </c>
      <c r="BF70" s="146" t="str">
        <f t="shared" si="1076"/>
        <v/>
      </c>
      <c r="BG70" s="146" t="str">
        <f t="shared" si="1076"/>
        <v/>
      </c>
      <c r="BH70" s="146" t="str">
        <f t="shared" si="1076"/>
        <v/>
      </c>
      <c r="BI70" s="146" t="str">
        <f t="shared" si="1076"/>
        <v/>
      </c>
      <c r="BJ70" s="146" t="str">
        <f t="shared" si="1076"/>
        <v/>
      </c>
      <c r="BK70" s="146" t="str">
        <f t="shared" si="1076"/>
        <v/>
      </c>
      <c r="BL70" s="146" t="str">
        <f t="shared" si="1076"/>
        <v/>
      </c>
      <c r="BQ70" s="146" t="str">
        <f>IF(BQ42="","",1)</f>
        <v/>
      </c>
      <c r="BR70" s="146" t="str">
        <f t="shared" ref="BR70:CB70" si="1077">IF(BR42="","",1)</f>
        <v/>
      </c>
      <c r="BS70" s="146" t="str">
        <f t="shared" si="1077"/>
        <v/>
      </c>
      <c r="BT70" s="146" t="str">
        <f t="shared" si="1077"/>
        <v/>
      </c>
      <c r="BU70" s="146" t="str">
        <f t="shared" si="1077"/>
        <v/>
      </c>
      <c r="BV70" s="146" t="str">
        <f t="shared" si="1077"/>
        <v/>
      </c>
      <c r="BW70" s="146" t="str">
        <f t="shared" si="1077"/>
        <v/>
      </c>
      <c r="BX70" s="146" t="str">
        <f t="shared" si="1077"/>
        <v/>
      </c>
      <c r="BY70" s="146" t="str">
        <f t="shared" si="1077"/>
        <v/>
      </c>
      <c r="BZ70" s="146" t="str">
        <f t="shared" si="1077"/>
        <v/>
      </c>
      <c r="CA70" s="146" t="str">
        <f t="shared" si="1077"/>
        <v/>
      </c>
      <c r="CB70" s="146" t="str">
        <f t="shared" si="1077"/>
        <v/>
      </c>
    </row>
    <row r="71" spans="1:80" s="146" customFormat="1" ht="30" customHeight="1">
      <c r="A71" s="42"/>
      <c r="E71" s="146" t="str">
        <f>IF(E49="","",1)</f>
        <v/>
      </c>
      <c r="F71" s="146" t="str">
        <f t="shared" ref="F71:P71" si="1078">IF(F49="","",1)</f>
        <v/>
      </c>
      <c r="G71" s="146" t="str">
        <f t="shared" si="1078"/>
        <v/>
      </c>
      <c r="H71" s="146" t="str">
        <f t="shared" si="1078"/>
        <v/>
      </c>
      <c r="I71" s="146" t="str">
        <f t="shared" si="1078"/>
        <v/>
      </c>
      <c r="J71" s="146" t="str">
        <f t="shared" si="1078"/>
        <v/>
      </c>
      <c r="K71" s="146" t="str">
        <f t="shared" si="1078"/>
        <v/>
      </c>
      <c r="L71" s="146" t="str">
        <f t="shared" si="1078"/>
        <v/>
      </c>
      <c r="M71" s="146" t="str">
        <f t="shared" si="1078"/>
        <v/>
      </c>
      <c r="N71" s="146" t="str">
        <f t="shared" si="1078"/>
        <v/>
      </c>
      <c r="O71" s="146" t="str">
        <f t="shared" si="1078"/>
        <v/>
      </c>
      <c r="P71" s="146" t="str">
        <f t="shared" si="1078"/>
        <v/>
      </c>
      <c r="U71" s="146" t="str">
        <f>IF(U49="","",1)</f>
        <v/>
      </c>
      <c r="V71" s="146" t="str">
        <f t="shared" ref="V71:AF71" si="1079">IF(V49="","",1)</f>
        <v/>
      </c>
      <c r="W71" s="146" t="str">
        <f t="shared" si="1079"/>
        <v/>
      </c>
      <c r="X71" s="146" t="str">
        <f t="shared" si="1079"/>
        <v/>
      </c>
      <c r="Y71" s="146" t="str">
        <f t="shared" si="1079"/>
        <v/>
      </c>
      <c r="Z71" s="146" t="str">
        <f t="shared" si="1079"/>
        <v/>
      </c>
      <c r="AA71" s="146" t="str">
        <f t="shared" si="1079"/>
        <v/>
      </c>
      <c r="AB71" s="146" t="str">
        <f t="shared" si="1079"/>
        <v/>
      </c>
      <c r="AC71" s="146" t="str">
        <f t="shared" si="1079"/>
        <v/>
      </c>
      <c r="AD71" s="146" t="str">
        <f t="shared" si="1079"/>
        <v/>
      </c>
      <c r="AE71" s="146" t="str">
        <f t="shared" si="1079"/>
        <v/>
      </c>
      <c r="AF71" s="146" t="str">
        <f t="shared" si="1079"/>
        <v/>
      </c>
      <c r="AK71" s="146" t="str">
        <f>IF(AK49="","",1)</f>
        <v/>
      </c>
      <c r="AL71" s="146" t="str">
        <f t="shared" ref="AL71:AV71" si="1080">IF(AL49="","",1)</f>
        <v/>
      </c>
      <c r="AM71" s="146" t="str">
        <f t="shared" si="1080"/>
        <v/>
      </c>
      <c r="AN71" s="146" t="str">
        <f t="shared" si="1080"/>
        <v/>
      </c>
      <c r="AO71" s="146" t="str">
        <f t="shared" si="1080"/>
        <v/>
      </c>
      <c r="AP71" s="146" t="str">
        <f t="shared" si="1080"/>
        <v/>
      </c>
      <c r="AQ71" s="146" t="str">
        <f t="shared" si="1080"/>
        <v/>
      </c>
      <c r="AR71" s="146" t="str">
        <f t="shared" si="1080"/>
        <v/>
      </c>
      <c r="AS71" s="146" t="str">
        <f t="shared" si="1080"/>
        <v/>
      </c>
      <c r="AT71" s="146" t="str">
        <f t="shared" si="1080"/>
        <v/>
      </c>
      <c r="AU71" s="146" t="str">
        <f t="shared" si="1080"/>
        <v/>
      </c>
      <c r="AV71" s="146" t="str">
        <f t="shared" si="1080"/>
        <v/>
      </c>
      <c r="BA71" s="146" t="str">
        <f>IF(BA49="","",1)</f>
        <v/>
      </c>
      <c r="BB71" s="146" t="str">
        <f t="shared" ref="BB71:BL71" si="1081">IF(BB49="","",1)</f>
        <v/>
      </c>
      <c r="BC71" s="146" t="str">
        <f t="shared" si="1081"/>
        <v/>
      </c>
      <c r="BD71" s="146" t="str">
        <f t="shared" si="1081"/>
        <v/>
      </c>
      <c r="BE71" s="146" t="str">
        <f t="shared" si="1081"/>
        <v/>
      </c>
      <c r="BF71" s="146" t="str">
        <f t="shared" si="1081"/>
        <v/>
      </c>
      <c r="BG71" s="146" t="str">
        <f t="shared" si="1081"/>
        <v/>
      </c>
      <c r="BH71" s="146" t="str">
        <f t="shared" si="1081"/>
        <v/>
      </c>
      <c r="BI71" s="146" t="str">
        <f t="shared" si="1081"/>
        <v/>
      </c>
      <c r="BJ71" s="146" t="str">
        <f t="shared" si="1081"/>
        <v/>
      </c>
      <c r="BK71" s="146" t="str">
        <f t="shared" si="1081"/>
        <v/>
      </c>
      <c r="BL71" s="146" t="str">
        <f t="shared" si="1081"/>
        <v/>
      </c>
      <c r="BQ71" s="146" t="str">
        <f>IF(BQ49="","",1)</f>
        <v/>
      </c>
      <c r="BR71" s="146" t="str">
        <f t="shared" ref="BR71:CB71" si="1082">IF(BR49="","",1)</f>
        <v/>
      </c>
      <c r="BS71" s="146" t="str">
        <f t="shared" si="1082"/>
        <v/>
      </c>
      <c r="BT71" s="146" t="str">
        <f t="shared" si="1082"/>
        <v/>
      </c>
      <c r="BU71" s="146" t="str">
        <f t="shared" si="1082"/>
        <v/>
      </c>
      <c r="BV71" s="146" t="str">
        <f t="shared" si="1082"/>
        <v/>
      </c>
      <c r="BW71" s="146" t="str">
        <f t="shared" si="1082"/>
        <v/>
      </c>
      <c r="BX71" s="146" t="str">
        <f t="shared" si="1082"/>
        <v/>
      </c>
      <c r="BY71" s="146" t="str">
        <f t="shared" si="1082"/>
        <v/>
      </c>
      <c r="BZ71" s="146" t="str">
        <f t="shared" si="1082"/>
        <v/>
      </c>
      <c r="CA71" s="146" t="str">
        <f t="shared" si="1082"/>
        <v/>
      </c>
      <c r="CB71" s="146" t="str">
        <f t="shared" si="1082"/>
        <v/>
      </c>
    </row>
    <row r="72" spans="1:80" s="146" customFormat="1" ht="30" customHeight="1">
      <c r="A72" s="42"/>
      <c r="E72" s="146" t="str">
        <f>IF(E48="","",1)</f>
        <v/>
      </c>
      <c r="F72" s="146" t="str">
        <f t="shared" ref="F72:P72" si="1083">IF(F48="","",1)</f>
        <v/>
      </c>
      <c r="G72" s="146" t="str">
        <f t="shared" si="1083"/>
        <v/>
      </c>
      <c r="H72" s="146" t="str">
        <f t="shared" si="1083"/>
        <v/>
      </c>
      <c r="I72" s="146" t="str">
        <f t="shared" si="1083"/>
        <v/>
      </c>
      <c r="J72" s="146" t="str">
        <f t="shared" si="1083"/>
        <v/>
      </c>
      <c r="K72" s="146" t="str">
        <f t="shared" si="1083"/>
        <v/>
      </c>
      <c r="L72" s="146" t="str">
        <f t="shared" si="1083"/>
        <v/>
      </c>
      <c r="M72" s="146" t="str">
        <f t="shared" si="1083"/>
        <v/>
      </c>
      <c r="N72" s="146" t="str">
        <f t="shared" si="1083"/>
        <v/>
      </c>
      <c r="O72" s="146" t="str">
        <f t="shared" si="1083"/>
        <v/>
      </c>
      <c r="P72" s="146" t="str">
        <f t="shared" si="1083"/>
        <v/>
      </c>
      <c r="U72" s="146" t="str">
        <f>IF(U48="","",1)</f>
        <v/>
      </c>
      <c r="V72" s="146" t="str">
        <f t="shared" ref="V72:AF72" si="1084">IF(V48="","",1)</f>
        <v/>
      </c>
      <c r="W72" s="146" t="str">
        <f t="shared" si="1084"/>
        <v/>
      </c>
      <c r="X72" s="146" t="str">
        <f t="shared" si="1084"/>
        <v/>
      </c>
      <c r="Y72" s="146" t="str">
        <f t="shared" si="1084"/>
        <v/>
      </c>
      <c r="Z72" s="146" t="str">
        <f t="shared" si="1084"/>
        <v/>
      </c>
      <c r="AA72" s="146" t="str">
        <f t="shared" si="1084"/>
        <v/>
      </c>
      <c r="AB72" s="146" t="str">
        <f t="shared" si="1084"/>
        <v/>
      </c>
      <c r="AC72" s="146" t="str">
        <f t="shared" si="1084"/>
        <v/>
      </c>
      <c r="AD72" s="146" t="str">
        <f t="shared" si="1084"/>
        <v/>
      </c>
      <c r="AE72" s="146" t="str">
        <f t="shared" si="1084"/>
        <v/>
      </c>
      <c r="AF72" s="146" t="str">
        <f t="shared" si="1084"/>
        <v/>
      </c>
      <c r="AK72" s="146" t="str">
        <f>IF(AK48="","",1)</f>
        <v/>
      </c>
      <c r="AL72" s="146" t="str">
        <f t="shared" ref="AL72:AV72" si="1085">IF(AL48="","",1)</f>
        <v/>
      </c>
      <c r="AM72" s="146" t="str">
        <f t="shared" si="1085"/>
        <v/>
      </c>
      <c r="AN72" s="146" t="str">
        <f t="shared" si="1085"/>
        <v/>
      </c>
      <c r="AO72" s="146" t="str">
        <f t="shared" si="1085"/>
        <v/>
      </c>
      <c r="AP72" s="146" t="str">
        <f t="shared" si="1085"/>
        <v/>
      </c>
      <c r="AQ72" s="146" t="str">
        <f t="shared" si="1085"/>
        <v/>
      </c>
      <c r="AR72" s="146" t="str">
        <f t="shared" si="1085"/>
        <v/>
      </c>
      <c r="AS72" s="146" t="str">
        <f t="shared" si="1085"/>
        <v/>
      </c>
      <c r="AT72" s="146" t="str">
        <f t="shared" si="1085"/>
        <v/>
      </c>
      <c r="AU72" s="146" t="str">
        <f t="shared" si="1085"/>
        <v/>
      </c>
      <c r="AV72" s="146" t="str">
        <f t="shared" si="1085"/>
        <v/>
      </c>
      <c r="BA72" s="146" t="str">
        <f>IF(BA48="","",1)</f>
        <v/>
      </c>
      <c r="BB72" s="146" t="str">
        <f t="shared" ref="BB72:BL72" si="1086">IF(BB48="","",1)</f>
        <v/>
      </c>
      <c r="BC72" s="146" t="str">
        <f t="shared" si="1086"/>
        <v/>
      </c>
      <c r="BD72" s="146" t="str">
        <f t="shared" si="1086"/>
        <v/>
      </c>
      <c r="BE72" s="146" t="str">
        <f t="shared" si="1086"/>
        <v/>
      </c>
      <c r="BF72" s="146" t="str">
        <f t="shared" si="1086"/>
        <v/>
      </c>
      <c r="BG72" s="146" t="str">
        <f t="shared" si="1086"/>
        <v/>
      </c>
      <c r="BH72" s="146" t="str">
        <f t="shared" si="1086"/>
        <v/>
      </c>
      <c r="BI72" s="146" t="str">
        <f t="shared" si="1086"/>
        <v/>
      </c>
      <c r="BJ72" s="146" t="str">
        <f t="shared" si="1086"/>
        <v/>
      </c>
      <c r="BK72" s="146" t="str">
        <f t="shared" si="1086"/>
        <v/>
      </c>
      <c r="BL72" s="146" t="str">
        <f t="shared" si="1086"/>
        <v/>
      </c>
      <c r="BQ72" s="146" t="str">
        <f>IF(BQ48="","",1)</f>
        <v/>
      </c>
      <c r="BR72" s="146" t="str">
        <f t="shared" ref="BR72:CB72" si="1087">IF(BR48="","",1)</f>
        <v/>
      </c>
      <c r="BS72" s="146" t="str">
        <f t="shared" si="1087"/>
        <v/>
      </c>
      <c r="BT72" s="146" t="str">
        <f t="shared" si="1087"/>
        <v/>
      </c>
      <c r="BU72" s="146" t="str">
        <f t="shared" si="1087"/>
        <v/>
      </c>
      <c r="BV72" s="146" t="str">
        <f t="shared" si="1087"/>
        <v/>
      </c>
      <c r="BW72" s="146" t="str">
        <f t="shared" si="1087"/>
        <v/>
      </c>
      <c r="BX72" s="146" t="str">
        <f t="shared" si="1087"/>
        <v/>
      </c>
      <c r="BY72" s="146" t="str">
        <f t="shared" si="1087"/>
        <v/>
      </c>
      <c r="BZ72" s="146" t="str">
        <f t="shared" si="1087"/>
        <v/>
      </c>
      <c r="CA72" s="146" t="str">
        <f t="shared" si="1087"/>
        <v/>
      </c>
      <c r="CB72" s="146" t="str">
        <f t="shared" si="1087"/>
        <v/>
      </c>
    </row>
    <row r="73" spans="1:80" s="146" customFormat="1" ht="30" customHeight="1">
      <c r="A73" s="42"/>
      <c r="E73" s="146" t="str">
        <f>IF(E55="","",1)</f>
        <v/>
      </c>
      <c r="F73" s="146" t="str">
        <f t="shared" ref="F73:P73" si="1088">IF(F55="","",1)</f>
        <v/>
      </c>
      <c r="G73" s="146" t="str">
        <f t="shared" si="1088"/>
        <v/>
      </c>
      <c r="H73" s="146" t="str">
        <f t="shared" si="1088"/>
        <v/>
      </c>
      <c r="I73" s="146" t="str">
        <f t="shared" si="1088"/>
        <v/>
      </c>
      <c r="J73" s="146" t="str">
        <f t="shared" si="1088"/>
        <v/>
      </c>
      <c r="K73" s="146" t="str">
        <f t="shared" si="1088"/>
        <v/>
      </c>
      <c r="L73" s="146" t="str">
        <f t="shared" si="1088"/>
        <v/>
      </c>
      <c r="M73" s="146" t="str">
        <f t="shared" si="1088"/>
        <v/>
      </c>
      <c r="N73" s="146" t="str">
        <f t="shared" si="1088"/>
        <v/>
      </c>
      <c r="O73" s="146" t="str">
        <f t="shared" si="1088"/>
        <v/>
      </c>
      <c r="P73" s="146" t="str">
        <f t="shared" si="1088"/>
        <v/>
      </c>
      <c r="U73" s="146" t="str">
        <f>IF(U55="","",1)</f>
        <v/>
      </c>
      <c r="V73" s="146" t="str">
        <f t="shared" ref="V73:AF73" si="1089">IF(V55="","",1)</f>
        <v/>
      </c>
      <c r="W73" s="146" t="str">
        <f t="shared" si="1089"/>
        <v/>
      </c>
      <c r="X73" s="146" t="str">
        <f t="shared" si="1089"/>
        <v/>
      </c>
      <c r="Y73" s="146" t="str">
        <f t="shared" si="1089"/>
        <v/>
      </c>
      <c r="Z73" s="146" t="str">
        <f t="shared" si="1089"/>
        <v/>
      </c>
      <c r="AA73" s="146" t="str">
        <f t="shared" si="1089"/>
        <v/>
      </c>
      <c r="AB73" s="146" t="str">
        <f t="shared" si="1089"/>
        <v/>
      </c>
      <c r="AC73" s="146" t="str">
        <f t="shared" si="1089"/>
        <v/>
      </c>
      <c r="AD73" s="146" t="str">
        <f t="shared" si="1089"/>
        <v/>
      </c>
      <c r="AE73" s="146" t="str">
        <f t="shared" si="1089"/>
        <v/>
      </c>
      <c r="AF73" s="146" t="str">
        <f t="shared" si="1089"/>
        <v/>
      </c>
      <c r="AK73" s="146" t="str">
        <f>IF(AK55="","",1)</f>
        <v/>
      </c>
      <c r="AL73" s="146" t="str">
        <f t="shared" ref="AL73:AV73" si="1090">IF(AL55="","",1)</f>
        <v/>
      </c>
      <c r="AM73" s="146" t="str">
        <f t="shared" si="1090"/>
        <v/>
      </c>
      <c r="AN73" s="146" t="str">
        <f t="shared" si="1090"/>
        <v/>
      </c>
      <c r="AO73" s="146" t="str">
        <f t="shared" si="1090"/>
        <v/>
      </c>
      <c r="AP73" s="146" t="str">
        <f t="shared" si="1090"/>
        <v/>
      </c>
      <c r="AQ73" s="146" t="str">
        <f t="shared" si="1090"/>
        <v/>
      </c>
      <c r="AR73" s="146" t="str">
        <f t="shared" si="1090"/>
        <v/>
      </c>
      <c r="AS73" s="146" t="str">
        <f t="shared" si="1090"/>
        <v/>
      </c>
      <c r="AT73" s="146" t="str">
        <f t="shared" si="1090"/>
        <v/>
      </c>
      <c r="AU73" s="146" t="str">
        <f t="shared" si="1090"/>
        <v/>
      </c>
      <c r="AV73" s="146" t="str">
        <f t="shared" si="1090"/>
        <v/>
      </c>
      <c r="BA73" s="146" t="str">
        <f>IF(BA55="","",1)</f>
        <v/>
      </c>
      <c r="BB73" s="146" t="str">
        <f t="shared" ref="BB73:BL73" si="1091">IF(BB55="","",1)</f>
        <v/>
      </c>
      <c r="BC73" s="146" t="str">
        <f t="shared" si="1091"/>
        <v/>
      </c>
      <c r="BD73" s="146" t="str">
        <f t="shared" si="1091"/>
        <v/>
      </c>
      <c r="BE73" s="146" t="str">
        <f t="shared" si="1091"/>
        <v/>
      </c>
      <c r="BF73" s="146" t="str">
        <f t="shared" si="1091"/>
        <v/>
      </c>
      <c r="BG73" s="146" t="str">
        <f t="shared" si="1091"/>
        <v/>
      </c>
      <c r="BH73" s="146" t="str">
        <f t="shared" si="1091"/>
        <v/>
      </c>
      <c r="BI73" s="146" t="str">
        <f t="shared" si="1091"/>
        <v/>
      </c>
      <c r="BJ73" s="146" t="str">
        <f t="shared" si="1091"/>
        <v/>
      </c>
      <c r="BK73" s="146" t="str">
        <f t="shared" si="1091"/>
        <v/>
      </c>
      <c r="BL73" s="146" t="str">
        <f t="shared" si="1091"/>
        <v/>
      </c>
      <c r="BQ73" s="146" t="str">
        <f>IF(BQ55="","",1)</f>
        <v/>
      </c>
      <c r="BR73" s="146" t="str">
        <f t="shared" ref="BR73:CB73" si="1092">IF(BR55="","",1)</f>
        <v/>
      </c>
      <c r="BS73" s="146" t="str">
        <f t="shared" si="1092"/>
        <v/>
      </c>
      <c r="BT73" s="146" t="str">
        <f t="shared" si="1092"/>
        <v/>
      </c>
      <c r="BU73" s="146" t="str">
        <f t="shared" si="1092"/>
        <v/>
      </c>
      <c r="BV73" s="146" t="str">
        <f t="shared" si="1092"/>
        <v/>
      </c>
      <c r="BW73" s="146" t="str">
        <f t="shared" si="1092"/>
        <v/>
      </c>
      <c r="BX73" s="146" t="str">
        <f t="shared" si="1092"/>
        <v/>
      </c>
      <c r="BY73" s="146" t="str">
        <f t="shared" si="1092"/>
        <v/>
      </c>
      <c r="BZ73" s="146" t="str">
        <f t="shared" si="1092"/>
        <v/>
      </c>
      <c r="CA73" s="146" t="str">
        <f t="shared" si="1092"/>
        <v/>
      </c>
      <c r="CB73" s="146" t="str">
        <f t="shared" si="1092"/>
        <v/>
      </c>
    </row>
    <row r="74" spans="1:80" s="146" customFormat="1" ht="30" customHeight="1">
      <c r="A74" s="42"/>
      <c r="D74" s="145"/>
      <c r="E74" s="146" t="str">
        <f>IF(E54="","",1)</f>
        <v/>
      </c>
      <c r="F74" s="146" t="str">
        <f t="shared" ref="F74:P74" si="1093">IF(F54="","",1)</f>
        <v/>
      </c>
      <c r="G74" s="146" t="str">
        <f t="shared" si="1093"/>
        <v/>
      </c>
      <c r="H74" s="146" t="str">
        <f t="shared" si="1093"/>
        <v/>
      </c>
      <c r="I74" s="146" t="str">
        <f t="shared" si="1093"/>
        <v/>
      </c>
      <c r="J74" s="146" t="str">
        <f t="shared" si="1093"/>
        <v/>
      </c>
      <c r="K74" s="146" t="str">
        <f t="shared" si="1093"/>
        <v/>
      </c>
      <c r="L74" s="146" t="str">
        <f t="shared" si="1093"/>
        <v/>
      </c>
      <c r="M74" s="146" t="str">
        <f t="shared" si="1093"/>
        <v/>
      </c>
      <c r="N74" s="146" t="str">
        <f t="shared" si="1093"/>
        <v/>
      </c>
      <c r="O74" s="146" t="str">
        <f t="shared" si="1093"/>
        <v/>
      </c>
      <c r="P74" s="146" t="str">
        <f t="shared" si="1093"/>
        <v/>
      </c>
      <c r="U74" s="146" t="str">
        <f>IF(U54="","",1)</f>
        <v/>
      </c>
      <c r="V74" s="146" t="str">
        <f t="shared" ref="V74:AF74" si="1094">IF(V54="","",1)</f>
        <v/>
      </c>
      <c r="W74" s="146" t="str">
        <f t="shared" si="1094"/>
        <v/>
      </c>
      <c r="X74" s="146" t="str">
        <f t="shared" si="1094"/>
        <v/>
      </c>
      <c r="Y74" s="146" t="str">
        <f t="shared" si="1094"/>
        <v/>
      </c>
      <c r="Z74" s="146" t="str">
        <f t="shared" si="1094"/>
        <v/>
      </c>
      <c r="AA74" s="146" t="str">
        <f t="shared" si="1094"/>
        <v/>
      </c>
      <c r="AB74" s="146" t="str">
        <f t="shared" si="1094"/>
        <v/>
      </c>
      <c r="AC74" s="146" t="str">
        <f t="shared" si="1094"/>
        <v/>
      </c>
      <c r="AD74" s="146" t="str">
        <f t="shared" si="1094"/>
        <v/>
      </c>
      <c r="AE74" s="146" t="str">
        <f t="shared" si="1094"/>
        <v/>
      </c>
      <c r="AF74" s="146" t="str">
        <f t="shared" si="1094"/>
        <v/>
      </c>
      <c r="AK74" s="146" t="str">
        <f>IF(AK54="","",1)</f>
        <v/>
      </c>
      <c r="AL74" s="146" t="str">
        <f t="shared" ref="AL74:AV74" si="1095">IF(AL54="","",1)</f>
        <v/>
      </c>
      <c r="AM74" s="146" t="str">
        <f t="shared" si="1095"/>
        <v/>
      </c>
      <c r="AN74" s="146" t="str">
        <f t="shared" si="1095"/>
        <v/>
      </c>
      <c r="AO74" s="146" t="str">
        <f t="shared" si="1095"/>
        <v/>
      </c>
      <c r="AP74" s="146" t="str">
        <f t="shared" si="1095"/>
        <v/>
      </c>
      <c r="AQ74" s="146" t="str">
        <f t="shared" si="1095"/>
        <v/>
      </c>
      <c r="AR74" s="146" t="str">
        <f t="shared" si="1095"/>
        <v/>
      </c>
      <c r="AS74" s="146" t="str">
        <f t="shared" si="1095"/>
        <v/>
      </c>
      <c r="AT74" s="146" t="str">
        <f t="shared" si="1095"/>
        <v/>
      </c>
      <c r="AU74" s="146" t="str">
        <f t="shared" si="1095"/>
        <v/>
      </c>
      <c r="AV74" s="146" t="str">
        <f t="shared" si="1095"/>
        <v/>
      </c>
      <c r="BA74" s="146" t="str">
        <f>IF(BA54="","",1)</f>
        <v/>
      </c>
      <c r="BB74" s="146" t="str">
        <f t="shared" ref="BB74:BL74" si="1096">IF(BB54="","",1)</f>
        <v/>
      </c>
      <c r="BC74" s="146" t="str">
        <f t="shared" si="1096"/>
        <v/>
      </c>
      <c r="BD74" s="146" t="str">
        <f t="shared" si="1096"/>
        <v/>
      </c>
      <c r="BE74" s="146" t="str">
        <f t="shared" si="1096"/>
        <v/>
      </c>
      <c r="BF74" s="146" t="str">
        <f t="shared" si="1096"/>
        <v/>
      </c>
      <c r="BG74" s="146" t="str">
        <f t="shared" si="1096"/>
        <v/>
      </c>
      <c r="BH74" s="146" t="str">
        <f t="shared" si="1096"/>
        <v/>
      </c>
      <c r="BI74" s="146" t="str">
        <f t="shared" si="1096"/>
        <v/>
      </c>
      <c r="BJ74" s="146" t="str">
        <f t="shared" si="1096"/>
        <v/>
      </c>
      <c r="BK74" s="146" t="str">
        <f t="shared" si="1096"/>
        <v/>
      </c>
      <c r="BL74" s="146" t="str">
        <f t="shared" si="1096"/>
        <v/>
      </c>
      <c r="BQ74" s="146" t="str">
        <f>IF(BQ54="","",1)</f>
        <v/>
      </c>
      <c r="BR74" s="146" t="str">
        <f t="shared" ref="BR74:CB74" si="1097">IF(BR54="","",1)</f>
        <v/>
      </c>
      <c r="BS74" s="146" t="str">
        <f t="shared" si="1097"/>
        <v/>
      </c>
      <c r="BT74" s="146" t="str">
        <f t="shared" si="1097"/>
        <v/>
      </c>
      <c r="BU74" s="146" t="str">
        <f t="shared" si="1097"/>
        <v/>
      </c>
      <c r="BV74" s="146" t="str">
        <f t="shared" si="1097"/>
        <v/>
      </c>
      <c r="BW74" s="146" t="str">
        <f t="shared" si="1097"/>
        <v/>
      </c>
      <c r="BX74" s="146" t="str">
        <f t="shared" si="1097"/>
        <v/>
      </c>
      <c r="BY74" s="146" t="str">
        <f t="shared" si="1097"/>
        <v/>
      </c>
      <c r="BZ74" s="146" t="str">
        <f t="shared" si="1097"/>
        <v/>
      </c>
      <c r="CA74" s="146" t="str">
        <f t="shared" si="1097"/>
        <v/>
      </c>
      <c r="CB74" s="146" t="str">
        <f t="shared" si="1097"/>
        <v/>
      </c>
    </row>
    <row r="75" spans="1:80" s="146" customFormat="1" ht="30" customHeight="1">
      <c r="A75" s="42"/>
      <c r="E75" s="146" t="str">
        <f t="shared" ref="E75:P75" si="1098">IF(OR(E59="",E60=""),"Não","ok")</f>
        <v>ok</v>
      </c>
      <c r="F75" s="146" t="str">
        <f t="shared" si="1098"/>
        <v>ok</v>
      </c>
      <c r="G75" s="146" t="str">
        <f t="shared" si="1098"/>
        <v>ok</v>
      </c>
      <c r="H75" s="146" t="str">
        <f t="shared" si="1098"/>
        <v>ok</v>
      </c>
      <c r="I75" s="146" t="str">
        <f t="shared" si="1098"/>
        <v>ok</v>
      </c>
      <c r="J75" s="146" t="str">
        <f t="shared" si="1098"/>
        <v>ok</v>
      </c>
      <c r="K75" s="146" t="str">
        <f t="shared" si="1098"/>
        <v>Não</v>
      </c>
      <c r="L75" s="146" t="str">
        <f t="shared" si="1098"/>
        <v>Não</v>
      </c>
      <c r="M75" s="146" t="str">
        <f t="shared" si="1098"/>
        <v>Não</v>
      </c>
      <c r="N75" s="146" t="str">
        <f t="shared" si="1098"/>
        <v>Não</v>
      </c>
      <c r="O75" s="146" t="str">
        <f t="shared" si="1098"/>
        <v>Não</v>
      </c>
      <c r="P75" s="146" t="str">
        <f t="shared" si="1098"/>
        <v>Não</v>
      </c>
      <c r="U75" s="146" t="str">
        <f>IF(OR(U59="",U60=""),"Não","ok")</f>
        <v>Não</v>
      </c>
      <c r="V75" s="146" t="str">
        <f t="shared" ref="V75:AF75" si="1099">IF(OR(V59="",V60=""),"Não","ok")</f>
        <v>Não</v>
      </c>
      <c r="W75" s="146" t="str">
        <f t="shared" si="1099"/>
        <v>Não</v>
      </c>
      <c r="X75" s="146" t="str">
        <f t="shared" si="1099"/>
        <v>Não</v>
      </c>
      <c r="Y75" s="146" t="str">
        <f t="shared" si="1099"/>
        <v>Não</v>
      </c>
      <c r="Z75" s="146" t="str">
        <f t="shared" si="1099"/>
        <v>Não</v>
      </c>
      <c r="AA75" s="146" t="str">
        <f t="shared" si="1099"/>
        <v>Não</v>
      </c>
      <c r="AB75" s="146" t="str">
        <f t="shared" si="1099"/>
        <v>Não</v>
      </c>
      <c r="AC75" s="146" t="str">
        <f t="shared" si="1099"/>
        <v>Não</v>
      </c>
      <c r="AD75" s="146" t="str">
        <f t="shared" si="1099"/>
        <v>Não</v>
      </c>
      <c r="AE75" s="146" t="str">
        <f t="shared" si="1099"/>
        <v>Não</v>
      </c>
      <c r="AF75" s="146" t="str">
        <f t="shared" si="1099"/>
        <v>Não</v>
      </c>
      <c r="AK75" s="146" t="str">
        <f>IF(OR(AK59="",AK60=""),"Não","ok")</f>
        <v>Não</v>
      </c>
      <c r="AL75" s="146" t="str">
        <f t="shared" ref="AL75:AV75" si="1100">IF(OR(AL59="",AL60=""),"Não","ok")</f>
        <v>Não</v>
      </c>
      <c r="AM75" s="146" t="str">
        <f t="shared" si="1100"/>
        <v>Não</v>
      </c>
      <c r="AN75" s="146" t="str">
        <f t="shared" si="1100"/>
        <v>Não</v>
      </c>
      <c r="AO75" s="146" t="str">
        <f t="shared" si="1100"/>
        <v>Não</v>
      </c>
      <c r="AP75" s="146" t="str">
        <f t="shared" si="1100"/>
        <v>Não</v>
      </c>
      <c r="AQ75" s="146" t="str">
        <f t="shared" si="1100"/>
        <v>Não</v>
      </c>
      <c r="AR75" s="146" t="str">
        <f t="shared" si="1100"/>
        <v>Não</v>
      </c>
      <c r="AS75" s="146" t="str">
        <f t="shared" si="1100"/>
        <v>Não</v>
      </c>
      <c r="AT75" s="146" t="str">
        <f t="shared" si="1100"/>
        <v>Não</v>
      </c>
      <c r="AU75" s="146" t="str">
        <f t="shared" si="1100"/>
        <v>Não</v>
      </c>
      <c r="AV75" s="146" t="str">
        <f t="shared" si="1100"/>
        <v>Não</v>
      </c>
      <c r="BA75" s="146" t="str">
        <f>IF(OR(BA59="",BA60=""),"Não","ok")</f>
        <v>Não</v>
      </c>
      <c r="BB75" s="146" t="str">
        <f t="shared" ref="BB75:BL75" si="1101">IF(OR(BB59="",BB60=""),"Não","ok")</f>
        <v>Não</v>
      </c>
      <c r="BC75" s="146" t="str">
        <f t="shared" si="1101"/>
        <v>Não</v>
      </c>
      <c r="BD75" s="146" t="str">
        <f t="shared" si="1101"/>
        <v>Não</v>
      </c>
      <c r="BE75" s="146" t="str">
        <f t="shared" si="1101"/>
        <v>Não</v>
      </c>
      <c r="BF75" s="146" t="str">
        <f t="shared" si="1101"/>
        <v>Não</v>
      </c>
      <c r="BG75" s="146" t="str">
        <f t="shared" si="1101"/>
        <v>Não</v>
      </c>
      <c r="BH75" s="146" t="str">
        <f t="shared" si="1101"/>
        <v>Não</v>
      </c>
      <c r="BI75" s="146" t="str">
        <f t="shared" si="1101"/>
        <v>Não</v>
      </c>
      <c r="BJ75" s="146" t="str">
        <f t="shared" si="1101"/>
        <v>Não</v>
      </c>
      <c r="BK75" s="146" t="str">
        <f t="shared" si="1101"/>
        <v>Não</v>
      </c>
      <c r="BL75" s="146" t="str">
        <f t="shared" si="1101"/>
        <v>Não</v>
      </c>
      <c r="BQ75" s="146" t="str">
        <f t="shared" ref="BQ75:CB75" si="1102">IF(OR(BQ59="",BQ60=""),"Não","ok")</f>
        <v>Não</v>
      </c>
      <c r="BR75" s="146" t="str">
        <f t="shared" si="1102"/>
        <v>Não</v>
      </c>
      <c r="BS75" s="146" t="str">
        <f t="shared" si="1102"/>
        <v>Não</v>
      </c>
      <c r="BT75" s="146" t="str">
        <f t="shared" si="1102"/>
        <v>Não</v>
      </c>
      <c r="BU75" s="146" t="str">
        <f t="shared" si="1102"/>
        <v>Não</v>
      </c>
      <c r="BV75" s="146" t="str">
        <f t="shared" si="1102"/>
        <v>Não</v>
      </c>
      <c r="BW75" s="146" t="str">
        <f t="shared" si="1102"/>
        <v>Não</v>
      </c>
      <c r="BX75" s="146" t="str">
        <f t="shared" si="1102"/>
        <v>Não</v>
      </c>
      <c r="BY75" s="146" t="str">
        <f t="shared" si="1102"/>
        <v>Não</v>
      </c>
      <c r="BZ75" s="146" t="str">
        <f t="shared" si="1102"/>
        <v>Não</v>
      </c>
      <c r="CA75" s="146" t="str">
        <f t="shared" si="1102"/>
        <v>Não</v>
      </c>
      <c r="CB75" s="146" t="str">
        <f t="shared" si="1102"/>
        <v>Não</v>
      </c>
    </row>
    <row r="76" spans="1:80" s="146" customFormat="1" ht="30" customHeight="1">
      <c r="A76" s="42"/>
      <c r="E76" s="146">
        <f>IF(E75="ok",COLUMN(A105),"")</f>
        <v>1</v>
      </c>
      <c r="F76" s="146">
        <f t="shared" ref="F76:BQ76" si="1103">IF(F75="ok",COLUMN(B105),"")</f>
        <v>2</v>
      </c>
      <c r="G76" s="146">
        <f t="shared" si="1103"/>
        <v>3</v>
      </c>
      <c r="H76" s="146">
        <f t="shared" si="1103"/>
        <v>4</v>
      </c>
      <c r="I76" s="146">
        <f t="shared" si="1103"/>
        <v>5</v>
      </c>
      <c r="J76" s="146">
        <f t="shared" si="1103"/>
        <v>6</v>
      </c>
      <c r="K76" s="146" t="str">
        <f t="shared" si="1103"/>
        <v/>
      </c>
      <c r="L76" s="146" t="str">
        <f t="shared" si="1103"/>
        <v/>
      </c>
      <c r="M76" s="146" t="str">
        <f t="shared" si="1103"/>
        <v/>
      </c>
      <c r="N76" s="146" t="str">
        <f t="shared" si="1103"/>
        <v/>
      </c>
      <c r="O76" s="146" t="str">
        <f t="shared" si="1103"/>
        <v/>
      </c>
      <c r="P76" s="146" t="str">
        <f t="shared" si="1103"/>
        <v/>
      </c>
      <c r="U76" s="146" t="str">
        <f t="shared" si="1103"/>
        <v/>
      </c>
      <c r="V76" s="146" t="str">
        <f t="shared" si="1103"/>
        <v/>
      </c>
      <c r="W76" s="146" t="str">
        <f t="shared" si="1103"/>
        <v/>
      </c>
      <c r="X76" s="146" t="str">
        <f t="shared" si="1103"/>
        <v/>
      </c>
      <c r="Y76" s="146" t="str">
        <f t="shared" si="1103"/>
        <v/>
      </c>
      <c r="Z76" s="146" t="str">
        <f t="shared" si="1103"/>
        <v/>
      </c>
      <c r="AA76" s="146" t="str">
        <f t="shared" si="1103"/>
        <v/>
      </c>
      <c r="AB76" s="146" t="str">
        <f t="shared" si="1103"/>
        <v/>
      </c>
      <c r="AC76" s="146" t="str">
        <f t="shared" si="1103"/>
        <v/>
      </c>
      <c r="AD76" s="146" t="str">
        <f t="shared" si="1103"/>
        <v/>
      </c>
      <c r="AE76" s="146" t="str">
        <f t="shared" si="1103"/>
        <v/>
      </c>
      <c r="AF76" s="146" t="str">
        <f t="shared" si="1103"/>
        <v/>
      </c>
      <c r="AK76" s="146" t="str">
        <f t="shared" si="1103"/>
        <v/>
      </c>
      <c r="AL76" s="146" t="str">
        <f t="shared" si="1103"/>
        <v/>
      </c>
      <c r="AM76" s="146" t="str">
        <f t="shared" si="1103"/>
        <v/>
      </c>
      <c r="AN76" s="146" t="str">
        <f t="shared" si="1103"/>
        <v/>
      </c>
      <c r="AO76" s="146" t="str">
        <f t="shared" si="1103"/>
        <v/>
      </c>
      <c r="AP76" s="146" t="str">
        <f t="shared" si="1103"/>
        <v/>
      </c>
      <c r="AQ76" s="146" t="str">
        <f t="shared" si="1103"/>
        <v/>
      </c>
      <c r="AR76" s="146" t="str">
        <f t="shared" si="1103"/>
        <v/>
      </c>
      <c r="AS76" s="146" t="str">
        <f t="shared" si="1103"/>
        <v/>
      </c>
      <c r="AT76" s="146" t="str">
        <f t="shared" si="1103"/>
        <v/>
      </c>
      <c r="AU76" s="146" t="str">
        <f t="shared" si="1103"/>
        <v/>
      </c>
      <c r="AV76" s="146" t="str">
        <f t="shared" si="1103"/>
        <v/>
      </c>
      <c r="AW76" s="146" t="str">
        <f t="shared" si="1103"/>
        <v/>
      </c>
      <c r="AX76" s="146" t="str">
        <f t="shared" si="1103"/>
        <v/>
      </c>
      <c r="AY76" s="146" t="str">
        <f t="shared" si="1103"/>
        <v/>
      </c>
      <c r="AZ76" s="146" t="str">
        <f t="shared" si="1103"/>
        <v/>
      </c>
      <c r="BA76" s="146" t="str">
        <f t="shared" si="1103"/>
        <v/>
      </c>
      <c r="BB76" s="146" t="str">
        <f t="shared" si="1103"/>
        <v/>
      </c>
      <c r="BC76" s="146" t="str">
        <f t="shared" si="1103"/>
        <v/>
      </c>
      <c r="BD76" s="146" t="str">
        <f t="shared" si="1103"/>
        <v/>
      </c>
      <c r="BE76" s="146" t="str">
        <f t="shared" si="1103"/>
        <v/>
      </c>
      <c r="BF76" s="146" t="str">
        <f t="shared" si="1103"/>
        <v/>
      </c>
      <c r="BG76" s="146" t="str">
        <f t="shared" si="1103"/>
        <v/>
      </c>
      <c r="BH76" s="146" t="str">
        <f t="shared" si="1103"/>
        <v/>
      </c>
      <c r="BI76" s="146" t="str">
        <f t="shared" si="1103"/>
        <v/>
      </c>
      <c r="BJ76" s="146" t="str">
        <f t="shared" si="1103"/>
        <v/>
      </c>
      <c r="BK76" s="146" t="str">
        <f t="shared" si="1103"/>
        <v/>
      </c>
      <c r="BL76" s="146" t="str">
        <f t="shared" si="1103"/>
        <v/>
      </c>
      <c r="BQ76" s="146" t="str">
        <f t="shared" si="1103"/>
        <v/>
      </c>
      <c r="BR76" s="146" t="str">
        <f t="shared" ref="BR76:CB76" si="1104">IF(BR75="ok",COLUMN(BN105),"")</f>
        <v/>
      </c>
      <c r="BS76" s="146" t="str">
        <f t="shared" si="1104"/>
        <v/>
      </c>
      <c r="BT76" s="146" t="str">
        <f t="shared" si="1104"/>
        <v/>
      </c>
      <c r="BU76" s="146" t="str">
        <f t="shared" si="1104"/>
        <v/>
      </c>
      <c r="BV76" s="146" t="str">
        <f t="shared" si="1104"/>
        <v/>
      </c>
      <c r="BW76" s="146" t="str">
        <f t="shared" si="1104"/>
        <v/>
      </c>
      <c r="BX76" s="146" t="str">
        <f t="shared" si="1104"/>
        <v/>
      </c>
      <c r="BY76" s="146" t="str">
        <f t="shared" si="1104"/>
        <v/>
      </c>
      <c r="BZ76" s="146" t="str">
        <f t="shared" si="1104"/>
        <v/>
      </c>
      <c r="CA76" s="146" t="str">
        <f t="shared" si="1104"/>
        <v/>
      </c>
      <c r="CB76" s="146" t="str">
        <f t="shared" si="1104"/>
        <v/>
      </c>
    </row>
    <row r="77" spans="1:80" s="146" customFormat="1" ht="30" customHeight="1">
      <c r="A77" s="42"/>
      <c r="E77" s="146" t="str">
        <f>IF(OR(E61="",E62=""),"Não","ok")</f>
        <v>ok</v>
      </c>
      <c r="F77" s="146" t="str">
        <f t="shared" ref="F77:BQ77" si="1105">IF(OR(F61="",F62=""),"Não","ok")</f>
        <v>ok</v>
      </c>
      <c r="G77" s="146" t="str">
        <f t="shared" si="1105"/>
        <v>ok</v>
      </c>
      <c r="H77" s="146" t="str">
        <f t="shared" si="1105"/>
        <v>ok</v>
      </c>
      <c r="I77" s="146" t="str">
        <f t="shared" si="1105"/>
        <v>ok</v>
      </c>
      <c r="J77" s="146" t="str">
        <f t="shared" si="1105"/>
        <v>ok</v>
      </c>
      <c r="K77" s="146" t="str">
        <f t="shared" si="1105"/>
        <v>Não</v>
      </c>
      <c r="L77" s="146" t="str">
        <f t="shared" si="1105"/>
        <v>Não</v>
      </c>
      <c r="M77" s="146" t="str">
        <f t="shared" si="1105"/>
        <v>Não</v>
      </c>
      <c r="N77" s="146" t="str">
        <f t="shared" si="1105"/>
        <v>Não</v>
      </c>
      <c r="O77" s="146" t="str">
        <f t="shared" si="1105"/>
        <v>Não</v>
      </c>
      <c r="P77" s="146" t="str">
        <f t="shared" si="1105"/>
        <v>Não</v>
      </c>
      <c r="U77" s="146" t="str">
        <f t="shared" si="1105"/>
        <v>Não</v>
      </c>
      <c r="V77" s="146" t="str">
        <f t="shared" si="1105"/>
        <v>Não</v>
      </c>
      <c r="W77" s="146" t="str">
        <f t="shared" si="1105"/>
        <v>Não</v>
      </c>
      <c r="X77" s="146" t="str">
        <f t="shared" si="1105"/>
        <v>Não</v>
      </c>
      <c r="Y77" s="146" t="str">
        <f t="shared" si="1105"/>
        <v>Não</v>
      </c>
      <c r="Z77" s="146" t="str">
        <f t="shared" si="1105"/>
        <v>Não</v>
      </c>
      <c r="AA77" s="146" t="str">
        <f t="shared" si="1105"/>
        <v>Não</v>
      </c>
      <c r="AB77" s="146" t="str">
        <f t="shared" si="1105"/>
        <v>Não</v>
      </c>
      <c r="AC77" s="146" t="str">
        <f t="shared" si="1105"/>
        <v>Não</v>
      </c>
      <c r="AD77" s="146" t="str">
        <f t="shared" si="1105"/>
        <v>Não</v>
      </c>
      <c r="AE77" s="146" t="str">
        <f t="shared" si="1105"/>
        <v>Não</v>
      </c>
      <c r="AF77" s="146" t="str">
        <f t="shared" si="1105"/>
        <v>Não</v>
      </c>
      <c r="AK77" s="146" t="str">
        <f t="shared" si="1105"/>
        <v>Não</v>
      </c>
      <c r="AL77" s="146" t="str">
        <f t="shared" si="1105"/>
        <v>Não</v>
      </c>
      <c r="AM77" s="146" t="str">
        <f t="shared" si="1105"/>
        <v>Não</v>
      </c>
      <c r="AN77" s="146" t="str">
        <f t="shared" si="1105"/>
        <v>Não</v>
      </c>
      <c r="AO77" s="146" t="str">
        <f t="shared" si="1105"/>
        <v>Não</v>
      </c>
      <c r="AP77" s="146" t="str">
        <f t="shared" si="1105"/>
        <v>Não</v>
      </c>
      <c r="AQ77" s="146" t="str">
        <f t="shared" si="1105"/>
        <v>Não</v>
      </c>
      <c r="AR77" s="146" t="str">
        <f t="shared" si="1105"/>
        <v>Não</v>
      </c>
      <c r="AS77" s="146" t="str">
        <f t="shared" si="1105"/>
        <v>Não</v>
      </c>
      <c r="AT77" s="146" t="str">
        <f t="shared" si="1105"/>
        <v>Não</v>
      </c>
      <c r="AU77" s="146" t="str">
        <f t="shared" si="1105"/>
        <v>Não</v>
      </c>
      <c r="AV77" s="146" t="str">
        <f t="shared" si="1105"/>
        <v>Não</v>
      </c>
      <c r="AW77" s="146" t="str">
        <f t="shared" si="1105"/>
        <v>Não</v>
      </c>
      <c r="AX77" s="146" t="str">
        <f t="shared" si="1105"/>
        <v>Não</v>
      </c>
      <c r="AY77" s="146" t="str">
        <f t="shared" si="1105"/>
        <v>Não</v>
      </c>
      <c r="AZ77" s="146" t="str">
        <f t="shared" si="1105"/>
        <v>Não</v>
      </c>
      <c r="BA77" s="146" t="str">
        <f t="shared" si="1105"/>
        <v>Não</v>
      </c>
      <c r="BB77" s="146" t="str">
        <f t="shared" si="1105"/>
        <v>Não</v>
      </c>
      <c r="BC77" s="146" t="str">
        <f t="shared" si="1105"/>
        <v>Não</v>
      </c>
      <c r="BD77" s="146" t="str">
        <f t="shared" si="1105"/>
        <v>Não</v>
      </c>
      <c r="BE77" s="146" t="str">
        <f t="shared" si="1105"/>
        <v>Não</v>
      </c>
      <c r="BF77" s="146" t="str">
        <f t="shared" si="1105"/>
        <v>Não</v>
      </c>
      <c r="BG77" s="146" t="str">
        <f t="shared" si="1105"/>
        <v>Não</v>
      </c>
      <c r="BH77" s="146" t="str">
        <f t="shared" si="1105"/>
        <v>Não</v>
      </c>
      <c r="BI77" s="146" t="str">
        <f t="shared" si="1105"/>
        <v>Não</v>
      </c>
      <c r="BJ77" s="146" t="str">
        <f t="shared" si="1105"/>
        <v>Não</v>
      </c>
      <c r="BK77" s="146" t="str">
        <f t="shared" si="1105"/>
        <v>Não</v>
      </c>
      <c r="BL77" s="146" t="str">
        <f t="shared" si="1105"/>
        <v>Não</v>
      </c>
      <c r="BQ77" s="146" t="str">
        <f t="shared" si="1105"/>
        <v>Não</v>
      </c>
      <c r="BR77" s="146" t="str">
        <f t="shared" ref="BR77:CB77" si="1106">IF(OR(BR61="",BR62=""),"Não","ok")</f>
        <v>Não</v>
      </c>
      <c r="BS77" s="146" t="str">
        <f t="shared" si="1106"/>
        <v>Não</v>
      </c>
      <c r="BT77" s="146" t="str">
        <f t="shared" si="1106"/>
        <v>Não</v>
      </c>
      <c r="BU77" s="146" t="str">
        <f t="shared" si="1106"/>
        <v>Não</v>
      </c>
      <c r="BV77" s="146" t="str">
        <f t="shared" si="1106"/>
        <v>Não</v>
      </c>
      <c r="BW77" s="146" t="str">
        <f t="shared" si="1106"/>
        <v>Não</v>
      </c>
      <c r="BX77" s="146" t="str">
        <f t="shared" si="1106"/>
        <v>Não</v>
      </c>
      <c r="BY77" s="146" t="str">
        <f t="shared" si="1106"/>
        <v>Não</v>
      </c>
      <c r="BZ77" s="146" t="str">
        <f t="shared" si="1106"/>
        <v>Não</v>
      </c>
      <c r="CA77" s="146" t="str">
        <f t="shared" si="1106"/>
        <v>Não</v>
      </c>
      <c r="CB77" s="146" t="str">
        <f t="shared" si="1106"/>
        <v>Não</v>
      </c>
    </row>
    <row r="78" spans="1:80" s="146" customFormat="1" ht="30" customHeight="1">
      <c r="A78" s="42"/>
      <c r="E78" s="146">
        <f>IF(E77="ok",COLUMN(A107),"")</f>
        <v>1</v>
      </c>
      <c r="F78" s="146">
        <f t="shared" ref="F78:P78" si="1107">IF(F77="ok",COLUMN(B107),"")</f>
        <v>2</v>
      </c>
      <c r="G78" s="146">
        <f t="shared" si="1107"/>
        <v>3</v>
      </c>
      <c r="H78" s="146">
        <f t="shared" si="1107"/>
        <v>4</v>
      </c>
      <c r="I78" s="146">
        <f t="shared" si="1107"/>
        <v>5</v>
      </c>
      <c r="J78" s="146">
        <f t="shared" si="1107"/>
        <v>6</v>
      </c>
      <c r="K78" s="146" t="str">
        <f t="shared" si="1107"/>
        <v/>
      </c>
      <c r="L78" s="146" t="str">
        <f t="shared" si="1107"/>
        <v/>
      </c>
      <c r="M78" s="146" t="str">
        <f t="shared" si="1107"/>
        <v/>
      </c>
      <c r="N78" s="146" t="str">
        <f t="shared" si="1107"/>
        <v/>
      </c>
      <c r="O78" s="146" t="str">
        <f t="shared" si="1107"/>
        <v/>
      </c>
      <c r="P78" s="146" t="str">
        <f t="shared" si="1107"/>
        <v/>
      </c>
      <c r="U78" s="146" t="str">
        <f t="shared" ref="U78:CB78" si="1108">IF(U77="ok",COLUMN(Q106),"")</f>
        <v/>
      </c>
      <c r="V78" s="146" t="str">
        <f t="shared" si="1108"/>
        <v/>
      </c>
      <c r="W78" s="146" t="str">
        <f t="shared" si="1108"/>
        <v/>
      </c>
      <c r="X78" s="146" t="str">
        <f t="shared" si="1108"/>
        <v/>
      </c>
      <c r="Y78" s="146" t="str">
        <f t="shared" si="1108"/>
        <v/>
      </c>
      <c r="Z78" s="146" t="str">
        <f t="shared" si="1108"/>
        <v/>
      </c>
      <c r="AA78" s="146" t="str">
        <f t="shared" si="1108"/>
        <v/>
      </c>
      <c r="AB78" s="146" t="str">
        <f t="shared" si="1108"/>
        <v/>
      </c>
      <c r="AC78" s="146" t="str">
        <f t="shared" si="1108"/>
        <v/>
      </c>
      <c r="AD78" s="146" t="str">
        <f t="shared" si="1108"/>
        <v/>
      </c>
      <c r="AE78" s="146" t="str">
        <f t="shared" si="1108"/>
        <v/>
      </c>
      <c r="AF78" s="146" t="str">
        <f t="shared" si="1108"/>
        <v/>
      </c>
      <c r="AK78" s="146" t="str">
        <f t="shared" si="1108"/>
        <v/>
      </c>
      <c r="AL78" s="146" t="str">
        <f t="shared" si="1108"/>
        <v/>
      </c>
      <c r="AM78" s="146" t="str">
        <f t="shared" si="1108"/>
        <v/>
      </c>
      <c r="AN78" s="146" t="str">
        <f t="shared" si="1108"/>
        <v/>
      </c>
      <c r="AO78" s="146" t="str">
        <f t="shared" si="1108"/>
        <v/>
      </c>
      <c r="AP78" s="146" t="str">
        <f t="shared" si="1108"/>
        <v/>
      </c>
      <c r="AQ78" s="146" t="str">
        <f t="shared" si="1108"/>
        <v/>
      </c>
      <c r="AR78" s="146" t="str">
        <f t="shared" si="1108"/>
        <v/>
      </c>
      <c r="AS78" s="146" t="str">
        <f t="shared" si="1108"/>
        <v/>
      </c>
      <c r="AT78" s="146" t="str">
        <f t="shared" si="1108"/>
        <v/>
      </c>
      <c r="AU78" s="146" t="str">
        <f t="shared" si="1108"/>
        <v/>
      </c>
      <c r="AV78" s="146" t="str">
        <f t="shared" si="1108"/>
        <v/>
      </c>
      <c r="AW78" s="146" t="str">
        <f t="shared" si="1108"/>
        <v/>
      </c>
      <c r="AX78" s="146" t="str">
        <f t="shared" si="1108"/>
        <v/>
      </c>
      <c r="AY78" s="146" t="str">
        <f t="shared" si="1108"/>
        <v/>
      </c>
      <c r="AZ78" s="146" t="str">
        <f t="shared" si="1108"/>
        <v/>
      </c>
      <c r="BA78" s="146" t="str">
        <f t="shared" si="1108"/>
        <v/>
      </c>
      <c r="BB78" s="146" t="str">
        <f t="shared" si="1108"/>
        <v/>
      </c>
      <c r="BC78" s="146" t="str">
        <f t="shared" si="1108"/>
        <v/>
      </c>
      <c r="BD78" s="146" t="str">
        <f t="shared" si="1108"/>
        <v/>
      </c>
      <c r="BE78" s="146" t="str">
        <f t="shared" si="1108"/>
        <v/>
      </c>
      <c r="BF78" s="146" t="str">
        <f t="shared" si="1108"/>
        <v/>
      </c>
      <c r="BG78" s="146" t="str">
        <f t="shared" si="1108"/>
        <v/>
      </c>
      <c r="BH78" s="146" t="str">
        <f t="shared" si="1108"/>
        <v/>
      </c>
      <c r="BI78" s="146" t="str">
        <f t="shared" si="1108"/>
        <v/>
      </c>
      <c r="BJ78" s="146" t="str">
        <f t="shared" si="1108"/>
        <v/>
      </c>
      <c r="BK78" s="146" t="str">
        <f t="shared" si="1108"/>
        <v/>
      </c>
      <c r="BL78" s="146" t="str">
        <f t="shared" si="1108"/>
        <v/>
      </c>
      <c r="BQ78" s="146" t="str">
        <f t="shared" si="1108"/>
        <v/>
      </c>
      <c r="BR78" s="146" t="str">
        <f t="shared" si="1108"/>
        <v/>
      </c>
      <c r="BS78" s="146" t="str">
        <f t="shared" si="1108"/>
        <v/>
      </c>
      <c r="BT78" s="146" t="str">
        <f t="shared" si="1108"/>
        <v/>
      </c>
      <c r="BU78" s="146" t="str">
        <f t="shared" si="1108"/>
        <v/>
      </c>
      <c r="BV78" s="146" t="str">
        <f t="shared" si="1108"/>
        <v/>
      </c>
      <c r="BW78" s="146" t="str">
        <f t="shared" si="1108"/>
        <v/>
      </c>
      <c r="BX78" s="146" t="str">
        <f t="shared" si="1108"/>
        <v/>
      </c>
      <c r="BY78" s="146" t="str">
        <f t="shared" si="1108"/>
        <v/>
      </c>
      <c r="BZ78" s="146" t="str">
        <f t="shared" si="1108"/>
        <v/>
      </c>
      <c r="CA78" s="146" t="str">
        <f t="shared" si="1108"/>
        <v/>
      </c>
      <c r="CB78" s="146" t="str">
        <f t="shared" si="1108"/>
        <v/>
      </c>
    </row>
    <row r="79" spans="1:80" s="146" customFormat="1" ht="30" customHeight="1">
      <c r="A79" s="42"/>
      <c r="E79" s="146" t="str">
        <f>IF(OR(E63="",E64=""),"Não","ok")</f>
        <v>ok</v>
      </c>
      <c r="F79" s="146" t="str">
        <f t="shared" ref="F79:BQ79" si="1109">IF(OR(F63="",F64=""),"Não","ok")</f>
        <v>ok</v>
      </c>
      <c r="G79" s="146" t="str">
        <f t="shared" si="1109"/>
        <v>ok</v>
      </c>
      <c r="H79" s="146" t="str">
        <f t="shared" si="1109"/>
        <v>ok</v>
      </c>
      <c r="I79" s="146" t="str">
        <f t="shared" si="1109"/>
        <v>ok</v>
      </c>
      <c r="J79" s="146" t="str">
        <f t="shared" si="1109"/>
        <v>ok</v>
      </c>
      <c r="K79" s="146" t="str">
        <f t="shared" si="1109"/>
        <v>Não</v>
      </c>
      <c r="L79" s="146" t="str">
        <f t="shared" si="1109"/>
        <v>Não</v>
      </c>
      <c r="M79" s="146" t="str">
        <f t="shared" si="1109"/>
        <v>Não</v>
      </c>
      <c r="N79" s="146" t="str">
        <f t="shared" si="1109"/>
        <v>Não</v>
      </c>
      <c r="O79" s="146" t="str">
        <f t="shared" si="1109"/>
        <v>Não</v>
      </c>
      <c r="P79" s="146" t="str">
        <f t="shared" si="1109"/>
        <v>Não</v>
      </c>
      <c r="U79" s="146" t="str">
        <f t="shared" si="1109"/>
        <v>Não</v>
      </c>
      <c r="V79" s="146" t="str">
        <f t="shared" si="1109"/>
        <v>Não</v>
      </c>
      <c r="W79" s="146" t="str">
        <f t="shared" si="1109"/>
        <v>Não</v>
      </c>
      <c r="X79" s="146" t="str">
        <f t="shared" si="1109"/>
        <v>Não</v>
      </c>
      <c r="Y79" s="146" t="str">
        <f t="shared" si="1109"/>
        <v>Não</v>
      </c>
      <c r="Z79" s="146" t="str">
        <f t="shared" si="1109"/>
        <v>Não</v>
      </c>
      <c r="AA79" s="146" t="str">
        <f t="shared" si="1109"/>
        <v>Não</v>
      </c>
      <c r="AB79" s="146" t="str">
        <f t="shared" si="1109"/>
        <v>Não</v>
      </c>
      <c r="AC79" s="146" t="str">
        <f t="shared" si="1109"/>
        <v>Não</v>
      </c>
      <c r="AD79" s="146" t="str">
        <f t="shared" si="1109"/>
        <v>Não</v>
      </c>
      <c r="AE79" s="146" t="str">
        <f t="shared" si="1109"/>
        <v>Não</v>
      </c>
      <c r="AF79" s="146" t="str">
        <f t="shared" si="1109"/>
        <v>Não</v>
      </c>
      <c r="AK79" s="146" t="str">
        <f t="shared" si="1109"/>
        <v>Não</v>
      </c>
      <c r="AL79" s="146" t="str">
        <f t="shared" si="1109"/>
        <v>Não</v>
      </c>
      <c r="AM79" s="146" t="str">
        <f t="shared" si="1109"/>
        <v>Não</v>
      </c>
      <c r="AN79" s="146" t="str">
        <f t="shared" si="1109"/>
        <v>Não</v>
      </c>
      <c r="AO79" s="146" t="str">
        <f t="shared" si="1109"/>
        <v>Não</v>
      </c>
      <c r="AP79" s="146" t="str">
        <f t="shared" si="1109"/>
        <v>Não</v>
      </c>
      <c r="AQ79" s="146" t="str">
        <f t="shared" si="1109"/>
        <v>Não</v>
      </c>
      <c r="AR79" s="146" t="str">
        <f t="shared" si="1109"/>
        <v>Não</v>
      </c>
      <c r="AS79" s="146" t="str">
        <f t="shared" si="1109"/>
        <v>Não</v>
      </c>
      <c r="AT79" s="146" t="str">
        <f t="shared" si="1109"/>
        <v>Não</v>
      </c>
      <c r="AU79" s="146" t="str">
        <f t="shared" si="1109"/>
        <v>Não</v>
      </c>
      <c r="AV79" s="146" t="str">
        <f t="shared" si="1109"/>
        <v>Não</v>
      </c>
      <c r="AW79" s="146" t="str">
        <f t="shared" si="1109"/>
        <v>Não</v>
      </c>
      <c r="AX79" s="146" t="str">
        <f t="shared" si="1109"/>
        <v>Não</v>
      </c>
      <c r="AY79" s="146" t="str">
        <f t="shared" si="1109"/>
        <v>Não</v>
      </c>
      <c r="AZ79" s="146" t="str">
        <f t="shared" si="1109"/>
        <v>Não</v>
      </c>
      <c r="BA79" s="146" t="str">
        <f t="shared" si="1109"/>
        <v>Não</v>
      </c>
      <c r="BB79" s="146" t="str">
        <f t="shared" si="1109"/>
        <v>Não</v>
      </c>
      <c r="BC79" s="146" t="str">
        <f t="shared" si="1109"/>
        <v>Não</v>
      </c>
      <c r="BD79" s="146" t="str">
        <f t="shared" si="1109"/>
        <v>Não</v>
      </c>
      <c r="BE79" s="146" t="str">
        <f t="shared" si="1109"/>
        <v>Não</v>
      </c>
      <c r="BF79" s="146" t="str">
        <f t="shared" si="1109"/>
        <v>Não</v>
      </c>
      <c r="BG79" s="146" t="str">
        <f t="shared" si="1109"/>
        <v>Não</v>
      </c>
      <c r="BH79" s="146" t="str">
        <f t="shared" si="1109"/>
        <v>Não</v>
      </c>
      <c r="BI79" s="146" t="str">
        <f t="shared" si="1109"/>
        <v>Não</v>
      </c>
      <c r="BJ79" s="146" t="str">
        <f t="shared" si="1109"/>
        <v>Não</v>
      </c>
      <c r="BK79" s="146" t="str">
        <f t="shared" si="1109"/>
        <v>Não</v>
      </c>
      <c r="BL79" s="146" t="str">
        <f t="shared" si="1109"/>
        <v>Não</v>
      </c>
      <c r="BQ79" s="146" t="str">
        <f t="shared" si="1109"/>
        <v>Não</v>
      </c>
      <c r="BR79" s="146" t="str">
        <f t="shared" ref="BR79:CB79" si="1110">IF(OR(BR63="",BR64=""),"Não","ok")</f>
        <v>Não</v>
      </c>
      <c r="BS79" s="146" t="str">
        <f t="shared" si="1110"/>
        <v>Não</v>
      </c>
      <c r="BT79" s="146" t="str">
        <f t="shared" si="1110"/>
        <v>Não</v>
      </c>
      <c r="BU79" s="146" t="str">
        <f t="shared" si="1110"/>
        <v>Não</v>
      </c>
      <c r="BV79" s="146" t="str">
        <f t="shared" si="1110"/>
        <v>Não</v>
      </c>
      <c r="BW79" s="146" t="str">
        <f t="shared" si="1110"/>
        <v>Não</v>
      </c>
      <c r="BX79" s="146" t="str">
        <f t="shared" si="1110"/>
        <v>Não</v>
      </c>
      <c r="BY79" s="146" t="str">
        <f t="shared" si="1110"/>
        <v>Não</v>
      </c>
      <c r="BZ79" s="146" t="str">
        <f t="shared" si="1110"/>
        <v>Não</v>
      </c>
      <c r="CA79" s="146" t="str">
        <f t="shared" si="1110"/>
        <v>Não</v>
      </c>
      <c r="CB79" s="146" t="str">
        <f t="shared" si="1110"/>
        <v>Não</v>
      </c>
    </row>
    <row r="80" spans="1:80" s="146" customFormat="1" ht="30" customHeight="1">
      <c r="A80" s="42"/>
      <c r="E80" s="146">
        <f>IF(E79="ok",COLUMN(A109),"")</f>
        <v>1</v>
      </c>
      <c r="F80" s="146">
        <f t="shared" ref="F80:P80" si="1111">IF(F79="ok",COLUMN(B109),"")</f>
        <v>2</v>
      </c>
      <c r="G80" s="146">
        <f t="shared" si="1111"/>
        <v>3</v>
      </c>
      <c r="H80" s="146">
        <f t="shared" si="1111"/>
        <v>4</v>
      </c>
      <c r="I80" s="146">
        <f t="shared" si="1111"/>
        <v>5</v>
      </c>
      <c r="J80" s="146">
        <f t="shared" si="1111"/>
        <v>6</v>
      </c>
      <c r="K80" s="146" t="str">
        <f t="shared" si="1111"/>
        <v/>
      </c>
      <c r="L80" s="146" t="str">
        <f t="shared" si="1111"/>
        <v/>
      </c>
      <c r="M80" s="146" t="str">
        <f t="shared" si="1111"/>
        <v/>
      </c>
      <c r="N80" s="146" t="str">
        <f t="shared" si="1111"/>
        <v/>
      </c>
      <c r="O80" s="146" t="str">
        <f t="shared" si="1111"/>
        <v/>
      </c>
      <c r="P80" s="146" t="str">
        <f t="shared" si="1111"/>
        <v/>
      </c>
      <c r="U80" s="146" t="str">
        <f t="shared" ref="U80:CB80" si="1112">IF(U79="ok",COLUMN(Q107),"")</f>
        <v/>
      </c>
      <c r="V80" s="146" t="str">
        <f t="shared" si="1112"/>
        <v/>
      </c>
      <c r="W80" s="146" t="str">
        <f t="shared" si="1112"/>
        <v/>
      </c>
      <c r="X80" s="146" t="str">
        <f t="shared" si="1112"/>
        <v/>
      </c>
      <c r="Y80" s="146" t="str">
        <f t="shared" si="1112"/>
        <v/>
      </c>
      <c r="Z80" s="146" t="str">
        <f t="shared" si="1112"/>
        <v/>
      </c>
      <c r="AA80" s="146" t="str">
        <f t="shared" si="1112"/>
        <v/>
      </c>
      <c r="AB80" s="146" t="str">
        <f t="shared" si="1112"/>
        <v/>
      </c>
      <c r="AC80" s="146" t="str">
        <f t="shared" si="1112"/>
        <v/>
      </c>
      <c r="AD80" s="146" t="str">
        <f t="shared" si="1112"/>
        <v/>
      </c>
      <c r="AE80" s="146" t="str">
        <f t="shared" si="1112"/>
        <v/>
      </c>
      <c r="AF80" s="146" t="str">
        <f t="shared" si="1112"/>
        <v/>
      </c>
      <c r="AK80" s="146" t="str">
        <f t="shared" si="1112"/>
        <v/>
      </c>
      <c r="AL80" s="146" t="str">
        <f t="shared" si="1112"/>
        <v/>
      </c>
      <c r="AM80" s="146" t="str">
        <f t="shared" si="1112"/>
        <v/>
      </c>
      <c r="AN80" s="146" t="str">
        <f t="shared" si="1112"/>
        <v/>
      </c>
      <c r="AO80" s="146" t="str">
        <f t="shared" si="1112"/>
        <v/>
      </c>
      <c r="AP80" s="146" t="str">
        <f t="shared" si="1112"/>
        <v/>
      </c>
      <c r="AQ80" s="146" t="str">
        <f t="shared" si="1112"/>
        <v/>
      </c>
      <c r="AR80" s="146" t="str">
        <f t="shared" si="1112"/>
        <v/>
      </c>
      <c r="AS80" s="146" t="str">
        <f t="shared" si="1112"/>
        <v/>
      </c>
      <c r="AT80" s="146" t="str">
        <f t="shared" si="1112"/>
        <v/>
      </c>
      <c r="AU80" s="146" t="str">
        <f t="shared" si="1112"/>
        <v/>
      </c>
      <c r="AV80" s="146" t="str">
        <f t="shared" si="1112"/>
        <v/>
      </c>
      <c r="AW80" s="146" t="str">
        <f t="shared" si="1112"/>
        <v/>
      </c>
      <c r="AX80" s="146" t="str">
        <f t="shared" si="1112"/>
        <v/>
      </c>
      <c r="AY80" s="146" t="str">
        <f t="shared" si="1112"/>
        <v/>
      </c>
      <c r="AZ80" s="146" t="str">
        <f t="shared" si="1112"/>
        <v/>
      </c>
      <c r="BA80" s="146" t="str">
        <f t="shared" si="1112"/>
        <v/>
      </c>
      <c r="BB80" s="146" t="str">
        <f t="shared" si="1112"/>
        <v/>
      </c>
      <c r="BC80" s="146" t="str">
        <f t="shared" si="1112"/>
        <v/>
      </c>
      <c r="BD80" s="146" t="str">
        <f t="shared" si="1112"/>
        <v/>
      </c>
      <c r="BE80" s="146" t="str">
        <f t="shared" si="1112"/>
        <v/>
      </c>
      <c r="BF80" s="146" t="str">
        <f t="shared" si="1112"/>
        <v/>
      </c>
      <c r="BG80" s="146" t="str">
        <f t="shared" si="1112"/>
        <v/>
      </c>
      <c r="BH80" s="146" t="str">
        <f t="shared" si="1112"/>
        <v/>
      </c>
      <c r="BI80" s="146" t="str">
        <f t="shared" si="1112"/>
        <v/>
      </c>
      <c r="BJ80" s="146" t="str">
        <f t="shared" si="1112"/>
        <v/>
      </c>
      <c r="BK80" s="146" t="str">
        <f t="shared" si="1112"/>
        <v/>
      </c>
      <c r="BL80" s="146" t="str">
        <f t="shared" si="1112"/>
        <v/>
      </c>
      <c r="BQ80" s="146" t="str">
        <f t="shared" si="1112"/>
        <v/>
      </c>
      <c r="BR80" s="146" t="str">
        <f t="shared" si="1112"/>
        <v/>
      </c>
      <c r="BS80" s="146" t="str">
        <f t="shared" si="1112"/>
        <v/>
      </c>
      <c r="BT80" s="146" t="str">
        <f t="shared" si="1112"/>
        <v/>
      </c>
      <c r="BU80" s="146" t="str">
        <f t="shared" si="1112"/>
        <v/>
      </c>
      <c r="BV80" s="146" t="str">
        <f t="shared" si="1112"/>
        <v/>
      </c>
      <c r="BW80" s="146" t="str">
        <f t="shared" si="1112"/>
        <v/>
      </c>
      <c r="BX80" s="146" t="str">
        <f t="shared" si="1112"/>
        <v/>
      </c>
      <c r="BY80" s="146" t="str">
        <f t="shared" si="1112"/>
        <v/>
      </c>
      <c r="BZ80" s="146" t="str">
        <f t="shared" si="1112"/>
        <v/>
      </c>
      <c r="CA80" s="146" t="str">
        <f t="shared" si="1112"/>
        <v/>
      </c>
      <c r="CB80" s="146" t="str">
        <f t="shared" si="1112"/>
        <v/>
      </c>
    </row>
    <row r="81" spans="1:80" s="146" customFormat="1" ht="30" customHeight="1">
      <c r="A81" s="42"/>
      <c r="E81" s="146" t="str">
        <f t="shared" ref="E81:P81" si="1113">IF(OR(E65="",E66=""),"Não","ok")</f>
        <v>ok</v>
      </c>
      <c r="F81" s="146" t="str">
        <f t="shared" si="1113"/>
        <v>ok</v>
      </c>
      <c r="G81" s="146" t="str">
        <f t="shared" si="1113"/>
        <v>ok</v>
      </c>
      <c r="H81" s="146" t="str">
        <f t="shared" si="1113"/>
        <v>ok</v>
      </c>
      <c r="I81" s="146" t="str">
        <f t="shared" si="1113"/>
        <v>ok</v>
      </c>
      <c r="J81" s="146" t="str">
        <f t="shared" si="1113"/>
        <v>ok</v>
      </c>
      <c r="K81" s="146" t="str">
        <f t="shared" si="1113"/>
        <v>Não</v>
      </c>
      <c r="L81" s="146" t="str">
        <f t="shared" si="1113"/>
        <v>Não</v>
      </c>
      <c r="M81" s="146" t="str">
        <f t="shared" si="1113"/>
        <v>Não</v>
      </c>
      <c r="N81" s="146" t="str">
        <f t="shared" si="1113"/>
        <v>Não</v>
      </c>
      <c r="O81" s="146" t="str">
        <f t="shared" si="1113"/>
        <v>Não</v>
      </c>
      <c r="P81" s="146" t="str">
        <f t="shared" si="1113"/>
        <v>Não</v>
      </c>
      <c r="U81" s="146" t="str">
        <f>IF(OR(U65="",U66=""),"Não","ok")</f>
        <v>Não</v>
      </c>
      <c r="V81" s="146" t="str">
        <f t="shared" ref="V81:AF81" si="1114">IF(OR(V65="",V66=""),"Não","ok")</f>
        <v>Não</v>
      </c>
      <c r="W81" s="146" t="str">
        <f t="shared" si="1114"/>
        <v>Não</v>
      </c>
      <c r="X81" s="146" t="str">
        <f t="shared" si="1114"/>
        <v>Não</v>
      </c>
      <c r="Y81" s="146" t="str">
        <f t="shared" si="1114"/>
        <v>Não</v>
      </c>
      <c r="Z81" s="146" t="str">
        <f t="shared" si="1114"/>
        <v>Não</v>
      </c>
      <c r="AA81" s="146" t="str">
        <f t="shared" si="1114"/>
        <v>Não</v>
      </c>
      <c r="AB81" s="146" t="str">
        <f t="shared" si="1114"/>
        <v>Não</v>
      </c>
      <c r="AC81" s="146" t="str">
        <f t="shared" si="1114"/>
        <v>Não</v>
      </c>
      <c r="AD81" s="146" t="str">
        <f t="shared" si="1114"/>
        <v>Não</v>
      </c>
      <c r="AE81" s="146" t="str">
        <f t="shared" si="1114"/>
        <v>Não</v>
      </c>
      <c r="AF81" s="146" t="str">
        <f t="shared" si="1114"/>
        <v>Não</v>
      </c>
      <c r="AK81" s="146" t="str">
        <f>IF(OR(AK65="",AK66=""),"Não","ok")</f>
        <v>Não</v>
      </c>
      <c r="AL81" s="146" t="str">
        <f t="shared" ref="AL81:AV81" si="1115">IF(OR(AL65="",AL66=""),"Não","ok")</f>
        <v>Não</v>
      </c>
      <c r="AM81" s="146" t="str">
        <f t="shared" si="1115"/>
        <v>Não</v>
      </c>
      <c r="AN81" s="146" t="str">
        <f t="shared" si="1115"/>
        <v>Não</v>
      </c>
      <c r="AO81" s="146" t="str">
        <f t="shared" si="1115"/>
        <v>Não</v>
      </c>
      <c r="AP81" s="146" t="str">
        <f t="shared" si="1115"/>
        <v>Não</v>
      </c>
      <c r="AQ81" s="146" t="str">
        <f t="shared" si="1115"/>
        <v>Não</v>
      </c>
      <c r="AR81" s="146" t="str">
        <f t="shared" si="1115"/>
        <v>Não</v>
      </c>
      <c r="AS81" s="146" t="str">
        <f t="shared" si="1115"/>
        <v>Não</v>
      </c>
      <c r="AT81" s="146" t="str">
        <f t="shared" si="1115"/>
        <v>Não</v>
      </c>
      <c r="AU81" s="146" t="str">
        <f t="shared" si="1115"/>
        <v>Não</v>
      </c>
      <c r="AV81" s="146" t="str">
        <f t="shared" si="1115"/>
        <v>Não</v>
      </c>
      <c r="BA81" s="146" t="str">
        <f>IF(OR(BA65="",BA66=""),"Não","ok")</f>
        <v>Não</v>
      </c>
      <c r="BB81" s="146" t="str">
        <f t="shared" ref="BB81:BL81" si="1116">IF(OR(BB65="",BB66=""),"Não","ok")</f>
        <v>Não</v>
      </c>
      <c r="BC81" s="146" t="str">
        <f t="shared" si="1116"/>
        <v>Não</v>
      </c>
      <c r="BD81" s="146" t="str">
        <f t="shared" si="1116"/>
        <v>Não</v>
      </c>
      <c r="BE81" s="146" t="str">
        <f t="shared" si="1116"/>
        <v>Não</v>
      </c>
      <c r="BF81" s="146" t="str">
        <f t="shared" si="1116"/>
        <v>Não</v>
      </c>
      <c r="BG81" s="146" t="str">
        <f t="shared" si="1116"/>
        <v>Não</v>
      </c>
      <c r="BH81" s="146" t="str">
        <f t="shared" si="1116"/>
        <v>Não</v>
      </c>
      <c r="BI81" s="146" t="str">
        <f t="shared" si="1116"/>
        <v>Não</v>
      </c>
      <c r="BJ81" s="146" t="str">
        <f t="shared" si="1116"/>
        <v>Não</v>
      </c>
      <c r="BK81" s="146" t="str">
        <f t="shared" si="1116"/>
        <v>Não</v>
      </c>
      <c r="BL81" s="146" t="str">
        <f t="shared" si="1116"/>
        <v>Não</v>
      </c>
      <c r="BQ81" s="146" t="str">
        <f t="shared" ref="BQ81:CB81" si="1117">IF(OR(BQ65="",BQ66=""),"Não","ok")</f>
        <v>Não</v>
      </c>
      <c r="BR81" s="146" t="str">
        <f t="shared" si="1117"/>
        <v>Não</v>
      </c>
      <c r="BS81" s="146" t="str">
        <f t="shared" si="1117"/>
        <v>Não</v>
      </c>
      <c r="BT81" s="146" t="str">
        <f t="shared" si="1117"/>
        <v>Não</v>
      </c>
      <c r="BU81" s="146" t="str">
        <f t="shared" si="1117"/>
        <v>Não</v>
      </c>
      <c r="BV81" s="146" t="str">
        <f t="shared" si="1117"/>
        <v>Não</v>
      </c>
      <c r="BW81" s="146" t="str">
        <f t="shared" si="1117"/>
        <v>Não</v>
      </c>
      <c r="BX81" s="146" t="str">
        <f t="shared" si="1117"/>
        <v>Não</v>
      </c>
      <c r="BY81" s="146" t="str">
        <f t="shared" si="1117"/>
        <v>Não</v>
      </c>
      <c r="BZ81" s="146" t="str">
        <f t="shared" si="1117"/>
        <v>Não</v>
      </c>
      <c r="CA81" s="146" t="str">
        <f t="shared" si="1117"/>
        <v>Não</v>
      </c>
      <c r="CB81" s="146" t="str">
        <f t="shared" si="1117"/>
        <v>Não</v>
      </c>
    </row>
    <row r="82" spans="1:80" s="146" customFormat="1" ht="30" customHeight="1">
      <c r="A82" s="42"/>
      <c r="E82" s="146">
        <f>IF(E81="ok",COLUMN(A111),"")</f>
        <v>1</v>
      </c>
      <c r="F82" s="146">
        <f t="shared" ref="F82:P82" si="1118">IF(F81="ok",COLUMN(B111),"")</f>
        <v>2</v>
      </c>
      <c r="G82" s="146">
        <f t="shared" si="1118"/>
        <v>3</v>
      </c>
      <c r="H82" s="146">
        <f t="shared" si="1118"/>
        <v>4</v>
      </c>
      <c r="I82" s="146">
        <f t="shared" si="1118"/>
        <v>5</v>
      </c>
      <c r="J82" s="146">
        <f t="shared" si="1118"/>
        <v>6</v>
      </c>
      <c r="K82" s="146" t="str">
        <f t="shared" si="1118"/>
        <v/>
      </c>
      <c r="L82" s="146" t="str">
        <f t="shared" si="1118"/>
        <v/>
      </c>
      <c r="M82" s="146" t="str">
        <f t="shared" si="1118"/>
        <v/>
      </c>
      <c r="N82" s="146" t="str">
        <f t="shared" si="1118"/>
        <v/>
      </c>
      <c r="O82" s="146" t="str">
        <f t="shared" si="1118"/>
        <v/>
      </c>
      <c r="P82" s="146" t="str">
        <f t="shared" si="1118"/>
        <v/>
      </c>
      <c r="U82" s="146" t="str">
        <f t="shared" ref="U82:AF82" si="1119">IF(U81="ok",COLUMN(Q111),"")</f>
        <v/>
      </c>
      <c r="V82" s="146" t="str">
        <f t="shared" si="1119"/>
        <v/>
      </c>
      <c r="W82" s="146" t="str">
        <f t="shared" si="1119"/>
        <v/>
      </c>
      <c r="X82" s="146" t="str">
        <f t="shared" si="1119"/>
        <v/>
      </c>
      <c r="Y82" s="146" t="str">
        <f t="shared" si="1119"/>
        <v/>
      </c>
      <c r="Z82" s="146" t="str">
        <f t="shared" si="1119"/>
        <v/>
      </c>
      <c r="AA82" s="146" t="str">
        <f t="shared" si="1119"/>
        <v/>
      </c>
      <c r="AB82" s="146" t="str">
        <f t="shared" si="1119"/>
        <v/>
      </c>
      <c r="AC82" s="146" t="str">
        <f t="shared" si="1119"/>
        <v/>
      </c>
      <c r="AD82" s="146" t="str">
        <f t="shared" si="1119"/>
        <v/>
      </c>
      <c r="AE82" s="146" t="str">
        <f t="shared" si="1119"/>
        <v/>
      </c>
      <c r="AF82" s="146" t="str">
        <f t="shared" si="1119"/>
        <v/>
      </c>
      <c r="AK82" s="146" t="str">
        <f t="shared" ref="AK82:BL82" si="1120">IF(AK81="ok",COLUMN(AG111),"")</f>
        <v/>
      </c>
      <c r="AL82" s="146" t="str">
        <f t="shared" si="1120"/>
        <v/>
      </c>
      <c r="AM82" s="146" t="str">
        <f t="shared" si="1120"/>
        <v/>
      </c>
      <c r="AN82" s="146" t="str">
        <f t="shared" si="1120"/>
        <v/>
      </c>
      <c r="AO82" s="146" t="str">
        <f t="shared" si="1120"/>
        <v/>
      </c>
      <c r="AP82" s="146" t="str">
        <f t="shared" si="1120"/>
        <v/>
      </c>
      <c r="AQ82" s="146" t="str">
        <f t="shared" si="1120"/>
        <v/>
      </c>
      <c r="AR82" s="146" t="str">
        <f t="shared" si="1120"/>
        <v/>
      </c>
      <c r="AS82" s="146" t="str">
        <f t="shared" si="1120"/>
        <v/>
      </c>
      <c r="AT82" s="146" t="str">
        <f t="shared" si="1120"/>
        <v/>
      </c>
      <c r="AU82" s="146" t="str">
        <f t="shared" si="1120"/>
        <v/>
      </c>
      <c r="AV82" s="146" t="str">
        <f t="shared" si="1120"/>
        <v/>
      </c>
      <c r="AW82" s="146" t="str">
        <f t="shared" si="1120"/>
        <v/>
      </c>
      <c r="AX82" s="146" t="str">
        <f t="shared" si="1120"/>
        <v/>
      </c>
      <c r="AY82" s="146" t="str">
        <f t="shared" si="1120"/>
        <v/>
      </c>
      <c r="AZ82" s="146" t="str">
        <f t="shared" si="1120"/>
        <v/>
      </c>
      <c r="BA82" s="146" t="str">
        <f t="shared" si="1120"/>
        <v/>
      </c>
      <c r="BB82" s="146" t="str">
        <f t="shared" si="1120"/>
        <v/>
      </c>
      <c r="BC82" s="146" t="str">
        <f t="shared" si="1120"/>
        <v/>
      </c>
      <c r="BD82" s="146" t="str">
        <f t="shared" si="1120"/>
        <v/>
      </c>
      <c r="BE82" s="146" t="str">
        <f t="shared" si="1120"/>
        <v/>
      </c>
      <c r="BF82" s="146" t="str">
        <f t="shared" si="1120"/>
        <v/>
      </c>
      <c r="BG82" s="146" t="str">
        <f t="shared" si="1120"/>
        <v/>
      </c>
      <c r="BH82" s="146" t="str">
        <f t="shared" si="1120"/>
        <v/>
      </c>
      <c r="BI82" s="146" t="str">
        <f t="shared" si="1120"/>
        <v/>
      </c>
      <c r="BJ82" s="146" t="str">
        <f t="shared" si="1120"/>
        <v/>
      </c>
      <c r="BK82" s="146" t="str">
        <f t="shared" si="1120"/>
        <v/>
      </c>
      <c r="BL82" s="146" t="str">
        <f t="shared" si="1120"/>
        <v/>
      </c>
      <c r="BQ82" s="146" t="str">
        <f t="shared" ref="BQ82:CB82" si="1121">IF(BQ81="ok",COLUMN(BM111),"")</f>
        <v/>
      </c>
      <c r="BR82" s="146" t="str">
        <f t="shared" si="1121"/>
        <v/>
      </c>
      <c r="BS82" s="146" t="str">
        <f t="shared" si="1121"/>
        <v/>
      </c>
      <c r="BT82" s="146" t="str">
        <f t="shared" si="1121"/>
        <v/>
      </c>
      <c r="BU82" s="146" t="str">
        <f t="shared" si="1121"/>
        <v/>
      </c>
      <c r="BV82" s="146" t="str">
        <f t="shared" si="1121"/>
        <v/>
      </c>
      <c r="BW82" s="146" t="str">
        <f t="shared" si="1121"/>
        <v/>
      </c>
      <c r="BX82" s="146" t="str">
        <f t="shared" si="1121"/>
        <v/>
      </c>
      <c r="BY82" s="146" t="str">
        <f t="shared" si="1121"/>
        <v/>
      </c>
      <c r="BZ82" s="146" t="str">
        <f t="shared" si="1121"/>
        <v/>
      </c>
      <c r="CA82" s="146" t="str">
        <f t="shared" si="1121"/>
        <v/>
      </c>
      <c r="CB82" s="146" t="str">
        <f t="shared" si="1121"/>
        <v/>
      </c>
    </row>
    <row r="83" spans="1:80" s="146" customFormat="1" ht="30" customHeight="1">
      <c r="A83" s="42"/>
      <c r="E83" s="146" t="str">
        <f>IF(OR(E67="",E68=""),"Não","ok")</f>
        <v>Não</v>
      </c>
      <c r="F83" s="146" t="str">
        <f t="shared" ref="F83:P83" si="1122">IF(OR(F67="",F68=""),"Não","ok")</f>
        <v>Não</v>
      </c>
      <c r="G83" s="146" t="str">
        <f t="shared" si="1122"/>
        <v>Não</v>
      </c>
      <c r="H83" s="146" t="str">
        <f t="shared" si="1122"/>
        <v>Não</v>
      </c>
      <c r="I83" s="146" t="str">
        <f t="shared" si="1122"/>
        <v>Não</v>
      </c>
      <c r="J83" s="146" t="str">
        <f t="shared" si="1122"/>
        <v>Não</v>
      </c>
      <c r="K83" s="146" t="str">
        <f t="shared" si="1122"/>
        <v>Não</v>
      </c>
      <c r="L83" s="146" t="str">
        <f t="shared" si="1122"/>
        <v>Não</v>
      </c>
      <c r="M83" s="146" t="str">
        <f t="shared" si="1122"/>
        <v>Não</v>
      </c>
      <c r="N83" s="146" t="str">
        <f t="shared" si="1122"/>
        <v>Não</v>
      </c>
      <c r="O83" s="146" t="str">
        <f t="shared" si="1122"/>
        <v>Não</v>
      </c>
      <c r="P83" s="146" t="str">
        <f t="shared" si="1122"/>
        <v>Não</v>
      </c>
      <c r="U83" s="146" t="str">
        <f t="shared" ref="U83:AF83" si="1123">IF(OR(U67="",U68=""),"Não","ok")</f>
        <v>Não</v>
      </c>
      <c r="V83" s="146" t="str">
        <f t="shared" si="1123"/>
        <v>Não</v>
      </c>
      <c r="W83" s="146" t="str">
        <f t="shared" si="1123"/>
        <v>Não</v>
      </c>
      <c r="X83" s="146" t="str">
        <f t="shared" si="1123"/>
        <v>Não</v>
      </c>
      <c r="Y83" s="146" t="str">
        <f t="shared" si="1123"/>
        <v>Não</v>
      </c>
      <c r="Z83" s="146" t="str">
        <f t="shared" si="1123"/>
        <v>Não</v>
      </c>
      <c r="AA83" s="146" t="str">
        <f t="shared" si="1123"/>
        <v>Não</v>
      </c>
      <c r="AB83" s="146" t="str">
        <f t="shared" si="1123"/>
        <v>Não</v>
      </c>
      <c r="AC83" s="146" t="str">
        <f t="shared" si="1123"/>
        <v>Não</v>
      </c>
      <c r="AD83" s="146" t="str">
        <f t="shared" si="1123"/>
        <v>Não</v>
      </c>
      <c r="AE83" s="146" t="str">
        <f t="shared" si="1123"/>
        <v>Não</v>
      </c>
      <c r="AF83" s="146" t="str">
        <f t="shared" si="1123"/>
        <v>Não</v>
      </c>
      <c r="AK83" s="146" t="str">
        <f t="shared" ref="AK83:BL83" si="1124">IF(OR(AK67="",AK68=""),"Não","ok")</f>
        <v>Não</v>
      </c>
      <c r="AL83" s="146" t="str">
        <f t="shared" si="1124"/>
        <v>Não</v>
      </c>
      <c r="AM83" s="146" t="str">
        <f t="shared" si="1124"/>
        <v>Não</v>
      </c>
      <c r="AN83" s="146" t="str">
        <f t="shared" si="1124"/>
        <v>Não</v>
      </c>
      <c r="AO83" s="146" t="str">
        <f t="shared" si="1124"/>
        <v>Não</v>
      </c>
      <c r="AP83" s="146" t="str">
        <f t="shared" si="1124"/>
        <v>Não</v>
      </c>
      <c r="AQ83" s="146" t="str">
        <f t="shared" si="1124"/>
        <v>Não</v>
      </c>
      <c r="AR83" s="146" t="str">
        <f t="shared" si="1124"/>
        <v>Não</v>
      </c>
      <c r="AS83" s="146" t="str">
        <f t="shared" si="1124"/>
        <v>Não</v>
      </c>
      <c r="AT83" s="146" t="str">
        <f t="shared" si="1124"/>
        <v>Não</v>
      </c>
      <c r="AU83" s="146" t="str">
        <f t="shared" si="1124"/>
        <v>Não</v>
      </c>
      <c r="AV83" s="146" t="str">
        <f t="shared" si="1124"/>
        <v>Não</v>
      </c>
      <c r="AW83" s="146" t="str">
        <f t="shared" si="1124"/>
        <v>Não</v>
      </c>
      <c r="AX83" s="146" t="str">
        <f t="shared" si="1124"/>
        <v>Não</v>
      </c>
      <c r="AY83" s="146" t="str">
        <f t="shared" si="1124"/>
        <v>Não</v>
      </c>
      <c r="AZ83" s="146" t="str">
        <f t="shared" si="1124"/>
        <v>Não</v>
      </c>
      <c r="BA83" s="146" t="str">
        <f t="shared" si="1124"/>
        <v>Não</v>
      </c>
      <c r="BB83" s="146" t="str">
        <f t="shared" si="1124"/>
        <v>Não</v>
      </c>
      <c r="BC83" s="146" t="str">
        <f t="shared" si="1124"/>
        <v>Não</v>
      </c>
      <c r="BD83" s="146" t="str">
        <f t="shared" si="1124"/>
        <v>Não</v>
      </c>
      <c r="BE83" s="146" t="str">
        <f t="shared" si="1124"/>
        <v>Não</v>
      </c>
      <c r="BF83" s="146" t="str">
        <f t="shared" si="1124"/>
        <v>Não</v>
      </c>
      <c r="BG83" s="146" t="str">
        <f t="shared" si="1124"/>
        <v>Não</v>
      </c>
      <c r="BH83" s="146" t="str">
        <f t="shared" si="1124"/>
        <v>Não</v>
      </c>
      <c r="BI83" s="146" t="str">
        <f t="shared" si="1124"/>
        <v>Não</v>
      </c>
      <c r="BJ83" s="146" t="str">
        <f t="shared" si="1124"/>
        <v>Não</v>
      </c>
      <c r="BK83" s="146" t="str">
        <f t="shared" si="1124"/>
        <v>Não</v>
      </c>
      <c r="BL83" s="146" t="str">
        <f t="shared" si="1124"/>
        <v>Não</v>
      </c>
      <c r="BQ83" s="146" t="str">
        <f t="shared" ref="BQ83:CB83" si="1125">IF(OR(BQ67="",BQ68=""),"Não","ok")</f>
        <v>Não</v>
      </c>
      <c r="BR83" s="146" t="str">
        <f t="shared" si="1125"/>
        <v>Não</v>
      </c>
      <c r="BS83" s="146" t="str">
        <f t="shared" si="1125"/>
        <v>Não</v>
      </c>
      <c r="BT83" s="146" t="str">
        <f t="shared" si="1125"/>
        <v>Não</v>
      </c>
      <c r="BU83" s="146" t="str">
        <f t="shared" si="1125"/>
        <v>Não</v>
      </c>
      <c r="BV83" s="146" t="str">
        <f t="shared" si="1125"/>
        <v>Não</v>
      </c>
      <c r="BW83" s="146" t="str">
        <f t="shared" si="1125"/>
        <v>Não</v>
      </c>
      <c r="BX83" s="146" t="str">
        <f t="shared" si="1125"/>
        <v>Não</v>
      </c>
      <c r="BY83" s="146" t="str">
        <f t="shared" si="1125"/>
        <v>Não</v>
      </c>
      <c r="BZ83" s="146" t="str">
        <f t="shared" si="1125"/>
        <v>Não</v>
      </c>
      <c r="CA83" s="146" t="str">
        <f t="shared" si="1125"/>
        <v>Não</v>
      </c>
      <c r="CB83" s="146" t="str">
        <f t="shared" si="1125"/>
        <v>Não</v>
      </c>
    </row>
    <row r="84" spans="1:80" s="146" customFormat="1" ht="30" customHeight="1">
      <c r="A84" s="42"/>
      <c r="E84" s="146" t="str">
        <f>IF(E83="ok",COLUMN(A113),"")</f>
        <v/>
      </c>
      <c r="F84" s="146" t="str">
        <f t="shared" ref="F84:P84" si="1126">IF(F83="ok",COLUMN(B113),"")</f>
        <v/>
      </c>
      <c r="G84" s="146" t="str">
        <f t="shared" si="1126"/>
        <v/>
      </c>
      <c r="H84" s="146" t="str">
        <f t="shared" si="1126"/>
        <v/>
      </c>
      <c r="I84" s="146" t="str">
        <f t="shared" si="1126"/>
        <v/>
      </c>
      <c r="J84" s="146" t="str">
        <f t="shared" si="1126"/>
        <v/>
      </c>
      <c r="K84" s="146" t="str">
        <f t="shared" si="1126"/>
        <v/>
      </c>
      <c r="L84" s="146" t="str">
        <f t="shared" si="1126"/>
        <v/>
      </c>
      <c r="M84" s="146" t="str">
        <f t="shared" si="1126"/>
        <v/>
      </c>
      <c r="N84" s="146" t="str">
        <f t="shared" si="1126"/>
        <v/>
      </c>
      <c r="O84" s="146" t="str">
        <f t="shared" si="1126"/>
        <v/>
      </c>
      <c r="P84" s="146" t="str">
        <f t="shared" si="1126"/>
        <v/>
      </c>
      <c r="U84" s="146" t="str">
        <f t="shared" ref="U84:AF84" si="1127">IF(U83="ok",COLUMN(Q112),"")</f>
        <v/>
      </c>
      <c r="V84" s="146" t="str">
        <f t="shared" si="1127"/>
        <v/>
      </c>
      <c r="W84" s="146" t="str">
        <f t="shared" si="1127"/>
        <v/>
      </c>
      <c r="X84" s="146" t="str">
        <f t="shared" si="1127"/>
        <v/>
      </c>
      <c r="Y84" s="146" t="str">
        <f t="shared" si="1127"/>
        <v/>
      </c>
      <c r="Z84" s="146" t="str">
        <f t="shared" si="1127"/>
        <v/>
      </c>
      <c r="AA84" s="146" t="str">
        <f t="shared" si="1127"/>
        <v/>
      </c>
      <c r="AB84" s="146" t="str">
        <f t="shared" si="1127"/>
        <v/>
      </c>
      <c r="AC84" s="146" t="str">
        <f t="shared" si="1127"/>
        <v/>
      </c>
      <c r="AD84" s="146" t="str">
        <f t="shared" si="1127"/>
        <v/>
      </c>
      <c r="AE84" s="146" t="str">
        <f t="shared" si="1127"/>
        <v/>
      </c>
      <c r="AF84" s="146" t="str">
        <f t="shared" si="1127"/>
        <v/>
      </c>
      <c r="AK84" s="146" t="str">
        <f t="shared" ref="AK84:BL84" si="1128">IF(AK83="ok",COLUMN(AG112),"")</f>
        <v/>
      </c>
      <c r="AL84" s="146" t="str">
        <f t="shared" si="1128"/>
        <v/>
      </c>
      <c r="AM84" s="146" t="str">
        <f t="shared" si="1128"/>
        <v/>
      </c>
      <c r="AN84" s="146" t="str">
        <f t="shared" si="1128"/>
        <v/>
      </c>
      <c r="AO84" s="146" t="str">
        <f t="shared" si="1128"/>
        <v/>
      </c>
      <c r="AP84" s="146" t="str">
        <f t="shared" si="1128"/>
        <v/>
      </c>
      <c r="AQ84" s="146" t="str">
        <f t="shared" si="1128"/>
        <v/>
      </c>
      <c r="AR84" s="146" t="str">
        <f t="shared" si="1128"/>
        <v/>
      </c>
      <c r="AS84" s="146" t="str">
        <f t="shared" si="1128"/>
        <v/>
      </c>
      <c r="AT84" s="146" t="str">
        <f t="shared" si="1128"/>
        <v/>
      </c>
      <c r="AU84" s="146" t="str">
        <f t="shared" si="1128"/>
        <v/>
      </c>
      <c r="AV84" s="146" t="str">
        <f t="shared" si="1128"/>
        <v/>
      </c>
      <c r="AW84" s="146" t="str">
        <f t="shared" si="1128"/>
        <v/>
      </c>
      <c r="AX84" s="146" t="str">
        <f t="shared" si="1128"/>
        <v/>
      </c>
      <c r="AY84" s="146" t="str">
        <f t="shared" si="1128"/>
        <v/>
      </c>
      <c r="AZ84" s="146" t="str">
        <f t="shared" si="1128"/>
        <v/>
      </c>
      <c r="BA84" s="146" t="str">
        <f t="shared" si="1128"/>
        <v/>
      </c>
      <c r="BB84" s="146" t="str">
        <f t="shared" si="1128"/>
        <v/>
      </c>
      <c r="BC84" s="146" t="str">
        <f t="shared" si="1128"/>
        <v/>
      </c>
      <c r="BD84" s="146" t="str">
        <f t="shared" si="1128"/>
        <v/>
      </c>
      <c r="BE84" s="146" t="str">
        <f t="shared" si="1128"/>
        <v/>
      </c>
      <c r="BF84" s="146" t="str">
        <f t="shared" si="1128"/>
        <v/>
      </c>
      <c r="BG84" s="146" t="str">
        <f t="shared" si="1128"/>
        <v/>
      </c>
      <c r="BH84" s="146" t="str">
        <f t="shared" si="1128"/>
        <v/>
      </c>
      <c r="BI84" s="146" t="str">
        <f t="shared" si="1128"/>
        <v/>
      </c>
      <c r="BJ84" s="146" t="str">
        <f t="shared" si="1128"/>
        <v/>
      </c>
      <c r="BK84" s="146" t="str">
        <f t="shared" si="1128"/>
        <v/>
      </c>
      <c r="BL84" s="146" t="str">
        <f t="shared" si="1128"/>
        <v/>
      </c>
      <c r="BQ84" s="146" t="str">
        <f t="shared" ref="BQ84:CB84" si="1129">IF(BQ83="ok",COLUMN(BM112),"")</f>
        <v/>
      </c>
      <c r="BR84" s="146" t="str">
        <f t="shared" si="1129"/>
        <v/>
      </c>
      <c r="BS84" s="146" t="str">
        <f t="shared" si="1129"/>
        <v/>
      </c>
      <c r="BT84" s="146" t="str">
        <f t="shared" si="1129"/>
        <v/>
      </c>
      <c r="BU84" s="146" t="str">
        <f t="shared" si="1129"/>
        <v/>
      </c>
      <c r="BV84" s="146" t="str">
        <f t="shared" si="1129"/>
        <v/>
      </c>
      <c r="BW84" s="146" t="str">
        <f t="shared" si="1129"/>
        <v/>
      </c>
      <c r="BX84" s="146" t="str">
        <f t="shared" si="1129"/>
        <v/>
      </c>
      <c r="BY84" s="146" t="str">
        <f t="shared" si="1129"/>
        <v/>
      </c>
      <c r="BZ84" s="146" t="str">
        <f t="shared" si="1129"/>
        <v/>
      </c>
      <c r="CA84" s="146" t="str">
        <f t="shared" si="1129"/>
        <v/>
      </c>
      <c r="CB84" s="146" t="str">
        <f t="shared" si="1129"/>
        <v/>
      </c>
    </row>
    <row r="85" spans="1:80" s="146" customFormat="1" ht="30" customHeight="1">
      <c r="A85" s="42"/>
      <c r="E85" s="146" t="str">
        <f>IF(OR(E69="",E70=""),"Não","ok")</f>
        <v>Não</v>
      </c>
      <c r="F85" s="146" t="str">
        <f t="shared" ref="F85:P85" si="1130">IF(OR(F69="",F70=""),"Não","ok")</f>
        <v>Não</v>
      </c>
      <c r="G85" s="146" t="str">
        <f t="shared" si="1130"/>
        <v>Não</v>
      </c>
      <c r="H85" s="146" t="str">
        <f t="shared" si="1130"/>
        <v>Não</v>
      </c>
      <c r="I85" s="146" t="str">
        <f t="shared" si="1130"/>
        <v>Não</v>
      </c>
      <c r="J85" s="146" t="str">
        <f t="shared" si="1130"/>
        <v>Não</v>
      </c>
      <c r="K85" s="146" t="str">
        <f t="shared" si="1130"/>
        <v>Não</v>
      </c>
      <c r="L85" s="146" t="str">
        <f t="shared" si="1130"/>
        <v>Não</v>
      </c>
      <c r="M85" s="146" t="str">
        <f t="shared" si="1130"/>
        <v>Não</v>
      </c>
      <c r="N85" s="146" t="str">
        <f t="shared" si="1130"/>
        <v>Não</v>
      </c>
      <c r="O85" s="146" t="str">
        <f t="shared" si="1130"/>
        <v>Não</v>
      </c>
      <c r="P85" s="146" t="str">
        <f t="shared" si="1130"/>
        <v>Não</v>
      </c>
      <c r="U85" s="146" t="str">
        <f t="shared" ref="U85:AF85" si="1131">IF(OR(U69="",U70=""),"Não","ok")</f>
        <v>Não</v>
      </c>
      <c r="V85" s="146" t="str">
        <f t="shared" si="1131"/>
        <v>Não</v>
      </c>
      <c r="W85" s="146" t="str">
        <f t="shared" si="1131"/>
        <v>Não</v>
      </c>
      <c r="X85" s="146" t="str">
        <f t="shared" si="1131"/>
        <v>Não</v>
      </c>
      <c r="Y85" s="146" t="str">
        <f t="shared" si="1131"/>
        <v>Não</v>
      </c>
      <c r="Z85" s="146" t="str">
        <f t="shared" si="1131"/>
        <v>Não</v>
      </c>
      <c r="AA85" s="146" t="str">
        <f t="shared" si="1131"/>
        <v>Não</v>
      </c>
      <c r="AB85" s="146" t="str">
        <f t="shared" si="1131"/>
        <v>Não</v>
      </c>
      <c r="AC85" s="146" t="str">
        <f t="shared" si="1131"/>
        <v>Não</v>
      </c>
      <c r="AD85" s="146" t="str">
        <f t="shared" si="1131"/>
        <v>Não</v>
      </c>
      <c r="AE85" s="146" t="str">
        <f t="shared" si="1131"/>
        <v>Não</v>
      </c>
      <c r="AF85" s="146" t="str">
        <f t="shared" si="1131"/>
        <v>Não</v>
      </c>
      <c r="AK85" s="146" t="str">
        <f t="shared" ref="AK85:BL85" si="1132">IF(OR(AK69="",AK70=""),"Não","ok")</f>
        <v>Não</v>
      </c>
      <c r="AL85" s="146" t="str">
        <f t="shared" si="1132"/>
        <v>Não</v>
      </c>
      <c r="AM85" s="146" t="str">
        <f t="shared" si="1132"/>
        <v>Não</v>
      </c>
      <c r="AN85" s="146" t="str">
        <f t="shared" si="1132"/>
        <v>Não</v>
      </c>
      <c r="AO85" s="146" t="str">
        <f t="shared" si="1132"/>
        <v>Não</v>
      </c>
      <c r="AP85" s="146" t="str">
        <f t="shared" si="1132"/>
        <v>Não</v>
      </c>
      <c r="AQ85" s="146" t="str">
        <f t="shared" si="1132"/>
        <v>Não</v>
      </c>
      <c r="AR85" s="146" t="str">
        <f t="shared" si="1132"/>
        <v>Não</v>
      </c>
      <c r="AS85" s="146" t="str">
        <f t="shared" si="1132"/>
        <v>Não</v>
      </c>
      <c r="AT85" s="146" t="str">
        <f t="shared" si="1132"/>
        <v>Não</v>
      </c>
      <c r="AU85" s="146" t="str">
        <f t="shared" si="1132"/>
        <v>Não</v>
      </c>
      <c r="AV85" s="146" t="str">
        <f t="shared" si="1132"/>
        <v>Não</v>
      </c>
      <c r="AW85" s="146" t="str">
        <f t="shared" si="1132"/>
        <v>Não</v>
      </c>
      <c r="AX85" s="146" t="str">
        <f t="shared" si="1132"/>
        <v>Não</v>
      </c>
      <c r="AY85" s="146" t="str">
        <f t="shared" si="1132"/>
        <v>Não</v>
      </c>
      <c r="AZ85" s="146" t="str">
        <f t="shared" si="1132"/>
        <v>Não</v>
      </c>
      <c r="BA85" s="146" t="str">
        <f t="shared" si="1132"/>
        <v>Não</v>
      </c>
      <c r="BB85" s="146" t="str">
        <f t="shared" si="1132"/>
        <v>Não</v>
      </c>
      <c r="BC85" s="146" t="str">
        <f t="shared" si="1132"/>
        <v>Não</v>
      </c>
      <c r="BD85" s="146" t="str">
        <f t="shared" si="1132"/>
        <v>Não</v>
      </c>
      <c r="BE85" s="146" t="str">
        <f t="shared" si="1132"/>
        <v>Não</v>
      </c>
      <c r="BF85" s="146" t="str">
        <f t="shared" si="1132"/>
        <v>Não</v>
      </c>
      <c r="BG85" s="146" t="str">
        <f t="shared" si="1132"/>
        <v>Não</v>
      </c>
      <c r="BH85" s="146" t="str">
        <f t="shared" si="1132"/>
        <v>Não</v>
      </c>
      <c r="BI85" s="146" t="str">
        <f t="shared" si="1132"/>
        <v>Não</v>
      </c>
      <c r="BJ85" s="146" t="str">
        <f t="shared" si="1132"/>
        <v>Não</v>
      </c>
      <c r="BK85" s="146" t="str">
        <f t="shared" si="1132"/>
        <v>Não</v>
      </c>
      <c r="BL85" s="146" t="str">
        <f t="shared" si="1132"/>
        <v>Não</v>
      </c>
      <c r="BQ85" s="146" t="str">
        <f t="shared" ref="BQ85:CB85" si="1133">IF(OR(BQ69="",BQ70=""),"Não","ok")</f>
        <v>Não</v>
      </c>
      <c r="BR85" s="146" t="str">
        <f t="shared" si="1133"/>
        <v>Não</v>
      </c>
      <c r="BS85" s="146" t="str">
        <f t="shared" si="1133"/>
        <v>Não</v>
      </c>
      <c r="BT85" s="146" t="str">
        <f t="shared" si="1133"/>
        <v>Não</v>
      </c>
      <c r="BU85" s="146" t="str">
        <f t="shared" si="1133"/>
        <v>Não</v>
      </c>
      <c r="BV85" s="146" t="str">
        <f t="shared" si="1133"/>
        <v>Não</v>
      </c>
      <c r="BW85" s="146" t="str">
        <f t="shared" si="1133"/>
        <v>Não</v>
      </c>
      <c r="BX85" s="146" t="str">
        <f t="shared" si="1133"/>
        <v>Não</v>
      </c>
      <c r="BY85" s="146" t="str">
        <f t="shared" si="1133"/>
        <v>Não</v>
      </c>
      <c r="BZ85" s="146" t="str">
        <f t="shared" si="1133"/>
        <v>Não</v>
      </c>
      <c r="CA85" s="146" t="str">
        <f t="shared" si="1133"/>
        <v>Não</v>
      </c>
      <c r="CB85" s="146" t="str">
        <f t="shared" si="1133"/>
        <v>Não</v>
      </c>
    </row>
    <row r="86" spans="1:80" s="146" customFormat="1" ht="30" customHeight="1">
      <c r="A86" s="42"/>
      <c r="E86" s="146" t="str">
        <f>IF(E85="ok",COLUMN(A115),"")</f>
        <v/>
      </c>
      <c r="F86" s="146" t="str">
        <f t="shared" ref="F86:P86" si="1134">IF(F85="ok",COLUMN(B115),"")</f>
        <v/>
      </c>
      <c r="G86" s="146" t="str">
        <f t="shared" si="1134"/>
        <v/>
      </c>
      <c r="H86" s="146" t="str">
        <f t="shared" si="1134"/>
        <v/>
      </c>
      <c r="I86" s="146" t="str">
        <f t="shared" si="1134"/>
        <v/>
      </c>
      <c r="J86" s="146" t="str">
        <f t="shared" si="1134"/>
        <v/>
      </c>
      <c r="K86" s="146" t="str">
        <f t="shared" si="1134"/>
        <v/>
      </c>
      <c r="L86" s="146" t="str">
        <f t="shared" si="1134"/>
        <v/>
      </c>
      <c r="M86" s="146" t="str">
        <f t="shared" si="1134"/>
        <v/>
      </c>
      <c r="N86" s="146" t="str">
        <f t="shared" si="1134"/>
        <v/>
      </c>
      <c r="O86" s="146" t="str">
        <f t="shared" si="1134"/>
        <v/>
      </c>
      <c r="P86" s="146" t="str">
        <f t="shared" si="1134"/>
        <v/>
      </c>
      <c r="U86" s="146" t="str">
        <f t="shared" ref="U86:AF86" si="1135">IF(U85="ok",COLUMN(Q113),"")</f>
        <v/>
      </c>
      <c r="V86" s="146" t="str">
        <f t="shared" si="1135"/>
        <v/>
      </c>
      <c r="W86" s="146" t="str">
        <f t="shared" si="1135"/>
        <v/>
      </c>
      <c r="X86" s="146" t="str">
        <f t="shared" si="1135"/>
        <v/>
      </c>
      <c r="Y86" s="146" t="str">
        <f t="shared" si="1135"/>
        <v/>
      </c>
      <c r="Z86" s="146" t="str">
        <f t="shared" si="1135"/>
        <v/>
      </c>
      <c r="AA86" s="146" t="str">
        <f t="shared" si="1135"/>
        <v/>
      </c>
      <c r="AB86" s="146" t="str">
        <f t="shared" si="1135"/>
        <v/>
      </c>
      <c r="AC86" s="146" t="str">
        <f t="shared" si="1135"/>
        <v/>
      </c>
      <c r="AD86" s="146" t="str">
        <f t="shared" si="1135"/>
        <v/>
      </c>
      <c r="AE86" s="146" t="str">
        <f t="shared" si="1135"/>
        <v/>
      </c>
      <c r="AF86" s="146" t="str">
        <f t="shared" si="1135"/>
        <v/>
      </c>
      <c r="AK86" s="146" t="str">
        <f t="shared" ref="AK86:BL86" si="1136">IF(AK85="ok",COLUMN(AG113),"")</f>
        <v/>
      </c>
      <c r="AL86" s="146" t="str">
        <f t="shared" si="1136"/>
        <v/>
      </c>
      <c r="AM86" s="146" t="str">
        <f t="shared" si="1136"/>
        <v/>
      </c>
      <c r="AN86" s="146" t="str">
        <f t="shared" si="1136"/>
        <v/>
      </c>
      <c r="AO86" s="146" t="str">
        <f t="shared" si="1136"/>
        <v/>
      </c>
      <c r="AP86" s="146" t="str">
        <f t="shared" si="1136"/>
        <v/>
      </c>
      <c r="AQ86" s="146" t="str">
        <f t="shared" si="1136"/>
        <v/>
      </c>
      <c r="AR86" s="146" t="str">
        <f t="shared" si="1136"/>
        <v/>
      </c>
      <c r="AS86" s="146" t="str">
        <f t="shared" si="1136"/>
        <v/>
      </c>
      <c r="AT86" s="146" t="str">
        <f t="shared" si="1136"/>
        <v/>
      </c>
      <c r="AU86" s="146" t="str">
        <f t="shared" si="1136"/>
        <v/>
      </c>
      <c r="AV86" s="146" t="str">
        <f t="shared" si="1136"/>
        <v/>
      </c>
      <c r="AW86" s="146" t="str">
        <f t="shared" si="1136"/>
        <v/>
      </c>
      <c r="AX86" s="146" t="str">
        <f t="shared" si="1136"/>
        <v/>
      </c>
      <c r="AY86" s="146" t="str">
        <f t="shared" si="1136"/>
        <v/>
      </c>
      <c r="AZ86" s="146" t="str">
        <f t="shared" si="1136"/>
        <v/>
      </c>
      <c r="BA86" s="146" t="str">
        <f t="shared" si="1136"/>
        <v/>
      </c>
      <c r="BB86" s="146" t="str">
        <f t="shared" si="1136"/>
        <v/>
      </c>
      <c r="BC86" s="146" t="str">
        <f t="shared" si="1136"/>
        <v/>
      </c>
      <c r="BD86" s="146" t="str">
        <f t="shared" si="1136"/>
        <v/>
      </c>
      <c r="BE86" s="146" t="str">
        <f t="shared" si="1136"/>
        <v/>
      </c>
      <c r="BF86" s="146" t="str">
        <f t="shared" si="1136"/>
        <v/>
      </c>
      <c r="BG86" s="146" t="str">
        <f t="shared" si="1136"/>
        <v/>
      </c>
      <c r="BH86" s="146" t="str">
        <f t="shared" si="1136"/>
        <v/>
      </c>
      <c r="BI86" s="146" t="str">
        <f t="shared" si="1136"/>
        <v/>
      </c>
      <c r="BJ86" s="146" t="str">
        <f t="shared" si="1136"/>
        <v/>
      </c>
      <c r="BK86" s="146" t="str">
        <f t="shared" si="1136"/>
        <v/>
      </c>
      <c r="BL86" s="146" t="str">
        <f t="shared" si="1136"/>
        <v/>
      </c>
      <c r="BQ86" s="146" t="str">
        <f t="shared" ref="BQ86:CB86" si="1137">IF(BQ85="ok",COLUMN(BM113),"")</f>
        <v/>
      </c>
      <c r="BR86" s="146" t="str">
        <f t="shared" si="1137"/>
        <v/>
      </c>
      <c r="BS86" s="146" t="str">
        <f t="shared" si="1137"/>
        <v/>
      </c>
      <c r="BT86" s="146" t="str">
        <f t="shared" si="1137"/>
        <v/>
      </c>
      <c r="BU86" s="146" t="str">
        <f t="shared" si="1137"/>
        <v/>
      </c>
      <c r="BV86" s="146" t="str">
        <f t="shared" si="1137"/>
        <v/>
      </c>
      <c r="BW86" s="146" t="str">
        <f t="shared" si="1137"/>
        <v/>
      </c>
      <c r="BX86" s="146" t="str">
        <f t="shared" si="1137"/>
        <v/>
      </c>
      <c r="BY86" s="146" t="str">
        <f t="shared" si="1137"/>
        <v/>
      </c>
      <c r="BZ86" s="146" t="str">
        <f t="shared" si="1137"/>
        <v/>
      </c>
      <c r="CA86" s="146" t="str">
        <f t="shared" si="1137"/>
        <v/>
      </c>
      <c r="CB86" s="146" t="str">
        <f t="shared" si="1137"/>
        <v/>
      </c>
    </row>
    <row r="87" spans="1:80" s="146" customFormat="1" ht="30" customHeight="1">
      <c r="A87" s="42"/>
      <c r="E87" s="146" t="str">
        <f t="shared" ref="E87:P87" si="1138">IF(OR(E71="",E72=""),"Não","ok")</f>
        <v>Não</v>
      </c>
      <c r="F87" s="146" t="str">
        <f t="shared" si="1138"/>
        <v>Não</v>
      </c>
      <c r="G87" s="146" t="str">
        <f t="shared" si="1138"/>
        <v>Não</v>
      </c>
      <c r="H87" s="146" t="str">
        <f t="shared" si="1138"/>
        <v>Não</v>
      </c>
      <c r="I87" s="146" t="str">
        <f t="shared" si="1138"/>
        <v>Não</v>
      </c>
      <c r="J87" s="146" t="str">
        <f t="shared" si="1138"/>
        <v>Não</v>
      </c>
      <c r="K87" s="146" t="str">
        <f t="shared" si="1138"/>
        <v>Não</v>
      </c>
      <c r="L87" s="146" t="str">
        <f t="shared" si="1138"/>
        <v>Não</v>
      </c>
      <c r="M87" s="146" t="str">
        <f t="shared" si="1138"/>
        <v>Não</v>
      </c>
      <c r="N87" s="146" t="str">
        <f t="shared" si="1138"/>
        <v>Não</v>
      </c>
      <c r="O87" s="146" t="str">
        <f t="shared" si="1138"/>
        <v>Não</v>
      </c>
      <c r="P87" s="146" t="str">
        <f t="shared" si="1138"/>
        <v>Não</v>
      </c>
      <c r="U87" s="146" t="str">
        <f>IF(OR(U71="",U72=""),"Não","ok")</f>
        <v>Não</v>
      </c>
      <c r="V87" s="146" t="str">
        <f t="shared" ref="V87:AF87" si="1139">IF(OR(V71="",V72=""),"Não","ok")</f>
        <v>Não</v>
      </c>
      <c r="W87" s="146" t="str">
        <f t="shared" si="1139"/>
        <v>Não</v>
      </c>
      <c r="X87" s="146" t="str">
        <f t="shared" si="1139"/>
        <v>Não</v>
      </c>
      <c r="Y87" s="146" t="str">
        <f t="shared" si="1139"/>
        <v>Não</v>
      </c>
      <c r="Z87" s="146" t="str">
        <f t="shared" si="1139"/>
        <v>Não</v>
      </c>
      <c r="AA87" s="146" t="str">
        <f t="shared" si="1139"/>
        <v>Não</v>
      </c>
      <c r="AB87" s="146" t="str">
        <f t="shared" si="1139"/>
        <v>Não</v>
      </c>
      <c r="AC87" s="146" t="str">
        <f t="shared" si="1139"/>
        <v>Não</v>
      </c>
      <c r="AD87" s="146" t="str">
        <f t="shared" si="1139"/>
        <v>Não</v>
      </c>
      <c r="AE87" s="146" t="str">
        <f t="shared" si="1139"/>
        <v>Não</v>
      </c>
      <c r="AF87" s="146" t="str">
        <f t="shared" si="1139"/>
        <v>Não</v>
      </c>
      <c r="AK87" s="146" t="str">
        <f>IF(OR(AK71="",AK72=""),"Não","ok")</f>
        <v>Não</v>
      </c>
      <c r="AL87" s="146" t="str">
        <f t="shared" ref="AL87:AV87" si="1140">IF(OR(AL71="",AL72=""),"Não","ok")</f>
        <v>Não</v>
      </c>
      <c r="AM87" s="146" t="str">
        <f t="shared" si="1140"/>
        <v>Não</v>
      </c>
      <c r="AN87" s="146" t="str">
        <f t="shared" si="1140"/>
        <v>Não</v>
      </c>
      <c r="AO87" s="146" t="str">
        <f t="shared" si="1140"/>
        <v>Não</v>
      </c>
      <c r="AP87" s="146" t="str">
        <f t="shared" si="1140"/>
        <v>Não</v>
      </c>
      <c r="AQ87" s="146" t="str">
        <f t="shared" si="1140"/>
        <v>Não</v>
      </c>
      <c r="AR87" s="146" t="str">
        <f t="shared" si="1140"/>
        <v>Não</v>
      </c>
      <c r="AS87" s="146" t="str">
        <f t="shared" si="1140"/>
        <v>Não</v>
      </c>
      <c r="AT87" s="146" t="str">
        <f t="shared" si="1140"/>
        <v>Não</v>
      </c>
      <c r="AU87" s="146" t="str">
        <f t="shared" si="1140"/>
        <v>Não</v>
      </c>
      <c r="AV87" s="146" t="str">
        <f t="shared" si="1140"/>
        <v>Não</v>
      </c>
      <c r="BA87" s="146" t="str">
        <f>IF(OR(BA71="",BA72=""),"Não","ok")</f>
        <v>Não</v>
      </c>
      <c r="BB87" s="146" t="str">
        <f t="shared" ref="BB87:BL87" si="1141">IF(OR(BB71="",BB72=""),"Não","ok")</f>
        <v>Não</v>
      </c>
      <c r="BC87" s="146" t="str">
        <f t="shared" si="1141"/>
        <v>Não</v>
      </c>
      <c r="BD87" s="146" t="str">
        <f t="shared" si="1141"/>
        <v>Não</v>
      </c>
      <c r="BE87" s="146" t="str">
        <f t="shared" si="1141"/>
        <v>Não</v>
      </c>
      <c r="BF87" s="146" t="str">
        <f t="shared" si="1141"/>
        <v>Não</v>
      </c>
      <c r="BG87" s="146" t="str">
        <f t="shared" si="1141"/>
        <v>Não</v>
      </c>
      <c r="BH87" s="146" t="str">
        <f t="shared" si="1141"/>
        <v>Não</v>
      </c>
      <c r="BI87" s="146" t="str">
        <f t="shared" si="1141"/>
        <v>Não</v>
      </c>
      <c r="BJ87" s="146" t="str">
        <f t="shared" si="1141"/>
        <v>Não</v>
      </c>
      <c r="BK87" s="146" t="str">
        <f t="shared" si="1141"/>
        <v>Não</v>
      </c>
      <c r="BL87" s="146" t="str">
        <f t="shared" si="1141"/>
        <v>Não</v>
      </c>
      <c r="BQ87" s="146" t="str">
        <f t="shared" ref="BQ87:CB87" si="1142">IF(OR(BQ71="",BQ72=""),"Não","ok")</f>
        <v>Não</v>
      </c>
      <c r="BR87" s="146" t="str">
        <f t="shared" si="1142"/>
        <v>Não</v>
      </c>
      <c r="BS87" s="146" t="str">
        <f t="shared" si="1142"/>
        <v>Não</v>
      </c>
      <c r="BT87" s="146" t="str">
        <f t="shared" si="1142"/>
        <v>Não</v>
      </c>
      <c r="BU87" s="146" t="str">
        <f t="shared" si="1142"/>
        <v>Não</v>
      </c>
      <c r="BV87" s="146" t="str">
        <f t="shared" si="1142"/>
        <v>Não</v>
      </c>
      <c r="BW87" s="146" t="str">
        <f t="shared" si="1142"/>
        <v>Não</v>
      </c>
      <c r="BX87" s="146" t="str">
        <f t="shared" si="1142"/>
        <v>Não</v>
      </c>
      <c r="BY87" s="146" t="str">
        <f t="shared" si="1142"/>
        <v>Não</v>
      </c>
      <c r="BZ87" s="146" t="str">
        <f t="shared" si="1142"/>
        <v>Não</v>
      </c>
      <c r="CA87" s="146" t="str">
        <f t="shared" si="1142"/>
        <v>Não</v>
      </c>
      <c r="CB87" s="146" t="str">
        <f t="shared" si="1142"/>
        <v>Não</v>
      </c>
    </row>
    <row r="88" spans="1:80" s="146" customFormat="1" ht="30" customHeight="1">
      <c r="A88" s="42"/>
      <c r="E88" s="146" t="str">
        <f>IF(E87="ok",COLUMN(A117),"")</f>
        <v/>
      </c>
      <c r="F88" s="146" t="str">
        <f t="shared" ref="F88:P88" si="1143">IF(F87="ok",COLUMN(B117),"")</f>
        <v/>
      </c>
      <c r="G88" s="146" t="str">
        <f t="shared" si="1143"/>
        <v/>
      </c>
      <c r="H88" s="146" t="str">
        <f t="shared" si="1143"/>
        <v/>
      </c>
      <c r="I88" s="146" t="str">
        <f t="shared" si="1143"/>
        <v/>
      </c>
      <c r="J88" s="146" t="str">
        <f t="shared" si="1143"/>
        <v/>
      </c>
      <c r="K88" s="146" t="str">
        <f t="shared" si="1143"/>
        <v/>
      </c>
      <c r="L88" s="146" t="str">
        <f t="shared" si="1143"/>
        <v/>
      </c>
      <c r="M88" s="146" t="str">
        <f t="shared" si="1143"/>
        <v/>
      </c>
      <c r="N88" s="146" t="str">
        <f t="shared" si="1143"/>
        <v/>
      </c>
      <c r="O88" s="146" t="str">
        <f t="shared" si="1143"/>
        <v/>
      </c>
      <c r="P88" s="146" t="str">
        <f t="shared" si="1143"/>
        <v/>
      </c>
      <c r="U88" s="146" t="str">
        <f t="shared" ref="U88:AF88" si="1144">IF(U87="ok",COLUMN(Q117),"")</f>
        <v/>
      </c>
      <c r="V88" s="146" t="str">
        <f t="shared" si="1144"/>
        <v/>
      </c>
      <c r="W88" s="146" t="str">
        <f t="shared" si="1144"/>
        <v/>
      </c>
      <c r="X88" s="146" t="str">
        <f t="shared" si="1144"/>
        <v/>
      </c>
      <c r="Y88" s="146" t="str">
        <f t="shared" si="1144"/>
        <v/>
      </c>
      <c r="Z88" s="146" t="str">
        <f t="shared" si="1144"/>
        <v/>
      </c>
      <c r="AA88" s="146" t="str">
        <f t="shared" si="1144"/>
        <v/>
      </c>
      <c r="AB88" s="146" t="str">
        <f t="shared" si="1144"/>
        <v/>
      </c>
      <c r="AC88" s="146" t="str">
        <f t="shared" si="1144"/>
        <v/>
      </c>
      <c r="AD88" s="146" t="str">
        <f t="shared" si="1144"/>
        <v/>
      </c>
      <c r="AE88" s="146" t="str">
        <f t="shared" si="1144"/>
        <v/>
      </c>
      <c r="AF88" s="146" t="str">
        <f t="shared" si="1144"/>
        <v/>
      </c>
      <c r="AK88" s="146" t="str">
        <f t="shared" ref="AK88:BL88" si="1145">IF(AK87="ok",COLUMN(AG117),"")</f>
        <v/>
      </c>
      <c r="AL88" s="146" t="str">
        <f t="shared" si="1145"/>
        <v/>
      </c>
      <c r="AM88" s="146" t="str">
        <f t="shared" si="1145"/>
        <v/>
      </c>
      <c r="AN88" s="146" t="str">
        <f t="shared" si="1145"/>
        <v/>
      </c>
      <c r="AO88" s="146" t="str">
        <f t="shared" si="1145"/>
        <v/>
      </c>
      <c r="AP88" s="146" t="str">
        <f t="shared" si="1145"/>
        <v/>
      </c>
      <c r="AQ88" s="146" t="str">
        <f t="shared" si="1145"/>
        <v/>
      </c>
      <c r="AR88" s="146" t="str">
        <f t="shared" si="1145"/>
        <v/>
      </c>
      <c r="AS88" s="146" t="str">
        <f t="shared" si="1145"/>
        <v/>
      </c>
      <c r="AT88" s="146" t="str">
        <f t="shared" si="1145"/>
        <v/>
      </c>
      <c r="AU88" s="146" t="str">
        <f t="shared" si="1145"/>
        <v/>
      </c>
      <c r="AV88" s="146" t="str">
        <f t="shared" si="1145"/>
        <v/>
      </c>
      <c r="AW88" s="146" t="str">
        <f t="shared" si="1145"/>
        <v/>
      </c>
      <c r="AX88" s="146" t="str">
        <f t="shared" si="1145"/>
        <v/>
      </c>
      <c r="AY88" s="146" t="str">
        <f t="shared" si="1145"/>
        <v/>
      </c>
      <c r="AZ88" s="146" t="str">
        <f t="shared" si="1145"/>
        <v/>
      </c>
      <c r="BA88" s="146" t="str">
        <f t="shared" si="1145"/>
        <v/>
      </c>
      <c r="BB88" s="146" t="str">
        <f t="shared" si="1145"/>
        <v/>
      </c>
      <c r="BC88" s="146" t="str">
        <f t="shared" si="1145"/>
        <v/>
      </c>
      <c r="BD88" s="146" t="str">
        <f t="shared" si="1145"/>
        <v/>
      </c>
      <c r="BE88" s="146" t="str">
        <f t="shared" si="1145"/>
        <v/>
      </c>
      <c r="BF88" s="146" t="str">
        <f t="shared" si="1145"/>
        <v/>
      </c>
      <c r="BG88" s="146" t="str">
        <f t="shared" si="1145"/>
        <v/>
      </c>
      <c r="BH88" s="146" t="str">
        <f t="shared" si="1145"/>
        <v/>
      </c>
      <c r="BI88" s="146" t="str">
        <f t="shared" si="1145"/>
        <v/>
      </c>
      <c r="BJ88" s="146" t="str">
        <f t="shared" si="1145"/>
        <v/>
      </c>
      <c r="BK88" s="146" t="str">
        <f t="shared" si="1145"/>
        <v/>
      </c>
      <c r="BL88" s="146" t="str">
        <f t="shared" si="1145"/>
        <v/>
      </c>
      <c r="BQ88" s="146" t="str">
        <f t="shared" ref="BQ88:CB88" si="1146">IF(BQ87="ok",COLUMN(BM117),"")</f>
        <v/>
      </c>
      <c r="BR88" s="146" t="str">
        <f t="shared" si="1146"/>
        <v/>
      </c>
      <c r="BS88" s="146" t="str">
        <f t="shared" si="1146"/>
        <v/>
      </c>
      <c r="BT88" s="146" t="str">
        <f t="shared" si="1146"/>
        <v/>
      </c>
      <c r="BU88" s="146" t="str">
        <f t="shared" si="1146"/>
        <v/>
      </c>
      <c r="BV88" s="146" t="str">
        <f t="shared" si="1146"/>
        <v/>
      </c>
      <c r="BW88" s="146" t="str">
        <f t="shared" si="1146"/>
        <v/>
      </c>
      <c r="BX88" s="146" t="str">
        <f t="shared" si="1146"/>
        <v/>
      </c>
      <c r="BY88" s="146" t="str">
        <f t="shared" si="1146"/>
        <v/>
      </c>
      <c r="BZ88" s="146" t="str">
        <f t="shared" si="1146"/>
        <v/>
      </c>
      <c r="CA88" s="146" t="str">
        <f t="shared" si="1146"/>
        <v/>
      </c>
      <c r="CB88" s="146" t="str">
        <f t="shared" si="1146"/>
        <v/>
      </c>
    </row>
    <row r="89" spans="1:80" s="146" customFormat="1" ht="30" customHeight="1">
      <c r="A89" s="42"/>
      <c r="E89" s="146" t="str">
        <f>IF(OR(E73="",E74=""),"Não","ok")</f>
        <v>Não</v>
      </c>
      <c r="F89" s="146" t="str">
        <f t="shared" ref="F89:P89" si="1147">IF(OR(F73="",F74=""),"Não","ok")</f>
        <v>Não</v>
      </c>
      <c r="G89" s="146" t="str">
        <f t="shared" si="1147"/>
        <v>Não</v>
      </c>
      <c r="H89" s="146" t="str">
        <f t="shared" si="1147"/>
        <v>Não</v>
      </c>
      <c r="I89" s="146" t="str">
        <f t="shared" si="1147"/>
        <v>Não</v>
      </c>
      <c r="J89" s="146" t="str">
        <f t="shared" si="1147"/>
        <v>Não</v>
      </c>
      <c r="K89" s="146" t="str">
        <f t="shared" si="1147"/>
        <v>Não</v>
      </c>
      <c r="L89" s="146" t="str">
        <f t="shared" si="1147"/>
        <v>Não</v>
      </c>
      <c r="M89" s="146" t="str">
        <f t="shared" si="1147"/>
        <v>Não</v>
      </c>
      <c r="N89" s="146" t="str">
        <f t="shared" si="1147"/>
        <v>Não</v>
      </c>
      <c r="O89" s="146" t="str">
        <f t="shared" si="1147"/>
        <v>Não</v>
      </c>
      <c r="P89" s="146" t="str">
        <f t="shared" si="1147"/>
        <v>Não</v>
      </c>
      <c r="U89" s="146" t="str">
        <f t="shared" ref="U89:AF89" si="1148">IF(OR(U73="",U74=""),"Não","ok")</f>
        <v>Não</v>
      </c>
      <c r="V89" s="146" t="str">
        <f t="shared" si="1148"/>
        <v>Não</v>
      </c>
      <c r="W89" s="146" t="str">
        <f t="shared" si="1148"/>
        <v>Não</v>
      </c>
      <c r="X89" s="146" t="str">
        <f t="shared" si="1148"/>
        <v>Não</v>
      </c>
      <c r="Y89" s="146" t="str">
        <f t="shared" si="1148"/>
        <v>Não</v>
      </c>
      <c r="Z89" s="146" t="str">
        <f t="shared" si="1148"/>
        <v>Não</v>
      </c>
      <c r="AA89" s="146" t="str">
        <f t="shared" si="1148"/>
        <v>Não</v>
      </c>
      <c r="AB89" s="146" t="str">
        <f t="shared" si="1148"/>
        <v>Não</v>
      </c>
      <c r="AC89" s="146" t="str">
        <f t="shared" si="1148"/>
        <v>Não</v>
      </c>
      <c r="AD89" s="146" t="str">
        <f t="shared" si="1148"/>
        <v>Não</v>
      </c>
      <c r="AE89" s="146" t="str">
        <f t="shared" si="1148"/>
        <v>Não</v>
      </c>
      <c r="AF89" s="146" t="str">
        <f t="shared" si="1148"/>
        <v>Não</v>
      </c>
      <c r="AK89" s="146" t="str">
        <f t="shared" ref="AK89:BL89" si="1149">IF(OR(AK73="",AK74=""),"Não","ok")</f>
        <v>Não</v>
      </c>
      <c r="AL89" s="146" t="str">
        <f t="shared" si="1149"/>
        <v>Não</v>
      </c>
      <c r="AM89" s="146" t="str">
        <f t="shared" si="1149"/>
        <v>Não</v>
      </c>
      <c r="AN89" s="146" t="str">
        <f t="shared" si="1149"/>
        <v>Não</v>
      </c>
      <c r="AO89" s="146" t="str">
        <f t="shared" si="1149"/>
        <v>Não</v>
      </c>
      <c r="AP89" s="146" t="str">
        <f t="shared" si="1149"/>
        <v>Não</v>
      </c>
      <c r="AQ89" s="146" t="str">
        <f t="shared" si="1149"/>
        <v>Não</v>
      </c>
      <c r="AR89" s="146" t="str">
        <f t="shared" si="1149"/>
        <v>Não</v>
      </c>
      <c r="AS89" s="146" t="str">
        <f t="shared" si="1149"/>
        <v>Não</v>
      </c>
      <c r="AT89" s="146" t="str">
        <f t="shared" si="1149"/>
        <v>Não</v>
      </c>
      <c r="AU89" s="146" t="str">
        <f t="shared" si="1149"/>
        <v>Não</v>
      </c>
      <c r="AV89" s="146" t="str">
        <f t="shared" si="1149"/>
        <v>Não</v>
      </c>
      <c r="AW89" s="146" t="str">
        <f t="shared" si="1149"/>
        <v>Não</v>
      </c>
      <c r="AX89" s="146" t="str">
        <f t="shared" si="1149"/>
        <v>Não</v>
      </c>
      <c r="AY89" s="146" t="str">
        <f t="shared" si="1149"/>
        <v>Não</v>
      </c>
      <c r="AZ89" s="146" t="str">
        <f t="shared" si="1149"/>
        <v>Não</v>
      </c>
      <c r="BA89" s="146" t="str">
        <f t="shared" si="1149"/>
        <v>Não</v>
      </c>
      <c r="BB89" s="146" t="str">
        <f t="shared" si="1149"/>
        <v>Não</v>
      </c>
      <c r="BC89" s="146" t="str">
        <f t="shared" si="1149"/>
        <v>Não</v>
      </c>
      <c r="BD89" s="146" t="str">
        <f t="shared" si="1149"/>
        <v>Não</v>
      </c>
      <c r="BE89" s="146" t="str">
        <f t="shared" si="1149"/>
        <v>Não</v>
      </c>
      <c r="BF89" s="146" t="str">
        <f t="shared" si="1149"/>
        <v>Não</v>
      </c>
      <c r="BG89" s="146" t="str">
        <f t="shared" si="1149"/>
        <v>Não</v>
      </c>
      <c r="BH89" s="146" t="str">
        <f t="shared" si="1149"/>
        <v>Não</v>
      </c>
      <c r="BI89" s="146" t="str">
        <f t="shared" si="1149"/>
        <v>Não</v>
      </c>
      <c r="BJ89" s="146" t="str">
        <f t="shared" si="1149"/>
        <v>Não</v>
      </c>
      <c r="BK89" s="146" t="str">
        <f t="shared" si="1149"/>
        <v>Não</v>
      </c>
      <c r="BL89" s="146" t="str">
        <f t="shared" si="1149"/>
        <v>Não</v>
      </c>
      <c r="BQ89" s="146" t="str">
        <f t="shared" ref="BQ89:CB89" si="1150">IF(OR(BQ73="",BQ74=""),"Não","ok")</f>
        <v>Não</v>
      </c>
      <c r="BR89" s="146" t="str">
        <f t="shared" si="1150"/>
        <v>Não</v>
      </c>
      <c r="BS89" s="146" t="str">
        <f t="shared" si="1150"/>
        <v>Não</v>
      </c>
      <c r="BT89" s="146" t="str">
        <f t="shared" si="1150"/>
        <v>Não</v>
      </c>
      <c r="BU89" s="146" t="str">
        <f t="shared" si="1150"/>
        <v>Não</v>
      </c>
      <c r="BV89" s="146" t="str">
        <f t="shared" si="1150"/>
        <v>Não</v>
      </c>
      <c r="BW89" s="146" t="str">
        <f t="shared" si="1150"/>
        <v>Não</v>
      </c>
      <c r="BX89" s="146" t="str">
        <f t="shared" si="1150"/>
        <v>Não</v>
      </c>
      <c r="BY89" s="146" t="str">
        <f t="shared" si="1150"/>
        <v>Não</v>
      </c>
      <c r="BZ89" s="146" t="str">
        <f t="shared" si="1150"/>
        <v>Não</v>
      </c>
      <c r="CA89" s="146" t="str">
        <f t="shared" si="1150"/>
        <v>Não</v>
      </c>
      <c r="CB89" s="146" t="str">
        <f t="shared" si="1150"/>
        <v>Não</v>
      </c>
    </row>
    <row r="90" spans="1:80" s="146" customFormat="1" ht="30" customHeight="1">
      <c r="A90" s="42"/>
      <c r="E90" s="146" t="str">
        <f>IF(E89="ok",COLUMN(A119),"")</f>
        <v/>
      </c>
      <c r="F90" s="146" t="str">
        <f t="shared" ref="F90:P90" si="1151">IF(F89="ok",COLUMN(B119),"")</f>
        <v/>
      </c>
      <c r="G90" s="146" t="str">
        <f t="shared" si="1151"/>
        <v/>
      </c>
      <c r="H90" s="146" t="str">
        <f t="shared" si="1151"/>
        <v/>
      </c>
      <c r="I90" s="146" t="str">
        <f t="shared" si="1151"/>
        <v/>
      </c>
      <c r="J90" s="146" t="str">
        <f t="shared" si="1151"/>
        <v/>
      </c>
      <c r="K90" s="146" t="str">
        <f t="shared" si="1151"/>
        <v/>
      </c>
      <c r="L90" s="146" t="str">
        <f t="shared" si="1151"/>
        <v/>
      </c>
      <c r="M90" s="146" t="str">
        <f t="shared" si="1151"/>
        <v/>
      </c>
      <c r="N90" s="146" t="str">
        <f t="shared" si="1151"/>
        <v/>
      </c>
      <c r="O90" s="146" t="str">
        <f t="shared" si="1151"/>
        <v/>
      </c>
      <c r="P90" s="146" t="str">
        <f t="shared" si="1151"/>
        <v/>
      </c>
      <c r="U90" s="146" t="str">
        <f t="shared" ref="U90:AF90" si="1152">IF(U89="ok",COLUMN(Q118),"")</f>
        <v/>
      </c>
      <c r="V90" s="146" t="str">
        <f t="shared" si="1152"/>
        <v/>
      </c>
      <c r="W90" s="146" t="str">
        <f t="shared" si="1152"/>
        <v/>
      </c>
      <c r="X90" s="146" t="str">
        <f t="shared" si="1152"/>
        <v/>
      </c>
      <c r="Y90" s="146" t="str">
        <f t="shared" si="1152"/>
        <v/>
      </c>
      <c r="Z90" s="146" t="str">
        <f t="shared" si="1152"/>
        <v/>
      </c>
      <c r="AA90" s="146" t="str">
        <f t="shared" si="1152"/>
        <v/>
      </c>
      <c r="AB90" s="146" t="str">
        <f t="shared" si="1152"/>
        <v/>
      </c>
      <c r="AC90" s="146" t="str">
        <f t="shared" si="1152"/>
        <v/>
      </c>
      <c r="AD90" s="146" t="str">
        <f t="shared" si="1152"/>
        <v/>
      </c>
      <c r="AE90" s="146" t="str">
        <f t="shared" si="1152"/>
        <v/>
      </c>
      <c r="AF90" s="146" t="str">
        <f t="shared" si="1152"/>
        <v/>
      </c>
      <c r="AK90" s="146" t="str">
        <f t="shared" ref="AK90:BL90" si="1153">IF(AK89="ok",COLUMN(AG118),"")</f>
        <v/>
      </c>
      <c r="AL90" s="146" t="str">
        <f t="shared" si="1153"/>
        <v/>
      </c>
      <c r="AM90" s="146" t="str">
        <f t="shared" si="1153"/>
        <v/>
      </c>
      <c r="AN90" s="146" t="str">
        <f t="shared" si="1153"/>
        <v/>
      </c>
      <c r="AO90" s="146" t="str">
        <f t="shared" si="1153"/>
        <v/>
      </c>
      <c r="AP90" s="146" t="str">
        <f t="shared" si="1153"/>
        <v/>
      </c>
      <c r="AQ90" s="146" t="str">
        <f t="shared" si="1153"/>
        <v/>
      </c>
      <c r="AR90" s="146" t="str">
        <f t="shared" si="1153"/>
        <v/>
      </c>
      <c r="AS90" s="146" t="str">
        <f t="shared" si="1153"/>
        <v/>
      </c>
      <c r="AT90" s="146" t="str">
        <f t="shared" si="1153"/>
        <v/>
      </c>
      <c r="AU90" s="146" t="str">
        <f t="shared" si="1153"/>
        <v/>
      </c>
      <c r="AV90" s="146" t="str">
        <f t="shared" si="1153"/>
        <v/>
      </c>
      <c r="AW90" s="146" t="str">
        <f t="shared" si="1153"/>
        <v/>
      </c>
      <c r="AX90" s="146" t="str">
        <f t="shared" si="1153"/>
        <v/>
      </c>
      <c r="AY90" s="146" t="str">
        <f t="shared" si="1153"/>
        <v/>
      </c>
      <c r="AZ90" s="146" t="str">
        <f t="shared" si="1153"/>
        <v/>
      </c>
      <c r="BA90" s="146" t="str">
        <f t="shared" si="1153"/>
        <v/>
      </c>
      <c r="BB90" s="146" t="str">
        <f t="shared" si="1153"/>
        <v/>
      </c>
      <c r="BC90" s="146" t="str">
        <f t="shared" si="1153"/>
        <v/>
      </c>
      <c r="BD90" s="146" t="str">
        <f t="shared" si="1153"/>
        <v/>
      </c>
      <c r="BE90" s="146" t="str">
        <f t="shared" si="1153"/>
        <v/>
      </c>
      <c r="BF90" s="146" t="str">
        <f t="shared" si="1153"/>
        <v/>
      </c>
      <c r="BG90" s="146" t="str">
        <f t="shared" si="1153"/>
        <v/>
      </c>
      <c r="BH90" s="146" t="str">
        <f t="shared" si="1153"/>
        <v/>
      </c>
      <c r="BI90" s="146" t="str">
        <f t="shared" si="1153"/>
        <v/>
      </c>
      <c r="BJ90" s="146" t="str">
        <f t="shared" si="1153"/>
        <v/>
      </c>
      <c r="BK90" s="146" t="str">
        <f t="shared" si="1153"/>
        <v/>
      </c>
      <c r="BL90" s="146" t="str">
        <f t="shared" si="1153"/>
        <v/>
      </c>
      <c r="BQ90" s="146" t="str">
        <f t="shared" ref="BQ90:CB90" si="1154">IF(BQ89="ok",COLUMN(BM118),"")</f>
        <v/>
      </c>
      <c r="BR90" s="146" t="str">
        <f t="shared" si="1154"/>
        <v/>
      </c>
      <c r="BS90" s="146" t="str">
        <f t="shared" si="1154"/>
        <v/>
      </c>
      <c r="BT90" s="146" t="str">
        <f t="shared" si="1154"/>
        <v/>
      </c>
      <c r="BU90" s="146" t="str">
        <f t="shared" si="1154"/>
        <v/>
      </c>
      <c r="BV90" s="146" t="str">
        <f t="shared" si="1154"/>
        <v/>
      </c>
      <c r="BW90" s="146" t="str">
        <f t="shared" si="1154"/>
        <v/>
      </c>
      <c r="BX90" s="146" t="str">
        <f t="shared" si="1154"/>
        <v/>
      </c>
      <c r="BY90" s="146" t="str">
        <f t="shared" si="1154"/>
        <v/>
      </c>
      <c r="BZ90" s="146" t="str">
        <f t="shared" si="1154"/>
        <v/>
      </c>
      <c r="CA90" s="146" t="str">
        <f t="shared" si="1154"/>
        <v/>
      </c>
      <c r="CB90" s="146" t="str">
        <f t="shared" si="1154"/>
        <v/>
      </c>
    </row>
    <row r="91" spans="1:80" s="146" customFormat="1" ht="30" customHeight="1">
      <c r="A91" s="42"/>
      <c r="C91" s="262" t="str">
        <f>ME!C22&amp;": "&amp;ME!D22</f>
        <v>Aumentar: Capacidad de producción</v>
      </c>
      <c r="D91" s="146" t="str">
        <f>UPPER(E91)</f>
        <v>PERSPECTIVA FINANCIERA</v>
      </c>
      <c r="E91" s="146" t="str">
        <f>IF(ME!$D9=0,"Não definida",ME!$D9)</f>
        <v>perspectiva financiera</v>
      </c>
    </row>
    <row r="92" spans="1:80" s="146" customFormat="1" ht="30" customHeight="1">
      <c r="A92" s="42"/>
      <c r="C92" s="262" t="str">
        <f>ME!C23&amp;": "&amp;ME!D23</f>
        <v>Disminuir: Dedicado a la producción</v>
      </c>
      <c r="D92" s="146" t="str">
        <f t="shared" ref="D92:D94" si="1155">UPPER(E92)</f>
        <v>PERSPECTIVA DE LOS CLIENTES</v>
      </c>
      <c r="E92" s="146" t="str">
        <f>IF(ME!$H9=0,"Não definida",ME!$H9)</f>
        <v>Perspectiva de los clientes</v>
      </c>
    </row>
    <row r="93" spans="1:80" s="146" customFormat="1" ht="30" customHeight="1">
      <c r="A93" s="42"/>
      <c r="C93" s="262" t="str">
        <f>ME!C24&amp;": "&amp;ME!D24</f>
        <v>Aumentar: en el valor de las acciones</v>
      </c>
      <c r="D93" s="146" t="str">
        <f t="shared" si="1155"/>
        <v>PERSPECTIVA DE LOS PROCESOS INTERNOS</v>
      </c>
      <c r="E93" s="146" t="str">
        <f>IF(ME!$D20=0,"Não definida",ME!$D20)</f>
        <v>Perspectiva de los procesos internos</v>
      </c>
    </row>
    <row r="94" spans="1:80" s="146" customFormat="1" ht="30" customHeight="1">
      <c r="A94" s="42"/>
      <c r="C94" s="262" t="str">
        <f>ME!C25&amp;": "&amp;ME!D25</f>
        <v>Aumentar: valores</v>
      </c>
      <c r="D94" s="146" t="str">
        <f t="shared" si="1155"/>
        <v>PERSPECTIVA DE APRENDIZAJE</v>
      </c>
      <c r="E94" s="146" t="str">
        <f>IF(ME!$H20=0,"Não definida",ME!$H20)</f>
        <v>Perspectiva de aprendizaje</v>
      </c>
    </row>
    <row r="95" spans="1:80" s="146" customFormat="1" ht="30" customHeight="1">
      <c r="A95" s="42"/>
      <c r="C95" s="262" t="str">
        <f>ME!C26&amp;": "&amp;ME!D26</f>
        <v xml:space="preserve">: </v>
      </c>
    </row>
    <row r="96" spans="1:80" s="146" customFormat="1" ht="17.25" customHeight="1">
      <c r="A96" s="42"/>
      <c r="C96" s="262" t="str">
        <f>ME!C27&amp;": "&amp;ME!D27</f>
        <v xml:space="preserve">: </v>
      </c>
    </row>
    <row r="97" spans="1:84" s="146" customFormat="1" ht="30" customHeight="1">
      <c r="A97" s="42"/>
      <c r="C97" s="262" t="str">
        <f>ME!C28&amp;": "&amp;ME!D28</f>
        <v xml:space="preserve">: </v>
      </c>
    </row>
    <row r="98" spans="1:84" s="146" customFormat="1" ht="30" customHeight="1">
      <c r="A98" s="42"/>
      <c r="C98" s="262" t="str">
        <f>ME!C29&amp;": "&amp;ME!D29</f>
        <v xml:space="preserve">: </v>
      </c>
    </row>
    <row r="99" spans="1:84" s="146" customFormat="1" ht="30" customHeight="1">
      <c r="A99" s="42"/>
    </row>
    <row r="100" spans="1:84" s="146" customFormat="1" ht="30" customHeight="1">
      <c r="A100" s="42"/>
    </row>
    <row r="101" spans="1:84" ht="30" customHeight="1">
      <c r="CC101" s="42"/>
      <c r="CD101" s="42"/>
      <c r="CF101" s="42"/>
    </row>
    <row r="102" spans="1:84" ht="30" customHeight="1">
      <c r="CC102" s="42"/>
      <c r="CD102" s="42"/>
      <c r="CF102" s="42"/>
    </row>
    <row r="103" spans="1:84" ht="30" customHeight="1">
      <c r="CC103" s="42"/>
      <c r="CD103" s="42"/>
      <c r="CF103" s="42"/>
    </row>
    <row r="104" spans="1:84" ht="30" customHeight="1">
      <c r="CC104" s="42"/>
      <c r="CD104" s="42"/>
      <c r="CF104" s="42"/>
    </row>
    <row r="105" spans="1:84" ht="30" customHeight="1">
      <c r="CC105" s="42"/>
      <c r="CD105" s="42"/>
      <c r="CF105" s="42"/>
    </row>
    <row r="106" spans="1:84" ht="30" customHeight="1">
      <c r="CC106" s="42"/>
      <c r="CD106" s="42"/>
      <c r="CF106" s="42"/>
    </row>
    <row r="107" spans="1:84" ht="30" customHeight="1">
      <c r="CC107" s="42"/>
      <c r="CD107" s="42"/>
      <c r="CF107" s="42"/>
    </row>
    <row r="108" spans="1:84" ht="30" customHeight="1">
      <c r="CC108" s="42"/>
      <c r="CD108" s="42"/>
      <c r="CF108" s="42"/>
    </row>
    <row r="109" spans="1:84" ht="30" customHeight="1">
      <c r="CC109" s="42"/>
      <c r="CD109" s="42"/>
      <c r="CF109" s="42"/>
    </row>
    <row r="110" spans="1:84" ht="30" customHeight="1">
      <c r="CC110" s="42"/>
      <c r="CD110" s="42"/>
      <c r="CF110" s="42"/>
    </row>
    <row r="111" spans="1:84" ht="30" customHeight="1">
      <c r="CC111" s="42"/>
      <c r="CD111" s="42"/>
      <c r="CF111" s="42"/>
    </row>
    <row r="112" spans="1:84" ht="30" customHeight="1">
      <c r="CC112" s="42"/>
      <c r="CD112" s="42"/>
      <c r="CF112" s="42"/>
    </row>
    <row r="113" s="42" customFormat="1" ht="30" customHeight="1"/>
    <row r="114" s="42" customFormat="1" ht="30" customHeight="1"/>
    <row r="115" s="42" customFormat="1" ht="30" customHeight="1"/>
    <row r="116" s="42" customFormat="1" ht="30" customHeight="1"/>
    <row r="117" s="42" customFormat="1" ht="30" customHeight="1"/>
    <row r="118" s="42" customFormat="1" ht="30" customHeight="1"/>
    <row r="119" s="42" customFormat="1" ht="30" customHeight="1"/>
    <row r="120" s="42" customFormat="1" ht="30" customHeight="1"/>
    <row r="121" s="42" customFormat="1" ht="30" customHeight="1"/>
    <row r="122" s="42" customFormat="1" ht="30" customHeight="1"/>
    <row r="123" s="42" customFormat="1" ht="30" customHeight="1"/>
    <row r="124" s="42" customFormat="1" ht="30" customHeight="1"/>
    <row r="125" s="42" customFormat="1" ht="30" customHeight="1"/>
    <row r="126" s="42" customFormat="1" ht="30" customHeight="1"/>
    <row r="127" s="42" customFormat="1" ht="30" customHeight="1"/>
    <row r="128" s="42" customFormat="1" ht="30" customHeight="1"/>
    <row r="129" spans="81:84" ht="30" customHeight="1">
      <c r="CC129" s="42"/>
      <c r="CD129" s="42"/>
      <c r="CF129" s="42"/>
    </row>
    <row r="130" spans="81:84" ht="30" customHeight="1">
      <c r="CC130" s="42"/>
      <c r="CD130" s="42"/>
      <c r="CF130" s="42"/>
    </row>
    <row r="131" spans="81:84" ht="30" customHeight="1">
      <c r="CC131" s="42"/>
      <c r="CD131" s="42"/>
      <c r="CF131" s="42"/>
    </row>
    <row r="132" spans="81:84" ht="30" customHeight="1">
      <c r="CC132" s="42"/>
      <c r="CD132" s="42"/>
      <c r="CF132" s="42"/>
    </row>
    <row r="133" spans="81:84" ht="30" customHeight="1">
      <c r="CC133" s="42"/>
      <c r="CD133" s="42"/>
      <c r="CF133" s="42"/>
    </row>
    <row r="134" spans="81:84" ht="30" customHeight="1">
      <c r="CC134" s="42"/>
      <c r="CD134" s="42"/>
      <c r="CF134" s="42"/>
    </row>
    <row r="135" spans="81:84" ht="30" customHeight="1">
      <c r="CC135" s="42"/>
      <c r="CD135" s="42"/>
      <c r="CF135" s="42"/>
    </row>
    <row r="136" spans="81:84" ht="30" customHeight="1">
      <c r="CC136" s="42"/>
      <c r="CD136" s="42"/>
      <c r="CF136" s="42"/>
    </row>
    <row r="137" spans="81:84" ht="30" customHeight="1">
      <c r="CC137" s="42"/>
      <c r="CD137" s="42"/>
      <c r="CF137" s="42"/>
    </row>
    <row r="138" spans="81:84" ht="30" customHeight="1">
      <c r="CC138" s="42"/>
      <c r="CD138" s="42"/>
      <c r="CF138" s="42"/>
    </row>
    <row r="139" spans="81:84" ht="30" customHeight="1"/>
    <row r="140" spans="81:84" ht="30" customHeight="1"/>
    <row r="141" spans="81:84" ht="30" customHeight="1"/>
    <row r="142" spans="81:84" ht="30" customHeight="1"/>
    <row r="143" spans="81:84" ht="30" customHeight="1"/>
    <row r="144" spans="81:8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13.8"/>
    <row r="160" ht="13.8" hidden="1"/>
    <row r="161" ht="13.8" hidden="1"/>
    <row r="162" ht="13.8" hidden="1"/>
    <row r="163" ht="13.8" hidden="1"/>
    <row r="164" ht="13.8" hidden="1"/>
    <row r="165" ht="13.8" hidden="1"/>
    <row r="166" ht="13.8" hidden="1"/>
    <row r="167" ht="13.8" hidden="1"/>
    <row r="168" ht="13.8" hidden="1"/>
    <row r="169" ht="13.8" hidden="1"/>
    <row r="170" ht="13.8" hidden="1"/>
    <row r="171" ht="13.8" hidden="1"/>
    <row r="172" ht="13.8" hidden="1"/>
    <row r="173" ht="13.8" hidden="1"/>
    <row r="174" ht="13.8" hidden="1"/>
    <row r="175" ht="13.8" hidden="1"/>
    <row r="176" ht="13.8" hidden="1"/>
    <row r="177" ht="13.8" hidden="1"/>
    <row r="178" ht="13.8" hidden="1"/>
    <row r="179" ht="13.8" hidden="1"/>
    <row r="180" ht="13.8" hidden="1"/>
    <row r="181" ht="13.8" hidden="1"/>
    <row r="182" ht="13.8" hidden="1"/>
    <row r="183" ht="13.8" hidden="1"/>
    <row r="184" ht="13.8" hidden="1"/>
    <row r="185" ht="13.8" hidden="1"/>
    <row r="186" ht="13.8" hidden="1"/>
    <row r="187" ht="13.8" hidden="1"/>
    <row r="188" ht="13.8" hidden="1"/>
    <row r="189" ht="13.8" hidden="1"/>
    <row r="190" ht="13.8" hidden="1"/>
    <row r="191" ht="13.8" hidden="1"/>
    <row r="192" ht="13.8" hidden="1"/>
    <row r="193" ht="13.8" hidden="1"/>
    <row r="194" ht="13.8" hidden="1"/>
    <row r="195" ht="13.8" hidden="1"/>
    <row r="196" ht="13.8" hidden="1"/>
    <row r="197" ht="13.8" hidden="1"/>
    <row r="198" ht="13.8" hidden="1"/>
    <row r="199" ht="13.8" hidden="1"/>
    <row r="200" ht="13.8" hidden="1"/>
    <row r="201" ht="13.8" hidden="1"/>
    <row r="202" ht="13.8" hidden="1"/>
    <row r="203" ht="13.8" hidden="1"/>
    <row r="204" ht="13.8" hidden="1"/>
    <row r="205" ht="13.8" hidden="1"/>
    <row r="206" ht="13.8" hidden="1"/>
    <row r="207" ht="13.8" hidden="1"/>
    <row r="208" ht="13.8" hidden="1"/>
    <row r="209" ht="13.8" hidden="1"/>
    <row r="210" ht="13.8" hidden="1"/>
    <row r="211" ht="13.8" hidden="1"/>
    <row r="212" ht="13.8" hidden="1"/>
    <row r="213" ht="13.8" hidden="1"/>
    <row r="214" ht="13.8" hidden="1"/>
    <row r="215" ht="13.8" hidden="1"/>
    <row r="216" ht="13.8" hidden="1"/>
    <row r="217" ht="13.8" hidden="1"/>
    <row r="218" ht="13.8" hidden="1"/>
    <row r="219" ht="13.8" hidden="1"/>
    <row r="220" ht="13.8" hidden="1"/>
    <row r="221" ht="13.8" hidden="1"/>
    <row r="222" ht="13.8" hidden="1"/>
    <row r="223" ht="13.8" hidden="1"/>
    <row r="224" ht="13.8" hidden="1"/>
    <row r="225" ht="13.8" hidden="1"/>
    <row r="226" ht="13.8" hidden="1"/>
    <row r="227" ht="13.8" hidden="1"/>
    <row r="228" ht="13.8" hidden="1"/>
    <row r="229" ht="13.8" hidden="1"/>
    <row r="230" ht="13.8" hidden="1"/>
    <row r="231" ht="13.8" hidden="1"/>
    <row r="232" ht="13.8" hidden="1"/>
    <row r="233" ht="13.8" hidden="1"/>
    <row r="234" ht="13.8" hidden="1"/>
    <row r="235" ht="13.8" hidden="1"/>
    <row r="236" ht="13.8" hidden="1"/>
    <row r="237" ht="13.8" hidden="1"/>
    <row r="238" ht="13.8" hidden="1"/>
    <row r="239" ht="13.8" hidden="1"/>
    <row r="240" ht="13.8" hidden="1"/>
    <row r="241" ht="13.8" hidden="1"/>
    <row r="242" ht="13.8" hidden="1"/>
    <row r="243" ht="13.8" hidden="1"/>
    <row r="244" ht="13.8" hidden="1"/>
    <row r="245" ht="13.8" hidden="1"/>
    <row r="246" ht="13.8" hidden="1"/>
    <row r="247" ht="13.8" hidden="1"/>
    <row r="248" ht="13.8" hidden="1"/>
    <row r="249" ht="13.8" hidden="1"/>
    <row r="250" ht="13.8" hidden="1"/>
    <row r="251" ht="13.8" hidden="1"/>
    <row r="252" ht="13.8" hidden="1"/>
    <row r="253" ht="13.8" hidden="1"/>
    <row r="254" ht="13.8" hidden="1"/>
    <row r="255" ht="13.8" hidden="1"/>
    <row r="256" ht="13.8" hidden="1"/>
    <row r="257" ht="13.8" hidden="1"/>
    <row r="258" ht="13.8" hidden="1"/>
    <row r="259" ht="13.8" hidden="1"/>
    <row r="260" ht="13.8" hidden="1"/>
    <row r="261" ht="13.8" hidden="1"/>
    <row r="262" ht="13.8" hidden="1"/>
    <row r="263" ht="13.8" hidden="1"/>
    <row r="264" ht="13.8" hidden="1"/>
    <row r="265" ht="13.8" hidden="1"/>
    <row r="266" ht="13.8" hidden="1"/>
    <row r="267" ht="13.8" hidden="1"/>
    <row r="268" ht="13.8" hidden="1"/>
    <row r="269" ht="13.8" hidden="1"/>
    <row r="270" ht="13.8" hidden="1"/>
    <row r="271" ht="13.8" hidden="1"/>
    <row r="272" ht="13.8" hidden="1"/>
    <row r="273" ht="13.8" hidden="1"/>
    <row r="274" ht="13.8" hidden="1"/>
    <row r="275" ht="13.8" hidden="1"/>
    <row r="276" ht="13.8" hidden="1"/>
    <row r="277" ht="13.8" hidden="1"/>
    <row r="278" ht="13.8" hidden="1"/>
    <row r="279" ht="13.8" hidden="1"/>
    <row r="280" ht="13.8" hidden="1"/>
    <row r="281" ht="13.8" hidden="1"/>
    <row r="282" ht="13.8" hidden="1"/>
    <row r="283" ht="13.8" hidden="1"/>
    <row r="284" ht="13.8" hidden="1"/>
    <row r="285" ht="13.8" hidden="1"/>
    <row r="286" ht="13.8" hidden="1"/>
    <row r="287" ht="13.8" hidden="1"/>
    <row r="288" ht="13.8" hidden="1"/>
    <row r="289" ht="13.8" hidden="1"/>
    <row r="290" ht="13.8" hidden="1"/>
    <row r="291" ht="13.8" hidden="1"/>
    <row r="292" ht="13.8" hidden="1"/>
    <row r="293" ht="13.8" hidden="1"/>
    <row r="294" ht="13.8" hidden="1"/>
    <row r="295" ht="13.8" hidden="1"/>
    <row r="296" ht="13.8" hidden="1"/>
    <row r="297" ht="13.8" hidden="1"/>
    <row r="298" ht="13.8" hidden="1"/>
    <row r="299" ht="13.8" hidden="1"/>
    <row r="300" ht="13.8" hidden="1"/>
    <row r="301" ht="13.8" hidden="1"/>
    <row r="302" ht="13.8" hidden="1"/>
    <row r="303" ht="13.8" hidden="1"/>
    <row r="304" ht="13.8" hidden="1"/>
    <row r="305" ht="13.8" hidden="1"/>
    <row r="306" ht="13.8" hidden="1"/>
    <row r="307" ht="13.8" hidden="1"/>
    <row r="308" ht="13.8" hidden="1"/>
    <row r="309" ht="13.8" hidden="1"/>
    <row r="310" ht="13.8" hidden="1"/>
    <row r="311" ht="13.8" hidden="1"/>
    <row r="312" ht="13.8" hidden="1"/>
    <row r="313" ht="13.8" hidden="1"/>
    <row r="314" ht="13.8" hidden="1"/>
    <row r="315" ht="13.8" hidden="1"/>
    <row r="316" ht="13.8" hidden="1"/>
    <row r="317" ht="13.8" hidden="1"/>
    <row r="318" ht="13.8" hidden="1"/>
    <row r="319" ht="13.8" hidden="1"/>
    <row r="320" ht="13.8" hidden="1"/>
    <row r="321" ht="13.8" hidden="1"/>
    <row r="322" ht="13.8" hidden="1"/>
    <row r="323" ht="13.8" hidden="1"/>
    <row r="324" ht="13.8" hidden="1"/>
    <row r="325" ht="13.8" hidden="1"/>
    <row r="326" ht="13.8" hidden="1"/>
    <row r="327" ht="13.8" hidden="1"/>
    <row r="328" ht="13.8" hidden="1"/>
    <row r="329" ht="13.8" hidden="1"/>
    <row r="330" ht="13.8" hidden="1"/>
    <row r="331" ht="13.8" hidden="1"/>
    <row r="332" ht="13.8" hidden="1"/>
    <row r="333" ht="13.8" hidden="1"/>
    <row r="334" ht="13.8" hidden="1"/>
    <row r="335" ht="13.8" hidden="1"/>
    <row r="336" ht="13.8" hidden="1"/>
    <row r="337" ht="13.8" hidden="1"/>
    <row r="338" ht="13.8" hidden="1"/>
    <row r="339" ht="13.8" hidden="1"/>
    <row r="340" ht="13.8" hidden="1"/>
    <row r="341" ht="13.8" hidden="1"/>
    <row r="342" ht="13.8" hidden="1"/>
    <row r="343" ht="13.8" hidden="1"/>
    <row r="344" ht="13.8" hidden="1"/>
    <row r="345" ht="13.8" hidden="1"/>
    <row r="346" ht="13.8" hidden="1"/>
    <row r="347" ht="13.8" hidden="1"/>
    <row r="348" ht="13.8" hidden="1"/>
    <row r="349" ht="13.8" hidden="1"/>
    <row r="350" ht="13.8" hidden="1"/>
    <row r="351" ht="13.8" hidden="1"/>
    <row r="352" ht="13.8" hidden="1"/>
    <row r="353" ht="13.8" hidden="1"/>
    <row r="354" ht="13.8" hidden="1"/>
    <row r="355" ht="13.8" hidden="1"/>
    <row r="356" ht="13.8" hidden="1"/>
    <row r="357" ht="13.8" hidden="1"/>
    <row r="358" ht="13.8" hidden="1"/>
    <row r="359" ht="13.8" hidden="1"/>
    <row r="360" ht="13.8" hidden="1"/>
    <row r="361" ht="13.8" hidden="1"/>
    <row r="362" ht="13.8" hidden="1"/>
    <row r="363" ht="13.8" hidden="1"/>
    <row r="364" ht="13.8" hidden="1"/>
    <row r="365" ht="13.8" hidden="1"/>
    <row r="366" ht="13.8" hidden="1"/>
    <row r="367" ht="13.8" hidden="1"/>
    <row r="368" ht="13.8" hidden="1"/>
    <row r="369" ht="13.8" hidden="1"/>
    <row r="370" ht="13.8" hidden="1"/>
    <row r="371" ht="13.8" hidden="1"/>
    <row r="372" ht="13.8" hidden="1"/>
    <row r="373" ht="13.8" hidden="1"/>
    <row r="374" ht="13.8" hidden="1"/>
    <row r="375" ht="13.8" hidden="1"/>
    <row r="376" ht="13.8" hidden="1"/>
    <row r="377" ht="13.8" hidden="1"/>
    <row r="378" ht="13.8" hidden="1"/>
    <row r="379" ht="13.8" hidden="1"/>
    <row r="380" ht="13.8" hidden="1"/>
    <row r="381" ht="13.8" hidden="1"/>
    <row r="382" ht="13.8" hidden="1"/>
    <row r="383" ht="13.8" hidden="1"/>
    <row r="384" ht="13.8" hidden="1"/>
    <row r="385" ht="13.8" hidden="1"/>
    <row r="386" ht="13.8" hidden="1"/>
    <row r="387" ht="13.8" hidden="1"/>
    <row r="388" ht="13.8" hidden="1"/>
    <row r="389" ht="13.8" hidden="1"/>
    <row r="390" ht="13.8" hidden="1"/>
    <row r="391" ht="13.8" hidden="1"/>
    <row r="392" ht="13.8" hidden="1"/>
    <row r="393" ht="13.8" hidden="1"/>
    <row r="394" ht="13.8" hidden="1"/>
    <row r="395" ht="13.8" hidden="1"/>
    <row r="396" ht="13.8" hidden="1"/>
    <row r="397" ht="13.8" hidden="1"/>
    <row r="398" ht="13.8" hidden="1"/>
    <row r="399" ht="13.8" hidden="1"/>
    <row r="400" ht="13.8" hidden="1"/>
    <row r="401" ht="13.8" hidden="1"/>
    <row r="402" ht="13.8" hidden="1"/>
    <row r="403" ht="13.8" hidden="1"/>
    <row r="404" ht="13.8" hidden="1"/>
    <row r="405" ht="13.8" hidden="1"/>
    <row r="406" ht="13.8" hidden="1"/>
    <row r="407" ht="13.8" hidden="1"/>
    <row r="408" ht="13.8" hidden="1"/>
    <row r="409" ht="13.8" hidden="1"/>
    <row r="410" ht="13.8" hidden="1"/>
    <row r="411" ht="13.8" hidden="1"/>
    <row r="412" ht="13.8" hidden="1"/>
    <row r="413" ht="13.8" hidden="1"/>
    <row r="414" ht="13.8" hidden="1"/>
    <row r="415" ht="13.8" hidden="1"/>
    <row r="416" ht="13.8" hidden="1"/>
    <row r="417" ht="13.8" hidden="1"/>
    <row r="418" ht="13.8" hidden="1"/>
    <row r="419" ht="13.8" hidden="1"/>
    <row r="420" ht="13.8" hidden="1"/>
    <row r="421" ht="13.8" hidden="1"/>
    <row r="422" ht="13.8" hidden="1"/>
    <row r="423" ht="13.8" hidden="1"/>
    <row r="424" ht="13.8" hidden="1"/>
    <row r="425" ht="13.8" hidden="1"/>
    <row r="426" ht="13.8" hidden="1"/>
    <row r="427" ht="13.8" hidden="1"/>
    <row r="428" ht="13.8" hidden="1"/>
    <row r="429" ht="13.8" hidden="1"/>
    <row r="430" ht="13.8" hidden="1"/>
    <row r="431" ht="13.8" hidden="1"/>
    <row r="432" ht="13.8" hidden="1"/>
    <row r="433" ht="13.8" hidden="1"/>
    <row r="434" ht="13.8" hidden="1"/>
    <row r="435" ht="13.8" hidden="1"/>
    <row r="436" ht="13.8" hidden="1"/>
    <row r="437" ht="13.8" hidden="1"/>
    <row r="438" ht="13.8" hidden="1"/>
    <row r="439" ht="13.8" hidden="1"/>
    <row r="440" ht="13.8" hidden="1"/>
    <row r="441" ht="13.8" hidden="1"/>
    <row r="442" ht="13.8" hidden="1"/>
    <row r="443" ht="13.8" hidden="1"/>
    <row r="444" ht="13.8" hidden="1"/>
    <row r="445" ht="13.8" hidden="1"/>
    <row r="446" ht="13.8" hidden="1"/>
    <row r="447" ht="13.8" hidden="1"/>
    <row r="448" ht="13.8" hidden="1"/>
    <row r="449" ht="13.8" hidden="1"/>
    <row r="450" ht="13.8" hidden="1"/>
    <row r="451" ht="13.8" hidden="1"/>
    <row r="452" ht="13.8" hidden="1"/>
    <row r="453" ht="13.8" hidden="1"/>
    <row r="454" ht="13.8" hidden="1"/>
    <row r="455" ht="13.8" hidden="1"/>
    <row r="456" ht="13.8" hidden="1"/>
    <row r="457" ht="13.8" hidden="1"/>
    <row r="458" ht="13.8" hidden="1"/>
    <row r="459" ht="13.8" hidden="1"/>
    <row r="460" ht="13.8" hidden="1"/>
    <row r="461" ht="13.8" hidden="1"/>
    <row r="462" ht="13.8" hidden="1"/>
    <row r="463" ht="13.8" hidden="1"/>
    <row r="464" ht="13.8" hidden="1"/>
    <row r="465" ht="13.8" hidden="1"/>
    <row r="466" ht="13.8" hidden="1"/>
    <row r="467" ht="13.8" hidden="1"/>
    <row r="468" ht="13.8" hidden="1"/>
    <row r="469" ht="13.8" hidden="1"/>
    <row r="470" ht="13.8" hidden="1"/>
    <row r="471" ht="13.8" hidden="1"/>
    <row r="472" ht="13.8" hidden="1"/>
    <row r="473" ht="13.8" hidden="1"/>
    <row r="474" ht="13.8" hidden="1"/>
    <row r="475" ht="13.8" hidden="1"/>
    <row r="476" ht="13.8" hidden="1"/>
    <row r="477" ht="13.8" hidden="1"/>
    <row r="478" ht="13.8" hidden="1"/>
    <row r="479" ht="13.8" hidden="1"/>
    <row r="480" ht="13.8" hidden="1"/>
    <row r="481" ht="13.8" hidden="1"/>
    <row r="482" ht="13.8" hidden="1"/>
    <row r="483" ht="13.8" hidden="1"/>
    <row r="484" ht="13.8" hidden="1"/>
    <row r="485" ht="13.8" hidden="1"/>
    <row r="486" ht="13.8" hidden="1"/>
    <row r="487" ht="13.8" hidden="1"/>
    <row r="488" ht="13.8" hidden="1"/>
    <row r="489" ht="13.8" hidden="1"/>
    <row r="490" ht="13.8" hidden="1"/>
    <row r="491" ht="13.8" hidden="1"/>
    <row r="492" ht="13.8" hidden="1"/>
    <row r="493" ht="13.8" hidden="1"/>
    <row r="494" ht="13.8" hidden="1"/>
    <row r="495" ht="13.8" hidden="1"/>
    <row r="496" ht="13.8" hidden="1"/>
    <row r="497" ht="13.8" hidden="1"/>
    <row r="498" ht="13.8" hidden="1"/>
    <row r="499" ht="13.8" hidden="1"/>
    <row r="500" ht="13.8" hidden="1"/>
    <row r="501" ht="13.8" hidden="1"/>
    <row r="502" ht="13.8" hidden="1"/>
    <row r="503" ht="13.8" hidden="1"/>
    <row r="504" ht="13.8" hidden="1"/>
    <row r="505" ht="13.8" hidden="1"/>
    <row r="506" ht="13.8" hidden="1"/>
    <row r="507" ht="13.8" hidden="1"/>
    <row r="508" ht="13.8" hidden="1"/>
    <row r="509" ht="13.8" hidden="1"/>
    <row r="510" ht="13.8" hidden="1"/>
    <row r="511" ht="13.8" hidden="1"/>
    <row r="512" ht="13.8" hidden="1"/>
    <row r="513" ht="13.8" hidden="1"/>
    <row r="514" ht="13.8" hidden="1"/>
    <row r="515" ht="13.8" hidden="1"/>
    <row r="516" ht="13.8" hidden="1"/>
    <row r="517" ht="13.8" hidden="1"/>
    <row r="518" ht="13.8" hidden="1"/>
    <row r="519" ht="13.8" hidden="1"/>
    <row r="520" ht="13.8" hidden="1"/>
    <row r="521" ht="13.8" hidden="1"/>
    <row r="522" ht="13.8" hidden="1"/>
    <row r="523" ht="13.8" hidden="1"/>
    <row r="524" ht="13.8" hidden="1"/>
    <row r="525" ht="13.8" hidden="1"/>
    <row r="526" ht="13.8" hidden="1"/>
    <row r="527" ht="13.8" hidden="1"/>
    <row r="528" ht="13.8" hidden="1"/>
    <row r="529" ht="13.8" hidden="1"/>
    <row r="530" ht="13.8" hidden="1"/>
    <row r="531" ht="13.8" hidden="1"/>
    <row r="532" ht="13.8" hidden="1"/>
    <row r="533" ht="13.8" hidden="1"/>
    <row r="534" ht="13.8" hidden="1"/>
    <row r="535" ht="13.8" hidden="1"/>
    <row r="536" ht="13.8" hidden="1"/>
    <row r="537" ht="13.8" hidden="1"/>
    <row r="538" ht="13.8" hidden="1"/>
    <row r="539" ht="13.8" hidden="1"/>
    <row r="540" ht="13.8" hidden="1"/>
    <row r="541" ht="13.8" hidden="1"/>
    <row r="542" ht="13.8" hidden="1"/>
    <row r="543" ht="13.8" hidden="1"/>
    <row r="544" ht="13.8" hidden="1"/>
    <row r="545" ht="13.8" hidden="1"/>
    <row r="546" ht="13.8" hidden="1"/>
    <row r="547" ht="13.8" hidden="1"/>
    <row r="548" ht="13.8" hidden="1"/>
    <row r="549" ht="13.8" hidden="1"/>
    <row r="550" ht="13.8" hidden="1"/>
    <row r="551" ht="13.8" hidden="1"/>
    <row r="552" ht="13.8" hidden="1"/>
    <row r="553" ht="13.8" hidden="1"/>
    <row r="554" ht="13.8" hidden="1"/>
    <row r="555" ht="13.8" hidden="1"/>
    <row r="556" ht="13.8" hidden="1"/>
    <row r="557" ht="13.8" hidden="1"/>
    <row r="558" ht="13.8" hidden="1"/>
    <row r="559" ht="13.8" hidden="1"/>
    <row r="560" ht="13.8" hidden="1"/>
    <row r="561" ht="13.8" hidden="1"/>
    <row r="562" ht="13.8" hidden="1"/>
    <row r="563" ht="13.8" hidden="1"/>
    <row r="564" ht="13.8" hidden="1"/>
    <row r="565" ht="13.8" hidden="1"/>
    <row r="566" ht="13.8" hidden="1"/>
    <row r="567" ht="13.8" hidden="1"/>
    <row r="568" ht="13.8" hidden="1"/>
    <row r="569" ht="13.8" hidden="1"/>
    <row r="570" ht="13.8" hidden="1"/>
    <row r="571" ht="13.8" hidden="1"/>
    <row r="572" ht="13.8" hidden="1"/>
    <row r="573" ht="13.8" hidden="1"/>
    <row r="574" ht="13.8" hidden="1"/>
    <row r="575" ht="13.8" hidden="1"/>
    <row r="576" ht="13.8" hidden="1"/>
    <row r="577" ht="13.8" hidden="1"/>
    <row r="578" ht="13.8" hidden="1"/>
    <row r="579" ht="13.8" hidden="1"/>
    <row r="580" ht="13.8" hidden="1"/>
    <row r="581" ht="13.8" hidden="1"/>
    <row r="582" ht="13.8" hidden="1"/>
    <row r="583" ht="13.8" hidden="1"/>
    <row r="584" ht="13.8" hidden="1"/>
    <row r="585" ht="13.8" hidden="1"/>
    <row r="586" ht="13.8" hidden="1"/>
    <row r="587" ht="13.8" hidden="1"/>
    <row r="588" ht="13.8" hidden="1"/>
    <row r="589" ht="13.8" hidden="1"/>
  </sheetData>
  <sheetProtection algorithmName="SHA-512" hashValue="gPNjKcridsu56NbHscU6JJ73ADTT2btMH5kXK4kQJ0X6TCkTH8H50zHuVUC2SznND4CBEJUyromoJPQe4jdycA==" saltValue="b8/mwzcxDPcZ2uI8lyX+gw==" spinCount="100000" sheet="1" objects="1" scenarios="1" formatCells="0" formatColumns="0" formatRows="0" selectLockedCells="1"/>
  <mergeCells count="22">
    <mergeCell ref="AZ9:BN9"/>
    <mergeCell ref="BP9:CD9"/>
    <mergeCell ref="C12:C14"/>
    <mergeCell ref="C18:C20"/>
    <mergeCell ref="C22:C23"/>
    <mergeCell ref="C16:C17"/>
    <mergeCell ref="C10:C11"/>
    <mergeCell ref="C24:C26"/>
    <mergeCell ref="D9:R9"/>
    <mergeCell ref="C7:M7"/>
    <mergeCell ref="T9:AH9"/>
    <mergeCell ref="AJ9:AX9"/>
    <mergeCell ref="C28:C29"/>
    <mergeCell ref="C30:C32"/>
    <mergeCell ref="C34:C35"/>
    <mergeCell ref="C36:C38"/>
    <mergeCell ref="C40:C41"/>
    <mergeCell ref="C42:C44"/>
    <mergeCell ref="C46:C47"/>
    <mergeCell ref="C48:C50"/>
    <mergeCell ref="C52:C53"/>
    <mergeCell ref="C54:C56"/>
  </mergeCells>
  <conditionalFormatting sqref="A16:XFD20">
    <cfRule type="expression" dxfId="148" priority="1">
      <formula>$C$18=": "</formula>
    </cfRule>
  </conditionalFormatting>
  <conditionalFormatting sqref="A22:XFD26">
    <cfRule type="expression" dxfId="147" priority="2">
      <formula>$C$24=": "</formula>
    </cfRule>
  </conditionalFormatting>
  <conditionalFormatting sqref="A28:XFD32">
    <cfRule type="expression" dxfId="146" priority="3">
      <formula>$C$30=": "</formula>
    </cfRule>
  </conditionalFormatting>
  <conditionalFormatting sqref="A34:XFD38">
    <cfRule type="expression" dxfId="145" priority="4">
      <formula>$C$36=": "</formula>
    </cfRule>
  </conditionalFormatting>
  <conditionalFormatting sqref="A40:XFD44">
    <cfRule type="expression" dxfId="144" priority="5">
      <formula>$C$42=": "</formula>
    </cfRule>
  </conditionalFormatting>
  <conditionalFormatting sqref="A46:XFD50">
    <cfRule type="expression" dxfId="143" priority="6">
      <formula>$C$48=": "</formula>
    </cfRule>
  </conditionalFormatting>
  <conditionalFormatting sqref="A52:XFD56">
    <cfRule type="expression" dxfId="142" priority="7">
      <formula>$C$54=": "</formula>
    </cfRule>
  </conditionalFormatting>
  <conditionalFormatting sqref="E14:R14 U14:AH14 AK14:AX14 BA14:BN14 BQ14:CD14 E20:R20 U20:AH20 AK20:AX20 BA20:BN20 BQ20:CD20 E26:R26 U26:AH26 AK26:AX26 BA26:BN26 BQ26:CD26 E32:R32 U32:AH32 AK32:AX32 BA32:BN32 BQ32:CD32 E38:R38 U38:AH38 AK38:AX38 BA38:BN38 BQ38:CD38 E44:R44 U44:AH44 AK44:AX44 BA44:BN44 BQ44:CD44 E50:R50 U50:AH50 AK50:AX50 BA50:BN50 BQ50:CD50 E56:R56 U56:AH56 AK56:AX56 BA56:BN56 BQ56:CD56">
    <cfRule type="cellIs" dxfId="141" priority="28" operator="lessThan">
      <formula>0.8</formula>
    </cfRule>
  </conditionalFormatting>
  <conditionalFormatting sqref="E12:CD13">
    <cfRule type="expression" dxfId="140" priority="24">
      <formula>$D$10="Porcentagem"</formula>
    </cfRule>
    <cfRule type="expression" dxfId="139" priority="25">
      <formula>$D$10="$"</formula>
    </cfRule>
  </conditionalFormatting>
  <conditionalFormatting sqref="E18:CD19">
    <cfRule type="expression" dxfId="138" priority="22">
      <formula>$D$16="Porcentagem"</formula>
    </cfRule>
    <cfRule type="expression" dxfId="137" priority="23">
      <formula>$D$16="$"</formula>
    </cfRule>
  </conditionalFormatting>
  <conditionalFormatting sqref="E24:CD25">
    <cfRule type="expression" dxfId="136" priority="20">
      <formula>$D$22="Porcentagem"</formula>
    </cfRule>
    <cfRule type="expression" dxfId="135" priority="21">
      <formula>$D$22="$"</formula>
    </cfRule>
  </conditionalFormatting>
  <conditionalFormatting sqref="E30:CD31">
    <cfRule type="expression" dxfId="134" priority="18">
      <formula>$D$28="Porcentagem"</formula>
    </cfRule>
    <cfRule type="expression" dxfId="133" priority="19">
      <formula>$D$28="$"</formula>
    </cfRule>
  </conditionalFormatting>
  <conditionalFormatting sqref="E36:CD37">
    <cfRule type="expression" dxfId="132" priority="16">
      <formula>$D$34="Porcentagem"</formula>
    </cfRule>
    <cfRule type="expression" dxfId="131" priority="17">
      <formula>$D$34="$"</formula>
    </cfRule>
  </conditionalFormatting>
  <conditionalFormatting sqref="E42:CD43">
    <cfRule type="expression" dxfId="130" priority="14">
      <formula>$D$40="Porcentagem"</formula>
    </cfRule>
    <cfRule type="expression" dxfId="129" priority="15">
      <formula>$D$40="$"</formula>
    </cfRule>
  </conditionalFormatting>
  <conditionalFormatting sqref="E48:CD49">
    <cfRule type="expression" dxfId="128" priority="12">
      <formula>$D$46="Porcentagem"</formula>
    </cfRule>
    <cfRule type="expression" dxfId="127" priority="13">
      <formula>$D$46="$"</formula>
    </cfRule>
  </conditionalFormatting>
  <conditionalFormatting sqref="E54:CD55">
    <cfRule type="expression" dxfId="126" priority="10">
      <formula>$D$52="Porcentagem"</formula>
    </cfRule>
    <cfRule type="expression" dxfId="125" priority="11">
      <formula>$D$52="$"</formula>
    </cfRule>
  </conditionalFormatting>
  <conditionalFormatting sqref="U14:AH14 AK14:AX14 BA14:BN14 BQ14:CD14 U20:AH20 AK20:AX20 BA20:BN20 BQ20:CD20 U26:AH26 AK26:AX26 BA26:BN26 BQ26:CD26 U32:AH32 AK32:AX32 BA32:BN32 BQ32:CD32 U38:AH38 AK38:AX38 BA38:BN38 BQ38:CD38 U44:AH44 AK44:AX44 BA44:BN44 BQ44:CD44 U50:AH50 AK50:AX50 BA50:BN50 BQ50:CD50 U56:AH56 AK56:AX56 BA56:BN56 BQ56:CD56 E56:R56 E50:R50 E44:R44 E38:R38 E32:R32 E26:R26 E20:R20 E14:R14">
    <cfRule type="cellIs" dxfId="123" priority="26" operator="equal">
      <formula>""</formula>
    </cfRule>
    <cfRule type="cellIs" dxfId="122" priority="27" operator="greaterThan">
      <formula>1.2</formula>
    </cfRule>
    <cfRule type="cellIs" dxfId="121" priority="29" operator="between">
      <formula>0.8</formula>
      <formula>1.2</formula>
    </cfRule>
  </conditionalFormatting>
  <dataValidations count="2">
    <dataValidation type="list" allowBlank="1" showInputMessage="1" showErrorMessage="1" sqref="D52 D10 D16 D22 D28 D34 D40 D46" xr:uid="{00000000-0002-0000-0800-000000000000}">
      <formula1>"$,Número,Porcentaje"</formula1>
    </dataValidation>
    <dataValidation type="list" allowBlank="1" showInputMessage="1" showErrorMessage="1" sqref="C57:C58" xr:uid="{00000000-0002-0000-0800-000001000000}">
      <formula1>$C$91:$C$98</formula1>
    </dataValidation>
  </dataValidations>
  <pageMargins left="0.25" right="0.25" top="0.75" bottom="0.75" header="0.3" footer="0.3"/>
  <pageSetup paperSize="9" scale="60" orientation="landscape"/>
  <rowBreaks count="1" manualBreakCount="1">
    <brk id="32" min="2" max="81" man="1"/>
  </rowBreaks>
  <colBreaks count="4" manualBreakCount="4">
    <brk id="18" min="5" max="55" man="1"/>
    <brk id="34" min="5" max="55" man="1"/>
    <brk id="50" min="5" max="55" man="1"/>
    <brk id="66" min="5" max="55" man="1"/>
  </colBreaks>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9" id="{3535BB17-F9A3-49BD-99EF-367B24CE7248}">
            <xm:f>Id.O!$K$9="1 año"</xm:f>
            <x14:dxf>
              <font>
                <color theme="0"/>
              </font>
              <fill>
                <patternFill>
                  <bgColor theme="0"/>
                </patternFill>
              </fill>
              <border>
                <left/>
                <right/>
                <top/>
                <bottom/>
                <vertical/>
                <horizontal/>
              </border>
            </x14:dxf>
          </x14:cfRule>
          <xm:sqref>S9:CD56</xm:sqref>
        </x14:conditionalFormatting>
        <x14:conditionalFormatting xmlns:xm="http://schemas.microsoft.com/office/excel/2006/main">
          <x14:cfRule type="expression" priority="8" id="{BADD0935-67DB-4A6F-AF98-76C27B9814EE}">
            <xm:f>Id.O!$K$9="3 años"</xm:f>
            <x14:dxf>
              <font>
                <color theme="0"/>
              </font>
              <fill>
                <patternFill>
                  <bgColor theme="0"/>
                </patternFill>
              </fill>
              <border>
                <left/>
                <right/>
                <top/>
                <bottom/>
                <vertical/>
                <horizontal/>
              </border>
            </x14:dxf>
          </x14:cfRule>
          <xm:sqref>AY9:CD56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8"/>
  <dimension ref="A1:CF589"/>
  <sheetViews>
    <sheetView showGridLines="0" zoomScale="90" zoomScaleNormal="90" zoomScalePageLayoutView="90" workbookViewId="0">
      <pane xSplit="3" ySplit="9" topLeftCell="D10" activePane="bottomRight" state="frozen"/>
      <selection activeCell="C3" sqref="C3"/>
      <selection pane="topRight" activeCell="C3" sqref="C3"/>
      <selection pane="bottomLeft" activeCell="C3" sqref="C3"/>
      <selection pane="bottomRight" activeCell="D10" sqref="D10"/>
    </sheetView>
  </sheetViews>
  <sheetFormatPr defaultColWidth="0" defaultRowHeight="12.75" customHeight="1" zeroHeight="1"/>
  <cols>
    <col min="1" max="1" width="2.44140625" style="42" customWidth="1"/>
    <col min="2" max="2" width="1.5546875" style="42" customWidth="1"/>
    <col min="3" max="3" width="18.5546875" style="42" customWidth="1"/>
    <col min="4" max="4" width="12.109375" style="42" customWidth="1"/>
    <col min="5" max="16" width="12.33203125" style="42" customWidth="1"/>
    <col min="17" max="18" width="12.88671875" style="42" customWidth="1"/>
    <col min="19" max="19" width="4.33203125" style="42" customWidth="1"/>
    <col min="20" max="20" width="12.109375" style="42" customWidth="1"/>
    <col min="21" max="32" width="12.33203125" style="42" customWidth="1"/>
    <col min="33" max="34" width="12.88671875" style="42" customWidth="1"/>
    <col min="35" max="35" width="4.33203125" style="42" customWidth="1"/>
    <col min="36" max="36" width="12.109375" style="42" customWidth="1"/>
    <col min="37" max="48" width="12.33203125" style="42" customWidth="1"/>
    <col min="49" max="50" width="12.88671875" style="42" customWidth="1"/>
    <col min="51" max="51" width="4.33203125" style="42" customWidth="1"/>
    <col min="52" max="52" width="12.109375" style="42" customWidth="1"/>
    <col min="53" max="64" width="12.33203125" style="42" customWidth="1"/>
    <col min="65" max="66" width="12.88671875" style="42" customWidth="1"/>
    <col min="67" max="67" width="4.33203125" style="42" customWidth="1"/>
    <col min="68" max="68" width="12.109375" style="42" customWidth="1"/>
    <col min="69" max="80" width="12.33203125" style="42" customWidth="1"/>
    <col min="81" max="82" width="12.88671875" style="244" customWidth="1"/>
    <col min="83" max="83" width="9.109375" style="42" customWidth="1"/>
    <col min="84" max="84" width="9.109375" style="244" customWidth="1"/>
    <col min="85" max="168" width="9.109375" style="42" customWidth="1"/>
    <col min="169" max="16384" width="0" style="42" hidden="1"/>
  </cols>
  <sheetData>
    <row r="1" spans="1:84" s="222" customFormat="1" ht="39" customHeight="1">
      <c r="E1" s="223"/>
      <c r="S1" s="149"/>
      <c r="AI1" s="149"/>
      <c r="AY1" s="149"/>
      <c r="CC1" s="245"/>
      <c r="CD1" s="245"/>
      <c r="CE1" s="149"/>
      <c r="CF1" s="245"/>
    </row>
    <row r="2" spans="1:84" s="224" customFormat="1" ht="30" customHeight="1">
      <c r="B2" s="225"/>
      <c r="C2" s="225"/>
      <c r="D2" s="226"/>
      <c r="E2" s="226"/>
      <c r="F2" s="226"/>
      <c r="G2" s="226"/>
      <c r="H2" s="226"/>
      <c r="I2" s="226"/>
      <c r="S2" s="150"/>
      <c r="AI2" s="150"/>
      <c r="AY2" s="150"/>
      <c r="CC2" s="246"/>
      <c r="CD2" s="246"/>
      <c r="CE2" s="150"/>
      <c r="CF2" s="246"/>
    </row>
    <row r="3" spans="1:84" s="293" customFormat="1" ht="45" customHeight="1">
      <c r="B3" s="294"/>
      <c r="C3" s="291" t="s">
        <v>311</v>
      </c>
      <c r="D3" s="295"/>
      <c r="E3" s="295"/>
      <c r="F3" s="295"/>
      <c r="G3" s="295"/>
      <c r="H3" s="295"/>
      <c r="I3" s="295"/>
      <c r="S3" s="296"/>
      <c r="AI3" s="296"/>
      <c r="AY3" s="296"/>
      <c r="CC3" s="297"/>
      <c r="CD3" s="297"/>
      <c r="CE3" s="296"/>
      <c r="CF3" s="297"/>
    </row>
    <row r="4" spans="1:84" s="227" customFormat="1" ht="6" customHeight="1">
      <c r="B4" s="228"/>
      <c r="C4" s="228"/>
      <c r="D4" s="229"/>
      <c r="E4" s="229"/>
      <c r="F4" s="229"/>
      <c r="G4" s="229"/>
      <c r="H4" s="229"/>
      <c r="I4" s="229"/>
      <c r="S4" s="42"/>
      <c r="AI4" s="42"/>
      <c r="AY4" s="42"/>
      <c r="CC4" s="244"/>
      <c r="CD4" s="244"/>
      <c r="CE4" s="42"/>
      <c r="CF4" s="244"/>
    </row>
    <row r="5" spans="1:84" s="230" customFormat="1" ht="6" customHeight="1">
      <c r="A5" s="227"/>
      <c r="B5" s="227"/>
      <c r="S5" s="43"/>
      <c r="AI5" s="43"/>
      <c r="AY5" s="43"/>
      <c r="CC5" s="247"/>
      <c r="CD5" s="247"/>
      <c r="CE5" s="43"/>
      <c r="CF5" s="247"/>
    </row>
    <row r="6" spans="1:84" s="230" customFormat="1" ht="34.5" customHeight="1">
      <c r="A6" s="227"/>
      <c r="B6" s="227"/>
      <c r="C6" s="231" t="str">
        <f>"Estratégia para "&amp;ME!H20</f>
        <v>Estratégia para Perspectiva de aprendizaje</v>
      </c>
      <c r="S6" s="43"/>
      <c r="AI6" s="43"/>
      <c r="AY6" s="43"/>
      <c r="CC6" s="247"/>
      <c r="CD6" s="247"/>
      <c r="CE6" s="43"/>
      <c r="CF6" s="247"/>
    </row>
    <row r="7" spans="1:84" s="230" customFormat="1" ht="30" hidden="1" customHeight="1">
      <c r="A7" s="227"/>
      <c r="B7" s="227"/>
      <c r="C7" s="342"/>
      <c r="D7" s="342"/>
      <c r="E7" s="342"/>
      <c r="F7" s="342"/>
      <c r="G7" s="342"/>
      <c r="H7" s="342"/>
      <c r="I7" s="342"/>
      <c r="J7" s="342"/>
      <c r="K7" s="342"/>
      <c r="L7" s="342"/>
      <c r="M7" s="342"/>
      <c r="S7" s="43"/>
      <c r="AI7" s="43"/>
      <c r="AY7" s="43"/>
      <c r="CC7" s="247"/>
      <c r="CD7" s="247"/>
      <c r="CE7" s="43"/>
      <c r="CF7" s="247"/>
    </row>
    <row r="8" spans="1:84" s="230" customFormat="1" ht="15" hidden="1" customHeight="1">
      <c r="A8" s="227"/>
      <c r="B8" s="227"/>
      <c r="S8" s="43"/>
      <c r="AI8" s="43"/>
      <c r="AY8" s="43"/>
      <c r="CC8" s="247"/>
      <c r="CD8" s="247"/>
      <c r="CE8" s="43"/>
      <c r="CF8" s="247"/>
    </row>
    <row r="9" spans="1:84" ht="30" customHeight="1" thickBot="1">
      <c r="C9" s="42">
        <f>Id.O!D9</f>
        <v>2019</v>
      </c>
      <c r="D9" s="343" t="s">
        <v>11</v>
      </c>
      <c r="E9" s="343"/>
      <c r="F9" s="343"/>
      <c r="G9" s="343"/>
      <c r="H9" s="343"/>
      <c r="I9" s="343"/>
      <c r="J9" s="343"/>
      <c r="K9" s="343"/>
      <c r="L9" s="343"/>
      <c r="M9" s="343"/>
      <c r="N9" s="343"/>
      <c r="O9" s="343"/>
      <c r="P9" s="343"/>
      <c r="Q9" s="343"/>
      <c r="R9" s="344"/>
      <c r="S9" s="42">
        <f>C9+1</f>
        <v>2020</v>
      </c>
      <c r="T9" s="343" t="s">
        <v>12</v>
      </c>
      <c r="U9" s="343"/>
      <c r="V9" s="343"/>
      <c r="W9" s="343"/>
      <c r="X9" s="343"/>
      <c r="Y9" s="343"/>
      <c r="Z9" s="343"/>
      <c r="AA9" s="343"/>
      <c r="AB9" s="343"/>
      <c r="AC9" s="343"/>
      <c r="AD9" s="343"/>
      <c r="AE9" s="343"/>
      <c r="AF9" s="343"/>
      <c r="AG9" s="343"/>
      <c r="AH9" s="344"/>
      <c r="AI9" s="42">
        <f>S9+1</f>
        <v>2021</v>
      </c>
      <c r="AJ9" s="343" t="s">
        <v>13</v>
      </c>
      <c r="AK9" s="343"/>
      <c r="AL9" s="343"/>
      <c r="AM9" s="343"/>
      <c r="AN9" s="343"/>
      <c r="AO9" s="343"/>
      <c r="AP9" s="343"/>
      <c r="AQ9" s="343"/>
      <c r="AR9" s="343"/>
      <c r="AS9" s="343"/>
      <c r="AT9" s="343"/>
      <c r="AU9" s="343"/>
      <c r="AV9" s="343"/>
      <c r="AW9" s="343"/>
      <c r="AX9" s="344"/>
      <c r="AY9" s="42">
        <f>AI9+1</f>
        <v>2022</v>
      </c>
      <c r="AZ9" s="343" t="s">
        <v>14</v>
      </c>
      <c r="BA9" s="343"/>
      <c r="BB9" s="343"/>
      <c r="BC9" s="343"/>
      <c r="BD9" s="343"/>
      <c r="BE9" s="343"/>
      <c r="BF9" s="343"/>
      <c r="BG9" s="343"/>
      <c r="BH9" s="343"/>
      <c r="BI9" s="343"/>
      <c r="BJ9" s="343"/>
      <c r="BK9" s="343"/>
      <c r="BL9" s="343"/>
      <c r="BM9" s="343"/>
      <c r="BN9" s="344"/>
      <c r="BO9" s="42">
        <f>AY9+1</f>
        <v>2023</v>
      </c>
      <c r="BP9" s="343" t="s">
        <v>15</v>
      </c>
      <c r="BQ9" s="343"/>
      <c r="BR9" s="343"/>
      <c r="BS9" s="343"/>
      <c r="BT9" s="343"/>
      <c r="BU9" s="343"/>
      <c r="BV9" s="343"/>
      <c r="BW9" s="343"/>
      <c r="BX9" s="343"/>
      <c r="BY9" s="343"/>
      <c r="BZ9" s="343"/>
      <c r="CA9" s="343"/>
      <c r="CB9" s="343"/>
      <c r="CC9" s="343"/>
      <c r="CD9" s="344"/>
    </row>
    <row r="10" spans="1:84" s="233" customFormat="1" ht="26.25" customHeight="1" thickTop="1" thickBot="1">
      <c r="A10" s="232"/>
      <c r="C10" s="340" t="s">
        <v>69</v>
      </c>
      <c r="D10" s="234" t="s">
        <v>68</v>
      </c>
      <c r="E10" s="235" t="s">
        <v>5</v>
      </c>
      <c r="F10" s="236" t="s">
        <v>6</v>
      </c>
      <c r="G10" s="236" t="s">
        <v>7</v>
      </c>
      <c r="H10" s="236" t="s">
        <v>287</v>
      </c>
      <c r="I10" s="236" t="s">
        <v>288</v>
      </c>
      <c r="J10" s="236" t="s">
        <v>289</v>
      </c>
      <c r="K10" s="236" t="s">
        <v>290</v>
      </c>
      <c r="L10" s="236" t="s">
        <v>291</v>
      </c>
      <c r="M10" s="236" t="s">
        <v>251</v>
      </c>
      <c r="N10" s="236" t="s">
        <v>252</v>
      </c>
      <c r="O10" s="236" t="s">
        <v>254</v>
      </c>
      <c r="P10" s="236" t="s">
        <v>253</v>
      </c>
      <c r="Q10" s="237" t="s">
        <v>54</v>
      </c>
      <c r="R10" s="237" t="s">
        <v>8</v>
      </c>
      <c r="S10" s="7"/>
      <c r="T10" s="238"/>
      <c r="U10" s="235" t="s">
        <v>5</v>
      </c>
      <c r="V10" s="236" t="s">
        <v>6</v>
      </c>
      <c r="W10" s="236" t="s">
        <v>7</v>
      </c>
      <c r="X10" s="236" t="s">
        <v>287</v>
      </c>
      <c r="Y10" s="236" t="s">
        <v>288</v>
      </c>
      <c r="Z10" s="236" t="s">
        <v>289</v>
      </c>
      <c r="AA10" s="236" t="s">
        <v>290</v>
      </c>
      <c r="AB10" s="236" t="s">
        <v>291</v>
      </c>
      <c r="AC10" s="236" t="s">
        <v>251</v>
      </c>
      <c r="AD10" s="236" t="s">
        <v>252</v>
      </c>
      <c r="AE10" s="236" t="s">
        <v>254</v>
      </c>
      <c r="AF10" s="236" t="s">
        <v>253</v>
      </c>
      <c r="AG10" s="237" t="s">
        <v>54</v>
      </c>
      <c r="AH10" s="237" t="s">
        <v>8</v>
      </c>
      <c r="AI10" s="7"/>
      <c r="AJ10" s="238"/>
      <c r="AK10" s="235" t="s">
        <v>5</v>
      </c>
      <c r="AL10" s="236" t="s">
        <v>6</v>
      </c>
      <c r="AM10" s="236" t="s">
        <v>7</v>
      </c>
      <c r="AN10" s="236" t="s">
        <v>287</v>
      </c>
      <c r="AO10" s="236" t="s">
        <v>288</v>
      </c>
      <c r="AP10" s="236" t="s">
        <v>289</v>
      </c>
      <c r="AQ10" s="236" t="s">
        <v>290</v>
      </c>
      <c r="AR10" s="236" t="s">
        <v>291</v>
      </c>
      <c r="AS10" s="236" t="s">
        <v>251</v>
      </c>
      <c r="AT10" s="236" t="s">
        <v>252</v>
      </c>
      <c r="AU10" s="236" t="s">
        <v>254</v>
      </c>
      <c r="AV10" s="236" t="s">
        <v>253</v>
      </c>
      <c r="AW10" s="237" t="s">
        <v>54</v>
      </c>
      <c r="AX10" s="237" t="s">
        <v>8</v>
      </c>
      <c r="AY10" s="7"/>
      <c r="AZ10" s="238"/>
      <c r="BA10" s="235" t="s">
        <v>5</v>
      </c>
      <c r="BB10" s="236" t="s">
        <v>6</v>
      </c>
      <c r="BC10" s="236" t="s">
        <v>7</v>
      </c>
      <c r="BD10" s="236" t="s">
        <v>287</v>
      </c>
      <c r="BE10" s="236" t="s">
        <v>288</v>
      </c>
      <c r="BF10" s="236" t="s">
        <v>289</v>
      </c>
      <c r="BG10" s="236" t="s">
        <v>290</v>
      </c>
      <c r="BH10" s="236" t="s">
        <v>291</v>
      </c>
      <c r="BI10" s="236" t="s">
        <v>251</v>
      </c>
      <c r="BJ10" s="236" t="s">
        <v>252</v>
      </c>
      <c r="BK10" s="236" t="s">
        <v>254</v>
      </c>
      <c r="BL10" s="236" t="s">
        <v>253</v>
      </c>
      <c r="BM10" s="237" t="s">
        <v>54</v>
      </c>
      <c r="BN10" s="237" t="s">
        <v>8</v>
      </c>
      <c r="BP10" s="238"/>
      <c r="BQ10" s="235" t="s">
        <v>5</v>
      </c>
      <c r="BR10" s="236" t="s">
        <v>6</v>
      </c>
      <c r="BS10" s="236" t="s">
        <v>7</v>
      </c>
      <c r="BT10" s="236" t="s">
        <v>287</v>
      </c>
      <c r="BU10" s="236" t="s">
        <v>288</v>
      </c>
      <c r="BV10" s="236" t="s">
        <v>289</v>
      </c>
      <c r="BW10" s="236" t="s">
        <v>290</v>
      </c>
      <c r="BX10" s="236" t="s">
        <v>291</v>
      </c>
      <c r="BY10" s="236" t="s">
        <v>251</v>
      </c>
      <c r="BZ10" s="236" t="s">
        <v>252</v>
      </c>
      <c r="CA10" s="236" t="s">
        <v>254</v>
      </c>
      <c r="CB10" s="236" t="s">
        <v>253</v>
      </c>
      <c r="CC10" s="271" t="s">
        <v>54</v>
      </c>
      <c r="CD10" s="271" t="s">
        <v>8</v>
      </c>
      <c r="CE10" s="7"/>
      <c r="CF10" s="248"/>
    </row>
    <row r="11" spans="1:84" s="227" customFormat="1" ht="37.5" hidden="1" customHeight="1" thickTop="1" thickBot="1">
      <c r="C11" s="341"/>
      <c r="D11" s="45" t="s">
        <v>66</v>
      </c>
      <c r="E11" s="239"/>
      <c r="F11" s="239"/>
      <c r="G11" s="239"/>
      <c r="H11" s="239"/>
      <c r="I11" s="239"/>
      <c r="J11" s="239"/>
      <c r="K11" s="239"/>
      <c r="L11" s="239"/>
      <c r="M11" s="239"/>
      <c r="N11" s="239"/>
      <c r="O11" s="239"/>
      <c r="P11" s="239"/>
      <c r="Q11" s="46"/>
      <c r="R11" s="46">
        <f>SUM(E11:P11)</f>
        <v>0</v>
      </c>
      <c r="S11" s="44"/>
      <c r="T11" s="45" t="s">
        <v>66</v>
      </c>
      <c r="U11" s="239"/>
      <c r="V11" s="239"/>
      <c r="W11" s="239"/>
      <c r="X11" s="239"/>
      <c r="Y11" s="239"/>
      <c r="Z11" s="239"/>
      <c r="AA11" s="239"/>
      <c r="AB11" s="239"/>
      <c r="AC11" s="239"/>
      <c r="AD11" s="239"/>
      <c r="AE11" s="239"/>
      <c r="AF11" s="239"/>
      <c r="AG11" s="46"/>
      <c r="AH11" s="46">
        <f>SUM(U11:AF11)</f>
        <v>0</v>
      </c>
      <c r="AI11" s="44"/>
      <c r="AJ11" s="45" t="s">
        <v>66</v>
      </c>
      <c r="AK11" s="239"/>
      <c r="AL11" s="239"/>
      <c r="AM11" s="239"/>
      <c r="AN11" s="239"/>
      <c r="AO11" s="239"/>
      <c r="AP11" s="239"/>
      <c r="AQ11" s="239"/>
      <c r="AR11" s="239"/>
      <c r="AS11" s="239"/>
      <c r="AT11" s="239"/>
      <c r="AU11" s="239"/>
      <c r="AV11" s="239"/>
      <c r="AW11" s="46"/>
      <c r="AX11" s="46">
        <f>SUM(AK11:AV11)</f>
        <v>0</v>
      </c>
      <c r="AY11" s="44"/>
      <c r="AZ11" s="45" t="s">
        <v>66</v>
      </c>
      <c r="BA11" s="239"/>
      <c r="BB11" s="239"/>
      <c r="BC11" s="239"/>
      <c r="BD11" s="239"/>
      <c r="BE11" s="239"/>
      <c r="BF11" s="239"/>
      <c r="BG11" s="239"/>
      <c r="BH11" s="239"/>
      <c r="BI11" s="239"/>
      <c r="BJ11" s="239"/>
      <c r="BK11" s="239"/>
      <c r="BL11" s="239"/>
      <c r="BM11" s="46"/>
      <c r="BN11" s="46">
        <f>SUM(BA11:BL11)</f>
        <v>0</v>
      </c>
      <c r="BO11" s="240"/>
      <c r="BP11" s="45" t="s">
        <v>66</v>
      </c>
      <c r="BQ11" s="239"/>
      <c r="BR11" s="239"/>
      <c r="BS11" s="239"/>
      <c r="BT11" s="239"/>
      <c r="BU11" s="239"/>
      <c r="BV11" s="239"/>
      <c r="BW11" s="239"/>
      <c r="BX11" s="239"/>
      <c r="BY11" s="239"/>
      <c r="BZ11" s="239"/>
      <c r="CA11" s="239"/>
      <c r="CB11" s="239"/>
      <c r="CC11" s="272"/>
      <c r="CD11" s="272">
        <f>SUM(BQ11:CB11)</f>
        <v>0</v>
      </c>
      <c r="CE11" s="42"/>
      <c r="CF11" s="244"/>
    </row>
    <row r="12" spans="1:84" s="227" customFormat="1" ht="26.25" customHeight="1" thickTop="1" thickBot="1">
      <c r="C12" s="337" t="str">
        <f>C91</f>
        <v>Aumentar: conocimiento</v>
      </c>
      <c r="D12" s="45" t="s">
        <v>9</v>
      </c>
      <c r="E12" s="239">
        <v>5</v>
      </c>
      <c r="F12" s="239">
        <v>5</v>
      </c>
      <c r="G12" s="239">
        <v>5</v>
      </c>
      <c r="H12" s="239">
        <v>5</v>
      </c>
      <c r="I12" s="239">
        <v>5</v>
      </c>
      <c r="J12" s="239">
        <v>5</v>
      </c>
      <c r="K12" s="239">
        <v>5</v>
      </c>
      <c r="L12" s="239"/>
      <c r="M12" s="239"/>
      <c r="N12" s="239"/>
      <c r="O12" s="239"/>
      <c r="P12" s="239"/>
      <c r="Q12" s="46">
        <f>SUMIF(E59:P59,"=1",E12:P12)</f>
        <v>30</v>
      </c>
      <c r="R12" s="46">
        <f>SUM(E12:P12)</f>
        <v>35</v>
      </c>
      <c r="S12" s="42">
        <v>7</v>
      </c>
      <c r="T12" s="45" t="s">
        <v>9</v>
      </c>
      <c r="U12" s="239"/>
      <c r="V12" s="239"/>
      <c r="W12" s="239"/>
      <c r="X12" s="239"/>
      <c r="Y12" s="239"/>
      <c r="Z12" s="239"/>
      <c r="AA12" s="239"/>
      <c r="AB12" s="239"/>
      <c r="AC12" s="239"/>
      <c r="AD12" s="239"/>
      <c r="AE12" s="239"/>
      <c r="AF12" s="239"/>
      <c r="AG12" s="46">
        <f>SUMIF(U59:AF59,"=1",U12:AF12)</f>
        <v>0</v>
      </c>
      <c r="AH12" s="46">
        <f>SUM(U12:AF12)</f>
        <v>0</v>
      </c>
      <c r="AI12" s="42"/>
      <c r="AJ12" s="45" t="s">
        <v>9</v>
      </c>
      <c r="AK12" s="239"/>
      <c r="AL12" s="239"/>
      <c r="AM12" s="239"/>
      <c r="AN12" s="239"/>
      <c r="AO12" s="239"/>
      <c r="AP12" s="239"/>
      <c r="AQ12" s="239"/>
      <c r="AR12" s="239"/>
      <c r="AS12" s="239"/>
      <c r="AT12" s="239"/>
      <c r="AU12" s="239"/>
      <c r="AV12" s="239"/>
      <c r="AW12" s="46">
        <f>SUMIF(AK59:AV59,"=1",AK12:AV12)</f>
        <v>0</v>
      </c>
      <c r="AX12" s="46">
        <f>SUM(AK12:AV12)</f>
        <v>0</v>
      </c>
      <c r="AY12" s="42"/>
      <c r="AZ12" s="45" t="s">
        <v>9</v>
      </c>
      <c r="BA12" s="239"/>
      <c r="BB12" s="239"/>
      <c r="BC12" s="239"/>
      <c r="BD12" s="239"/>
      <c r="BE12" s="239"/>
      <c r="BF12" s="239"/>
      <c r="BG12" s="239"/>
      <c r="BH12" s="239"/>
      <c r="BI12" s="239"/>
      <c r="BJ12" s="239"/>
      <c r="BK12" s="239"/>
      <c r="BL12" s="239"/>
      <c r="BM12" s="46">
        <f>SUMIF(BA59:BL59,"=1",BA12:BL12)</f>
        <v>0</v>
      </c>
      <c r="BN12" s="46">
        <f>SUM(BA12:BL12)</f>
        <v>0</v>
      </c>
      <c r="BP12" s="45" t="s">
        <v>9</v>
      </c>
      <c r="BQ12" s="239"/>
      <c r="BR12" s="239"/>
      <c r="BS12" s="239"/>
      <c r="BT12" s="239"/>
      <c r="BU12" s="239"/>
      <c r="BV12" s="239"/>
      <c r="BW12" s="239"/>
      <c r="BX12" s="239"/>
      <c r="BY12" s="239"/>
      <c r="BZ12" s="239"/>
      <c r="CA12" s="239"/>
      <c r="CB12" s="239"/>
      <c r="CC12" s="272">
        <f>SUMIF(BQ59:CB59,"=1",BQ12:CB12)</f>
        <v>0</v>
      </c>
      <c r="CD12" s="272">
        <f>SUM(BQ12:CB12)</f>
        <v>0</v>
      </c>
      <c r="CE12" s="42"/>
      <c r="CF12" s="244"/>
    </row>
    <row r="13" spans="1:84" s="227" customFormat="1" ht="26.25" customHeight="1" thickTop="1" thickBot="1">
      <c r="C13" s="338"/>
      <c r="D13" s="45" t="s">
        <v>10</v>
      </c>
      <c r="E13" s="239">
        <v>4</v>
      </c>
      <c r="F13" s="239">
        <v>4</v>
      </c>
      <c r="G13" s="239">
        <v>4</v>
      </c>
      <c r="H13" s="239">
        <v>4</v>
      </c>
      <c r="I13" s="239">
        <v>4</v>
      </c>
      <c r="J13" s="239">
        <v>4</v>
      </c>
      <c r="K13" s="239"/>
      <c r="L13" s="239"/>
      <c r="M13" s="239"/>
      <c r="N13" s="239"/>
      <c r="O13" s="239"/>
      <c r="P13" s="239"/>
      <c r="Q13" s="46">
        <f>SUMIF(E60:P60,"=1",E13:P13)</f>
        <v>24</v>
      </c>
      <c r="R13" s="46">
        <f>SUM(E13:P13)</f>
        <v>24</v>
      </c>
      <c r="S13" s="42">
        <v>8</v>
      </c>
      <c r="T13" s="45" t="s">
        <v>10</v>
      </c>
      <c r="U13" s="239"/>
      <c r="V13" s="239"/>
      <c r="W13" s="239"/>
      <c r="X13" s="239"/>
      <c r="Y13" s="239"/>
      <c r="Z13" s="239"/>
      <c r="AA13" s="239"/>
      <c r="AB13" s="239"/>
      <c r="AC13" s="239"/>
      <c r="AD13" s="239"/>
      <c r="AE13" s="239"/>
      <c r="AF13" s="239"/>
      <c r="AG13" s="46">
        <f>SUMIF(U60:AF60,"=1",U13:AF13)</f>
        <v>0</v>
      </c>
      <c r="AH13" s="46">
        <f>SUM(U13:AF13)</f>
        <v>0</v>
      </c>
      <c r="AI13" s="42"/>
      <c r="AJ13" s="45" t="s">
        <v>10</v>
      </c>
      <c r="AK13" s="239"/>
      <c r="AL13" s="239"/>
      <c r="AM13" s="239"/>
      <c r="AN13" s="239"/>
      <c r="AO13" s="239"/>
      <c r="AP13" s="239"/>
      <c r="AQ13" s="239"/>
      <c r="AR13" s="239"/>
      <c r="AS13" s="239"/>
      <c r="AT13" s="239"/>
      <c r="AU13" s="239"/>
      <c r="AV13" s="239"/>
      <c r="AW13" s="46">
        <f>SUMIF(AK60:AV60,"=1",AK13:AV13)</f>
        <v>0</v>
      </c>
      <c r="AX13" s="46">
        <f>SUM(AK13:AV13)</f>
        <v>0</v>
      </c>
      <c r="AY13" s="42"/>
      <c r="AZ13" s="45" t="s">
        <v>10</v>
      </c>
      <c r="BA13" s="239"/>
      <c r="BB13" s="239"/>
      <c r="BC13" s="239"/>
      <c r="BD13" s="239"/>
      <c r="BE13" s="239"/>
      <c r="BF13" s="239"/>
      <c r="BG13" s="239"/>
      <c r="BH13" s="239"/>
      <c r="BI13" s="239"/>
      <c r="BJ13" s="239"/>
      <c r="BK13" s="239"/>
      <c r="BL13" s="239"/>
      <c r="BM13" s="46">
        <f>SUMIF(BA60:BL60,"=1",BA13:BL13)</f>
        <v>0</v>
      </c>
      <c r="BN13" s="46">
        <f>SUM(BA13:BL13)</f>
        <v>0</v>
      </c>
      <c r="BP13" s="45" t="s">
        <v>10</v>
      </c>
      <c r="BQ13" s="239"/>
      <c r="BR13" s="239"/>
      <c r="BS13" s="239"/>
      <c r="BT13" s="239"/>
      <c r="BU13" s="239"/>
      <c r="BV13" s="239"/>
      <c r="BW13" s="239"/>
      <c r="BX13" s="239"/>
      <c r="BY13" s="239"/>
      <c r="BZ13" s="239"/>
      <c r="CA13" s="239"/>
      <c r="CB13" s="239"/>
      <c r="CC13" s="272">
        <f>SUMIF(BQ60:CB60,"=1",BQ13:CB13)</f>
        <v>0</v>
      </c>
      <c r="CD13" s="272">
        <f>SUM(BQ13:CB13)</f>
        <v>0</v>
      </c>
      <c r="CE13" s="42"/>
      <c r="CF13" s="244"/>
    </row>
    <row r="14" spans="1:84" s="227" customFormat="1" ht="26.25" customHeight="1" thickTop="1" thickBot="1">
      <c r="C14" s="339"/>
      <c r="D14" s="45" t="s">
        <v>4</v>
      </c>
      <c r="E14" s="47">
        <f>IF(ISERROR(IF($S14="A",E13/E12,E13/E12)),"",IF($S14="A",E13/E12,E13/E12))</f>
        <v>0.8</v>
      </c>
      <c r="F14" s="47">
        <f t="shared" ref="F14:P14" si="0">IF(ISERROR(IF($S14="A",F13/F12,F13/F12)),"",IF($S14="A",F13/F12,F13/F12))</f>
        <v>0.8</v>
      </c>
      <c r="G14" s="47">
        <f t="shared" si="0"/>
        <v>0.8</v>
      </c>
      <c r="H14" s="47">
        <f t="shared" si="0"/>
        <v>0.8</v>
      </c>
      <c r="I14" s="47">
        <f t="shared" si="0"/>
        <v>0.8</v>
      </c>
      <c r="J14" s="47">
        <f t="shared" si="0"/>
        <v>0.8</v>
      </c>
      <c r="K14" s="47">
        <f t="shared" si="0"/>
        <v>0</v>
      </c>
      <c r="L14" s="47" t="str">
        <f t="shared" si="0"/>
        <v/>
      </c>
      <c r="M14" s="47" t="str">
        <f t="shared" si="0"/>
        <v/>
      </c>
      <c r="N14" s="47" t="str">
        <f t="shared" si="0"/>
        <v/>
      </c>
      <c r="O14" s="47" t="str">
        <f t="shared" si="0"/>
        <v/>
      </c>
      <c r="P14" s="47" t="str">
        <f t="shared" si="0"/>
        <v/>
      </c>
      <c r="Q14" s="47">
        <f t="shared" ref="Q14" si="1">IF(ISERROR(IF($S14="A",Q13/Q12,Q13/Q12)),"",IF($S14="A",Q13/Q12,Q13/Q12))</f>
        <v>0.8</v>
      </c>
      <c r="R14" s="47">
        <f t="shared" ref="R14" si="2">IF(ISERROR(IF($S14="A",R13/R12,R13/R12)),"",IF($S14="A",R13/R12,R13/R12))</f>
        <v>0.68571428571428572</v>
      </c>
      <c r="S14" s="42" t="str">
        <f>LEFT(C12,1)</f>
        <v>A</v>
      </c>
      <c r="T14" s="45" t="s">
        <v>4</v>
      </c>
      <c r="U14" s="47" t="str">
        <f>IF(ISERROR(IF($S14="A",U13/U12,U13/U12)),"",IF($S14="A",U13/U12,U13/U12))</f>
        <v/>
      </c>
      <c r="V14" s="47" t="str">
        <f t="shared" ref="V14" si="3">IF(ISERROR(IF($S14="A",V13/V12,V13/V12)),"",IF($S14="A",V13/V12,V13/V12))</f>
        <v/>
      </c>
      <c r="W14" s="47" t="str">
        <f t="shared" ref="W14" si="4">IF(ISERROR(IF($S14="A",W13/W12,W13/W12)),"",IF($S14="A",W13/W12,W13/W12))</f>
        <v/>
      </c>
      <c r="X14" s="47" t="str">
        <f t="shared" ref="X14" si="5">IF(ISERROR(IF($S14="A",X13/X12,X13/X12)),"",IF($S14="A",X13/X12,X13/X12))</f>
        <v/>
      </c>
      <c r="Y14" s="47" t="str">
        <f t="shared" ref="Y14" si="6">IF(ISERROR(IF($S14="A",Y13/Y12,Y13/Y12)),"",IF($S14="A",Y13/Y12,Y13/Y12))</f>
        <v/>
      </c>
      <c r="Z14" s="47" t="str">
        <f t="shared" ref="Z14" si="7">IF(ISERROR(IF($S14="A",Z13/Z12,Z13/Z12)),"",IF($S14="A",Z13/Z12,Z13/Z12))</f>
        <v/>
      </c>
      <c r="AA14" s="47" t="str">
        <f t="shared" ref="AA14" si="8">IF(ISERROR(IF($S14="A",AA13/AA12,AA13/AA12)),"",IF($S14="A",AA13/AA12,AA13/AA12))</f>
        <v/>
      </c>
      <c r="AB14" s="47" t="str">
        <f t="shared" ref="AB14" si="9">IF(ISERROR(IF($S14="A",AB13/AB12,AB13/AB12)),"",IF($S14="A",AB13/AB12,AB13/AB12))</f>
        <v/>
      </c>
      <c r="AC14" s="47" t="str">
        <f t="shared" ref="AC14" si="10">IF(ISERROR(IF($S14="A",AC13/AC12,AC13/AC12)),"",IF($S14="A",AC13/AC12,AC13/AC12))</f>
        <v/>
      </c>
      <c r="AD14" s="47" t="str">
        <f t="shared" ref="AD14" si="11">IF(ISERROR(IF($S14="A",AD13/AD12,AD13/AD12)),"",IF($S14="A",AD13/AD12,AD13/AD12))</f>
        <v/>
      </c>
      <c r="AE14" s="47" t="str">
        <f t="shared" ref="AE14" si="12">IF(ISERROR(IF($S14="A",AE13/AE12,AE13/AE12)),"",IF($S14="A",AE13/AE12,AE13/AE12))</f>
        <v/>
      </c>
      <c r="AF14" s="47" t="str">
        <f t="shared" ref="AF14" si="13">IF(ISERROR(IF($S14="A",AF13/AF12,AF13/AF12)),"",IF($S14="A",AF13/AF12,AF13/AF12))</f>
        <v/>
      </c>
      <c r="AG14" s="47" t="str">
        <f t="shared" ref="AG14" si="14">IF(ISERROR(IF($S14="A",AG13/AG12,AG13/AG12)),"",IF($S14="A",AG13/AG12,AG13/AG12))</f>
        <v/>
      </c>
      <c r="AH14" s="47" t="str">
        <f t="shared" ref="AH14" si="15">IF(ISERROR(IF($S14="A",AH13/AH12,AH13/AH12)),"",IF($S14="A",AH13/AH12,AH13/AH12))</f>
        <v/>
      </c>
      <c r="AI14" s="42"/>
      <c r="AJ14" s="45" t="s">
        <v>4</v>
      </c>
      <c r="AK14" s="47" t="str">
        <f>IF(ISERROR(IF($S14="A",AK13/AK12,AK13/AK12)),"",IF($S14="A",AK13/AK12,AK13/AK12))</f>
        <v/>
      </c>
      <c r="AL14" s="47" t="str">
        <f t="shared" ref="AL14" si="16">IF(ISERROR(IF($S14="A",AL13/AL12,AL13/AL12)),"",IF($S14="A",AL13/AL12,AL13/AL12))</f>
        <v/>
      </c>
      <c r="AM14" s="47" t="str">
        <f t="shared" ref="AM14" si="17">IF(ISERROR(IF($S14="A",AM13/AM12,AM13/AM12)),"",IF($S14="A",AM13/AM12,AM13/AM12))</f>
        <v/>
      </c>
      <c r="AN14" s="47" t="str">
        <f t="shared" ref="AN14" si="18">IF(ISERROR(IF($S14="A",AN13/AN12,AN13/AN12)),"",IF($S14="A",AN13/AN12,AN13/AN12))</f>
        <v/>
      </c>
      <c r="AO14" s="47" t="str">
        <f t="shared" ref="AO14" si="19">IF(ISERROR(IF($S14="A",AO13/AO12,AO13/AO12)),"",IF($S14="A",AO13/AO12,AO13/AO12))</f>
        <v/>
      </c>
      <c r="AP14" s="47" t="str">
        <f t="shared" ref="AP14" si="20">IF(ISERROR(IF($S14="A",AP13/AP12,AP13/AP12)),"",IF($S14="A",AP13/AP12,AP13/AP12))</f>
        <v/>
      </c>
      <c r="AQ14" s="47" t="str">
        <f t="shared" ref="AQ14" si="21">IF(ISERROR(IF($S14="A",AQ13/AQ12,AQ13/AQ12)),"",IF($S14="A",AQ13/AQ12,AQ13/AQ12))</f>
        <v/>
      </c>
      <c r="AR14" s="47" t="str">
        <f t="shared" ref="AR14" si="22">IF(ISERROR(IF($S14="A",AR13/AR12,AR13/AR12)),"",IF($S14="A",AR13/AR12,AR13/AR12))</f>
        <v/>
      </c>
      <c r="AS14" s="47" t="str">
        <f t="shared" ref="AS14" si="23">IF(ISERROR(IF($S14="A",AS13/AS12,AS13/AS12)),"",IF($S14="A",AS13/AS12,AS13/AS12))</f>
        <v/>
      </c>
      <c r="AT14" s="47" t="str">
        <f t="shared" ref="AT14" si="24">IF(ISERROR(IF($S14="A",AT13/AT12,AT13/AT12)),"",IF($S14="A",AT13/AT12,AT13/AT12))</f>
        <v/>
      </c>
      <c r="AU14" s="47" t="str">
        <f t="shared" ref="AU14" si="25">IF(ISERROR(IF($S14="A",AU13/AU12,AU13/AU12)),"",IF($S14="A",AU13/AU12,AU13/AU12))</f>
        <v/>
      </c>
      <c r="AV14" s="47" t="str">
        <f t="shared" ref="AV14" si="26">IF(ISERROR(IF($S14="A",AV13/AV12,AV13/AV12)),"",IF($S14="A",AV13/AV12,AV13/AV12))</f>
        <v/>
      </c>
      <c r="AW14" s="47" t="str">
        <f t="shared" ref="AW14" si="27">IF(ISERROR(IF($S14="A",AW13/AW12,AW13/AW12)),"",IF($S14="A",AW13/AW12,AW13/AW12))</f>
        <v/>
      </c>
      <c r="AX14" s="47" t="str">
        <f t="shared" ref="AX14" si="28">IF(ISERROR(IF($S14="A",AX13/AX12,AX13/AX12)),"",IF($S14="A",AX13/AX12,AX13/AX12))</f>
        <v/>
      </c>
      <c r="AY14" s="42"/>
      <c r="AZ14" s="45" t="s">
        <v>4</v>
      </c>
      <c r="BA14" s="47" t="str">
        <f>IF(ISERROR(IF($S14="A",BA13/BA12,BA13/BA12)),"",IF($S14="A",BA13/BA12,BA13/BA12))</f>
        <v/>
      </c>
      <c r="BB14" s="47" t="str">
        <f t="shared" ref="BB14" si="29">IF(ISERROR(IF($S14="A",BB13/BB12,BB13/BB12)),"",IF($S14="A",BB13/BB12,BB13/BB12))</f>
        <v/>
      </c>
      <c r="BC14" s="47" t="str">
        <f t="shared" ref="BC14" si="30">IF(ISERROR(IF($S14="A",BC13/BC12,BC13/BC12)),"",IF($S14="A",BC13/BC12,BC13/BC12))</f>
        <v/>
      </c>
      <c r="BD14" s="47" t="str">
        <f t="shared" ref="BD14" si="31">IF(ISERROR(IF($S14="A",BD13/BD12,BD13/BD12)),"",IF($S14="A",BD13/BD12,BD13/BD12))</f>
        <v/>
      </c>
      <c r="BE14" s="47" t="str">
        <f t="shared" ref="BE14" si="32">IF(ISERROR(IF($S14="A",BE13/BE12,BE13/BE12)),"",IF($S14="A",BE13/BE12,BE13/BE12))</f>
        <v/>
      </c>
      <c r="BF14" s="47" t="str">
        <f t="shared" ref="BF14" si="33">IF(ISERROR(IF($S14="A",BF13/BF12,BF13/BF12)),"",IF($S14="A",BF13/BF12,BF13/BF12))</f>
        <v/>
      </c>
      <c r="BG14" s="47" t="str">
        <f t="shared" ref="BG14" si="34">IF(ISERROR(IF($S14="A",BG13/BG12,BG13/BG12)),"",IF($S14="A",BG13/BG12,BG13/BG12))</f>
        <v/>
      </c>
      <c r="BH14" s="47" t="str">
        <f t="shared" ref="BH14" si="35">IF(ISERROR(IF($S14="A",BH13/BH12,BH13/BH12)),"",IF($S14="A",BH13/BH12,BH13/BH12))</f>
        <v/>
      </c>
      <c r="BI14" s="47" t="str">
        <f t="shared" ref="BI14" si="36">IF(ISERROR(IF($S14="A",BI13/BI12,BI13/BI12)),"",IF($S14="A",BI13/BI12,BI13/BI12))</f>
        <v/>
      </c>
      <c r="BJ14" s="47" t="str">
        <f t="shared" ref="BJ14" si="37">IF(ISERROR(IF($S14="A",BJ13/BJ12,BJ13/BJ12)),"",IF($S14="A",BJ13/BJ12,BJ13/BJ12))</f>
        <v/>
      </c>
      <c r="BK14" s="47" t="str">
        <f t="shared" ref="BK14" si="38">IF(ISERROR(IF($S14="A",BK13/BK12,BK13/BK12)),"",IF($S14="A",BK13/BK12,BK13/BK12))</f>
        <v/>
      </c>
      <c r="BL14" s="47" t="str">
        <f t="shared" ref="BL14" si="39">IF(ISERROR(IF($S14="A",BL13/BL12,BL13/BL12)),"",IF($S14="A",BL13/BL12,BL13/BL12))</f>
        <v/>
      </c>
      <c r="BM14" s="47" t="str">
        <f t="shared" ref="BM14" si="40">IF(ISERROR(IF($S14="A",BM13/BM12,BM13/BM12)),"",IF($S14="A",BM13/BM12,BM13/BM12))</f>
        <v/>
      </c>
      <c r="BN14" s="47" t="str">
        <f t="shared" ref="BN14" si="41">IF(ISERROR(IF($S14="A",BN13/BN12,BN13/BN12)),"",IF($S14="A",BN13/BN12,BN13/BN12))</f>
        <v/>
      </c>
      <c r="BP14" s="45" t="s">
        <v>4</v>
      </c>
      <c r="BQ14" s="47" t="str">
        <f>IF(ISERROR(IF($S14="A",BQ13/BQ12,BQ13/BQ12)),"",IF($S14="A",BQ13/BQ12,BQ13/BQ12))</f>
        <v/>
      </c>
      <c r="BR14" s="47" t="str">
        <f t="shared" ref="BR14" si="42">IF(ISERROR(IF($S14="A",BR13/BR12,BR13/BR12)),"",IF($S14="A",BR13/BR12,BR13/BR12))</f>
        <v/>
      </c>
      <c r="BS14" s="47" t="str">
        <f t="shared" ref="BS14" si="43">IF(ISERROR(IF($S14="A",BS13/BS12,BS13/BS12)),"",IF($S14="A",BS13/BS12,BS13/BS12))</f>
        <v/>
      </c>
      <c r="BT14" s="47" t="str">
        <f t="shared" ref="BT14" si="44">IF(ISERROR(IF($S14="A",BT13/BT12,BT13/BT12)),"",IF($S14="A",BT13/BT12,BT13/BT12))</f>
        <v/>
      </c>
      <c r="BU14" s="47" t="str">
        <f t="shared" ref="BU14" si="45">IF(ISERROR(IF($S14="A",BU13/BU12,BU13/BU12)),"",IF($S14="A",BU13/BU12,BU13/BU12))</f>
        <v/>
      </c>
      <c r="BV14" s="47" t="str">
        <f t="shared" ref="BV14" si="46">IF(ISERROR(IF($S14="A",BV13/BV12,BV13/BV12)),"",IF($S14="A",BV13/BV12,BV13/BV12))</f>
        <v/>
      </c>
      <c r="BW14" s="47" t="str">
        <f t="shared" ref="BW14" si="47">IF(ISERROR(IF($S14="A",BW13/BW12,BW13/BW12)),"",IF($S14="A",BW13/BW12,BW13/BW12))</f>
        <v/>
      </c>
      <c r="BX14" s="47" t="str">
        <f t="shared" ref="BX14" si="48">IF(ISERROR(IF($S14="A",BX13/BX12,BX13/BX12)),"",IF($S14="A",BX13/BX12,BX13/BX12))</f>
        <v/>
      </c>
      <c r="BY14" s="47" t="str">
        <f t="shared" ref="BY14" si="49">IF(ISERROR(IF($S14="A",BY13/BY12,BY13/BY12)),"",IF($S14="A",BY13/BY12,BY13/BY12))</f>
        <v/>
      </c>
      <c r="BZ14" s="47" t="str">
        <f t="shared" ref="BZ14" si="50">IF(ISERROR(IF($S14="A",BZ13/BZ12,BZ13/BZ12)),"",IF($S14="A",BZ13/BZ12,BZ13/BZ12))</f>
        <v/>
      </c>
      <c r="CA14" s="47" t="str">
        <f t="shared" ref="CA14" si="51">IF(ISERROR(IF($S14="A",CA13/CA12,CA13/CA12)),"",IF($S14="A",CA13/CA12,CA13/CA12))</f>
        <v/>
      </c>
      <c r="CB14" s="47" t="str">
        <f t="shared" ref="CB14" si="52">IF(ISERROR(IF($S14="A",CB13/CB12,CB13/CB12)),"",IF($S14="A",CB13/CB12,CB13/CB12))</f>
        <v/>
      </c>
      <c r="CC14" s="273" t="str">
        <f t="shared" ref="CC14" si="53">IF(ISERROR(IF($S14="A",CC13/CC12,CC13/CC12)),"",IF($S14="A",CC13/CC12,CC13/CC12))</f>
        <v/>
      </c>
      <c r="CD14" s="273" t="str">
        <f t="shared" ref="CD14" si="54">IF(ISERROR(IF($S14="A",CD13/CD12,CD13/CD12)),"",IF($S14="A",CD13/CD12,CD13/CD12))</f>
        <v/>
      </c>
      <c r="CE14" s="144">
        <f>IF(ISERROR(AVERAGE(Q14,AG14,AW14,BM14,CC14)),"",AVERAGE(Q14,AG14,AW14,BM14,CC14))</f>
        <v>0.8</v>
      </c>
      <c r="CF14" s="244"/>
    </row>
    <row r="15" spans="1:84" ht="9" customHeight="1" thickTop="1" thickBot="1">
      <c r="E15" s="42">
        <f>IF(E14&lt;0,-E14,E14)</f>
        <v>0.8</v>
      </c>
      <c r="F15" s="42">
        <f t="shared" ref="F15:R15" si="55">IF(F14&lt;0,-F14,F14)</f>
        <v>0.8</v>
      </c>
      <c r="G15" s="42">
        <f t="shared" si="55"/>
        <v>0.8</v>
      </c>
      <c r="H15" s="42">
        <f t="shared" si="55"/>
        <v>0.8</v>
      </c>
      <c r="I15" s="42">
        <f t="shared" si="55"/>
        <v>0.8</v>
      </c>
      <c r="J15" s="42">
        <f t="shared" si="55"/>
        <v>0.8</v>
      </c>
      <c r="K15" s="42">
        <f t="shared" si="55"/>
        <v>0</v>
      </c>
      <c r="L15" s="42" t="str">
        <f t="shared" si="55"/>
        <v/>
      </c>
      <c r="M15" s="42" t="str">
        <f t="shared" si="55"/>
        <v/>
      </c>
      <c r="N15" s="42" t="str">
        <f t="shared" si="55"/>
        <v/>
      </c>
      <c r="O15" s="42" t="str">
        <f t="shared" si="55"/>
        <v/>
      </c>
      <c r="P15" s="42" t="str">
        <f t="shared" si="55"/>
        <v/>
      </c>
      <c r="Q15" s="42">
        <f t="shared" si="55"/>
        <v>0.8</v>
      </c>
      <c r="R15" s="42">
        <f t="shared" si="55"/>
        <v>0.68571428571428572</v>
      </c>
      <c r="U15" s="42" t="str">
        <f>IF(U14&lt;0,-U14,U14)</f>
        <v/>
      </c>
      <c r="V15" s="42" t="str">
        <f t="shared" ref="V15" si="56">IF(V14&lt;0,-V14,V14)</f>
        <v/>
      </c>
      <c r="W15" s="42" t="str">
        <f t="shared" ref="W15" si="57">IF(W14&lt;0,-W14,W14)</f>
        <v/>
      </c>
      <c r="X15" s="42" t="str">
        <f t="shared" ref="X15" si="58">IF(X14&lt;0,-X14,X14)</f>
        <v/>
      </c>
      <c r="Y15" s="42" t="str">
        <f t="shared" ref="Y15" si="59">IF(Y14&lt;0,-Y14,Y14)</f>
        <v/>
      </c>
      <c r="Z15" s="42" t="str">
        <f t="shared" ref="Z15" si="60">IF(Z14&lt;0,-Z14,Z14)</f>
        <v/>
      </c>
      <c r="AA15" s="42" t="str">
        <f t="shared" ref="AA15" si="61">IF(AA14&lt;0,-AA14,AA14)</f>
        <v/>
      </c>
      <c r="AB15" s="42" t="str">
        <f t="shared" ref="AB15" si="62">IF(AB14&lt;0,-AB14,AB14)</f>
        <v/>
      </c>
      <c r="AC15" s="42" t="str">
        <f t="shared" ref="AC15" si="63">IF(AC14&lt;0,-AC14,AC14)</f>
        <v/>
      </c>
      <c r="AD15" s="42" t="str">
        <f t="shared" ref="AD15" si="64">IF(AD14&lt;0,-AD14,AD14)</f>
        <v/>
      </c>
      <c r="AE15" s="42" t="str">
        <f t="shared" ref="AE15" si="65">IF(AE14&lt;0,-AE14,AE14)</f>
        <v/>
      </c>
      <c r="AF15" s="42" t="str">
        <f t="shared" ref="AF15" si="66">IF(AF14&lt;0,-AF14,AF14)</f>
        <v/>
      </c>
      <c r="AG15" s="42" t="str">
        <f t="shared" ref="AG15" si="67">IF(AG14&lt;0,-AG14,AG14)</f>
        <v/>
      </c>
      <c r="AH15" s="42" t="str">
        <f t="shared" ref="AH15" si="68">IF(AH14&lt;0,-AH14,AH14)</f>
        <v/>
      </c>
      <c r="AK15" s="42" t="str">
        <f>IF(AK14&lt;0,-AK14,AK14)</f>
        <v/>
      </c>
      <c r="AL15" s="42" t="str">
        <f t="shared" ref="AL15" si="69">IF(AL14&lt;0,-AL14,AL14)</f>
        <v/>
      </c>
      <c r="AM15" s="42" t="str">
        <f t="shared" ref="AM15" si="70">IF(AM14&lt;0,-AM14,AM14)</f>
        <v/>
      </c>
      <c r="AN15" s="42" t="str">
        <f t="shared" ref="AN15" si="71">IF(AN14&lt;0,-AN14,AN14)</f>
        <v/>
      </c>
      <c r="AO15" s="42" t="str">
        <f t="shared" ref="AO15" si="72">IF(AO14&lt;0,-AO14,AO14)</f>
        <v/>
      </c>
      <c r="AP15" s="42" t="str">
        <f t="shared" ref="AP15" si="73">IF(AP14&lt;0,-AP14,AP14)</f>
        <v/>
      </c>
      <c r="AQ15" s="42" t="str">
        <f t="shared" ref="AQ15" si="74">IF(AQ14&lt;0,-AQ14,AQ14)</f>
        <v/>
      </c>
      <c r="AR15" s="42" t="str">
        <f t="shared" ref="AR15" si="75">IF(AR14&lt;0,-AR14,AR14)</f>
        <v/>
      </c>
      <c r="AS15" s="42" t="str">
        <f t="shared" ref="AS15" si="76">IF(AS14&lt;0,-AS14,AS14)</f>
        <v/>
      </c>
      <c r="AT15" s="42" t="str">
        <f t="shared" ref="AT15" si="77">IF(AT14&lt;0,-AT14,AT14)</f>
        <v/>
      </c>
      <c r="AU15" s="42" t="str">
        <f t="shared" ref="AU15" si="78">IF(AU14&lt;0,-AU14,AU14)</f>
        <v/>
      </c>
      <c r="AV15" s="42" t="str">
        <f t="shared" ref="AV15" si="79">IF(AV14&lt;0,-AV14,AV14)</f>
        <v/>
      </c>
      <c r="AW15" s="42" t="str">
        <f t="shared" ref="AW15" si="80">IF(AW14&lt;0,-AW14,AW14)</f>
        <v/>
      </c>
      <c r="AX15" s="42" t="str">
        <f t="shared" ref="AX15" si="81">IF(AX14&lt;0,-AX14,AX14)</f>
        <v/>
      </c>
      <c r="BA15" s="42" t="str">
        <f>IF(BA14&lt;0,-BA14,BA14)</f>
        <v/>
      </c>
      <c r="BB15" s="42" t="str">
        <f t="shared" ref="BB15" si="82">IF(BB14&lt;0,-BB14,BB14)</f>
        <v/>
      </c>
      <c r="BC15" s="42" t="str">
        <f t="shared" ref="BC15" si="83">IF(BC14&lt;0,-BC14,BC14)</f>
        <v/>
      </c>
      <c r="BD15" s="42" t="str">
        <f t="shared" ref="BD15" si="84">IF(BD14&lt;0,-BD14,BD14)</f>
        <v/>
      </c>
      <c r="BE15" s="42" t="str">
        <f t="shared" ref="BE15" si="85">IF(BE14&lt;0,-BE14,BE14)</f>
        <v/>
      </c>
      <c r="BF15" s="42" t="str">
        <f t="shared" ref="BF15" si="86">IF(BF14&lt;0,-BF14,BF14)</f>
        <v/>
      </c>
      <c r="BG15" s="42" t="str">
        <f t="shared" ref="BG15" si="87">IF(BG14&lt;0,-BG14,BG14)</f>
        <v/>
      </c>
      <c r="BH15" s="42" t="str">
        <f t="shared" ref="BH15" si="88">IF(BH14&lt;0,-BH14,BH14)</f>
        <v/>
      </c>
      <c r="BI15" s="42" t="str">
        <f t="shared" ref="BI15" si="89">IF(BI14&lt;0,-BI14,BI14)</f>
        <v/>
      </c>
      <c r="BJ15" s="42" t="str">
        <f t="shared" ref="BJ15" si="90">IF(BJ14&lt;0,-BJ14,BJ14)</f>
        <v/>
      </c>
      <c r="BK15" s="42" t="str">
        <f t="shared" ref="BK15" si="91">IF(BK14&lt;0,-BK14,BK14)</f>
        <v/>
      </c>
      <c r="BL15" s="42" t="str">
        <f t="shared" ref="BL15" si="92">IF(BL14&lt;0,-BL14,BL14)</f>
        <v/>
      </c>
      <c r="BM15" s="42" t="str">
        <f t="shared" ref="BM15" si="93">IF(BM14&lt;0,-BM14,BM14)</f>
        <v/>
      </c>
      <c r="BN15" s="42" t="str">
        <f t="shared" ref="BN15" si="94">IF(BN14&lt;0,-BN14,BN14)</f>
        <v/>
      </c>
      <c r="BQ15" s="42" t="str">
        <f>IF(BQ14&lt;0,-BQ14,BQ14)</f>
        <v/>
      </c>
      <c r="BR15" s="42" t="str">
        <f t="shared" ref="BR15" si="95">IF(BR14&lt;0,-BR14,BR14)</f>
        <v/>
      </c>
      <c r="BS15" s="42" t="str">
        <f t="shared" ref="BS15" si="96">IF(BS14&lt;0,-BS14,BS14)</f>
        <v/>
      </c>
      <c r="BT15" s="42" t="str">
        <f t="shared" ref="BT15" si="97">IF(BT14&lt;0,-BT14,BT14)</f>
        <v/>
      </c>
      <c r="BU15" s="42" t="str">
        <f t="shared" ref="BU15" si="98">IF(BU14&lt;0,-BU14,BU14)</f>
        <v/>
      </c>
      <c r="BV15" s="42" t="str">
        <f t="shared" ref="BV15" si="99">IF(BV14&lt;0,-BV14,BV14)</f>
        <v/>
      </c>
      <c r="BW15" s="42" t="str">
        <f t="shared" ref="BW15" si="100">IF(BW14&lt;0,-BW14,BW14)</f>
        <v/>
      </c>
      <c r="BX15" s="42" t="str">
        <f t="shared" ref="BX15" si="101">IF(BX14&lt;0,-BX14,BX14)</f>
        <v/>
      </c>
      <c r="BY15" s="42" t="str">
        <f t="shared" ref="BY15" si="102">IF(BY14&lt;0,-BY14,BY14)</f>
        <v/>
      </c>
      <c r="BZ15" s="42" t="str">
        <f t="shared" ref="BZ15" si="103">IF(BZ14&lt;0,-BZ14,BZ14)</f>
        <v/>
      </c>
      <c r="CA15" s="42" t="str">
        <f t="shared" ref="CA15" si="104">IF(CA14&lt;0,-CA14,CA14)</f>
        <v/>
      </c>
      <c r="CB15" s="42" t="str">
        <f t="shared" ref="CB15" si="105">IF(CB14&lt;0,-CB14,CB14)</f>
        <v/>
      </c>
      <c r="CC15" s="274" t="str">
        <f t="shared" ref="CC15" si="106">IF(CC14&lt;0,-CC14,CC14)</f>
        <v/>
      </c>
      <c r="CD15" s="274" t="str">
        <f t="shared" ref="CD15" si="107">IF(CD14&lt;0,-CD14,CD14)</f>
        <v/>
      </c>
    </row>
    <row r="16" spans="1:84" s="233" customFormat="1" ht="26.25" customHeight="1" thickTop="1" thickBot="1">
      <c r="A16" s="232"/>
      <c r="B16" s="232">
        <f>IF(ME!$H$23=0,0,1)</f>
        <v>1</v>
      </c>
      <c r="C16" s="340" t="s">
        <v>70</v>
      </c>
      <c r="D16" s="234" t="s">
        <v>80</v>
      </c>
      <c r="E16" s="235" t="s">
        <v>5</v>
      </c>
      <c r="F16" s="236" t="s">
        <v>6</v>
      </c>
      <c r="G16" s="236" t="s">
        <v>7</v>
      </c>
      <c r="H16" s="236" t="s">
        <v>287</v>
      </c>
      <c r="I16" s="236" t="s">
        <v>288</v>
      </c>
      <c r="J16" s="236" t="s">
        <v>289</v>
      </c>
      <c r="K16" s="236" t="s">
        <v>290</v>
      </c>
      <c r="L16" s="236" t="s">
        <v>291</v>
      </c>
      <c r="M16" s="236" t="s">
        <v>251</v>
      </c>
      <c r="N16" s="236" t="s">
        <v>252</v>
      </c>
      <c r="O16" s="236" t="s">
        <v>254</v>
      </c>
      <c r="P16" s="236" t="s">
        <v>253</v>
      </c>
      <c r="Q16" s="237" t="s">
        <v>54</v>
      </c>
      <c r="R16" s="237" t="s">
        <v>8</v>
      </c>
      <c r="S16" s="7"/>
      <c r="T16" s="238"/>
      <c r="U16" s="235" t="s">
        <v>5</v>
      </c>
      <c r="V16" s="236" t="s">
        <v>6</v>
      </c>
      <c r="W16" s="236" t="s">
        <v>7</v>
      </c>
      <c r="X16" s="236" t="s">
        <v>287</v>
      </c>
      <c r="Y16" s="236" t="s">
        <v>288</v>
      </c>
      <c r="Z16" s="236" t="s">
        <v>289</v>
      </c>
      <c r="AA16" s="236" t="s">
        <v>290</v>
      </c>
      <c r="AB16" s="236" t="s">
        <v>291</v>
      </c>
      <c r="AC16" s="236" t="s">
        <v>251</v>
      </c>
      <c r="AD16" s="236" t="s">
        <v>252</v>
      </c>
      <c r="AE16" s="236" t="s">
        <v>254</v>
      </c>
      <c r="AF16" s="236" t="s">
        <v>253</v>
      </c>
      <c r="AG16" s="237" t="s">
        <v>54</v>
      </c>
      <c r="AH16" s="237" t="s">
        <v>8</v>
      </c>
      <c r="AI16" s="7"/>
      <c r="AJ16" s="238"/>
      <c r="AK16" s="235" t="s">
        <v>5</v>
      </c>
      <c r="AL16" s="236" t="s">
        <v>6</v>
      </c>
      <c r="AM16" s="236" t="s">
        <v>7</v>
      </c>
      <c r="AN16" s="236" t="s">
        <v>287</v>
      </c>
      <c r="AO16" s="236" t="s">
        <v>288</v>
      </c>
      <c r="AP16" s="236" t="s">
        <v>289</v>
      </c>
      <c r="AQ16" s="236" t="s">
        <v>290</v>
      </c>
      <c r="AR16" s="236" t="s">
        <v>291</v>
      </c>
      <c r="AS16" s="236" t="s">
        <v>251</v>
      </c>
      <c r="AT16" s="236" t="s">
        <v>252</v>
      </c>
      <c r="AU16" s="236" t="s">
        <v>254</v>
      </c>
      <c r="AV16" s="236" t="s">
        <v>253</v>
      </c>
      <c r="AW16" s="237" t="s">
        <v>54</v>
      </c>
      <c r="AX16" s="237" t="s">
        <v>8</v>
      </c>
      <c r="AY16" s="7"/>
      <c r="AZ16" s="238"/>
      <c r="BA16" s="235" t="s">
        <v>5</v>
      </c>
      <c r="BB16" s="236" t="s">
        <v>6</v>
      </c>
      <c r="BC16" s="236" t="s">
        <v>7</v>
      </c>
      <c r="BD16" s="236" t="s">
        <v>287</v>
      </c>
      <c r="BE16" s="236" t="s">
        <v>288</v>
      </c>
      <c r="BF16" s="236" t="s">
        <v>289</v>
      </c>
      <c r="BG16" s="236" t="s">
        <v>290</v>
      </c>
      <c r="BH16" s="236" t="s">
        <v>291</v>
      </c>
      <c r="BI16" s="236" t="s">
        <v>251</v>
      </c>
      <c r="BJ16" s="236" t="s">
        <v>252</v>
      </c>
      <c r="BK16" s="236" t="s">
        <v>254</v>
      </c>
      <c r="BL16" s="236" t="s">
        <v>253</v>
      </c>
      <c r="BM16" s="237" t="s">
        <v>54</v>
      </c>
      <c r="BN16" s="237" t="s">
        <v>8</v>
      </c>
      <c r="BP16" s="238"/>
      <c r="BQ16" s="235" t="s">
        <v>5</v>
      </c>
      <c r="BR16" s="236" t="s">
        <v>6</v>
      </c>
      <c r="BS16" s="236" t="s">
        <v>7</v>
      </c>
      <c r="BT16" s="236" t="s">
        <v>287</v>
      </c>
      <c r="BU16" s="236" t="s">
        <v>288</v>
      </c>
      <c r="BV16" s="236" t="s">
        <v>289</v>
      </c>
      <c r="BW16" s="236" t="s">
        <v>290</v>
      </c>
      <c r="BX16" s="236" t="s">
        <v>291</v>
      </c>
      <c r="BY16" s="236" t="s">
        <v>251</v>
      </c>
      <c r="BZ16" s="236" t="s">
        <v>252</v>
      </c>
      <c r="CA16" s="236" t="s">
        <v>254</v>
      </c>
      <c r="CB16" s="236" t="s">
        <v>253</v>
      </c>
      <c r="CC16" s="271" t="s">
        <v>54</v>
      </c>
      <c r="CD16" s="271" t="s">
        <v>8</v>
      </c>
      <c r="CE16" s="7"/>
      <c r="CF16" s="248"/>
    </row>
    <row r="17" spans="1:84" s="227" customFormat="1" ht="18" hidden="1" customHeight="1" thickTop="1" thickBot="1">
      <c r="B17" s="232">
        <f>IF(ME!$H$23=0,0,1)</f>
        <v>1</v>
      </c>
      <c r="C17" s="341"/>
      <c r="D17" s="45" t="s">
        <v>66</v>
      </c>
      <c r="E17" s="239"/>
      <c r="F17" s="239"/>
      <c r="G17" s="239"/>
      <c r="H17" s="239"/>
      <c r="I17" s="239"/>
      <c r="J17" s="239"/>
      <c r="K17" s="239"/>
      <c r="L17" s="239"/>
      <c r="M17" s="239"/>
      <c r="N17" s="239"/>
      <c r="O17" s="239"/>
      <c r="P17" s="239"/>
      <c r="Q17" s="46"/>
      <c r="R17" s="46">
        <f>SUM(E17:P17)</f>
        <v>0</v>
      </c>
      <c r="S17" s="44"/>
      <c r="T17" s="45" t="s">
        <v>66</v>
      </c>
      <c r="U17" s="239"/>
      <c r="V17" s="239"/>
      <c r="W17" s="239"/>
      <c r="X17" s="239"/>
      <c r="Y17" s="239"/>
      <c r="Z17" s="239"/>
      <c r="AA17" s="239"/>
      <c r="AB17" s="239"/>
      <c r="AC17" s="239"/>
      <c r="AD17" s="239"/>
      <c r="AE17" s="239"/>
      <c r="AF17" s="239"/>
      <c r="AG17" s="46"/>
      <c r="AH17" s="46">
        <f>SUM(U17:AF17)</f>
        <v>0</v>
      </c>
      <c r="AI17" s="44"/>
      <c r="AJ17" s="45" t="s">
        <v>66</v>
      </c>
      <c r="AK17" s="239"/>
      <c r="AL17" s="239"/>
      <c r="AM17" s="239"/>
      <c r="AN17" s="239"/>
      <c r="AO17" s="239"/>
      <c r="AP17" s="239"/>
      <c r="AQ17" s="239"/>
      <c r="AR17" s="239"/>
      <c r="AS17" s="239"/>
      <c r="AT17" s="239"/>
      <c r="AU17" s="239"/>
      <c r="AV17" s="239"/>
      <c r="AW17" s="46"/>
      <c r="AX17" s="46">
        <f>SUM(AK17:AV17)</f>
        <v>0</v>
      </c>
      <c r="AY17" s="44"/>
      <c r="AZ17" s="45" t="s">
        <v>66</v>
      </c>
      <c r="BA17" s="239"/>
      <c r="BB17" s="239"/>
      <c r="BC17" s="239"/>
      <c r="BD17" s="239"/>
      <c r="BE17" s="239"/>
      <c r="BF17" s="239"/>
      <c r="BG17" s="239"/>
      <c r="BH17" s="239"/>
      <c r="BI17" s="239"/>
      <c r="BJ17" s="239"/>
      <c r="BK17" s="239"/>
      <c r="BL17" s="239"/>
      <c r="BM17" s="46"/>
      <c r="BN17" s="46">
        <f>SUM(BA17:BL17)</f>
        <v>0</v>
      </c>
      <c r="BO17" s="240"/>
      <c r="BP17" s="45" t="s">
        <v>66</v>
      </c>
      <c r="BQ17" s="239"/>
      <c r="BR17" s="239"/>
      <c r="BS17" s="239"/>
      <c r="BT17" s="239"/>
      <c r="BU17" s="239"/>
      <c r="BV17" s="239"/>
      <c r="BW17" s="239"/>
      <c r="BX17" s="239"/>
      <c r="BY17" s="239"/>
      <c r="BZ17" s="239"/>
      <c r="CA17" s="239"/>
      <c r="CB17" s="239"/>
      <c r="CC17" s="272"/>
      <c r="CD17" s="272">
        <f>SUM(BQ17:CB17)</f>
        <v>0</v>
      </c>
      <c r="CE17" s="42"/>
      <c r="CF17" s="244"/>
    </row>
    <row r="18" spans="1:84" s="227" customFormat="1" ht="26.25" customHeight="1" thickTop="1" thickBot="1">
      <c r="B18" s="232">
        <f>IF(ME!$H$23=0,0,1)</f>
        <v>1</v>
      </c>
      <c r="C18" s="337" t="str">
        <f>C92</f>
        <v>Disminuir: satisfacción interna</v>
      </c>
      <c r="D18" s="45" t="s">
        <v>9</v>
      </c>
      <c r="E18" s="239">
        <v>0.9</v>
      </c>
      <c r="F18" s="239">
        <v>0.9</v>
      </c>
      <c r="G18" s="239">
        <v>0.9</v>
      </c>
      <c r="H18" s="239">
        <v>0.9</v>
      </c>
      <c r="I18" s="239">
        <v>0.9</v>
      </c>
      <c r="J18" s="239">
        <v>0.9</v>
      </c>
      <c r="K18" s="239">
        <v>0.9</v>
      </c>
      <c r="L18" s="239"/>
      <c r="M18" s="239"/>
      <c r="N18" s="239"/>
      <c r="O18" s="239"/>
      <c r="P18" s="239"/>
      <c r="Q18" s="46">
        <f>SUMIF(E61:P61,"=1",E18:P18)</f>
        <v>5.4</v>
      </c>
      <c r="R18" s="46">
        <f>SUM(E18:P18)</f>
        <v>6.3000000000000007</v>
      </c>
      <c r="S18" s="42">
        <v>12</v>
      </c>
      <c r="T18" s="45" t="s">
        <v>9</v>
      </c>
      <c r="U18" s="239"/>
      <c r="V18" s="239"/>
      <c r="W18" s="239"/>
      <c r="X18" s="239"/>
      <c r="Y18" s="239"/>
      <c r="Z18" s="239"/>
      <c r="AA18" s="239"/>
      <c r="AB18" s="239"/>
      <c r="AC18" s="239"/>
      <c r="AD18" s="239"/>
      <c r="AE18" s="239"/>
      <c r="AF18" s="239"/>
      <c r="AG18" s="46">
        <f>SUMIF(U61:AF61,"=1",U18:AF18)</f>
        <v>0</v>
      </c>
      <c r="AH18" s="46">
        <f>SUM(U18:AF18)</f>
        <v>0</v>
      </c>
      <c r="AI18" s="42"/>
      <c r="AJ18" s="45" t="s">
        <v>9</v>
      </c>
      <c r="AK18" s="239"/>
      <c r="AL18" s="239"/>
      <c r="AM18" s="239"/>
      <c r="AN18" s="239"/>
      <c r="AO18" s="239"/>
      <c r="AP18" s="239"/>
      <c r="AQ18" s="239"/>
      <c r="AR18" s="239"/>
      <c r="AS18" s="239"/>
      <c r="AT18" s="239"/>
      <c r="AU18" s="239"/>
      <c r="AV18" s="239"/>
      <c r="AW18" s="46">
        <f>SUMIF(AK61:AV61,"=1",AK18:AV18)</f>
        <v>0</v>
      </c>
      <c r="AX18" s="46">
        <f>SUM(AK18:AV18)</f>
        <v>0</v>
      </c>
      <c r="AY18" s="42"/>
      <c r="AZ18" s="45" t="s">
        <v>9</v>
      </c>
      <c r="BA18" s="239"/>
      <c r="BB18" s="239"/>
      <c r="BC18" s="239"/>
      <c r="BD18" s="239"/>
      <c r="BE18" s="239"/>
      <c r="BF18" s="239"/>
      <c r="BG18" s="239"/>
      <c r="BH18" s="239"/>
      <c r="BI18" s="239"/>
      <c r="BJ18" s="239"/>
      <c r="BK18" s="239"/>
      <c r="BL18" s="239"/>
      <c r="BM18" s="46">
        <f>SUMIF(BA61:BL61,"=1",BA18:BL18)</f>
        <v>0</v>
      </c>
      <c r="BN18" s="46">
        <f>SUM(BA18:BL18)</f>
        <v>0</v>
      </c>
      <c r="BP18" s="45" t="s">
        <v>9</v>
      </c>
      <c r="BQ18" s="239"/>
      <c r="BR18" s="239"/>
      <c r="BS18" s="239"/>
      <c r="BT18" s="239"/>
      <c r="BU18" s="239"/>
      <c r="BV18" s="239"/>
      <c r="BW18" s="239"/>
      <c r="BX18" s="239"/>
      <c r="BY18" s="239"/>
      <c r="BZ18" s="239"/>
      <c r="CA18" s="239"/>
      <c r="CB18" s="239"/>
      <c r="CC18" s="272">
        <f>SUMIF(BQ61:CB61,"=1",BQ18:CB18)</f>
        <v>0</v>
      </c>
      <c r="CD18" s="272">
        <f>SUM(BQ18:CB18)</f>
        <v>0</v>
      </c>
      <c r="CE18" s="42"/>
      <c r="CF18" s="244"/>
    </row>
    <row r="19" spans="1:84" s="227" customFormat="1" ht="26.25" customHeight="1" thickTop="1" thickBot="1">
      <c r="B19" s="232">
        <f>IF(ME!$H$23=0,0,1)</f>
        <v>1</v>
      </c>
      <c r="C19" s="338"/>
      <c r="D19" s="45" t="s">
        <v>10</v>
      </c>
      <c r="E19" s="239">
        <v>0.85</v>
      </c>
      <c r="F19" s="239">
        <v>0.85</v>
      </c>
      <c r="G19" s="239">
        <v>0.85</v>
      </c>
      <c r="H19" s="239">
        <v>0.85</v>
      </c>
      <c r="I19" s="239">
        <v>0.85</v>
      </c>
      <c r="J19" s="239">
        <v>0.85</v>
      </c>
      <c r="K19" s="239"/>
      <c r="L19" s="239"/>
      <c r="M19" s="239"/>
      <c r="N19" s="239"/>
      <c r="O19" s="239"/>
      <c r="P19" s="239"/>
      <c r="Q19" s="46">
        <f>SUMIF(E62:P62,"=1",E19:P19)</f>
        <v>5.0999999999999996</v>
      </c>
      <c r="R19" s="46">
        <f>SUM(E19:P19)</f>
        <v>5.0999999999999996</v>
      </c>
      <c r="S19" s="42">
        <v>13</v>
      </c>
      <c r="T19" s="45" t="s">
        <v>10</v>
      </c>
      <c r="U19" s="239"/>
      <c r="V19" s="239"/>
      <c r="W19" s="239"/>
      <c r="X19" s="239"/>
      <c r="Y19" s="239"/>
      <c r="Z19" s="239"/>
      <c r="AA19" s="239"/>
      <c r="AB19" s="239"/>
      <c r="AC19" s="239"/>
      <c r="AD19" s="239"/>
      <c r="AE19" s="239"/>
      <c r="AF19" s="239"/>
      <c r="AG19" s="46">
        <f>SUMIF(U62:AF62,"=1",U19:AF19)</f>
        <v>0</v>
      </c>
      <c r="AH19" s="46">
        <f>SUM(U19:AF19)</f>
        <v>0</v>
      </c>
      <c r="AI19" s="42"/>
      <c r="AJ19" s="45" t="s">
        <v>10</v>
      </c>
      <c r="AK19" s="239"/>
      <c r="AL19" s="239"/>
      <c r="AM19" s="239"/>
      <c r="AN19" s="239"/>
      <c r="AO19" s="239"/>
      <c r="AP19" s="239"/>
      <c r="AQ19" s="239"/>
      <c r="AR19" s="239"/>
      <c r="AS19" s="239"/>
      <c r="AT19" s="239"/>
      <c r="AU19" s="239"/>
      <c r="AV19" s="239"/>
      <c r="AW19" s="46">
        <f>SUMIF(AK62:AV62,"=1",AK19:AV19)</f>
        <v>0</v>
      </c>
      <c r="AX19" s="46">
        <f>SUM(AK19:AV19)</f>
        <v>0</v>
      </c>
      <c r="AY19" s="42"/>
      <c r="AZ19" s="45" t="s">
        <v>10</v>
      </c>
      <c r="BA19" s="239"/>
      <c r="BB19" s="239"/>
      <c r="BC19" s="239"/>
      <c r="BD19" s="239"/>
      <c r="BE19" s="239"/>
      <c r="BF19" s="239"/>
      <c r="BG19" s="239"/>
      <c r="BH19" s="239"/>
      <c r="BI19" s="239"/>
      <c r="BJ19" s="239"/>
      <c r="BK19" s="239"/>
      <c r="BL19" s="239"/>
      <c r="BM19" s="46">
        <f>SUMIF(BA62:BL62,"=1",BA19:BL19)</f>
        <v>0</v>
      </c>
      <c r="BN19" s="46">
        <f>SUM(BA19:BL19)</f>
        <v>0</v>
      </c>
      <c r="BP19" s="45" t="s">
        <v>10</v>
      </c>
      <c r="BQ19" s="239"/>
      <c r="BR19" s="239"/>
      <c r="BS19" s="239"/>
      <c r="BT19" s="239"/>
      <c r="BU19" s="239"/>
      <c r="BV19" s="239"/>
      <c r="BW19" s="239"/>
      <c r="BX19" s="239"/>
      <c r="BY19" s="239"/>
      <c r="BZ19" s="239"/>
      <c r="CA19" s="239"/>
      <c r="CB19" s="239"/>
      <c r="CC19" s="272">
        <f>SUMIF(BQ62:CB62,"=1",BQ19:CB19)</f>
        <v>0</v>
      </c>
      <c r="CD19" s="272">
        <f>SUM(BQ19:CB19)</f>
        <v>0</v>
      </c>
      <c r="CE19" s="42"/>
      <c r="CF19" s="244"/>
    </row>
    <row r="20" spans="1:84" s="227" customFormat="1" ht="26.25" customHeight="1" thickTop="1" thickBot="1">
      <c r="B20" s="232">
        <f>IF(ME!$H$23=0,0,1)</f>
        <v>1</v>
      </c>
      <c r="C20" s="339"/>
      <c r="D20" s="45" t="s">
        <v>4</v>
      </c>
      <c r="E20" s="47">
        <f>IF(ISERROR(IF($S20="A",E19/E18,E19/E18)),"",IF($S20="A",E19/E18,E19/E18))</f>
        <v>0.94444444444444442</v>
      </c>
      <c r="F20" s="47">
        <f t="shared" ref="F20" si="108">IF(ISERROR(IF($S20="A",F19/F18,F19/F18)),"",IF($S20="A",F19/F18,F19/F18))</f>
        <v>0.94444444444444442</v>
      </c>
      <c r="G20" s="47">
        <f t="shared" ref="G20" si="109">IF(ISERROR(IF($S20="A",G19/G18,G19/G18)),"",IF($S20="A",G19/G18,G19/G18))</f>
        <v>0.94444444444444442</v>
      </c>
      <c r="H20" s="47">
        <f t="shared" ref="H20" si="110">IF(ISERROR(IF($S20="A",H19/H18,H19/H18)),"",IF($S20="A",H19/H18,H19/H18))</f>
        <v>0.94444444444444442</v>
      </c>
      <c r="I20" s="47">
        <f t="shared" ref="I20" si="111">IF(ISERROR(IF($S20="A",I19/I18,I19/I18)),"",IF($S20="A",I19/I18,I19/I18))</f>
        <v>0.94444444444444442</v>
      </c>
      <c r="J20" s="47">
        <f t="shared" ref="J20" si="112">IF(ISERROR(IF($S20="A",J19/J18,J19/J18)),"",IF($S20="A",J19/J18,J19/J18))</f>
        <v>0.94444444444444442</v>
      </c>
      <c r="K20" s="47">
        <f t="shared" ref="K20" si="113">IF(ISERROR(IF($S20="A",K19/K18,K19/K18)),"",IF($S20="A",K19/K18,K19/K18))</f>
        <v>0</v>
      </c>
      <c r="L20" s="47" t="str">
        <f t="shared" ref="L20" si="114">IF(ISERROR(IF($S20="A",L19/L18,L19/L18)),"",IF($S20="A",L19/L18,L19/L18))</f>
        <v/>
      </c>
      <c r="M20" s="47" t="str">
        <f t="shared" ref="M20" si="115">IF(ISERROR(IF($S20="A",M19/M18,M19/M18)),"",IF($S20="A",M19/M18,M19/M18))</f>
        <v/>
      </c>
      <c r="N20" s="47" t="str">
        <f t="shared" ref="N20" si="116">IF(ISERROR(IF($S20="A",N19/N18,N19/N18)),"",IF($S20="A",N19/N18,N19/N18))</f>
        <v/>
      </c>
      <c r="O20" s="47" t="str">
        <f t="shared" ref="O20" si="117">IF(ISERROR(IF($S20="A",O19/O18,O19/O18)),"",IF($S20="A",O19/O18,O19/O18))</f>
        <v/>
      </c>
      <c r="P20" s="47" t="str">
        <f t="shared" ref="P20" si="118">IF(ISERROR(IF($S20="A",P19/P18,P19/P18)),"",IF($S20="A",P19/P18,P19/P18))</f>
        <v/>
      </c>
      <c r="Q20" s="47">
        <f t="shared" ref="Q20" si="119">IF(ISERROR(IF($S20="A",Q19/Q18,Q19/Q18)),"",IF($S20="A",Q19/Q18,Q19/Q18))</f>
        <v>0.94444444444444431</v>
      </c>
      <c r="R20" s="47">
        <f t="shared" ref="R20" si="120">IF(ISERROR(IF($S20="A",R19/R18,R19/R18)),"",IF($S20="A",R19/R18,R19/R18))</f>
        <v>0.80952380952380942</v>
      </c>
      <c r="S20" s="42" t="str">
        <f>LEFT(C18,1)</f>
        <v>D</v>
      </c>
      <c r="T20" s="45" t="s">
        <v>4</v>
      </c>
      <c r="U20" s="47" t="str">
        <f>IF(ISERROR(IF($S20="A",U19/U18,U19/U18)),"",IF($S20="A",U19/U18,U19/U18))</f>
        <v/>
      </c>
      <c r="V20" s="47" t="str">
        <f t="shared" ref="V20" si="121">IF(ISERROR(IF($S20="A",V19/V18,V19/V18)),"",IF($S20="A",V19/V18,V19/V18))</f>
        <v/>
      </c>
      <c r="W20" s="47" t="str">
        <f t="shared" ref="W20" si="122">IF(ISERROR(IF($S20="A",W19/W18,W19/W18)),"",IF($S20="A",W19/W18,W19/W18))</f>
        <v/>
      </c>
      <c r="X20" s="47" t="str">
        <f t="shared" ref="X20" si="123">IF(ISERROR(IF($S20="A",X19/X18,X19/X18)),"",IF($S20="A",X19/X18,X19/X18))</f>
        <v/>
      </c>
      <c r="Y20" s="47" t="str">
        <f t="shared" ref="Y20" si="124">IF(ISERROR(IF($S20="A",Y19/Y18,Y19/Y18)),"",IF($S20="A",Y19/Y18,Y19/Y18))</f>
        <v/>
      </c>
      <c r="Z20" s="47" t="str">
        <f t="shared" ref="Z20" si="125">IF(ISERROR(IF($S20="A",Z19/Z18,Z19/Z18)),"",IF($S20="A",Z19/Z18,Z19/Z18))</f>
        <v/>
      </c>
      <c r="AA20" s="47" t="str">
        <f t="shared" ref="AA20" si="126">IF(ISERROR(IF($S20="A",AA19/AA18,AA19/AA18)),"",IF($S20="A",AA19/AA18,AA19/AA18))</f>
        <v/>
      </c>
      <c r="AB20" s="47" t="str">
        <f t="shared" ref="AB20" si="127">IF(ISERROR(IF($S20="A",AB19/AB18,AB19/AB18)),"",IF($S20="A",AB19/AB18,AB19/AB18))</f>
        <v/>
      </c>
      <c r="AC20" s="47" t="str">
        <f t="shared" ref="AC20" si="128">IF(ISERROR(IF($S20="A",AC19/AC18,AC19/AC18)),"",IF($S20="A",AC19/AC18,AC19/AC18))</f>
        <v/>
      </c>
      <c r="AD20" s="47" t="str">
        <f t="shared" ref="AD20" si="129">IF(ISERROR(IF($S20="A",AD19/AD18,AD19/AD18)),"",IF($S20="A",AD19/AD18,AD19/AD18))</f>
        <v/>
      </c>
      <c r="AE20" s="47" t="str">
        <f t="shared" ref="AE20" si="130">IF(ISERROR(IF($S20="A",AE19/AE18,AE19/AE18)),"",IF($S20="A",AE19/AE18,AE19/AE18))</f>
        <v/>
      </c>
      <c r="AF20" s="47" t="str">
        <f t="shared" ref="AF20" si="131">IF(ISERROR(IF($S20="A",AF19/AF18,AF19/AF18)),"",IF($S20="A",AF19/AF18,AF19/AF18))</f>
        <v/>
      </c>
      <c r="AG20" s="47" t="str">
        <f t="shared" ref="AG20" si="132">IF(ISERROR(IF($S20="A",AG19/AG18,AG19/AG18)),"",IF($S20="A",AG19/AG18,AG19/AG18))</f>
        <v/>
      </c>
      <c r="AH20" s="47" t="str">
        <f t="shared" ref="AH20" si="133">IF(ISERROR(IF($S20="A",AH19/AH18,AH19/AH18)),"",IF($S20="A",AH19/AH18,AH19/AH18))</f>
        <v/>
      </c>
      <c r="AI20" s="42"/>
      <c r="AJ20" s="45" t="s">
        <v>4</v>
      </c>
      <c r="AK20" s="47" t="str">
        <f>IF(ISERROR(IF($S20="A",AK19/AK18,AK19/AK18)),"",IF($S20="A",AK19/AK18,AK19/AK18))</f>
        <v/>
      </c>
      <c r="AL20" s="47" t="str">
        <f t="shared" ref="AL20" si="134">IF(ISERROR(IF($S20="A",AL19/AL18,AL19/AL18)),"",IF($S20="A",AL19/AL18,AL19/AL18))</f>
        <v/>
      </c>
      <c r="AM20" s="47" t="str">
        <f t="shared" ref="AM20" si="135">IF(ISERROR(IF($S20="A",AM19/AM18,AM19/AM18)),"",IF($S20="A",AM19/AM18,AM19/AM18))</f>
        <v/>
      </c>
      <c r="AN20" s="47" t="str">
        <f t="shared" ref="AN20" si="136">IF(ISERROR(IF($S20="A",AN19/AN18,AN19/AN18)),"",IF($S20="A",AN19/AN18,AN19/AN18))</f>
        <v/>
      </c>
      <c r="AO20" s="47" t="str">
        <f t="shared" ref="AO20" si="137">IF(ISERROR(IF($S20="A",AO19/AO18,AO19/AO18)),"",IF($S20="A",AO19/AO18,AO19/AO18))</f>
        <v/>
      </c>
      <c r="AP20" s="47" t="str">
        <f t="shared" ref="AP20" si="138">IF(ISERROR(IF($S20="A",AP19/AP18,AP19/AP18)),"",IF($S20="A",AP19/AP18,AP19/AP18))</f>
        <v/>
      </c>
      <c r="AQ20" s="47" t="str">
        <f t="shared" ref="AQ20" si="139">IF(ISERROR(IF($S20="A",AQ19/AQ18,AQ19/AQ18)),"",IF($S20="A",AQ19/AQ18,AQ19/AQ18))</f>
        <v/>
      </c>
      <c r="AR20" s="47" t="str">
        <f t="shared" ref="AR20" si="140">IF(ISERROR(IF($S20="A",AR19/AR18,AR19/AR18)),"",IF($S20="A",AR19/AR18,AR19/AR18))</f>
        <v/>
      </c>
      <c r="AS20" s="47" t="str">
        <f t="shared" ref="AS20" si="141">IF(ISERROR(IF($S20="A",AS19/AS18,AS19/AS18)),"",IF($S20="A",AS19/AS18,AS19/AS18))</f>
        <v/>
      </c>
      <c r="AT20" s="47" t="str">
        <f t="shared" ref="AT20" si="142">IF(ISERROR(IF($S20="A",AT19/AT18,AT19/AT18)),"",IF($S20="A",AT19/AT18,AT19/AT18))</f>
        <v/>
      </c>
      <c r="AU20" s="47" t="str">
        <f t="shared" ref="AU20" si="143">IF(ISERROR(IF($S20="A",AU19/AU18,AU19/AU18)),"",IF($S20="A",AU19/AU18,AU19/AU18))</f>
        <v/>
      </c>
      <c r="AV20" s="47" t="str">
        <f t="shared" ref="AV20" si="144">IF(ISERROR(IF($S20="A",AV19/AV18,AV19/AV18)),"",IF($S20="A",AV19/AV18,AV19/AV18))</f>
        <v/>
      </c>
      <c r="AW20" s="47" t="str">
        <f t="shared" ref="AW20" si="145">IF(ISERROR(IF($S20="A",AW19/AW18,AW19/AW18)),"",IF($S20="A",AW19/AW18,AW19/AW18))</f>
        <v/>
      </c>
      <c r="AX20" s="47" t="str">
        <f t="shared" ref="AX20" si="146">IF(ISERROR(IF($S20="A",AX19/AX18,AX19/AX18)),"",IF($S20="A",AX19/AX18,AX19/AX18))</f>
        <v/>
      </c>
      <c r="AY20" s="42"/>
      <c r="AZ20" s="45" t="s">
        <v>4</v>
      </c>
      <c r="BA20" s="47" t="str">
        <f>IF(ISERROR(IF($S20="A",BA19/BA18,BA19/BA18)),"",IF($S20="A",BA19/BA18,BA19/BA18))</f>
        <v/>
      </c>
      <c r="BB20" s="47" t="str">
        <f t="shared" ref="BB20" si="147">IF(ISERROR(IF($S20="A",BB19/BB18,BB19/BB18)),"",IF($S20="A",BB19/BB18,BB19/BB18))</f>
        <v/>
      </c>
      <c r="BC20" s="47" t="str">
        <f t="shared" ref="BC20" si="148">IF(ISERROR(IF($S20="A",BC19/BC18,BC19/BC18)),"",IF($S20="A",BC19/BC18,BC19/BC18))</f>
        <v/>
      </c>
      <c r="BD20" s="47" t="str">
        <f t="shared" ref="BD20" si="149">IF(ISERROR(IF($S20="A",BD19/BD18,BD19/BD18)),"",IF($S20="A",BD19/BD18,BD19/BD18))</f>
        <v/>
      </c>
      <c r="BE20" s="47" t="str">
        <f t="shared" ref="BE20" si="150">IF(ISERROR(IF($S20="A",BE19/BE18,BE19/BE18)),"",IF($S20="A",BE19/BE18,BE19/BE18))</f>
        <v/>
      </c>
      <c r="BF20" s="47" t="str">
        <f t="shared" ref="BF20" si="151">IF(ISERROR(IF($S20="A",BF19/BF18,BF19/BF18)),"",IF($S20="A",BF19/BF18,BF19/BF18))</f>
        <v/>
      </c>
      <c r="BG20" s="47" t="str">
        <f t="shared" ref="BG20" si="152">IF(ISERROR(IF($S20="A",BG19/BG18,BG19/BG18)),"",IF($S20="A",BG19/BG18,BG19/BG18))</f>
        <v/>
      </c>
      <c r="BH20" s="47" t="str">
        <f t="shared" ref="BH20" si="153">IF(ISERROR(IF($S20="A",BH19/BH18,BH19/BH18)),"",IF($S20="A",BH19/BH18,BH19/BH18))</f>
        <v/>
      </c>
      <c r="BI20" s="47" t="str">
        <f t="shared" ref="BI20" si="154">IF(ISERROR(IF($S20="A",BI19/BI18,BI19/BI18)),"",IF($S20="A",BI19/BI18,BI19/BI18))</f>
        <v/>
      </c>
      <c r="BJ20" s="47" t="str">
        <f t="shared" ref="BJ20" si="155">IF(ISERROR(IF($S20="A",BJ19/BJ18,BJ19/BJ18)),"",IF($S20="A",BJ19/BJ18,BJ19/BJ18))</f>
        <v/>
      </c>
      <c r="BK20" s="47" t="str">
        <f t="shared" ref="BK20" si="156">IF(ISERROR(IF($S20="A",BK19/BK18,BK19/BK18)),"",IF($S20="A",BK19/BK18,BK19/BK18))</f>
        <v/>
      </c>
      <c r="BL20" s="47" t="str">
        <f t="shared" ref="BL20" si="157">IF(ISERROR(IF($S20="A",BL19/BL18,BL19/BL18)),"",IF($S20="A",BL19/BL18,BL19/BL18))</f>
        <v/>
      </c>
      <c r="BM20" s="47" t="str">
        <f t="shared" ref="BM20" si="158">IF(ISERROR(IF($S20="A",BM19/BM18,BM19/BM18)),"",IF($S20="A",BM19/BM18,BM19/BM18))</f>
        <v/>
      </c>
      <c r="BN20" s="47" t="str">
        <f t="shared" ref="BN20" si="159">IF(ISERROR(IF($S20="A",BN19/BN18,BN19/BN18)),"",IF($S20="A",BN19/BN18,BN19/BN18))</f>
        <v/>
      </c>
      <c r="BP20" s="45" t="s">
        <v>4</v>
      </c>
      <c r="BQ20" s="47" t="str">
        <f>IF(ISERROR(IF($S20="A",BQ19/BQ18,BQ19/BQ18)),"",IF($S20="A",BQ19/BQ18,BQ19/BQ18))</f>
        <v/>
      </c>
      <c r="BR20" s="47" t="str">
        <f t="shared" ref="BR20" si="160">IF(ISERROR(IF($S20="A",BR19/BR18,BR19/BR18)),"",IF($S20="A",BR19/BR18,BR19/BR18))</f>
        <v/>
      </c>
      <c r="BS20" s="47" t="str">
        <f t="shared" ref="BS20" si="161">IF(ISERROR(IF($S20="A",BS19/BS18,BS19/BS18)),"",IF($S20="A",BS19/BS18,BS19/BS18))</f>
        <v/>
      </c>
      <c r="BT20" s="47" t="str">
        <f t="shared" ref="BT20" si="162">IF(ISERROR(IF($S20="A",BT19/BT18,BT19/BT18)),"",IF($S20="A",BT19/BT18,BT19/BT18))</f>
        <v/>
      </c>
      <c r="BU20" s="47" t="str">
        <f t="shared" ref="BU20" si="163">IF(ISERROR(IF($S20="A",BU19/BU18,BU19/BU18)),"",IF($S20="A",BU19/BU18,BU19/BU18))</f>
        <v/>
      </c>
      <c r="BV20" s="47" t="str">
        <f t="shared" ref="BV20" si="164">IF(ISERROR(IF($S20="A",BV19/BV18,BV19/BV18)),"",IF($S20="A",BV19/BV18,BV19/BV18))</f>
        <v/>
      </c>
      <c r="BW20" s="47" t="str">
        <f t="shared" ref="BW20" si="165">IF(ISERROR(IF($S20="A",BW19/BW18,BW19/BW18)),"",IF($S20="A",BW19/BW18,BW19/BW18))</f>
        <v/>
      </c>
      <c r="BX20" s="47" t="str">
        <f t="shared" ref="BX20" si="166">IF(ISERROR(IF($S20="A",BX19/BX18,BX19/BX18)),"",IF($S20="A",BX19/BX18,BX19/BX18))</f>
        <v/>
      </c>
      <c r="BY20" s="47" t="str">
        <f t="shared" ref="BY20" si="167">IF(ISERROR(IF($S20="A",BY19/BY18,BY19/BY18)),"",IF($S20="A",BY19/BY18,BY19/BY18))</f>
        <v/>
      </c>
      <c r="BZ20" s="47" t="str">
        <f t="shared" ref="BZ20" si="168">IF(ISERROR(IF($S20="A",BZ19/BZ18,BZ19/BZ18)),"",IF($S20="A",BZ19/BZ18,BZ19/BZ18))</f>
        <v/>
      </c>
      <c r="CA20" s="47" t="str">
        <f t="shared" ref="CA20" si="169">IF(ISERROR(IF($S20="A",CA19/CA18,CA19/CA18)),"",IF($S20="A",CA19/CA18,CA19/CA18))</f>
        <v/>
      </c>
      <c r="CB20" s="47" t="str">
        <f t="shared" ref="CB20" si="170">IF(ISERROR(IF($S20="A",CB19/CB18,CB19/CB18)),"",IF($S20="A",CB19/CB18,CB19/CB18))</f>
        <v/>
      </c>
      <c r="CC20" s="273" t="str">
        <f t="shared" ref="CC20" si="171">IF(ISERROR(IF($S20="A",CC19/CC18,CC19/CC18)),"",IF($S20="A",CC19/CC18,CC19/CC18))</f>
        <v/>
      </c>
      <c r="CD20" s="273" t="str">
        <f t="shared" ref="CD20" si="172">IF(ISERROR(IF($S20="A",CD19/CD18,CD19/CD18)),"",IF($S20="A",CD19/CD18,CD19/CD18))</f>
        <v/>
      </c>
      <c r="CE20" s="144">
        <f>IF(ISERROR(AVERAGE(Q20,AG20,AW20,BM20,CC20)),"",AVERAGE(Q20,AG20,AW20,BM20,CC20))</f>
        <v>0.94444444444444431</v>
      </c>
      <c r="CF20" s="244"/>
    </row>
    <row r="21" spans="1:84" ht="9" customHeight="1" thickTop="1" thickBot="1">
      <c r="E21" s="42">
        <f>IF(E20&lt;0,-E20,E20)</f>
        <v>0.94444444444444442</v>
      </c>
      <c r="F21" s="42">
        <f t="shared" ref="F21" si="173">IF(F20&lt;0,-F20,F20)</f>
        <v>0.94444444444444442</v>
      </c>
      <c r="G21" s="42">
        <f t="shared" ref="G21" si="174">IF(G20&lt;0,-G20,G20)</f>
        <v>0.94444444444444442</v>
      </c>
      <c r="H21" s="42">
        <f t="shared" ref="H21" si="175">IF(H20&lt;0,-H20,H20)</f>
        <v>0.94444444444444442</v>
      </c>
      <c r="I21" s="42">
        <f t="shared" ref="I21" si="176">IF(I20&lt;0,-I20,I20)</f>
        <v>0.94444444444444442</v>
      </c>
      <c r="J21" s="42">
        <f t="shared" ref="J21" si="177">IF(J20&lt;0,-J20,J20)</f>
        <v>0.94444444444444442</v>
      </c>
      <c r="K21" s="42">
        <f t="shared" ref="K21" si="178">IF(K20&lt;0,-K20,K20)</f>
        <v>0</v>
      </c>
      <c r="L21" s="42" t="str">
        <f t="shared" ref="L21" si="179">IF(L20&lt;0,-L20,L20)</f>
        <v/>
      </c>
      <c r="M21" s="42" t="str">
        <f t="shared" ref="M21" si="180">IF(M20&lt;0,-M20,M20)</f>
        <v/>
      </c>
      <c r="N21" s="42" t="str">
        <f t="shared" ref="N21" si="181">IF(N20&lt;0,-N20,N20)</f>
        <v/>
      </c>
      <c r="O21" s="42" t="str">
        <f t="shared" ref="O21" si="182">IF(O20&lt;0,-O20,O20)</f>
        <v/>
      </c>
      <c r="P21" s="42" t="str">
        <f t="shared" ref="P21" si="183">IF(P20&lt;0,-P20,P20)</f>
        <v/>
      </c>
      <c r="Q21" s="42">
        <f t="shared" ref="Q21" si="184">IF(Q20&lt;0,-Q20,Q20)</f>
        <v>0.94444444444444431</v>
      </c>
      <c r="R21" s="42">
        <f t="shared" ref="R21" si="185">IF(R20&lt;0,-R20,R20)</f>
        <v>0.80952380952380942</v>
      </c>
      <c r="U21" s="42" t="str">
        <f>IF(U20&lt;0,-U20,U20)</f>
        <v/>
      </c>
      <c r="V21" s="42" t="str">
        <f t="shared" ref="V21" si="186">IF(V20&lt;0,-V20,V20)</f>
        <v/>
      </c>
      <c r="W21" s="42" t="str">
        <f t="shared" ref="W21" si="187">IF(W20&lt;0,-W20,W20)</f>
        <v/>
      </c>
      <c r="X21" s="42" t="str">
        <f t="shared" ref="X21" si="188">IF(X20&lt;0,-X20,X20)</f>
        <v/>
      </c>
      <c r="Y21" s="42" t="str">
        <f t="shared" ref="Y21" si="189">IF(Y20&lt;0,-Y20,Y20)</f>
        <v/>
      </c>
      <c r="Z21" s="42" t="str">
        <f t="shared" ref="Z21" si="190">IF(Z20&lt;0,-Z20,Z20)</f>
        <v/>
      </c>
      <c r="AA21" s="42" t="str">
        <f t="shared" ref="AA21" si="191">IF(AA20&lt;0,-AA20,AA20)</f>
        <v/>
      </c>
      <c r="AB21" s="42" t="str">
        <f t="shared" ref="AB21" si="192">IF(AB20&lt;0,-AB20,AB20)</f>
        <v/>
      </c>
      <c r="AC21" s="42" t="str">
        <f t="shared" ref="AC21" si="193">IF(AC20&lt;0,-AC20,AC20)</f>
        <v/>
      </c>
      <c r="AD21" s="42" t="str">
        <f t="shared" ref="AD21" si="194">IF(AD20&lt;0,-AD20,AD20)</f>
        <v/>
      </c>
      <c r="AE21" s="42" t="str">
        <f t="shared" ref="AE21" si="195">IF(AE20&lt;0,-AE20,AE20)</f>
        <v/>
      </c>
      <c r="AF21" s="42" t="str">
        <f t="shared" ref="AF21" si="196">IF(AF20&lt;0,-AF20,AF20)</f>
        <v/>
      </c>
      <c r="AG21" s="42" t="str">
        <f t="shared" ref="AG21" si="197">IF(AG20&lt;0,-AG20,AG20)</f>
        <v/>
      </c>
      <c r="AH21" s="42" t="str">
        <f t="shared" ref="AH21" si="198">IF(AH20&lt;0,-AH20,AH20)</f>
        <v/>
      </c>
      <c r="AK21" s="42" t="str">
        <f>IF(AK20&lt;0,-AK20,AK20)</f>
        <v/>
      </c>
      <c r="AL21" s="42" t="str">
        <f t="shared" ref="AL21" si="199">IF(AL20&lt;0,-AL20,AL20)</f>
        <v/>
      </c>
      <c r="AM21" s="42" t="str">
        <f t="shared" ref="AM21" si="200">IF(AM20&lt;0,-AM20,AM20)</f>
        <v/>
      </c>
      <c r="AN21" s="42" t="str">
        <f t="shared" ref="AN21" si="201">IF(AN20&lt;0,-AN20,AN20)</f>
        <v/>
      </c>
      <c r="AO21" s="42" t="str">
        <f t="shared" ref="AO21" si="202">IF(AO20&lt;0,-AO20,AO20)</f>
        <v/>
      </c>
      <c r="AP21" s="42" t="str">
        <f t="shared" ref="AP21" si="203">IF(AP20&lt;0,-AP20,AP20)</f>
        <v/>
      </c>
      <c r="AQ21" s="42" t="str">
        <f t="shared" ref="AQ21" si="204">IF(AQ20&lt;0,-AQ20,AQ20)</f>
        <v/>
      </c>
      <c r="AR21" s="42" t="str">
        <f t="shared" ref="AR21" si="205">IF(AR20&lt;0,-AR20,AR20)</f>
        <v/>
      </c>
      <c r="AS21" s="42" t="str">
        <f t="shared" ref="AS21" si="206">IF(AS20&lt;0,-AS20,AS20)</f>
        <v/>
      </c>
      <c r="AT21" s="42" t="str">
        <f t="shared" ref="AT21" si="207">IF(AT20&lt;0,-AT20,AT20)</f>
        <v/>
      </c>
      <c r="AU21" s="42" t="str">
        <f t="shared" ref="AU21" si="208">IF(AU20&lt;0,-AU20,AU20)</f>
        <v/>
      </c>
      <c r="AV21" s="42" t="str">
        <f t="shared" ref="AV21" si="209">IF(AV20&lt;0,-AV20,AV20)</f>
        <v/>
      </c>
      <c r="AW21" s="42" t="str">
        <f t="shared" ref="AW21" si="210">IF(AW20&lt;0,-AW20,AW20)</f>
        <v/>
      </c>
      <c r="AX21" s="42" t="str">
        <f t="shared" ref="AX21" si="211">IF(AX20&lt;0,-AX20,AX20)</f>
        <v/>
      </c>
      <c r="BA21" s="42" t="str">
        <f>IF(BA20&lt;0,-BA20,BA20)</f>
        <v/>
      </c>
      <c r="BB21" s="42" t="str">
        <f t="shared" ref="BB21" si="212">IF(BB20&lt;0,-BB20,BB20)</f>
        <v/>
      </c>
      <c r="BC21" s="42" t="str">
        <f t="shared" ref="BC21" si="213">IF(BC20&lt;0,-BC20,BC20)</f>
        <v/>
      </c>
      <c r="BD21" s="42" t="str">
        <f t="shared" ref="BD21" si="214">IF(BD20&lt;0,-BD20,BD20)</f>
        <v/>
      </c>
      <c r="BE21" s="42" t="str">
        <f t="shared" ref="BE21" si="215">IF(BE20&lt;0,-BE20,BE20)</f>
        <v/>
      </c>
      <c r="BF21" s="42" t="str">
        <f t="shared" ref="BF21" si="216">IF(BF20&lt;0,-BF20,BF20)</f>
        <v/>
      </c>
      <c r="BG21" s="42" t="str">
        <f t="shared" ref="BG21" si="217">IF(BG20&lt;0,-BG20,BG20)</f>
        <v/>
      </c>
      <c r="BH21" s="42" t="str">
        <f t="shared" ref="BH21" si="218">IF(BH20&lt;0,-BH20,BH20)</f>
        <v/>
      </c>
      <c r="BI21" s="42" t="str">
        <f t="shared" ref="BI21" si="219">IF(BI20&lt;0,-BI20,BI20)</f>
        <v/>
      </c>
      <c r="BJ21" s="42" t="str">
        <f t="shared" ref="BJ21" si="220">IF(BJ20&lt;0,-BJ20,BJ20)</f>
        <v/>
      </c>
      <c r="BK21" s="42" t="str">
        <f t="shared" ref="BK21" si="221">IF(BK20&lt;0,-BK20,BK20)</f>
        <v/>
      </c>
      <c r="BL21" s="42" t="str">
        <f t="shared" ref="BL21" si="222">IF(BL20&lt;0,-BL20,BL20)</f>
        <v/>
      </c>
      <c r="BM21" s="42" t="str">
        <f t="shared" ref="BM21" si="223">IF(BM20&lt;0,-BM20,BM20)</f>
        <v/>
      </c>
      <c r="BN21" s="42" t="str">
        <f t="shared" ref="BN21" si="224">IF(BN20&lt;0,-BN20,BN20)</f>
        <v/>
      </c>
      <c r="BQ21" s="42" t="str">
        <f>IF(BQ20&lt;0,-BQ20,BQ20)</f>
        <v/>
      </c>
      <c r="BR21" s="42" t="str">
        <f t="shared" ref="BR21" si="225">IF(BR20&lt;0,-BR20,BR20)</f>
        <v/>
      </c>
      <c r="BS21" s="42" t="str">
        <f t="shared" ref="BS21" si="226">IF(BS20&lt;0,-BS20,BS20)</f>
        <v/>
      </c>
      <c r="BT21" s="42" t="str">
        <f t="shared" ref="BT21" si="227">IF(BT20&lt;0,-BT20,BT20)</f>
        <v/>
      </c>
      <c r="BU21" s="42" t="str">
        <f t="shared" ref="BU21" si="228">IF(BU20&lt;0,-BU20,BU20)</f>
        <v/>
      </c>
      <c r="BV21" s="42" t="str">
        <f t="shared" ref="BV21" si="229">IF(BV20&lt;0,-BV20,BV20)</f>
        <v/>
      </c>
      <c r="BW21" s="42" t="str">
        <f t="shared" ref="BW21" si="230">IF(BW20&lt;0,-BW20,BW20)</f>
        <v/>
      </c>
      <c r="BX21" s="42" t="str">
        <f t="shared" ref="BX21" si="231">IF(BX20&lt;0,-BX20,BX20)</f>
        <v/>
      </c>
      <c r="BY21" s="42" t="str">
        <f t="shared" ref="BY21" si="232">IF(BY20&lt;0,-BY20,BY20)</f>
        <v/>
      </c>
      <c r="BZ21" s="42" t="str">
        <f t="shared" ref="BZ21" si="233">IF(BZ20&lt;0,-BZ20,BZ20)</f>
        <v/>
      </c>
      <c r="CA21" s="42" t="str">
        <f t="shared" ref="CA21" si="234">IF(CA20&lt;0,-CA20,CA20)</f>
        <v/>
      </c>
      <c r="CB21" s="42" t="str">
        <f t="shared" ref="CB21" si="235">IF(CB20&lt;0,-CB20,CB20)</f>
        <v/>
      </c>
      <c r="CC21" s="274" t="str">
        <f t="shared" ref="CC21" si="236">IF(CC20&lt;0,-CC20,CC20)</f>
        <v/>
      </c>
      <c r="CD21" s="274" t="str">
        <f t="shared" ref="CD21" si="237">IF(CD20&lt;0,-CD20,CD20)</f>
        <v/>
      </c>
    </row>
    <row r="22" spans="1:84" s="233" customFormat="1" ht="26.25" customHeight="1" thickTop="1" thickBot="1">
      <c r="A22" s="232"/>
      <c r="B22" s="232">
        <f>IF(ME!$H$24=0,0,1)</f>
        <v>0</v>
      </c>
      <c r="C22" s="340" t="s">
        <v>71</v>
      </c>
      <c r="D22" s="234" t="s">
        <v>80</v>
      </c>
      <c r="E22" s="235" t="s">
        <v>5</v>
      </c>
      <c r="F22" s="236" t="s">
        <v>6</v>
      </c>
      <c r="G22" s="236" t="s">
        <v>7</v>
      </c>
      <c r="H22" s="236" t="s">
        <v>287</v>
      </c>
      <c r="I22" s="236" t="s">
        <v>288</v>
      </c>
      <c r="J22" s="236" t="s">
        <v>289</v>
      </c>
      <c r="K22" s="236" t="s">
        <v>290</v>
      </c>
      <c r="L22" s="236" t="s">
        <v>291</v>
      </c>
      <c r="M22" s="236" t="s">
        <v>251</v>
      </c>
      <c r="N22" s="236" t="s">
        <v>252</v>
      </c>
      <c r="O22" s="236" t="s">
        <v>254</v>
      </c>
      <c r="P22" s="236" t="s">
        <v>253</v>
      </c>
      <c r="Q22" s="237" t="s">
        <v>54</v>
      </c>
      <c r="R22" s="237" t="s">
        <v>8</v>
      </c>
      <c r="S22" s="7"/>
      <c r="T22" s="238"/>
      <c r="U22" s="235" t="s">
        <v>5</v>
      </c>
      <c r="V22" s="236" t="s">
        <v>6</v>
      </c>
      <c r="W22" s="236" t="s">
        <v>7</v>
      </c>
      <c r="X22" s="236" t="s">
        <v>287</v>
      </c>
      <c r="Y22" s="236" t="s">
        <v>288</v>
      </c>
      <c r="Z22" s="236" t="s">
        <v>289</v>
      </c>
      <c r="AA22" s="236" t="s">
        <v>290</v>
      </c>
      <c r="AB22" s="236" t="s">
        <v>291</v>
      </c>
      <c r="AC22" s="236" t="s">
        <v>251</v>
      </c>
      <c r="AD22" s="236" t="s">
        <v>252</v>
      </c>
      <c r="AE22" s="236" t="s">
        <v>254</v>
      </c>
      <c r="AF22" s="236" t="s">
        <v>253</v>
      </c>
      <c r="AG22" s="237" t="s">
        <v>54</v>
      </c>
      <c r="AH22" s="237" t="s">
        <v>8</v>
      </c>
      <c r="AI22" s="7"/>
      <c r="AJ22" s="238"/>
      <c r="AK22" s="235" t="s">
        <v>5</v>
      </c>
      <c r="AL22" s="236" t="s">
        <v>6</v>
      </c>
      <c r="AM22" s="236" t="s">
        <v>7</v>
      </c>
      <c r="AN22" s="236" t="s">
        <v>287</v>
      </c>
      <c r="AO22" s="236" t="s">
        <v>288</v>
      </c>
      <c r="AP22" s="236" t="s">
        <v>289</v>
      </c>
      <c r="AQ22" s="236" t="s">
        <v>290</v>
      </c>
      <c r="AR22" s="236" t="s">
        <v>291</v>
      </c>
      <c r="AS22" s="236" t="s">
        <v>251</v>
      </c>
      <c r="AT22" s="236" t="s">
        <v>252</v>
      </c>
      <c r="AU22" s="236" t="s">
        <v>254</v>
      </c>
      <c r="AV22" s="236" t="s">
        <v>253</v>
      </c>
      <c r="AW22" s="237" t="s">
        <v>54</v>
      </c>
      <c r="AX22" s="237" t="s">
        <v>8</v>
      </c>
      <c r="AY22" s="7"/>
      <c r="AZ22" s="238"/>
      <c r="BA22" s="235" t="s">
        <v>5</v>
      </c>
      <c r="BB22" s="236" t="s">
        <v>6</v>
      </c>
      <c r="BC22" s="236" t="s">
        <v>7</v>
      </c>
      <c r="BD22" s="236" t="s">
        <v>287</v>
      </c>
      <c r="BE22" s="236" t="s">
        <v>288</v>
      </c>
      <c r="BF22" s="236" t="s">
        <v>289</v>
      </c>
      <c r="BG22" s="236" t="s">
        <v>290</v>
      </c>
      <c r="BH22" s="236" t="s">
        <v>291</v>
      </c>
      <c r="BI22" s="236" t="s">
        <v>251</v>
      </c>
      <c r="BJ22" s="236" t="s">
        <v>252</v>
      </c>
      <c r="BK22" s="236" t="s">
        <v>254</v>
      </c>
      <c r="BL22" s="236" t="s">
        <v>253</v>
      </c>
      <c r="BM22" s="237" t="s">
        <v>54</v>
      </c>
      <c r="BN22" s="237" t="s">
        <v>8</v>
      </c>
      <c r="BP22" s="238"/>
      <c r="BQ22" s="235" t="s">
        <v>5</v>
      </c>
      <c r="BR22" s="236" t="s">
        <v>6</v>
      </c>
      <c r="BS22" s="236" t="s">
        <v>7</v>
      </c>
      <c r="BT22" s="236" t="s">
        <v>287</v>
      </c>
      <c r="BU22" s="236" t="s">
        <v>288</v>
      </c>
      <c r="BV22" s="236" t="s">
        <v>289</v>
      </c>
      <c r="BW22" s="236" t="s">
        <v>290</v>
      </c>
      <c r="BX22" s="236" t="s">
        <v>291</v>
      </c>
      <c r="BY22" s="236" t="s">
        <v>251</v>
      </c>
      <c r="BZ22" s="236" t="s">
        <v>252</v>
      </c>
      <c r="CA22" s="236" t="s">
        <v>254</v>
      </c>
      <c r="CB22" s="236" t="s">
        <v>253</v>
      </c>
      <c r="CC22" s="271" t="s">
        <v>54</v>
      </c>
      <c r="CD22" s="271" t="s">
        <v>8</v>
      </c>
      <c r="CE22" s="7"/>
      <c r="CF22" s="248"/>
    </row>
    <row r="23" spans="1:84" s="227" customFormat="1" ht="37.5" hidden="1" customHeight="1" thickTop="1" thickBot="1">
      <c r="B23" s="232">
        <f>IF(ME!$H$24=0,0,1)</f>
        <v>0</v>
      </c>
      <c r="C23" s="341"/>
      <c r="D23" s="45" t="s">
        <v>66</v>
      </c>
      <c r="E23" s="239"/>
      <c r="F23" s="239"/>
      <c r="G23" s="239"/>
      <c r="H23" s="239"/>
      <c r="I23" s="239"/>
      <c r="J23" s="239"/>
      <c r="K23" s="239"/>
      <c r="L23" s="239"/>
      <c r="M23" s="239"/>
      <c r="N23" s="239"/>
      <c r="O23" s="239"/>
      <c r="P23" s="239"/>
      <c r="Q23" s="46"/>
      <c r="R23" s="46">
        <f>SUM(E23:P23)</f>
        <v>0</v>
      </c>
      <c r="S23" s="44"/>
      <c r="T23" s="45" t="s">
        <v>66</v>
      </c>
      <c r="U23" s="239"/>
      <c r="V23" s="239"/>
      <c r="W23" s="239"/>
      <c r="X23" s="239"/>
      <c r="Y23" s="239"/>
      <c r="Z23" s="239"/>
      <c r="AA23" s="239"/>
      <c r="AB23" s="239"/>
      <c r="AC23" s="239"/>
      <c r="AD23" s="239"/>
      <c r="AE23" s="239"/>
      <c r="AF23" s="239"/>
      <c r="AG23" s="46"/>
      <c r="AH23" s="46">
        <f>SUM(U23:AF23)</f>
        <v>0</v>
      </c>
      <c r="AI23" s="44"/>
      <c r="AJ23" s="45" t="s">
        <v>66</v>
      </c>
      <c r="AK23" s="239"/>
      <c r="AL23" s="239"/>
      <c r="AM23" s="239"/>
      <c r="AN23" s="239"/>
      <c r="AO23" s="239"/>
      <c r="AP23" s="239"/>
      <c r="AQ23" s="239"/>
      <c r="AR23" s="239"/>
      <c r="AS23" s="239"/>
      <c r="AT23" s="239"/>
      <c r="AU23" s="239"/>
      <c r="AV23" s="239"/>
      <c r="AW23" s="46"/>
      <c r="AX23" s="46">
        <f>SUM(AK23:AV23)</f>
        <v>0</v>
      </c>
      <c r="AY23" s="44"/>
      <c r="AZ23" s="45" t="s">
        <v>66</v>
      </c>
      <c r="BA23" s="239"/>
      <c r="BB23" s="239"/>
      <c r="BC23" s="239"/>
      <c r="BD23" s="239"/>
      <c r="BE23" s="239"/>
      <c r="BF23" s="239"/>
      <c r="BG23" s="239"/>
      <c r="BH23" s="239"/>
      <c r="BI23" s="239"/>
      <c r="BJ23" s="239"/>
      <c r="BK23" s="239"/>
      <c r="BL23" s="239"/>
      <c r="BM23" s="46"/>
      <c r="BN23" s="46">
        <f>SUM(BA23:BL23)</f>
        <v>0</v>
      </c>
      <c r="BO23" s="240"/>
      <c r="BP23" s="45" t="s">
        <v>66</v>
      </c>
      <c r="BQ23" s="239"/>
      <c r="BR23" s="239"/>
      <c r="BS23" s="239"/>
      <c r="BT23" s="239"/>
      <c r="BU23" s="239"/>
      <c r="BV23" s="239"/>
      <c r="BW23" s="239"/>
      <c r="BX23" s="239"/>
      <c r="BY23" s="239"/>
      <c r="BZ23" s="239"/>
      <c r="CA23" s="239"/>
      <c r="CB23" s="239"/>
      <c r="CC23" s="272"/>
      <c r="CD23" s="272">
        <f>SUM(BQ23:CB23)</f>
        <v>0</v>
      </c>
      <c r="CE23" s="42"/>
      <c r="CF23" s="244"/>
    </row>
    <row r="24" spans="1:84" s="227" customFormat="1" ht="26.25" customHeight="1" thickTop="1" thickBot="1">
      <c r="B24" s="232">
        <f>IF(ME!$H$24=0,0,1)</f>
        <v>0</v>
      </c>
      <c r="C24" s="337" t="str">
        <f>C93</f>
        <v xml:space="preserve">: </v>
      </c>
      <c r="D24" s="45" t="s">
        <v>9</v>
      </c>
      <c r="E24" s="239"/>
      <c r="F24" s="239"/>
      <c r="G24" s="239"/>
      <c r="H24" s="239"/>
      <c r="I24" s="239"/>
      <c r="J24" s="239"/>
      <c r="K24" s="239"/>
      <c r="L24" s="239"/>
      <c r="M24" s="239"/>
      <c r="N24" s="239"/>
      <c r="O24" s="239"/>
      <c r="P24" s="239"/>
      <c r="Q24" s="46">
        <f>SUMIF(E63:P63,"=1",E24:P24)</f>
        <v>0</v>
      </c>
      <c r="R24" s="46">
        <f>SUM(E24:P24)</f>
        <v>0</v>
      </c>
      <c r="S24" s="42">
        <v>12</v>
      </c>
      <c r="T24" s="45" t="s">
        <v>9</v>
      </c>
      <c r="U24" s="239"/>
      <c r="V24" s="239"/>
      <c r="W24" s="239"/>
      <c r="X24" s="239"/>
      <c r="Y24" s="239"/>
      <c r="Z24" s="239"/>
      <c r="AA24" s="239"/>
      <c r="AB24" s="239"/>
      <c r="AC24" s="239"/>
      <c r="AD24" s="239"/>
      <c r="AE24" s="239"/>
      <c r="AF24" s="239"/>
      <c r="AG24" s="46">
        <f>SUMIF(U63:AF63,"=1",U24:AF24)</f>
        <v>0</v>
      </c>
      <c r="AH24" s="46">
        <f>SUM(U24:AF24)</f>
        <v>0</v>
      </c>
      <c r="AI24" s="42"/>
      <c r="AJ24" s="45" t="s">
        <v>9</v>
      </c>
      <c r="AK24" s="239"/>
      <c r="AL24" s="239"/>
      <c r="AM24" s="239"/>
      <c r="AN24" s="239"/>
      <c r="AO24" s="239"/>
      <c r="AP24" s="239"/>
      <c r="AQ24" s="239"/>
      <c r="AR24" s="239"/>
      <c r="AS24" s="239"/>
      <c r="AT24" s="239"/>
      <c r="AU24" s="239"/>
      <c r="AV24" s="239"/>
      <c r="AW24" s="46">
        <f>SUMIF(AK63:AV63,"=1",AK24:AV24)</f>
        <v>0</v>
      </c>
      <c r="AX24" s="46">
        <f>SUM(AK24:AV24)</f>
        <v>0</v>
      </c>
      <c r="AY24" s="42"/>
      <c r="AZ24" s="45" t="s">
        <v>9</v>
      </c>
      <c r="BA24" s="239"/>
      <c r="BB24" s="239"/>
      <c r="BC24" s="239"/>
      <c r="BD24" s="239"/>
      <c r="BE24" s="239"/>
      <c r="BF24" s="239"/>
      <c r="BG24" s="239"/>
      <c r="BH24" s="239"/>
      <c r="BI24" s="239"/>
      <c r="BJ24" s="239"/>
      <c r="BK24" s="239"/>
      <c r="BL24" s="239"/>
      <c r="BM24" s="46">
        <f>SUMIF(BA63:BL63,"=1",BA24:BL24)</f>
        <v>0</v>
      </c>
      <c r="BN24" s="46">
        <f>SUM(BA24:BL24)</f>
        <v>0</v>
      </c>
      <c r="BP24" s="45" t="s">
        <v>9</v>
      </c>
      <c r="BQ24" s="239"/>
      <c r="BR24" s="239"/>
      <c r="BS24" s="239"/>
      <c r="BT24" s="239"/>
      <c r="BU24" s="239"/>
      <c r="BV24" s="239"/>
      <c r="BW24" s="239"/>
      <c r="BX24" s="239"/>
      <c r="BY24" s="239"/>
      <c r="BZ24" s="239"/>
      <c r="CA24" s="239"/>
      <c r="CB24" s="239"/>
      <c r="CC24" s="272">
        <f>SUMIF(BQ63:CB63,"=1",BQ24:CB24)</f>
        <v>0</v>
      </c>
      <c r="CD24" s="272">
        <f>SUM(BQ24:CB24)</f>
        <v>0</v>
      </c>
      <c r="CE24" s="42"/>
      <c r="CF24" s="244"/>
    </row>
    <row r="25" spans="1:84" s="227" customFormat="1" ht="26.25" customHeight="1" thickTop="1" thickBot="1">
      <c r="B25" s="232">
        <f>IF(ME!$H$24=0,0,1)</f>
        <v>0</v>
      </c>
      <c r="C25" s="338"/>
      <c r="D25" s="45" t="s">
        <v>10</v>
      </c>
      <c r="E25" s="239"/>
      <c r="F25" s="239"/>
      <c r="G25" s="239"/>
      <c r="H25" s="239"/>
      <c r="I25" s="239"/>
      <c r="J25" s="239"/>
      <c r="K25" s="239"/>
      <c r="L25" s="239"/>
      <c r="M25" s="239"/>
      <c r="N25" s="239"/>
      <c r="O25" s="239"/>
      <c r="P25" s="239"/>
      <c r="Q25" s="46">
        <f>SUMIF(E64:P64,"=1",E25:P25)</f>
        <v>0</v>
      </c>
      <c r="R25" s="46">
        <f>SUM(E25:P25)</f>
        <v>0</v>
      </c>
      <c r="S25" s="42">
        <v>13</v>
      </c>
      <c r="T25" s="45" t="s">
        <v>10</v>
      </c>
      <c r="U25" s="239"/>
      <c r="V25" s="239"/>
      <c r="W25" s="239"/>
      <c r="X25" s="239"/>
      <c r="Y25" s="239"/>
      <c r="Z25" s="239"/>
      <c r="AA25" s="239"/>
      <c r="AB25" s="239"/>
      <c r="AC25" s="239"/>
      <c r="AD25" s="239"/>
      <c r="AE25" s="239"/>
      <c r="AF25" s="239"/>
      <c r="AG25" s="46">
        <f>SUMIF(U64:AF64,"=1",U25:AF25)</f>
        <v>0</v>
      </c>
      <c r="AH25" s="46">
        <f>SUM(U25:AF25)</f>
        <v>0</v>
      </c>
      <c r="AI25" s="42"/>
      <c r="AJ25" s="45" t="s">
        <v>10</v>
      </c>
      <c r="AK25" s="239"/>
      <c r="AL25" s="239"/>
      <c r="AM25" s="239"/>
      <c r="AN25" s="239"/>
      <c r="AO25" s="239"/>
      <c r="AP25" s="239"/>
      <c r="AQ25" s="239"/>
      <c r="AR25" s="239"/>
      <c r="AS25" s="239"/>
      <c r="AT25" s="239"/>
      <c r="AU25" s="239"/>
      <c r="AV25" s="239"/>
      <c r="AW25" s="46">
        <f>SUMIF(AK64:AV64,"=1",AK25:AV25)</f>
        <v>0</v>
      </c>
      <c r="AX25" s="46">
        <f>SUM(AK25:AV25)</f>
        <v>0</v>
      </c>
      <c r="AY25" s="42"/>
      <c r="AZ25" s="45" t="s">
        <v>10</v>
      </c>
      <c r="BA25" s="239"/>
      <c r="BB25" s="239"/>
      <c r="BC25" s="239"/>
      <c r="BD25" s="239"/>
      <c r="BE25" s="239"/>
      <c r="BF25" s="239"/>
      <c r="BG25" s="239"/>
      <c r="BH25" s="239"/>
      <c r="BI25" s="239"/>
      <c r="BJ25" s="239"/>
      <c r="BK25" s="239"/>
      <c r="BL25" s="239"/>
      <c r="BM25" s="46">
        <f>SUMIF(BA64:BL64,"=1",BA25:BL25)</f>
        <v>0</v>
      </c>
      <c r="BN25" s="46">
        <f>SUM(BA25:BL25)</f>
        <v>0</v>
      </c>
      <c r="BP25" s="45" t="s">
        <v>10</v>
      </c>
      <c r="BQ25" s="239"/>
      <c r="BR25" s="239"/>
      <c r="BS25" s="239"/>
      <c r="BT25" s="239"/>
      <c r="BU25" s="239"/>
      <c r="BV25" s="239"/>
      <c r="BW25" s="239"/>
      <c r="BX25" s="239"/>
      <c r="BY25" s="239"/>
      <c r="BZ25" s="239"/>
      <c r="CA25" s="239"/>
      <c r="CB25" s="239"/>
      <c r="CC25" s="272">
        <f>SUMIF(BQ64:CB64,"=1",BQ25:CB25)</f>
        <v>0</v>
      </c>
      <c r="CD25" s="272">
        <f>SUM(BQ25:CB25)</f>
        <v>0</v>
      </c>
      <c r="CE25" s="42"/>
      <c r="CF25" s="244"/>
    </row>
    <row r="26" spans="1:84" s="227" customFormat="1" ht="26.25" customHeight="1" thickTop="1" thickBot="1">
      <c r="B26" s="232">
        <f>IF(ME!$H$24=0,0,1)</f>
        <v>0</v>
      </c>
      <c r="C26" s="339"/>
      <c r="D26" s="45" t="s">
        <v>4</v>
      </c>
      <c r="E26" s="47" t="str">
        <f>IF(ISERROR(IF($S26="A",E25/E24,E25/E24)),"",IF($S26="A",E25/E24,E25/E24))</f>
        <v/>
      </c>
      <c r="F26" s="47" t="str">
        <f t="shared" ref="F26" si="238">IF(ISERROR(IF($S26="A",F25/F24,F25/F24)),"",IF($S26="A",F25/F24,F25/F24))</f>
        <v/>
      </c>
      <c r="G26" s="47" t="str">
        <f t="shared" ref="G26" si="239">IF(ISERROR(IF($S26="A",G25/G24,G25/G24)),"",IF($S26="A",G25/G24,G25/G24))</f>
        <v/>
      </c>
      <c r="H26" s="47" t="str">
        <f t="shared" ref="H26" si="240">IF(ISERROR(IF($S26="A",H25/H24,H25/H24)),"",IF($S26="A",H25/H24,H25/H24))</f>
        <v/>
      </c>
      <c r="I26" s="47" t="str">
        <f t="shared" ref="I26" si="241">IF(ISERROR(IF($S26="A",I25/I24,I25/I24)),"",IF($S26="A",I25/I24,I25/I24))</f>
        <v/>
      </c>
      <c r="J26" s="47" t="str">
        <f t="shared" ref="J26" si="242">IF(ISERROR(IF($S26="A",J25/J24,J25/J24)),"",IF($S26="A",J25/J24,J25/J24))</f>
        <v/>
      </c>
      <c r="K26" s="47" t="str">
        <f t="shared" ref="K26" si="243">IF(ISERROR(IF($S26="A",K25/K24,K25/K24)),"",IF($S26="A",K25/K24,K25/K24))</f>
        <v/>
      </c>
      <c r="L26" s="47" t="str">
        <f t="shared" ref="L26" si="244">IF(ISERROR(IF($S26="A",L25/L24,L25/L24)),"",IF($S26="A",L25/L24,L25/L24))</f>
        <v/>
      </c>
      <c r="M26" s="47" t="str">
        <f t="shared" ref="M26" si="245">IF(ISERROR(IF($S26="A",M25/M24,M25/M24)),"",IF($S26="A",M25/M24,M25/M24))</f>
        <v/>
      </c>
      <c r="N26" s="47" t="str">
        <f t="shared" ref="N26" si="246">IF(ISERROR(IF($S26="A",N25/N24,N25/N24)),"",IF($S26="A",N25/N24,N25/N24))</f>
        <v/>
      </c>
      <c r="O26" s="47" t="str">
        <f t="shared" ref="O26" si="247">IF(ISERROR(IF($S26="A",O25/O24,O25/O24)),"",IF($S26="A",O25/O24,O25/O24))</f>
        <v/>
      </c>
      <c r="P26" s="47" t="str">
        <f t="shared" ref="P26" si="248">IF(ISERROR(IF($S26="A",P25/P24,P25/P24)),"",IF($S26="A",P25/P24,P25/P24))</f>
        <v/>
      </c>
      <c r="Q26" s="47" t="str">
        <f t="shared" ref="Q26" si="249">IF(ISERROR(IF($S26="A",Q25/Q24,Q25/Q24)),"",IF($S26="A",Q25/Q24,Q25/Q24))</f>
        <v/>
      </c>
      <c r="R26" s="47" t="str">
        <f t="shared" ref="R26" si="250">IF(ISERROR(IF($S26="A",R25/R24,R25/R24)),"",IF($S26="A",R25/R24,R25/R24))</f>
        <v/>
      </c>
      <c r="S26" s="42" t="str">
        <f>LEFT(C24,1)</f>
        <v>:</v>
      </c>
      <c r="T26" s="45" t="s">
        <v>4</v>
      </c>
      <c r="U26" s="47" t="str">
        <f>IF(ISERROR(IF($S26="A",U25/U24,U25/U24)),"",IF($S26="A",U25/U24,U25/U24))</f>
        <v/>
      </c>
      <c r="V26" s="47" t="str">
        <f t="shared" ref="V26" si="251">IF(ISERROR(IF($S26="A",V25/V24,V25/V24)),"",IF($S26="A",V25/V24,V25/V24))</f>
        <v/>
      </c>
      <c r="W26" s="47" t="str">
        <f t="shared" ref="W26" si="252">IF(ISERROR(IF($S26="A",W25/W24,W25/W24)),"",IF($S26="A",W25/W24,W25/W24))</f>
        <v/>
      </c>
      <c r="X26" s="47" t="str">
        <f t="shared" ref="X26" si="253">IF(ISERROR(IF($S26="A",X25/X24,X25/X24)),"",IF($S26="A",X25/X24,X25/X24))</f>
        <v/>
      </c>
      <c r="Y26" s="47" t="str">
        <f t="shared" ref="Y26" si="254">IF(ISERROR(IF($S26="A",Y25/Y24,Y25/Y24)),"",IF($S26="A",Y25/Y24,Y25/Y24))</f>
        <v/>
      </c>
      <c r="Z26" s="47" t="str">
        <f t="shared" ref="Z26" si="255">IF(ISERROR(IF($S26="A",Z25/Z24,Z25/Z24)),"",IF($S26="A",Z25/Z24,Z25/Z24))</f>
        <v/>
      </c>
      <c r="AA26" s="47" t="str">
        <f t="shared" ref="AA26" si="256">IF(ISERROR(IF($S26="A",AA25/AA24,AA25/AA24)),"",IF($S26="A",AA25/AA24,AA25/AA24))</f>
        <v/>
      </c>
      <c r="AB26" s="47" t="str">
        <f t="shared" ref="AB26" si="257">IF(ISERROR(IF($S26="A",AB25/AB24,AB25/AB24)),"",IF($S26="A",AB25/AB24,AB25/AB24))</f>
        <v/>
      </c>
      <c r="AC26" s="47" t="str">
        <f t="shared" ref="AC26" si="258">IF(ISERROR(IF($S26="A",AC25/AC24,AC25/AC24)),"",IF($S26="A",AC25/AC24,AC25/AC24))</f>
        <v/>
      </c>
      <c r="AD26" s="47" t="str">
        <f t="shared" ref="AD26" si="259">IF(ISERROR(IF($S26="A",AD25/AD24,AD25/AD24)),"",IF($S26="A",AD25/AD24,AD25/AD24))</f>
        <v/>
      </c>
      <c r="AE26" s="47" t="str">
        <f t="shared" ref="AE26" si="260">IF(ISERROR(IF($S26="A",AE25/AE24,AE25/AE24)),"",IF($S26="A",AE25/AE24,AE25/AE24))</f>
        <v/>
      </c>
      <c r="AF26" s="47" t="str">
        <f t="shared" ref="AF26" si="261">IF(ISERROR(IF($S26="A",AF25/AF24,AF25/AF24)),"",IF($S26="A",AF25/AF24,AF25/AF24))</f>
        <v/>
      </c>
      <c r="AG26" s="47" t="str">
        <f t="shared" ref="AG26" si="262">IF(ISERROR(IF($S26="A",AG25/AG24,AG25/AG24)),"",IF($S26="A",AG25/AG24,AG25/AG24))</f>
        <v/>
      </c>
      <c r="AH26" s="47" t="str">
        <f t="shared" ref="AH26" si="263">IF(ISERROR(IF($S26="A",AH25/AH24,AH25/AH24)),"",IF($S26="A",AH25/AH24,AH25/AH24))</f>
        <v/>
      </c>
      <c r="AI26" s="42"/>
      <c r="AJ26" s="45" t="s">
        <v>4</v>
      </c>
      <c r="AK26" s="47" t="str">
        <f>IF(ISERROR(IF($S26="A",AK25/AK24,AK25/AK24)),"",IF($S26="A",AK25/AK24,AK25/AK24))</f>
        <v/>
      </c>
      <c r="AL26" s="47" t="str">
        <f t="shared" ref="AL26" si="264">IF(ISERROR(IF($S26="A",AL25/AL24,AL25/AL24)),"",IF($S26="A",AL25/AL24,AL25/AL24))</f>
        <v/>
      </c>
      <c r="AM26" s="47" t="str">
        <f t="shared" ref="AM26" si="265">IF(ISERROR(IF($S26="A",AM25/AM24,AM25/AM24)),"",IF($S26="A",AM25/AM24,AM25/AM24))</f>
        <v/>
      </c>
      <c r="AN26" s="47" t="str">
        <f t="shared" ref="AN26" si="266">IF(ISERROR(IF($S26="A",AN25/AN24,AN25/AN24)),"",IF($S26="A",AN25/AN24,AN25/AN24))</f>
        <v/>
      </c>
      <c r="AO26" s="47" t="str">
        <f t="shared" ref="AO26" si="267">IF(ISERROR(IF($S26="A",AO25/AO24,AO25/AO24)),"",IF($S26="A",AO25/AO24,AO25/AO24))</f>
        <v/>
      </c>
      <c r="AP26" s="47" t="str">
        <f t="shared" ref="AP26" si="268">IF(ISERROR(IF($S26="A",AP25/AP24,AP25/AP24)),"",IF($S26="A",AP25/AP24,AP25/AP24))</f>
        <v/>
      </c>
      <c r="AQ26" s="47" t="str">
        <f t="shared" ref="AQ26" si="269">IF(ISERROR(IF($S26="A",AQ25/AQ24,AQ25/AQ24)),"",IF($S26="A",AQ25/AQ24,AQ25/AQ24))</f>
        <v/>
      </c>
      <c r="AR26" s="47" t="str">
        <f t="shared" ref="AR26" si="270">IF(ISERROR(IF($S26="A",AR25/AR24,AR25/AR24)),"",IF($S26="A",AR25/AR24,AR25/AR24))</f>
        <v/>
      </c>
      <c r="AS26" s="47" t="str">
        <f t="shared" ref="AS26" si="271">IF(ISERROR(IF($S26="A",AS25/AS24,AS25/AS24)),"",IF($S26="A",AS25/AS24,AS25/AS24))</f>
        <v/>
      </c>
      <c r="AT26" s="47" t="str">
        <f t="shared" ref="AT26" si="272">IF(ISERROR(IF($S26="A",AT25/AT24,AT25/AT24)),"",IF($S26="A",AT25/AT24,AT25/AT24))</f>
        <v/>
      </c>
      <c r="AU26" s="47" t="str">
        <f t="shared" ref="AU26" si="273">IF(ISERROR(IF($S26="A",AU25/AU24,AU25/AU24)),"",IF($S26="A",AU25/AU24,AU25/AU24))</f>
        <v/>
      </c>
      <c r="AV26" s="47" t="str">
        <f t="shared" ref="AV26" si="274">IF(ISERROR(IF($S26="A",AV25/AV24,AV25/AV24)),"",IF($S26="A",AV25/AV24,AV25/AV24))</f>
        <v/>
      </c>
      <c r="AW26" s="47" t="str">
        <f t="shared" ref="AW26" si="275">IF(ISERROR(IF($S26="A",AW25/AW24,AW25/AW24)),"",IF($S26="A",AW25/AW24,AW25/AW24))</f>
        <v/>
      </c>
      <c r="AX26" s="47" t="str">
        <f t="shared" ref="AX26" si="276">IF(ISERROR(IF($S26="A",AX25/AX24,AX25/AX24)),"",IF($S26="A",AX25/AX24,AX25/AX24))</f>
        <v/>
      </c>
      <c r="AY26" s="42"/>
      <c r="AZ26" s="45" t="s">
        <v>4</v>
      </c>
      <c r="BA26" s="47" t="str">
        <f>IF(ISERROR(IF($S26="A",BA25/BA24,BA25/BA24)),"",IF($S26="A",BA25/BA24,BA25/BA24))</f>
        <v/>
      </c>
      <c r="BB26" s="47" t="str">
        <f t="shared" ref="BB26" si="277">IF(ISERROR(IF($S26="A",BB25/BB24,BB25/BB24)),"",IF($S26="A",BB25/BB24,BB25/BB24))</f>
        <v/>
      </c>
      <c r="BC26" s="47" t="str">
        <f t="shared" ref="BC26" si="278">IF(ISERROR(IF($S26="A",BC25/BC24,BC25/BC24)),"",IF($S26="A",BC25/BC24,BC25/BC24))</f>
        <v/>
      </c>
      <c r="BD26" s="47" t="str">
        <f t="shared" ref="BD26" si="279">IF(ISERROR(IF($S26="A",BD25/BD24,BD25/BD24)),"",IF($S26="A",BD25/BD24,BD25/BD24))</f>
        <v/>
      </c>
      <c r="BE26" s="47" t="str">
        <f t="shared" ref="BE26" si="280">IF(ISERROR(IF($S26="A",BE25/BE24,BE25/BE24)),"",IF($S26="A",BE25/BE24,BE25/BE24))</f>
        <v/>
      </c>
      <c r="BF26" s="47" t="str">
        <f t="shared" ref="BF26" si="281">IF(ISERROR(IF($S26="A",BF25/BF24,BF25/BF24)),"",IF($S26="A",BF25/BF24,BF25/BF24))</f>
        <v/>
      </c>
      <c r="BG26" s="47" t="str">
        <f t="shared" ref="BG26" si="282">IF(ISERROR(IF($S26="A",BG25/BG24,BG25/BG24)),"",IF($S26="A",BG25/BG24,BG25/BG24))</f>
        <v/>
      </c>
      <c r="BH26" s="47" t="str">
        <f t="shared" ref="BH26" si="283">IF(ISERROR(IF($S26="A",BH25/BH24,BH25/BH24)),"",IF($S26="A",BH25/BH24,BH25/BH24))</f>
        <v/>
      </c>
      <c r="BI26" s="47" t="str">
        <f t="shared" ref="BI26" si="284">IF(ISERROR(IF($S26="A",BI25/BI24,BI25/BI24)),"",IF($S26="A",BI25/BI24,BI25/BI24))</f>
        <v/>
      </c>
      <c r="BJ26" s="47" t="str">
        <f t="shared" ref="BJ26" si="285">IF(ISERROR(IF($S26="A",BJ25/BJ24,BJ25/BJ24)),"",IF($S26="A",BJ25/BJ24,BJ25/BJ24))</f>
        <v/>
      </c>
      <c r="BK26" s="47" t="str">
        <f t="shared" ref="BK26" si="286">IF(ISERROR(IF($S26="A",BK25/BK24,BK25/BK24)),"",IF($S26="A",BK25/BK24,BK25/BK24))</f>
        <v/>
      </c>
      <c r="BL26" s="47" t="str">
        <f t="shared" ref="BL26" si="287">IF(ISERROR(IF($S26="A",BL25/BL24,BL25/BL24)),"",IF($S26="A",BL25/BL24,BL25/BL24))</f>
        <v/>
      </c>
      <c r="BM26" s="47" t="str">
        <f t="shared" ref="BM26" si="288">IF(ISERROR(IF($S26="A",BM25/BM24,BM25/BM24)),"",IF($S26="A",BM25/BM24,BM25/BM24))</f>
        <v/>
      </c>
      <c r="BN26" s="47" t="str">
        <f t="shared" ref="BN26" si="289">IF(ISERROR(IF($S26="A",BN25/BN24,BN25/BN24)),"",IF($S26="A",BN25/BN24,BN25/BN24))</f>
        <v/>
      </c>
      <c r="BP26" s="45" t="s">
        <v>4</v>
      </c>
      <c r="BQ26" s="47" t="str">
        <f>IF(ISERROR(IF($S26="A",BQ25/BQ24,BQ25/BQ24)),"",IF($S26="A",BQ25/BQ24,BQ25/BQ24))</f>
        <v/>
      </c>
      <c r="BR26" s="47" t="str">
        <f t="shared" ref="BR26" si="290">IF(ISERROR(IF($S26="A",BR25/BR24,BR25/BR24)),"",IF($S26="A",BR25/BR24,BR25/BR24))</f>
        <v/>
      </c>
      <c r="BS26" s="47" t="str">
        <f t="shared" ref="BS26" si="291">IF(ISERROR(IF($S26="A",BS25/BS24,BS25/BS24)),"",IF($S26="A",BS25/BS24,BS25/BS24))</f>
        <v/>
      </c>
      <c r="BT26" s="47" t="str">
        <f t="shared" ref="BT26" si="292">IF(ISERROR(IF($S26="A",BT25/BT24,BT25/BT24)),"",IF($S26="A",BT25/BT24,BT25/BT24))</f>
        <v/>
      </c>
      <c r="BU26" s="47" t="str">
        <f t="shared" ref="BU26" si="293">IF(ISERROR(IF($S26="A",BU25/BU24,BU25/BU24)),"",IF($S26="A",BU25/BU24,BU25/BU24))</f>
        <v/>
      </c>
      <c r="BV26" s="47" t="str">
        <f t="shared" ref="BV26" si="294">IF(ISERROR(IF($S26="A",BV25/BV24,BV25/BV24)),"",IF($S26="A",BV25/BV24,BV25/BV24))</f>
        <v/>
      </c>
      <c r="BW26" s="47" t="str">
        <f t="shared" ref="BW26" si="295">IF(ISERROR(IF($S26="A",BW25/BW24,BW25/BW24)),"",IF($S26="A",BW25/BW24,BW25/BW24))</f>
        <v/>
      </c>
      <c r="BX26" s="47" t="str">
        <f t="shared" ref="BX26" si="296">IF(ISERROR(IF($S26="A",BX25/BX24,BX25/BX24)),"",IF($S26="A",BX25/BX24,BX25/BX24))</f>
        <v/>
      </c>
      <c r="BY26" s="47" t="str">
        <f t="shared" ref="BY26" si="297">IF(ISERROR(IF($S26="A",BY25/BY24,BY25/BY24)),"",IF($S26="A",BY25/BY24,BY25/BY24))</f>
        <v/>
      </c>
      <c r="BZ26" s="47" t="str">
        <f t="shared" ref="BZ26" si="298">IF(ISERROR(IF($S26="A",BZ25/BZ24,BZ25/BZ24)),"",IF($S26="A",BZ25/BZ24,BZ25/BZ24))</f>
        <v/>
      </c>
      <c r="CA26" s="47" t="str">
        <f t="shared" ref="CA26" si="299">IF(ISERROR(IF($S26="A",CA25/CA24,CA25/CA24)),"",IF($S26="A",CA25/CA24,CA25/CA24))</f>
        <v/>
      </c>
      <c r="CB26" s="47" t="str">
        <f t="shared" ref="CB26" si="300">IF(ISERROR(IF($S26="A",CB25/CB24,CB25/CB24)),"",IF($S26="A",CB25/CB24,CB25/CB24))</f>
        <v/>
      </c>
      <c r="CC26" s="273" t="str">
        <f t="shared" ref="CC26" si="301">IF(ISERROR(IF($S26="A",CC25/CC24,CC25/CC24)),"",IF($S26="A",CC25/CC24,CC25/CC24))</f>
        <v/>
      </c>
      <c r="CD26" s="273" t="str">
        <f t="shared" ref="CD26" si="302">IF(ISERROR(IF($S26="A",CD25/CD24,CD25/CD24)),"",IF($S26="A",CD25/CD24,CD25/CD24))</f>
        <v/>
      </c>
      <c r="CE26" s="144" t="str">
        <f>IF(ISERROR(AVERAGE(Q26,AG26,AW26,BM26,CC26)),"",AVERAGE(Q26,AG26,AW26,BM26,CC26))</f>
        <v/>
      </c>
      <c r="CF26" s="244"/>
    </row>
    <row r="27" spans="1:84" ht="9" customHeight="1" thickTop="1" thickBot="1">
      <c r="C27" s="48"/>
      <c r="E27" s="42" t="str">
        <f>IF(E26&lt;0,-E26,E26)</f>
        <v/>
      </c>
      <c r="F27" s="42" t="str">
        <f t="shared" ref="F27" si="303">IF(F26&lt;0,-F26,F26)</f>
        <v/>
      </c>
      <c r="G27" s="42" t="str">
        <f t="shared" ref="G27" si="304">IF(G26&lt;0,-G26,G26)</f>
        <v/>
      </c>
      <c r="H27" s="42" t="str">
        <f t="shared" ref="H27" si="305">IF(H26&lt;0,-H26,H26)</f>
        <v/>
      </c>
      <c r="I27" s="42" t="str">
        <f t="shared" ref="I27" si="306">IF(I26&lt;0,-I26,I26)</f>
        <v/>
      </c>
      <c r="J27" s="42" t="str">
        <f t="shared" ref="J27" si="307">IF(J26&lt;0,-J26,J26)</f>
        <v/>
      </c>
      <c r="K27" s="42" t="str">
        <f t="shared" ref="K27" si="308">IF(K26&lt;0,-K26,K26)</f>
        <v/>
      </c>
      <c r="L27" s="42" t="str">
        <f t="shared" ref="L27" si="309">IF(L26&lt;0,-L26,L26)</f>
        <v/>
      </c>
      <c r="M27" s="42" t="str">
        <f t="shared" ref="M27" si="310">IF(M26&lt;0,-M26,M26)</f>
        <v/>
      </c>
      <c r="N27" s="42" t="str">
        <f t="shared" ref="N27" si="311">IF(N26&lt;0,-N26,N26)</f>
        <v/>
      </c>
      <c r="O27" s="42" t="str">
        <f t="shared" ref="O27" si="312">IF(O26&lt;0,-O26,O26)</f>
        <v/>
      </c>
      <c r="P27" s="42" t="str">
        <f t="shared" ref="P27" si="313">IF(P26&lt;0,-P26,P26)</f>
        <v/>
      </c>
      <c r="Q27" s="42" t="str">
        <f t="shared" ref="Q27" si="314">IF(Q26&lt;0,-Q26,Q26)</f>
        <v/>
      </c>
      <c r="R27" s="42" t="str">
        <f t="shared" ref="R27" si="315">IF(R26&lt;0,-R26,R26)</f>
        <v/>
      </c>
      <c r="U27" s="42" t="str">
        <f>IF(U26&lt;0,-U26,U26)</f>
        <v/>
      </c>
      <c r="V27" s="42" t="str">
        <f t="shared" ref="V27" si="316">IF(V26&lt;0,-V26,V26)</f>
        <v/>
      </c>
      <c r="W27" s="42" t="str">
        <f t="shared" ref="W27" si="317">IF(W26&lt;0,-W26,W26)</f>
        <v/>
      </c>
      <c r="X27" s="42" t="str">
        <f t="shared" ref="X27" si="318">IF(X26&lt;0,-X26,X26)</f>
        <v/>
      </c>
      <c r="Y27" s="42" t="str">
        <f t="shared" ref="Y27" si="319">IF(Y26&lt;0,-Y26,Y26)</f>
        <v/>
      </c>
      <c r="Z27" s="42" t="str">
        <f t="shared" ref="Z27" si="320">IF(Z26&lt;0,-Z26,Z26)</f>
        <v/>
      </c>
      <c r="AA27" s="42" t="str">
        <f t="shared" ref="AA27" si="321">IF(AA26&lt;0,-AA26,AA26)</f>
        <v/>
      </c>
      <c r="AB27" s="42" t="str">
        <f t="shared" ref="AB27" si="322">IF(AB26&lt;0,-AB26,AB26)</f>
        <v/>
      </c>
      <c r="AC27" s="42" t="str">
        <f t="shared" ref="AC27" si="323">IF(AC26&lt;0,-AC26,AC26)</f>
        <v/>
      </c>
      <c r="AD27" s="42" t="str">
        <f t="shared" ref="AD27" si="324">IF(AD26&lt;0,-AD26,AD26)</f>
        <v/>
      </c>
      <c r="AE27" s="42" t="str">
        <f t="shared" ref="AE27" si="325">IF(AE26&lt;0,-AE26,AE26)</f>
        <v/>
      </c>
      <c r="AF27" s="42" t="str">
        <f t="shared" ref="AF27" si="326">IF(AF26&lt;0,-AF26,AF26)</f>
        <v/>
      </c>
      <c r="AG27" s="42" t="str">
        <f t="shared" ref="AG27" si="327">IF(AG26&lt;0,-AG26,AG26)</f>
        <v/>
      </c>
      <c r="AH27" s="42" t="str">
        <f t="shared" ref="AH27" si="328">IF(AH26&lt;0,-AH26,AH26)</f>
        <v/>
      </c>
      <c r="AK27" s="42" t="str">
        <f>IF(AK26&lt;0,-AK26,AK26)</f>
        <v/>
      </c>
      <c r="AL27" s="42" t="str">
        <f t="shared" ref="AL27" si="329">IF(AL26&lt;0,-AL26,AL26)</f>
        <v/>
      </c>
      <c r="AM27" s="42" t="str">
        <f t="shared" ref="AM27" si="330">IF(AM26&lt;0,-AM26,AM26)</f>
        <v/>
      </c>
      <c r="AN27" s="42" t="str">
        <f t="shared" ref="AN27" si="331">IF(AN26&lt;0,-AN26,AN26)</f>
        <v/>
      </c>
      <c r="AO27" s="42" t="str">
        <f t="shared" ref="AO27" si="332">IF(AO26&lt;0,-AO26,AO26)</f>
        <v/>
      </c>
      <c r="AP27" s="42" t="str">
        <f t="shared" ref="AP27" si="333">IF(AP26&lt;0,-AP26,AP26)</f>
        <v/>
      </c>
      <c r="AQ27" s="42" t="str">
        <f t="shared" ref="AQ27" si="334">IF(AQ26&lt;0,-AQ26,AQ26)</f>
        <v/>
      </c>
      <c r="AR27" s="42" t="str">
        <f t="shared" ref="AR27" si="335">IF(AR26&lt;0,-AR26,AR26)</f>
        <v/>
      </c>
      <c r="AS27" s="42" t="str">
        <f t="shared" ref="AS27" si="336">IF(AS26&lt;0,-AS26,AS26)</f>
        <v/>
      </c>
      <c r="AT27" s="42" t="str">
        <f t="shared" ref="AT27" si="337">IF(AT26&lt;0,-AT26,AT26)</f>
        <v/>
      </c>
      <c r="AU27" s="42" t="str">
        <f t="shared" ref="AU27" si="338">IF(AU26&lt;0,-AU26,AU26)</f>
        <v/>
      </c>
      <c r="AV27" s="42" t="str">
        <f t="shared" ref="AV27" si="339">IF(AV26&lt;0,-AV26,AV26)</f>
        <v/>
      </c>
      <c r="AW27" s="42" t="str">
        <f t="shared" ref="AW27" si="340">IF(AW26&lt;0,-AW26,AW26)</f>
        <v/>
      </c>
      <c r="AX27" s="42" t="str">
        <f t="shared" ref="AX27" si="341">IF(AX26&lt;0,-AX26,AX26)</f>
        <v/>
      </c>
      <c r="BA27" s="42" t="str">
        <f>IF(BA26&lt;0,-BA26,BA26)</f>
        <v/>
      </c>
      <c r="BB27" s="42" t="str">
        <f t="shared" ref="BB27" si="342">IF(BB26&lt;0,-BB26,BB26)</f>
        <v/>
      </c>
      <c r="BC27" s="42" t="str">
        <f t="shared" ref="BC27" si="343">IF(BC26&lt;0,-BC26,BC26)</f>
        <v/>
      </c>
      <c r="BD27" s="42" t="str">
        <f t="shared" ref="BD27" si="344">IF(BD26&lt;0,-BD26,BD26)</f>
        <v/>
      </c>
      <c r="BE27" s="42" t="str">
        <f t="shared" ref="BE27" si="345">IF(BE26&lt;0,-BE26,BE26)</f>
        <v/>
      </c>
      <c r="BF27" s="42" t="str">
        <f t="shared" ref="BF27" si="346">IF(BF26&lt;0,-BF26,BF26)</f>
        <v/>
      </c>
      <c r="BG27" s="42" t="str">
        <f t="shared" ref="BG27" si="347">IF(BG26&lt;0,-BG26,BG26)</f>
        <v/>
      </c>
      <c r="BH27" s="42" t="str">
        <f t="shared" ref="BH27" si="348">IF(BH26&lt;0,-BH26,BH26)</f>
        <v/>
      </c>
      <c r="BI27" s="42" t="str">
        <f t="shared" ref="BI27" si="349">IF(BI26&lt;0,-BI26,BI26)</f>
        <v/>
      </c>
      <c r="BJ27" s="42" t="str">
        <f t="shared" ref="BJ27" si="350">IF(BJ26&lt;0,-BJ26,BJ26)</f>
        <v/>
      </c>
      <c r="BK27" s="42" t="str">
        <f t="shared" ref="BK27" si="351">IF(BK26&lt;0,-BK26,BK26)</f>
        <v/>
      </c>
      <c r="BL27" s="42" t="str">
        <f t="shared" ref="BL27" si="352">IF(BL26&lt;0,-BL26,BL26)</f>
        <v/>
      </c>
      <c r="BM27" s="42" t="str">
        <f t="shared" ref="BM27" si="353">IF(BM26&lt;0,-BM26,BM26)</f>
        <v/>
      </c>
      <c r="BN27" s="42" t="str">
        <f t="shared" ref="BN27" si="354">IF(BN26&lt;0,-BN26,BN26)</f>
        <v/>
      </c>
      <c r="BQ27" s="42" t="str">
        <f>IF(BQ26&lt;0,-BQ26,BQ26)</f>
        <v/>
      </c>
      <c r="BR27" s="42" t="str">
        <f t="shared" ref="BR27" si="355">IF(BR26&lt;0,-BR26,BR26)</f>
        <v/>
      </c>
      <c r="BS27" s="42" t="str">
        <f t="shared" ref="BS27" si="356">IF(BS26&lt;0,-BS26,BS26)</f>
        <v/>
      </c>
      <c r="BT27" s="42" t="str">
        <f t="shared" ref="BT27" si="357">IF(BT26&lt;0,-BT26,BT26)</f>
        <v/>
      </c>
      <c r="BU27" s="42" t="str">
        <f t="shared" ref="BU27" si="358">IF(BU26&lt;0,-BU26,BU26)</f>
        <v/>
      </c>
      <c r="BV27" s="42" t="str">
        <f t="shared" ref="BV27" si="359">IF(BV26&lt;0,-BV26,BV26)</f>
        <v/>
      </c>
      <c r="BW27" s="42" t="str">
        <f t="shared" ref="BW27" si="360">IF(BW26&lt;0,-BW26,BW26)</f>
        <v/>
      </c>
      <c r="BX27" s="42" t="str">
        <f t="shared" ref="BX27" si="361">IF(BX26&lt;0,-BX26,BX26)</f>
        <v/>
      </c>
      <c r="BY27" s="42" t="str">
        <f t="shared" ref="BY27" si="362">IF(BY26&lt;0,-BY26,BY26)</f>
        <v/>
      </c>
      <c r="BZ27" s="42" t="str">
        <f t="shared" ref="BZ27" si="363">IF(BZ26&lt;0,-BZ26,BZ26)</f>
        <v/>
      </c>
      <c r="CA27" s="42" t="str">
        <f t="shared" ref="CA27" si="364">IF(CA26&lt;0,-CA26,CA26)</f>
        <v/>
      </c>
      <c r="CB27" s="42" t="str">
        <f t="shared" ref="CB27" si="365">IF(CB26&lt;0,-CB26,CB26)</f>
        <v/>
      </c>
      <c r="CC27" s="274" t="str">
        <f t="shared" ref="CC27" si="366">IF(CC26&lt;0,-CC26,CC26)</f>
        <v/>
      </c>
      <c r="CD27" s="274" t="str">
        <f t="shared" ref="CD27" si="367">IF(CD26&lt;0,-CD26,CD26)</f>
        <v/>
      </c>
    </row>
    <row r="28" spans="1:84" s="233" customFormat="1" ht="26.25" customHeight="1" thickTop="1" thickBot="1">
      <c r="A28" s="232"/>
      <c r="B28" s="232">
        <f>IF(ME!$H$25=0,0,1)</f>
        <v>0</v>
      </c>
      <c r="C28" s="340" t="s">
        <v>72</v>
      </c>
      <c r="D28" s="234" t="s">
        <v>80</v>
      </c>
      <c r="E28" s="235" t="s">
        <v>5</v>
      </c>
      <c r="F28" s="236" t="s">
        <v>6</v>
      </c>
      <c r="G28" s="236" t="s">
        <v>7</v>
      </c>
      <c r="H28" s="236" t="s">
        <v>287</v>
      </c>
      <c r="I28" s="236" t="s">
        <v>288</v>
      </c>
      <c r="J28" s="236" t="s">
        <v>289</v>
      </c>
      <c r="K28" s="236" t="s">
        <v>290</v>
      </c>
      <c r="L28" s="236" t="s">
        <v>291</v>
      </c>
      <c r="M28" s="236" t="s">
        <v>251</v>
      </c>
      <c r="N28" s="236" t="s">
        <v>252</v>
      </c>
      <c r="O28" s="236" t="s">
        <v>254</v>
      </c>
      <c r="P28" s="236" t="s">
        <v>253</v>
      </c>
      <c r="Q28" s="237" t="s">
        <v>54</v>
      </c>
      <c r="R28" s="237" t="s">
        <v>8</v>
      </c>
      <c r="S28" s="7"/>
      <c r="T28" s="238"/>
      <c r="U28" s="235" t="s">
        <v>5</v>
      </c>
      <c r="V28" s="236" t="s">
        <v>6</v>
      </c>
      <c r="W28" s="236" t="s">
        <v>7</v>
      </c>
      <c r="X28" s="236" t="s">
        <v>287</v>
      </c>
      <c r="Y28" s="236" t="s">
        <v>288</v>
      </c>
      <c r="Z28" s="236" t="s">
        <v>289</v>
      </c>
      <c r="AA28" s="236" t="s">
        <v>290</v>
      </c>
      <c r="AB28" s="236" t="s">
        <v>291</v>
      </c>
      <c r="AC28" s="236" t="s">
        <v>251</v>
      </c>
      <c r="AD28" s="236" t="s">
        <v>252</v>
      </c>
      <c r="AE28" s="236" t="s">
        <v>254</v>
      </c>
      <c r="AF28" s="236" t="s">
        <v>253</v>
      </c>
      <c r="AG28" s="237" t="s">
        <v>54</v>
      </c>
      <c r="AH28" s="237" t="s">
        <v>8</v>
      </c>
      <c r="AI28" s="7"/>
      <c r="AJ28" s="238"/>
      <c r="AK28" s="235" t="s">
        <v>5</v>
      </c>
      <c r="AL28" s="236" t="s">
        <v>6</v>
      </c>
      <c r="AM28" s="236" t="s">
        <v>7</v>
      </c>
      <c r="AN28" s="236" t="s">
        <v>287</v>
      </c>
      <c r="AO28" s="236" t="s">
        <v>288</v>
      </c>
      <c r="AP28" s="236" t="s">
        <v>289</v>
      </c>
      <c r="AQ28" s="236" t="s">
        <v>290</v>
      </c>
      <c r="AR28" s="236" t="s">
        <v>291</v>
      </c>
      <c r="AS28" s="236" t="s">
        <v>251</v>
      </c>
      <c r="AT28" s="236" t="s">
        <v>252</v>
      </c>
      <c r="AU28" s="236" t="s">
        <v>254</v>
      </c>
      <c r="AV28" s="236" t="s">
        <v>253</v>
      </c>
      <c r="AW28" s="237" t="s">
        <v>54</v>
      </c>
      <c r="AX28" s="237" t="s">
        <v>8</v>
      </c>
      <c r="AY28" s="7"/>
      <c r="AZ28" s="238"/>
      <c r="BA28" s="235" t="s">
        <v>5</v>
      </c>
      <c r="BB28" s="236" t="s">
        <v>6</v>
      </c>
      <c r="BC28" s="236" t="s">
        <v>7</v>
      </c>
      <c r="BD28" s="236" t="s">
        <v>287</v>
      </c>
      <c r="BE28" s="236" t="s">
        <v>288</v>
      </c>
      <c r="BF28" s="236" t="s">
        <v>289</v>
      </c>
      <c r="BG28" s="236" t="s">
        <v>290</v>
      </c>
      <c r="BH28" s="236" t="s">
        <v>291</v>
      </c>
      <c r="BI28" s="236" t="s">
        <v>251</v>
      </c>
      <c r="BJ28" s="236" t="s">
        <v>252</v>
      </c>
      <c r="BK28" s="236" t="s">
        <v>254</v>
      </c>
      <c r="BL28" s="236" t="s">
        <v>253</v>
      </c>
      <c r="BM28" s="237" t="s">
        <v>54</v>
      </c>
      <c r="BN28" s="237" t="s">
        <v>8</v>
      </c>
      <c r="BP28" s="238"/>
      <c r="BQ28" s="235" t="s">
        <v>5</v>
      </c>
      <c r="BR28" s="236" t="s">
        <v>6</v>
      </c>
      <c r="BS28" s="236" t="s">
        <v>7</v>
      </c>
      <c r="BT28" s="236" t="s">
        <v>287</v>
      </c>
      <c r="BU28" s="236" t="s">
        <v>288</v>
      </c>
      <c r="BV28" s="236" t="s">
        <v>289</v>
      </c>
      <c r="BW28" s="236" t="s">
        <v>290</v>
      </c>
      <c r="BX28" s="236" t="s">
        <v>291</v>
      </c>
      <c r="BY28" s="236" t="s">
        <v>251</v>
      </c>
      <c r="BZ28" s="236" t="s">
        <v>252</v>
      </c>
      <c r="CA28" s="236" t="s">
        <v>254</v>
      </c>
      <c r="CB28" s="236" t="s">
        <v>253</v>
      </c>
      <c r="CC28" s="271" t="s">
        <v>54</v>
      </c>
      <c r="CD28" s="271" t="s">
        <v>8</v>
      </c>
      <c r="CE28" s="7"/>
      <c r="CF28" s="248"/>
    </row>
    <row r="29" spans="1:84" s="227" customFormat="1" ht="37.5" hidden="1" customHeight="1" thickTop="1" thickBot="1">
      <c r="B29" s="232">
        <f>IF(ME!$H$25=0,0,1)</f>
        <v>0</v>
      </c>
      <c r="C29" s="341"/>
      <c r="D29" s="45" t="s">
        <v>66</v>
      </c>
      <c r="E29" s="239"/>
      <c r="F29" s="239"/>
      <c r="G29" s="239"/>
      <c r="H29" s="239"/>
      <c r="I29" s="239"/>
      <c r="J29" s="239"/>
      <c r="K29" s="239"/>
      <c r="L29" s="239"/>
      <c r="M29" s="239"/>
      <c r="N29" s="239"/>
      <c r="O29" s="239"/>
      <c r="P29" s="239"/>
      <c r="Q29" s="46"/>
      <c r="R29" s="46">
        <f>SUM(E29:P29)</f>
        <v>0</v>
      </c>
      <c r="S29" s="44"/>
      <c r="T29" s="45" t="s">
        <v>66</v>
      </c>
      <c r="U29" s="239"/>
      <c r="V29" s="239"/>
      <c r="W29" s="239"/>
      <c r="X29" s="239"/>
      <c r="Y29" s="239"/>
      <c r="Z29" s="239"/>
      <c r="AA29" s="239"/>
      <c r="AB29" s="239"/>
      <c r="AC29" s="239"/>
      <c r="AD29" s="239"/>
      <c r="AE29" s="239"/>
      <c r="AF29" s="239"/>
      <c r="AG29" s="46"/>
      <c r="AH29" s="46">
        <f>SUM(U29:AF29)</f>
        <v>0</v>
      </c>
      <c r="AI29" s="44"/>
      <c r="AJ29" s="45" t="s">
        <v>66</v>
      </c>
      <c r="AK29" s="239"/>
      <c r="AL29" s="239"/>
      <c r="AM29" s="239"/>
      <c r="AN29" s="239"/>
      <c r="AO29" s="239"/>
      <c r="AP29" s="239"/>
      <c r="AQ29" s="239"/>
      <c r="AR29" s="239"/>
      <c r="AS29" s="239"/>
      <c r="AT29" s="239"/>
      <c r="AU29" s="239"/>
      <c r="AV29" s="239"/>
      <c r="AW29" s="46"/>
      <c r="AX29" s="46">
        <f>SUM(AK29:AV29)</f>
        <v>0</v>
      </c>
      <c r="AY29" s="44"/>
      <c r="AZ29" s="45" t="s">
        <v>66</v>
      </c>
      <c r="BA29" s="239"/>
      <c r="BB29" s="239"/>
      <c r="BC29" s="239"/>
      <c r="BD29" s="239"/>
      <c r="BE29" s="239"/>
      <c r="BF29" s="239"/>
      <c r="BG29" s="239"/>
      <c r="BH29" s="239"/>
      <c r="BI29" s="239"/>
      <c r="BJ29" s="239"/>
      <c r="BK29" s="239"/>
      <c r="BL29" s="239"/>
      <c r="BM29" s="46"/>
      <c r="BN29" s="46">
        <f>SUM(BA29:BL29)</f>
        <v>0</v>
      </c>
      <c r="BO29" s="240"/>
      <c r="BP29" s="45" t="s">
        <v>66</v>
      </c>
      <c r="BQ29" s="239"/>
      <c r="BR29" s="239"/>
      <c r="BS29" s="239"/>
      <c r="BT29" s="239"/>
      <c r="BU29" s="239"/>
      <c r="BV29" s="239"/>
      <c r="BW29" s="239"/>
      <c r="BX29" s="239"/>
      <c r="BY29" s="239"/>
      <c r="BZ29" s="239"/>
      <c r="CA29" s="239"/>
      <c r="CB29" s="239"/>
      <c r="CC29" s="272"/>
      <c r="CD29" s="272">
        <f>SUM(BQ29:CB29)</f>
        <v>0</v>
      </c>
      <c r="CE29" s="42"/>
      <c r="CF29" s="244"/>
    </row>
    <row r="30" spans="1:84" s="227" customFormat="1" ht="26.25" customHeight="1" thickTop="1" thickBot="1">
      <c r="B30" s="232">
        <f>IF(ME!$H$25=0,0,1)</f>
        <v>0</v>
      </c>
      <c r="C30" s="337" t="str">
        <f>C94</f>
        <v xml:space="preserve">: </v>
      </c>
      <c r="D30" s="45" t="s">
        <v>9</v>
      </c>
      <c r="E30" s="239"/>
      <c r="F30" s="239"/>
      <c r="G30" s="239"/>
      <c r="H30" s="239"/>
      <c r="I30" s="239"/>
      <c r="J30" s="239"/>
      <c r="K30" s="239"/>
      <c r="L30" s="239"/>
      <c r="M30" s="239"/>
      <c r="N30" s="239"/>
      <c r="O30" s="239"/>
      <c r="P30" s="239"/>
      <c r="Q30" s="46">
        <f>SUMIF(E65:P65,"=1",E30:P30)</f>
        <v>0</v>
      </c>
      <c r="R30" s="46">
        <f>SUM(E30:P30)</f>
        <v>0</v>
      </c>
      <c r="S30" s="42">
        <v>7</v>
      </c>
      <c r="T30" s="45" t="s">
        <v>9</v>
      </c>
      <c r="U30" s="239"/>
      <c r="V30" s="239"/>
      <c r="W30" s="239"/>
      <c r="X30" s="239"/>
      <c r="Y30" s="239"/>
      <c r="Z30" s="239"/>
      <c r="AA30" s="239"/>
      <c r="AB30" s="239"/>
      <c r="AC30" s="239"/>
      <c r="AD30" s="239"/>
      <c r="AE30" s="239"/>
      <c r="AF30" s="239"/>
      <c r="AG30" s="46">
        <f>SUMIF(U65:AF65,"=1",U30:AF30)</f>
        <v>0</v>
      </c>
      <c r="AH30" s="46">
        <f>SUM(U30:AF30)</f>
        <v>0</v>
      </c>
      <c r="AI30" s="42"/>
      <c r="AJ30" s="45" t="s">
        <v>9</v>
      </c>
      <c r="AK30" s="239"/>
      <c r="AL30" s="239"/>
      <c r="AM30" s="239"/>
      <c r="AN30" s="239"/>
      <c r="AO30" s="239"/>
      <c r="AP30" s="239"/>
      <c r="AQ30" s="239"/>
      <c r="AR30" s="239"/>
      <c r="AS30" s="239"/>
      <c r="AT30" s="239"/>
      <c r="AU30" s="239"/>
      <c r="AV30" s="239"/>
      <c r="AW30" s="46">
        <f>SUMIF(AK65:AV65,"=1",AK30:AV30)</f>
        <v>0</v>
      </c>
      <c r="AX30" s="46">
        <f>SUM(AK30:AV30)</f>
        <v>0</v>
      </c>
      <c r="AY30" s="42"/>
      <c r="AZ30" s="45" t="s">
        <v>9</v>
      </c>
      <c r="BA30" s="239"/>
      <c r="BB30" s="239"/>
      <c r="BC30" s="239"/>
      <c r="BD30" s="239"/>
      <c r="BE30" s="239"/>
      <c r="BF30" s="239"/>
      <c r="BG30" s="239"/>
      <c r="BH30" s="239"/>
      <c r="BI30" s="239"/>
      <c r="BJ30" s="239"/>
      <c r="BK30" s="239"/>
      <c r="BL30" s="239"/>
      <c r="BM30" s="46">
        <f>SUMIF(BA65:BL65,"=1",BA30:BL30)</f>
        <v>0</v>
      </c>
      <c r="BN30" s="46">
        <f>SUM(BA30:BL30)</f>
        <v>0</v>
      </c>
      <c r="BP30" s="45" t="s">
        <v>9</v>
      </c>
      <c r="BQ30" s="239"/>
      <c r="BR30" s="239"/>
      <c r="BS30" s="239"/>
      <c r="BT30" s="239"/>
      <c r="BU30" s="239"/>
      <c r="BV30" s="239"/>
      <c r="BW30" s="239"/>
      <c r="BX30" s="239"/>
      <c r="BY30" s="239"/>
      <c r="BZ30" s="239"/>
      <c r="CA30" s="239"/>
      <c r="CB30" s="239"/>
      <c r="CC30" s="272">
        <f>SUMIF(BQ65:CB65,"=1",BQ30:CB30)</f>
        <v>0</v>
      </c>
      <c r="CD30" s="272">
        <f>SUM(BQ30:CB30)</f>
        <v>0</v>
      </c>
      <c r="CE30" s="42"/>
      <c r="CF30" s="244"/>
    </row>
    <row r="31" spans="1:84" s="227" customFormat="1" ht="26.25" customHeight="1" thickTop="1" thickBot="1">
      <c r="B31" s="232">
        <f>IF(ME!$H$25=0,0,1)</f>
        <v>0</v>
      </c>
      <c r="C31" s="338"/>
      <c r="D31" s="45" t="s">
        <v>10</v>
      </c>
      <c r="E31" s="239"/>
      <c r="F31" s="239"/>
      <c r="G31" s="239"/>
      <c r="H31" s="239"/>
      <c r="I31" s="239"/>
      <c r="J31" s="239"/>
      <c r="K31" s="239"/>
      <c r="L31" s="239"/>
      <c r="M31" s="239"/>
      <c r="N31" s="239"/>
      <c r="O31" s="239"/>
      <c r="P31" s="239"/>
      <c r="Q31" s="46">
        <f>SUMIF(E66:P66,"=1",E31:P31)</f>
        <v>0</v>
      </c>
      <c r="R31" s="46">
        <f>SUM(E31:P31)</f>
        <v>0</v>
      </c>
      <c r="S31" s="42">
        <v>8</v>
      </c>
      <c r="T31" s="45" t="s">
        <v>10</v>
      </c>
      <c r="U31" s="239"/>
      <c r="V31" s="239"/>
      <c r="W31" s="239"/>
      <c r="X31" s="239"/>
      <c r="Y31" s="239"/>
      <c r="Z31" s="239"/>
      <c r="AA31" s="239"/>
      <c r="AB31" s="239"/>
      <c r="AC31" s="239"/>
      <c r="AD31" s="239"/>
      <c r="AE31" s="239"/>
      <c r="AF31" s="239"/>
      <c r="AG31" s="46">
        <f>SUMIF(U66:AF66,"=1",U31:AF31)</f>
        <v>0</v>
      </c>
      <c r="AH31" s="46">
        <f>SUM(U31:AF31)</f>
        <v>0</v>
      </c>
      <c r="AI31" s="42"/>
      <c r="AJ31" s="45" t="s">
        <v>10</v>
      </c>
      <c r="AK31" s="239"/>
      <c r="AL31" s="239"/>
      <c r="AM31" s="239"/>
      <c r="AN31" s="239"/>
      <c r="AO31" s="239"/>
      <c r="AP31" s="239"/>
      <c r="AQ31" s="239"/>
      <c r="AR31" s="239"/>
      <c r="AS31" s="239"/>
      <c r="AT31" s="239"/>
      <c r="AU31" s="239"/>
      <c r="AV31" s="239"/>
      <c r="AW31" s="46">
        <f>SUMIF(AK66:AV66,"=1",AK31:AV31)</f>
        <v>0</v>
      </c>
      <c r="AX31" s="46">
        <f>SUM(AK31:AV31)</f>
        <v>0</v>
      </c>
      <c r="AY31" s="42"/>
      <c r="AZ31" s="45" t="s">
        <v>10</v>
      </c>
      <c r="BA31" s="239"/>
      <c r="BB31" s="239"/>
      <c r="BC31" s="239"/>
      <c r="BD31" s="239"/>
      <c r="BE31" s="239"/>
      <c r="BF31" s="239"/>
      <c r="BG31" s="239"/>
      <c r="BH31" s="239"/>
      <c r="BI31" s="239"/>
      <c r="BJ31" s="239"/>
      <c r="BK31" s="239"/>
      <c r="BL31" s="239"/>
      <c r="BM31" s="46">
        <f>SUMIF(BA66:BL66,"=1",BA31:BL31)</f>
        <v>0</v>
      </c>
      <c r="BN31" s="46">
        <f>SUM(BA31:BL31)</f>
        <v>0</v>
      </c>
      <c r="BP31" s="45" t="s">
        <v>10</v>
      </c>
      <c r="BQ31" s="239"/>
      <c r="BR31" s="239"/>
      <c r="BS31" s="239"/>
      <c r="BT31" s="239"/>
      <c r="BU31" s="239"/>
      <c r="BV31" s="239"/>
      <c r="BW31" s="239"/>
      <c r="BX31" s="239"/>
      <c r="BY31" s="239"/>
      <c r="BZ31" s="239"/>
      <c r="CA31" s="239"/>
      <c r="CB31" s="239"/>
      <c r="CC31" s="272">
        <f>SUMIF(BQ66:CB66,"=1",BQ31:CB31)</f>
        <v>0</v>
      </c>
      <c r="CD31" s="272">
        <f>SUM(BQ31:CB31)</f>
        <v>0</v>
      </c>
      <c r="CE31" s="42"/>
      <c r="CF31" s="244"/>
    </row>
    <row r="32" spans="1:84" s="227" customFormat="1" ht="26.25" customHeight="1" thickTop="1" thickBot="1">
      <c r="B32" s="232">
        <f>IF(ME!$H$25=0,0,1)</f>
        <v>0</v>
      </c>
      <c r="C32" s="339"/>
      <c r="D32" s="45" t="s">
        <v>4</v>
      </c>
      <c r="E32" s="47" t="str">
        <f>IF(ISERROR(IF($S32="A",E31/E30,E31/E30)),"",IF($S32="A",E31/E30,E31/E30))</f>
        <v/>
      </c>
      <c r="F32" s="47" t="str">
        <f t="shared" ref="F32" si="368">IF(ISERROR(IF($S32="A",F31/F30,F31/F30)),"",IF($S32="A",F31/F30,F31/F30))</f>
        <v/>
      </c>
      <c r="G32" s="47" t="str">
        <f t="shared" ref="G32" si="369">IF(ISERROR(IF($S32="A",G31/G30,G31/G30)),"",IF($S32="A",G31/G30,G31/G30))</f>
        <v/>
      </c>
      <c r="H32" s="47" t="str">
        <f t="shared" ref="H32" si="370">IF(ISERROR(IF($S32="A",H31/H30,H31/H30)),"",IF($S32="A",H31/H30,H31/H30))</f>
        <v/>
      </c>
      <c r="I32" s="47" t="str">
        <f t="shared" ref="I32" si="371">IF(ISERROR(IF($S32="A",I31/I30,I31/I30)),"",IF($S32="A",I31/I30,I31/I30))</f>
        <v/>
      </c>
      <c r="J32" s="47" t="str">
        <f t="shared" ref="J32" si="372">IF(ISERROR(IF($S32="A",J31/J30,J31/J30)),"",IF($S32="A",J31/J30,J31/J30))</f>
        <v/>
      </c>
      <c r="K32" s="47" t="str">
        <f t="shared" ref="K32" si="373">IF(ISERROR(IF($S32="A",K31/K30,K31/K30)),"",IF($S32="A",K31/K30,K31/K30))</f>
        <v/>
      </c>
      <c r="L32" s="47" t="str">
        <f t="shared" ref="L32" si="374">IF(ISERROR(IF($S32="A",L31/L30,L31/L30)),"",IF($S32="A",L31/L30,L31/L30))</f>
        <v/>
      </c>
      <c r="M32" s="47" t="str">
        <f t="shared" ref="M32" si="375">IF(ISERROR(IF($S32="A",M31/M30,M31/M30)),"",IF($S32="A",M31/M30,M31/M30))</f>
        <v/>
      </c>
      <c r="N32" s="47" t="str">
        <f t="shared" ref="N32" si="376">IF(ISERROR(IF($S32="A",N31/N30,N31/N30)),"",IF($S32="A",N31/N30,N31/N30))</f>
        <v/>
      </c>
      <c r="O32" s="47" t="str">
        <f t="shared" ref="O32" si="377">IF(ISERROR(IF($S32="A",O31/O30,O31/O30)),"",IF($S32="A",O31/O30,O31/O30))</f>
        <v/>
      </c>
      <c r="P32" s="47" t="str">
        <f t="shared" ref="P32" si="378">IF(ISERROR(IF($S32="A",P31/P30,P31/P30)),"",IF($S32="A",P31/P30,P31/P30))</f>
        <v/>
      </c>
      <c r="Q32" s="47" t="str">
        <f t="shared" ref="Q32" si="379">IF(ISERROR(IF($S32="A",Q31/Q30,Q31/Q30)),"",IF($S32="A",Q31/Q30,Q31/Q30))</f>
        <v/>
      </c>
      <c r="R32" s="47" t="str">
        <f t="shared" ref="R32" si="380">IF(ISERROR(IF($S32="A",R31/R30,R31/R30)),"",IF($S32="A",R31/R30,R31/R30))</f>
        <v/>
      </c>
      <c r="S32" s="42" t="str">
        <f>LEFT(C30,1)</f>
        <v>:</v>
      </c>
      <c r="T32" s="45" t="s">
        <v>4</v>
      </c>
      <c r="U32" s="47" t="str">
        <f>IF(ISERROR(IF($S32="A",U31/U30,U31/U30)),"",IF($S32="A",U31/U30,U31/U30))</f>
        <v/>
      </c>
      <c r="V32" s="47" t="str">
        <f t="shared" ref="V32" si="381">IF(ISERROR(IF($S32="A",V31/V30,V31/V30)),"",IF($S32="A",V31/V30,V31/V30))</f>
        <v/>
      </c>
      <c r="W32" s="47" t="str">
        <f t="shared" ref="W32" si="382">IF(ISERROR(IF($S32="A",W31/W30,W31/W30)),"",IF($S32="A",W31/W30,W31/W30))</f>
        <v/>
      </c>
      <c r="X32" s="47" t="str">
        <f t="shared" ref="X32" si="383">IF(ISERROR(IF($S32="A",X31/X30,X31/X30)),"",IF($S32="A",X31/X30,X31/X30))</f>
        <v/>
      </c>
      <c r="Y32" s="47" t="str">
        <f t="shared" ref="Y32" si="384">IF(ISERROR(IF($S32="A",Y31/Y30,Y31/Y30)),"",IF($S32="A",Y31/Y30,Y31/Y30))</f>
        <v/>
      </c>
      <c r="Z32" s="47" t="str">
        <f t="shared" ref="Z32" si="385">IF(ISERROR(IF($S32="A",Z31/Z30,Z31/Z30)),"",IF($S32="A",Z31/Z30,Z31/Z30))</f>
        <v/>
      </c>
      <c r="AA32" s="47" t="str">
        <f t="shared" ref="AA32" si="386">IF(ISERROR(IF($S32="A",AA31/AA30,AA31/AA30)),"",IF($S32="A",AA31/AA30,AA31/AA30))</f>
        <v/>
      </c>
      <c r="AB32" s="47" t="str">
        <f t="shared" ref="AB32" si="387">IF(ISERROR(IF($S32="A",AB31/AB30,AB31/AB30)),"",IF($S32="A",AB31/AB30,AB31/AB30))</f>
        <v/>
      </c>
      <c r="AC32" s="47" t="str">
        <f t="shared" ref="AC32" si="388">IF(ISERROR(IF($S32="A",AC31/AC30,AC31/AC30)),"",IF($S32="A",AC31/AC30,AC31/AC30))</f>
        <v/>
      </c>
      <c r="AD32" s="47" t="str">
        <f t="shared" ref="AD32" si="389">IF(ISERROR(IF($S32="A",AD31/AD30,AD31/AD30)),"",IF($S32="A",AD31/AD30,AD31/AD30))</f>
        <v/>
      </c>
      <c r="AE32" s="47" t="str">
        <f t="shared" ref="AE32" si="390">IF(ISERROR(IF($S32="A",AE31/AE30,AE31/AE30)),"",IF($S32="A",AE31/AE30,AE31/AE30))</f>
        <v/>
      </c>
      <c r="AF32" s="47" t="str">
        <f t="shared" ref="AF32" si="391">IF(ISERROR(IF($S32="A",AF31/AF30,AF31/AF30)),"",IF($S32="A",AF31/AF30,AF31/AF30))</f>
        <v/>
      </c>
      <c r="AG32" s="47" t="str">
        <f t="shared" ref="AG32" si="392">IF(ISERROR(IF($S32="A",AG31/AG30,AG31/AG30)),"",IF($S32="A",AG31/AG30,AG31/AG30))</f>
        <v/>
      </c>
      <c r="AH32" s="47" t="str">
        <f t="shared" ref="AH32" si="393">IF(ISERROR(IF($S32="A",AH31/AH30,AH31/AH30)),"",IF($S32="A",AH31/AH30,AH31/AH30))</f>
        <v/>
      </c>
      <c r="AI32" s="42"/>
      <c r="AJ32" s="45" t="s">
        <v>4</v>
      </c>
      <c r="AK32" s="47" t="str">
        <f>IF(ISERROR(IF($S32="A",AK31/AK30,AK31/AK30)),"",IF($S32="A",AK31/AK30,AK31/AK30))</f>
        <v/>
      </c>
      <c r="AL32" s="47" t="str">
        <f t="shared" ref="AL32" si="394">IF(ISERROR(IF($S32="A",AL31/AL30,AL31/AL30)),"",IF($S32="A",AL31/AL30,AL31/AL30))</f>
        <v/>
      </c>
      <c r="AM32" s="47" t="str">
        <f t="shared" ref="AM32" si="395">IF(ISERROR(IF($S32="A",AM31/AM30,AM31/AM30)),"",IF($S32="A",AM31/AM30,AM31/AM30))</f>
        <v/>
      </c>
      <c r="AN32" s="47" t="str">
        <f t="shared" ref="AN32" si="396">IF(ISERROR(IF($S32="A",AN31/AN30,AN31/AN30)),"",IF($S32="A",AN31/AN30,AN31/AN30))</f>
        <v/>
      </c>
      <c r="AO32" s="47" t="str">
        <f t="shared" ref="AO32" si="397">IF(ISERROR(IF($S32="A",AO31/AO30,AO31/AO30)),"",IF($S32="A",AO31/AO30,AO31/AO30))</f>
        <v/>
      </c>
      <c r="AP32" s="47" t="str">
        <f t="shared" ref="AP32" si="398">IF(ISERROR(IF($S32="A",AP31/AP30,AP31/AP30)),"",IF($S32="A",AP31/AP30,AP31/AP30))</f>
        <v/>
      </c>
      <c r="AQ32" s="47" t="str">
        <f t="shared" ref="AQ32" si="399">IF(ISERROR(IF($S32="A",AQ31/AQ30,AQ31/AQ30)),"",IF($S32="A",AQ31/AQ30,AQ31/AQ30))</f>
        <v/>
      </c>
      <c r="AR32" s="47" t="str">
        <f t="shared" ref="AR32" si="400">IF(ISERROR(IF($S32="A",AR31/AR30,AR31/AR30)),"",IF($S32="A",AR31/AR30,AR31/AR30))</f>
        <v/>
      </c>
      <c r="AS32" s="47" t="str">
        <f t="shared" ref="AS32" si="401">IF(ISERROR(IF($S32="A",AS31/AS30,AS31/AS30)),"",IF($S32="A",AS31/AS30,AS31/AS30))</f>
        <v/>
      </c>
      <c r="AT32" s="47" t="str">
        <f t="shared" ref="AT32" si="402">IF(ISERROR(IF($S32="A",AT31/AT30,AT31/AT30)),"",IF($S32="A",AT31/AT30,AT31/AT30))</f>
        <v/>
      </c>
      <c r="AU32" s="47" t="str">
        <f t="shared" ref="AU32" si="403">IF(ISERROR(IF($S32="A",AU31/AU30,AU31/AU30)),"",IF($S32="A",AU31/AU30,AU31/AU30))</f>
        <v/>
      </c>
      <c r="AV32" s="47" t="str">
        <f t="shared" ref="AV32" si="404">IF(ISERROR(IF($S32="A",AV31/AV30,AV31/AV30)),"",IF($S32="A",AV31/AV30,AV31/AV30))</f>
        <v/>
      </c>
      <c r="AW32" s="47" t="str">
        <f t="shared" ref="AW32" si="405">IF(ISERROR(IF($S32="A",AW31/AW30,AW31/AW30)),"",IF($S32="A",AW31/AW30,AW31/AW30))</f>
        <v/>
      </c>
      <c r="AX32" s="47" t="str">
        <f t="shared" ref="AX32" si="406">IF(ISERROR(IF($S32="A",AX31/AX30,AX31/AX30)),"",IF($S32="A",AX31/AX30,AX31/AX30))</f>
        <v/>
      </c>
      <c r="AY32" s="42"/>
      <c r="AZ32" s="45" t="s">
        <v>4</v>
      </c>
      <c r="BA32" s="47" t="str">
        <f>IF(ISERROR(IF($S32="A",BA31/BA30,BA31/BA30)),"",IF($S32="A",BA31/BA30,BA31/BA30))</f>
        <v/>
      </c>
      <c r="BB32" s="47" t="str">
        <f t="shared" ref="BB32" si="407">IF(ISERROR(IF($S32="A",BB31/BB30,BB31/BB30)),"",IF($S32="A",BB31/BB30,BB31/BB30))</f>
        <v/>
      </c>
      <c r="BC32" s="47" t="str">
        <f t="shared" ref="BC32" si="408">IF(ISERROR(IF($S32="A",BC31/BC30,BC31/BC30)),"",IF($S32="A",BC31/BC30,BC31/BC30))</f>
        <v/>
      </c>
      <c r="BD32" s="47" t="str">
        <f t="shared" ref="BD32" si="409">IF(ISERROR(IF($S32="A",BD31/BD30,BD31/BD30)),"",IF($S32="A",BD31/BD30,BD31/BD30))</f>
        <v/>
      </c>
      <c r="BE32" s="47" t="str">
        <f t="shared" ref="BE32" si="410">IF(ISERROR(IF($S32="A",BE31/BE30,BE31/BE30)),"",IF($S32="A",BE31/BE30,BE31/BE30))</f>
        <v/>
      </c>
      <c r="BF32" s="47" t="str">
        <f t="shared" ref="BF32" si="411">IF(ISERROR(IF($S32="A",BF31/BF30,BF31/BF30)),"",IF($S32="A",BF31/BF30,BF31/BF30))</f>
        <v/>
      </c>
      <c r="BG32" s="47" t="str">
        <f t="shared" ref="BG32" si="412">IF(ISERROR(IF($S32="A",BG31/BG30,BG31/BG30)),"",IF($S32="A",BG31/BG30,BG31/BG30))</f>
        <v/>
      </c>
      <c r="BH32" s="47" t="str">
        <f t="shared" ref="BH32" si="413">IF(ISERROR(IF($S32="A",BH31/BH30,BH31/BH30)),"",IF($S32="A",BH31/BH30,BH31/BH30))</f>
        <v/>
      </c>
      <c r="BI32" s="47" t="str">
        <f t="shared" ref="BI32" si="414">IF(ISERROR(IF($S32="A",BI31/BI30,BI31/BI30)),"",IF($S32="A",BI31/BI30,BI31/BI30))</f>
        <v/>
      </c>
      <c r="BJ32" s="47" t="str">
        <f t="shared" ref="BJ32" si="415">IF(ISERROR(IF($S32="A",BJ31/BJ30,BJ31/BJ30)),"",IF($S32="A",BJ31/BJ30,BJ31/BJ30))</f>
        <v/>
      </c>
      <c r="BK32" s="47" t="str">
        <f t="shared" ref="BK32" si="416">IF(ISERROR(IF($S32="A",BK31/BK30,BK31/BK30)),"",IF($S32="A",BK31/BK30,BK31/BK30))</f>
        <v/>
      </c>
      <c r="BL32" s="47" t="str">
        <f t="shared" ref="BL32" si="417">IF(ISERROR(IF($S32="A",BL31/BL30,BL31/BL30)),"",IF($S32="A",BL31/BL30,BL31/BL30))</f>
        <v/>
      </c>
      <c r="BM32" s="47" t="str">
        <f t="shared" ref="BM32" si="418">IF(ISERROR(IF($S32="A",BM31/BM30,BM31/BM30)),"",IF($S32="A",BM31/BM30,BM31/BM30))</f>
        <v/>
      </c>
      <c r="BN32" s="47" t="str">
        <f t="shared" ref="BN32" si="419">IF(ISERROR(IF($S32="A",BN31/BN30,BN31/BN30)),"",IF($S32="A",BN31/BN30,BN31/BN30))</f>
        <v/>
      </c>
      <c r="BP32" s="45" t="s">
        <v>4</v>
      </c>
      <c r="BQ32" s="47" t="str">
        <f>IF(ISERROR(IF($S32="A",BQ31/BQ30,BQ31/BQ30)),"",IF($S32="A",BQ31/BQ30,BQ31/BQ30))</f>
        <v/>
      </c>
      <c r="BR32" s="47" t="str">
        <f t="shared" ref="BR32" si="420">IF(ISERROR(IF($S32="A",BR31/BR30,BR31/BR30)),"",IF($S32="A",BR31/BR30,BR31/BR30))</f>
        <v/>
      </c>
      <c r="BS32" s="47" t="str">
        <f t="shared" ref="BS32" si="421">IF(ISERROR(IF($S32="A",BS31/BS30,BS31/BS30)),"",IF($S32="A",BS31/BS30,BS31/BS30))</f>
        <v/>
      </c>
      <c r="BT32" s="47" t="str">
        <f t="shared" ref="BT32" si="422">IF(ISERROR(IF($S32="A",BT31/BT30,BT31/BT30)),"",IF($S32="A",BT31/BT30,BT31/BT30))</f>
        <v/>
      </c>
      <c r="BU32" s="47" t="str">
        <f t="shared" ref="BU32" si="423">IF(ISERROR(IF($S32="A",BU31/BU30,BU31/BU30)),"",IF($S32="A",BU31/BU30,BU31/BU30))</f>
        <v/>
      </c>
      <c r="BV32" s="47" t="str">
        <f t="shared" ref="BV32" si="424">IF(ISERROR(IF($S32="A",BV31/BV30,BV31/BV30)),"",IF($S32="A",BV31/BV30,BV31/BV30))</f>
        <v/>
      </c>
      <c r="BW32" s="47" t="str">
        <f t="shared" ref="BW32" si="425">IF(ISERROR(IF($S32="A",BW31/BW30,BW31/BW30)),"",IF($S32="A",BW31/BW30,BW31/BW30))</f>
        <v/>
      </c>
      <c r="BX32" s="47" t="str">
        <f t="shared" ref="BX32" si="426">IF(ISERROR(IF($S32="A",BX31/BX30,BX31/BX30)),"",IF($S32="A",BX31/BX30,BX31/BX30))</f>
        <v/>
      </c>
      <c r="BY32" s="47" t="str">
        <f t="shared" ref="BY32" si="427">IF(ISERROR(IF($S32="A",BY31/BY30,BY31/BY30)),"",IF($S32="A",BY31/BY30,BY31/BY30))</f>
        <v/>
      </c>
      <c r="BZ32" s="47" t="str">
        <f t="shared" ref="BZ32" si="428">IF(ISERROR(IF($S32="A",BZ31/BZ30,BZ31/BZ30)),"",IF($S32="A",BZ31/BZ30,BZ31/BZ30))</f>
        <v/>
      </c>
      <c r="CA32" s="47" t="str">
        <f t="shared" ref="CA32" si="429">IF(ISERROR(IF($S32="A",CA31/CA30,CA31/CA30)),"",IF($S32="A",CA31/CA30,CA31/CA30))</f>
        <v/>
      </c>
      <c r="CB32" s="47" t="str">
        <f t="shared" ref="CB32" si="430">IF(ISERROR(IF($S32="A",CB31/CB30,CB31/CB30)),"",IF($S32="A",CB31/CB30,CB31/CB30))</f>
        <v/>
      </c>
      <c r="CC32" s="273" t="str">
        <f t="shared" ref="CC32" si="431">IF(ISERROR(IF($S32="A",CC31/CC30,CC31/CC30)),"",IF($S32="A",CC31/CC30,CC31/CC30))</f>
        <v/>
      </c>
      <c r="CD32" s="273" t="str">
        <f t="shared" ref="CD32" si="432">IF(ISERROR(IF($S32="A",CD31/CD30,CD31/CD30)),"",IF($S32="A",CD31/CD30,CD31/CD30))</f>
        <v/>
      </c>
      <c r="CE32" s="144" t="str">
        <f>IF(ISERROR(AVERAGE(Q32,AG32,AW32,BM32,CC32)),"",AVERAGE(Q32,AG32,AW32,BM32,CC32))</f>
        <v/>
      </c>
      <c r="CF32" s="244"/>
    </row>
    <row r="33" spans="1:84" ht="9" customHeight="1" thickTop="1" thickBot="1">
      <c r="E33" s="42" t="str">
        <f>IF(E32&lt;0,-E32,E32)</f>
        <v/>
      </c>
      <c r="F33" s="42" t="str">
        <f t="shared" ref="F33" si="433">IF(F32&lt;0,-F32,F32)</f>
        <v/>
      </c>
      <c r="G33" s="42" t="str">
        <f t="shared" ref="G33" si="434">IF(G32&lt;0,-G32,G32)</f>
        <v/>
      </c>
      <c r="H33" s="42" t="str">
        <f t="shared" ref="H33" si="435">IF(H32&lt;0,-H32,H32)</f>
        <v/>
      </c>
      <c r="I33" s="42" t="str">
        <f t="shared" ref="I33" si="436">IF(I32&lt;0,-I32,I32)</f>
        <v/>
      </c>
      <c r="J33" s="42" t="str">
        <f t="shared" ref="J33" si="437">IF(J32&lt;0,-J32,J32)</f>
        <v/>
      </c>
      <c r="K33" s="42" t="str">
        <f t="shared" ref="K33" si="438">IF(K32&lt;0,-K32,K32)</f>
        <v/>
      </c>
      <c r="L33" s="42" t="str">
        <f t="shared" ref="L33" si="439">IF(L32&lt;0,-L32,L32)</f>
        <v/>
      </c>
      <c r="M33" s="42" t="str">
        <f t="shared" ref="M33" si="440">IF(M32&lt;0,-M32,M32)</f>
        <v/>
      </c>
      <c r="N33" s="42" t="str">
        <f t="shared" ref="N33" si="441">IF(N32&lt;0,-N32,N32)</f>
        <v/>
      </c>
      <c r="O33" s="42" t="str">
        <f t="shared" ref="O33" si="442">IF(O32&lt;0,-O32,O32)</f>
        <v/>
      </c>
      <c r="P33" s="42" t="str">
        <f t="shared" ref="P33" si="443">IF(P32&lt;0,-P32,P32)</f>
        <v/>
      </c>
      <c r="Q33" s="42" t="str">
        <f t="shared" ref="Q33" si="444">IF(Q32&lt;0,-Q32,Q32)</f>
        <v/>
      </c>
      <c r="R33" s="42" t="str">
        <f t="shared" ref="R33" si="445">IF(R32&lt;0,-R32,R32)</f>
        <v/>
      </c>
      <c r="U33" s="42" t="str">
        <f>IF(U32&lt;0,-U32,U32)</f>
        <v/>
      </c>
      <c r="V33" s="42" t="str">
        <f t="shared" ref="V33" si="446">IF(V32&lt;0,-V32,V32)</f>
        <v/>
      </c>
      <c r="W33" s="42" t="str">
        <f t="shared" ref="W33" si="447">IF(W32&lt;0,-W32,W32)</f>
        <v/>
      </c>
      <c r="X33" s="42" t="str">
        <f t="shared" ref="X33" si="448">IF(X32&lt;0,-X32,X32)</f>
        <v/>
      </c>
      <c r="Y33" s="42" t="str">
        <f t="shared" ref="Y33" si="449">IF(Y32&lt;0,-Y32,Y32)</f>
        <v/>
      </c>
      <c r="Z33" s="42" t="str">
        <f t="shared" ref="Z33" si="450">IF(Z32&lt;0,-Z32,Z32)</f>
        <v/>
      </c>
      <c r="AA33" s="42" t="str">
        <f t="shared" ref="AA33" si="451">IF(AA32&lt;0,-AA32,AA32)</f>
        <v/>
      </c>
      <c r="AB33" s="42" t="str">
        <f t="shared" ref="AB33" si="452">IF(AB32&lt;0,-AB32,AB32)</f>
        <v/>
      </c>
      <c r="AC33" s="42" t="str">
        <f t="shared" ref="AC33" si="453">IF(AC32&lt;0,-AC32,AC32)</f>
        <v/>
      </c>
      <c r="AD33" s="42" t="str">
        <f t="shared" ref="AD33" si="454">IF(AD32&lt;0,-AD32,AD32)</f>
        <v/>
      </c>
      <c r="AE33" s="42" t="str">
        <f t="shared" ref="AE33" si="455">IF(AE32&lt;0,-AE32,AE32)</f>
        <v/>
      </c>
      <c r="AF33" s="42" t="str">
        <f t="shared" ref="AF33" si="456">IF(AF32&lt;0,-AF32,AF32)</f>
        <v/>
      </c>
      <c r="AG33" s="42" t="str">
        <f t="shared" ref="AG33" si="457">IF(AG32&lt;0,-AG32,AG32)</f>
        <v/>
      </c>
      <c r="AH33" s="42" t="str">
        <f t="shared" ref="AH33" si="458">IF(AH32&lt;0,-AH32,AH32)</f>
        <v/>
      </c>
      <c r="AK33" s="42" t="str">
        <f>IF(AK32&lt;0,-AK32,AK32)</f>
        <v/>
      </c>
      <c r="AL33" s="42" t="str">
        <f t="shared" ref="AL33" si="459">IF(AL32&lt;0,-AL32,AL32)</f>
        <v/>
      </c>
      <c r="AM33" s="42" t="str">
        <f t="shared" ref="AM33" si="460">IF(AM32&lt;0,-AM32,AM32)</f>
        <v/>
      </c>
      <c r="AN33" s="42" t="str">
        <f t="shared" ref="AN33" si="461">IF(AN32&lt;0,-AN32,AN32)</f>
        <v/>
      </c>
      <c r="AO33" s="42" t="str">
        <f t="shared" ref="AO33" si="462">IF(AO32&lt;0,-AO32,AO32)</f>
        <v/>
      </c>
      <c r="AP33" s="42" t="str">
        <f t="shared" ref="AP33" si="463">IF(AP32&lt;0,-AP32,AP32)</f>
        <v/>
      </c>
      <c r="AQ33" s="42" t="str">
        <f t="shared" ref="AQ33" si="464">IF(AQ32&lt;0,-AQ32,AQ32)</f>
        <v/>
      </c>
      <c r="AR33" s="42" t="str">
        <f t="shared" ref="AR33" si="465">IF(AR32&lt;0,-AR32,AR32)</f>
        <v/>
      </c>
      <c r="AS33" s="42" t="str">
        <f t="shared" ref="AS33" si="466">IF(AS32&lt;0,-AS32,AS32)</f>
        <v/>
      </c>
      <c r="AT33" s="42" t="str">
        <f t="shared" ref="AT33" si="467">IF(AT32&lt;0,-AT32,AT32)</f>
        <v/>
      </c>
      <c r="AU33" s="42" t="str">
        <f t="shared" ref="AU33" si="468">IF(AU32&lt;0,-AU32,AU32)</f>
        <v/>
      </c>
      <c r="AV33" s="42" t="str">
        <f t="shared" ref="AV33" si="469">IF(AV32&lt;0,-AV32,AV32)</f>
        <v/>
      </c>
      <c r="AW33" s="42" t="str">
        <f t="shared" ref="AW33" si="470">IF(AW32&lt;0,-AW32,AW32)</f>
        <v/>
      </c>
      <c r="AX33" s="42" t="str">
        <f t="shared" ref="AX33" si="471">IF(AX32&lt;0,-AX32,AX32)</f>
        <v/>
      </c>
      <c r="AZ33" s="241"/>
      <c r="BA33" s="42" t="str">
        <f>IF(BA32&lt;0,-BA32,BA32)</f>
        <v/>
      </c>
      <c r="BB33" s="42" t="str">
        <f t="shared" ref="BB33" si="472">IF(BB32&lt;0,-BB32,BB32)</f>
        <v/>
      </c>
      <c r="BC33" s="42" t="str">
        <f t="shared" ref="BC33" si="473">IF(BC32&lt;0,-BC32,BC32)</f>
        <v/>
      </c>
      <c r="BD33" s="42" t="str">
        <f t="shared" ref="BD33" si="474">IF(BD32&lt;0,-BD32,BD32)</f>
        <v/>
      </c>
      <c r="BE33" s="42" t="str">
        <f t="shared" ref="BE33" si="475">IF(BE32&lt;0,-BE32,BE32)</f>
        <v/>
      </c>
      <c r="BF33" s="42" t="str">
        <f t="shared" ref="BF33" si="476">IF(BF32&lt;0,-BF32,BF32)</f>
        <v/>
      </c>
      <c r="BG33" s="42" t="str">
        <f t="shared" ref="BG33" si="477">IF(BG32&lt;0,-BG32,BG32)</f>
        <v/>
      </c>
      <c r="BH33" s="42" t="str">
        <f t="shared" ref="BH33" si="478">IF(BH32&lt;0,-BH32,BH32)</f>
        <v/>
      </c>
      <c r="BI33" s="42" t="str">
        <f t="shared" ref="BI33" si="479">IF(BI32&lt;0,-BI32,BI32)</f>
        <v/>
      </c>
      <c r="BJ33" s="42" t="str">
        <f t="shared" ref="BJ33" si="480">IF(BJ32&lt;0,-BJ32,BJ32)</f>
        <v/>
      </c>
      <c r="BK33" s="42" t="str">
        <f t="shared" ref="BK33" si="481">IF(BK32&lt;0,-BK32,BK32)</f>
        <v/>
      </c>
      <c r="BL33" s="42" t="str">
        <f t="shared" ref="BL33" si="482">IF(BL32&lt;0,-BL32,BL32)</f>
        <v/>
      </c>
      <c r="BM33" s="42" t="str">
        <f t="shared" ref="BM33" si="483">IF(BM32&lt;0,-BM32,BM32)</f>
        <v/>
      </c>
      <c r="BN33" s="42" t="str">
        <f t="shared" ref="BN33" si="484">IF(BN32&lt;0,-BN32,BN32)</f>
        <v/>
      </c>
      <c r="BQ33" s="42" t="str">
        <f>IF(BQ32&lt;0,-BQ32,BQ32)</f>
        <v/>
      </c>
      <c r="BR33" s="42" t="str">
        <f t="shared" ref="BR33" si="485">IF(BR32&lt;0,-BR32,BR32)</f>
        <v/>
      </c>
      <c r="BS33" s="42" t="str">
        <f t="shared" ref="BS33" si="486">IF(BS32&lt;0,-BS32,BS32)</f>
        <v/>
      </c>
      <c r="BT33" s="42" t="str">
        <f t="shared" ref="BT33" si="487">IF(BT32&lt;0,-BT32,BT32)</f>
        <v/>
      </c>
      <c r="BU33" s="42" t="str">
        <f t="shared" ref="BU33" si="488">IF(BU32&lt;0,-BU32,BU32)</f>
        <v/>
      </c>
      <c r="BV33" s="42" t="str">
        <f t="shared" ref="BV33" si="489">IF(BV32&lt;0,-BV32,BV32)</f>
        <v/>
      </c>
      <c r="BW33" s="42" t="str">
        <f t="shared" ref="BW33" si="490">IF(BW32&lt;0,-BW32,BW32)</f>
        <v/>
      </c>
      <c r="BX33" s="42" t="str">
        <f t="shared" ref="BX33" si="491">IF(BX32&lt;0,-BX32,BX32)</f>
        <v/>
      </c>
      <c r="BY33" s="42" t="str">
        <f t="shared" ref="BY33" si="492">IF(BY32&lt;0,-BY32,BY32)</f>
        <v/>
      </c>
      <c r="BZ33" s="42" t="str">
        <f t="shared" ref="BZ33" si="493">IF(BZ32&lt;0,-BZ32,BZ32)</f>
        <v/>
      </c>
      <c r="CA33" s="42" t="str">
        <f t="shared" ref="CA33" si="494">IF(CA32&lt;0,-CA32,CA32)</f>
        <v/>
      </c>
      <c r="CB33" s="42" t="str">
        <f t="shared" ref="CB33" si="495">IF(CB32&lt;0,-CB32,CB32)</f>
        <v/>
      </c>
      <c r="CC33" s="274" t="str">
        <f t="shared" ref="CC33" si="496">IF(CC32&lt;0,-CC32,CC32)</f>
        <v/>
      </c>
      <c r="CD33" s="274" t="str">
        <f t="shared" ref="CD33" si="497">IF(CD32&lt;0,-CD32,CD32)</f>
        <v/>
      </c>
    </row>
    <row r="34" spans="1:84" s="233" customFormat="1" ht="26.25" customHeight="1" thickTop="1" thickBot="1">
      <c r="A34" s="232"/>
      <c r="B34" s="232">
        <f>IF(ME!$H$26=0,0,1)</f>
        <v>0</v>
      </c>
      <c r="C34" s="340" t="s">
        <v>73</v>
      </c>
      <c r="D34" s="234" t="s">
        <v>68</v>
      </c>
      <c r="E34" s="235" t="s">
        <v>5</v>
      </c>
      <c r="F34" s="236" t="s">
        <v>6</v>
      </c>
      <c r="G34" s="236" t="s">
        <v>7</v>
      </c>
      <c r="H34" s="236" t="s">
        <v>287</v>
      </c>
      <c r="I34" s="236" t="s">
        <v>288</v>
      </c>
      <c r="J34" s="236" t="s">
        <v>289</v>
      </c>
      <c r="K34" s="236" t="s">
        <v>290</v>
      </c>
      <c r="L34" s="236" t="s">
        <v>291</v>
      </c>
      <c r="M34" s="236" t="s">
        <v>251</v>
      </c>
      <c r="N34" s="236" t="s">
        <v>252</v>
      </c>
      <c r="O34" s="236" t="s">
        <v>254</v>
      </c>
      <c r="P34" s="236" t="s">
        <v>253</v>
      </c>
      <c r="Q34" s="237" t="s">
        <v>54</v>
      </c>
      <c r="R34" s="237" t="s">
        <v>8</v>
      </c>
      <c r="S34" s="7"/>
      <c r="T34" s="238"/>
      <c r="U34" s="235" t="s">
        <v>5</v>
      </c>
      <c r="V34" s="236" t="s">
        <v>6</v>
      </c>
      <c r="W34" s="236" t="s">
        <v>7</v>
      </c>
      <c r="X34" s="236" t="s">
        <v>287</v>
      </c>
      <c r="Y34" s="236" t="s">
        <v>288</v>
      </c>
      <c r="Z34" s="236" t="s">
        <v>289</v>
      </c>
      <c r="AA34" s="236" t="s">
        <v>290</v>
      </c>
      <c r="AB34" s="236" t="s">
        <v>291</v>
      </c>
      <c r="AC34" s="236" t="s">
        <v>251</v>
      </c>
      <c r="AD34" s="236" t="s">
        <v>252</v>
      </c>
      <c r="AE34" s="236" t="s">
        <v>254</v>
      </c>
      <c r="AF34" s="236" t="s">
        <v>253</v>
      </c>
      <c r="AG34" s="237" t="s">
        <v>54</v>
      </c>
      <c r="AH34" s="237" t="s">
        <v>8</v>
      </c>
      <c r="AI34" s="7"/>
      <c r="AJ34" s="238"/>
      <c r="AK34" s="235" t="s">
        <v>5</v>
      </c>
      <c r="AL34" s="236" t="s">
        <v>6</v>
      </c>
      <c r="AM34" s="236" t="s">
        <v>7</v>
      </c>
      <c r="AN34" s="236" t="s">
        <v>287</v>
      </c>
      <c r="AO34" s="236" t="s">
        <v>288</v>
      </c>
      <c r="AP34" s="236" t="s">
        <v>289</v>
      </c>
      <c r="AQ34" s="236" t="s">
        <v>290</v>
      </c>
      <c r="AR34" s="236" t="s">
        <v>291</v>
      </c>
      <c r="AS34" s="236" t="s">
        <v>251</v>
      </c>
      <c r="AT34" s="236" t="s">
        <v>252</v>
      </c>
      <c r="AU34" s="236" t="s">
        <v>254</v>
      </c>
      <c r="AV34" s="236" t="s">
        <v>253</v>
      </c>
      <c r="AW34" s="237" t="s">
        <v>54</v>
      </c>
      <c r="AX34" s="237" t="s">
        <v>8</v>
      </c>
      <c r="AY34" s="7"/>
      <c r="AZ34" s="238"/>
      <c r="BA34" s="235" t="s">
        <v>5</v>
      </c>
      <c r="BB34" s="236" t="s">
        <v>6</v>
      </c>
      <c r="BC34" s="236" t="s">
        <v>7</v>
      </c>
      <c r="BD34" s="236" t="s">
        <v>287</v>
      </c>
      <c r="BE34" s="236" t="s">
        <v>288</v>
      </c>
      <c r="BF34" s="236" t="s">
        <v>289</v>
      </c>
      <c r="BG34" s="236" t="s">
        <v>290</v>
      </c>
      <c r="BH34" s="236" t="s">
        <v>291</v>
      </c>
      <c r="BI34" s="236" t="s">
        <v>251</v>
      </c>
      <c r="BJ34" s="236" t="s">
        <v>252</v>
      </c>
      <c r="BK34" s="236" t="s">
        <v>254</v>
      </c>
      <c r="BL34" s="236" t="s">
        <v>253</v>
      </c>
      <c r="BM34" s="237" t="s">
        <v>54</v>
      </c>
      <c r="BN34" s="237" t="s">
        <v>8</v>
      </c>
      <c r="BP34" s="238"/>
      <c r="BQ34" s="235" t="s">
        <v>5</v>
      </c>
      <c r="BR34" s="236" t="s">
        <v>6</v>
      </c>
      <c r="BS34" s="236" t="s">
        <v>7</v>
      </c>
      <c r="BT34" s="236" t="s">
        <v>287</v>
      </c>
      <c r="BU34" s="236" t="s">
        <v>288</v>
      </c>
      <c r="BV34" s="236" t="s">
        <v>289</v>
      </c>
      <c r="BW34" s="236" t="s">
        <v>290</v>
      </c>
      <c r="BX34" s="236" t="s">
        <v>291</v>
      </c>
      <c r="BY34" s="236" t="s">
        <v>251</v>
      </c>
      <c r="BZ34" s="236" t="s">
        <v>252</v>
      </c>
      <c r="CA34" s="236" t="s">
        <v>254</v>
      </c>
      <c r="CB34" s="236" t="s">
        <v>253</v>
      </c>
      <c r="CC34" s="271" t="s">
        <v>54</v>
      </c>
      <c r="CD34" s="271" t="s">
        <v>8</v>
      </c>
      <c r="CE34" s="7"/>
      <c r="CF34" s="248"/>
    </row>
    <row r="35" spans="1:84" s="227" customFormat="1" ht="37.5" hidden="1" customHeight="1" thickTop="1" thickBot="1">
      <c r="B35" s="232">
        <f>IF(ME!$H$26=0,0,1)</f>
        <v>0</v>
      </c>
      <c r="C35" s="341"/>
      <c r="D35" s="45" t="s">
        <v>66</v>
      </c>
      <c r="E35" s="239"/>
      <c r="F35" s="239"/>
      <c r="G35" s="239"/>
      <c r="H35" s="239"/>
      <c r="I35" s="239"/>
      <c r="J35" s="239"/>
      <c r="K35" s="239"/>
      <c r="L35" s="239"/>
      <c r="M35" s="239"/>
      <c r="N35" s="239"/>
      <c r="O35" s="239"/>
      <c r="P35" s="239"/>
      <c r="Q35" s="46"/>
      <c r="R35" s="46">
        <f>SUM(E35:P35)</f>
        <v>0</v>
      </c>
      <c r="S35" s="44"/>
      <c r="T35" s="45" t="s">
        <v>66</v>
      </c>
      <c r="U35" s="239"/>
      <c r="V35" s="239"/>
      <c r="W35" s="239"/>
      <c r="X35" s="239"/>
      <c r="Y35" s="239"/>
      <c r="Z35" s="239"/>
      <c r="AA35" s="239"/>
      <c r="AB35" s="239"/>
      <c r="AC35" s="239"/>
      <c r="AD35" s="239"/>
      <c r="AE35" s="239"/>
      <c r="AF35" s="239"/>
      <c r="AG35" s="46"/>
      <c r="AH35" s="46">
        <f>SUM(U35:AF35)</f>
        <v>0</v>
      </c>
      <c r="AI35" s="44"/>
      <c r="AJ35" s="45" t="s">
        <v>66</v>
      </c>
      <c r="AK35" s="239"/>
      <c r="AL35" s="239"/>
      <c r="AM35" s="239"/>
      <c r="AN35" s="239"/>
      <c r="AO35" s="239"/>
      <c r="AP35" s="239"/>
      <c r="AQ35" s="239"/>
      <c r="AR35" s="239"/>
      <c r="AS35" s="239"/>
      <c r="AT35" s="239"/>
      <c r="AU35" s="239"/>
      <c r="AV35" s="239"/>
      <c r="AW35" s="46"/>
      <c r="AX35" s="46">
        <f>SUM(AK35:AV35)</f>
        <v>0</v>
      </c>
      <c r="AY35" s="44"/>
      <c r="AZ35" s="45" t="s">
        <v>66</v>
      </c>
      <c r="BA35" s="239"/>
      <c r="BB35" s="239"/>
      <c r="BC35" s="239"/>
      <c r="BD35" s="239"/>
      <c r="BE35" s="239"/>
      <c r="BF35" s="239"/>
      <c r="BG35" s="239"/>
      <c r="BH35" s="239"/>
      <c r="BI35" s="239"/>
      <c r="BJ35" s="239"/>
      <c r="BK35" s="239"/>
      <c r="BL35" s="239"/>
      <c r="BM35" s="46"/>
      <c r="BN35" s="46">
        <f>SUM(BA35:BL35)</f>
        <v>0</v>
      </c>
      <c r="BO35" s="240"/>
      <c r="BP35" s="45" t="s">
        <v>66</v>
      </c>
      <c r="BQ35" s="239"/>
      <c r="BR35" s="239"/>
      <c r="BS35" s="239"/>
      <c r="BT35" s="239"/>
      <c r="BU35" s="239"/>
      <c r="BV35" s="239"/>
      <c r="BW35" s="239"/>
      <c r="BX35" s="239"/>
      <c r="BY35" s="239"/>
      <c r="BZ35" s="239"/>
      <c r="CA35" s="239"/>
      <c r="CB35" s="239"/>
      <c r="CC35" s="272"/>
      <c r="CD35" s="272">
        <f>SUM(BQ35:CB35)</f>
        <v>0</v>
      </c>
      <c r="CE35" s="42"/>
      <c r="CF35" s="244"/>
    </row>
    <row r="36" spans="1:84" s="227" customFormat="1" ht="26.25" customHeight="1" thickTop="1" thickBot="1">
      <c r="B36" s="232">
        <f>IF(ME!$H$26=0,0,1)</f>
        <v>0</v>
      </c>
      <c r="C36" s="337" t="str">
        <f>C95</f>
        <v xml:space="preserve">: </v>
      </c>
      <c r="D36" s="45" t="s">
        <v>9</v>
      </c>
      <c r="E36" s="239"/>
      <c r="F36" s="239"/>
      <c r="G36" s="239"/>
      <c r="H36" s="239"/>
      <c r="I36" s="239"/>
      <c r="J36" s="239"/>
      <c r="K36" s="239"/>
      <c r="L36" s="239"/>
      <c r="M36" s="239"/>
      <c r="N36" s="239"/>
      <c r="O36" s="239"/>
      <c r="P36" s="239"/>
      <c r="Q36" s="46">
        <f>SUMIF(E67:P67,"=1",E36:P36)</f>
        <v>0</v>
      </c>
      <c r="R36" s="46">
        <f>SUM(E36:P36)</f>
        <v>0</v>
      </c>
      <c r="S36" s="42">
        <v>12</v>
      </c>
      <c r="T36" s="45" t="s">
        <v>9</v>
      </c>
      <c r="U36" s="239"/>
      <c r="V36" s="239"/>
      <c r="W36" s="239"/>
      <c r="X36" s="239"/>
      <c r="Y36" s="239"/>
      <c r="Z36" s="239"/>
      <c r="AA36" s="239"/>
      <c r="AB36" s="239"/>
      <c r="AC36" s="239"/>
      <c r="AD36" s="239"/>
      <c r="AE36" s="239"/>
      <c r="AF36" s="239"/>
      <c r="AG36" s="46">
        <f>SUMIF(U67:AF67,"=1",U36:AF36)</f>
        <v>0</v>
      </c>
      <c r="AH36" s="46">
        <f>SUM(U36:AF36)</f>
        <v>0</v>
      </c>
      <c r="AI36" s="42"/>
      <c r="AJ36" s="45" t="s">
        <v>9</v>
      </c>
      <c r="AK36" s="239"/>
      <c r="AL36" s="239"/>
      <c r="AM36" s="239"/>
      <c r="AN36" s="239"/>
      <c r="AO36" s="239"/>
      <c r="AP36" s="239"/>
      <c r="AQ36" s="239"/>
      <c r="AR36" s="239"/>
      <c r="AS36" s="239"/>
      <c r="AT36" s="239"/>
      <c r="AU36" s="239"/>
      <c r="AV36" s="239"/>
      <c r="AW36" s="46">
        <f>SUMIF(AK67:AV67,"=1",AK36:AV36)</f>
        <v>0</v>
      </c>
      <c r="AX36" s="46">
        <f>SUM(AK36:AV36)</f>
        <v>0</v>
      </c>
      <c r="AY36" s="42"/>
      <c r="AZ36" s="45" t="s">
        <v>9</v>
      </c>
      <c r="BA36" s="239"/>
      <c r="BB36" s="239"/>
      <c r="BC36" s="239"/>
      <c r="BD36" s="239"/>
      <c r="BE36" s="239"/>
      <c r="BF36" s="239"/>
      <c r="BG36" s="239"/>
      <c r="BH36" s="239"/>
      <c r="BI36" s="239"/>
      <c r="BJ36" s="239"/>
      <c r="BK36" s="239"/>
      <c r="BL36" s="239"/>
      <c r="BM36" s="46">
        <f>SUMIF(BA67:BL67,"=1",BA36:BL36)</f>
        <v>0</v>
      </c>
      <c r="BN36" s="46">
        <f>SUM(BA36:BL36)</f>
        <v>0</v>
      </c>
      <c r="BP36" s="45" t="s">
        <v>9</v>
      </c>
      <c r="BQ36" s="239"/>
      <c r="BR36" s="239"/>
      <c r="BS36" s="239"/>
      <c r="BT36" s="239"/>
      <c r="BU36" s="239"/>
      <c r="BV36" s="239"/>
      <c r="BW36" s="239"/>
      <c r="BX36" s="239"/>
      <c r="BY36" s="239"/>
      <c r="BZ36" s="239"/>
      <c r="CA36" s="239"/>
      <c r="CB36" s="239"/>
      <c r="CC36" s="272">
        <f>SUMIF(BQ67:CB67,"=1",BQ36:CB36)</f>
        <v>0</v>
      </c>
      <c r="CD36" s="272">
        <f>SUM(BQ36:CB36)</f>
        <v>0</v>
      </c>
      <c r="CE36" s="42"/>
      <c r="CF36" s="244"/>
    </row>
    <row r="37" spans="1:84" s="227" customFormat="1" ht="26.25" customHeight="1" thickTop="1" thickBot="1">
      <c r="B37" s="232">
        <f>IF(ME!$H$26=0,0,1)</f>
        <v>0</v>
      </c>
      <c r="C37" s="338"/>
      <c r="D37" s="45" t="s">
        <v>10</v>
      </c>
      <c r="E37" s="239"/>
      <c r="F37" s="239"/>
      <c r="G37" s="239"/>
      <c r="H37" s="239"/>
      <c r="I37" s="239"/>
      <c r="J37" s="239"/>
      <c r="K37" s="239"/>
      <c r="L37" s="239"/>
      <c r="M37" s="239"/>
      <c r="N37" s="239"/>
      <c r="O37" s="239"/>
      <c r="P37" s="239"/>
      <c r="Q37" s="46">
        <f>SUMIF(E68:P68,"=1",E37:P37)</f>
        <v>0</v>
      </c>
      <c r="R37" s="46">
        <f>SUM(E37:P37)</f>
        <v>0</v>
      </c>
      <c r="S37" s="42">
        <v>13</v>
      </c>
      <c r="T37" s="45" t="s">
        <v>10</v>
      </c>
      <c r="U37" s="239"/>
      <c r="V37" s="239"/>
      <c r="W37" s="239"/>
      <c r="X37" s="239"/>
      <c r="Y37" s="239"/>
      <c r="Z37" s="239"/>
      <c r="AA37" s="239"/>
      <c r="AB37" s="239"/>
      <c r="AC37" s="239"/>
      <c r="AD37" s="239"/>
      <c r="AE37" s="239"/>
      <c r="AF37" s="239"/>
      <c r="AG37" s="46">
        <f>SUMIF(U68:AF68,"=1",U37:AF37)</f>
        <v>0</v>
      </c>
      <c r="AH37" s="46">
        <f>SUM(U37:AF37)</f>
        <v>0</v>
      </c>
      <c r="AI37" s="42"/>
      <c r="AJ37" s="45" t="s">
        <v>10</v>
      </c>
      <c r="AK37" s="239"/>
      <c r="AL37" s="239"/>
      <c r="AM37" s="239"/>
      <c r="AN37" s="239"/>
      <c r="AO37" s="239"/>
      <c r="AP37" s="239"/>
      <c r="AQ37" s="239"/>
      <c r="AR37" s="239"/>
      <c r="AS37" s="239"/>
      <c r="AT37" s="239"/>
      <c r="AU37" s="239"/>
      <c r="AV37" s="239"/>
      <c r="AW37" s="46">
        <f>SUMIF(AK68:AV68,"=1",AK37:AV37)</f>
        <v>0</v>
      </c>
      <c r="AX37" s="46">
        <f>SUM(AK37:AV37)</f>
        <v>0</v>
      </c>
      <c r="AY37" s="42"/>
      <c r="AZ37" s="45" t="s">
        <v>10</v>
      </c>
      <c r="BA37" s="239"/>
      <c r="BB37" s="239"/>
      <c r="BC37" s="239"/>
      <c r="BD37" s="239"/>
      <c r="BE37" s="239"/>
      <c r="BF37" s="239"/>
      <c r="BG37" s="239"/>
      <c r="BH37" s="239"/>
      <c r="BI37" s="239"/>
      <c r="BJ37" s="239"/>
      <c r="BK37" s="239"/>
      <c r="BL37" s="239"/>
      <c r="BM37" s="46">
        <f>SUMIF(BA68:BL68,"=1",BA37:BL37)</f>
        <v>0</v>
      </c>
      <c r="BN37" s="46">
        <f>SUM(BA37:BL37)</f>
        <v>0</v>
      </c>
      <c r="BP37" s="45" t="s">
        <v>10</v>
      </c>
      <c r="BQ37" s="239"/>
      <c r="BR37" s="239"/>
      <c r="BS37" s="239"/>
      <c r="BT37" s="239"/>
      <c r="BU37" s="239"/>
      <c r="BV37" s="239"/>
      <c r="BW37" s="239"/>
      <c r="BX37" s="239"/>
      <c r="BY37" s="239"/>
      <c r="BZ37" s="239"/>
      <c r="CA37" s="239"/>
      <c r="CB37" s="239"/>
      <c r="CC37" s="272">
        <f>SUMIF(BQ68:CB68,"=1",BQ37:CB37)</f>
        <v>0</v>
      </c>
      <c r="CD37" s="272">
        <f>SUM(BQ37:CB37)</f>
        <v>0</v>
      </c>
      <c r="CE37" s="42"/>
      <c r="CF37" s="244"/>
    </row>
    <row r="38" spans="1:84" s="227" customFormat="1" ht="26.25" customHeight="1" thickTop="1" thickBot="1">
      <c r="B38" s="232">
        <f>IF(ME!$H$26=0,0,1)</f>
        <v>0</v>
      </c>
      <c r="C38" s="339"/>
      <c r="D38" s="45" t="s">
        <v>4</v>
      </c>
      <c r="E38" s="47" t="str">
        <f>IF(ISERROR(IF($S38="A",E37/E36,E37/E36)),"",IF($S38="A",E37/E36,E37/E36))</f>
        <v/>
      </c>
      <c r="F38" s="47" t="str">
        <f t="shared" ref="F38" si="498">IF(ISERROR(IF($S38="A",F37/F36,F37/F36)),"",IF($S38="A",F37/F36,F37/F36))</f>
        <v/>
      </c>
      <c r="G38" s="47" t="str">
        <f t="shared" ref="G38" si="499">IF(ISERROR(IF($S38="A",G37/G36,G37/G36)),"",IF($S38="A",G37/G36,G37/G36))</f>
        <v/>
      </c>
      <c r="H38" s="47" t="str">
        <f t="shared" ref="H38" si="500">IF(ISERROR(IF($S38="A",H37/H36,H37/H36)),"",IF($S38="A",H37/H36,H37/H36))</f>
        <v/>
      </c>
      <c r="I38" s="47" t="str">
        <f t="shared" ref="I38" si="501">IF(ISERROR(IF($S38="A",I37/I36,I37/I36)),"",IF($S38="A",I37/I36,I37/I36))</f>
        <v/>
      </c>
      <c r="J38" s="47" t="str">
        <f t="shared" ref="J38" si="502">IF(ISERROR(IF($S38="A",J37/J36,J37/J36)),"",IF($S38="A",J37/J36,J37/J36))</f>
        <v/>
      </c>
      <c r="K38" s="47" t="str">
        <f t="shared" ref="K38" si="503">IF(ISERROR(IF($S38="A",K37/K36,K37/K36)),"",IF($S38="A",K37/K36,K37/K36))</f>
        <v/>
      </c>
      <c r="L38" s="47" t="str">
        <f t="shared" ref="L38" si="504">IF(ISERROR(IF($S38="A",L37/L36,L37/L36)),"",IF($S38="A",L37/L36,L37/L36))</f>
        <v/>
      </c>
      <c r="M38" s="47" t="str">
        <f t="shared" ref="M38" si="505">IF(ISERROR(IF($S38="A",M37/M36,M37/M36)),"",IF($S38="A",M37/M36,M37/M36))</f>
        <v/>
      </c>
      <c r="N38" s="47" t="str">
        <f t="shared" ref="N38" si="506">IF(ISERROR(IF($S38="A",N37/N36,N37/N36)),"",IF($S38="A",N37/N36,N37/N36))</f>
        <v/>
      </c>
      <c r="O38" s="47" t="str">
        <f t="shared" ref="O38" si="507">IF(ISERROR(IF($S38="A",O37/O36,O37/O36)),"",IF($S38="A",O37/O36,O37/O36))</f>
        <v/>
      </c>
      <c r="P38" s="47" t="str">
        <f t="shared" ref="P38" si="508">IF(ISERROR(IF($S38="A",P37/P36,P37/P36)),"",IF($S38="A",P37/P36,P37/P36))</f>
        <v/>
      </c>
      <c r="Q38" s="47" t="str">
        <f t="shared" ref="Q38" si="509">IF(ISERROR(IF($S38="A",Q37/Q36,Q37/Q36)),"",IF($S38="A",Q37/Q36,Q37/Q36))</f>
        <v/>
      </c>
      <c r="R38" s="47" t="str">
        <f t="shared" ref="R38" si="510">IF(ISERROR(IF($S38="A",R37/R36,R37/R36)),"",IF($S38="A",R37/R36,R37/R36))</f>
        <v/>
      </c>
      <c r="S38" s="42" t="str">
        <f>LEFT(C36,1)</f>
        <v>:</v>
      </c>
      <c r="T38" s="45" t="s">
        <v>4</v>
      </c>
      <c r="U38" s="47" t="str">
        <f>IF(ISERROR(IF($S38="A",U37/U36,U37/U36)),"",IF($S38="A",U37/U36,U37/U36))</f>
        <v/>
      </c>
      <c r="V38" s="47" t="str">
        <f t="shared" ref="V38" si="511">IF(ISERROR(IF($S38="A",V37/V36,V37/V36)),"",IF($S38="A",V37/V36,V37/V36))</f>
        <v/>
      </c>
      <c r="W38" s="47" t="str">
        <f t="shared" ref="W38" si="512">IF(ISERROR(IF($S38="A",W37/W36,W37/W36)),"",IF($S38="A",W37/W36,W37/W36))</f>
        <v/>
      </c>
      <c r="X38" s="47" t="str">
        <f t="shared" ref="X38" si="513">IF(ISERROR(IF($S38="A",X37/X36,X37/X36)),"",IF($S38="A",X37/X36,X37/X36))</f>
        <v/>
      </c>
      <c r="Y38" s="47" t="str">
        <f t="shared" ref="Y38" si="514">IF(ISERROR(IF($S38="A",Y37/Y36,Y37/Y36)),"",IF($S38="A",Y37/Y36,Y37/Y36))</f>
        <v/>
      </c>
      <c r="Z38" s="47" t="str">
        <f t="shared" ref="Z38" si="515">IF(ISERROR(IF($S38="A",Z37/Z36,Z37/Z36)),"",IF($S38="A",Z37/Z36,Z37/Z36))</f>
        <v/>
      </c>
      <c r="AA38" s="47" t="str">
        <f t="shared" ref="AA38" si="516">IF(ISERROR(IF($S38="A",AA37/AA36,AA37/AA36)),"",IF($S38="A",AA37/AA36,AA37/AA36))</f>
        <v/>
      </c>
      <c r="AB38" s="47" t="str">
        <f t="shared" ref="AB38" si="517">IF(ISERROR(IF($S38="A",AB37/AB36,AB37/AB36)),"",IF($S38="A",AB37/AB36,AB37/AB36))</f>
        <v/>
      </c>
      <c r="AC38" s="47" t="str">
        <f t="shared" ref="AC38" si="518">IF(ISERROR(IF($S38="A",AC37/AC36,AC37/AC36)),"",IF($S38="A",AC37/AC36,AC37/AC36))</f>
        <v/>
      </c>
      <c r="AD38" s="47" t="str">
        <f t="shared" ref="AD38" si="519">IF(ISERROR(IF($S38="A",AD37/AD36,AD37/AD36)),"",IF($S38="A",AD37/AD36,AD37/AD36))</f>
        <v/>
      </c>
      <c r="AE38" s="47" t="str">
        <f t="shared" ref="AE38" si="520">IF(ISERROR(IF($S38="A",AE37/AE36,AE37/AE36)),"",IF($S38="A",AE37/AE36,AE37/AE36))</f>
        <v/>
      </c>
      <c r="AF38" s="47" t="str">
        <f t="shared" ref="AF38" si="521">IF(ISERROR(IF($S38="A",AF37/AF36,AF37/AF36)),"",IF($S38="A",AF37/AF36,AF37/AF36))</f>
        <v/>
      </c>
      <c r="AG38" s="47" t="str">
        <f t="shared" ref="AG38" si="522">IF(ISERROR(IF($S38="A",AG37/AG36,AG37/AG36)),"",IF($S38="A",AG37/AG36,AG37/AG36))</f>
        <v/>
      </c>
      <c r="AH38" s="47" t="str">
        <f t="shared" ref="AH38" si="523">IF(ISERROR(IF($S38="A",AH37/AH36,AH37/AH36)),"",IF($S38="A",AH37/AH36,AH37/AH36))</f>
        <v/>
      </c>
      <c r="AI38" s="42"/>
      <c r="AJ38" s="45" t="s">
        <v>4</v>
      </c>
      <c r="AK38" s="47" t="str">
        <f>IF(ISERROR(IF($S38="A",AK37/AK36,AK37/AK36)),"",IF($S38="A",AK37/AK36,AK37/AK36))</f>
        <v/>
      </c>
      <c r="AL38" s="47" t="str">
        <f t="shared" ref="AL38" si="524">IF(ISERROR(IF($S38="A",AL37/AL36,AL37/AL36)),"",IF($S38="A",AL37/AL36,AL37/AL36))</f>
        <v/>
      </c>
      <c r="AM38" s="47" t="str">
        <f t="shared" ref="AM38" si="525">IF(ISERROR(IF($S38="A",AM37/AM36,AM37/AM36)),"",IF($S38="A",AM37/AM36,AM37/AM36))</f>
        <v/>
      </c>
      <c r="AN38" s="47" t="str">
        <f t="shared" ref="AN38" si="526">IF(ISERROR(IF($S38="A",AN37/AN36,AN37/AN36)),"",IF($S38="A",AN37/AN36,AN37/AN36))</f>
        <v/>
      </c>
      <c r="AO38" s="47" t="str">
        <f t="shared" ref="AO38" si="527">IF(ISERROR(IF($S38="A",AO37/AO36,AO37/AO36)),"",IF($S38="A",AO37/AO36,AO37/AO36))</f>
        <v/>
      </c>
      <c r="AP38" s="47" t="str">
        <f t="shared" ref="AP38" si="528">IF(ISERROR(IF($S38="A",AP37/AP36,AP37/AP36)),"",IF($S38="A",AP37/AP36,AP37/AP36))</f>
        <v/>
      </c>
      <c r="AQ38" s="47" t="str">
        <f t="shared" ref="AQ38" si="529">IF(ISERROR(IF($S38="A",AQ37/AQ36,AQ37/AQ36)),"",IF($S38="A",AQ37/AQ36,AQ37/AQ36))</f>
        <v/>
      </c>
      <c r="AR38" s="47" t="str">
        <f t="shared" ref="AR38" si="530">IF(ISERROR(IF($S38="A",AR37/AR36,AR37/AR36)),"",IF($S38="A",AR37/AR36,AR37/AR36))</f>
        <v/>
      </c>
      <c r="AS38" s="47" t="str">
        <f t="shared" ref="AS38" si="531">IF(ISERROR(IF($S38="A",AS37/AS36,AS37/AS36)),"",IF($S38="A",AS37/AS36,AS37/AS36))</f>
        <v/>
      </c>
      <c r="AT38" s="47" t="str">
        <f t="shared" ref="AT38" si="532">IF(ISERROR(IF($S38="A",AT37/AT36,AT37/AT36)),"",IF($S38="A",AT37/AT36,AT37/AT36))</f>
        <v/>
      </c>
      <c r="AU38" s="47" t="str">
        <f t="shared" ref="AU38" si="533">IF(ISERROR(IF($S38="A",AU37/AU36,AU37/AU36)),"",IF($S38="A",AU37/AU36,AU37/AU36))</f>
        <v/>
      </c>
      <c r="AV38" s="47" t="str">
        <f t="shared" ref="AV38" si="534">IF(ISERROR(IF($S38="A",AV37/AV36,AV37/AV36)),"",IF($S38="A",AV37/AV36,AV37/AV36))</f>
        <v/>
      </c>
      <c r="AW38" s="47" t="str">
        <f t="shared" ref="AW38" si="535">IF(ISERROR(IF($S38="A",AW37/AW36,AW37/AW36)),"",IF($S38="A",AW37/AW36,AW37/AW36))</f>
        <v/>
      </c>
      <c r="AX38" s="47" t="str">
        <f t="shared" ref="AX38" si="536">IF(ISERROR(IF($S38="A",AX37/AX36,AX37/AX36)),"",IF($S38="A",AX37/AX36,AX37/AX36))</f>
        <v/>
      </c>
      <c r="AY38" s="42"/>
      <c r="AZ38" s="45" t="s">
        <v>4</v>
      </c>
      <c r="BA38" s="47" t="str">
        <f>IF(ISERROR(IF($S38="A",BA37/BA36,BA37/BA36)),"",IF($S38="A",BA37/BA36,BA37/BA36))</f>
        <v/>
      </c>
      <c r="BB38" s="47" t="str">
        <f t="shared" ref="BB38" si="537">IF(ISERROR(IF($S38="A",BB37/BB36,BB37/BB36)),"",IF($S38="A",BB37/BB36,BB37/BB36))</f>
        <v/>
      </c>
      <c r="BC38" s="47" t="str">
        <f t="shared" ref="BC38" si="538">IF(ISERROR(IF($S38="A",BC37/BC36,BC37/BC36)),"",IF($S38="A",BC37/BC36,BC37/BC36))</f>
        <v/>
      </c>
      <c r="BD38" s="47" t="str">
        <f t="shared" ref="BD38" si="539">IF(ISERROR(IF($S38="A",BD37/BD36,BD37/BD36)),"",IF($S38="A",BD37/BD36,BD37/BD36))</f>
        <v/>
      </c>
      <c r="BE38" s="47" t="str">
        <f t="shared" ref="BE38" si="540">IF(ISERROR(IF($S38="A",BE37/BE36,BE37/BE36)),"",IF($S38="A",BE37/BE36,BE37/BE36))</f>
        <v/>
      </c>
      <c r="BF38" s="47" t="str">
        <f t="shared" ref="BF38" si="541">IF(ISERROR(IF($S38="A",BF37/BF36,BF37/BF36)),"",IF($S38="A",BF37/BF36,BF37/BF36))</f>
        <v/>
      </c>
      <c r="BG38" s="47" t="str">
        <f t="shared" ref="BG38" si="542">IF(ISERROR(IF($S38="A",BG37/BG36,BG37/BG36)),"",IF($S38="A",BG37/BG36,BG37/BG36))</f>
        <v/>
      </c>
      <c r="BH38" s="47" t="str">
        <f t="shared" ref="BH38" si="543">IF(ISERROR(IF($S38="A",BH37/BH36,BH37/BH36)),"",IF($S38="A",BH37/BH36,BH37/BH36))</f>
        <v/>
      </c>
      <c r="BI38" s="47" t="str">
        <f t="shared" ref="BI38" si="544">IF(ISERROR(IF($S38="A",BI37/BI36,BI37/BI36)),"",IF($S38="A",BI37/BI36,BI37/BI36))</f>
        <v/>
      </c>
      <c r="BJ38" s="47" t="str">
        <f t="shared" ref="BJ38" si="545">IF(ISERROR(IF($S38="A",BJ37/BJ36,BJ37/BJ36)),"",IF($S38="A",BJ37/BJ36,BJ37/BJ36))</f>
        <v/>
      </c>
      <c r="BK38" s="47" t="str">
        <f t="shared" ref="BK38" si="546">IF(ISERROR(IF($S38="A",BK37/BK36,BK37/BK36)),"",IF($S38="A",BK37/BK36,BK37/BK36))</f>
        <v/>
      </c>
      <c r="BL38" s="47" t="str">
        <f t="shared" ref="BL38" si="547">IF(ISERROR(IF($S38="A",BL37/BL36,BL37/BL36)),"",IF($S38="A",BL37/BL36,BL37/BL36))</f>
        <v/>
      </c>
      <c r="BM38" s="47" t="str">
        <f t="shared" ref="BM38" si="548">IF(ISERROR(IF($S38="A",BM37/BM36,BM37/BM36)),"",IF($S38="A",BM37/BM36,BM37/BM36))</f>
        <v/>
      </c>
      <c r="BN38" s="47" t="str">
        <f t="shared" ref="BN38" si="549">IF(ISERROR(IF($S38="A",BN37/BN36,BN37/BN36)),"",IF($S38="A",BN37/BN36,BN37/BN36))</f>
        <v/>
      </c>
      <c r="BP38" s="45" t="s">
        <v>4</v>
      </c>
      <c r="BQ38" s="47" t="str">
        <f>IF(ISERROR(IF($S38="A",BQ37/BQ36,BQ37/BQ36)),"",IF($S38="A",BQ37/BQ36,BQ37/BQ36))</f>
        <v/>
      </c>
      <c r="BR38" s="47" t="str">
        <f t="shared" ref="BR38" si="550">IF(ISERROR(IF($S38="A",BR37/BR36,BR37/BR36)),"",IF($S38="A",BR37/BR36,BR37/BR36))</f>
        <v/>
      </c>
      <c r="BS38" s="47" t="str">
        <f t="shared" ref="BS38" si="551">IF(ISERROR(IF($S38="A",BS37/BS36,BS37/BS36)),"",IF($S38="A",BS37/BS36,BS37/BS36))</f>
        <v/>
      </c>
      <c r="BT38" s="47" t="str">
        <f t="shared" ref="BT38" si="552">IF(ISERROR(IF($S38="A",BT37/BT36,BT37/BT36)),"",IF($S38="A",BT37/BT36,BT37/BT36))</f>
        <v/>
      </c>
      <c r="BU38" s="47" t="str">
        <f t="shared" ref="BU38" si="553">IF(ISERROR(IF($S38="A",BU37/BU36,BU37/BU36)),"",IF($S38="A",BU37/BU36,BU37/BU36))</f>
        <v/>
      </c>
      <c r="BV38" s="47" t="str">
        <f t="shared" ref="BV38" si="554">IF(ISERROR(IF($S38="A",BV37/BV36,BV37/BV36)),"",IF($S38="A",BV37/BV36,BV37/BV36))</f>
        <v/>
      </c>
      <c r="BW38" s="47" t="str">
        <f t="shared" ref="BW38" si="555">IF(ISERROR(IF($S38="A",BW37/BW36,BW37/BW36)),"",IF($S38="A",BW37/BW36,BW37/BW36))</f>
        <v/>
      </c>
      <c r="BX38" s="47" t="str">
        <f t="shared" ref="BX38" si="556">IF(ISERROR(IF($S38="A",BX37/BX36,BX37/BX36)),"",IF($S38="A",BX37/BX36,BX37/BX36))</f>
        <v/>
      </c>
      <c r="BY38" s="47" t="str">
        <f t="shared" ref="BY38" si="557">IF(ISERROR(IF($S38="A",BY37/BY36,BY37/BY36)),"",IF($S38="A",BY37/BY36,BY37/BY36))</f>
        <v/>
      </c>
      <c r="BZ38" s="47" t="str">
        <f t="shared" ref="BZ38" si="558">IF(ISERROR(IF($S38="A",BZ37/BZ36,BZ37/BZ36)),"",IF($S38="A",BZ37/BZ36,BZ37/BZ36))</f>
        <v/>
      </c>
      <c r="CA38" s="47" t="str">
        <f t="shared" ref="CA38" si="559">IF(ISERROR(IF($S38="A",CA37/CA36,CA37/CA36)),"",IF($S38="A",CA37/CA36,CA37/CA36))</f>
        <v/>
      </c>
      <c r="CB38" s="47" t="str">
        <f t="shared" ref="CB38" si="560">IF(ISERROR(IF($S38="A",CB37/CB36,CB37/CB36)),"",IF($S38="A",CB37/CB36,CB37/CB36))</f>
        <v/>
      </c>
      <c r="CC38" s="273" t="str">
        <f t="shared" ref="CC38" si="561">IF(ISERROR(IF($S38="A",CC37/CC36,CC37/CC36)),"",IF($S38="A",CC37/CC36,CC37/CC36))</f>
        <v/>
      </c>
      <c r="CD38" s="273" t="str">
        <f t="shared" ref="CD38" si="562">IF(ISERROR(IF($S38="A",CD37/CD36,CD37/CD36)),"",IF($S38="A",CD37/CD36,CD37/CD36))</f>
        <v/>
      </c>
      <c r="CE38" s="144" t="str">
        <f>IF(ISERROR(AVERAGE(Q38,AG38,AW38,BM38,CC38)),"",AVERAGE(Q38,AG38,AW38,BM38,CC38))</f>
        <v/>
      </c>
      <c r="CF38" s="244"/>
    </row>
    <row r="39" spans="1:84" ht="9" customHeight="1" thickTop="1" thickBot="1">
      <c r="E39" s="42" t="str">
        <f>IF(E38&lt;0,-E38,E38)</f>
        <v/>
      </c>
      <c r="F39" s="42" t="str">
        <f t="shared" ref="F39" si="563">IF(F38&lt;0,-F38,F38)</f>
        <v/>
      </c>
      <c r="G39" s="42" t="str">
        <f t="shared" ref="G39" si="564">IF(G38&lt;0,-G38,G38)</f>
        <v/>
      </c>
      <c r="H39" s="42" t="str">
        <f t="shared" ref="H39" si="565">IF(H38&lt;0,-H38,H38)</f>
        <v/>
      </c>
      <c r="I39" s="42" t="str">
        <f t="shared" ref="I39" si="566">IF(I38&lt;0,-I38,I38)</f>
        <v/>
      </c>
      <c r="J39" s="42" t="str">
        <f t="shared" ref="J39" si="567">IF(J38&lt;0,-J38,J38)</f>
        <v/>
      </c>
      <c r="K39" s="42" t="str">
        <f t="shared" ref="K39" si="568">IF(K38&lt;0,-K38,K38)</f>
        <v/>
      </c>
      <c r="L39" s="42" t="str">
        <f t="shared" ref="L39" si="569">IF(L38&lt;0,-L38,L38)</f>
        <v/>
      </c>
      <c r="M39" s="42" t="str">
        <f t="shared" ref="M39" si="570">IF(M38&lt;0,-M38,M38)</f>
        <v/>
      </c>
      <c r="N39" s="42" t="str">
        <f t="shared" ref="N39" si="571">IF(N38&lt;0,-N38,N38)</f>
        <v/>
      </c>
      <c r="O39" s="42" t="str">
        <f t="shared" ref="O39" si="572">IF(O38&lt;0,-O38,O38)</f>
        <v/>
      </c>
      <c r="P39" s="42" t="str">
        <f t="shared" ref="P39" si="573">IF(P38&lt;0,-P38,P38)</f>
        <v/>
      </c>
      <c r="Q39" s="42" t="str">
        <f t="shared" ref="Q39" si="574">IF(Q38&lt;0,-Q38,Q38)</f>
        <v/>
      </c>
      <c r="R39" s="42" t="str">
        <f t="shared" ref="R39" si="575">IF(R38&lt;0,-R38,R38)</f>
        <v/>
      </c>
      <c r="U39" s="42" t="str">
        <f>IF(U38&lt;0,-U38,U38)</f>
        <v/>
      </c>
      <c r="V39" s="42" t="str">
        <f t="shared" ref="V39" si="576">IF(V38&lt;0,-V38,V38)</f>
        <v/>
      </c>
      <c r="W39" s="42" t="str">
        <f t="shared" ref="W39" si="577">IF(W38&lt;0,-W38,W38)</f>
        <v/>
      </c>
      <c r="X39" s="42" t="str">
        <f t="shared" ref="X39" si="578">IF(X38&lt;0,-X38,X38)</f>
        <v/>
      </c>
      <c r="Y39" s="42" t="str">
        <f t="shared" ref="Y39" si="579">IF(Y38&lt;0,-Y38,Y38)</f>
        <v/>
      </c>
      <c r="Z39" s="42" t="str">
        <f t="shared" ref="Z39" si="580">IF(Z38&lt;0,-Z38,Z38)</f>
        <v/>
      </c>
      <c r="AA39" s="42" t="str">
        <f t="shared" ref="AA39" si="581">IF(AA38&lt;0,-AA38,AA38)</f>
        <v/>
      </c>
      <c r="AB39" s="42" t="str">
        <f t="shared" ref="AB39" si="582">IF(AB38&lt;0,-AB38,AB38)</f>
        <v/>
      </c>
      <c r="AC39" s="42" t="str">
        <f t="shared" ref="AC39" si="583">IF(AC38&lt;0,-AC38,AC38)</f>
        <v/>
      </c>
      <c r="AD39" s="42" t="str">
        <f t="shared" ref="AD39" si="584">IF(AD38&lt;0,-AD38,AD38)</f>
        <v/>
      </c>
      <c r="AE39" s="42" t="str">
        <f t="shared" ref="AE39" si="585">IF(AE38&lt;0,-AE38,AE38)</f>
        <v/>
      </c>
      <c r="AF39" s="42" t="str">
        <f t="shared" ref="AF39" si="586">IF(AF38&lt;0,-AF38,AF38)</f>
        <v/>
      </c>
      <c r="AG39" s="42" t="str">
        <f t="shared" ref="AG39" si="587">IF(AG38&lt;0,-AG38,AG38)</f>
        <v/>
      </c>
      <c r="AH39" s="42" t="str">
        <f t="shared" ref="AH39" si="588">IF(AH38&lt;0,-AH38,AH38)</f>
        <v/>
      </c>
      <c r="AK39" s="42" t="str">
        <f>IF(AK38&lt;0,-AK38,AK38)</f>
        <v/>
      </c>
      <c r="AL39" s="42" t="str">
        <f t="shared" ref="AL39" si="589">IF(AL38&lt;0,-AL38,AL38)</f>
        <v/>
      </c>
      <c r="AM39" s="42" t="str">
        <f t="shared" ref="AM39" si="590">IF(AM38&lt;0,-AM38,AM38)</f>
        <v/>
      </c>
      <c r="AN39" s="42" t="str">
        <f t="shared" ref="AN39" si="591">IF(AN38&lt;0,-AN38,AN38)</f>
        <v/>
      </c>
      <c r="AO39" s="42" t="str">
        <f t="shared" ref="AO39" si="592">IF(AO38&lt;0,-AO38,AO38)</f>
        <v/>
      </c>
      <c r="AP39" s="42" t="str">
        <f t="shared" ref="AP39" si="593">IF(AP38&lt;0,-AP38,AP38)</f>
        <v/>
      </c>
      <c r="AQ39" s="42" t="str">
        <f t="shared" ref="AQ39" si="594">IF(AQ38&lt;0,-AQ38,AQ38)</f>
        <v/>
      </c>
      <c r="AR39" s="42" t="str">
        <f t="shared" ref="AR39" si="595">IF(AR38&lt;0,-AR38,AR38)</f>
        <v/>
      </c>
      <c r="AS39" s="42" t="str">
        <f t="shared" ref="AS39" si="596">IF(AS38&lt;0,-AS38,AS38)</f>
        <v/>
      </c>
      <c r="AT39" s="42" t="str">
        <f t="shared" ref="AT39" si="597">IF(AT38&lt;0,-AT38,AT38)</f>
        <v/>
      </c>
      <c r="AU39" s="42" t="str">
        <f t="shared" ref="AU39" si="598">IF(AU38&lt;0,-AU38,AU38)</f>
        <v/>
      </c>
      <c r="AV39" s="42" t="str">
        <f t="shared" ref="AV39" si="599">IF(AV38&lt;0,-AV38,AV38)</f>
        <v/>
      </c>
      <c r="AW39" s="42" t="str">
        <f t="shared" ref="AW39" si="600">IF(AW38&lt;0,-AW38,AW38)</f>
        <v/>
      </c>
      <c r="AX39" s="42" t="str">
        <f t="shared" ref="AX39" si="601">IF(AX38&lt;0,-AX38,AX38)</f>
        <v/>
      </c>
      <c r="BA39" s="42" t="str">
        <f>IF(BA38&lt;0,-BA38,BA38)</f>
        <v/>
      </c>
      <c r="BB39" s="42" t="str">
        <f t="shared" ref="BB39" si="602">IF(BB38&lt;0,-BB38,BB38)</f>
        <v/>
      </c>
      <c r="BC39" s="42" t="str">
        <f t="shared" ref="BC39" si="603">IF(BC38&lt;0,-BC38,BC38)</f>
        <v/>
      </c>
      <c r="BD39" s="42" t="str">
        <f t="shared" ref="BD39" si="604">IF(BD38&lt;0,-BD38,BD38)</f>
        <v/>
      </c>
      <c r="BE39" s="42" t="str">
        <f t="shared" ref="BE39" si="605">IF(BE38&lt;0,-BE38,BE38)</f>
        <v/>
      </c>
      <c r="BF39" s="42" t="str">
        <f t="shared" ref="BF39" si="606">IF(BF38&lt;0,-BF38,BF38)</f>
        <v/>
      </c>
      <c r="BG39" s="42" t="str">
        <f t="shared" ref="BG39" si="607">IF(BG38&lt;0,-BG38,BG38)</f>
        <v/>
      </c>
      <c r="BH39" s="42" t="str">
        <f t="shared" ref="BH39" si="608">IF(BH38&lt;0,-BH38,BH38)</f>
        <v/>
      </c>
      <c r="BI39" s="42" t="str">
        <f t="shared" ref="BI39" si="609">IF(BI38&lt;0,-BI38,BI38)</f>
        <v/>
      </c>
      <c r="BJ39" s="42" t="str">
        <f t="shared" ref="BJ39" si="610">IF(BJ38&lt;0,-BJ38,BJ38)</f>
        <v/>
      </c>
      <c r="BK39" s="42" t="str">
        <f t="shared" ref="BK39" si="611">IF(BK38&lt;0,-BK38,BK38)</f>
        <v/>
      </c>
      <c r="BL39" s="42" t="str">
        <f t="shared" ref="BL39" si="612">IF(BL38&lt;0,-BL38,BL38)</f>
        <v/>
      </c>
      <c r="BM39" s="42" t="str">
        <f t="shared" ref="BM39" si="613">IF(BM38&lt;0,-BM38,BM38)</f>
        <v/>
      </c>
      <c r="BN39" s="42" t="str">
        <f t="shared" ref="BN39" si="614">IF(BN38&lt;0,-BN38,BN38)</f>
        <v/>
      </c>
      <c r="BQ39" s="42" t="str">
        <f>IF(BQ38&lt;0,-BQ38,BQ38)</f>
        <v/>
      </c>
      <c r="BR39" s="42" t="str">
        <f t="shared" ref="BR39" si="615">IF(BR38&lt;0,-BR38,BR38)</f>
        <v/>
      </c>
      <c r="BS39" s="42" t="str">
        <f t="shared" ref="BS39" si="616">IF(BS38&lt;0,-BS38,BS38)</f>
        <v/>
      </c>
      <c r="BT39" s="42" t="str">
        <f t="shared" ref="BT39" si="617">IF(BT38&lt;0,-BT38,BT38)</f>
        <v/>
      </c>
      <c r="BU39" s="42" t="str">
        <f t="shared" ref="BU39" si="618">IF(BU38&lt;0,-BU38,BU38)</f>
        <v/>
      </c>
      <c r="BV39" s="42" t="str">
        <f t="shared" ref="BV39" si="619">IF(BV38&lt;0,-BV38,BV38)</f>
        <v/>
      </c>
      <c r="BW39" s="42" t="str">
        <f t="shared" ref="BW39" si="620">IF(BW38&lt;0,-BW38,BW38)</f>
        <v/>
      </c>
      <c r="BX39" s="42" t="str">
        <f t="shared" ref="BX39" si="621">IF(BX38&lt;0,-BX38,BX38)</f>
        <v/>
      </c>
      <c r="BY39" s="42" t="str">
        <f t="shared" ref="BY39" si="622">IF(BY38&lt;0,-BY38,BY38)</f>
        <v/>
      </c>
      <c r="BZ39" s="42" t="str">
        <f t="shared" ref="BZ39" si="623">IF(BZ38&lt;0,-BZ38,BZ38)</f>
        <v/>
      </c>
      <c r="CA39" s="42" t="str">
        <f t="shared" ref="CA39" si="624">IF(CA38&lt;0,-CA38,CA38)</f>
        <v/>
      </c>
      <c r="CB39" s="42" t="str">
        <f t="shared" ref="CB39" si="625">IF(CB38&lt;0,-CB38,CB38)</f>
        <v/>
      </c>
      <c r="CC39" s="274" t="str">
        <f t="shared" ref="CC39" si="626">IF(CC38&lt;0,-CC38,CC38)</f>
        <v/>
      </c>
      <c r="CD39" s="274" t="str">
        <f t="shared" ref="CD39" si="627">IF(CD38&lt;0,-CD38,CD38)</f>
        <v/>
      </c>
    </row>
    <row r="40" spans="1:84" s="233" customFormat="1" ht="26.25" customHeight="1" thickTop="1" thickBot="1">
      <c r="A40" s="232"/>
      <c r="B40" s="232">
        <f>IF(ME!$H$27=0,0,1)</f>
        <v>0</v>
      </c>
      <c r="C40" s="340" t="s">
        <v>74</v>
      </c>
      <c r="D40" s="234" t="s">
        <v>68</v>
      </c>
      <c r="E40" s="235" t="s">
        <v>5</v>
      </c>
      <c r="F40" s="236" t="s">
        <v>6</v>
      </c>
      <c r="G40" s="236" t="s">
        <v>7</v>
      </c>
      <c r="H40" s="236" t="s">
        <v>287</v>
      </c>
      <c r="I40" s="236" t="s">
        <v>288</v>
      </c>
      <c r="J40" s="236" t="s">
        <v>289</v>
      </c>
      <c r="K40" s="236" t="s">
        <v>290</v>
      </c>
      <c r="L40" s="236" t="s">
        <v>291</v>
      </c>
      <c r="M40" s="236" t="s">
        <v>251</v>
      </c>
      <c r="N40" s="236" t="s">
        <v>252</v>
      </c>
      <c r="O40" s="236" t="s">
        <v>254</v>
      </c>
      <c r="P40" s="236" t="s">
        <v>253</v>
      </c>
      <c r="Q40" s="237" t="s">
        <v>54</v>
      </c>
      <c r="R40" s="237" t="s">
        <v>8</v>
      </c>
      <c r="S40" s="7"/>
      <c r="T40" s="238"/>
      <c r="U40" s="235" t="s">
        <v>5</v>
      </c>
      <c r="V40" s="236" t="s">
        <v>6</v>
      </c>
      <c r="W40" s="236" t="s">
        <v>7</v>
      </c>
      <c r="X40" s="236" t="s">
        <v>287</v>
      </c>
      <c r="Y40" s="236" t="s">
        <v>288</v>
      </c>
      <c r="Z40" s="236" t="s">
        <v>289</v>
      </c>
      <c r="AA40" s="236" t="s">
        <v>290</v>
      </c>
      <c r="AB40" s="236" t="s">
        <v>291</v>
      </c>
      <c r="AC40" s="236" t="s">
        <v>251</v>
      </c>
      <c r="AD40" s="236" t="s">
        <v>252</v>
      </c>
      <c r="AE40" s="236" t="s">
        <v>254</v>
      </c>
      <c r="AF40" s="236" t="s">
        <v>253</v>
      </c>
      <c r="AG40" s="237" t="s">
        <v>54</v>
      </c>
      <c r="AH40" s="237" t="s">
        <v>8</v>
      </c>
      <c r="AI40" s="7"/>
      <c r="AJ40" s="238"/>
      <c r="AK40" s="235" t="s">
        <v>5</v>
      </c>
      <c r="AL40" s="236" t="s">
        <v>6</v>
      </c>
      <c r="AM40" s="236" t="s">
        <v>7</v>
      </c>
      <c r="AN40" s="236" t="s">
        <v>287</v>
      </c>
      <c r="AO40" s="236" t="s">
        <v>288</v>
      </c>
      <c r="AP40" s="236" t="s">
        <v>289</v>
      </c>
      <c r="AQ40" s="236" t="s">
        <v>290</v>
      </c>
      <c r="AR40" s="236" t="s">
        <v>291</v>
      </c>
      <c r="AS40" s="236" t="s">
        <v>251</v>
      </c>
      <c r="AT40" s="236" t="s">
        <v>252</v>
      </c>
      <c r="AU40" s="236" t="s">
        <v>254</v>
      </c>
      <c r="AV40" s="236" t="s">
        <v>253</v>
      </c>
      <c r="AW40" s="237" t="s">
        <v>54</v>
      </c>
      <c r="AX40" s="237" t="s">
        <v>8</v>
      </c>
      <c r="AY40" s="7"/>
      <c r="AZ40" s="238"/>
      <c r="BA40" s="235" t="s">
        <v>5</v>
      </c>
      <c r="BB40" s="236" t="s">
        <v>6</v>
      </c>
      <c r="BC40" s="236" t="s">
        <v>7</v>
      </c>
      <c r="BD40" s="236" t="s">
        <v>287</v>
      </c>
      <c r="BE40" s="236" t="s">
        <v>288</v>
      </c>
      <c r="BF40" s="236" t="s">
        <v>289</v>
      </c>
      <c r="BG40" s="236" t="s">
        <v>290</v>
      </c>
      <c r="BH40" s="236" t="s">
        <v>291</v>
      </c>
      <c r="BI40" s="236" t="s">
        <v>251</v>
      </c>
      <c r="BJ40" s="236" t="s">
        <v>252</v>
      </c>
      <c r="BK40" s="236" t="s">
        <v>254</v>
      </c>
      <c r="BL40" s="236" t="s">
        <v>253</v>
      </c>
      <c r="BM40" s="237" t="s">
        <v>54</v>
      </c>
      <c r="BN40" s="237" t="s">
        <v>8</v>
      </c>
      <c r="BP40" s="238"/>
      <c r="BQ40" s="235" t="s">
        <v>5</v>
      </c>
      <c r="BR40" s="236" t="s">
        <v>6</v>
      </c>
      <c r="BS40" s="236" t="s">
        <v>7</v>
      </c>
      <c r="BT40" s="236" t="s">
        <v>287</v>
      </c>
      <c r="BU40" s="236" t="s">
        <v>288</v>
      </c>
      <c r="BV40" s="236" t="s">
        <v>289</v>
      </c>
      <c r="BW40" s="236" t="s">
        <v>290</v>
      </c>
      <c r="BX40" s="236" t="s">
        <v>291</v>
      </c>
      <c r="BY40" s="236" t="s">
        <v>251</v>
      </c>
      <c r="BZ40" s="236" t="s">
        <v>252</v>
      </c>
      <c r="CA40" s="236" t="s">
        <v>254</v>
      </c>
      <c r="CB40" s="236" t="s">
        <v>253</v>
      </c>
      <c r="CC40" s="271" t="s">
        <v>54</v>
      </c>
      <c r="CD40" s="271" t="s">
        <v>8</v>
      </c>
      <c r="CE40" s="7"/>
      <c r="CF40" s="248"/>
    </row>
    <row r="41" spans="1:84" s="227" customFormat="1" ht="37.5" hidden="1" customHeight="1" thickTop="1" thickBot="1">
      <c r="B41" s="232">
        <f>IF(ME!$H$27=0,0,1)</f>
        <v>0</v>
      </c>
      <c r="C41" s="341"/>
      <c r="D41" s="45" t="s">
        <v>66</v>
      </c>
      <c r="E41" s="239"/>
      <c r="F41" s="239"/>
      <c r="G41" s="239"/>
      <c r="H41" s="239"/>
      <c r="I41" s="239"/>
      <c r="J41" s="239"/>
      <c r="K41" s="239"/>
      <c r="L41" s="239"/>
      <c r="M41" s="239"/>
      <c r="N41" s="239"/>
      <c r="O41" s="239"/>
      <c r="P41" s="239"/>
      <c r="Q41" s="46"/>
      <c r="R41" s="46">
        <f>SUM(E41:P41)</f>
        <v>0</v>
      </c>
      <c r="S41" s="44"/>
      <c r="T41" s="45" t="s">
        <v>66</v>
      </c>
      <c r="U41" s="239"/>
      <c r="V41" s="239"/>
      <c r="W41" s="239"/>
      <c r="X41" s="239"/>
      <c r="Y41" s="239"/>
      <c r="Z41" s="239"/>
      <c r="AA41" s="239"/>
      <c r="AB41" s="239"/>
      <c r="AC41" s="239"/>
      <c r="AD41" s="239"/>
      <c r="AE41" s="239"/>
      <c r="AF41" s="239"/>
      <c r="AG41" s="46"/>
      <c r="AH41" s="46">
        <f>SUM(U41:AF41)</f>
        <v>0</v>
      </c>
      <c r="AI41" s="44"/>
      <c r="AJ41" s="45" t="s">
        <v>66</v>
      </c>
      <c r="AK41" s="239"/>
      <c r="AL41" s="239"/>
      <c r="AM41" s="239"/>
      <c r="AN41" s="239"/>
      <c r="AO41" s="239"/>
      <c r="AP41" s="239"/>
      <c r="AQ41" s="239"/>
      <c r="AR41" s="239"/>
      <c r="AS41" s="239"/>
      <c r="AT41" s="239"/>
      <c r="AU41" s="239"/>
      <c r="AV41" s="239"/>
      <c r="AW41" s="46"/>
      <c r="AX41" s="46">
        <f>SUM(AK41:AV41)</f>
        <v>0</v>
      </c>
      <c r="AY41" s="44"/>
      <c r="AZ41" s="45" t="s">
        <v>66</v>
      </c>
      <c r="BA41" s="239"/>
      <c r="BB41" s="239"/>
      <c r="BC41" s="239"/>
      <c r="BD41" s="239"/>
      <c r="BE41" s="239"/>
      <c r="BF41" s="239"/>
      <c r="BG41" s="239"/>
      <c r="BH41" s="239"/>
      <c r="BI41" s="239"/>
      <c r="BJ41" s="239"/>
      <c r="BK41" s="239"/>
      <c r="BL41" s="239"/>
      <c r="BM41" s="46"/>
      <c r="BN41" s="46">
        <f>SUM(BA41:BL41)</f>
        <v>0</v>
      </c>
      <c r="BO41" s="240"/>
      <c r="BP41" s="45" t="s">
        <v>66</v>
      </c>
      <c r="BQ41" s="239"/>
      <c r="BR41" s="239"/>
      <c r="BS41" s="239"/>
      <c r="BT41" s="239"/>
      <c r="BU41" s="239"/>
      <c r="BV41" s="239"/>
      <c r="BW41" s="239"/>
      <c r="BX41" s="239"/>
      <c r="BY41" s="239"/>
      <c r="BZ41" s="239"/>
      <c r="CA41" s="239"/>
      <c r="CB41" s="239"/>
      <c r="CC41" s="272"/>
      <c r="CD41" s="272">
        <f>SUM(BQ41:CB41)</f>
        <v>0</v>
      </c>
      <c r="CE41" s="42"/>
      <c r="CF41" s="244"/>
    </row>
    <row r="42" spans="1:84" s="227" customFormat="1" ht="26.25" customHeight="1" thickTop="1" thickBot="1">
      <c r="B42" s="232">
        <f>IF(ME!$H$27=0,0,1)</f>
        <v>0</v>
      </c>
      <c r="C42" s="337" t="str">
        <f>C96</f>
        <v xml:space="preserve">: </v>
      </c>
      <c r="D42" s="45" t="s">
        <v>9</v>
      </c>
      <c r="E42" s="239"/>
      <c r="F42" s="239"/>
      <c r="G42" s="239"/>
      <c r="H42" s="239"/>
      <c r="I42" s="239"/>
      <c r="J42" s="239"/>
      <c r="K42" s="239"/>
      <c r="L42" s="239"/>
      <c r="M42" s="239"/>
      <c r="N42" s="239"/>
      <c r="O42" s="239"/>
      <c r="P42" s="239"/>
      <c r="Q42" s="46">
        <f>SUMIF(E69:P69,"=1",E42:P42)</f>
        <v>0</v>
      </c>
      <c r="R42" s="46">
        <f>SUM(E42:P42)</f>
        <v>0</v>
      </c>
      <c r="S42" s="42">
        <v>12</v>
      </c>
      <c r="T42" s="45" t="s">
        <v>9</v>
      </c>
      <c r="U42" s="239"/>
      <c r="V42" s="239"/>
      <c r="W42" s="239"/>
      <c r="X42" s="239"/>
      <c r="Y42" s="239"/>
      <c r="Z42" s="239"/>
      <c r="AA42" s="239"/>
      <c r="AB42" s="239"/>
      <c r="AC42" s="239"/>
      <c r="AD42" s="239"/>
      <c r="AE42" s="239"/>
      <c r="AF42" s="239"/>
      <c r="AG42" s="46">
        <f>SUMIF(U69:AF69,"=1",U42:AF42)</f>
        <v>0</v>
      </c>
      <c r="AH42" s="46">
        <f>SUM(U42:AF42)</f>
        <v>0</v>
      </c>
      <c r="AI42" s="42"/>
      <c r="AJ42" s="45" t="s">
        <v>9</v>
      </c>
      <c r="AK42" s="239"/>
      <c r="AL42" s="239"/>
      <c r="AM42" s="239"/>
      <c r="AN42" s="239"/>
      <c r="AO42" s="239"/>
      <c r="AP42" s="239"/>
      <c r="AQ42" s="239"/>
      <c r="AR42" s="239"/>
      <c r="AS42" s="239"/>
      <c r="AT42" s="239"/>
      <c r="AU42" s="239"/>
      <c r="AV42" s="239"/>
      <c r="AW42" s="46">
        <f>SUMIF(AK69:AV69,"=1",AK42:AV42)</f>
        <v>0</v>
      </c>
      <c r="AX42" s="46">
        <f>SUM(AK42:AV42)</f>
        <v>0</v>
      </c>
      <c r="AY42" s="42"/>
      <c r="AZ42" s="45" t="s">
        <v>9</v>
      </c>
      <c r="BA42" s="239"/>
      <c r="BB42" s="239"/>
      <c r="BC42" s="239"/>
      <c r="BD42" s="239"/>
      <c r="BE42" s="239"/>
      <c r="BF42" s="239"/>
      <c r="BG42" s="239"/>
      <c r="BH42" s="239"/>
      <c r="BI42" s="239"/>
      <c r="BJ42" s="239"/>
      <c r="BK42" s="239"/>
      <c r="BL42" s="239"/>
      <c r="BM42" s="46">
        <f>SUMIF(BA69:BL69,"=1",BA42:BL42)</f>
        <v>0</v>
      </c>
      <c r="BN42" s="46">
        <f>SUM(BA42:BL42)</f>
        <v>0</v>
      </c>
      <c r="BP42" s="45" t="s">
        <v>9</v>
      </c>
      <c r="BQ42" s="239"/>
      <c r="BR42" s="239"/>
      <c r="BS42" s="239"/>
      <c r="BT42" s="239"/>
      <c r="BU42" s="239"/>
      <c r="BV42" s="239"/>
      <c r="BW42" s="239"/>
      <c r="BX42" s="239"/>
      <c r="BY42" s="239"/>
      <c r="BZ42" s="239"/>
      <c r="CA42" s="239"/>
      <c r="CB42" s="239"/>
      <c r="CC42" s="272">
        <f>SUMIF(BQ69:CB69,"=1",BQ42:CB42)</f>
        <v>0</v>
      </c>
      <c r="CD42" s="272">
        <f>SUM(BQ42:CB42)</f>
        <v>0</v>
      </c>
      <c r="CE42" s="42"/>
      <c r="CF42" s="244"/>
    </row>
    <row r="43" spans="1:84" s="227" customFormat="1" ht="26.25" customHeight="1" thickTop="1" thickBot="1">
      <c r="B43" s="232">
        <f>IF(ME!$H$27=0,0,1)</f>
        <v>0</v>
      </c>
      <c r="C43" s="338"/>
      <c r="D43" s="45" t="s">
        <v>10</v>
      </c>
      <c r="E43" s="239"/>
      <c r="F43" s="239"/>
      <c r="G43" s="239"/>
      <c r="H43" s="239"/>
      <c r="I43" s="239"/>
      <c r="J43" s="239"/>
      <c r="K43" s="239"/>
      <c r="L43" s="239"/>
      <c r="M43" s="239"/>
      <c r="N43" s="239"/>
      <c r="O43" s="239"/>
      <c r="P43" s="239"/>
      <c r="Q43" s="46">
        <f>SUMIF(E70:P70,"=1",E43:P43)</f>
        <v>0</v>
      </c>
      <c r="R43" s="46">
        <f>SUM(E43:P43)</f>
        <v>0</v>
      </c>
      <c r="S43" s="42">
        <v>13</v>
      </c>
      <c r="T43" s="45" t="s">
        <v>10</v>
      </c>
      <c r="U43" s="239"/>
      <c r="V43" s="239"/>
      <c r="W43" s="239"/>
      <c r="X43" s="239"/>
      <c r="Y43" s="239"/>
      <c r="Z43" s="239"/>
      <c r="AA43" s="239"/>
      <c r="AB43" s="239"/>
      <c r="AC43" s="239"/>
      <c r="AD43" s="239"/>
      <c r="AE43" s="239"/>
      <c r="AF43" s="239"/>
      <c r="AG43" s="46">
        <f>SUMIF(U70:AF70,"=1",U43:AF43)</f>
        <v>0</v>
      </c>
      <c r="AH43" s="46">
        <f>SUM(U43:AF43)</f>
        <v>0</v>
      </c>
      <c r="AI43" s="42"/>
      <c r="AJ43" s="45" t="s">
        <v>10</v>
      </c>
      <c r="AK43" s="239"/>
      <c r="AL43" s="239"/>
      <c r="AM43" s="239"/>
      <c r="AN43" s="239"/>
      <c r="AO43" s="239"/>
      <c r="AP43" s="239"/>
      <c r="AQ43" s="239"/>
      <c r="AR43" s="239"/>
      <c r="AS43" s="239"/>
      <c r="AT43" s="239"/>
      <c r="AU43" s="239"/>
      <c r="AV43" s="239"/>
      <c r="AW43" s="46">
        <f>SUMIF(AK70:AV70,"=1",AK43:AV43)</f>
        <v>0</v>
      </c>
      <c r="AX43" s="46">
        <f>SUM(AK43:AV43)</f>
        <v>0</v>
      </c>
      <c r="AY43" s="42"/>
      <c r="AZ43" s="45" t="s">
        <v>10</v>
      </c>
      <c r="BA43" s="239"/>
      <c r="BB43" s="239"/>
      <c r="BC43" s="239"/>
      <c r="BD43" s="239"/>
      <c r="BE43" s="239"/>
      <c r="BF43" s="239"/>
      <c r="BG43" s="239"/>
      <c r="BH43" s="239"/>
      <c r="BI43" s="239"/>
      <c r="BJ43" s="239"/>
      <c r="BK43" s="239"/>
      <c r="BL43" s="239"/>
      <c r="BM43" s="46">
        <f>SUMIF(BA70:BL70,"=1",BA43:BL43)</f>
        <v>0</v>
      </c>
      <c r="BN43" s="46">
        <f>SUM(BA43:BL43)</f>
        <v>0</v>
      </c>
      <c r="BP43" s="45" t="s">
        <v>10</v>
      </c>
      <c r="BQ43" s="239"/>
      <c r="BR43" s="239"/>
      <c r="BS43" s="239"/>
      <c r="BT43" s="239"/>
      <c r="BU43" s="239"/>
      <c r="BV43" s="239"/>
      <c r="BW43" s="239"/>
      <c r="BX43" s="239"/>
      <c r="BY43" s="239"/>
      <c r="BZ43" s="239"/>
      <c r="CA43" s="239"/>
      <c r="CB43" s="239"/>
      <c r="CC43" s="272">
        <f>SUMIF(BQ70:CB70,"=1",BQ43:CB43)</f>
        <v>0</v>
      </c>
      <c r="CD43" s="272">
        <f>SUM(BQ43:CB43)</f>
        <v>0</v>
      </c>
      <c r="CE43" s="42"/>
      <c r="CF43" s="244"/>
    </row>
    <row r="44" spans="1:84" s="227" customFormat="1" ht="26.25" customHeight="1" thickTop="1" thickBot="1">
      <c r="B44" s="232">
        <f>IF(ME!$H$27=0,0,1)</f>
        <v>0</v>
      </c>
      <c r="C44" s="339"/>
      <c r="D44" s="45" t="s">
        <v>4</v>
      </c>
      <c r="E44" s="47" t="str">
        <f>IF(ISERROR(IF($S44="A",E43/E42,E43/E42)),"",IF($S44="A",E43/E42,E43/E42))</f>
        <v/>
      </c>
      <c r="F44" s="47" t="str">
        <f t="shared" ref="F44" si="628">IF(ISERROR(IF($S44="A",F43/F42,F43/F42)),"",IF($S44="A",F43/F42,F43/F42))</f>
        <v/>
      </c>
      <c r="G44" s="47" t="str">
        <f t="shared" ref="G44" si="629">IF(ISERROR(IF($S44="A",G43/G42,G43/G42)),"",IF($S44="A",G43/G42,G43/G42))</f>
        <v/>
      </c>
      <c r="H44" s="47" t="str">
        <f t="shared" ref="H44" si="630">IF(ISERROR(IF($S44="A",H43/H42,H43/H42)),"",IF($S44="A",H43/H42,H43/H42))</f>
        <v/>
      </c>
      <c r="I44" s="47" t="str">
        <f t="shared" ref="I44" si="631">IF(ISERROR(IF($S44="A",I43/I42,I43/I42)),"",IF($S44="A",I43/I42,I43/I42))</f>
        <v/>
      </c>
      <c r="J44" s="47" t="str">
        <f t="shared" ref="J44" si="632">IF(ISERROR(IF($S44="A",J43/J42,J43/J42)),"",IF($S44="A",J43/J42,J43/J42))</f>
        <v/>
      </c>
      <c r="K44" s="47" t="str">
        <f t="shared" ref="K44" si="633">IF(ISERROR(IF($S44="A",K43/K42,K43/K42)),"",IF($S44="A",K43/K42,K43/K42))</f>
        <v/>
      </c>
      <c r="L44" s="47" t="str">
        <f t="shared" ref="L44" si="634">IF(ISERROR(IF($S44="A",L43/L42,L43/L42)),"",IF($S44="A",L43/L42,L43/L42))</f>
        <v/>
      </c>
      <c r="M44" s="47" t="str">
        <f t="shared" ref="M44" si="635">IF(ISERROR(IF($S44="A",M43/M42,M43/M42)),"",IF($S44="A",M43/M42,M43/M42))</f>
        <v/>
      </c>
      <c r="N44" s="47" t="str">
        <f t="shared" ref="N44" si="636">IF(ISERROR(IF($S44="A",N43/N42,N43/N42)),"",IF($S44="A",N43/N42,N43/N42))</f>
        <v/>
      </c>
      <c r="O44" s="47" t="str">
        <f t="shared" ref="O44" si="637">IF(ISERROR(IF($S44="A",O43/O42,O43/O42)),"",IF($S44="A",O43/O42,O43/O42))</f>
        <v/>
      </c>
      <c r="P44" s="47" t="str">
        <f t="shared" ref="P44" si="638">IF(ISERROR(IF($S44="A",P43/P42,P43/P42)),"",IF($S44="A",P43/P42,P43/P42))</f>
        <v/>
      </c>
      <c r="Q44" s="47" t="str">
        <f t="shared" ref="Q44" si="639">IF(ISERROR(IF($S44="A",Q43/Q42,Q43/Q42)),"",IF($S44="A",Q43/Q42,Q43/Q42))</f>
        <v/>
      </c>
      <c r="R44" s="47" t="str">
        <f t="shared" ref="R44" si="640">IF(ISERROR(IF($S44="A",R43/R42,R43/R42)),"",IF($S44="A",R43/R42,R43/R42))</f>
        <v/>
      </c>
      <c r="S44" s="42" t="str">
        <f>LEFT(C42,1)</f>
        <v>:</v>
      </c>
      <c r="T44" s="45" t="s">
        <v>4</v>
      </c>
      <c r="U44" s="47" t="str">
        <f>IF(ISERROR(IF($S44="A",U43/U42,U43/U42)),"",IF($S44="A",U43/U42,U43/U42))</f>
        <v/>
      </c>
      <c r="V44" s="47" t="str">
        <f t="shared" ref="V44" si="641">IF(ISERROR(IF($S44="A",V43/V42,V43/V42)),"",IF($S44="A",V43/V42,V43/V42))</f>
        <v/>
      </c>
      <c r="W44" s="47" t="str">
        <f t="shared" ref="W44" si="642">IF(ISERROR(IF($S44="A",W43/W42,W43/W42)),"",IF($S44="A",W43/W42,W43/W42))</f>
        <v/>
      </c>
      <c r="X44" s="47" t="str">
        <f t="shared" ref="X44" si="643">IF(ISERROR(IF($S44="A",X43/X42,X43/X42)),"",IF($S44="A",X43/X42,X43/X42))</f>
        <v/>
      </c>
      <c r="Y44" s="47" t="str">
        <f t="shared" ref="Y44" si="644">IF(ISERROR(IF($S44="A",Y43/Y42,Y43/Y42)),"",IF($S44="A",Y43/Y42,Y43/Y42))</f>
        <v/>
      </c>
      <c r="Z44" s="47" t="str">
        <f t="shared" ref="Z44" si="645">IF(ISERROR(IF($S44="A",Z43/Z42,Z43/Z42)),"",IF($S44="A",Z43/Z42,Z43/Z42))</f>
        <v/>
      </c>
      <c r="AA44" s="47" t="str">
        <f t="shared" ref="AA44" si="646">IF(ISERROR(IF($S44="A",AA43/AA42,AA43/AA42)),"",IF($S44="A",AA43/AA42,AA43/AA42))</f>
        <v/>
      </c>
      <c r="AB44" s="47" t="str">
        <f t="shared" ref="AB44" si="647">IF(ISERROR(IF($S44="A",AB43/AB42,AB43/AB42)),"",IF($S44="A",AB43/AB42,AB43/AB42))</f>
        <v/>
      </c>
      <c r="AC44" s="47" t="str">
        <f t="shared" ref="AC44" si="648">IF(ISERROR(IF($S44="A",AC43/AC42,AC43/AC42)),"",IF($S44="A",AC43/AC42,AC43/AC42))</f>
        <v/>
      </c>
      <c r="AD44" s="47" t="str">
        <f t="shared" ref="AD44" si="649">IF(ISERROR(IF($S44="A",AD43/AD42,AD43/AD42)),"",IF($S44="A",AD43/AD42,AD43/AD42))</f>
        <v/>
      </c>
      <c r="AE44" s="47" t="str">
        <f t="shared" ref="AE44" si="650">IF(ISERROR(IF($S44="A",AE43/AE42,AE43/AE42)),"",IF($S44="A",AE43/AE42,AE43/AE42))</f>
        <v/>
      </c>
      <c r="AF44" s="47" t="str">
        <f t="shared" ref="AF44" si="651">IF(ISERROR(IF($S44="A",AF43/AF42,AF43/AF42)),"",IF($S44="A",AF43/AF42,AF43/AF42))</f>
        <v/>
      </c>
      <c r="AG44" s="47" t="str">
        <f t="shared" ref="AG44" si="652">IF(ISERROR(IF($S44="A",AG43/AG42,AG43/AG42)),"",IF($S44="A",AG43/AG42,AG43/AG42))</f>
        <v/>
      </c>
      <c r="AH44" s="47" t="str">
        <f t="shared" ref="AH44" si="653">IF(ISERROR(IF($S44="A",AH43/AH42,AH43/AH42)),"",IF($S44="A",AH43/AH42,AH43/AH42))</f>
        <v/>
      </c>
      <c r="AI44" s="42"/>
      <c r="AJ44" s="45" t="s">
        <v>4</v>
      </c>
      <c r="AK44" s="47" t="str">
        <f>IF(ISERROR(IF($S44="A",AK43/AK42,AK43/AK42)),"",IF($S44="A",AK43/AK42,AK43/AK42))</f>
        <v/>
      </c>
      <c r="AL44" s="47" t="str">
        <f t="shared" ref="AL44" si="654">IF(ISERROR(IF($S44="A",AL43/AL42,AL43/AL42)),"",IF($S44="A",AL43/AL42,AL43/AL42))</f>
        <v/>
      </c>
      <c r="AM44" s="47" t="str">
        <f t="shared" ref="AM44" si="655">IF(ISERROR(IF($S44="A",AM43/AM42,AM43/AM42)),"",IF($S44="A",AM43/AM42,AM43/AM42))</f>
        <v/>
      </c>
      <c r="AN44" s="47" t="str">
        <f t="shared" ref="AN44" si="656">IF(ISERROR(IF($S44="A",AN43/AN42,AN43/AN42)),"",IF($S44="A",AN43/AN42,AN43/AN42))</f>
        <v/>
      </c>
      <c r="AO44" s="47" t="str">
        <f t="shared" ref="AO44" si="657">IF(ISERROR(IF($S44="A",AO43/AO42,AO43/AO42)),"",IF($S44="A",AO43/AO42,AO43/AO42))</f>
        <v/>
      </c>
      <c r="AP44" s="47" t="str">
        <f t="shared" ref="AP44" si="658">IF(ISERROR(IF($S44="A",AP43/AP42,AP43/AP42)),"",IF($S44="A",AP43/AP42,AP43/AP42))</f>
        <v/>
      </c>
      <c r="AQ44" s="47" t="str">
        <f t="shared" ref="AQ44" si="659">IF(ISERROR(IF($S44="A",AQ43/AQ42,AQ43/AQ42)),"",IF($S44="A",AQ43/AQ42,AQ43/AQ42))</f>
        <v/>
      </c>
      <c r="AR44" s="47" t="str">
        <f t="shared" ref="AR44" si="660">IF(ISERROR(IF($S44="A",AR43/AR42,AR43/AR42)),"",IF($S44="A",AR43/AR42,AR43/AR42))</f>
        <v/>
      </c>
      <c r="AS44" s="47" t="str">
        <f t="shared" ref="AS44" si="661">IF(ISERROR(IF($S44="A",AS43/AS42,AS43/AS42)),"",IF($S44="A",AS43/AS42,AS43/AS42))</f>
        <v/>
      </c>
      <c r="AT44" s="47" t="str">
        <f t="shared" ref="AT44" si="662">IF(ISERROR(IF($S44="A",AT43/AT42,AT43/AT42)),"",IF($S44="A",AT43/AT42,AT43/AT42))</f>
        <v/>
      </c>
      <c r="AU44" s="47" t="str">
        <f t="shared" ref="AU44" si="663">IF(ISERROR(IF($S44="A",AU43/AU42,AU43/AU42)),"",IF($S44="A",AU43/AU42,AU43/AU42))</f>
        <v/>
      </c>
      <c r="AV44" s="47" t="str">
        <f t="shared" ref="AV44" si="664">IF(ISERROR(IF($S44="A",AV43/AV42,AV43/AV42)),"",IF($S44="A",AV43/AV42,AV43/AV42))</f>
        <v/>
      </c>
      <c r="AW44" s="47" t="str">
        <f t="shared" ref="AW44" si="665">IF(ISERROR(IF($S44="A",AW43/AW42,AW43/AW42)),"",IF($S44="A",AW43/AW42,AW43/AW42))</f>
        <v/>
      </c>
      <c r="AX44" s="47" t="str">
        <f t="shared" ref="AX44" si="666">IF(ISERROR(IF($S44="A",AX43/AX42,AX43/AX42)),"",IF($S44="A",AX43/AX42,AX43/AX42))</f>
        <v/>
      </c>
      <c r="AY44" s="42"/>
      <c r="AZ44" s="45" t="s">
        <v>4</v>
      </c>
      <c r="BA44" s="47" t="str">
        <f>IF(ISERROR(IF($S44="A",BA43/BA42,BA43/BA42)),"",IF($S44="A",BA43/BA42,BA43/BA42))</f>
        <v/>
      </c>
      <c r="BB44" s="47" t="str">
        <f t="shared" ref="BB44" si="667">IF(ISERROR(IF($S44="A",BB43/BB42,BB43/BB42)),"",IF($S44="A",BB43/BB42,BB43/BB42))</f>
        <v/>
      </c>
      <c r="BC44" s="47" t="str">
        <f t="shared" ref="BC44" si="668">IF(ISERROR(IF($S44="A",BC43/BC42,BC43/BC42)),"",IF($S44="A",BC43/BC42,BC43/BC42))</f>
        <v/>
      </c>
      <c r="BD44" s="47" t="str">
        <f t="shared" ref="BD44" si="669">IF(ISERROR(IF($S44="A",BD43/BD42,BD43/BD42)),"",IF($S44="A",BD43/BD42,BD43/BD42))</f>
        <v/>
      </c>
      <c r="BE44" s="47" t="str">
        <f t="shared" ref="BE44" si="670">IF(ISERROR(IF($S44="A",BE43/BE42,BE43/BE42)),"",IF($S44="A",BE43/BE42,BE43/BE42))</f>
        <v/>
      </c>
      <c r="BF44" s="47" t="str">
        <f t="shared" ref="BF44" si="671">IF(ISERROR(IF($S44="A",BF43/BF42,BF43/BF42)),"",IF($S44="A",BF43/BF42,BF43/BF42))</f>
        <v/>
      </c>
      <c r="BG44" s="47" t="str">
        <f t="shared" ref="BG44" si="672">IF(ISERROR(IF($S44="A",BG43/BG42,BG43/BG42)),"",IF($S44="A",BG43/BG42,BG43/BG42))</f>
        <v/>
      </c>
      <c r="BH44" s="47" t="str">
        <f t="shared" ref="BH44" si="673">IF(ISERROR(IF($S44="A",BH43/BH42,BH43/BH42)),"",IF($S44="A",BH43/BH42,BH43/BH42))</f>
        <v/>
      </c>
      <c r="BI44" s="47" t="str">
        <f t="shared" ref="BI44" si="674">IF(ISERROR(IF($S44="A",BI43/BI42,BI43/BI42)),"",IF($S44="A",BI43/BI42,BI43/BI42))</f>
        <v/>
      </c>
      <c r="BJ44" s="47" t="str">
        <f t="shared" ref="BJ44" si="675">IF(ISERROR(IF($S44="A",BJ43/BJ42,BJ43/BJ42)),"",IF($S44="A",BJ43/BJ42,BJ43/BJ42))</f>
        <v/>
      </c>
      <c r="BK44" s="47" t="str">
        <f t="shared" ref="BK44" si="676">IF(ISERROR(IF($S44="A",BK43/BK42,BK43/BK42)),"",IF($S44="A",BK43/BK42,BK43/BK42))</f>
        <v/>
      </c>
      <c r="BL44" s="47" t="str">
        <f t="shared" ref="BL44" si="677">IF(ISERROR(IF($S44="A",BL43/BL42,BL43/BL42)),"",IF($S44="A",BL43/BL42,BL43/BL42))</f>
        <v/>
      </c>
      <c r="BM44" s="47" t="str">
        <f t="shared" ref="BM44" si="678">IF(ISERROR(IF($S44="A",BM43/BM42,BM43/BM42)),"",IF($S44="A",BM43/BM42,BM43/BM42))</f>
        <v/>
      </c>
      <c r="BN44" s="47" t="str">
        <f t="shared" ref="BN44" si="679">IF(ISERROR(IF($S44="A",BN43/BN42,BN43/BN42)),"",IF($S44="A",BN43/BN42,BN43/BN42))</f>
        <v/>
      </c>
      <c r="BP44" s="45" t="s">
        <v>4</v>
      </c>
      <c r="BQ44" s="47" t="str">
        <f>IF(ISERROR(IF($S44="A",BQ43/BQ42,BQ43/BQ42)),"",IF($S44="A",BQ43/BQ42,BQ43/BQ42))</f>
        <v/>
      </c>
      <c r="BR44" s="47" t="str">
        <f t="shared" ref="BR44" si="680">IF(ISERROR(IF($S44="A",BR43/BR42,BR43/BR42)),"",IF($S44="A",BR43/BR42,BR43/BR42))</f>
        <v/>
      </c>
      <c r="BS44" s="47" t="str">
        <f t="shared" ref="BS44" si="681">IF(ISERROR(IF($S44="A",BS43/BS42,BS43/BS42)),"",IF($S44="A",BS43/BS42,BS43/BS42))</f>
        <v/>
      </c>
      <c r="BT44" s="47" t="str">
        <f t="shared" ref="BT44" si="682">IF(ISERROR(IF($S44="A",BT43/BT42,BT43/BT42)),"",IF($S44="A",BT43/BT42,BT43/BT42))</f>
        <v/>
      </c>
      <c r="BU44" s="47" t="str">
        <f t="shared" ref="BU44" si="683">IF(ISERROR(IF($S44="A",BU43/BU42,BU43/BU42)),"",IF($S44="A",BU43/BU42,BU43/BU42))</f>
        <v/>
      </c>
      <c r="BV44" s="47" t="str">
        <f t="shared" ref="BV44" si="684">IF(ISERROR(IF($S44="A",BV43/BV42,BV43/BV42)),"",IF($S44="A",BV43/BV42,BV43/BV42))</f>
        <v/>
      </c>
      <c r="BW44" s="47" t="str">
        <f t="shared" ref="BW44" si="685">IF(ISERROR(IF($S44="A",BW43/BW42,BW43/BW42)),"",IF($S44="A",BW43/BW42,BW43/BW42))</f>
        <v/>
      </c>
      <c r="BX44" s="47" t="str">
        <f t="shared" ref="BX44" si="686">IF(ISERROR(IF($S44="A",BX43/BX42,BX43/BX42)),"",IF($S44="A",BX43/BX42,BX43/BX42))</f>
        <v/>
      </c>
      <c r="BY44" s="47" t="str">
        <f t="shared" ref="BY44" si="687">IF(ISERROR(IF($S44="A",BY43/BY42,BY43/BY42)),"",IF($S44="A",BY43/BY42,BY43/BY42))</f>
        <v/>
      </c>
      <c r="BZ44" s="47" t="str">
        <f t="shared" ref="BZ44" si="688">IF(ISERROR(IF($S44="A",BZ43/BZ42,BZ43/BZ42)),"",IF($S44="A",BZ43/BZ42,BZ43/BZ42))</f>
        <v/>
      </c>
      <c r="CA44" s="47" t="str">
        <f t="shared" ref="CA44" si="689">IF(ISERROR(IF($S44="A",CA43/CA42,CA43/CA42)),"",IF($S44="A",CA43/CA42,CA43/CA42))</f>
        <v/>
      </c>
      <c r="CB44" s="47" t="str">
        <f t="shared" ref="CB44" si="690">IF(ISERROR(IF($S44="A",CB43/CB42,CB43/CB42)),"",IF($S44="A",CB43/CB42,CB43/CB42))</f>
        <v/>
      </c>
      <c r="CC44" s="273" t="str">
        <f t="shared" ref="CC44" si="691">IF(ISERROR(IF($S44="A",CC43/CC42,CC43/CC42)),"",IF($S44="A",CC43/CC42,CC43/CC42))</f>
        <v/>
      </c>
      <c r="CD44" s="273" t="str">
        <f t="shared" ref="CD44" si="692">IF(ISERROR(IF($S44="A",CD43/CD42,CD43/CD42)),"",IF($S44="A",CD43/CD42,CD43/CD42))</f>
        <v/>
      </c>
      <c r="CE44" s="144" t="str">
        <f>IF(ISERROR(AVERAGE(Q44,AG44,AW44,BM44,CC44)),"",AVERAGE(Q44,AG44,AW44,BM44,CC44))</f>
        <v/>
      </c>
      <c r="CF44" s="244"/>
    </row>
    <row r="45" spans="1:84" ht="9" customHeight="1" thickTop="1" thickBot="1">
      <c r="E45" s="42" t="str">
        <f>IF(E44&lt;0,-E44,E44)</f>
        <v/>
      </c>
      <c r="F45" s="42" t="str">
        <f t="shared" ref="F45" si="693">IF(F44&lt;0,-F44,F44)</f>
        <v/>
      </c>
      <c r="G45" s="42" t="str">
        <f t="shared" ref="G45" si="694">IF(G44&lt;0,-G44,G44)</f>
        <v/>
      </c>
      <c r="H45" s="42" t="str">
        <f t="shared" ref="H45" si="695">IF(H44&lt;0,-H44,H44)</f>
        <v/>
      </c>
      <c r="I45" s="42" t="str">
        <f t="shared" ref="I45" si="696">IF(I44&lt;0,-I44,I44)</f>
        <v/>
      </c>
      <c r="J45" s="42" t="str">
        <f t="shared" ref="J45" si="697">IF(J44&lt;0,-J44,J44)</f>
        <v/>
      </c>
      <c r="K45" s="42" t="str">
        <f t="shared" ref="K45" si="698">IF(K44&lt;0,-K44,K44)</f>
        <v/>
      </c>
      <c r="L45" s="42" t="str">
        <f t="shared" ref="L45" si="699">IF(L44&lt;0,-L44,L44)</f>
        <v/>
      </c>
      <c r="M45" s="42" t="str">
        <f t="shared" ref="M45" si="700">IF(M44&lt;0,-M44,M44)</f>
        <v/>
      </c>
      <c r="N45" s="42" t="str">
        <f t="shared" ref="N45" si="701">IF(N44&lt;0,-N44,N44)</f>
        <v/>
      </c>
      <c r="O45" s="42" t="str">
        <f t="shared" ref="O45" si="702">IF(O44&lt;0,-O44,O44)</f>
        <v/>
      </c>
      <c r="P45" s="42" t="str">
        <f t="shared" ref="P45" si="703">IF(P44&lt;0,-P44,P44)</f>
        <v/>
      </c>
      <c r="Q45" s="42" t="str">
        <f t="shared" ref="Q45" si="704">IF(Q44&lt;0,-Q44,Q44)</f>
        <v/>
      </c>
      <c r="R45" s="42" t="str">
        <f t="shared" ref="R45" si="705">IF(R44&lt;0,-R44,R44)</f>
        <v/>
      </c>
      <c r="U45" s="42" t="str">
        <f>IF(U44&lt;0,-U44,U44)</f>
        <v/>
      </c>
      <c r="V45" s="42" t="str">
        <f t="shared" ref="V45" si="706">IF(V44&lt;0,-V44,V44)</f>
        <v/>
      </c>
      <c r="W45" s="42" t="str">
        <f t="shared" ref="W45" si="707">IF(W44&lt;0,-W44,W44)</f>
        <v/>
      </c>
      <c r="X45" s="42" t="str">
        <f t="shared" ref="X45" si="708">IF(X44&lt;0,-X44,X44)</f>
        <v/>
      </c>
      <c r="Y45" s="42" t="str">
        <f t="shared" ref="Y45" si="709">IF(Y44&lt;0,-Y44,Y44)</f>
        <v/>
      </c>
      <c r="Z45" s="42" t="str">
        <f t="shared" ref="Z45" si="710">IF(Z44&lt;0,-Z44,Z44)</f>
        <v/>
      </c>
      <c r="AA45" s="42" t="str">
        <f t="shared" ref="AA45" si="711">IF(AA44&lt;0,-AA44,AA44)</f>
        <v/>
      </c>
      <c r="AB45" s="42" t="str">
        <f t="shared" ref="AB45" si="712">IF(AB44&lt;0,-AB44,AB44)</f>
        <v/>
      </c>
      <c r="AC45" s="42" t="str">
        <f t="shared" ref="AC45" si="713">IF(AC44&lt;0,-AC44,AC44)</f>
        <v/>
      </c>
      <c r="AD45" s="42" t="str">
        <f t="shared" ref="AD45" si="714">IF(AD44&lt;0,-AD44,AD44)</f>
        <v/>
      </c>
      <c r="AE45" s="42" t="str">
        <f t="shared" ref="AE45" si="715">IF(AE44&lt;0,-AE44,AE44)</f>
        <v/>
      </c>
      <c r="AF45" s="42" t="str">
        <f t="shared" ref="AF45" si="716">IF(AF44&lt;0,-AF44,AF44)</f>
        <v/>
      </c>
      <c r="AG45" s="42" t="str">
        <f t="shared" ref="AG45" si="717">IF(AG44&lt;0,-AG44,AG44)</f>
        <v/>
      </c>
      <c r="AH45" s="42" t="str">
        <f t="shared" ref="AH45" si="718">IF(AH44&lt;0,-AH44,AH44)</f>
        <v/>
      </c>
      <c r="AK45" s="42" t="str">
        <f>IF(AK44&lt;0,-AK44,AK44)</f>
        <v/>
      </c>
      <c r="AL45" s="42" t="str">
        <f t="shared" ref="AL45" si="719">IF(AL44&lt;0,-AL44,AL44)</f>
        <v/>
      </c>
      <c r="AM45" s="42" t="str">
        <f t="shared" ref="AM45" si="720">IF(AM44&lt;0,-AM44,AM44)</f>
        <v/>
      </c>
      <c r="AN45" s="42" t="str">
        <f t="shared" ref="AN45" si="721">IF(AN44&lt;0,-AN44,AN44)</f>
        <v/>
      </c>
      <c r="AO45" s="42" t="str">
        <f t="shared" ref="AO45" si="722">IF(AO44&lt;0,-AO44,AO44)</f>
        <v/>
      </c>
      <c r="AP45" s="42" t="str">
        <f t="shared" ref="AP45" si="723">IF(AP44&lt;0,-AP44,AP44)</f>
        <v/>
      </c>
      <c r="AQ45" s="42" t="str">
        <f t="shared" ref="AQ45" si="724">IF(AQ44&lt;0,-AQ44,AQ44)</f>
        <v/>
      </c>
      <c r="AR45" s="42" t="str">
        <f t="shared" ref="AR45" si="725">IF(AR44&lt;0,-AR44,AR44)</f>
        <v/>
      </c>
      <c r="AS45" s="42" t="str">
        <f t="shared" ref="AS45" si="726">IF(AS44&lt;0,-AS44,AS44)</f>
        <v/>
      </c>
      <c r="AT45" s="42" t="str">
        <f t="shared" ref="AT45" si="727">IF(AT44&lt;0,-AT44,AT44)</f>
        <v/>
      </c>
      <c r="AU45" s="42" t="str">
        <f t="shared" ref="AU45" si="728">IF(AU44&lt;0,-AU44,AU44)</f>
        <v/>
      </c>
      <c r="AV45" s="42" t="str">
        <f t="shared" ref="AV45" si="729">IF(AV44&lt;0,-AV44,AV44)</f>
        <v/>
      </c>
      <c r="AW45" s="42" t="str">
        <f t="shared" ref="AW45" si="730">IF(AW44&lt;0,-AW44,AW44)</f>
        <v/>
      </c>
      <c r="AX45" s="42" t="str">
        <f t="shared" ref="AX45" si="731">IF(AX44&lt;0,-AX44,AX44)</f>
        <v/>
      </c>
      <c r="BA45" s="42" t="str">
        <f>IF(BA44&lt;0,-BA44,BA44)</f>
        <v/>
      </c>
      <c r="BB45" s="42" t="str">
        <f t="shared" ref="BB45" si="732">IF(BB44&lt;0,-BB44,BB44)</f>
        <v/>
      </c>
      <c r="BC45" s="42" t="str">
        <f t="shared" ref="BC45" si="733">IF(BC44&lt;0,-BC44,BC44)</f>
        <v/>
      </c>
      <c r="BD45" s="42" t="str">
        <f t="shared" ref="BD45" si="734">IF(BD44&lt;0,-BD44,BD44)</f>
        <v/>
      </c>
      <c r="BE45" s="42" t="str">
        <f t="shared" ref="BE45" si="735">IF(BE44&lt;0,-BE44,BE44)</f>
        <v/>
      </c>
      <c r="BF45" s="42" t="str">
        <f t="shared" ref="BF45" si="736">IF(BF44&lt;0,-BF44,BF44)</f>
        <v/>
      </c>
      <c r="BG45" s="42" t="str">
        <f t="shared" ref="BG45" si="737">IF(BG44&lt;0,-BG44,BG44)</f>
        <v/>
      </c>
      <c r="BH45" s="42" t="str">
        <f t="shared" ref="BH45" si="738">IF(BH44&lt;0,-BH44,BH44)</f>
        <v/>
      </c>
      <c r="BI45" s="42" t="str">
        <f t="shared" ref="BI45" si="739">IF(BI44&lt;0,-BI44,BI44)</f>
        <v/>
      </c>
      <c r="BJ45" s="42" t="str">
        <f t="shared" ref="BJ45" si="740">IF(BJ44&lt;0,-BJ44,BJ44)</f>
        <v/>
      </c>
      <c r="BK45" s="42" t="str">
        <f t="shared" ref="BK45" si="741">IF(BK44&lt;0,-BK44,BK44)</f>
        <v/>
      </c>
      <c r="BL45" s="42" t="str">
        <f t="shared" ref="BL45" si="742">IF(BL44&lt;0,-BL44,BL44)</f>
        <v/>
      </c>
      <c r="BM45" s="42" t="str">
        <f t="shared" ref="BM45" si="743">IF(BM44&lt;0,-BM44,BM44)</f>
        <v/>
      </c>
      <c r="BN45" s="42" t="str">
        <f t="shared" ref="BN45" si="744">IF(BN44&lt;0,-BN44,BN44)</f>
        <v/>
      </c>
      <c r="BQ45" s="42" t="str">
        <f>IF(BQ44&lt;0,-BQ44,BQ44)</f>
        <v/>
      </c>
      <c r="BR45" s="42" t="str">
        <f t="shared" ref="BR45" si="745">IF(BR44&lt;0,-BR44,BR44)</f>
        <v/>
      </c>
      <c r="BS45" s="42" t="str">
        <f t="shared" ref="BS45" si="746">IF(BS44&lt;0,-BS44,BS44)</f>
        <v/>
      </c>
      <c r="BT45" s="42" t="str">
        <f t="shared" ref="BT45" si="747">IF(BT44&lt;0,-BT44,BT44)</f>
        <v/>
      </c>
      <c r="BU45" s="42" t="str">
        <f t="shared" ref="BU45" si="748">IF(BU44&lt;0,-BU44,BU44)</f>
        <v/>
      </c>
      <c r="BV45" s="42" t="str">
        <f t="shared" ref="BV45" si="749">IF(BV44&lt;0,-BV44,BV44)</f>
        <v/>
      </c>
      <c r="BW45" s="42" t="str">
        <f t="shared" ref="BW45" si="750">IF(BW44&lt;0,-BW44,BW44)</f>
        <v/>
      </c>
      <c r="BX45" s="42" t="str">
        <f t="shared" ref="BX45" si="751">IF(BX44&lt;0,-BX44,BX44)</f>
        <v/>
      </c>
      <c r="BY45" s="42" t="str">
        <f t="shared" ref="BY45" si="752">IF(BY44&lt;0,-BY44,BY44)</f>
        <v/>
      </c>
      <c r="BZ45" s="42" t="str">
        <f t="shared" ref="BZ45" si="753">IF(BZ44&lt;0,-BZ44,BZ44)</f>
        <v/>
      </c>
      <c r="CA45" s="42" t="str">
        <f t="shared" ref="CA45" si="754">IF(CA44&lt;0,-CA44,CA44)</f>
        <v/>
      </c>
      <c r="CB45" s="42" t="str">
        <f t="shared" ref="CB45" si="755">IF(CB44&lt;0,-CB44,CB44)</f>
        <v/>
      </c>
      <c r="CC45" s="274" t="str">
        <f t="shared" ref="CC45" si="756">IF(CC44&lt;0,-CC44,CC44)</f>
        <v/>
      </c>
      <c r="CD45" s="274" t="str">
        <f t="shared" ref="CD45" si="757">IF(CD44&lt;0,-CD44,CD44)</f>
        <v/>
      </c>
    </row>
    <row r="46" spans="1:84" s="233" customFormat="1" ht="26.25" customHeight="1" thickTop="1" thickBot="1">
      <c r="A46" s="232"/>
      <c r="B46" s="232">
        <f>IF(ME!$H$28=0,0,1)</f>
        <v>0</v>
      </c>
      <c r="C46" s="340" t="s">
        <v>75</v>
      </c>
      <c r="D46" s="234" t="s">
        <v>247</v>
      </c>
      <c r="E46" s="235" t="s">
        <v>5</v>
      </c>
      <c r="F46" s="236" t="s">
        <v>6</v>
      </c>
      <c r="G46" s="236" t="s">
        <v>7</v>
      </c>
      <c r="H46" s="236" t="s">
        <v>287</v>
      </c>
      <c r="I46" s="236" t="s">
        <v>288</v>
      </c>
      <c r="J46" s="236" t="s">
        <v>289</v>
      </c>
      <c r="K46" s="236" t="s">
        <v>290</v>
      </c>
      <c r="L46" s="236" t="s">
        <v>291</v>
      </c>
      <c r="M46" s="236" t="s">
        <v>251</v>
      </c>
      <c r="N46" s="236" t="s">
        <v>252</v>
      </c>
      <c r="O46" s="236" t="s">
        <v>254</v>
      </c>
      <c r="P46" s="236" t="s">
        <v>253</v>
      </c>
      <c r="Q46" s="237" t="s">
        <v>54</v>
      </c>
      <c r="R46" s="237" t="s">
        <v>8</v>
      </c>
      <c r="S46" s="7"/>
      <c r="T46" s="238"/>
      <c r="U46" s="235" t="s">
        <v>5</v>
      </c>
      <c r="V46" s="236" t="s">
        <v>6</v>
      </c>
      <c r="W46" s="236" t="s">
        <v>7</v>
      </c>
      <c r="X46" s="236" t="s">
        <v>287</v>
      </c>
      <c r="Y46" s="236" t="s">
        <v>288</v>
      </c>
      <c r="Z46" s="236" t="s">
        <v>289</v>
      </c>
      <c r="AA46" s="236" t="s">
        <v>290</v>
      </c>
      <c r="AB46" s="236" t="s">
        <v>291</v>
      </c>
      <c r="AC46" s="236" t="s">
        <v>251</v>
      </c>
      <c r="AD46" s="236" t="s">
        <v>252</v>
      </c>
      <c r="AE46" s="236" t="s">
        <v>254</v>
      </c>
      <c r="AF46" s="236" t="s">
        <v>253</v>
      </c>
      <c r="AG46" s="237" t="s">
        <v>54</v>
      </c>
      <c r="AH46" s="237" t="s">
        <v>8</v>
      </c>
      <c r="AI46" s="7"/>
      <c r="AJ46" s="238"/>
      <c r="AK46" s="235" t="s">
        <v>5</v>
      </c>
      <c r="AL46" s="236" t="s">
        <v>6</v>
      </c>
      <c r="AM46" s="236" t="s">
        <v>7</v>
      </c>
      <c r="AN46" s="236" t="s">
        <v>287</v>
      </c>
      <c r="AO46" s="236" t="s">
        <v>288</v>
      </c>
      <c r="AP46" s="236" t="s">
        <v>289</v>
      </c>
      <c r="AQ46" s="236" t="s">
        <v>290</v>
      </c>
      <c r="AR46" s="236" t="s">
        <v>291</v>
      </c>
      <c r="AS46" s="236" t="s">
        <v>251</v>
      </c>
      <c r="AT46" s="236" t="s">
        <v>252</v>
      </c>
      <c r="AU46" s="236" t="s">
        <v>254</v>
      </c>
      <c r="AV46" s="236" t="s">
        <v>253</v>
      </c>
      <c r="AW46" s="237" t="s">
        <v>54</v>
      </c>
      <c r="AX46" s="237" t="s">
        <v>8</v>
      </c>
      <c r="AY46" s="7"/>
      <c r="AZ46" s="238"/>
      <c r="BA46" s="235" t="s">
        <v>5</v>
      </c>
      <c r="BB46" s="236" t="s">
        <v>6</v>
      </c>
      <c r="BC46" s="236" t="s">
        <v>7</v>
      </c>
      <c r="BD46" s="236" t="s">
        <v>287</v>
      </c>
      <c r="BE46" s="236" t="s">
        <v>288</v>
      </c>
      <c r="BF46" s="236" t="s">
        <v>289</v>
      </c>
      <c r="BG46" s="236" t="s">
        <v>290</v>
      </c>
      <c r="BH46" s="236" t="s">
        <v>291</v>
      </c>
      <c r="BI46" s="236" t="s">
        <v>251</v>
      </c>
      <c r="BJ46" s="236" t="s">
        <v>252</v>
      </c>
      <c r="BK46" s="236" t="s">
        <v>254</v>
      </c>
      <c r="BL46" s="236" t="s">
        <v>253</v>
      </c>
      <c r="BM46" s="237" t="s">
        <v>54</v>
      </c>
      <c r="BN46" s="237" t="s">
        <v>8</v>
      </c>
      <c r="BP46" s="238"/>
      <c r="BQ46" s="235" t="s">
        <v>5</v>
      </c>
      <c r="BR46" s="236" t="s">
        <v>6</v>
      </c>
      <c r="BS46" s="236" t="s">
        <v>7</v>
      </c>
      <c r="BT46" s="236" t="s">
        <v>287</v>
      </c>
      <c r="BU46" s="236" t="s">
        <v>288</v>
      </c>
      <c r="BV46" s="236" t="s">
        <v>289</v>
      </c>
      <c r="BW46" s="236" t="s">
        <v>290</v>
      </c>
      <c r="BX46" s="236" t="s">
        <v>291</v>
      </c>
      <c r="BY46" s="236" t="s">
        <v>251</v>
      </c>
      <c r="BZ46" s="236" t="s">
        <v>252</v>
      </c>
      <c r="CA46" s="236" t="s">
        <v>254</v>
      </c>
      <c r="CB46" s="236" t="s">
        <v>253</v>
      </c>
      <c r="CC46" s="271" t="s">
        <v>54</v>
      </c>
      <c r="CD46" s="271" t="s">
        <v>8</v>
      </c>
      <c r="CE46" s="7"/>
      <c r="CF46" s="248"/>
    </row>
    <row r="47" spans="1:84" s="227" customFormat="1" ht="37.5" hidden="1" customHeight="1" thickTop="1" thickBot="1">
      <c r="B47" s="232">
        <f>IF(ME!$H$28=0,0,1)</f>
        <v>0</v>
      </c>
      <c r="C47" s="341"/>
      <c r="D47" s="45" t="s">
        <v>66</v>
      </c>
      <c r="E47" s="239"/>
      <c r="F47" s="239"/>
      <c r="G47" s="239"/>
      <c r="H47" s="239"/>
      <c r="I47" s="239"/>
      <c r="J47" s="239"/>
      <c r="K47" s="239"/>
      <c r="L47" s="239"/>
      <c r="M47" s="239"/>
      <c r="N47" s="239"/>
      <c r="O47" s="239"/>
      <c r="P47" s="239"/>
      <c r="Q47" s="46"/>
      <c r="R47" s="46">
        <f>SUM(E47:P47)</f>
        <v>0</v>
      </c>
      <c r="S47" s="44"/>
      <c r="T47" s="45" t="s">
        <v>66</v>
      </c>
      <c r="U47" s="239"/>
      <c r="V47" s="239"/>
      <c r="W47" s="239"/>
      <c r="X47" s="239"/>
      <c r="Y47" s="239"/>
      <c r="Z47" s="239"/>
      <c r="AA47" s="239"/>
      <c r="AB47" s="239"/>
      <c r="AC47" s="239"/>
      <c r="AD47" s="239"/>
      <c r="AE47" s="239"/>
      <c r="AF47" s="239"/>
      <c r="AG47" s="46"/>
      <c r="AH47" s="46">
        <f>SUM(U47:AF47)</f>
        <v>0</v>
      </c>
      <c r="AI47" s="44"/>
      <c r="AJ47" s="45" t="s">
        <v>66</v>
      </c>
      <c r="AK47" s="239"/>
      <c r="AL47" s="239"/>
      <c r="AM47" s="239"/>
      <c r="AN47" s="239"/>
      <c r="AO47" s="239"/>
      <c r="AP47" s="239"/>
      <c r="AQ47" s="239"/>
      <c r="AR47" s="239"/>
      <c r="AS47" s="239"/>
      <c r="AT47" s="239"/>
      <c r="AU47" s="239"/>
      <c r="AV47" s="239"/>
      <c r="AW47" s="46"/>
      <c r="AX47" s="46">
        <f>SUM(AK47:AV47)</f>
        <v>0</v>
      </c>
      <c r="AY47" s="44"/>
      <c r="AZ47" s="45" t="s">
        <v>66</v>
      </c>
      <c r="BA47" s="239"/>
      <c r="BB47" s="239"/>
      <c r="BC47" s="239"/>
      <c r="BD47" s="239"/>
      <c r="BE47" s="239"/>
      <c r="BF47" s="239"/>
      <c r="BG47" s="239"/>
      <c r="BH47" s="239"/>
      <c r="BI47" s="239"/>
      <c r="BJ47" s="239"/>
      <c r="BK47" s="239"/>
      <c r="BL47" s="239"/>
      <c r="BM47" s="46"/>
      <c r="BN47" s="46">
        <f>SUM(BA47:BL47)</f>
        <v>0</v>
      </c>
      <c r="BO47" s="240"/>
      <c r="BP47" s="45" t="s">
        <v>66</v>
      </c>
      <c r="BQ47" s="239"/>
      <c r="BR47" s="239"/>
      <c r="BS47" s="239"/>
      <c r="BT47" s="239"/>
      <c r="BU47" s="239"/>
      <c r="BV47" s="239"/>
      <c r="BW47" s="239"/>
      <c r="BX47" s="239"/>
      <c r="BY47" s="239"/>
      <c r="BZ47" s="239"/>
      <c r="CA47" s="239"/>
      <c r="CB47" s="239"/>
      <c r="CC47" s="272"/>
      <c r="CD47" s="272">
        <f>SUM(BQ47:CB47)</f>
        <v>0</v>
      </c>
      <c r="CE47" s="42"/>
      <c r="CF47" s="244"/>
    </row>
    <row r="48" spans="1:84" s="227" customFormat="1" ht="26.25" customHeight="1" thickTop="1" thickBot="1">
      <c r="B48" s="232">
        <f>IF(ME!$H$28=0,0,1)</f>
        <v>0</v>
      </c>
      <c r="C48" s="337" t="str">
        <f>C97</f>
        <v xml:space="preserve">: </v>
      </c>
      <c r="D48" s="45" t="s">
        <v>9</v>
      </c>
      <c r="E48" s="239"/>
      <c r="F48" s="239"/>
      <c r="G48" s="239"/>
      <c r="H48" s="239"/>
      <c r="I48" s="239"/>
      <c r="J48" s="239"/>
      <c r="K48" s="239"/>
      <c r="L48" s="239"/>
      <c r="M48" s="239"/>
      <c r="N48" s="239"/>
      <c r="O48" s="239"/>
      <c r="P48" s="239"/>
      <c r="Q48" s="46">
        <f>SUMIF(E71:P71,"=1",E48:P48)</f>
        <v>0</v>
      </c>
      <c r="R48" s="46">
        <f>SUM(E48:P48)</f>
        <v>0</v>
      </c>
      <c r="S48" s="42">
        <v>12</v>
      </c>
      <c r="T48" s="45" t="s">
        <v>9</v>
      </c>
      <c r="U48" s="239"/>
      <c r="V48" s="239"/>
      <c r="W48" s="239"/>
      <c r="X48" s="239"/>
      <c r="Y48" s="239"/>
      <c r="Z48" s="239"/>
      <c r="AA48" s="239"/>
      <c r="AB48" s="239"/>
      <c r="AC48" s="239"/>
      <c r="AD48" s="239"/>
      <c r="AE48" s="239"/>
      <c r="AF48" s="239"/>
      <c r="AG48" s="46">
        <f>SUMIF(U71:AF71,"=1",U48:AF48)</f>
        <v>0</v>
      </c>
      <c r="AH48" s="46">
        <f>SUM(U48:AF48)</f>
        <v>0</v>
      </c>
      <c r="AI48" s="42"/>
      <c r="AJ48" s="45" t="s">
        <v>9</v>
      </c>
      <c r="AK48" s="239"/>
      <c r="AL48" s="239"/>
      <c r="AM48" s="239"/>
      <c r="AN48" s="239"/>
      <c r="AO48" s="239"/>
      <c r="AP48" s="239"/>
      <c r="AQ48" s="239"/>
      <c r="AR48" s="239"/>
      <c r="AS48" s="239"/>
      <c r="AT48" s="239"/>
      <c r="AU48" s="239"/>
      <c r="AV48" s="239"/>
      <c r="AW48" s="46">
        <f>SUMIF(AK71:AV71,"=1",AK48:AV48)</f>
        <v>0</v>
      </c>
      <c r="AX48" s="46">
        <f>SUM(AK48:AV48)</f>
        <v>0</v>
      </c>
      <c r="AY48" s="42"/>
      <c r="AZ48" s="45" t="s">
        <v>9</v>
      </c>
      <c r="BA48" s="239"/>
      <c r="BB48" s="239"/>
      <c r="BC48" s="239"/>
      <c r="BD48" s="239"/>
      <c r="BE48" s="239"/>
      <c r="BF48" s="239"/>
      <c r="BG48" s="239"/>
      <c r="BH48" s="239"/>
      <c r="BI48" s="239"/>
      <c r="BJ48" s="239"/>
      <c r="BK48" s="239"/>
      <c r="BL48" s="239"/>
      <c r="BM48" s="46">
        <f>SUMIF(BA71:BL71,"=1",BA48:BL48)</f>
        <v>0</v>
      </c>
      <c r="BN48" s="46">
        <f>SUM(BA48:BL48)</f>
        <v>0</v>
      </c>
      <c r="BP48" s="45" t="s">
        <v>9</v>
      </c>
      <c r="BQ48" s="239"/>
      <c r="BR48" s="239"/>
      <c r="BS48" s="239"/>
      <c r="BT48" s="239"/>
      <c r="BU48" s="239"/>
      <c r="BV48" s="239"/>
      <c r="BW48" s="239"/>
      <c r="BX48" s="239"/>
      <c r="BY48" s="239"/>
      <c r="BZ48" s="239"/>
      <c r="CA48" s="239"/>
      <c r="CB48" s="239"/>
      <c r="CC48" s="272">
        <f>SUMIF(BQ71:CB71,"=1",BQ48:CB48)</f>
        <v>0</v>
      </c>
      <c r="CD48" s="272">
        <f>SUM(BQ48:CB48)</f>
        <v>0</v>
      </c>
      <c r="CE48" s="42"/>
      <c r="CF48" s="244"/>
    </row>
    <row r="49" spans="1:84" s="227" customFormat="1" ht="26.25" customHeight="1" thickTop="1" thickBot="1">
      <c r="B49" s="232">
        <f>IF(ME!$H$28=0,0,1)</f>
        <v>0</v>
      </c>
      <c r="C49" s="338"/>
      <c r="D49" s="45" t="s">
        <v>10</v>
      </c>
      <c r="E49" s="239"/>
      <c r="F49" s="239"/>
      <c r="G49" s="239"/>
      <c r="H49" s="239"/>
      <c r="I49" s="239"/>
      <c r="J49" s="239"/>
      <c r="K49" s="239"/>
      <c r="L49" s="239"/>
      <c r="M49" s="239"/>
      <c r="N49" s="239"/>
      <c r="O49" s="239"/>
      <c r="P49" s="239"/>
      <c r="Q49" s="46">
        <f>SUMIF(E72:P72,"=1",E49:P49)</f>
        <v>0</v>
      </c>
      <c r="R49" s="46">
        <f>SUM(E49:P49)</f>
        <v>0</v>
      </c>
      <c r="S49" s="42">
        <v>13</v>
      </c>
      <c r="T49" s="45" t="s">
        <v>10</v>
      </c>
      <c r="U49" s="239"/>
      <c r="V49" s="239"/>
      <c r="W49" s="239"/>
      <c r="X49" s="239"/>
      <c r="Y49" s="239"/>
      <c r="Z49" s="239"/>
      <c r="AA49" s="239"/>
      <c r="AB49" s="239"/>
      <c r="AC49" s="239"/>
      <c r="AD49" s="239"/>
      <c r="AE49" s="239"/>
      <c r="AF49" s="239"/>
      <c r="AG49" s="46">
        <f>SUMIF(U72:AF72,"=1",U49:AF49)</f>
        <v>0</v>
      </c>
      <c r="AH49" s="46">
        <f>SUM(U49:AF49)</f>
        <v>0</v>
      </c>
      <c r="AI49" s="42"/>
      <c r="AJ49" s="45" t="s">
        <v>10</v>
      </c>
      <c r="AK49" s="239"/>
      <c r="AL49" s="239"/>
      <c r="AM49" s="239"/>
      <c r="AN49" s="239"/>
      <c r="AO49" s="239"/>
      <c r="AP49" s="239"/>
      <c r="AQ49" s="239"/>
      <c r="AR49" s="239"/>
      <c r="AS49" s="239"/>
      <c r="AT49" s="239"/>
      <c r="AU49" s="239"/>
      <c r="AV49" s="239"/>
      <c r="AW49" s="46">
        <f>SUMIF(AK72:AV72,"=1",AK49:AV49)</f>
        <v>0</v>
      </c>
      <c r="AX49" s="46">
        <f>SUM(AK49:AV49)</f>
        <v>0</v>
      </c>
      <c r="AY49" s="42"/>
      <c r="AZ49" s="45" t="s">
        <v>10</v>
      </c>
      <c r="BA49" s="239"/>
      <c r="BB49" s="239"/>
      <c r="BC49" s="239"/>
      <c r="BD49" s="239"/>
      <c r="BE49" s="239"/>
      <c r="BF49" s="239"/>
      <c r="BG49" s="239"/>
      <c r="BH49" s="239"/>
      <c r="BI49" s="239"/>
      <c r="BJ49" s="239"/>
      <c r="BK49" s="239"/>
      <c r="BL49" s="239"/>
      <c r="BM49" s="46">
        <f>SUMIF(BA72:BL72,"=1",BA49:BL49)</f>
        <v>0</v>
      </c>
      <c r="BN49" s="46">
        <f>SUM(BA49:BL49)</f>
        <v>0</v>
      </c>
      <c r="BP49" s="45" t="s">
        <v>10</v>
      </c>
      <c r="BQ49" s="239"/>
      <c r="BR49" s="239"/>
      <c r="BS49" s="239"/>
      <c r="BT49" s="239"/>
      <c r="BU49" s="239"/>
      <c r="BV49" s="239"/>
      <c r="BW49" s="239"/>
      <c r="BX49" s="239"/>
      <c r="BY49" s="239"/>
      <c r="BZ49" s="239"/>
      <c r="CA49" s="239"/>
      <c r="CB49" s="239"/>
      <c r="CC49" s="272">
        <f>SUMIF(BQ72:CB72,"=1",BQ49:CB49)</f>
        <v>0</v>
      </c>
      <c r="CD49" s="272">
        <f>SUM(BQ49:CB49)</f>
        <v>0</v>
      </c>
      <c r="CE49" s="42"/>
      <c r="CF49" s="244"/>
    </row>
    <row r="50" spans="1:84" s="227" customFormat="1" ht="26.25" customHeight="1" thickTop="1" thickBot="1">
      <c r="B50" s="232">
        <f>IF(ME!$H$28=0,0,1)</f>
        <v>0</v>
      </c>
      <c r="C50" s="339"/>
      <c r="D50" s="45" t="s">
        <v>4</v>
      </c>
      <c r="E50" s="47" t="str">
        <f>IF(ISERROR(IF($S50="A",E49/E48,E49/E48)),"",IF($S50="A",E49/E48,E49/E48))</f>
        <v/>
      </c>
      <c r="F50" s="47" t="str">
        <f t="shared" ref="F50" si="758">IF(ISERROR(IF($S50="A",F49/F48,F49/F48)),"",IF($S50="A",F49/F48,F49/F48))</f>
        <v/>
      </c>
      <c r="G50" s="47" t="str">
        <f t="shared" ref="G50" si="759">IF(ISERROR(IF($S50="A",G49/G48,G49/G48)),"",IF($S50="A",G49/G48,G49/G48))</f>
        <v/>
      </c>
      <c r="H50" s="47" t="str">
        <f t="shared" ref="H50" si="760">IF(ISERROR(IF($S50="A",H49/H48,H49/H48)),"",IF($S50="A",H49/H48,H49/H48))</f>
        <v/>
      </c>
      <c r="I50" s="47" t="str">
        <f t="shared" ref="I50" si="761">IF(ISERROR(IF($S50="A",I49/I48,I49/I48)),"",IF($S50="A",I49/I48,I49/I48))</f>
        <v/>
      </c>
      <c r="J50" s="47" t="str">
        <f t="shared" ref="J50" si="762">IF(ISERROR(IF($S50="A",J49/J48,J49/J48)),"",IF($S50="A",J49/J48,J49/J48))</f>
        <v/>
      </c>
      <c r="K50" s="47" t="str">
        <f t="shared" ref="K50" si="763">IF(ISERROR(IF($S50="A",K49/K48,K49/K48)),"",IF($S50="A",K49/K48,K49/K48))</f>
        <v/>
      </c>
      <c r="L50" s="47" t="str">
        <f t="shared" ref="L50" si="764">IF(ISERROR(IF($S50="A",L49/L48,L49/L48)),"",IF($S50="A",L49/L48,L49/L48))</f>
        <v/>
      </c>
      <c r="M50" s="47" t="str">
        <f t="shared" ref="M50" si="765">IF(ISERROR(IF($S50="A",M49/M48,M49/M48)),"",IF($S50="A",M49/M48,M49/M48))</f>
        <v/>
      </c>
      <c r="N50" s="47" t="str">
        <f t="shared" ref="N50" si="766">IF(ISERROR(IF($S50="A",N49/N48,N49/N48)),"",IF($S50="A",N49/N48,N49/N48))</f>
        <v/>
      </c>
      <c r="O50" s="47" t="str">
        <f t="shared" ref="O50" si="767">IF(ISERROR(IF($S50="A",O49/O48,O49/O48)),"",IF($S50="A",O49/O48,O49/O48))</f>
        <v/>
      </c>
      <c r="P50" s="47" t="str">
        <f t="shared" ref="P50" si="768">IF(ISERROR(IF($S50="A",P49/P48,P49/P48)),"",IF($S50="A",P49/P48,P49/P48))</f>
        <v/>
      </c>
      <c r="Q50" s="47" t="str">
        <f t="shared" ref="Q50" si="769">IF(ISERROR(IF($S50="A",Q49/Q48,Q49/Q48)),"",IF($S50="A",Q49/Q48,Q49/Q48))</f>
        <v/>
      </c>
      <c r="R50" s="47" t="str">
        <f t="shared" ref="R50" si="770">IF(ISERROR(IF($S50="A",R49/R48,R49/R48)),"",IF($S50="A",R49/R48,R49/R48))</f>
        <v/>
      </c>
      <c r="S50" s="42" t="str">
        <f>LEFT(C48,1)</f>
        <v>:</v>
      </c>
      <c r="T50" s="45" t="s">
        <v>4</v>
      </c>
      <c r="U50" s="47" t="str">
        <f>IF(ISERROR(IF($S50="A",U49/U48,U49/U48)),"",IF($S50="A",U49/U48,U49/U48))</f>
        <v/>
      </c>
      <c r="V50" s="47" t="str">
        <f t="shared" ref="V50" si="771">IF(ISERROR(IF($S50="A",V49/V48,V49/V48)),"",IF($S50="A",V49/V48,V49/V48))</f>
        <v/>
      </c>
      <c r="W50" s="47" t="str">
        <f t="shared" ref="W50" si="772">IF(ISERROR(IF($S50="A",W49/W48,W49/W48)),"",IF($S50="A",W49/W48,W49/W48))</f>
        <v/>
      </c>
      <c r="X50" s="47" t="str">
        <f t="shared" ref="X50" si="773">IF(ISERROR(IF($S50="A",X49/X48,X49/X48)),"",IF($S50="A",X49/X48,X49/X48))</f>
        <v/>
      </c>
      <c r="Y50" s="47" t="str">
        <f t="shared" ref="Y50" si="774">IF(ISERROR(IF($S50="A",Y49/Y48,Y49/Y48)),"",IF($S50="A",Y49/Y48,Y49/Y48))</f>
        <v/>
      </c>
      <c r="Z50" s="47" t="str">
        <f t="shared" ref="Z50" si="775">IF(ISERROR(IF($S50="A",Z49/Z48,Z49/Z48)),"",IF($S50="A",Z49/Z48,Z49/Z48))</f>
        <v/>
      </c>
      <c r="AA50" s="47" t="str">
        <f t="shared" ref="AA50" si="776">IF(ISERROR(IF($S50="A",AA49/AA48,AA49/AA48)),"",IF($S50="A",AA49/AA48,AA49/AA48))</f>
        <v/>
      </c>
      <c r="AB50" s="47" t="str">
        <f t="shared" ref="AB50" si="777">IF(ISERROR(IF($S50="A",AB49/AB48,AB49/AB48)),"",IF($S50="A",AB49/AB48,AB49/AB48))</f>
        <v/>
      </c>
      <c r="AC50" s="47" t="str">
        <f t="shared" ref="AC50" si="778">IF(ISERROR(IF($S50="A",AC49/AC48,AC49/AC48)),"",IF($S50="A",AC49/AC48,AC49/AC48))</f>
        <v/>
      </c>
      <c r="AD50" s="47" t="str">
        <f t="shared" ref="AD50" si="779">IF(ISERROR(IF($S50="A",AD49/AD48,AD49/AD48)),"",IF($S50="A",AD49/AD48,AD49/AD48))</f>
        <v/>
      </c>
      <c r="AE50" s="47" t="str">
        <f t="shared" ref="AE50" si="780">IF(ISERROR(IF($S50="A",AE49/AE48,AE49/AE48)),"",IF($S50="A",AE49/AE48,AE49/AE48))</f>
        <v/>
      </c>
      <c r="AF50" s="47" t="str">
        <f t="shared" ref="AF50" si="781">IF(ISERROR(IF($S50="A",AF49/AF48,AF49/AF48)),"",IF($S50="A",AF49/AF48,AF49/AF48))</f>
        <v/>
      </c>
      <c r="AG50" s="47" t="str">
        <f t="shared" ref="AG50" si="782">IF(ISERROR(IF($S50="A",AG49/AG48,AG49/AG48)),"",IF($S50="A",AG49/AG48,AG49/AG48))</f>
        <v/>
      </c>
      <c r="AH50" s="47" t="str">
        <f t="shared" ref="AH50" si="783">IF(ISERROR(IF($S50="A",AH49/AH48,AH49/AH48)),"",IF($S50="A",AH49/AH48,AH49/AH48))</f>
        <v/>
      </c>
      <c r="AI50" s="42"/>
      <c r="AJ50" s="45" t="s">
        <v>4</v>
      </c>
      <c r="AK50" s="47" t="str">
        <f>IF(ISERROR(IF($S50="A",AK49/AK48,AK49/AK48)),"",IF($S50="A",AK49/AK48,AK49/AK48))</f>
        <v/>
      </c>
      <c r="AL50" s="47" t="str">
        <f t="shared" ref="AL50" si="784">IF(ISERROR(IF($S50="A",AL49/AL48,AL49/AL48)),"",IF($S50="A",AL49/AL48,AL49/AL48))</f>
        <v/>
      </c>
      <c r="AM50" s="47" t="str">
        <f t="shared" ref="AM50" si="785">IF(ISERROR(IF($S50="A",AM49/AM48,AM49/AM48)),"",IF($S50="A",AM49/AM48,AM49/AM48))</f>
        <v/>
      </c>
      <c r="AN50" s="47" t="str">
        <f t="shared" ref="AN50" si="786">IF(ISERROR(IF($S50="A",AN49/AN48,AN49/AN48)),"",IF($S50="A",AN49/AN48,AN49/AN48))</f>
        <v/>
      </c>
      <c r="AO50" s="47" t="str">
        <f t="shared" ref="AO50" si="787">IF(ISERROR(IF($S50="A",AO49/AO48,AO49/AO48)),"",IF($S50="A",AO49/AO48,AO49/AO48))</f>
        <v/>
      </c>
      <c r="AP50" s="47" t="str">
        <f t="shared" ref="AP50" si="788">IF(ISERROR(IF($S50="A",AP49/AP48,AP49/AP48)),"",IF($S50="A",AP49/AP48,AP49/AP48))</f>
        <v/>
      </c>
      <c r="AQ50" s="47" t="str">
        <f t="shared" ref="AQ50" si="789">IF(ISERROR(IF($S50="A",AQ49/AQ48,AQ49/AQ48)),"",IF($S50="A",AQ49/AQ48,AQ49/AQ48))</f>
        <v/>
      </c>
      <c r="AR50" s="47" t="str">
        <f t="shared" ref="AR50" si="790">IF(ISERROR(IF($S50="A",AR49/AR48,AR49/AR48)),"",IF($S50="A",AR49/AR48,AR49/AR48))</f>
        <v/>
      </c>
      <c r="AS50" s="47" t="str">
        <f t="shared" ref="AS50" si="791">IF(ISERROR(IF($S50="A",AS49/AS48,AS49/AS48)),"",IF($S50="A",AS49/AS48,AS49/AS48))</f>
        <v/>
      </c>
      <c r="AT50" s="47" t="str">
        <f t="shared" ref="AT50" si="792">IF(ISERROR(IF($S50="A",AT49/AT48,AT49/AT48)),"",IF($S50="A",AT49/AT48,AT49/AT48))</f>
        <v/>
      </c>
      <c r="AU50" s="47" t="str">
        <f t="shared" ref="AU50" si="793">IF(ISERROR(IF($S50="A",AU49/AU48,AU49/AU48)),"",IF($S50="A",AU49/AU48,AU49/AU48))</f>
        <v/>
      </c>
      <c r="AV50" s="47" t="str">
        <f t="shared" ref="AV50" si="794">IF(ISERROR(IF($S50="A",AV49/AV48,AV49/AV48)),"",IF($S50="A",AV49/AV48,AV49/AV48))</f>
        <v/>
      </c>
      <c r="AW50" s="47" t="str">
        <f t="shared" ref="AW50" si="795">IF(ISERROR(IF($S50="A",AW49/AW48,AW49/AW48)),"",IF($S50="A",AW49/AW48,AW49/AW48))</f>
        <v/>
      </c>
      <c r="AX50" s="47" t="str">
        <f t="shared" ref="AX50" si="796">IF(ISERROR(IF($S50="A",AX49/AX48,AX49/AX48)),"",IF($S50="A",AX49/AX48,AX49/AX48))</f>
        <v/>
      </c>
      <c r="AY50" s="42"/>
      <c r="AZ50" s="45" t="s">
        <v>4</v>
      </c>
      <c r="BA50" s="47" t="str">
        <f>IF(ISERROR(IF($S50="A",BA49/BA48,BA49/BA48)),"",IF($S50="A",BA49/BA48,BA49/BA48))</f>
        <v/>
      </c>
      <c r="BB50" s="47" t="str">
        <f t="shared" ref="BB50" si="797">IF(ISERROR(IF($S50="A",BB49/BB48,BB49/BB48)),"",IF($S50="A",BB49/BB48,BB49/BB48))</f>
        <v/>
      </c>
      <c r="BC50" s="47" t="str">
        <f t="shared" ref="BC50" si="798">IF(ISERROR(IF($S50="A",BC49/BC48,BC49/BC48)),"",IF($S50="A",BC49/BC48,BC49/BC48))</f>
        <v/>
      </c>
      <c r="BD50" s="47" t="str">
        <f t="shared" ref="BD50" si="799">IF(ISERROR(IF($S50="A",BD49/BD48,BD49/BD48)),"",IF($S50="A",BD49/BD48,BD49/BD48))</f>
        <v/>
      </c>
      <c r="BE50" s="47" t="str">
        <f t="shared" ref="BE50" si="800">IF(ISERROR(IF($S50="A",BE49/BE48,BE49/BE48)),"",IF($S50="A",BE49/BE48,BE49/BE48))</f>
        <v/>
      </c>
      <c r="BF50" s="47" t="str">
        <f t="shared" ref="BF50" si="801">IF(ISERROR(IF($S50="A",BF49/BF48,BF49/BF48)),"",IF($S50="A",BF49/BF48,BF49/BF48))</f>
        <v/>
      </c>
      <c r="BG50" s="47" t="str">
        <f t="shared" ref="BG50" si="802">IF(ISERROR(IF($S50="A",BG49/BG48,BG49/BG48)),"",IF($S50="A",BG49/BG48,BG49/BG48))</f>
        <v/>
      </c>
      <c r="BH50" s="47" t="str">
        <f t="shared" ref="BH50" si="803">IF(ISERROR(IF($S50="A",BH49/BH48,BH49/BH48)),"",IF($S50="A",BH49/BH48,BH49/BH48))</f>
        <v/>
      </c>
      <c r="BI50" s="47" t="str">
        <f t="shared" ref="BI50" si="804">IF(ISERROR(IF($S50="A",BI49/BI48,BI49/BI48)),"",IF($S50="A",BI49/BI48,BI49/BI48))</f>
        <v/>
      </c>
      <c r="BJ50" s="47" t="str">
        <f t="shared" ref="BJ50" si="805">IF(ISERROR(IF($S50="A",BJ49/BJ48,BJ49/BJ48)),"",IF($S50="A",BJ49/BJ48,BJ49/BJ48))</f>
        <v/>
      </c>
      <c r="BK50" s="47" t="str">
        <f t="shared" ref="BK50" si="806">IF(ISERROR(IF($S50="A",BK49/BK48,BK49/BK48)),"",IF($S50="A",BK49/BK48,BK49/BK48))</f>
        <v/>
      </c>
      <c r="BL50" s="47" t="str">
        <f t="shared" ref="BL50" si="807">IF(ISERROR(IF($S50="A",BL49/BL48,BL49/BL48)),"",IF($S50="A",BL49/BL48,BL49/BL48))</f>
        <v/>
      </c>
      <c r="BM50" s="47" t="str">
        <f t="shared" ref="BM50" si="808">IF(ISERROR(IF($S50="A",BM49/BM48,BM49/BM48)),"",IF($S50="A",BM49/BM48,BM49/BM48))</f>
        <v/>
      </c>
      <c r="BN50" s="47" t="str">
        <f t="shared" ref="BN50" si="809">IF(ISERROR(IF($S50="A",BN49/BN48,BN49/BN48)),"",IF($S50="A",BN49/BN48,BN49/BN48))</f>
        <v/>
      </c>
      <c r="BP50" s="45" t="s">
        <v>4</v>
      </c>
      <c r="BQ50" s="47" t="str">
        <f>IF(ISERROR(IF($S50="A",BQ49/BQ48,BQ49/BQ48)),"",IF($S50="A",BQ49/BQ48,BQ49/BQ48))</f>
        <v/>
      </c>
      <c r="BR50" s="47" t="str">
        <f t="shared" ref="BR50" si="810">IF(ISERROR(IF($S50="A",BR49/BR48,BR49/BR48)),"",IF($S50="A",BR49/BR48,BR49/BR48))</f>
        <v/>
      </c>
      <c r="BS50" s="47" t="str">
        <f t="shared" ref="BS50" si="811">IF(ISERROR(IF($S50="A",BS49/BS48,BS49/BS48)),"",IF($S50="A",BS49/BS48,BS49/BS48))</f>
        <v/>
      </c>
      <c r="BT50" s="47" t="str">
        <f t="shared" ref="BT50" si="812">IF(ISERROR(IF($S50="A",BT49/BT48,BT49/BT48)),"",IF($S50="A",BT49/BT48,BT49/BT48))</f>
        <v/>
      </c>
      <c r="BU50" s="47" t="str">
        <f t="shared" ref="BU50" si="813">IF(ISERROR(IF($S50="A",BU49/BU48,BU49/BU48)),"",IF($S50="A",BU49/BU48,BU49/BU48))</f>
        <v/>
      </c>
      <c r="BV50" s="47" t="str">
        <f t="shared" ref="BV50" si="814">IF(ISERROR(IF($S50="A",BV49/BV48,BV49/BV48)),"",IF($S50="A",BV49/BV48,BV49/BV48))</f>
        <v/>
      </c>
      <c r="BW50" s="47" t="str">
        <f t="shared" ref="BW50" si="815">IF(ISERROR(IF($S50="A",BW49/BW48,BW49/BW48)),"",IF($S50="A",BW49/BW48,BW49/BW48))</f>
        <v/>
      </c>
      <c r="BX50" s="47" t="str">
        <f t="shared" ref="BX50" si="816">IF(ISERROR(IF($S50="A",BX49/BX48,BX49/BX48)),"",IF($S50="A",BX49/BX48,BX49/BX48))</f>
        <v/>
      </c>
      <c r="BY50" s="47" t="str">
        <f t="shared" ref="BY50" si="817">IF(ISERROR(IF($S50="A",BY49/BY48,BY49/BY48)),"",IF($S50="A",BY49/BY48,BY49/BY48))</f>
        <v/>
      </c>
      <c r="BZ50" s="47" t="str">
        <f t="shared" ref="BZ50" si="818">IF(ISERROR(IF($S50="A",BZ49/BZ48,BZ49/BZ48)),"",IF($S50="A",BZ49/BZ48,BZ49/BZ48))</f>
        <v/>
      </c>
      <c r="CA50" s="47" t="str">
        <f t="shared" ref="CA50" si="819">IF(ISERROR(IF($S50="A",CA49/CA48,CA49/CA48)),"",IF($S50="A",CA49/CA48,CA49/CA48))</f>
        <v/>
      </c>
      <c r="CB50" s="47" t="str">
        <f t="shared" ref="CB50" si="820">IF(ISERROR(IF($S50="A",CB49/CB48,CB49/CB48)),"",IF($S50="A",CB49/CB48,CB49/CB48))</f>
        <v/>
      </c>
      <c r="CC50" s="273" t="str">
        <f t="shared" ref="CC50" si="821">IF(ISERROR(IF($S50="A",CC49/CC48,CC49/CC48)),"",IF($S50="A",CC49/CC48,CC49/CC48))</f>
        <v/>
      </c>
      <c r="CD50" s="273" t="str">
        <f t="shared" ref="CD50" si="822">IF(ISERROR(IF($S50="A",CD49/CD48,CD49/CD48)),"",IF($S50="A",CD49/CD48,CD49/CD48))</f>
        <v/>
      </c>
      <c r="CE50" s="144" t="str">
        <f>IF(ISERROR(AVERAGE(Q50,AG50,AW50,BM50,CC50)),"",AVERAGE(Q50,AG50,AW50,BM50,CC50))</f>
        <v/>
      </c>
      <c r="CF50" s="244"/>
    </row>
    <row r="51" spans="1:84" ht="9" customHeight="1" thickTop="1" thickBot="1">
      <c r="E51" s="42" t="str">
        <f>IF(E50&lt;0,-E50,E50)</f>
        <v/>
      </c>
      <c r="F51" s="42" t="str">
        <f t="shared" ref="F51" si="823">IF(F50&lt;0,-F50,F50)</f>
        <v/>
      </c>
      <c r="G51" s="42" t="str">
        <f t="shared" ref="G51" si="824">IF(G50&lt;0,-G50,G50)</f>
        <v/>
      </c>
      <c r="H51" s="42" t="str">
        <f t="shared" ref="H51" si="825">IF(H50&lt;0,-H50,H50)</f>
        <v/>
      </c>
      <c r="I51" s="42" t="str">
        <f t="shared" ref="I51" si="826">IF(I50&lt;0,-I50,I50)</f>
        <v/>
      </c>
      <c r="J51" s="42" t="str">
        <f t="shared" ref="J51" si="827">IF(J50&lt;0,-J50,J50)</f>
        <v/>
      </c>
      <c r="K51" s="42" t="str">
        <f t="shared" ref="K51" si="828">IF(K50&lt;0,-K50,K50)</f>
        <v/>
      </c>
      <c r="L51" s="42" t="str">
        <f t="shared" ref="L51" si="829">IF(L50&lt;0,-L50,L50)</f>
        <v/>
      </c>
      <c r="M51" s="42" t="str">
        <f t="shared" ref="M51" si="830">IF(M50&lt;0,-M50,M50)</f>
        <v/>
      </c>
      <c r="N51" s="42" t="str">
        <f t="shared" ref="N51" si="831">IF(N50&lt;0,-N50,N50)</f>
        <v/>
      </c>
      <c r="O51" s="42" t="str">
        <f t="shared" ref="O51" si="832">IF(O50&lt;0,-O50,O50)</f>
        <v/>
      </c>
      <c r="P51" s="42" t="str">
        <f t="shared" ref="P51" si="833">IF(P50&lt;0,-P50,P50)</f>
        <v/>
      </c>
      <c r="Q51" s="42" t="str">
        <f t="shared" ref="Q51" si="834">IF(Q50&lt;0,-Q50,Q50)</f>
        <v/>
      </c>
      <c r="R51" s="42" t="str">
        <f t="shared" ref="R51" si="835">IF(R50&lt;0,-R50,R50)</f>
        <v/>
      </c>
      <c r="U51" s="42" t="str">
        <f>IF(U50&lt;0,-U50,U50)</f>
        <v/>
      </c>
      <c r="V51" s="42" t="str">
        <f t="shared" ref="V51" si="836">IF(V50&lt;0,-V50,V50)</f>
        <v/>
      </c>
      <c r="W51" s="42" t="str">
        <f t="shared" ref="W51" si="837">IF(W50&lt;0,-W50,W50)</f>
        <v/>
      </c>
      <c r="X51" s="42" t="str">
        <f t="shared" ref="X51" si="838">IF(X50&lt;0,-X50,X50)</f>
        <v/>
      </c>
      <c r="Y51" s="42" t="str">
        <f t="shared" ref="Y51" si="839">IF(Y50&lt;0,-Y50,Y50)</f>
        <v/>
      </c>
      <c r="Z51" s="42" t="str">
        <f t="shared" ref="Z51" si="840">IF(Z50&lt;0,-Z50,Z50)</f>
        <v/>
      </c>
      <c r="AA51" s="42" t="str">
        <f t="shared" ref="AA51" si="841">IF(AA50&lt;0,-AA50,AA50)</f>
        <v/>
      </c>
      <c r="AB51" s="42" t="str">
        <f t="shared" ref="AB51" si="842">IF(AB50&lt;0,-AB50,AB50)</f>
        <v/>
      </c>
      <c r="AC51" s="42" t="str">
        <f t="shared" ref="AC51" si="843">IF(AC50&lt;0,-AC50,AC50)</f>
        <v/>
      </c>
      <c r="AD51" s="42" t="str">
        <f t="shared" ref="AD51" si="844">IF(AD50&lt;0,-AD50,AD50)</f>
        <v/>
      </c>
      <c r="AE51" s="42" t="str">
        <f t="shared" ref="AE51" si="845">IF(AE50&lt;0,-AE50,AE50)</f>
        <v/>
      </c>
      <c r="AF51" s="42" t="str">
        <f t="shared" ref="AF51" si="846">IF(AF50&lt;0,-AF50,AF50)</f>
        <v/>
      </c>
      <c r="AG51" s="42" t="str">
        <f t="shared" ref="AG51" si="847">IF(AG50&lt;0,-AG50,AG50)</f>
        <v/>
      </c>
      <c r="AH51" s="42" t="str">
        <f t="shared" ref="AH51" si="848">IF(AH50&lt;0,-AH50,AH50)</f>
        <v/>
      </c>
      <c r="AK51" s="42" t="str">
        <f>IF(AK50&lt;0,-AK50,AK50)</f>
        <v/>
      </c>
      <c r="AL51" s="42" t="str">
        <f t="shared" ref="AL51" si="849">IF(AL50&lt;0,-AL50,AL50)</f>
        <v/>
      </c>
      <c r="AM51" s="42" t="str">
        <f t="shared" ref="AM51" si="850">IF(AM50&lt;0,-AM50,AM50)</f>
        <v/>
      </c>
      <c r="AN51" s="42" t="str">
        <f t="shared" ref="AN51" si="851">IF(AN50&lt;0,-AN50,AN50)</f>
        <v/>
      </c>
      <c r="AO51" s="42" t="str">
        <f t="shared" ref="AO51" si="852">IF(AO50&lt;0,-AO50,AO50)</f>
        <v/>
      </c>
      <c r="AP51" s="42" t="str">
        <f t="shared" ref="AP51" si="853">IF(AP50&lt;0,-AP50,AP50)</f>
        <v/>
      </c>
      <c r="AQ51" s="42" t="str">
        <f t="shared" ref="AQ51" si="854">IF(AQ50&lt;0,-AQ50,AQ50)</f>
        <v/>
      </c>
      <c r="AR51" s="42" t="str">
        <f t="shared" ref="AR51" si="855">IF(AR50&lt;0,-AR50,AR50)</f>
        <v/>
      </c>
      <c r="AS51" s="42" t="str">
        <f t="shared" ref="AS51" si="856">IF(AS50&lt;0,-AS50,AS50)</f>
        <v/>
      </c>
      <c r="AT51" s="42" t="str">
        <f t="shared" ref="AT51" si="857">IF(AT50&lt;0,-AT50,AT50)</f>
        <v/>
      </c>
      <c r="AU51" s="42" t="str">
        <f t="shared" ref="AU51" si="858">IF(AU50&lt;0,-AU50,AU50)</f>
        <v/>
      </c>
      <c r="AV51" s="42" t="str">
        <f t="shared" ref="AV51" si="859">IF(AV50&lt;0,-AV50,AV50)</f>
        <v/>
      </c>
      <c r="AW51" s="42" t="str">
        <f t="shared" ref="AW51" si="860">IF(AW50&lt;0,-AW50,AW50)</f>
        <v/>
      </c>
      <c r="AX51" s="42" t="str">
        <f t="shared" ref="AX51" si="861">IF(AX50&lt;0,-AX50,AX50)</f>
        <v/>
      </c>
      <c r="BA51" s="42" t="str">
        <f>IF(BA50&lt;0,-BA50,BA50)</f>
        <v/>
      </c>
      <c r="BB51" s="42" t="str">
        <f t="shared" ref="BB51" si="862">IF(BB50&lt;0,-BB50,BB50)</f>
        <v/>
      </c>
      <c r="BC51" s="42" t="str">
        <f t="shared" ref="BC51" si="863">IF(BC50&lt;0,-BC50,BC50)</f>
        <v/>
      </c>
      <c r="BD51" s="42" t="str">
        <f t="shared" ref="BD51" si="864">IF(BD50&lt;0,-BD50,BD50)</f>
        <v/>
      </c>
      <c r="BE51" s="42" t="str">
        <f t="shared" ref="BE51" si="865">IF(BE50&lt;0,-BE50,BE50)</f>
        <v/>
      </c>
      <c r="BF51" s="42" t="str">
        <f t="shared" ref="BF51" si="866">IF(BF50&lt;0,-BF50,BF50)</f>
        <v/>
      </c>
      <c r="BG51" s="42" t="str">
        <f t="shared" ref="BG51" si="867">IF(BG50&lt;0,-BG50,BG50)</f>
        <v/>
      </c>
      <c r="BH51" s="42" t="str">
        <f t="shared" ref="BH51" si="868">IF(BH50&lt;0,-BH50,BH50)</f>
        <v/>
      </c>
      <c r="BI51" s="42" t="str">
        <f t="shared" ref="BI51" si="869">IF(BI50&lt;0,-BI50,BI50)</f>
        <v/>
      </c>
      <c r="BJ51" s="42" t="str">
        <f t="shared" ref="BJ51" si="870">IF(BJ50&lt;0,-BJ50,BJ50)</f>
        <v/>
      </c>
      <c r="BK51" s="42" t="str">
        <f t="shared" ref="BK51" si="871">IF(BK50&lt;0,-BK50,BK50)</f>
        <v/>
      </c>
      <c r="BL51" s="42" t="str">
        <f t="shared" ref="BL51" si="872">IF(BL50&lt;0,-BL50,BL50)</f>
        <v/>
      </c>
      <c r="BM51" s="42" t="str">
        <f t="shared" ref="BM51" si="873">IF(BM50&lt;0,-BM50,BM50)</f>
        <v/>
      </c>
      <c r="BN51" s="42" t="str">
        <f t="shared" ref="BN51" si="874">IF(BN50&lt;0,-BN50,BN50)</f>
        <v/>
      </c>
      <c r="BQ51" s="42" t="str">
        <f>IF(BQ50&lt;0,-BQ50,BQ50)</f>
        <v/>
      </c>
      <c r="BR51" s="42" t="str">
        <f t="shared" ref="BR51" si="875">IF(BR50&lt;0,-BR50,BR50)</f>
        <v/>
      </c>
      <c r="BS51" s="42" t="str">
        <f t="shared" ref="BS51" si="876">IF(BS50&lt;0,-BS50,BS50)</f>
        <v/>
      </c>
      <c r="BT51" s="42" t="str">
        <f t="shared" ref="BT51" si="877">IF(BT50&lt;0,-BT50,BT50)</f>
        <v/>
      </c>
      <c r="BU51" s="42" t="str">
        <f t="shared" ref="BU51" si="878">IF(BU50&lt;0,-BU50,BU50)</f>
        <v/>
      </c>
      <c r="BV51" s="42" t="str">
        <f t="shared" ref="BV51" si="879">IF(BV50&lt;0,-BV50,BV50)</f>
        <v/>
      </c>
      <c r="BW51" s="42" t="str">
        <f t="shared" ref="BW51" si="880">IF(BW50&lt;0,-BW50,BW50)</f>
        <v/>
      </c>
      <c r="BX51" s="42" t="str">
        <f t="shared" ref="BX51" si="881">IF(BX50&lt;0,-BX50,BX50)</f>
        <v/>
      </c>
      <c r="BY51" s="42" t="str">
        <f t="shared" ref="BY51" si="882">IF(BY50&lt;0,-BY50,BY50)</f>
        <v/>
      </c>
      <c r="BZ51" s="42" t="str">
        <f t="shared" ref="BZ51" si="883">IF(BZ50&lt;0,-BZ50,BZ50)</f>
        <v/>
      </c>
      <c r="CA51" s="42" t="str">
        <f t="shared" ref="CA51" si="884">IF(CA50&lt;0,-CA50,CA50)</f>
        <v/>
      </c>
      <c r="CB51" s="42" t="str">
        <f t="shared" ref="CB51" si="885">IF(CB50&lt;0,-CB50,CB50)</f>
        <v/>
      </c>
      <c r="CC51" s="274" t="str">
        <f t="shared" ref="CC51" si="886">IF(CC50&lt;0,-CC50,CC50)</f>
        <v/>
      </c>
      <c r="CD51" s="274" t="str">
        <f t="shared" ref="CD51" si="887">IF(CD50&lt;0,-CD50,CD50)</f>
        <v/>
      </c>
    </row>
    <row r="52" spans="1:84" s="233" customFormat="1" ht="26.25" customHeight="1" thickTop="1" thickBot="1">
      <c r="A52" s="232"/>
      <c r="B52" s="232">
        <f>IF(ME!$H$29=0,0,1)</f>
        <v>0</v>
      </c>
      <c r="C52" s="340" t="s">
        <v>76</v>
      </c>
      <c r="D52" s="234" t="s">
        <v>68</v>
      </c>
      <c r="E52" s="235" t="s">
        <v>5</v>
      </c>
      <c r="F52" s="236" t="s">
        <v>6</v>
      </c>
      <c r="G52" s="236" t="s">
        <v>7</v>
      </c>
      <c r="H52" s="236" t="s">
        <v>287</v>
      </c>
      <c r="I52" s="236" t="s">
        <v>288</v>
      </c>
      <c r="J52" s="236" t="s">
        <v>289</v>
      </c>
      <c r="K52" s="236" t="s">
        <v>290</v>
      </c>
      <c r="L52" s="236" t="s">
        <v>291</v>
      </c>
      <c r="M52" s="236" t="s">
        <v>251</v>
      </c>
      <c r="N52" s="236" t="s">
        <v>252</v>
      </c>
      <c r="O52" s="236" t="s">
        <v>254</v>
      </c>
      <c r="P52" s="236" t="s">
        <v>253</v>
      </c>
      <c r="Q52" s="237" t="s">
        <v>54</v>
      </c>
      <c r="R52" s="237" t="s">
        <v>8</v>
      </c>
      <c r="S52" s="7"/>
      <c r="T52" s="238"/>
      <c r="U52" s="235" t="s">
        <v>5</v>
      </c>
      <c r="V52" s="236" t="s">
        <v>6</v>
      </c>
      <c r="W52" s="236" t="s">
        <v>7</v>
      </c>
      <c r="X52" s="236" t="s">
        <v>287</v>
      </c>
      <c r="Y52" s="236" t="s">
        <v>288</v>
      </c>
      <c r="Z52" s="236" t="s">
        <v>289</v>
      </c>
      <c r="AA52" s="236" t="s">
        <v>290</v>
      </c>
      <c r="AB52" s="236" t="s">
        <v>291</v>
      </c>
      <c r="AC52" s="236" t="s">
        <v>251</v>
      </c>
      <c r="AD52" s="236" t="s">
        <v>252</v>
      </c>
      <c r="AE52" s="236" t="s">
        <v>254</v>
      </c>
      <c r="AF52" s="236" t="s">
        <v>253</v>
      </c>
      <c r="AG52" s="237" t="s">
        <v>54</v>
      </c>
      <c r="AH52" s="237" t="s">
        <v>8</v>
      </c>
      <c r="AI52" s="7"/>
      <c r="AJ52" s="238"/>
      <c r="AK52" s="235" t="s">
        <v>5</v>
      </c>
      <c r="AL52" s="236" t="s">
        <v>6</v>
      </c>
      <c r="AM52" s="236" t="s">
        <v>7</v>
      </c>
      <c r="AN52" s="236" t="s">
        <v>287</v>
      </c>
      <c r="AO52" s="236" t="s">
        <v>288</v>
      </c>
      <c r="AP52" s="236" t="s">
        <v>289</v>
      </c>
      <c r="AQ52" s="236" t="s">
        <v>290</v>
      </c>
      <c r="AR52" s="236" t="s">
        <v>291</v>
      </c>
      <c r="AS52" s="236" t="s">
        <v>251</v>
      </c>
      <c r="AT52" s="236" t="s">
        <v>252</v>
      </c>
      <c r="AU52" s="236" t="s">
        <v>254</v>
      </c>
      <c r="AV52" s="236" t="s">
        <v>253</v>
      </c>
      <c r="AW52" s="237" t="s">
        <v>54</v>
      </c>
      <c r="AX52" s="237" t="s">
        <v>8</v>
      </c>
      <c r="AY52" s="7"/>
      <c r="AZ52" s="238"/>
      <c r="BA52" s="235" t="s">
        <v>5</v>
      </c>
      <c r="BB52" s="236" t="s">
        <v>6</v>
      </c>
      <c r="BC52" s="236" t="s">
        <v>7</v>
      </c>
      <c r="BD52" s="236" t="s">
        <v>287</v>
      </c>
      <c r="BE52" s="236" t="s">
        <v>288</v>
      </c>
      <c r="BF52" s="236" t="s">
        <v>289</v>
      </c>
      <c r="BG52" s="236" t="s">
        <v>290</v>
      </c>
      <c r="BH52" s="236" t="s">
        <v>291</v>
      </c>
      <c r="BI52" s="236" t="s">
        <v>251</v>
      </c>
      <c r="BJ52" s="236" t="s">
        <v>252</v>
      </c>
      <c r="BK52" s="236" t="s">
        <v>254</v>
      </c>
      <c r="BL52" s="236" t="s">
        <v>253</v>
      </c>
      <c r="BM52" s="237" t="s">
        <v>54</v>
      </c>
      <c r="BN52" s="237" t="s">
        <v>8</v>
      </c>
      <c r="BP52" s="238"/>
      <c r="BQ52" s="235" t="s">
        <v>5</v>
      </c>
      <c r="BR52" s="236" t="s">
        <v>6</v>
      </c>
      <c r="BS52" s="236" t="s">
        <v>7</v>
      </c>
      <c r="BT52" s="236" t="s">
        <v>287</v>
      </c>
      <c r="BU52" s="236" t="s">
        <v>288</v>
      </c>
      <c r="BV52" s="236" t="s">
        <v>289</v>
      </c>
      <c r="BW52" s="236" t="s">
        <v>290</v>
      </c>
      <c r="BX52" s="236" t="s">
        <v>291</v>
      </c>
      <c r="BY52" s="236" t="s">
        <v>251</v>
      </c>
      <c r="BZ52" s="236" t="s">
        <v>252</v>
      </c>
      <c r="CA52" s="236" t="s">
        <v>254</v>
      </c>
      <c r="CB52" s="236" t="s">
        <v>253</v>
      </c>
      <c r="CC52" s="271" t="s">
        <v>54</v>
      </c>
      <c r="CD52" s="271" t="s">
        <v>8</v>
      </c>
      <c r="CE52" s="7"/>
      <c r="CF52" s="248"/>
    </row>
    <row r="53" spans="1:84" s="227" customFormat="1" ht="37.5" hidden="1" customHeight="1" thickTop="1" thickBot="1">
      <c r="B53" s="232">
        <f>IF(ME!$H$29=0,0,1)</f>
        <v>0</v>
      </c>
      <c r="C53" s="341"/>
      <c r="D53" s="45" t="s">
        <v>66</v>
      </c>
      <c r="E53" s="239"/>
      <c r="F53" s="239"/>
      <c r="G53" s="239"/>
      <c r="H53" s="239"/>
      <c r="I53" s="239"/>
      <c r="J53" s="239"/>
      <c r="K53" s="239"/>
      <c r="L53" s="239"/>
      <c r="M53" s="239"/>
      <c r="N53" s="239"/>
      <c r="O53" s="239"/>
      <c r="P53" s="239"/>
      <c r="Q53" s="46"/>
      <c r="R53" s="46">
        <f>SUM(E53:P53)</f>
        <v>0</v>
      </c>
      <c r="S53" s="44"/>
      <c r="T53" s="45" t="s">
        <v>66</v>
      </c>
      <c r="U53" s="239"/>
      <c r="V53" s="239"/>
      <c r="W53" s="239"/>
      <c r="X53" s="239"/>
      <c r="Y53" s="239"/>
      <c r="Z53" s="239"/>
      <c r="AA53" s="239"/>
      <c r="AB53" s="239"/>
      <c r="AC53" s="239"/>
      <c r="AD53" s="239"/>
      <c r="AE53" s="239"/>
      <c r="AF53" s="239"/>
      <c r="AG53" s="46"/>
      <c r="AH53" s="46">
        <f>SUM(U53:AF53)</f>
        <v>0</v>
      </c>
      <c r="AI53" s="44"/>
      <c r="AJ53" s="45" t="s">
        <v>66</v>
      </c>
      <c r="AK53" s="239"/>
      <c r="AL53" s="239"/>
      <c r="AM53" s="239"/>
      <c r="AN53" s="239"/>
      <c r="AO53" s="239"/>
      <c r="AP53" s="239"/>
      <c r="AQ53" s="239"/>
      <c r="AR53" s="239"/>
      <c r="AS53" s="239"/>
      <c r="AT53" s="239"/>
      <c r="AU53" s="239"/>
      <c r="AV53" s="239"/>
      <c r="AW53" s="46"/>
      <c r="AX53" s="46">
        <f>SUM(AK53:AV53)</f>
        <v>0</v>
      </c>
      <c r="AY53" s="44"/>
      <c r="AZ53" s="45" t="s">
        <v>66</v>
      </c>
      <c r="BA53" s="239"/>
      <c r="BB53" s="239"/>
      <c r="BC53" s="239"/>
      <c r="BD53" s="239"/>
      <c r="BE53" s="239"/>
      <c r="BF53" s="239"/>
      <c r="BG53" s="239"/>
      <c r="BH53" s="239"/>
      <c r="BI53" s="239"/>
      <c r="BJ53" s="239"/>
      <c r="BK53" s="239"/>
      <c r="BL53" s="239"/>
      <c r="BM53" s="46"/>
      <c r="BN53" s="46">
        <f>SUM(BA53:BL53)</f>
        <v>0</v>
      </c>
      <c r="BO53" s="240"/>
      <c r="BP53" s="45" t="s">
        <v>66</v>
      </c>
      <c r="BQ53" s="239"/>
      <c r="BR53" s="239"/>
      <c r="BS53" s="239"/>
      <c r="BT53" s="239"/>
      <c r="BU53" s="239"/>
      <c r="BV53" s="239"/>
      <c r="BW53" s="239"/>
      <c r="BX53" s="239"/>
      <c r="BY53" s="239"/>
      <c r="BZ53" s="239"/>
      <c r="CA53" s="239"/>
      <c r="CB53" s="239"/>
      <c r="CC53" s="272"/>
      <c r="CD53" s="272">
        <f>SUM(BQ53:CB53)</f>
        <v>0</v>
      </c>
      <c r="CE53" s="42"/>
      <c r="CF53" s="244"/>
    </row>
    <row r="54" spans="1:84" s="227" customFormat="1" ht="26.25" customHeight="1" thickTop="1" thickBot="1">
      <c r="B54" s="232">
        <f>IF(ME!$H$29=0,0,1)</f>
        <v>0</v>
      </c>
      <c r="C54" s="337" t="str">
        <f>C98</f>
        <v xml:space="preserve">: </v>
      </c>
      <c r="D54" s="45" t="s">
        <v>9</v>
      </c>
      <c r="E54" s="239"/>
      <c r="F54" s="239"/>
      <c r="G54" s="239"/>
      <c r="H54" s="239"/>
      <c r="I54" s="239"/>
      <c r="J54" s="239"/>
      <c r="K54" s="239"/>
      <c r="L54" s="239"/>
      <c r="M54" s="239"/>
      <c r="N54" s="239"/>
      <c r="O54" s="239"/>
      <c r="P54" s="239"/>
      <c r="Q54" s="46">
        <f>SUMIF(E73:P73,"=1",E54:P54)</f>
        <v>0</v>
      </c>
      <c r="R54" s="46">
        <f>SUM(E54:P54)</f>
        <v>0</v>
      </c>
      <c r="S54" s="42">
        <v>12</v>
      </c>
      <c r="T54" s="45" t="s">
        <v>9</v>
      </c>
      <c r="U54" s="239"/>
      <c r="V54" s="239"/>
      <c r="W54" s="239"/>
      <c r="X54" s="239"/>
      <c r="Y54" s="239"/>
      <c r="Z54" s="239"/>
      <c r="AA54" s="239"/>
      <c r="AB54" s="239"/>
      <c r="AC54" s="239"/>
      <c r="AD54" s="239"/>
      <c r="AE54" s="239"/>
      <c r="AF54" s="239"/>
      <c r="AG54" s="46">
        <f>SUMIF(U73:AF73,"=1",U54:AF54)</f>
        <v>0</v>
      </c>
      <c r="AH54" s="46">
        <f>SUM(U54:AF54)</f>
        <v>0</v>
      </c>
      <c r="AI54" s="42"/>
      <c r="AJ54" s="45" t="s">
        <v>9</v>
      </c>
      <c r="AK54" s="239"/>
      <c r="AL54" s="239"/>
      <c r="AM54" s="239"/>
      <c r="AN54" s="239"/>
      <c r="AO54" s="239"/>
      <c r="AP54" s="239"/>
      <c r="AQ54" s="239"/>
      <c r="AR54" s="239"/>
      <c r="AS54" s="239"/>
      <c r="AT54" s="239"/>
      <c r="AU54" s="239"/>
      <c r="AV54" s="239"/>
      <c r="AW54" s="46">
        <f>SUMIF(AK73:AV73,"=1",AK54:AV54)</f>
        <v>0</v>
      </c>
      <c r="AX54" s="46">
        <f>SUM(AK54:AV54)</f>
        <v>0</v>
      </c>
      <c r="AY54" s="42"/>
      <c r="AZ54" s="45" t="s">
        <v>9</v>
      </c>
      <c r="BA54" s="239"/>
      <c r="BB54" s="239"/>
      <c r="BC54" s="239"/>
      <c r="BD54" s="239"/>
      <c r="BE54" s="239"/>
      <c r="BF54" s="239"/>
      <c r="BG54" s="239"/>
      <c r="BH54" s="239"/>
      <c r="BI54" s="239"/>
      <c r="BJ54" s="239"/>
      <c r="BK54" s="239"/>
      <c r="BL54" s="239"/>
      <c r="BM54" s="46">
        <f>SUMIF(BA73:BL73,"=1",BA54:BL54)</f>
        <v>0</v>
      </c>
      <c r="BN54" s="46">
        <f>SUM(BA54:BL54)</f>
        <v>0</v>
      </c>
      <c r="BP54" s="45" t="s">
        <v>9</v>
      </c>
      <c r="BQ54" s="239"/>
      <c r="BR54" s="239"/>
      <c r="BS54" s="239"/>
      <c r="BT54" s="239"/>
      <c r="BU54" s="239"/>
      <c r="BV54" s="239"/>
      <c r="BW54" s="239"/>
      <c r="BX54" s="239"/>
      <c r="BY54" s="239"/>
      <c r="BZ54" s="239"/>
      <c r="CA54" s="239"/>
      <c r="CB54" s="239"/>
      <c r="CC54" s="272">
        <f>SUMIF(BQ73:CB73,"=1",BQ54:CB54)</f>
        <v>0</v>
      </c>
      <c r="CD54" s="272">
        <f>SUM(BQ54:CB54)</f>
        <v>0</v>
      </c>
      <c r="CE54" s="42"/>
      <c r="CF54" s="244"/>
    </row>
    <row r="55" spans="1:84" s="227" customFormat="1" ht="26.25" customHeight="1" thickTop="1" thickBot="1">
      <c r="B55" s="232">
        <f>IF(ME!$H$29=0,0,1)</f>
        <v>0</v>
      </c>
      <c r="C55" s="338"/>
      <c r="D55" s="45" t="s">
        <v>10</v>
      </c>
      <c r="E55" s="239"/>
      <c r="F55" s="239"/>
      <c r="G55" s="239"/>
      <c r="H55" s="239"/>
      <c r="I55" s="239"/>
      <c r="J55" s="239"/>
      <c r="K55" s="239"/>
      <c r="L55" s="239"/>
      <c r="M55" s="239"/>
      <c r="N55" s="239"/>
      <c r="O55" s="239"/>
      <c r="P55" s="239"/>
      <c r="Q55" s="46">
        <f>SUMIF(E74:P74,"=1",E55:P55)</f>
        <v>0</v>
      </c>
      <c r="R55" s="46">
        <f>SUM(E55:P55)</f>
        <v>0</v>
      </c>
      <c r="S55" s="42">
        <v>13</v>
      </c>
      <c r="T55" s="45" t="s">
        <v>10</v>
      </c>
      <c r="U55" s="239"/>
      <c r="V55" s="239"/>
      <c r="W55" s="239"/>
      <c r="X55" s="239"/>
      <c r="Y55" s="239"/>
      <c r="Z55" s="239"/>
      <c r="AA55" s="239"/>
      <c r="AB55" s="239"/>
      <c r="AC55" s="239"/>
      <c r="AD55" s="239"/>
      <c r="AE55" s="239"/>
      <c r="AF55" s="239"/>
      <c r="AG55" s="46">
        <f>SUMIF(U74:AF74,"=1",U55:AF55)</f>
        <v>0</v>
      </c>
      <c r="AH55" s="46">
        <f>SUM(U55:AF55)</f>
        <v>0</v>
      </c>
      <c r="AI55" s="42"/>
      <c r="AJ55" s="45" t="s">
        <v>10</v>
      </c>
      <c r="AK55" s="239"/>
      <c r="AL55" s="239"/>
      <c r="AM55" s="239"/>
      <c r="AN55" s="239"/>
      <c r="AO55" s="239"/>
      <c r="AP55" s="239"/>
      <c r="AQ55" s="239"/>
      <c r="AR55" s="239"/>
      <c r="AS55" s="239"/>
      <c r="AT55" s="239"/>
      <c r="AU55" s="239"/>
      <c r="AV55" s="239"/>
      <c r="AW55" s="46">
        <f>SUMIF(AK74:AV74,"=1",AK55:AV55)</f>
        <v>0</v>
      </c>
      <c r="AX55" s="46">
        <f>SUM(AK55:AV55)</f>
        <v>0</v>
      </c>
      <c r="AY55" s="42"/>
      <c r="AZ55" s="45" t="s">
        <v>10</v>
      </c>
      <c r="BA55" s="239"/>
      <c r="BB55" s="239"/>
      <c r="BC55" s="239"/>
      <c r="BD55" s="239"/>
      <c r="BE55" s="239"/>
      <c r="BF55" s="239"/>
      <c r="BG55" s="239"/>
      <c r="BH55" s="239"/>
      <c r="BI55" s="239"/>
      <c r="BJ55" s="239"/>
      <c r="BK55" s="239"/>
      <c r="BL55" s="239"/>
      <c r="BM55" s="46">
        <f>SUMIF(BA74:BL74,"=1",BA55:BL55)</f>
        <v>0</v>
      </c>
      <c r="BN55" s="46">
        <f>SUM(BA55:BL55)</f>
        <v>0</v>
      </c>
      <c r="BP55" s="45" t="s">
        <v>10</v>
      </c>
      <c r="BQ55" s="239"/>
      <c r="BR55" s="239"/>
      <c r="BS55" s="239"/>
      <c r="BT55" s="239"/>
      <c r="BU55" s="239"/>
      <c r="BV55" s="239"/>
      <c r="BW55" s="239"/>
      <c r="BX55" s="239"/>
      <c r="BY55" s="239"/>
      <c r="BZ55" s="239"/>
      <c r="CA55" s="239"/>
      <c r="CB55" s="239"/>
      <c r="CC55" s="272">
        <f>SUMIF(BQ74:CB74,"=1",BQ55:CB55)</f>
        <v>0</v>
      </c>
      <c r="CD55" s="272">
        <f>SUM(BQ55:CB55)</f>
        <v>0</v>
      </c>
      <c r="CE55" s="42"/>
      <c r="CF55" s="244"/>
    </row>
    <row r="56" spans="1:84" s="227" customFormat="1" ht="30" customHeight="1" thickTop="1" thickBot="1">
      <c r="B56" s="232">
        <f>IF(ME!$H$29=0,0,1)</f>
        <v>0</v>
      </c>
      <c r="C56" s="339"/>
      <c r="D56" s="45" t="s">
        <v>4</v>
      </c>
      <c r="E56" s="47" t="str">
        <f>IF(ISERROR(IF($S56="A",E55/E54,E55/E54)),"",IF($S56="A",E55/E54,E55/E54))</f>
        <v/>
      </c>
      <c r="F56" s="47" t="str">
        <f t="shared" ref="F56" si="888">IF(ISERROR(IF($S56="A",F55/F54,F55/F54)),"",IF($S56="A",F55/F54,F55/F54))</f>
        <v/>
      </c>
      <c r="G56" s="47" t="str">
        <f t="shared" ref="G56" si="889">IF(ISERROR(IF($S56="A",G55/G54,G55/G54)),"",IF($S56="A",G55/G54,G55/G54))</f>
        <v/>
      </c>
      <c r="H56" s="47" t="str">
        <f t="shared" ref="H56" si="890">IF(ISERROR(IF($S56="A",H55/H54,H55/H54)),"",IF($S56="A",H55/H54,H55/H54))</f>
        <v/>
      </c>
      <c r="I56" s="47" t="str">
        <f t="shared" ref="I56" si="891">IF(ISERROR(IF($S56="A",I55/I54,I55/I54)),"",IF($S56="A",I55/I54,I55/I54))</f>
        <v/>
      </c>
      <c r="J56" s="47" t="str">
        <f t="shared" ref="J56" si="892">IF(ISERROR(IF($S56="A",J55/J54,J55/J54)),"",IF($S56="A",J55/J54,J55/J54))</f>
        <v/>
      </c>
      <c r="K56" s="47" t="str">
        <f t="shared" ref="K56" si="893">IF(ISERROR(IF($S56="A",K55/K54,K55/K54)),"",IF($S56="A",K55/K54,K55/K54))</f>
        <v/>
      </c>
      <c r="L56" s="47" t="str">
        <f t="shared" ref="L56" si="894">IF(ISERROR(IF($S56="A",L55/L54,L55/L54)),"",IF($S56="A",L55/L54,L55/L54))</f>
        <v/>
      </c>
      <c r="M56" s="47" t="str">
        <f t="shared" ref="M56" si="895">IF(ISERROR(IF($S56="A",M55/M54,M55/M54)),"",IF($S56="A",M55/M54,M55/M54))</f>
        <v/>
      </c>
      <c r="N56" s="47" t="str">
        <f t="shared" ref="N56" si="896">IF(ISERROR(IF($S56="A",N55/N54,N55/N54)),"",IF($S56="A",N55/N54,N55/N54))</f>
        <v/>
      </c>
      <c r="O56" s="47" t="str">
        <f t="shared" ref="O56" si="897">IF(ISERROR(IF($S56="A",O55/O54,O55/O54)),"",IF($S56="A",O55/O54,O55/O54))</f>
        <v/>
      </c>
      <c r="P56" s="47" t="str">
        <f t="shared" ref="P56" si="898">IF(ISERROR(IF($S56="A",P55/P54,P55/P54)),"",IF($S56="A",P55/P54,P55/P54))</f>
        <v/>
      </c>
      <c r="Q56" s="47" t="str">
        <f t="shared" ref="Q56" si="899">IF(ISERROR(IF($S56="A",Q55/Q54,Q55/Q54)),"",IF($S56="A",Q55/Q54,Q55/Q54))</f>
        <v/>
      </c>
      <c r="R56" s="47" t="str">
        <f t="shared" ref="R56" si="900">IF(ISERROR(IF($S56="A",R55/R54,R55/R54)),"",IF($S56="A",R55/R54,R55/R54))</f>
        <v/>
      </c>
      <c r="S56" s="42" t="str">
        <f>LEFT(C54,1)</f>
        <v>:</v>
      </c>
      <c r="T56" s="45" t="s">
        <v>4</v>
      </c>
      <c r="U56" s="47" t="str">
        <f>IF(ISERROR(IF($S56="A",U55/U54,U55/U54)),"",IF($S56="A",U55/U54,U55/U54))</f>
        <v/>
      </c>
      <c r="V56" s="47" t="str">
        <f t="shared" ref="V56" si="901">IF(ISERROR(IF($S56="A",V55/V54,V55/V54)),"",IF($S56="A",V55/V54,V55/V54))</f>
        <v/>
      </c>
      <c r="W56" s="47" t="str">
        <f t="shared" ref="W56" si="902">IF(ISERROR(IF($S56="A",W55/W54,W55/W54)),"",IF($S56="A",W55/W54,W55/W54))</f>
        <v/>
      </c>
      <c r="X56" s="47" t="str">
        <f t="shared" ref="X56" si="903">IF(ISERROR(IF($S56="A",X55/X54,X55/X54)),"",IF($S56="A",X55/X54,X55/X54))</f>
        <v/>
      </c>
      <c r="Y56" s="47" t="str">
        <f t="shared" ref="Y56" si="904">IF(ISERROR(IF($S56="A",Y55/Y54,Y55/Y54)),"",IF($S56="A",Y55/Y54,Y55/Y54))</f>
        <v/>
      </c>
      <c r="Z56" s="47" t="str">
        <f t="shared" ref="Z56" si="905">IF(ISERROR(IF($S56="A",Z55/Z54,Z55/Z54)),"",IF($S56="A",Z55/Z54,Z55/Z54))</f>
        <v/>
      </c>
      <c r="AA56" s="47" t="str">
        <f t="shared" ref="AA56" si="906">IF(ISERROR(IF($S56="A",AA55/AA54,AA55/AA54)),"",IF($S56="A",AA55/AA54,AA55/AA54))</f>
        <v/>
      </c>
      <c r="AB56" s="47" t="str">
        <f t="shared" ref="AB56" si="907">IF(ISERROR(IF($S56="A",AB55/AB54,AB55/AB54)),"",IF($S56="A",AB55/AB54,AB55/AB54))</f>
        <v/>
      </c>
      <c r="AC56" s="47" t="str">
        <f t="shared" ref="AC56" si="908">IF(ISERROR(IF($S56="A",AC55/AC54,AC55/AC54)),"",IF($S56="A",AC55/AC54,AC55/AC54))</f>
        <v/>
      </c>
      <c r="AD56" s="47" t="str">
        <f t="shared" ref="AD56" si="909">IF(ISERROR(IF($S56="A",AD55/AD54,AD55/AD54)),"",IF($S56="A",AD55/AD54,AD55/AD54))</f>
        <v/>
      </c>
      <c r="AE56" s="47" t="str">
        <f t="shared" ref="AE56" si="910">IF(ISERROR(IF($S56="A",AE55/AE54,AE55/AE54)),"",IF($S56="A",AE55/AE54,AE55/AE54))</f>
        <v/>
      </c>
      <c r="AF56" s="47" t="str">
        <f t="shared" ref="AF56" si="911">IF(ISERROR(IF($S56="A",AF55/AF54,AF55/AF54)),"",IF($S56="A",AF55/AF54,AF55/AF54))</f>
        <v/>
      </c>
      <c r="AG56" s="47" t="str">
        <f t="shared" ref="AG56" si="912">IF(ISERROR(IF($S56="A",AG55/AG54,AG55/AG54)),"",IF($S56="A",AG55/AG54,AG55/AG54))</f>
        <v/>
      </c>
      <c r="AH56" s="47" t="str">
        <f t="shared" ref="AH56" si="913">IF(ISERROR(IF($S56="A",AH55/AH54,AH55/AH54)),"",IF($S56="A",AH55/AH54,AH55/AH54))</f>
        <v/>
      </c>
      <c r="AI56" s="42"/>
      <c r="AJ56" s="45" t="s">
        <v>4</v>
      </c>
      <c r="AK56" s="47" t="str">
        <f>IF(ISERROR(IF($S56="A",AK55/AK54,AK55/AK54)),"",IF($S56="A",AK55/AK54,AK55/AK54))</f>
        <v/>
      </c>
      <c r="AL56" s="47" t="str">
        <f t="shared" ref="AL56" si="914">IF(ISERROR(IF($S56="A",AL55/AL54,AL55/AL54)),"",IF($S56="A",AL55/AL54,AL55/AL54))</f>
        <v/>
      </c>
      <c r="AM56" s="47" t="str">
        <f t="shared" ref="AM56" si="915">IF(ISERROR(IF($S56="A",AM55/AM54,AM55/AM54)),"",IF($S56="A",AM55/AM54,AM55/AM54))</f>
        <v/>
      </c>
      <c r="AN56" s="47" t="str">
        <f t="shared" ref="AN56" si="916">IF(ISERROR(IF($S56="A",AN55/AN54,AN55/AN54)),"",IF($S56="A",AN55/AN54,AN55/AN54))</f>
        <v/>
      </c>
      <c r="AO56" s="47" t="str">
        <f t="shared" ref="AO56" si="917">IF(ISERROR(IF($S56="A",AO55/AO54,AO55/AO54)),"",IF($S56="A",AO55/AO54,AO55/AO54))</f>
        <v/>
      </c>
      <c r="AP56" s="47" t="str">
        <f t="shared" ref="AP56" si="918">IF(ISERROR(IF($S56="A",AP55/AP54,AP55/AP54)),"",IF($S56="A",AP55/AP54,AP55/AP54))</f>
        <v/>
      </c>
      <c r="AQ56" s="47" t="str">
        <f t="shared" ref="AQ56" si="919">IF(ISERROR(IF($S56="A",AQ55/AQ54,AQ55/AQ54)),"",IF($S56="A",AQ55/AQ54,AQ55/AQ54))</f>
        <v/>
      </c>
      <c r="AR56" s="47" t="str">
        <f t="shared" ref="AR56" si="920">IF(ISERROR(IF($S56="A",AR55/AR54,AR55/AR54)),"",IF($S56="A",AR55/AR54,AR55/AR54))</f>
        <v/>
      </c>
      <c r="AS56" s="47" t="str">
        <f t="shared" ref="AS56" si="921">IF(ISERROR(IF($S56="A",AS55/AS54,AS55/AS54)),"",IF($S56="A",AS55/AS54,AS55/AS54))</f>
        <v/>
      </c>
      <c r="AT56" s="47" t="str">
        <f t="shared" ref="AT56" si="922">IF(ISERROR(IF($S56="A",AT55/AT54,AT55/AT54)),"",IF($S56="A",AT55/AT54,AT55/AT54))</f>
        <v/>
      </c>
      <c r="AU56" s="47" t="str">
        <f t="shared" ref="AU56" si="923">IF(ISERROR(IF($S56="A",AU55/AU54,AU55/AU54)),"",IF($S56="A",AU55/AU54,AU55/AU54))</f>
        <v/>
      </c>
      <c r="AV56" s="47" t="str">
        <f t="shared" ref="AV56" si="924">IF(ISERROR(IF($S56="A",AV55/AV54,AV55/AV54)),"",IF($S56="A",AV55/AV54,AV55/AV54))</f>
        <v/>
      </c>
      <c r="AW56" s="47" t="str">
        <f t="shared" ref="AW56" si="925">IF(ISERROR(IF($S56="A",AW55/AW54,AW55/AW54)),"",IF($S56="A",AW55/AW54,AW55/AW54))</f>
        <v/>
      </c>
      <c r="AX56" s="47" t="str">
        <f t="shared" ref="AX56" si="926">IF(ISERROR(IF($S56="A",AX55/AX54,AX55/AX54)),"",IF($S56="A",AX55/AX54,AX55/AX54))</f>
        <v/>
      </c>
      <c r="AY56" s="42"/>
      <c r="AZ56" s="45" t="s">
        <v>4</v>
      </c>
      <c r="BA56" s="47" t="str">
        <f>IF(ISERROR(IF($S56="A",BA55/BA54,BA55/BA54)),"",IF($S56="A",BA55/BA54,BA55/BA54))</f>
        <v/>
      </c>
      <c r="BB56" s="47" t="str">
        <f t="shared" ref="BB56" si="927">IF(ISERROR(IF($S56="A",BB55/BB54,BB55/BB54)),"",IF($S56="A",BB55/BB54,BB55/BB54))</f>
        <v/>
      </c>
      <c r="BC56" s="47" t="str">
        <f t="shared" ref="BC56" si="928">IF(ISERROR(IF($S56="A",BC55/BC54,BC55/BC54)),"",IF($S56="A",BC55/BC54,BC55/BC54))</f>
        <v/>
      </c>
      <c r="BD56" s="47" t="str">
        <f t="shared" ref="BD56" si="929">IF(ISERROR(IF($S56="A",BD55/BD54,BD55/BD54)),"",IF($S56="A",BD55/BD54,BD55/BD54))</f>
        <v/>
      </c>
      <c r="BE56" s="47" t="str">
        <f t="shared" ref="BE56" si="930">IF(ISERROR(IF($S56="A",BE55/BE54,BE55/BE54)),"",IF($S56="A",BE55/BE54,BE55/BE54))</f>
        <v/>
      </c>
      <c r="BF56" s="47" t="str">
        <f t="shared" ref="BF56" si="931">IF(ISERROR(IF($S56="A",BF55/BF54,BF55/BF54)),"",IF($S56="A",BF55/BF54,BF55/BF54))</f>
        <v/>
      </c>
      <c r="BG56" s="47" t="str">
        <f t="shared" ref="BG56" si="932">IF(ISERROR(IF($S56="A",BG55/BG54,BG55/BG54)),"",IF($S56="A",BG55/BG54,BG55/BG54))</f>
        <v/>
      </c>
      <c r="BH56" s="47" t="str">
        <f t="shared" ref="BH56" si="933">IF(ISERROR(IF($S56="A",BH55/BH54,BH55/BH54)),"",IF($S56="A",BH55/BH54,BH55/BH54))</f>
        <v/>
      </c>
      <c r="BI56" s="47" t="str">
        <f t="shared" ref="BI56" si="934">IF(ISERROR(IF($S56="A",BI55/BI54,BI55/BI54)),"",IF($S56="A",BI55/BI54,BI55/BI54))</f>
        <v/>
      </c>
      <c r="BJ56" s="47" t="str">
        <f t="shared" ref="BJ56" si="935">IF(ISERROR(IF($S56="A",BJ55/BJ54,BJ55/BJ54)),"",IF($S56="A",BJ55/BJ54,BJ55/BJ54))</f>
        <v/>
      </c>
      <c r="BK56" s="47" t="str">
        <f t="shared" ref="BK56" si="936">IF(ISERROR(IF($S56="A",BK55/BK54,BK55/BK54)),"",IF($S56="A",BK55/BK54,BK55/BK54))</f>
        <v/>
      </c>
      <c r="BL56" s="47" t="str">
        <f t="shared" ref="BL56" si="937">IF(ISERROR(IF($S56="A",BL55/BL54,BL55/BL54)),"",IF($S56="A",BL55/BL54,BL55/BL54))</f>
        <v/>
      </c>
      <c r="BM56" s="47" t="str">
        <f t="shared" ref="BM56" si="938">IF(ISERROR(IF($S56="A",BM55/BM54,BM55/BM54)),"",IF($S56="A",BM55/BM54,BM55/BM54))</f>
        <v/>
      </c>
      <c r="BN56" s="47" t="str">
        <f t="shared" ref="BN56" si="939">IF(ISERROR(IF($S56="A",BN55/BN54,BN55/BN54)),"",IF($S56="A",BN55/BN54,BN55/BN54))</f>
        <v/>
      </c>
      <c r="BP56" s="45" t="s">
        <v>4</v>
      </c>
      <c r="BQ56" s="47" t="str">
        <f>IF(ISERROR(IF($S56="A",BQ55/BQ54,BQ55/BQ54)),"",IF($S56="A",BQ55/BQ54,BQ55/BQ54))</f>
        <v/>
      </c>
      <c r="BR56" s="47" t="str">
        <f t="shared" ref="BR56" si="940">IF(ISERROR(IF($S56="A",BR55/BR54,BR55/BR54)),"",IF($S56="A",BR55/BR54,BR55/BR54))</f>
        <v/>
      </c>
      <c r="BS56" s="47" t="str">
        <f t="shared" ref="BS56" si="941">IF(ISERROR(IF($S56="A",BS55/BS54,BS55/BS54)),"",IF($S56="A",BS55/BS54,BS55/BS54))</f>
        <v/>
      </c>
      <c r="BT56" s="47" t="str">
        <f t="shared" ref="BT56" si="942">IF(ISERROR(IF($S56="A",BT55/BT54,BT55/BT54)),"",IF($S56="A",BT55/BT54,BT55/BT54))</f>
        <v/>
      </c>
      <c r="BU56" s="47" t="str">
        <f t="shared" ref="BU56" si="943">IF(ISERROR(IF($S56="A",BU55/BU54,BU55/BU54)),"",IF($S56="A",BU55/BU54,BU55/BU54))</f>
        <v/>
      </c>
      <c r="BV56" s="47" t="str">
        <f t="shared" ref="BV56" si="944">IF(ISERROR(IF($S56="A",BV55/BV54,BV55/BV54)),"",IF($S56="A",BV55/BV54,BV55/BV54))</f>
        <v/>
      </c>
      <c r="BW56" s="47" t="str">
        <f t="shared" ref="BW56" si="945">IF(ISERROR(IF($S56="A",BW55/BW54,BW55/BW54)),"",IF($S56="A",BW55/BW54,BW55/BW54))</f>
        <v/>
      </c>
      <c r="BX56" s="47" t="str">
        <f t="shared" ref="BX56" si="946">IF(ISERROR(IF($S56="A",BX55/BX54,BX55/BX54)),"",IF($S56="A",BX55/BX54,BX55/BX54))</f>
        <v/>
      </c>
      <c r="BY56" s="47" t="str">
        <f t="shared" ref="BY56" si="947">IF(ISERROR(IF($S56="A",BY55/BY54,BY55/BY54)),"",IF($S56="A",BY55/BY54,BY55/BY54))</f>
        <v/>
      </c>
      <c r="BZ56" s="47" t="str">
        <f t="shared" ref="BZ56" si="948">IF(ISERROR(IF($S56="A",BZ55/BZ54,BZ55/BZ54)),"",IF($S56="A",BZ55/BZ54,BZ55/BZ54))</f>
        <v/>
      </c>
      <c r="CA56" s="47" t="str">
        <f t="shared" ref="CA56" si="949">IF(ISERROR(IF($S56="A",CA55/CA54,CA55/CA54)),"",IF($S56="A",CA55/CA54,CA55/CA54))</f>
        <v/>
      </c>
      <c r="CB56" s="47" t="str">
        <f t="shared" ref="CB56" si="950">IF(ISERROR(IF($S56="A",CB55/CB54,CB55/CB54)),"",IF($S56="A",CB55/CB54,CB55/CB54))</f>
        <v/>
      </c>
      <c r="CC56" s="273" t="str">
        <f t="shared" ref="CC56" si="951">IF(ISERROR(IF($S56="A",CC55/CC54,CC55/CC54)),"",IF($S56="A",CC55/CC54,CC55/CC54))</f>
        <v/>
      </c>
      <c r="CD56" s="273" t="str">
        <f t="shared" ref="CD56" si="952">IF(ISERROR(IF($S56="A",CD55/CD54,CD55/CD54)),"",IF($S56="A",CD55/CD54,CD55/CD54))</f>
        <v/>
      </c>
      <c r="CE56" s="144" t="str">
        <f>IF(ISERROR(AVERAGE(Q56,AG56,AW56,BM56,CC56)),"",AVERAGE(Q56,AG56,AW56,BM56,CC56))</f>
        <v/>
      </c>
      <c r="CF56" s="244"/>
    </row>
    <row r="57" spans="1:84" ht="30" customHeight="1" thickTop="1">
      <c r="C57" s="142"/>
      <c r="D57" s="143"/>
      <c r="E57" s="42" t="str">
        <f>IF(E56&lt;0,-E56,E56)</f>
        <v/>
      </c>
      <c r="F57" s="42" t="str">
        <f t="shared" ref="F57" si="953">IF(F56&lt;0,-F56,F56)</f>
        <v/>
      </c>
      <c r="G57" s="42" t="str">
        <f t="shared" ref="G57" si="954">IF(G56&lt;0,-G56,G56)</f>
        <v/>
      </c>
      <c r="H57" s="42" t="str">
        <f t="shared" ref="H57" si="955">IF(H56&lt;0,-H56,H56)</f>
        <v/>
      </c>
      <c r="I57" s="42" t="str">
        <f t="shared" ref="I57" si="956">IF(I56&lt;0,-I56,I56)</f>
        <v/>
      </c>
      <c r="J57" s="42" t="str">
        <f t="shared" ref="J57" si="957">IF(J56&lt;0,-J56,J56)</f>
        <v/>
      </c>
      <c r="K57" s="42" t="str">
        <f t="shared" ref="K57" si="958">IF(K56&lt;0,-K56,K56)</f>
        <v/>
      </c>
      <c r="L57" s="42" t="str">
        <f t="shared" ref="L57" si="959">IF(L56&lt;0,-L56,L56)</f>
        <v/>
      </c>
      <c r="M57" s="42" t="str">
        <f t="shared" ref="M57" si="960">IF(M56&lt;0,-M56,M56)</f>
        <v/>
      </c>
      <c r="N57" s="42" t="str">
        <f t="shared" ref="N57" si="961">IF(N56&lt;0,-N56,N56)</f>
        <v/>
      </c>
      <c r="O57" s="42" t="str">
        <f t="shared" ref="O57" si="962">IF(O56&lt;0,-O56,O56)</f>
        <v/>
      </c>
      <c r="P57" s="42" t="str">
        <f t="shared" ref="P57" si="963">IF(P56&lt;0,-P56,P56)</f>
        <v/>
      </c>
      <c r="Q57" s="42" t="str">
        <f t="shared" ref="Q57" si="964">IF(Q56&lt;0,-Q56,Q56)</f>
        <v/>
      </c>
      <c r="R57" s="42" t="str">
        <f t="shared" ref="R57" si="965">IF(R56&lt;0,-R56,R56)</f>
        <v/>
      </c>
      <c r="T57" s="143"/>
      <c r="U57" s="42" t="str">
        <f>IF(U56&lt;0,-U56,U56)</f>
        <v/>
      </c>
      <c r="V57" s="42" t="str">
        <f t="shared" ref="V57" si="966">IF(V56&lt;0,-V56,V56)</f>
        <v/>
      </c>
      <c r="W57" s="42" t="str">
        <f t="shared" ref="W57" si="967">IF(W56&lt;0,-W56,W56)</f>
        <v/>
      </c>
      <c r="X57" s="42" t="str">
        <f t="shared" ref="X57" si="968">IF(X56&lt;0,-X56,X56)</f>
        <v/>
      </c>
      <c r="Y57" s="42" t="str">
        <f t="shared" ref="Y57" si="969">IF(Y56&lt;0,-Y56,Y56)</f>
        <v/>
      </c>
      <c r="Z57" s="42" t="str">
        <f t="shared" ref="Z57" si="970">IF(Z56&lt;0,-Z56,Z56)</f>
        <v/>
      </c>
      <c r="AA57" s="42" t="str">
        <f t="shared" ref="AA57" si="971">IF(AA56&lt;0,-AA56,AA56)</f>
        <v/>
      </c>
      <c r="AB57" s="42" t="str">
        <f t="shared" ref="AB57" si="972">IF(AB56&lt;0,-AB56,AB56)</f>
        <v/>
      </c>
      <c r="AC57" s="42" t="str">
        <f t="shared" ref="AC57" si="973">IF(AC56&lt;0,-AC56,AC56)</f>
        <v/>
      </c>
      <c r="AD57" s="42" t="str">
        <f t="shared" ref="AD57" si="974">IF(AD56&lt;0,-AD56,AD56)</f>
        <v/>
      </c>
      <c r="AE57" s="42" t="str">
        <f t="shared" ref="AE57" si="975">IF(AE56&lt;0,-AE56,AE56)</f>
        <v/>
      </c>
      <c r="AF57" s="42" t="str">
        <f t="shared" ref="AF57" si="976">IF(AF56&lt;0,-AF56,AF56)</f>
        <v/>
      </c>
      <c r="AG57" s="42" t="str">
        <f t="shared" ref="AG57" si="977">IF(AG56&lt;0,-AG56,AG56)</f>
        <v/>
      </c>
      <c r="AH57" s="42" t="str">
        <f t="shared" ref="AH57" si="978">IF(AH56&lt;0,-AH56,AH56)</f>
        <v/>
      </c>
      <c r="AJ57" s="143"/>
      <c r="AK57" s="42" t="str">
        <f>IF(AK56&lt;0,-AK56,AK56)</f>
        <v/>
      </c>
      <c r="AL57" s="42" t="str">
        <f t="shared" ref="AL57" si="979">IF(AL56&lt;0,-AL56,AL56)</f>
        <v/>
      </c>
      <c r="AM57" s="42" t="str">
        <f t="shared" ref="AM57" si="980">IF(AM56&lt;0,-AM56,AM56)</f>
        <v/>
      </c>
      <c r="AN57" s="42" t="str">
        <f t="shared" ref="AN57" si="981">IF(AN56&lt;0,-AN56,AN56)</f>
        <v/>
      </c>
      <c r="AO57" s="42" t="str">
        <f t="shared" ref="AO57" si="982">IF(AO56&lt;0,-AO56,AO56)</f>
        <v/>
      </c>
      <c r="AP57" s="42" t="str">
        <f t="shared" ref="AP57" si="983">IF(AP56&lt;0,-AP56,AP56)</f>
        <v/>
      </c>
      <c r="AQ57" s="42" t="str">
        <f t="shared" ref="AQ57" si="984">IF(AQ56&lt;0,-AQ56,AQ56)</f>
        <v/>
      </c>
      <c r="AR57" s="42" t="str">
        <f t="shared" ref="AR57" si="985">IF(AR56&lt;0,-AR56,AR56)</f>
        <v/>
      </c>
      <c r="AS57" s="42" t="str">
        <f t="shared" ref="AS57" si="986">IF(AS56&lt;0,-AS56,AS56)</f>
        <v/>
      </c>
      <c r="AT57" s="42" t="str">
        <f t="shared" ref="AT57" si="987">IF(AT56&lt;0,-AT56,AT56)</f>
        <v/>
      </c>
      <c r="AU57" s="42" t="str">
        <f t="shared" ref="AU57" si="988">IF(AU56&lt;0,-AU56,AU56)</f>
        <v/>
      </c>
      <c r="AV57" s="42" t="str">
        <f t="shared" ref="AV57" si="989">IF(AV56&lt;0,-AV56,AV56)</f>
        <v/>
      </c>
      <c r="AW57" s="42" t="str">
        <f t="shared" ref="AW57" si="990">IF(AW56&lt;0,-AW56,AW56)</f>
        <v/>
      </c>
      <c r="AX57" s="42" t="str">
        <f t="shared" ref="AX57" si="991">IF(AX56&lt;0,-AX56,AX56)</f>
        <v/>
      </c>
      <c r="AZ57" s="143"/>
      <c r="BA57" s="42" t="str">
        <f>IF(BA56&lt;0,-BA56,BA56)</f>
        <v/>
      </c>
      <c r="BB57" s="42" t="str">
        <f t="shared" ref="BB57" si="992">IF(BB56&lt;0,-BB56,BB56)</f>
        <v/>
      </c>
      <c r="BC57" s="42" t="str">
        <f t="shared" ref="BC57" si="993">IF(BC56&lt;0,-BC56,BC56)</f>
        <v/>
      </c>
      <c r="BD57" s="42" t="str">
        <f t="shared" ref="BD57" si="994">IF(BD56&lt;0,-BD56,BD56)</f>
        <v/>
      </c>
      <c r="BE57" s="42" t="str">
        <f t="shared" ref="BE57" si="995">IF(BE56&lt;0,-BE56,BE56)</f>
        <v/>
      </c>
      <c r="BF57" s="42" t="str">
        <f t="shared" ref="BF57" si="996">IF(BF56&lt;0,-BF56,BF56)</f>
        <v/>
      </c>
      <c r="BG57" s="42" t="str">
        <f t="shared" ref="BG57" si="997">IF(BG56&lt;0,-BG56,BG56)</f>
        <v/>
      </c>
      <c r="BH57" s="42" t="str">
        <f t="shared" ref="BH57" si="998">IF(BH56&lt;0,-BH56,BH56)</f>
        <v/>
      </c>
      <c r="BI57" s="42" t="str">
        <f t="shared" ref="BI57" si="999">IF(BI56&lt;0,-BI56,BI56)</f>
        <v/>
      </c>
      <c r="BJ57" s="42" t="str">
        <f t="shared" ref="BJ57" si="1000">IF(BJ56&lt;0,-BJ56,BJ56)</f>
        <v/>
      </c>
      <c r="BK57" s="42" t="str">
        <f t="shared" ref="BK57" si="1001">IF(BK56&lt;0,-BK56,BK56)</f>
        <v/>
      </c>
      <c r="BL57" s="42" t="str">
        <f t="shared" ref="BL57" si="1002">IF(BL56&lt;0,-BL56,BL56)</f>
        <v/>
      </c>
      <c r="BM57" s="42" t="str">
        <f t="shared" ref="BM57" si="1003">IF(BM56&lt;0,-BM56,BM56)</f>
        <v/>
      </c>
      <c r="BN57" s="42" t="str">
        <f t="shared" ref="BN57" si="1004">IF(BN56&lt;0,-BN56,BN56)</f>
        <v/>
      </c>
      <c r="BP57" s="143"/>
      <c r="BQ57" s="42" t="str">
        <f>IF(BQ56&lt;0,-BQ56,BQ56)</f>
        <v/>
      </c>
      <c r="BR57" s="42" t="str">
        <f t="shared" ref="BR57" si="1005">IF(BR56&lt;0,-BR56,BR56)</f>
        <v/>
      </c>
      <c r="BS57" s="42" t="str">
        <f t="shared" ref="BS57" si="1006">IF(BS56&lt;0,-BS56,BS56)</f>
        <v/>
      </c>
      <c r="BT57" s="42" t="str">
        <f t="shared" ref="BT57" si="1007">IF(BT56&lt;0,-BT56,BT56)</f>
        <v/>
      </c>
      <c r="BU57" s="42" t="str">
        <f t="shared" ref="BU57" si="1008">IF(BU56&lt;0,-BU56,BU56)</f>
        <v/>
      </c>
      <c r="BV57" s="42" t="str">
        <f t="shared" ref="BV57" si="1009">IF(BV56&lt;0,-BV56,BV56)</f>
        <v/>
      </c>
      <c r="BW57" s="42" t="str">
        <f t="shared" ref="BW57" si="1010">IF(BW56&lt;0,-BW56,BW56)</f>
        <v/>
      </c>
      <c r="BX57" s="42" t="str">
        <f t="shared" ref="BX57" si="1011">IF(BX56&lt;0,-BX56,BX56)</f>
        <v/>
      </c>
      <c r="BY57" s="42" t="str">
        <f t="shared" ref="BY57" si="1012">IF(BY56&lt;0,-BY56,BY56)</f>
        <v/>
      </c>
      <c r="BZ57" s="42" t="str">
        <f t="shared" ref="BZ57" si="1013">IF(BZ56&lt;0,-BZ56,BZ56)</f>
        <v/>
      </c>
      <c r="CA57" s="42" t="str">
        <f t="shared" ref="CA57" si="1014">IF(CA56&lt;0,-CA56,CA56)</f>
        <v/>
      </c>
      <c r="CB57" s="42" t="str">
        <f t="shared" ref="CB57" si="1015">IF(CB56&lt;0,-CB56,CB56)</f>
        <v/>
      </c>
      <c r="CC57" s="42" t="str">
        <f t="shared" ref="CC57" si="1016">IF(CC56&lt;0,-CC56,CC56)</f>
        <v/>
      </c>
      <c r="CD57" s="42" t="str">
        <f t="shared" ref="CD57" si="1017">IF(CD56&lt;0,-CD56,CD56)</f>
        <v/>
      </c>
      <c r="CE57" s="144">
        <f>IF(ISERROR(AVERAGE(CE14:CE56)),"",AVERAGE(CE14:CE56))</f>
        <v>0.87222222222222223</v>
      </c>
      <c r="CF57" s="42"/>
    </row>
    <row r="58" spans="1:84" ht="30" customHeight="1">
      <c r="C58" s="142"/>
      <c r="D58" s="143"/>
      <c r="E58" s="145"/>
      <c r="F58" s="145"/>
      <c r="G58" s="145"/>
      <c r="H58" s="145"/>
      <c r="I58" s="145"/>
      <c r="J58" s="145"/>
      <c r="K58" s="145"/>
      <c r="L58" s="145"/>
      <c r="M58" s="145"/>
      <c r="N58" s="145"/>
      <c r="O58" s="145"/>
      <c r="P58" s="145"/>
      <c r="Q58" s="145"/>
      <c r="R58" s="145"/>
      <c r="T58" s="143"/>
      <c r="U58" s="145"/>
      <c r="V58" s="145"/>
      <c r="W58" s="145"/>
      <c r="X58" s="145"/>
      <c r="Y58" s="145"/>
      <c r="Z58" s="145"/>
      <c r="AA58" s="145"/>
      <c r="AB58" s="145"/>
      <c r="AC58" s="145"/>
      <c r="AD58" s="145"/>
      <c r="AE58" s="145"/>
      <c r="AF58" s="145"/>
      <c r="AG58" s="145"/>
      <c r="AH58" s="145"/>
      <c r="AJ58" s="143"/>
      <c r="AK58" s="145"/>
      <c r="AL58" s="145"/>
      <c r="AM58" s="145"/>
      <c r="AN58" s="145"/>
      <c r="AO58" s="145"/>
      <c r="AP58" s="145"/>
      <c r="AQ58" s="145"/>
      <c r="AR58" s="145"/>
      <c r="AS58" s="145"/>
      <c r="AT58" s="145"/>
      <c r="AU58" s="145"/>
      <c r="AV58" s="145"/>
      <c r="AW58" s="145"/>
      <c r="AX58" s="145"/>
      <c r="AZ58" s="143"/>
      <c r="BA58" s="145"/>
      <c r="BB58" s="145"/>
      <c r="BC58" s="145"/>
      <c r="BD58" s="145"/>
      <c r="BE58" s="145"/>
      <c r="BF58" s="145"/>
      <c r="BG58" s="145"/>
      <c r="BH58" s="145"/>
      <c r="BI58" s="145"/>
      <c r="BJ58" s="145"/>
      <c r="BK58" s="145"/>
      <c r="BL58" s="145"/>
      <c r="BM58" s="145"/>
      <c r="BN58" s="145"/>
      <c r="BP58" s="143"/>
      <c r="BQ58" s="145"/>
      <c r="BR58" s="145"/>
      <c r="BS58" s="145"/>
      <c r="BT58" s="145"/>
      <c r="BU58" s="145"/>
      <c r="BV58" s="145"/>
      <c r="BW58" s="145"/>
      <c r="BX58" s="145"/>
      <c r="BY58" s="145"/>
      <c r="BZ58" s="145"/>
      <c r="CA58" s="145"/>
      <c r="CB58" s="145"/>
      <c r="CC58" s="145"/>
      <c r="CD58" s="145"/>
      <c r="CF58" s="42"/>
    </row>
    <row r="59" spans="1:84" s="146" customFormat="1" ht="30" customHeight="1">
      <c r="A59" s="42"/>
      <c r="C59" s="147"/>
      <c r="D59" s="147"/>
      <c r="E59" s="148">
        <f>IF(E13="","",1)</f>
        <v>1</v>
      </c>
      <c r="F59" s="148">
        <f t="shared" ref="F59:P59" si="1018">IF(F13="","",1)</f>
        <v>1</v>
      </c>
      <c r="G59" s="148">
        <f t="shared" si="1018"/>
        <v>1</v>
      </c>
      <c r="H59" s="148">
        <f t="shared" si="1018"/>
        <v>1</v>
      </c>
      <c r="I59" s="148">
        <f t="shared" si="1018"/>
        <v>1</v>
      </c>
      <c r="J59" s="148">
        <f t="shared" si="1018"/>
        <v>1</v>
      </c>
      <c r="K59" s="148" t="str">
        <f t="shared" si="1018"/>
        <v/>
      </c>
      <c r="L59" s="148" t="str">
        <f t="shared" si="1018"/>
        <v/>
      </c>
      <c r="M59" s="148" t="str">
        <f t="shared" si="1018"/>
        <v/>
      </c>
      <c r="N59" s="148" t="str">
        <f t="shared" si="1018"/>
        <v/>
      </c>
      <c r="O59" s="148" t="str">
        <f t="shared" si="1018"/>
        <v/>
      </c>
      <c r="P59" s="148" t="str">
        <f t="shared" si="1018"/>
        <v/>
      </c>
      <c r="U59" s="148" t="str">
        <f>IF(U13="","",1)</f>
        <v/>
      </c>
      <c r="V59" s="148" t="str">
        <f t="shared" ref="V59:AF59" si="1019">IF(V13="","",1)</f>
        <v/>
      </c>
      <c r="W59" s="148" t="str">
        <f t="shared" si="1019"/>
        <v/>
      </c>
      <c r="X59" s="148" t="str">
        <f t="shared" si="1019"/>
        <v/>
      </c>
      <c r="Y59" s="148" t="str">
        <f t="shared" si="1019"/>
        <v/>
      </c>
      <c r="Z59" s="148" t="str">
        <f t="shared" si="1019"/>
        <v/>
      </c>
      <c r="AA59" s="148" t="str">
        <f t="shared" si="1019"/>
        <v/>
      </c>
      <c r="AB59" s="148" t="str">
        <f t="shared" si="1019"/>
        <v/>
      </c>
      <c r="AC59" s="148" t="str">
        <f t="shared" si="1019"/>
        <v/>
      </c>
      <c r="AD59" s="148" t="str">
        <f t="shared" si="1019"/>
        <v/>
      </c>
      <c r="AE59" s="148" t="str">
        <f t="shared" si="1019"/>
        <v/>
      </c>
      <c r="AF59" s="148" t="str">
        <f t="shared" si="1019"/>
        <v/>
      </c>
      <c r="AK59" s="148" t="str">
        <f>IF(AK13="","",1)</f>
        <v/>
      </c>
      <c r="AL59" s="148" t="str">
        <f t="shared" ref="AL59:AV59" si="1020">IF(AL13="","",1)</f>
        <v/>
      </c>
      <c r="AM59" s="148" t="str">
        <f t="shared" si="1020"/>
        <v/>
      </c>
      <c r="AN59" s="148" t="str">
        <f t="shared" si="1020"/>
        <v/>
      </c>
      <c r="AO59" s="148" t="str">
        <f t="shared" si="1020"/>
        <v/>
      </c>
      <c r="AP59" s="148" t="str">
        <f t="shared" si="1020"/>
        <v/>
      </c>
      <c r="AQ59" s="148" t="str">
        <f t="shared" si="1020"/>
        <v/>
      </c>
      <c r="AR59" s="148" t="str">
        <f t="shared" si="1020"/>
        <v/>
      </c>
      <c r="AS59" s="148" t="str">
        <f t="shared" si="1020"/>
        <v/>
      </c>
      <c r="AT59" s="148" t="str">
        <f t="shared" si="1020"/>
        <v/>
      </c>
      <c r="AU59" s="148" t="str">
        <f t="shared" si="1020"/>
        <v/>
      </c>
      <c r="AV59" s="148" t="str">
        <f t="shared" si="1020"/>
        <v/>
      </c>
      <c r="BA59" s="148" t="str">
        <f>IF(BA13="","",1)</f>
        <v/>
      </c>
      <c r="BB59" s="148" t="str">
        <f t="shared" ref="BB59:BL59" si="1021">IF(BB13="","",1)</f>
        <v/>
      </c>
      <c r="BC59" s="148" t="str">
        <f t="shared" si="1021"/>
        <v/>
      </c>
      <c r="BD59" s="148" t="str">
        <f t="shared" si="1021"/>
        <v/>
      </c>
      <c r="BE59" s="148" t="str">
        <f t="shared" si="1021"/>
        <v/>
      </c>
      <c r="BF59" s="148" t="str">
        <f t="shared" si="1021"/>
        <v/>
      </c>
      <c r="BG59" s="148" t="str">
        <f t="shared" si="1021"/>
        <v/>
      </c>
      <c r="BH59" s="148" t="str">
        <f t="shared" si="1021"/>
        <v/>
      </c>
      <c r="BI59" s="148" t="str">
        <f t="shared" si="1021"/>
        <v/>
      </c>
      <c r="BJ59" s="148" t="str">
        <f t="shared" si="1021"/>
        <v/>
      </c>
      <c r="BK59" s="148" t="str">
        <f t="shared" si="1021"/>
        <v/>
      </c>
      <c r="BL59" s="148" t="str">
        <f t="shared" si="1021"/>
        <v/>
      </c>
      <c r="BQ59" s="148" t="str">
        <f>IF(BQ13="","",1)</f>
        <v/>
      </c>
      <c r="BR59" s="148" t="str">
        <f t="shared" ref="BR59:CB59" si="1022">IF(BR13="","",1)</f>
        <v/>
      </c>
      <c r="BS59" s="148" t="str">
        <f t="shared" si="1022"/>
        <v/>
      </c>
      <c r="BT59" s="148" t="str">
        <f t="shared" si="1022"/>
        <v/>
      </c>
      <c r="BU59" s="148" t="str">
        <f t="shared" si="1022"/>
        <v/>
      </c>
      <c r="BV59" s="148" t="str">
        <f t="shared" si="1022"/>
        <v/>
      </c>
      <c r="BW59" s="148" t="str">
        <f t="shared" si="1022"/>
        <v/>
      </c>
      <c r="BX59" s="148" t="str">
        <f t="shared" si="1022"/>
        <v/>
      </c>
      <c r="BY59" s="148" t="str">
        <f t="shared" si="1022"/>
        <v/>
      </c>
      <c r="BZ59" s="148" t="str">
        <f t="shared" si="1022"/>
        <v/>
      </c>
      <c r="CA59" s="148" t="str">
        <f t="shared" si="1022"/>
        <v/>
      </c>
      <c r="CB59" s="148" t="str">
        <f t="shared" si="1022"/>
        <v/>
      </c>
    </row>
    <row r="60" spans="1:84" s="146" customFormat="1" ht="30" customHeight="1">
      <c r="A60" s="42"/>
      <c r="C60" s="147"/>
      <c r="D60" s="147"/>
      <c r="E60" s="146">
        <f>IF(E12="","",1)</f>
        <v>1</v>
      </c>
      <c r="F60" s="146">
        <f t="shared" ref="F60:P60" si="1023">IF(F12="","",1)</f>
        <v>1</v>
      </c>
      <c r="G60" s="146">
        <f t="shared" si="1023"/>
        <v>1</v>
      </c>
      <c r="H60" s="146">
        <f t="shared" si="1023"/>
        <v>1</v>
      </c>
      <c r="I60" s="146">
        <f t="shared" si="1023"/>
        <v>1</v>
      </c>
      <c r="J60" s="146">
        <f t="shared" si="1023"/>
        <v>1</v>
      </c>
      <c r="K60" s="146">
        <f t="shared" si="1023"/>
        <v>1</v>
      </c>
      <c r="L60" s="146" t="str">
        <f t="shared" si="1023"/>
        <v/>
      </c>
      <c r="M60" s="146" t="str">
        <f t="shared" si="1023"/>
        <v/>
      </c>
      <c r="N60" s="146" t="str">
        <f t="shared" si="1023"/>
        <v/>
      </c>
      <c r="O60" s="146" t="str">
        <f t="shared" si="1023"/>
        <v/>
      </c>
      <c r="P60" s="146" t="str">
        <f t="shared" si="1023"/>
        <v/>
      </c>
      <c r="U60" s="146" t="str">
        <f>IF(U12="","",1)</f>
        <v/>
      </c>
      <c r="V60" s="146" t="str">
        <f t="shared" ref="V60:AF60" si="1024">IF(V12="","",1)</f>
        <v/>
      </c>
      <c r="W60" s="146" t="str">
        <f t="shared" si="1024"/>
        <v/>
      </c>
      <c r="X60" s="146" t="str">
        <f t="shared" si="1024"/>
        <v/>
      </c>
      <c r="Y60" s="146" t="str">
        <f t="shared" si="1024"/>
        <v/>
      </c>
      <c r="Z60" s="146" t="str">
        <f t="shared" si="1024"/>
        <v/>
      </c>
      <c r="AA60" s="146" t="str">
        <f t="shared" si="1024"/>
        <v/>
      </c>
      <c r="AB60" s="146" t="str">
        <f t="shared" si="1024"/>
        <v/>
      </c>
      <c r="AC60" s="146" t="str">
        <f t="shared" si="1024"/>
        <v/>
      </c>
      <c r="AD60" s="146" t="str">
        <f t="shared" si="1024"/>
        <v/>
      </c>
      <c r="AE60" s="146" t="str">
        <f t="shared" si="1024"/>
        <v/>
      </c>
      <c r="AF60" s="146" t="str">
        <f t="shared" si="1024"/>
        <v/>
      </c>
      <c r="AK60" s="146" t="str">
        <f>IF(AK12="","",1)</f>
        <v/>
      </c>
      <c r="AL60" s="146" t="str">
        <f t="shared" ref="AL60:AV60" si="1025">IF(AL12="","",1)</f>
        <v/>
      </c>
      <c r="AM60" s="146" t="str">
        <f t="shared" si="1025"/>
        <v/>
      </c>
      <c r="AN60" s="146" t="str">
        <f t="shared" si="1025"/>
        <v/>
      </c>
      <c r="AO60" s="146" t="str">
        <f t="shared" si="1025"/>
        <v/>
      </c>
      <c r="AP60" s="146" t="str">
        <f t="shared" si="1025"/>
        <v/>
      </c>
      <c r="AQ60" s="146" t="str">
        <f t="shared" si="1025"/>
        <v/>
      </c>
      <c r="AR60" s="146" t="str">
        <f t="shared" si="1025"/>
        <v/>
      </c>
      <c r="AS60" s="146" t="str">
        <f t="shared" si="1025"/>
        <v/>
      </c>
      <c r="AT60" s="146" t="str">
        <f t="shared" si="1025"/>
        <v/>
      </c>
      <c r="AU60" s="146" t="str">
        <f t="shared" si="1025"/>
        <v/>
      </c>
      <c r="AV60" s="146" t="str">
        <f t="shared" si="1025"/>
        <v/>
      </c>
      <c r="BA60" s="146" t="str">
        <f>IF(BA12="","",1)</f>
        <v/>
      </c>
      <c r="BB60" s="146" t="str">
        <f t="shared" ref="BB60:BL60" si="1026">IF(BB12="","",1)</f>
        <v/>
      </c>
      <c r="BC60" s="146" t="str">
        <f t="shared" si="1026"/>
        <v/>
      </c>
      <c r="BD60" s="146" t="str">
        <f t="shared" si="1026"/>
        <v/>
      </c>
      <c r="BE60" s="146" t="str">
        <f t="shared" si="1026"/>
        <v/>
      </c>
      <c r="BF60" s="146" t="str">
        <f t="shared" si="1026"/>
        <v/>
      </c>
      <c r="BG60" s="146" t="str">
        <f t="shared" si="1026"/>
        <v/>
      </c>
      <c r="BH60" s="146" t="str">
        <f t="shared" si="1026"/>
        <v/>
      </c>
      <c r="BI60" s="146" t="str">
        <f t="shared" si="1026"/>
        <v/>
      </c>
      <c r="BJ60" s="146" t="str">
        <f t="shared" si="1026"/>
        <v/>
      </c>
      <c r="BK60" s="146" t="str">
        <f t="shared" si="1026"/>
        <v/>
      </c>
      <c r="BL60" s="146" t="str">
        <f t="shared" si="1026"/>
        <v/>
      </c>
      <c r="BQ60" s="146" t="str">
        <f>IF(BQ12="","",1)</f>
        <v/>
      </c>
      <c r="BR60" s="146" t="str">
        <f t="shared" ref="BR60:CB60" si="1027">IF(BR12="","",1)</f>
        <v/>
      </c>
      <c r="BS60" s="146" t="str">
        <f t="shared" si="1027"/>
        <v/>
      </c>
      <c r="BT60" s="146" t="str">
        <f t="shared" si="1027"/>
        <v/>
      </c>
      <c r="BU60" s="146" t="str">
        <f t="shared" si="1027"/>
        <v/>
      </c>
      <c r="BV60" s="146" t="str">
        <f t="shared" si="1027"/>
        <v/>
      </c>
      <c r="BW60" s="146" t="str">
        <f t="shared" si="1027"/>
        <v/>
      </c>
      <c r="BX60" s="146" t="str">
        <f t="shared" si="1027"/>
        <v/>
      </c>
      <c r="BY60" s="146" t="str">
        <f t="shared" si="1027"/>
        <v/>
      </c>
      <c r="BZ60" s="146" t="str">
        <f t="shared" si="1027"/>
        <v/>
      </c>
      <c r="CA60" s="146" t="str">
        <f t="shared" si="1027"/>
        <v/>
      </c>
      <c r="CB60" s="146" t="str">
        <f t="shared" si="1027"/>
        <v/>
      </c>
    </row>
    <row r="61" spans="1:84" s="146" customFormat="1" ht="30" customHeight="1">
      <c r="A61" s="42"/>
      <c r="E61" s="146">
        <f>IF(E19="","",1)</f>
        <v>1</v>
      </c>
      <c r="F61" s="146">
        <f t="shared" ref="F61:P61" si="1028">IF(F19="","",1)</f>
        <v>1</v>
      </c>
      <c r="G61" s="146">
        <f t="shared" si="1028"/>
        <v>1</v>
      </c>
      <c r="H61" s="146">
        <f t="shared" si="1028"/>
        <v>1</v>
      </c>
      <c r="I61" s="146">
        <f t="shared" si="1028"/>
        <v>1</v>
      </c>
      <c r="J61" s="146">
        <f t="shared" si="1028"/>
        <v>1</v>
      </c>
      <c r="K61" s="146" t="str">
        <f t="shared" si="1028"/>
        <v/>
      </c>
      <c r="L61" s="146" t="str">
        <f t="shared" si="1028"/>
        <v/>
      </c>
      <c r="M61" s="146" t="str">
        <f t="shared" si="1028"/>
        <v/>
      </c>
      <c r="N61" s="146" t="str">
        <f t="shared" si="1028"/>
        <v/>
      </c>
      <c r="O61" s="146" t="str">
        <f t="shared" si="1028"/>
        <v/>
      </c>
      <c r="P61" s="146" t="str">
        <f t="shared" si="1028"/>
        <v/>
      </c>
      <c r="U61" s="146" t="str">
        <f>IF(U19="","",1)</f>
        <v/>
      </c>
      <c r="V61" s="146" t="str">
        <f t="shared" ref="V61:AF61" si="1029">IF(V19="","",1)</f>
        <v/>
      </c>
      <c r="W61" s="146" t="str">
        <f t="shared" si="1029"/>
        <v/>
      </c>
      <c r="X61" s="146" t="str">
        <f t="shared" si="1029"/>
        <v/>
      </c>
      <c r="Y61" s="146" t="str">
        <f t="shared" si="1029"/>
        <v/>
      </c>
      <c r="Z61" s="146" t="str">
        <f t="shared" si="1029"/>
        <v/>
      </c>
      <c r="AA61" s="146" t="str">
        <f t="shared" si="1029"/>
        <v/>
      </c>
      <c r="AB61" s="146" t="str">
        <f t="shared" si="1029"/>
        <v/>
      </c>
      <c r="AC61" s="146" t="str">
        <f t="shared" si="1029"/>
        <v/>
      </c>
      <c r="AD61" s="146" t="str">
        <f t="shared" si="1029"/>
        <v/>
      </c>
      <c r="AE61" s="146" t="str">
        <f t="shared" si="1029"/>
        <v/>
      </c>
      <c r="AF61" s="146" t="str">
        <f t="shared" si="1029"/>
        <v/>
      </c>
      <c r="AK61" s="146" t="str">
        <f>IF(AK19="","",1)</f>
        <v/>
      </c>
      <c r="AL61" s="146" t="str">
        <f t="shared" ref="AL61:AV61" si="1030">IF(AL19="","",1)</f>
        <v/>
      </c>
      <c r="AM61" s="146" t="str">
        <f t="shared" si="1030"/>
        <v/>
      </c>
      <c r="AN61" s="146" t="str">
        <f t="shared" si="1030"/>
        <v/>
      </c>
      <c r="AO61" s="146" t="str">
        <f t="shared" si="1030"/>
        <v/>
      </c>
      <c r="AP61" s="146" t="str">
        <f t="shared" si="1030"/>
        <v/>
      </c>
      <c r="AQ61" s="146" t="str">
        <f t="shared" si="1030"/>
        <v/>
      </c>
      <c r="AR61" s="146" t="str">
        <f t="shared" si="1030"/>
        <v/>
      </c>
      <c r="AS61" s="146" t="str">
        <f t="shared" si="1030"/>
        <v/>
      </c>
      <c r="AT61" s="146" t="str">
        <f t="shared" si="1030"/>
        <v/>
      </c>
      <c r="AU61" s="146" t="str">
        <f t="shared" si="1030"/>
        <v/>
      </c>
      <c r="AV61" s="146" t="str">
        <f t="shared" si="1030"/>
        <v/>
      </c>
      <c r="BA61" s="146" t="str">
        <f>IF(BA19="","",1)</f>
        <v/>
      </c>
      <c r="BB61" s="146" t="str">
        <f t="shared" ref="BB61:BL61" si="1031">IF(BB19="","",1)</f>
        <v/>
      </c>
      <c r="BC61" s="146" t="str">
        <f t="shared" si="1031"/>
        <v/>
      </c>
      <c r="BD61" s="146" t="str">
        <f t="shared" si="1031"/>
        <v/>
      </c>
      <c r="BE61" s="146" t="str">
        <f t="shared" si="1031"/>
        <v/>
      </c>
      <c r="BF61" s="146" t="str">
        <f t="shared" si="1031"/>
        <v/>
      </c>
      <c r="BG61" s="146" t="str">
        <f t="shared" si="1031"/>
        <v/>
      </c>
      <c r="BH61" s="146" t="str">
        <f t="shared" si="1031"/>
        <v/>
      </c>
      <c r="BI61" s="146" t="str">
        <f t="shared" si="1031"/>
        <v/>
      </c>
      <c r="BJ61" s="146" t="str">
        <f t="shared" si="1031"/>
        <v/>
      </c>
      <c r="BK61" s="146" t="str">
        <f t="shared" si="1031"/>
        <v/>
      </c>
      <c r="BL61" s="146" t="str">
        <f t="shared" si="1031"/>
        <v/>
      </c>
      <c r="BQ61" s="146" t="str">
        <f>IF(BQ19="","",1)</f>
        <v/>
      </c>
      <c r="BR61" s="146" t="str">
        <f t="shared" ref="BR61:CB61" si="1032">IF(BR19="","",1)</f>
        <v/>
      </c>
      <c r="BS61" s="146" t="str">
        <f t="shared" si="1032"/>
        <v/>
      </c>
      <c r="BT61" s="146" t="str">
        <f t="shared" si="1032"/>
        <v/>
      </c>
      <c r="BU61" s="146" t="str">
        <f t="shared" si="1032"/>
        <v/>
      </c>
      <c r="BV61" s="146" t="str">
        <f t="shared" si="1032"/>
        <v/>
      </c>
      <c r="BW61" s="146" t="str">
        <f t="shared" si="1032"/>
        <v/>
      </c>
      <c r="BX61" s="146" t="str">
        <f t="shared" si="1032"/>
        <v/>
      </c>
      <c r="BY61" s="146" t="str">
        <f t="shared" si="1032"/>
        <v/>
      </c>
      <c r="BZ61" s="146" t="str">
        <f t="shared" si="1032"/>
        <v/>
      </c>
      <c r="CA61" s="146" t="str">
        <f t="shared" si="1032"/>
        <v/>
      </c>
      <c r="CB61" s="146" t="str">
        <f t="shared" si="1032"/>
        <v/>
      </c>
    </row>
    <row r="62" spans="1:84" s="146" customFormat="1" ht="30" customHeight="1">
      <c r="A62" s="42"/>
      <c r="E62" s="146">
        <f>IF(E18="","",1)</f>
        <v>1</v>
      </c>
      <c r="F62" s="146">
        <f t="shared" ref="F62:P62" si="1033">IF(F18="","",1)</f>
        <v>1</v>
      </c>
      <c r="G62" s="146">
        <f t="shared" si="1033"/>
        <v>1</v>
      </c>
      <c r="H62" s="146">
        <f t="shared" si="1033"/>
        <v>1</v>
      </c>
      <c r="I62" s="146">
        <f t="shared" si="1033"/>
        <v>1</v>
      </c>
      <c r="J62" s="146">
        <f t="shared" si="1033"/>
        <v>1</v>
      </c>
      <c r="K62" s="146">
        <f t="shared" si="1033"/>
        <v>1</v>
      </c>
      <c r="L62" s="146" t="str">
        <f t="shared" si="1033"/>
        <v/>
      </c>
      <c r="M62" s="146" t="str">
        <f t="shared" si="1033"/>
        <v/>
      </c>
      <c r="N62" s="146" t="str">
        <f t="shared" si="1033"/>
        <v/>
      </c>
      <c r="O62" s="146" t="str">
        <f t="shared" si="1033"/>
        <v/>
      </c>
      <c r="P62" s="146" t="str">
        <f t="shared" si="1033"/>
        <v/>
      </c>
      <c r="U62" s="146" t="str">
        <f>IF(U18="","",1)</f>
        <v/>
      </c>
      <c r="V62" s="146" t="str">
        <f t="shared" ref="V62:AF62" si="1034">IF(V18="","",1)</f>
        <v/>
      </c>
      <c r="W62" s="146" t="str">
        <f t="shared" si="1034"/>
        <v/>
      </c>
      <c r="X62" s="146" t="str">
        <f t="shared" si="1034"/>
        <v/>
      </c>
      <c r="Y62" s="146" t="str">
        <f t="shared" si="1034"/>
        <v/>
      </c>
      <c r="Z62" s="146" t="str">
        <f t="shared" si="1034"/>
        <v/>
      </c>
      <c r="AA62" s="146" t="str">
        <f t="shared" si="1034"/>
        <v/>
      </c>
      <c r="AB62" s="146" t="str">
        <f t="shared" si="1034"/>
        <v/>
      </c>
      <c r="AC62" s="146" t="str">
        <f t="shared" si="1034"/>
        <v/>
      </c>
      <c r="AD62" s="146" t="str">
        <f t="shared" si="1034"/>
        <v/>
      </c>
      <c r="AE62" s="146" t="str">
        <f t="shared" si="1034"/>
        <v/>
      </c>
      <c r="AF62" s="146" t="str">
        <f t="shared" si="1034"/>
        <v/>
      </c>
      <c r="AK62" s="146" t="str">
        <f>IF(AK18="","",1)</f>
        <v/>
      </c>
      <c r="AL62" s="146" t="str">
        <f t="shared" ref="AL62:AV62" si="1035">IF(AL18="","",1)</f>
        <v/>
      </c>
      <c r="AM62" s="146" t="str">
        <f t="shared" si="1035"/>
        <v/>
      </c>
      <c r="AN62" s="146" t="str">
        <f t="shared" si="1035"/>
        <v/>
      </c>
      <c r="AO62" s="146" t="str">
        <f t="shared" si="1035"/>
        <v/>
      </c>
      <c r="AP62" s="146" t="str">
        <f t="shared" si="1035"/>
        <v/>
      </c>
      <c r="AQ62" s="146" t="str">
        <f t="shared" si="1035"/>
        <v/>
      </c>
      <c r="AR62" s="146" t="str">
        <f t="shared" si="1035"/>
        <v/>
      </c>
      <c r="AS62" s="146" t="str">
        <f t="shared" si="1035"/>
        <v/>
      </c>
      <c r="AT62" s="146" t="str">
        <f t="shared" si="1035"/>
        <v/>
      </c>
      <c r="AU62" s="146" t="str">
        <f t="shared" si="1035"/>
        <v/>
      </c>
      <c r="AV62" s="146" t="str">
        <f t="shared" si="1035"/>
        <v/>
      </c>
      <c r="BA62" s="146" t="str">
        <f>IF(BA18="","",1)</f>
        <v/>
      </c>
      <c r="BB62" s="146" t="str">
        <f t="shared" ref="BB62:BL62" si="1036">IF(BB18="","",1)</f>
        <v/>
      </c>
      <c r="BC62" s="146" t="str">
        <f t="shared" si="1036"/>
        <v/>
      </c>
      <c r="BD62" s="146" t="str">
        <f t="shared" si="1036"/>
        <v/>
      </c>
      <c r="BE62" s="146" t="str">
        <f t="shared" si="1036"/>
        <v/>
      </c>
      <c r="BF62" s="146" t="str">
        <f t="shared" si="1036"/>
        <v/>
      </c>
      <c r="BG62" s="146" t="str">
        <f t="shared" si="1036"/>
        <v/>
      </c>
      <c r="BH62" s="146" t="str">
        <f t="shared" si="1036"/>
        <v/>
      </c>
      <c r="BI62" s="146" t="str">
        <f t="shared" si="1036"/>
        <v/>
      </c>
      <c r="BJ62" s="146" t="str">
        <f t="shared" si="1036"/>
        <v/>
      </c>
      <c r="BK62" s="146" t="str">
        <f t="shared" si="1036"/>
        <v/>
      </c>
      <c r="BL62" s="146" t="str">
        <f t="shared" si="1036"/>
        <v/>
      </c>
      <c r="BQ62" s="146" t="str">
        <f>IF(BQ18="","",1)</f>
        <v/>
      </c>
      <c r="BR62" s="146" t="str">
        <f t="shared" ref="BR62:CB62" si="1037">IF(BR18="","",1)</f>
        <v/>
      </c>
      <c r="BS62" s="146" t="str">
        <f t="shared" si="1037"/>
        <v/>
      </c>
      <c r="BT62" s="146" t="str">
        <f t="shared" si="1037"/>
        <v/>
      </c>
      <c r="BU62" s="146" t="str">
        <f t="shared" si="1037"/>
        <v/>
      </c>
      <c r="BV62" s="146" t="str">
        <f t="shared" si="1037"/>
        <v/>
      </c>
      <c r="BW62" s="146" t="str">
        <f t="shared" si="1037"/>
        <v/>
      </c>
      <c r="BX62" s="146" t="str">
        <f t="shared" si="1037"/>
        <v/>
      </c>
      <c r="BY62" s="146" t="str">
        <f t="shared" si="1037"/>
        <v/>
      </c>
      <c r="BZ62" s="146" t="str">
        <f t="shared" si="1037"/>
        <v/>
      </c>
      <c r="CA62" s="146" t="str">
        <f t="shared" si="1037"/>
        <v/>
      </c>
      <c r="CB62" s="146" t="str">
        <f t="shared" si="1037"/>
        <v/>
      </c>
    </row>
    <row r="63" spans="1:84" s="146" customFormat="1" ht="30" customHeight="1">
      <c r="A63" s="42"/>
      <c r="E63" s="146" t="str">
        <f>IF(E25="","",1)</f>
        <v/>
      </c>
      <c r="F63" s="146" t="str">
        <f t="shared" ref="F63:P63" si="1038">IF(F25="","",1)</f>
        <v/>
      </c>
      <c r="G63" s="146" t="str">
        <f t="shared" si="1038"/>
        <v/>
      </c>
      <c r="H63" s="146" t="str">
        <f t="shared" si="1038"/>
        <v/>
      </c>
      <c r="I63" s="146" t="str">
        <f t="shared" si="1038"/>
        <v/>
      </c>
      <c r="J63" s="146" t="str">
        <f t="shared" si="1038"/>
        <v/>
      </c>
      <c r="K63" s="146" t="str">
        <f t="shared" si="1038"/>
        <v/>
      </c>
      <c r="L63" s="146" t="str">
        <f t="shared" si="1038"/>
        <v/>
      </c>
      <c r="M63" s="146" t="str">
        <f t="shared" si="1038"/>
        <v/>
      </c>
      <c r="N63" s="146" t="str">
        <f t="shared" si="1038"/>
        <v/>
      </c>
      <c r="O63" s="146" t="str">
        <f t="shared" si="1038"/>
        <v/>
      </c>
      <c r="P63" s="146" t="str">
        <f t="shared" si="1038"/>
        <v/>
      </c>
      <c r="U63" s="146" t="str">
        <f>IF(U25="","",1)</f>
        <v/>
      </c>
      <c r="V63" s="146" t="str">
        <f t="shared" ref="V63:AF63" si="1039">IF(V25="","",1)</f>
        <v/>
      </c>
      <c r="W63" s="146" t="str">
        <f t="shared" si="1039"/>
        <v/>
      </c>
      <c r="X63" s="146" t="str">
        <f t="shared" si="1039"/>
        <v/>
      </c>
      <c r="Y63" s="146" t="str">
        <f t="shared" si="1039"/>
        <v/>
      </c>
      <c r="Z63" s="146" t="str">
        <f t="shared" si="1039"/>
        <v/>
      </c>
      <c r="AA63" s="146" t="str">
        <f t="shared" si="1039"/>
        <v/>
      </c>
      <c r="AB63" s="146" t="str">
        <f t="shared" si="1039"/>
        <v/>
      </c>
      <c r="AC63" s="146" t="str">
        <f t="shared" si="1039"/>
        <v/>
      </c>
      <c r="AD63" s="146" t="str">
        <f t="shared" si="1039"/>
        <v/>
      </c>
      <c r="AE63" s="146" t="str">
        <f t="shared" si="1039"/>
        <v/>
      </c>
      <c r="AF63" s="146" t="str">
        <f t="shared" si="1039"/>
        <v/>
      </c>
      <c r="AK63" s="146" t="str">
        <f>IF(AK25="","",1)</f>
        <v/>
      </c>
      <c r="AL63" s="146" t="str">
        <f t="shared" ref="AL63:AV63" si="1040">IF(AL25="","",1)</f>
        <v/>
      </c>
      <c r="AM63" s="146" t="str">
        <f t="shared" si="1040"/>
        <v/>
      </c>
      <c r="AN63" s="146" t="str">
        <f t="shared" si="1040"/>
        <v/>
      </c>
      <c r="AO63" s="146" t="str">
        <f t="shared" si="1040"/>
        <v/>
      </c>
      <c r="AP63" s="146" t="str">
        <f t="shared" si="1040"/>
        <v/>
      </c>
      <c r="AQ63" s="146" t="str">
        <f t="shared" si="1040"/>
        <v/>
      </c>
      <c r="AR63" s="146" t="str">
        <f t="shared" si="1040"/>
        <v/>
      </c>
      <c r="AS63" s="146" t="str">
        <f t="shared" si="1040"/>
        <v/>
      </c>
      <c r="AT63" s="146" t="str">
        <f t="shared" si="1040"/>
        <v/>
      </c>
      <c r="AU63" s="146" t="str">
        <f t="shared" si="1040"/>
        <v/>
      </c>
      <c r="AV63" s="146" t="str">
        <f t="shared" si="1040"/>
        <v/>
      </c>
      <c r="BA63" s="146" t="str">
        <f>IF(BA25="","",1)</f>
        <v/>
      </c>
      <c r="BB63" s="146" t="str">
        <f t="shared" ref="BB63:BL63" si="1041">IF(BB25="","",1)</f>
        <v/>
      </c>
      <c r="BC63" s="146" t="str">
        <f t="shared" si="1041"/>
        <v/>
      </c>
      <c r="BD63" s="146" t="str">
        <f t="shared" si="1041"/>
        <v/>
      </c>
      <c r="BE63" s="146" t="str">
        <f t="shared" si="1041"/>
        <v/>
      </c>
      <c r="BF63" s="146" t="str">
        <f t="shared" si="1041"/>
        <v/>
      </c>
      <c r="BG63" s="146" t="str">
        <f t="shared" si="1041"/>
        <v/>
      </c>
      <c r="BH63" s="146" t="str">
        <f t="shared" si="1041"/>
        <v/>
      </c>
      <c r="BI63" s="146" t="str">
        <f t="shared" si="1041"/>
        <v/>
      </c>
      <c r="BJ63" s="146" t="str">
        <f t="shared" si="1041"/>
        <v/>
      </c>
      <c r="BK63" s="146" t="str">
        <f t="shared" si="1041"/>
        <v/>
      </c>
      <c r="BL63" s="146" t="str">
        <f t="shared" si="1041"/>
        <v/>
      </c>
      <c r="BQ63" s="146" t="str">
        <f>IF(BQ25="","",1)</f>
        <v/>
      </c>
      <c r="BR63" s="146" t="str">
        <f t="shared" ref="BR63:CB63" si="1042">IF(BR25="","",1)</f>
        <v/>
      </c>
      <c r="BS63" s="146" t="str">
        <f t="shared" si="1042"/>
        <v/>
      </c>
      <c r="BT63" s="146" t="str">
        <f t="shared" si="1042"/>
        <v/>
      </c>
      <c r="BU63" s="146" t="str">
        <f t="shared" si="1042"/>
        <v/>
      </c>
      <c r="BV63" s="146" t="str">
        <f t="shared" si="1042"/>
        <v/>
      </c>
      <c r="BW63" s="146" t="str">
        <f t="shared" si="1042"/>
        <v/>
      </c>
      <c r="BX63" s="146" t="str">
        <f t="shared" si="1042"/>
        <v/>
      </c>
      <c r="BY63" s="146" t="str">
        <f t="shared" si="1042"/>
        <v/>
      </c>
      <c r="BZ63" s="146" t="str">
        <f t="shared" si="1042"/>
        <v/>
      </c>
      <c r="CA63" s="146" t="str">
        <f t="shared" si="1042"/>
        <v/>
      </c>
      <c r="CB63" s="146" t="str">
        <f t="shared" si="1042"/>
        <v/>
      </c>
    </row>
    <row r="64" spans="1:84" s="146" customFormat="1" ht="30" customHeight="1">
      <c r="A64" s="42"/>
      <c r="D64" s="145"/>
      <c r="E64" s="146" t="str">
        <f>IF(E24="","",1)</f>
        <v/>
      </c>
      <c r="F64" s="146" t="str">
        <f t="shared" ref="F64:P64" si="1043">IF(F24="","",1)</f>
        <v/>
      </c>
      <c r="G64" s="146" t="str">
        <f t="shared" si="1043"/>
        <v/>
      </c>
      <c r="H64" s="146" t="str">
        <f t="shared" si="1043"/>
        <v/>
      </c>
      <c r="I64" s="146" t="str">
        <f t="shared" si="1043"/>
        <v/>
      </c>
      <c r="J64" s="146" t="str">
        <f t="shared" si="1043"/>
        <v/>
      </c>
      <c r="K64" s="146" t="str">
        <f t="shared" si="1043"/>
        <v/>
      </c>
      <c r="L64" s="146" t="str">
        <f t="shared" si="1043"/>
        <v/>
      </c>
      <c r="M64" s="146" t="str">
        <f t="shared" si="1043"/>
        <v/>
      </c>
      <c r="N64" s="146" t="str">
        <f t="shared" si="1043"/>
        <v/>
      </c>
      <c r="O64" s="146" t="str">
        <f t="shared" si="1043"/>
        <v/>
      </c>
      <c r="P64" s="146" t="str">
        <f t="shared" si="1043"/>
        <v/>
      </c>
      <c r="U64" s="146" t="str">
        <f>IF(U24="","",1)</f>
        <v/>
      </c>
      <c r="V64" s="146" t="str">
        <f t="shared" ref="V64:AF64" si="1044">IF(V24="","",1)</f>
        <v/>
      </c>
      <c r="W64" s="146" t="str">
        <f t="shared" si="1044"/>
        <v/>
      </c>
      <c r="X64" s="146" t="str">
        <f t="shared" si="1044"/>
        <v/>
      </c>
      <c r="Y64" s="146" t="str">
        <f t="shared" si="1044"/>
        <v/>
      </c>
      <c r="Z64" s="146" t="str">
        <f t="shared" si="1044"/>
        <v/>
      </c>
      <c r="AA64" s="146" t="str">
        <f t="shared" si="1044"/>
        <v/>
      </c>
      <c r="AB64" s="146" t="str">
        <f t="shared" si="1044"/>
        <v/>
      </c>
      <c r="AC64" s="146" t="str">
        <f t="shared" si="1044"/>
        <v/>
      </c>
      <c r="AD64" s="146" t="str">
        <f t="shared" si="1044"/>
        <v/>
      </c>
      <c r="AE64" s="146" t="str">
        <f t="shared" si="1044"/>
        <v/>
      </c>
      <c r="AF64" s="146" t="str">
        <f t="shared" si="1044"/>
        <v/>
      </c>
      <c r="AK64" s="146" t="str">
        <f>IF(AK24="","",1)</f>
        <v/>
      </c>
      <c r="AL64" s="146" t="str">
        <f t="shared" ref="AL64:AV64" si="1045">IF(AL24="","",1)</f>
        <v/>
      </c>
      <c r="AM64" s="146" t="str">
        <f t="shared" si="1045"/>
        <v/>
      </c>
      <c r="AN64" s="146" t="str">
        <f t="shared" si="1045"/>
        <v/>
      </c>
      <c r="AO64" s="146" t="str">
        <f t="shared" si="1045"/>
        <v/>
      </c>
      <c r="AP64" s="146" t="str">
        <f t="shared" si="1045"/>
        <v/>
      </c>
      <c r="AQ64" s="146" t="str">
        <f t="shared" si="1045"/>
        <v/>
      </c>
      <c r="AR64" s="146" t="str">
        <f t="shared" si="1045"/>
        <v/>
      </c>
      <c r="AS64" s="146" t="str">
        <f t="shared" si="1045"/>
        <v/>
      </c>
      <c r="AT64" s="146" t="str">
        <f t="shared" si="1045"/>
        <v/>
      </c>
      <c r="AU64" s="146" t="str">
        <f t="shared" si="1045"/>
        <v/>
      </c>
      <c r="AV64" s="146" t="str">
        <f t="shared" si="1045"/>
        <v/>
      </c>
      <c r="BA64" s="146" t="str">
        <f>IF(BA24="","",1)</f>
        <v/>
      </c>
      <c r="BB64" s="146" t="str">
        <f t="shared" ref="BB64:BL64" si="1046">IF(BB24="","",1)</f>
        <v/>
      </c>
      <c r="BC64" s="146" t="str">
        <f t="shared" si="1046"/>
        <v/>
      </c>
      <c r="BD64" s="146" t="str">
        <f t="shared" si="1046"/>
        <v/>
      </c>
      <c r="BE64" s="146" t="str">
        <f t="shared" si="1046"/>
        <v/>
      </c>
      <c r="BF64" s="146" t="str">
        <f t="shared" si="1046"/>
        <v/>
      </c>
      <c r="BG64" s="146" t="str">
        <f t="shared" si="1046"/>
        <v/>
      </c>
      <c r="BH64" s="146" t="str">
        <f t="shared" si="1046"/>
        <v/>
      </c>
      <c r="BI64" s="146" t="str">
        <f t="shared" si="1046"/>
        <v/>
      </c>
      <c r="BJ64" s="146" t="str">
        <f t="shared" si="1046"/>
        <v/>
      </c>
      <c r="BK64" s="146" t="str">
        <f t="shared" si="1046"/>
        <v/>
      </c>
      <c r="BL64" s="146" t="str">
        <f t="shared" si="1046"/>
        <v/>
      </c>
      <c r="BQ64" s="146" t="str">
        <f>IF(BQ24="","",1)</f>
        <v/>
      </c>
      <c r="BR64" s="146" t="str">
        <f t="shared" ref="BR64:CB64" si="1047">IF(BR24="","",1)</f>
        <v/>
      </c>
      <c r="BS64" s="146" t="str">
        <f t="shared" si="1047"/>
        <v/>
      </c>
      <c r="BT64" s="146" t="str">
        <f t="shared" si="1047"/>
        <v/>
      </c>
      <c r="BU64" s="146" t="str">
        <f t="shared" si="1047"/>
        <v/>
      </c>
      <c r="BV64" s="146" t="str">
        <f t="shared" si="1047"/>
        <v/>
      </c>
      <c r="BW64" s="146" t="str">
        <f t="shared" si="1047"/>
        <v/>
      </c>
      <c r="BX64" s="146" t="str">
        <f t="shared" si="1047"/>
        <v/>
      </c>
      <c r="BY64" s="146" t="str">
        <f t="shared" si="1047"/>
        <v/>
      </c>
      <c r="BZ64" s="146" t="str">
        <f t="shared" si="1047"/>
        <v/>
      </c>
      <c r="CA64" s="146" t="str">
        <f t="shared" si="1047"/>
        <v/>
      </c>
      <c r="CB64" s="146" t="str">
        <f t="shared" si="1047"/>
        <v/>
      </c>
    </row>
    <row r="65" spans="1:80" s="146" customFormat="1" ht="30" customHeight="1">
      <c r="A65" s="42"/>
      <c r="C65" s="147"/>
      <c r="D65" s="147"/>
      <c r="E65" s="148" t="str">
        <f>IF(E31="","",1)</f>
        <v/>
      </c>
      <c r="F65" s="148" t="str">
        <f t="shared" ref="F65:P65" si="1048">IF(F31="","",1)</f>
        <v/>
      </c>
      <c r="G65" s="148" t="str">
        <f t="shared" si="1048"/>
        <v/>
      </c>
      <c r="H65" s="148" t="str">
        <f t="shared" si="1048"/>
        <v/>
      </c>
      <c r="I65" s="148" t="str">
        <f t="shared" si="1048"/>
        <v/>
      </c>
      <c r="J65" s="148" t="str">
        <f t="shared" si="1048"/>
        <v/>
      </c>
      <c r="K65" s="148" t="str">
        <f t="shared" si="1048"/>
        <v/>
      </c>
      <c r="L65" s="148" t="str">
        <f t="shared" si="1048"/>
        <v/>
      </c>
      <c r="M65" s="148" t="str">
        <f t="shared" si="1048"/>
        <v/>
      </c>
      <c r="N65" s="148" t="str">
        <f t="shared" si="1048"/>
        <v/>
      </c>
      <c r="O65" s="148" t="str">
        <f t="shared" si="1048"/>
        <v/>
      </c>
      <c r="P65" s="148" t="str">
        <f t="shared" si="1048"/>
        <v/>
      </c>
      <c r="U65" s="148" t="str">
        <f>IF(U31="","",1)</f>
        <v/>
      </c>
      <c r="V65" s="148" t="str">
        <f t="shared" ref="V65:AF65" si="1049">IF(V31="","",1)</f>
        <v/>
      </c>
      <c r="W65" s="148" t="str">
        <f t="shared" si="1049"/>
        <v/>
      </c>
      <c r="X65" s="148" t="str">
        <f t="shared" si="1049"/>
        <v/>
      </c>
      <c r="Y65" s="148" t="str">
        <f t="shared" si="1049"/>
        <v/>
      </c>
      <c r="Z65" s="148" t="str">
        <f t="shared" si="1049"/>
        <v/>
      </c>
      <c r="AA65" s="148" t="str">
        <f t="shared" si="1049"/>
        <v/>
      </c>
      <c r="AB65" s="148" t="str">
        <f t="shared" si="1049"/>
        <v/>
      </c>
      <c r="AC65" s="148" t="str">
        <f t="shared" si="1049"/>
        <v/>
      </c>
      <c r="AD65" s="148" t="str">
        <f t="shared" si="1049"/>
        <v/>
      </c>
      <c r="AE65" s="148" t="str">
        <f t="shared" si="1049"/>
        <v/>
      </c>
      <c r="AF65" s="148" t="str">
        <f t="shared" si="1049"/>
        <v/>
      </c>
      <c r="AK65" s="148" t="str">
        <f>IF(AK31="","",1)</f>
        <v/>
      </c>
      <c r="AL65" s="148" t="str">
        <f t="shared" ref="AL65:AV65" si="1050">IF(AL31="","",1)</f>
        <v/>
      </c>
      <c r="AM65" s="148" t="str">
        <f t="shared" si="1050"/>
        <v/>
      </c>
      <c r="AN65" s="148" t="str">
        <f t="shared" si="1050"/>
        <v/>
      </c>
      <c r="AO65" s="148" t="str">
        <f t="shared" si="1050"/>
        <v/>
      </c>
      <c r="AP65" s="148" t="str">
        <f t="shared" si="1050"/>
        <v/>
      </c>
      <c r="AQ65" s="148" t="str">
        <f t="shared" si="1050"/>
        <v/>
      </c>
      <c r="AR65" s="148" t="str">
        <f t="shared" si="1050"/>
        <v/>
      </c>
      <c r="AS65" s="148" t="str">
        <f t="shared" si="1050"/>
        <v/>
      </c>
      <c r="AT65" s="148" t="str">
        <f t="shared" si="1050"/>
        <v/>
      </c>
      <c r="AU65" s="148" t="str">
        <f t="shared" si="1050"/>
        <v/>
      </c>
      <c r="AV65" s="148" t="str">
        <f t="shared" si="1050"/>
        <v/>
      </c>
      <c r="BA65" s="148" t="str">
        <f>IF(BA31="","",1)</f>
        <v/>
      </c>
      <c r="BB65" s="148" t="str">
        <f t="shared" ref="BB65:BL65" si="1051">IF(BB31="","",1)</f>
        <v/>
      </c>
      <c r="BC65" s="148" t="str">
        <f t="shared" si="1051"/>
        <v/>
      </c>
      <c r="BD65" s="148" t="str">
        <f t="shared" si="1051"/>
        <v/>
      </c>
      <c r="BE65" s="148" t="str">
        <f t="shared" si="1051"/>
        <v/>
      </c>
      <c r="BF65" s="148" t="str">
        <f t="shared" si="1051"/>
        <v/>
      </c>
      <c r="BG65" s="148" t="str">
        <f t="shared" si="1051"/>
        <v/>
      </c>
      <c r="BH65" s="148" t="str">
        <f t="shared" si="1051"/>
        <v/>
      </c>
      <c r="BI65" s="148" t="str">
        <f t="shared" si="1051"/>
        <v/>
      </c>
      <c r="BJ65" s="148" t="str">
        <f t="shared" si="1051"/>
        <v/>
      </c>
      <c r="BK65" s="148" t="str">
        <f t="shared" si="1051"/>
        <v/>
      </c>
      <c r="BL65" s="148" t="str">
        <f t="shared" si="1051"/>
        <v/>
      </c>
      <c r="BQ65" s="148" t="str">
        <f>IF(BQ31="","",1)</f>
        <v/>
      </c>
      <c r="BR65" s="148" t="str">
        <f t="shared" ref="BR65:CB65" si="1052">IF(BR31="","",1)</f>
        <v/>
      </c>
      <c r="BS65" s="148" t="str">
        <f t="shared" si="1052"/>
        <v/>
      </c>
      <c r="BT65" s="148" t="str">
        <f t="shared" si="1052"/>
        <v/>
      </c>
      <c r="BU65" s="148" t="str">
        <f t="shared" si="1052"/>
        <v/>
      </c>
      <c r="BV65" s="148" t="str">
        <f t="shared" si="1052"/>
        <v/>
      </c>
      <c r="BW65" s="148" t="str">
        <f t="shared" si="1052"/>
        <v/>
      </c>
      <c r="BX65" s="148" t="str">
        <f t="shared" si="1052"/>
        <v/>
      </c>
      <c r="BY65" s="148" t="str">
        <f t="shared" si="1052"/>
        <v/>
      </c>
      <c r="BZ65" s="148" t="str">
        <f t="shared" si="1052"/>
        <v/>
      </c>
      <c r="CA65" s="148" t="str">
        <f t="shared" si="1052"/>
        <v/>
      </c>
      <c r="CB65" s="148" t="str">
        <f t="shared" si="1052"/>
        <v/>
      </c>
    </row>
    <row r="66" spans="1:80" s="146" customFormat="1" ht="30" customHeight="1">
      <c r="A66" s="42"/>
      <c r="C66" s="147"/>
      <c r="D66" s="147"/>
      <c r="E66" s="146" t="str">
        <f>IF(E30="","",1)</f>
        <v/>
      </c>
      <c r="F66" s="146" t="str">
        <f t="shared" ref="F66:P66" si="1053">IF(F30="","",1)</f>
        <v/>
      </c>
      <c r="G66" s="146" t="str">
        <f t="shared" si="1053"/>
        <v/>
      </c>
      <c r="H66" s="146" t="str">
        <f t="shared" si="1053"/>
        <v/>
      </c>
      <c r="I66" s="146" t="str">
        <f t="shared" si="1053"/>
        <v/>
      </c>
      <c r="J66" s="146" t="str">
        <f t="shared" si="1053"/>
        <v/>
      </c>
      <c r="K66" s="146" t="str">
        <f t="shared" si="1053"/>
        <v/>
      </c>
      <c r="L66" s="146" t="str">
        <f t="shared" si="1053"/>
        <v/>
      </c>
      <c r="M66" s="146" t="str">
        <f t="shared" si="1053"/>
        <v/>
      </c>
      <c r="N66" s="146" t="str">
        <f t="shared" si="1053"/>
        <v/>
      </c>
      <c r="O66" s="146" t="str">
        <f t="shared" si="1053"/>
        <v/>
      </c>
      <c r="P66" s="146" t="str">
        <f t="shared" si="1053"/>
        <v/>
      </c>
      <c r="U66" s="146" t="str">
        <f>IF(U30="","",1)</f>
        <v/>
      </c>
      <c r="V66" s="146" t="str">
        <f t="shared" ref="V66:AF66" si="1054">IF(V30="","",1)</f>
        <v/>
      </c>
      <c r="W66" s="146" t="str">
        <f t="shared" si="1054"/>
        <v/>
      </c>
      <c r="X66" s="146" t="str">
        <f t="shared" si="1054"/>
        <v/>
      </c>
      <c r="Y66" s="146" t="str">
        <f t="shared" si="1054"/>
        <v/>
      </c>
      <c r="Z66" s="146" t="str">
        <f t="shared" si="1054"/>
        <v/>
      </c>
      <c r="AA66" s="146" t="str">
        <f t="shared" si="1054"/>
        <v/>
      </c>
      <c r="AB66" s="146" t="str">
        <f t="shared" si="1054"/>
        <v/>
      </c>
      <c r="AC66" s="146" t="str">
        <f t="shared" si="1054"/>
        <v/>
      </c>
      <c r="AD66" s="146" t="str">
        <f t="shared" si="1054"/>
        <v/>
      </c>
      <c r="AE66" s="146" t="str">
        <f t="shared" si="1054"/>
        <v/>
      </c>
      <c r="AF66" s="146" t="str">
        <f t="shared" si="1054"/>
        <v/>
      </c>
      <c r="AK66" s="146" t="str">
        <f>IF(AK30="","",1)</f>
        <v/>
      </c>
      <c r="AL66" s="146" t="str">
        <f t="shared" ref="AL66:AV66" si="1055">IF(AL30="","",1)</f>
        <v/>
      </c>
      <c r="AM66" s="146" t="str">
        <f t="shared" si="1055"/>
        <v/>
      </c>
      <c r="AN66" s="146" t="str">
        <f t="shared" si="1055"/>
        <v/>
      </c>
      <c r="AO66" s="146" t="str">
        <f t="shared" si="1055"/>
        <v/>
      </c>
      <c r="AP66" s="146" t="str">
        <f t="shared" si="1055"/>
        <v/>
      </c>
      <c r="AQ66" s="146" t="str">
        <f t="shared" si="1055"/>
        <v/>
      </c>
      <c r="AR66" s="146" t="str">
        <f t="shared" si="1055"/>
        <v/>
      </c>
      <c r="AS66" s="146" t="str">
        <f t="shared" si="1055"/>
        <v/>
      </c>
      <c r="AT66" s="146" t="str">
        <f t="shared" si="1055"/>
        <v/>
      </c>
      <c r="AU66" s="146" t="str">
        <f t="shared" si="1055"/>
        <v/>
      </c>
      <c r="AV66" s="146" t="str">
        <f t="shared" si="1055"/>
        <v/>
      </c>
      <c r="BA66" s="146" t="str">
        <f>IF(BA30="","",1)</f>
        <v/>
      </c>
      <c r="BB66" s="146" t="str">
        <f t="shared" ref="BB66:BL66" si="1056">IF(BB30="","",1)</f>
        <v/>
      </c>
      <c r="BC66" s="146" t="str">
        <f t="shared" si="1056"/>
        <v/>
      </c>
      <c r="BD66" s="146" t="str">
        <f t="shared" si="1056"/>
        <v/>
      </c>
      <c r="BE66" s="146" t="str">
        <f t="shared" si="1056"/>
        <v/>
      </c>
      <c r="BF66" s="146" t="str">
        <f t="shared" si="1056"/>
        <v/>
      </c>
      <c r="BG66" s="146" t="str">
        <f t="shared" si="1056"/>
        <v/>
      </c>
      <c r="BH66" s="146" t="str">
        <f t="shared" si="1056"/>
        <v/>
      </c>
      <c r="BI66" s="146" t="str">
        <f t="shared" si="1056"/>
        <v/>
      </c>
      <c r="BJ66" s="146" t="str">
        <f t="shared" si="1056"/>
        <v/>
      </c>
      <c r="BK66" s="146" t="str">
        <f t="shared" si="1056"/>
        <v/>
      </c>
      <c r="BL66" s="146" t="str">
        <f t="shared" si="1056"/>
        <v/>
      </c>
      <c r="BQ66" s="146" t="str">
        <f>IF(BQ30="","",1)</f>
        <v/>
      </c>
      <c r="BR66" s="146" t="str">
        <f t="shared" ref="BR66:CB66" si="1057">IF(BR30="","",1)</f>
        <v/>
      </c>
      <c r="BS66" s="146" t="str">
        <f t="shared" si="1057"/>
        <v/>
      </c>
      <c r="BT66" s="146" t="str">
        <f t="shared" si="1057"/>
        <v/>
      </c>
      <c r="BU66" s="146" t="str">
        <f t="shared" si="1057"/>
        <v/>
      </c>
      <c r="BV66" s="146" t="str">
        <f t="shared" si="1057"/>
        <v/>
      </c>
      <c r="BW66" s="146" t="str">
        <f t="shared" si="1057"/>
        <v/>
      </c>
      <c r="BX66" s="146" t="str">
        <f t="shared" si="1057"/>
        <v/>
      </c>
      <c r="BY66" s="146" t="str">
        <f t="shared" si="1057"/>
        <v/>
      </c>
      <c r="BZ66" s="146" t="str">
        <f t="shared" si="1057"/>
        <v/>
      </c>
      <c r="CA66" s="146" t="str">
        <f t="shared" si="1057"/>
        <v/>
      </c>
      <c r="CB66" s="146" t="str">
        <f t="shared" si="1057"/>
        <v/>
      </c>
    </row>
    <row r="67" spans="1:80" s="146" customFormat="1" ht="30" customHeight="1">
      <c r="A67" s="42"/>
      <c r="E67" s="146" t="str">
        <f>IF(E37="","",1)</f>
        <v/>
      </c>
      <c r="F67" s="146" t="str">
        <f t="shared" ref="F67:P67" si="1058">IF(F37="","",1)</f>
        <v/>
      </c>
      <c r="G67" s="146" t="str">
        <f t="shared" si="1058"/>
        <v/>
      </c>
      <c r="H67" s="146" t="str">
        <f t="shared" si="1058"/>
        <v/>
      </c>
      <c r="I67" s="146" t="str">
        <f t="shared" si="1058"/>
        <v/>
      </c>
      <c r="J67" s="146" t="str">
        <f t="shared" si="1058"/>
        <v/>
      </c>
      <c r="K67" s="146" t="str">
        <f t="shared" si="1058"/>
        <v/>
      </c>
      <c r="L67" s="146" t="str">
        <f t="shared" si="1058"/>
        <v/>
      </c>
      <c r="M67" s="146" t="str">
        <f t="shared" si="1058"/>
        <v/>
      </c>
      <c r="N67" s="146" t="str">
        <f t="shared" si="1058"/>
        <v/>
      </c>
      <c r="O67" s="146" t="str">
        <f t="shared" si="1058"/>
        <v/>
      </c>
      <c r="P67" s="146" t="str">
        <f t="shared" si="1058"/>
        <v/>
      </c>
      <c r="U67" s="146" t="str">
        <f>IF(U37="","",1)</f>
        <v/>
      </c>
      <c r="V67" s="146" t="str">
        <f t="shared" ref="V67:AF67" si="1059">IF(V37="","",1)</f>
        <v/>
      </c>
      <c r="W67" s="146" t="str">
        <f t="shared" si="1059"/>
        <v/>
      </c>
      <c r="X67" s="146" t="str">
        <f t="shared" si="1059"/>
        <v/>
      </c>
      <c r="Y67" s="146" t="str">
        <f t="shared" si="1059"/>
        <v/>
      </c>
      <c r="Z67" s="146" t="str">
        <f t="shared" si="1059"/>
        <v/>
      </c>
      <c r="AA67" s="146" t="str">
        <f t="shared" si="1059"/>
        <v/>
      </c>
      <c r="AB67" s="146" t="str">
        <f t="shared" si="1059"/>
        <v/>
      </c>
      <c r="AC67" s="146" t="str">
        <f t="shared" si="1059"/>
        <v/>
      </c>
      <c r="AD67" s="146" t="str">
        <f t="shared" si="1059"/>
        <v/>
      </c>
      <c r="AE67" s="146" t="str">
        <f t="shared" si="1059"/>
        <v/>
      </c>
      <c r="AF67" s="146" t="str">
        <f t="shared" si="1059"/>
        <v/>
      </c>
      <c r="AK67" s="146" t="str">
        <f>IF(AK37="","",1)</f>
        <v/>
      </c>
      <c r="AL67" s="146" t="str">
        <f t="shared" ref="AL67:AV67" si="1060">IF(AL37="","",1)</f>
        <v/>
      </c>
      <c r="AM67" s="146" t="str">
        <f t="shared" si="1060"/>
        <v/>
      </c>
      <c r="AN67" s="146" t="str">
        <f t="shared" si="1060"/>
        <v/>
      </c>
      <c r="AO67" s="146" t="str">
        <f t="shared" si="1060"/>
        <v/>
      </c>
      <c r="AP67" s="146" t="str">
        <f t="shared" si="1060"/>
        <v/>
      </c>
      <c r="AQ67" s="146" t="str">
        <f t="shared" si="1060"/>
        <v/>
      </c>
      <c r="AR67" s="146" t="str">
        <f t="shared" si="1060"/>
        <v/>
      </c>
      <c r="AS67" s="146" t="str">
        <f t="shared" si="1060"/>
        <v/>
      </c>
      <c r="AT67" s="146" t="str">
        <f t="shared" si="1060"/>
        <v/>
      </c>
      <c r="AU67" s="146" t="str">
        <f t="shared" si="1060"/>
        <v/>
      </c>
      <c r="AV67" s="146" t="str">
        <f t="shared" si="1060"/>
        <v/>
      </c>
      <c r="BA67" s="146" t="str">
        <f>IF(BA37="","",1)</f>
        <v/>
      </c>
      <c r="BB67" s="146" t="str">
        <f t="shared" ref="BB67:BL67" si="1061">IF(BB37="","",1)</f>
        <v/>
      </c>
      <c r="BC67" s="146" t="str">
        <f t="shared" si="1061"/>
        <v/>
      </c>
      <c r="BD67" s="146" t="str">
        <f t="shared" si="1061"/>
        <v/>
      </c>
      <c r="BE67" s="146" t="str">
        <f t="shared" si="1061"/>
        <v/>
      </c>
      <c r="BF67" s="146" t="str">
        <f t="shared" si="1061"/>
        <v/>
      </c>
      <c r="BG67" s="146" t="str">
        <f t="shared" si="1061"/>
        <v/>
      </c>
      <c r="BH67" s="146" t="str">
        <f t="shared" si="1061"/>
        <v/>
      </c>
      <c r="BI67" s="146" t="str">
        <f t="shared" si="1061"/>
        <v/>
      </c>
      <c r="BJ67" s="146" t="str">
        <f t="shared" si="1061"/>
        <v/>
      </c>
      <c r="BK67" s="146" t="str">
        <f t="shared" si="1061"/>
        <v/>
      </c>
      <c r="BL67" s="146" t="str">
        <f t="shared" si="1061"/>
        <v/>
      </c>
      <c r="BQ67" s="146" t="str">
        <f>IF(BQ37="","",1)</f>
        <v/>
      </c>
      <c r="BR67" s="146" t="str">
        <f t="shared" ref="BR67:CB67" si="1062">IF(BR37="","",1)</f>
        <v/>
      </c>
      <c r="BS67" s="146" t="str">
        <f t="shared" si="1062"/>
        <v/>
      </c>
      <c r="BT67" s="146" t="str">
        <f t="shared" si="1062"/>
        <v/>
      </c>
      <c r="BU67" s="146" t="str">
        <f t="shared" si="1062"/>
        <v/>
      </c>
      <c r="BV67" s="146" t="str">
        <f t="shared" si="1062"/>
        <v/>
      </c>
      <c r="BW67" s="146" t="str">
        <f t="shared" si="1062"/>
        <v/>
      </c>
      <c r="BX67" s="146" t="str">
        <f t="shared" si="1062"/>
        <v/>
      </c>
      <c r="BY67" s="146" t="str">
        <f t="shared" si="1062"/>
        <v/>
      </c>
      <c r="BZ67" s="146" t="str">
        <f t="shared" si="1062"/>
        <v/>
      </c>
      <c r="CA67" s="146" t="str">
        <f t="shared" si="1062"/>
        <v/>
      </c>
      <c r="CB67" s="146" t="str">
        <f t="shared" si="1062"/>
        <v/>
      </c>
    </row>
    <row r="68" spans="1:80" s="146" customFormat="1" ht="30" customHeight="1">
      <c r="A68" s="42"/>
      <c r="E68" s="146" t="str">
        <f>IF(E36="","",1)</f>
        <v/>
      </c>
      <c r="F68" s="146" t="str">
        <f t="shared" ref="F68:P68" si="1063">IF(F36="","",1)</f>
        <v/>
      </c>
      <c r="G68" s="146" t="str">
        <f t="shared" si="1063"/>
        <v/>
      </c>
      <c r="H68" s="146" t="str">
        <f t="shared" si="1063"/>
        <v/>
      </c>
      <c r="I68" s="146" t="str">
        <f t="shared" si="1063"/>
        <v/>
      </c>
      <c r="J68" s="146" t="str">
        <f t="shared" si="1063"/>
        <v/>
      </c>
      <c r="K68" s="146" t="str">
        <f t="shared" si="1063"/>
        <v/>
      </c>
      <c r="L68" s="146" t="str">
        <f t="shared" si="1063"/>
        <v/>
      </c>
      <c r="M68" s="146" t="str">
        <f t="shared" si="1063"/>
        <v/>
      </c>
      <c r="N68" s="146" t="str">
        <f t="shared" si="1063"/>
        <v/>
      </c>
      <c r="O68" s="146" t="str">
        <f t="shared" si="1063"/>
        <v/>
      </c>
      <c r="P68" s="146" t="str">
        <f t="shared" si="1063"/>
        <v/>
      </c>
      <c r="U68" s="146" t="str">
        <f>IF(U36="","",1)</f>
        <v/>
      </c>
      <c r="V68" s="146" t="str">
        <f t="shared" ref="V68:AF68" si="1064">IF(V36="","",1)</f>
        <v/>
      </c>
      <c r="W68" s="146" t="str">
        <f t="shared" si="1064"/>
        <v/>
      </c>
      <c r="X68" s="146" t="str">
        <f t="shared" si="1064"/>
        <v/>
      </c>
      <c r="Y68" s="146" t="str">
        <f t="shared" si="1064"/>
        <v/>
      </c>
      <c r="Z68" s="146" t="str">
        <f t="shared" si="1064"/>
        <v/>
      </c>
      <c r="AA68" s="146" t="str">
        <f t="shared" si="1064"/>
        <v/>
      </c>
      <c r="AB68" s="146" t="str">
        <f t="shared" si="1064"/>
        <v/>
      </c>
      <c r="AC68" s="146" t="str">
        <f t="shared" si="1064"/>
        <v/>
      </c>
      <c r="AD68" s="146" t="str">
        <f t="shared" si="1064"/>
        <v/>
      </c>
      <c r="AE68" s="146" t="str">
        <f t="shared" si="1064"/>
        <v/>
      </c>
      <c r="AF68" s="146" t="str">
        <f t="shared" si="1064"/>
        <v/>
      </c>
      <c r="AK68" s="146" t="str">
        <f>IF(AK36="","",1)</f>
        <v/>
      </c>
      <c r="AL68" s="146" t="str">
        <f t="shared" ref="AL68:AV68" si="1065">IF(AL36="","",1)</f>
        <v/>
      </c>
      <c r="AM68" s="146" t="str">
        <f t="shared" si="1065"/>
        <v/>
      </c>
      <c r="AN68" s="146" t="str">
        <f t="shared" si="1065"/>
        <v/>
      </c>
      <c r="AO68" s="146" t="str">
        <f t="shared" si="1065"/>
        <v/>
      </c>
      <c r="AP68" s="146" t="str">
        <f t="shared" si="1065"/>
        <v/>
      </c>
      <c r="AQ68" s="146" t="str">
        <f t="shared" si="1065"/>
        <v/>
      </c>
      <c r="AR68" s="146" t="str">
        <f t="shared" si="1065"/>
        <v/>
      </c>
      <c r="AS68" s="146" t="str">
        <f t="shared" si="1065"/>
        <v/>
      </c>
      <c r="AT68" s="146" t="str">
        <f t="shared" si="1065"/>
        <v/>
      </c>
      <c r="AU68" s="146" t="str">
        <f t="shared" si="1065"/>
        <v/>
      </c>
      <c r="AV68" s="146" t="str">
        <f t="shared" si="1065"/>
        <v/>
      </c>
      <c r="BA68" s="146" t="str">
        <f>IF(BA36="","",1)</f>
        <v/>
      </c>
      <c r="BB68" s="146" t="str">
        <f t="shared" ref="BB68:BL68" si="1066">IF(BB36="","",1)</f>
        <v/>
      </c>
      <c r="BC68" s="146" t="str">
        <f t="shared" si="1066"/>
        <v/>
      </c>
      <c r="BD68" s="146" t="str">
        <f t="shared" si="1066"/>
        <v/>
      </c>
      <c r="BE68" s="146" t="str">
        <f t="shared" si="1066"/>
        <v/>
      </c>
      <c r="BF68" s="146" t="str">
        <f t="shared" si="1066"/>
        <v/>
      </c>
      <c r="BG68" s="146" t="str">
        <f t="shared" si="1066"/>
        <v/>
      </c>
      <c r="BH68" s="146" t="str">
        <f t="shared" si="1066"/>
        <v/>
      </c>
      <c r="BI68" s="146" t="str">
        <f t="shared" si="1066"/>
        <v/>
      </c>
      <c r="BJ68" s="146" t="str">
        <f t="shared" si="1066"/>
        <v/>
      </c>
      <c r="BK68" s="146" t="str">
        <f t="shared" si="1066"/>
        <v/>
      </c>
      <c r="BL68" s="146" t="str">
        <f t="shared" si="1066"/>
        <v/>
      </c>
      <c r="BQ68" s="146" t="str">
        <f>IF(BQ36="","",1)</f>
        <v/>
      </c>
      <c r="BR68" s="146" t="str">
        <f t="shared" ref="BR68:CB68" si="1067">IF(BR36="","",1)</f>
        <v/>
      </c>
      <c r="BS68" s="146" t="str">
        <f t="shared" si="1067"/>
        <v/>
      </c>
      <c r="BT68" s="146" t="str">
        <f t="shared" si="1067"/>
        <v/>
      </c>
      <c r="BU68" s="146" t="str">
        <f t="shared" si="1067"/>
        <v/>
      </c>
      <c r="BV68" s="146" t="str">
        <f t="shared" si="1067"/>
        <v/>
      </c>
      <c r="BW68" s="146" t="str">
        <f t="shared" si="1067"/>
        <v/>
      </c>
      <c r="BX68" s="146" t="str">
        <f t="shared" si="1067"/>
        <v/>
      </c>
      <c r="BY68" s="146" t="str">
        <f t="shared" si="1067"/>
        <v/>
      </c>
      <c r="BZ68" s="146" t="str">
        <f t="shared" si="1067"/>
        <v/>
      </c>
      <c r="CA68" s="146" t="str">
        <f t="shared" si="1067"/>
        <v/>
      </c>
      <c r="CB68" s="146" t="str">
        <f t="shared" si="1067"/>
        <v/>
      </c>
    </row>
    <row r="69" spans="1:80" s="146" customFormat="1" ht="30" customHeight="1">
      <c r="A69" s="42"/>
      <c r="E69" s="146" t="str">
        <f>IF(E43="","",1)</f>
        <v/>
      </c>
      <c r="F69" s="146" t="str">
        <f t="shared" ref="F69:P69" si="1068">IF(F43="","",1)</f>
        <v/>
      </c>
      <c r="G69" s="146" t="str">
        <f t="shared" si="1068"/>
        <v/>
      </c>
      <c r="H69" s="146" t="str">
        <f t="shared" si="1068"/>
        <v/>
      </c>
      <c r="I69" s="146" t="str">
        <f t="shared" si="1068"/>
        <v/>
      </c>
      <c r="J69" s="146" t="str">
        <f t="shared" si="1068"/>
        <v/>
      </c>
      <c r="K69" s="146" t="str">
        <f t="shared" si="1068"/>
        <v/>
      </c>
      <c r="L69" s="146" t="str">
        <f t="shared" si="1068"/>
        <v/>
      </c>
      <c r="M69" s="146" t="str">
        <f t="shared" si="1068"/>
        <v/>
      </c>
      <c r="N69" s="146" t="str">
        <f t="shared" si="1068"/>
        <v/>
      </c>
      <c r="O69" s="146" t="str">
        <f t="shared" si="1068"/>
        <v/>
      </c>
      <c r="P69" s="146" t="str">
        <f t="shared" si="1068"/>
        <v/>
      </c>
      <c r="U69" s="146" t="str">
        <f>IF(U43="","",1)</f>
        <v/>
      </c>
      <c r="V69" s="146" t="str">
        <f t="shared" ref="V69:AF69" si="1069">IF(V43="","",1)</f>
        <v/>
      </c>
      <c r="W69" s="146" t="str">
        <f t="shared" si="1069"/>
        <v/>
      </c>
      <c r="X69" s="146" t="str">
        <f t="shared" si="1069"/>
        <v/>
      </c>
      <c r="Y69" s="146" t="str">
        <f t="shared" si="1069"/>
        <v/>
      </c>
      <c r="Z69" s="146" t="str">
        <f t="shared" si="1069"/>
        <v/>
      </c>
      <c r="AA69" s="146" t="str">
        <f t="shared" si="1069"/>
        <v/>
      </c>
      <c r="AB69" s="146" t="str">
        <f t="shared" si="1069"/>
        <v/>
      </c>
      <c r="AC69" s="146" t="str">
        <f t="shared" si="1069"/>
        <v/>
      </c>
      <c r="AD69" s="146" t="str">
        <f t="shared" si="1069"/>
        <v/>
      </c>
      <c r="AE69" s="146" t="str">
        <f t="shared" si="1069"/>
        <v/>
      </c>
      <c r="AF69" s="146" t="str">
        <f t="shared" si="1069"/>
        <v/>
      </c>
      <c r="AK69" s="146" t="str">
        <f>IF(AK43="","",1)</f>
        <v/>
      </c>
      <c r="AL69" s="146" t="str">
        <f t="shared" ref="AL69:AV69" si="1070">IF(AL43="","",1)</f>
        <v/>
      </c>
      <c r="AM69" s="146" t="str">
        <f t="shared" si="1070"/>
        <v/>
      </c>
      <c r="AN69" s="146" t="str">
        <f t="shared" si="1070"/>
        <v/>
      </c>
      <c r="AO69" s="146" t="str">
        <f t="shared" si="1070"/>
        <v/>
      </c>
      <c r="AP69" s="146" t="str">
        <f t="shared" si="1070"/>
        <v/>
      </c>
      <c r="AQ69" s="146" t="str">
        <f t="shared" si="1070"/>
        <v/>
      </c>
      <c r="AR69" s="146" t="str">
        <f t="shared" si="1070"/>
        <v/>
      </c>
      <c r="AS69" s="146" t="str">
        <f t="shared" si="1070"/>
        <v/>
      </c>
      <c r="AT69" s="146" t="str">
        <f t="shared" si="1070"/>
        <v/>
      </c>
      <c r="AU69" s="146" t="str">
        <f t="shared" si="1070"/>
        <v/>
      </c>
      <c r="AV69" s="146" t="str">
        <f t="shared" si="1070"/>
        <v/>
      </c>
      <c r="BA69" s="146" t="str">
        <f>IF(BA43="","",1)</f>
        <v/>
      </c>
      <c r="BB69" s="146" t="str">
        <f t="shared" ref="BB69:BL69" si="1071">IF(BB43="","",1)</f>
        <v/>
      </c>
      <c r="BC69" s="146" t="str">
        <f t="shared" si="1071"/>
        <v/>
      </c>
      <c r="BD69" s="146" t="str">
        <f t="shared" si="1071"/>
        <v/>
      </c>
      <c r="BE69" s="146" t="str">
        <f t="shared" si="1071"/>
        <v/>
      </c>
      <c r="BF69" s="146" t="str">
        <f t="shared" si="1071"/>
        <v/>
      </c>
      <c r="BG69" s="146" t="str">
        <f t="shared" si="1071"/>
        <v/>
      </c>
      <c r="BH69" s="146" t="str">
        <f t="shared" si="1071"/>
        <v/>
      </c>
      <c r="BI69" s="146" t="str">
        <f t="shared" si="1071"/>
        <v/>
      </c>
      <c r="BJ69" s="146" t="str">
        <f t="shared" si="1071"/>
        <v/>
      </c>
      <c r="BK69" s="146" t="str">
        <f t="shared" si="1071"/>
        <v/>
      </c>
      <c r="BL69" s="146" t="str">
        <f t="shared" si="1071"/>
        <v/>
      </c>
      <c r="BQ69" s="146" t="str">
        <f>IF(BQ43="","",1)</f>
        <v/>
      </c>
      <c r="BR69" s="146" t="str">
        <f t="shared" ref="BR69:CB69" si="1072">IF(BR43="","",1)</f>
        <v/>
      </c>
      <c r="BS69" s="146" t="str">
        <f t="shared" si="1072"/>
        <v/>
      </c>
      <c r="BT69" s="146" t="str">
        <f t="shared" si="1072"/>
        <v/>
      </c>
      <c r="BU69" s="146" t="str">
        <f t="shared" si="1072"/>
        <v/>
      </c>
      <c r="BV69" s="146" t="str">
        <f t="shared" si="1072"/>
        <v/>
      </c>
      <c r="BW69" s="146" t="str">
        <f t="shared" si="1072"/>
        <v/>
      </c>
      <c r="BX69" s="146" t="str">
        <f t="shared" si="1072"/>
        <v/>
      </c>
      <c r="BY69" s="146" t="str">
        <f t="shared" si="1072"/>
        <v/>
      </c>
      <c r="BZ69" s="146" t="str">
        <f t="shared" si="1072"/>
        <v/>
      </c>
      <c r="CA69" s="146" t="str">
        <f t="shared" si="1072"/>
        <v/>
      </c>
      <c r="CB69" s="146" t="str">
        <f t="shared" si="1072"/>
        <v/>
      </c>
    </row>
    <row r="70" spans="1:80" s="146" customFormat="1" ht="30" customHeight="1">
      <c r="A70" s="42"/>
      <c r="D70" s="145"/>
      <c r="E70" s="146" t="str">
        <f>IF(E42="","",1)</f>
        <v/>
      </c>
      <c r="F70" s="146" t="str">
        <f t="shared" ref="F70:P70" si="1073">IF(F42="","",1)</f>
        <v/>
      </c>
      <c r="G70" s="146" t="str">
        <f t="shared" si="1073"/>
        <v/>
      </c>
      <c r="H70" s="146" t="str">
        <f t="shared" si="1073"/>
        <v/>
      </c>
      <c r="I70" s="146" t="str">
        <f t="shared" si="1073"/>
        <v/>
      </c>
      <c r="J70" s="146" t="str">
        <f t="shared" si="1073"/>
        <v/>
      </c>
      <c r="K70" s="146" t="str">
        <f t="shared" si="1073"/>
        <v/>
      </c>
      <c r="L70" s="146" t="str">
        <f t="shared" si="1073"/>
        <v/>
      </c>
      <c r="M70" s="146" t="str">
        <f t="shared" si="1073"/>
        <v/>
      </c>
      <c r="N70" s="146" t="str">
        <f t="shared" si="1073"/>
        <v/>
      </c>
      <c r="O70" s="146" t="str">
        <f t="shared" si="1073"/>
        <v/>
      </c>
      <c r="P70" s="146" t="str">
        <f t="shared" si="1073"/>
        <v/>
      </c>
      <c r="U70" s="146" t="str">
        <f>IF(U42="","",1)</f>
        <v/>
      </c>
      <c r="V70" s="146" t="str">
        <f t="shared" ref="V70:AF70" si="1074">IF(V42="","",1)</f>
        <v/>
      </c>
      <c r="W70" s="146" t="str">
        <f t="shared" si="1074"/>
        <v/>
      </c>
      <c r="X70" s="146" t="str">
        <f t="shared" si="1074"/>
        <v/>
      </c>
      <c r="Y70" s="146" t="str">
        <f t="shared" si="1074"/>
        <v/>
      </c>
      <c r="Z70" s="146" t="str">
        <f t="shared" si="1074"/>
        <v/>
      </c>
      <c r="AA70" s="146" t="str">
        <f t="shared" si="1074"/>
        <v/>
      </c>
      <c r="AB70" s="146" t="str">
        <f t="shared" si="1074"/>
        <v/>
      </c>
      <c r="AC70" s="146" t="str">
        <f t="shared" si="1074"/>
        <v/>
      </c>
      <c r="AD70" s="146" t="str">
        <f t="shared" si="1074"/>
        <v/>
      </c>
      <c r="AE70" s="146" t="str">
        <f t="shared" si="1074"/>
        <v/>
      </c>
      <c r="AF70" s="146" t="str">
        <f t="shared" si="1074"/>
        <v/>
      </c>
      <c r="AK70" s="146" t="str">
        <f>IF(AK42="","",1)</f>
        <v/>
      </c>
      <c r="AL70" s="146" t="str">
        <f t="shared" ref="AL70:AV70" si="1075">IF(AL42="","",1)</f>
        <v/>
      </c>
      <c r="AM70" s="146" t="str">
        <f t="shared" si="1075"/>
        <v/>
      </c>
      <c r="AN70" s="146" t="str">
        <f t="shared" si="1075"/>
        <v/>
      </c>
      <c r="AO70" s="146" t="str">
        <f t="shared" si="1075"/>
        <v/>
      </c>
      <c r="AP70" s="146" t="str">
        <f t="shared" si="1075"/>
        <v/>
      </c>
      <c r="AQ70" s="146" t="str">
        <f t="shared" si="1075"/>
        <v/>
      </c>
      <c r="AR70" s="146" t="str">
        <f t="shared" si="1075"/>
        <v/>
      </c>
      <c r="AS70" s="146" t="str">
        <f t="shared" si="1075"/>
        <v/>
      </c>
      <c r="AT70" s="146" t="str">
        <f t="shared" si="1075"/>
        <v/>
      </c>
      <c r="AU70" s="146" t="str">
        <f t="shared" si="1075"/>
        <v/>
      </c>
      <c r="AV70" s="146" t="str">
        <f t="shared" si="1075"/>
        <v/>
      </c>
      <c r="BA70" s="146" t="str">
        <f>IF(BA42="","",1)</f>
        <v/>
      </c>
      <c r="BB70" s="146" t="str">
        <f t="shared" ref="BB70:BL70" si="1076">IF(BB42="","",1)</f>
        <v/>
      </c>
      <c r="BC70" s="146" t="str">
        <f t="shared" si="1076"/>
        <v/>
      </c>
      <c r="BD70" s="146" t="str">
        <f t="shared" si="1076"/>
        <v/>
      </c>
      <c r="BE70" s="146" t="str">
        <f t="shared" si="1076"/>
        <v/>
      </c>
      <c r="BF70" s="146" t="str">
        <f t="shared" si="1076"/>
        <v/>
      </c>
      <c r="BG70" s="146" t="str">
        <f t="shared" si="1076"/>
        <v/>
      </c>
      <c r="BH70" s="146" t="str">
        <f t="shared" si="1076"/>
        <v/>
      </c>
      <c r="BI70" s="146" t="str">
        <f t="shared" si="1076"/>
        <v/>
      </c>
      <c r="BJ70" s="146" t="str">
        <f t="shared" si="1076"/>
        <v/>
      </c>
      <c r="BK70" s="146" t="str">
        <f t="shared" si="1076"/>
        <v/>
      </c>
      <c r="BL70" s="146" t="str">
        <f t="shared" si="1076"/>
        <v/>
      </c>
      <c r="BQ70" s="146" t="str">
        <f>IF(BQ42="","",1)</f>
        <v/>
      </c>
      <c r="BR70" s="146" t="str">
        <f t="shared" ref="BR70:CB70" si="1077">IF(BR42="","",1)</f>
        <v/>
      </c>
      <c r="BS70" s="146" t="str">
        <f t="shared" si="1077"/>
        <v/>
      </c>
      <c r="BT70" s="146" t="str">
        <f t="shared" si="1077"/>
        <v/>
      </c>
      <c r="BU70" s="146" t="str">
        <f t="shared" si="1077"/>
        <v/>
      </c>
      <c r="BV70" s="146" t="str">
        <f t="shared" si="1077"/>
        <v/>
      </c>
      <c r="BW70" s="146" t="str">
        <f t="shared" si="1077"/>
        <v/>
      </c>
      <c r="BX70" s="146" t="str">
        <f t="shared" si="1077"/>
        <v/>
      </c>
      <c r="BY70" s="146" t="str">
        <f t="shared" si="1077"/>
        <v/>
      </c>
      <c r="BZ70" s="146" t="str">
        <f t="shared" si="1077"/>
        <v/>
      </c>
      <c r="CA70" s="146" t="str">
        <f t="shared" si="1077"/>
        <v/>
      </c>
      <c r="CB70" s="146" t="str">
        <f t="shared" si="1077"/>
        <v/>
      </c>
    </row>
    <row r="71" spans="1:80" s="146" customFormat="1" ht="30" customHeight="1">
      <c r="A71" s="42"/>
      <c r="E71" s="146" t="str">
        <f>IF(E49="","",1)</f>
        <v/>
      </c>
      <c r="F71" s="146" t="str">
        <f t="shared" ref="F71:P71" si="1078">IF(F49="","",1)</f>
        <v/>
      </c>
      <c r="G71" s="146" t="str">
        <f t="shared" si="1078"/>
        <v/>
      </c>
      <c r="H71" s="146" t="str">
        <f t="shared" si="1078"/>
        <v/>
      </c>
      <c r="I71" s="146" t="str">
        <f t="shared" si="1078"/>
        <v/>
      </c>
      <c r="J71" s="146" t="str">
        <f t="shared" si="1078"/>
        <v/>
      </c>
      <c r="K71" s="146" t="str">
        <f t="shared" si="1078"/>
        <v/>
      </c>
      <c r="L71" s="146" t="str">
        <f t="shared" si="1078"/>
        <v/>
      </c>
      <c r="M71" s="146" t="str">
        <f t="shared" si="1078"/>
        <v/>
      </c>
      <c r="N71" s="146" t="str">
        <f t="shared" si="1078"/>
        <v/>
      </c>
      <c r="O71" s="146" t="str">
        <f t="shared" si="1078"/>
        <v/>
      </c>
      <c r="P71" s="146" t="str">
        <f t="shared" si="1078"/>
        <v/>
      </c>
      <c r="U71" s="146" t="str">
        <f>IF(U49="","",1)</f>
        <v/>
      </c>
      <c r="V71" s="146" t="str">
        <f t="shared" ref="V71:AF71" si="1079">IF(V49="","",1)</f>
        <v/>
      </c>
      <c r="W71" s="146" t="str">
        <f t="shared" si="1079"/>
        <v/>
      </c>
      <c r="X71" s="146" t="str">
        <f t="shared" si="1079"/>
        <v/>
      </c>
      <c r="Y71" s="146" t="str">
        <f t="shared" si="1079"/>
        <v/>
      </c>
      <c r="Z71" s="146" t="str">
        <f t="shared" si="1079"/>
        <v/>
      </c>
      <c r="AA71" s="146" t="str">
        <f t="shared" si="1079"/>
        <v/>
      </c>
      <c r="AB71" s="146" t="str">
        <f t="shared" si="1079"/>
        <v/>
      </c>
      <c r="AC71" s="146" t="str">
        <f t="shared" si="1079"/>
        <v/>
      </c>
      <c r="AD71" s="146" t="str">
        <f t="shared" si="1079"/>
        <v/>
      </c>
      <c r="AE71" s="146" t="str">
        <f t="shared" si="1079"/>
        <v/>
      </c>
      <c r="AF71" s="146" t="str">
        <f t="shared" si="1079"/>
        <v/>
      </c>
      <c r="AK71" s="146" t="str">
        <f>IF(AK49="","",1)</f>
        <v/>
      </c>
      <c r="AL71" s="146" t="str">
        <f t="shared" ref="AL71:AV71" si="1080">IF(AL49="","",1)</f>
        <v/>
      </c>
      <c r="AM71" s="146" t="str">
        <f t="shared" si="1080"/>
        <v/>
      </c>
      <c r="AN71" s="146" t="str">
        <f t="shared" si="1080"/>
        <v/>
      </c>
      <c r="AO71" s="146" t="str">
        <f t="shared" si="1080"/>
        <v/>
      </c>
      <c r="AP71" s="146" t="str">
        <f t="shared" si="1080"/>
        <v/>
      </c>
      <c r="AQ71" s="146" t="str">
        <f t="shared" si="1080"/>
        <v/>
      </c>
      <c r="AR71" s="146" t="str">
        <f t="shared" si="1080"/>
        <v/>
      </c>
      <c r="AS71" s="146" t="str">
        <f t="shared" si="1080"/>
        <v/>
      </c>
      <c r="AT71" s="146" t="str">
        <f t="shared" si="1080"/>
        <v/>
      </c>
      <c r="AU71" s="146" t="str">
        <f t="shared" si="1080"/>
        <v/>
      </c>
      <c r="AV71" s="146" t="str">
        <f t="shared" si="1080"/>
        <v/>
      </c>
      <c r="BA71" s="146" t="str">
        <f>IF(BA49="","",1)</f>
        <v/>
      </c>
      <c r="BB71" s="146" t="str">
        <f t="shared" ref="BB71:BL71" si="1081">IF(BB49="","",1)</f>
        <v/>
      </c>
      <c r="BC71" s="146" t="str">
        <f t="shared" si="1081"/>
        <v/>
      </c>
      <c r="BD71" s="146" t="str">
        <f t="shared" si="1081"/>
        <v/>
      </c>
      <c r="BE71" s="146" t="str">
        <f t="shared" si="1081"/>
        <v/>
      </c>
      <c r="BF71" s="146" t="str">
        <f t="shared" si="1081"/>
        <v/>
      </c>
      <c r="BG71" s="146" t="str">
        <f t="shared" si="1081"/>
        <v/>
      </c>
      <c r="BH71" s="146" t="str">
        <f t="shared" si="1081"/>
        <v/>
      </c>
      <c r="BI71" s="146" t="str">
        <f t="shared" si="1081"/>
        <v/>
      </c>
      <c r="BJ71" s="146" t="str">
        <f t="shared" si="1081"/>
        <v/>
      </c>
      <c r="BK71" s="146" t="str">
        <f t="shared" si="1081"/>
        <v/>
      </c>
      <c r="BL71" s="146" t="str">
        <f t="shared" si="1081"/>
        <v/>
      </c>
      <c r="BQ71" s="146" t="str">
        <f>IF(BQ49="","",1)</f>
        <v/>
      </c>
      <c r="BR71" s="146" t="str">
        <f t="shared" ref="BR71:CB71" si="1082">IF(BR49="","",1)</f>
        <v/>
      </c>
      <c r="BS71" s="146" t="str">
        <f t="shared" si="1082"/>
        <v/>
      </c>
      <c r="BT71" s="146" t="str">
        <f t="shared" si="1082"/>
        <v/>
      </c>
      <c r="BU71" s="146" t="str">
        <f t="shared" si="1082"/>
        <v/>
      </c>
      <c r="BV71" s="146" t="str">
        <f t="shared" si="1082"/>
        <v/>
      </c>
      <c r="BW71" s="146" t="str">
        <f t="shared" si="1082"/>
        <v/>
      </c>
      <c r="BX71" s="146" t="str">
        <f t="shared" si="1082"/>
        <v/>
      </c>
      <c r="BY71" s="146" t="str">
        <f t="shared" si="1082"/>
        <v/>
      </c>
      <c r="BZ71" s="146" t="str">
        <f t="shared" si="1082"/>
        <v/>
      </c>
      <c r="CA71" s="146" t="str">
        <f t="shared" si="1082"/>
        <v/>
      </c>
      <c r="CB71" s="146" t="str">
        <f t="shared" si="1082"/>
        <v/>
      </c>
    </row>
    <row r="72" spans="1:80" s="146" customFormat="1" ht="30" customHeight="1">
      <c r="A72" s="42"/>
      <c r="E72" s="146" t="str">
        <f>IF(E48="","",1)</f>
        <v/>
      </c>
      <c r="F72" s="146" t="str">
        <f t="shared" ref="F72:P72" si="1083">IF(F48="","",1)</f>
        <v/>
      </c>
      <c r="G72" s="146" t="str">
        <f t="shared" si="1083"/>
        <v/>
      </c>
      <c r="H72" s="146" t="str">
        <f t="shared" si="1083"/>
        <v/>
      </c>
      <c r="I72" s="146" t="str">
        <f t="shared" si="1083"/>
        <v/>
      </c>
      <c r="J72" s="146" t="str">
        <f t="shared" si="1083"/>
        <v/>
      </c>
      <c r="K72" s="146" t="str">
        <f t="shared" si="1083"/>
        <v/>
      </c>
      <c r="L72" s="146" t="str">
        <f t="shared" si="1083"/>
        <v/>
      </c>
      <c r="M72" s="146" t="str">
        <f t="shared" si="1083"/>
        <v/>
      </c>
      <c r="N72" s="146" t="str">
        <f t="shared" si="1083"/>
        <v/>
      </c>
      <c r="O72" s="146" t="str">
        <f t="shared" si="1083"/>
        <v/>
      </c>
      <c r="P72" s="146" t="str">
        <f t="shared" si="1083"/>
        <v/>
      </c>
      <c r="U72" s="146" t="str">
        <f>IF(U48="","",1)</f>
        <v/>
      </c>
      <c r="V72" s="146" t="str">
        <f t="shared" ref="V72:AF72" si="1084">IF(V48="","",1)</f>
        <v/>
      </c>
      <c r="W72" s="146" t="str">
        <f t="shared" si="1084"/>
        <v/>
      </c>
      <c r="X72" s="146" t="str">
        <f t="shared" si="1084"/>
        <v/>
      </c>
      <c r="Y72" s="146" t="str">
        <f t="shared" si="1084"/>
        <v/>
      </c>
      <c r="Z72" s="146" t="str">
        <f t="shared" si="1084"/>
        <v/>
      </c>
      <c r="AA72" s="146" t="str">
        <f t="shared" si="1084"/>
        <v/>
      </c>
      <c r="AB72" s="146" t="str">
        <f t="shared" si="1084"/>
        <v/>
      </c>
      <c r="AC72" s="146" t="str">
        <f t="shared" si="1084"/>
        <v/>
      </c>
      <c r="AD72" s="146" t="str">
        <f t="shared" si="1084"/>
        <v/>
      </c>
      <c r="AE72" s="146" t="str">
        <f t="shared" si="1084"/>
        <v/>
      </c>
      <c r="AF72" s="146" t="str">
        <f t="shared" si="1084"/>
        <v/>
      </c>
      <c r="AK72" s="146" t="str">
        <f>IF(AK48="","",1)</f>
        <v/>
      </c>
      <c r="AL72" s="146" t="str">
        <f t="shared" ref="AL72:AV72" si="1085">IF(AL48="","",1)</f>
        <v/>
      </c>
      <c r="AM72" s="146" t="str">
        <f t="shared" si="1085"/>
        <v/>
      </c>
      <c r="AN72" s="146" t="str">
        <f t="shared" si="1085"/>
        <v/>
      </c>
      <c r="AO72" s="146" t="str">
        <f t="shared" si="1085"/>
        <v/>
      </c>
      <c r="AP72" s="146" t="str">
        <f t="shared" si="1085"/>
        <v/>
      </c>
      <c r="AQ72" s="146" t="str">
        <f t="shared" si="1085"/>
        <v/>
      </c>
      <c r="AR72" s="146" t="str">
        <f t="shared" si="1085"/>
        <v/>
      </c>
      <c r="AS72" s="146" t="str">
        <f t="shared" si="1085"/>
        <v/>
      </c>
      <c r="AT72" s="146" t="str">
        <f t="shared" si="1085"/>
        <v/>
      </c>
      <c r="AU72" s="146" t="str">
        <f t="shared" si="1085"/>
        <v/>
      </c>
      <c r="AV72" s="146" t="str">
        <f t="shared" si="1085"/>
        <v/>
      </c>
      <c r="BA72" s="146" t="str">
        <f>IF(BA48="","",1)</f>
        <v/>
      </c>
      <c r="BB72" s="146" t="str">
        <f t="shared" ref="BB72:BL72" si="1086">IF(BB48="","",1)</f>
        <v/>
      </c>
      <c r="BC72" s="146" t="str">
        <f t="shared" si="1086"/>
        <v/>
      </c>
      <c r="BD72" s="146" t="str">
        <f t="shared" si="1086"/>
        <v/>
      </c>
      <c r="BE72" s="146" t="str">
        <f t="shared" si="1086"/>
        <v/>
      </c>
      <c r="BF72" s="146" t="str">
        <f t="shared" si="1086"/>
        <v/>
      </c>
      <c r="BG72" s="146" t="str">
        <f t="shared" si="1086"/>
        <v/>
      </c>
      <c r="BH72" s="146" t="str">
        <f t="shared" si="1086"/>
        <v/>
      </c>
      <c r="BI72" s="146" t="str">
        <f t="shared" si="1086"/>
        <v/>
      </c>
      <c r="BJ72" s="146" t="str">
        <f t="shared" si="1086"/>
        <v/>
      </c>
      <c r="BK72" s="146" t="str">
        <f t="shared" si="1086"/>
        <v/>
      </c>
      <c r="BL72" s="146" t="str">
        <f t="shared" si="1086"/>
        <v/>
      </c>
      <c r="BQ72" s="146" t="str">
        <f>IF(BQ48="","",1)</f>
        <v/>
      </c>
      <c r="BR72" s="146" t="str">
        <f t="shared" ref="BR72:CB72" si="1087">IF(BR48="","",1)</f>
        <v/>
      </c>
      <c r="BS72" s="146" t="str">
        <f t="shared" si="1087"/>
        <v/>
      </c>
      <c r="BT72" s="146" t="str">
        <f t="shared" si="1087"/>
        <v/>
      </c>
      <c r="BU72" s="146" t="str">
        <f t="shared" si="1087"/>
        <v/>
      </c>
      <c r="BV72" s="146" t="str">
        <f t="shared" si="1087"/>
        <v/>
      </c>
      <c r="BW72" s="146" t="str">
        <f t="shared" si="1087"/>
        <v/>
      </c>
      <c r="BX72" s="146" t="str">
        <f t="shared" si="1087"/>
        <v/>
      </c>
      <c r="BY72" s="146" t="str">
        <f t="shared" si="1087"/>
        <v/>
      </c>
      <c r="BZ72" s="146" t="str">
        <f t="shared" si="1087"/>
        <v/>
      </c>
      <c r="CA72" s="146" t="str">
        <f t="shared" si="1087"/>
        <v/>
      </c>
      <c r="CB72" s="146" t="str">
        <f t="shared" si="1087"/>
        <v/>
      </c>
    </row>
    <row r="73" spans="1:80" s="146" customFormat="1" ht="30" customHeight="1">
      <c r="A73" s="42"/>
      <c r="E73" s="146" t="str">
        <f>IF(E55="","",1)</f>
        <v/>
      </c>
      <c r="F73" s="146" t="str">
        <f t="shared" ref="F73:P73" si="1088">IF(F55="","",1)</f>
        <v/>
      </c>
      <c r="G73" s="146" t="str">
        <f t="shared" si="1088"/>
        <v/>
      </c>
      <c r="H73" s="146" t="str">
        <f t="shared" si="1088"/>
        <v/>
      </c>
      <c r="I73" s="146" t="str">
        <f t="shared" si="1088"/>
        <v/>
      </c>
      <c r="J73" s="146" t="str">
        <f t="shared" si="1088"/>
        <v/>
      </c>
      <c r="K73" s="146" t="str">
        <f t="shared" si="1088"/>
        <v/>
      </c>
      <c r="L73" s="146" t="str">
        <f t="shared" si="1088"/>
        <v/>
      </c>
      <c r="M73" s="146" t="str">
        <f t="shared" si="1088"/>
        <v/>
      </c>
      <c r="N73" s="146" t="str">
        <f t="shared" si="1088"/>
        <v/>
      </c>
      <c r="O73" s="146" t="str">
        <f t="shared" si="1088"/>
        <v/>
      </c>
      <c r="P73" s="146" t="str">
        <f t="shared" si="1088"/>
        <v/>
      </c>
      <c r="U73" s="146" t="str">
        <f>IF(U55="","",1)</f>
        <v/>
      </c>
      <c r="V73" s="146" t="str">
        <f t="shared" ref="V73:AF73" si="1089">IF(V55="","",1)</f>
        <v/>
      </c>
      <c r="W73" s="146" t="str">
        <f t="shared" si="1089"/>
        <v/>
      </c>
      <c r="X73" s="146" t="str">
        <f t="shared" si="1089"/>
        <v/>
      </c>
      <c r="Y73" s="146" t="str">
        <f t="shared" si="1089"/>
        <v/>
      </c>
      <c r="Z73" s="146" t="str">
        <f t="shared" si="1089"/>
        <v/>
      </c>
      <c r="AA73" s="146" t="str">
        <f t="shared" si="1089"/>
        <v/>
      </c>
      <c r="AB73" s="146" t="str">
        <f t="shared" si="1089"/>
        <v/>
      </c>
      <c r="AC73" s="146" t="str">
        <f t="shared" si="1089"/>
        <v/>
      </c>
      <c r="AD73" s="146" t="str">
        <f t="shared" si="1089"/>
        <v/>
      </c>
      <c r="AE73" s="146" t="str">
        <f t="shared" si="1089"/>
        <v/>
      </c>
      <c r="AF73" s="146" t="str">
        <f t="shared" si="1089"/>
        <v/>
      </c>
      <c r="AK73" s="146" t="str">
        <f>IF(AK55="","",1)</f>
        <v/>
      </c>
      <c r="AL73" s="146" t="str">
        <f t="shared" ref="AL73:AV73" si="1090">IF(AL55="","",1)</f>
        <v/>
      </c>
      <c r="AM73" s="146" t="str">
        <f t="shared" si="1090"/>
        <v/>
      </c>
      <c r="AN73" s="146" t="str">
        <f t="shared" si="1090"/>
        <v/>
      </c>
      <c r="AO73" s="146" t="str">
        <f t="shared" si="1090"/>
        <v/>
      </c>
      <c r="AP73" s="146" t="str">
        <f t="shared" si="1090"/>
        <v/>
      </c>
      <c r="AQ73" s="146" t="str">
        <f t="shared" si="1090"/>
        <v/>
      </c>
      <c r="AR73" s="146" t="str">
        <f t="shared" si="1090"/>
        <v/>
      </c>
      <c r="AS73" s="146" t="str">
        <f t="shared" si="1090"/>
        <v/>
      </c>
      <c r="AT73" s="146" t="str">
        <f t="shared" si="1090"/>
        <v/>
      </c>
      <c r="AU73" s="146" t="str">
        <f t="shared" si="1090"/>
        <v/>
      </c>
      <c r="AV73" s="146" t="str">
        <f t="shared" si="1090"/>
        <v/>
      </c>
      <c r="BA73" s="146" t="str">
        <f>IF(BA55="","",1)</f>
        <v/>
      </c>
      <c r="BB73" s="146" t="str">
        <f t="shared" ref="BB73:BL73" si="1091">IF(BB55="","",1)</f>
        <v/>
      </c>
      <c r="BC73" s="146" t="str">
        <f t="shared" si="1091"/>
        <v/>
      </c>
      <c r="BD73" s="146" t="str">
        <f t="shared" si="1091"/>
        <v/>
      </c>
      <c r="BE73" s="146" t="str">
        <f t="shared" si="1091"/>
        <v/>
      </c>
      <c r="BF73" s="146" t="str">
        <f t="shared" si="1091"/>
        <v/>
      </c>
      <c r="BG73" s="146" t="str">
        <f t="shared" si="1091"/>
        <v/>
      </c>
      <c r="BH73" s="146" t="str">
        <f t="shared" si="1091"/>
        <v/>
      </c>
      <c r="BI73" s="146" t="str">
        <f t="shared" si="1091"/>
        <v/>
      </c>
      <c r="BJ73" s="146" t="str">
        <f t="shared" si="1091"/>
        <v/>
      </c>
      <c r="BK73" s="146" t="str">
        <f t="shared" si="1091"/>
        <v/>
      </c>
      <c r="BL73" s="146" t="str">
        <f t="shared" si="1091"/>
        <v/>
      </c>
      <c r="BQ73" s="146" t="str">
        <f>IF(BQ55="","",1)</f>
        <v/>
      </c>
      <c r="BR73" s="146" t="str">
        <f t="shared" ref="BR73:CB73" si="1092">IF(BR55="","",1)</f>
        <v/>
      </c>
      <c r="BS73" s="146" t="str">
        <f t="shared" si="1092"/>
        <v/>
      </c>
      <c r="BT73" s="146" t="str">
        <f t="shared" si="1092"/>
        <v/>
      </c>
      <c r="BU73" s="146" t="str">
        <f t="shared" si="1092"/>
        <v/>
      </c>
      <c r="BV73" s="146" t="str">
        <f t="shared" si="1092"/>
        <v/>
      </c>
      <c r="BW73" s="146" t="str">
        <f t="shared" si="1092"/>
        <v/>
      </c>
      <c r="BX73" s="146" t="str">
        <f t="shared" si="1092"/>
        <v/>
      </c>
      <c r="BY73" s="146" t="str">
        <f t="shared" si="1092"/>
        <v/>
      </c>
      <c r="BZ73" s="146" t="str">
        <f t="shared" si="1092"/>
        <v/>
      </c>
      <c r="CA73" s="146" t="str">
        <f t="shared" si="1092"/>
        <v/>
      </c>
      <c r="CB73" s="146" t="str">
        <f t="shared" si="1092"/>
        <v/>
      </c>
    </row>
    <row r="74" spans="1:80" s="146" customFormat="1" ht="30" customHeight="1">
      <c r="A74" s="42"/>
      <c r="D74" s="145"/>
      <c r="E74" s="146" t="str">
        <f>IF(E54="","",1)</f>
        <v/>
      </c>
      <c r="F74" s="146" t="str">
        <f t="shared" ref="F74:P74" si="1093">IF(F54="","",1)</f>
        <v/>
      </c>
      <c r="G74" s="146" t="str">
        <f t="shared" si="1093"/>
        <v/>
      </c>
      <c r="H74" s="146" t="str">
        <f t="shared" si="1093"/>
        <v/>
      </c>
      <c r="I74" s="146" t="str">
        <f t="shared" si="1093"/>
        <v/>
      </c>
      <c r="J74" s="146" t="str">
        <f t="shared" si="1093"/>
        <v/>
      </c>
      <c r="K74" s="146" t="str">
        <f t="shared" si="1093"/>
        <v/>
      </c>
      <c r="L74" s="146" t="str">
        <f t="shared" si="1093"/>
        <v/>
      </c>
      <c r="M74" s="146" t="str">
        <f t="shared" si="1093"/>
        <v/>
      </c>
      <c r="N74" s="146" t="str">
        <f t="shared" si="1093"/>
        <v/>
      </c>
      <c r="O74" s="146" t="str">
        <f t="shared" si="1093"/>
        <v/>
      </c>
      <c r="P74" s="146" t="str">
        <f t="shared" si="1093"/>
        <v/>
      </c>
      <c r="U74" s="146" t="str">
        <f>IF(U54="","",1)</f>
        <v/>
      </c>
      <c r="V74" s="146" t="str">
        <f t="shared" ref="V74:AF74" si="1094">IF(V54="","",1)</f>
        <v/>
      </c>
      <c r="W74" s="146" t="str">
        <f t="shared" si="1094"/>
        <v/>
      </c>
      <c r="X74" s="146" t="str">
        <f t="shared" si="1094"/>
        <v/>
      </c>
      <c r="Y74" s="146" t="str">
        <f t="shared" si="1094"/>
        <v/>
      </c>
      <c r="Z74" s="146" t="str">
        <f t="shared" si="1094"/>
        <v/>
      </c>
      <c r="AA74" s="146" t="str">
        <f t="shared" si="1094"/>
        <v/>
      </c>
      <c r="AB74" s="146" t="str">
        <f t="shared" si="1094"/>
        <v/>
      </c>
      <c r="AC74" s="146" t="str">
        <f t="shared" si="1094"/>
        <v/>
      </c>
      <c r="AD74" s="146" t="str">
        <f t="shared" si="1094"/>
        <v/>
      </c>
      <c r="AE74" s="146" t="str">
        <f t="shared" si="1094"/>
        <v/>
      </c>
      <c r="AF74" s="146" t="str">
        <f t="shared" si="1094"/>
        <v/>
      </c>
      <c r="AK74" s="146" t="str">
        <f>IF(AK54="","",1)</f>
        <v/>
      </c>
      <c r="AL74" s="146" t="str">
        <f t="shared" ref="AL74:AV74" si="1095">IF(AL54="","",1)</f>
        <v/>
      </c>
      <c r="AM74" s="146" t="str">
        <f t="shared" si="1095"/>
        <v/>
      </c>
      <c r="AN74" s="146" t="str">
        <f t="shared" si="1095"/>
        <v/>
      </c>
      <c r="AO74" s="146" t="str">
        <f t="shared" si="1095"/>
        <v/>
      </c>
      <c r="AP74" s="146" t="str">
        <f t="shared" si="1095"/>
        <v/>
      </c>
      <c r="AQ74" s="146" t="str">
        <f t="shared" si="1095"/>
        <v/>
      </c>
      <c r="AR74" s="146" t="str">
        <f t="shared" si="1095"/>
        <v/>
      </c>
      <c r="AS74" s="146" t="str">
        <f t="shared" si="1095"/>
        <v/>
      </c>
      <c r="AT74" s="146" t="str">
        <f t="shared" si="1095"/>
        <v/>
      </c>
      <c r="AU74" s="146" t="str">
        <f t="shared" si="1095"/>
        <v/>
      </c>
      <c r="AV74" s="146" t="str">
        <f t="shared" si="1095"/>
        <v/>
      </c>
      <c r="BA74" s="146" t="str">
        <f>IF(BA54="","",1)</f>
        <v/>
      </c>
      <c r="BB74" s="146" t="str">
        <f t="shared" ref="BB74:BL74" si="1096">IF(BB54="","",1)</f>
        <v/>
      </c>
      <c r="BC74" s="146" t="str">
        <f t="shared" si="1096"/>
        <v/>
      </c>
      <c r="BD74" s="146" t="str">
        <f t="shared" si="1096"/>
        <v/>
      </c>
      <c r="BE74" s="146" t="str">
        <f t="shared" si="1096"/>
        <v/>
      </c>
      <c r="BF74" s="146" t="str">
        <f t="shared" si="1096"/>
        <v/>
      </c>
      <c r="BG74" s="146" t="str">
        <f t="shared" si="1096"/>
        <v/>
      </c>
      <c r="BH74" s="146" t="str">
        <f t="shared" si="1096"/>
        <v/>
      </c>
      <c r="BI74" s="146" t="str">
        <f t="shared" si="1096"/>
        <v/>
      </c>
      <c r="BJ74" s="146" t="str">
        <f t="shared" si="1096"/>
        <v/>
      </c>
      <c r="BK74" s="146" t="str">
        <f t="shared" si="1096"/>
        <v/>
      </c>
      <c r="BL74" s="146" t="str">
        <f t="shared" si="1096"/>
        <v/>
      </c>
      <c r="BQ74" s="146" t="str">
        <f>IF(BQ54="","",1)</f>
        <v/>
      </c>
      <c r="BR74" s="146" t="str">
        <f t="shared" ref="BR74:CB74" si="1097">IF(BR54="","",1)</f>
        <v/>
      </c>
      <c r="BS74" s="146" t="str">
        <f t="shared" si="1097"/>
        <v/>
      </c>
      <c r="BT74" s="146" t="str">
        <f t="shared" si="1097"/>
        <v/>
      </c>
      <c r="BU74" s="146" t="str">
        <f t="shared" si="1097"/>
        <v/>
      </c>
      <c r="BV74" s="146" t="str">
        <f t="shared" si="1097"/>
        <v/>
      </c>
      <c r="BW74" s="146" t="str">
        <f t="shared" si="1097"/>
        <v/>
      </c>
      <c r="BX74" s="146" t="str">
        <f t="shared" si="1097"/>
        <v/>
      </c>
      <c r="BY74" s="146" t="str">
        <f t="shared" si="1097"/>
        <v/>
      </c>
      <c r="BZ74" s="146" t="str">
        <f t="shared" si="1097"/>
        <v/>
      </c>
      <c r="CA74" s="146" t="str">
        <f t="shared" si="1097"/>
        <v/>
      </c>
      <c r="CB74" s="146" t="str">
        <f t="shared" si="1097"/>
        <v/>
      </c>
    </row>
    <row r="75" spans="1:80" s="146" customFormat="1" ht="30" customHeight="1">
      <c r="A75" s="42"/>
      <c r="E75" s="146" t="str">
        <f t="shared" ref="E75:P75" si="1098">IF(OR(E59="",E60=""),"Não","ok")</f>
        <v>ok</v>
      </c>
      <c r="F75" s="146" t="str">
        <f t="shared" si="1098"/>
        <v>ok</v>
      </c>
      <c r="G75" s="146" t="str">
        <f t="shared" si="1098"/>
        <v>ok</v>
      </c>
      <c r="H75" s="146" t="str">
        <f t="shared" si="1098"/>
        <v>ok</v>
      </c>
      <c r="I75" s="146" t="str">
        <f t="shared" si="1098"/>
        <v>ok</v>
      </c>
      <c r="J75" s="146" t="str">
        <f t="shared" si="1098"/>
        <v>ok</v>
      </c>
      <c r="K75" s="146" t="str">
        <f t="shared" si="1098"/>
        <v>Não</v>
      </c>
      <c r="L75" s="146" t="str">
        <f t="shared" si="1098"/>
        <v>Não</v>
      </c>
      <c r="M75" s="146" t="str">
        <f t="shared" si="1098"/>
        <v>Não</v>
      </c>
      <c r="N75" s="146" t="str">
        <f t="shared" si="1098"/>
        <v>Não</v>
      </c>
      <c r="O75" s="146" t="str">
        <f t="shared" si="1098"/>
        <v>Não</v>
      </c>
      <c r="P75" s="146" t="str">
        <f t="shared" si="1098"/>
        <v>Não</v>
      </c>
      <c r="U75" s="146" t="str">
        <f>IF(OR(U59="",U60=""),"Não","ok")</f>
        <v>Não</v>
      </c>
      <c r="V75" s="146" t="str">
        <f t="shared" ref="V75:AF75" si="1099">IF(OR(V59="",V60=""),"Não","ok")</f>
        <v>Não</v>
      </c>
      <c r="W75" s="146" t="str">
        <f t="shared" si="1099"/>
        <v>Não</v>
      </c>
      <c r="X75" s="146" t="str">
        <f t="shared" si="1099"/>
        <v>Não</v>
      </c>
      <c r="Y75" s="146" t="str">
        <f t="shared" si="1099"/>
        <v>Não</v>
      </c>
      <c r="Z75" s="146" t="str">
        <f t="shared" si="1099"/>
        <v>Não</v>
      </c>
      <c r="AA75" s="146" t="str">
        <f t="shared" si="1099"/>
        <v>Não</v>
      </c>
      <c r="AB75" s="146" t="str">
        <f t="shared" si="1099"/>
        <v>Não</v>
      </c>
      <c r="AC75" s="146" t="str">
        <f t="shared" si="1099"/>
        <v>Não</v>
      </c>
      <c r="AD75" s="146" t="str">
        <f t="shared" si="1099"/>
        <v>Não</v>
      </c>
      <c r="AE75" s="146" t="str">
        <f t="shared" si="1099"/>
        <v>Não</v>
      </c>
      <c r="AF75" s="146" t="str">
        <f t="shared" si="1099"/>
        <v>Não</v>
      </c>
      <c r="AK75" s="146" t="str">
        <f>IF(OR(AK59="",AK60=""),"Não","ok")</f>
        <v>Não</v>
      </c>
      <c r="AL75" s="146" t="str">
        <f t="shared" ref="AL75:AV75" si="1100">IF(OR(AL59="",AL60=""),"Não","ok")</f>
        <v>Não</v>
      </c>
      <c r="AM75" s="146" t="str">
        <f t="shared" si="1100"/>
        <v>Não</v>
      </c>
      <c r="AN75" s="146" t="str">
        <f t="shared" si="1100"/>
        <v>Não</v>
      </c>
      <c r="AO75" s="146" t="str">
        <f t="shared" si="1100"/>
        <v>Não</v>
      </c>
      <c r="AP75" s="146" t="str">
        <f t="shared" si="1100"/>
        <v>Não</v>
      </c>
      <c r="AQ75" s="146" t="str">
        <f t="shared" si="1100"/>
        <v>Não</v>
      </c>
      <c r="AR75" s="146" t="str">
        <f t="shared" si="1100"/>
        <v>Não</v>
      </c>
      <c r="AS75" s="146" t="str">
        <f t="shared" si="1100"/>
        <v>Não</v>
      </c>
      <c r="AT75" s="146" t="str">
        <f t="shared" si="1100"/>
        <v>Não</v>
      </c>
      <c r="AU75" s="146" t="str">
        <f t="shared" si="1100"/>
        <v>Não</v>
      </c>
      <c r="AV75" s="146" t="str">
        <f t="shared" si="1100"/>
        <v>Não</v>
      </c>
      <c r="BA75" s="146" t="str">
        <f>IF(OR(BA59="",BA60=""),"Não","ok")</f>
        <v>Não</v>
      </c>
      <c r="BB75" s="146" t="str">
        <f t="shared" ref="BB75:BL75" si="1101">IF(OR(BB59="",BB60=""),"Não","ok")</f>
        <v>Não</v>
      </c>
      <c r="BC75" s="146" t="str">
        <f t="shared" si="1101"/>
        <v>Não</v>
      </c>
      <c r="BD75" s="146" t="str">
        <f t="shared" si="1101"/>
        <v>Não</v>
      </c>
      <c r="BE75" s="146" t="str">
        <f t="shared" si="1101"/>
        <v>Não</v>
      </c>
      <c r="BF75" s="146" t="str">
        <f t="shared" si="1101"/>
        <v>Não</v>
      </c>
      <c r="BG75" s="146" t="str">
        <f t="shared" si="1101"/>
        <v>Não</v>
      </c>
      <c r="BH75" s="146" t="str">
        <f t="shared" si="1101"/>
        <v>Não</v>
      </c>
      <c r="BI75" s="146" t="str">
        <f t="shared" si="1101"/>
        <v>Não</v>
      </c>
      <c r="BJ75" s="146" t="str">
        <f t="shared" si="1101"/>
        <v>Não</v>
      </c>
      <c r="BK75" s="146" t="str">
        <f t="shared" si="1101"/>
        <v>Não</v>
      </c>
      <c r="BL75" s="146" t="str">
        <f t="shared" si="1101"/>
        <v>Não</v>
      </c>
      <c r="BQ75" s="146" t="str">
        <f t="shared" ref="BQ75:CB75" si="1102">IF(OR(BQ59="",BQ60=""),"Não","ok")</f>
        <v>Não</v>
      </c>
      <c r="BR75" s="146" t="str">
        <f t="shared" si="1102"/>
        <v>Não</v>
      </c>
      <c r="BS75" s="146" t="str">
        <f t="shared" si="1102"/>
        <v>Não</v>
      </c>
      <c r="BT75" s="146" t="str">
        <f t="shared" si="1102"/>
        <v>Não</v>
      </c>
      <c r="BU75" s="146" t="str">
        <f t="shared" si="1102"/>
        <v>Não</v>
      </c>
      <c r="BV75" s="146" t="str">
        <f t="shared" si="1102"/>
        <v>Não</v>
      </c>
      <c r="BW75" s="146" t="str">
        <f t="shared" si="1102"/>
        <v>Não</v>
      </c>
      <c r="BX75" s="146" t="str">
        <f t="shared" si="1102"/>
        <v>Não</v>
      </c>
      <c r="BY75" s="146" t="str">
        <f t="shared" si="1102"/>
        <v>Não</v>
      </c>
      <c r="BZ75" s="146" t="str">
        <f t="shared" si="1102"/>
        <v>Não</v>
      </c>
      <c r="CA75" s="146" t="str">
        <f t="shared" si="1102"/>
        <v>Não</v>
      </c>
      <c r="CB75" s="146" t="str">
        <f t="shared" si="1102"/>
        <v>Não</v>
      </c>
    </row>
    <row r="76" spans="1:80" s="146" customFormat="1" ht="30" customHeight="1">
      <c r="A76" s="42"/>
      <c r="E76" s="146">
        <f>IF(E75="ok",COLUMN(A105),"")</f>
        <v>1</v>
      </c>
      <c r="F76" s="146">
        <f t="shared" ref="F76:BQ76" si="1103">IF(F75="ok",COLUMN(B105),"")</f>
        <v>2</v>
      </c>
      <c r="G76" s="146">
        <f t="shared" si="1103"/>
        <v>3</v>
      </c>
      <c r="H76" s="146">
        <f t="shared" si="1103"/>
        <v>4</v>
      </c>
      <c r="I76" s="146">
        <f t="shared" si="1103"/>
        <v>5</v>
      </c>
      <c r="J76" s="146">
        <f t="shared" si="1103"/>
        <v>6</v>
      </c>
      <c r="K76" s="146" t="str">
        <f t="shared" si="1103"/>
        <v/>
      </c>
      <c r="L76" s="146" t="str">
        <f t="shared" si="1103"/>
        <v/>
      </c>
      <c r="M76" s="146" t="str">
        <f t="shared" si="1103"/>
        <v/>
      </c>
      <c r="N76" s="146" t="str">
        <f t="shared" si="1103"/>
        <v/>
      </c>
      <c r="O76" s="146" t="str">
        <f t="shared" si="1103"/>
        <v/>
      </c>
      <c r="P76" s="146" t="str">
        <f t="shared" si="1103"/>
        <v/>
      </c>
      <c r="U76" s="146" t="str">
        <f t="shared" si="1103"/>
        <v/>
      </c>
      <c r="V76" s="146" t="str">
        <f t="shared" si="1103"/>
        <v/>
      </c>
      <c r="W76" s="146" t="str">
        <f t="shared" si="1103"/>
        <v/>
      </c>
      <c r="X76" s="146" t="str">
        <f t="shared" si="1103"/>
        <v/>
      </c>
      <c r="Y76" s="146" t="str">
        <f t="shared" si="1103"/>
        <v/>
      </c>
      <c r="Z76" s="146" t="str">
        <f t="shared" si="1103"/>
        <v/>
      </c>
      <c r="AA76" s="146" t="str">
        <f t="shared" si="1103"/>
        <v/>
      </c>
      <c r="AB76" s="146" t="str">
        <f t="shared" si="1103"/>
        <v/>
      </c>
      <c r="AC76" s="146" t="str">
        <f t="shared" si="1103"/>
        <v/>
      </c>
      <c r="AD76" s="146" t="str">
        <f t="shared" si="1103"/>
        <v/>
      </c>
      <c r="AE76" s="146" t="str">
        <f t="shared" si="1103"/>
        <v/>
      </c>
      <c r="AF76" s="146" t="str">
        <f t="shared" si="1103"/>
        <v/>
      </c>
      <c r="AK76" s="146" t="str">
        <f t="shared" si="1103"/>
        <v/>
      </c>
      <c r="AL76" s="146" t="str">
        <f t="shared" si="1103"/>
        <v/>
      </c>
      <c r="AM76" s="146" t="str">
        <f t="shared" si="1103"/>
        <v/>
      </c>
      <c r="AN76" s="146" t="str">
        <f t="shared" si="1103"/>
        <v/>
      </c>
      <c r="AO76" s="146" t="str">
        <f t="shared" si="1103"/>
        <v/>
      </c>
      <c r="AP76" s="146" t="str">
        <f t="shared" si="1103"/>
        <v/>
      </c>
      <c r="AQ76" s="146" t="str">
        <f t="shared" si="1103"/>
        <v/>
      </c>
      <c r="AR76" s="146" t="str">
        <f t="shared" si="1103"/>
        <v/>
      </c>
      <c r="AS76" s="146" t="str">
        <f t="shared" si="1103"/>
        <v/>
      </c>
      <c r="AT76" s="146" t="str">
        <f t="shared" si="1103"/>
        <v/>
      </c>
      <c r="AU76" s="146" t="str">
        <f t="shared" si="1103"/>
        <v/>
      </c>
      <c r="AV76" s="146" t="str">
        <f t="shared" si="1103"/>
        <v/>
      </c>
      <c r="AW76" s="146" t="str">
        <f t="shared" si="1103"/>
        <v/>
      </c>
      <c r="AX76" s="146" t="str">
        <f t="shared" si="1103"/>
        <v/>
      </c>
      <c r="AY76" s="146" t="str">
        <f t="shared" si="1103"/>
        <v/>
      </c>
      <c r="AZ76" s="146" t="str">
        <f t="shared" si="1103"/>
        <v/>
      </c>
      <c r="BA76" s="146" t="str">
        <f t="shared" si="1103"/>
        <v/>
      </c>
      <c r="BB76" s="146" t="str">
        <f t="shared" si="1103"/>
        <v/>
      </c>
      <c r="BC76" s="146" t="str">
        <f t="shared" si="1103"/>
        <v/>
      </c>
      <c r="BD76" s="146" t="str">
        <f t="shared" si="1103"/>
        <v/>
      </c>
      <c r="BE76" s="146" t="str">
        <f t="shared" si="1103"/>
        <v/>
      </c>
      <c r="BF76" s="146" t="str">
        <f t="shared" si="1103"/>
        <v/>
      </c>
      <c r="BG76" s="146" t="str">
        <f t="shared" si="1103"/>
        <v/>
      </c>
      <c r="BH76" s="146" t="str">
        <f t="shared" si="1103"/>
        <v/>
      </c>
      <c r="BI76" s="146" t="str">
        <f t="shared" si="1103"/>
        <v/>
      </c>
      <c r="BJ76" s="146" t="str">
        <f t="shared" si="1103"/>
        <v/>
      </c>
      <c r="BK76" s="146" t="str">
        <f t="shared" si="1103"/>
        <v/>
      </c>
      <c r="BL76" s="146" t="str">
        <f t="shared" si="1103"/>
        <v/>
      </c>
      <c r="BQ76" s="146" t="str">
        <f t="shared" si="1103"/>
        <v/>
      </c>
      <c r="BR76" s="146" t="str">
        <f t="shared" ref="BR76:CB76" si="1104">IF(BR75="ok",COLUMN(BN105),"")</f>
        <v/>
      </c>
      <c r="BS76" s="146" t="str">
        <f t="shared" si="1104"/>
        <v/>
      </c>
      <c r="BT76" s="146" t="str">
        <f t="shared" si="1104"/>
        <v/>
      </c>
      <c r="BU76" s="146" t="str">
        <f t="shared" si="1104"/>
        <v/>
      </c>
      <c r="BV76" s="146" t="str">
        <f t="shared" si="1104"/>
        <v/>
      </c>
      <c r="BW76" s="146" t="str">
        <f t="shared" si="1104"/>
        <v/>
      </c>
      <c r="BX76" s="146" t="str">
        <f t="shared" si="1104"/>
        <v/>
      </c>
      <c r="BY76" s="146" t="str">
        <f t="shared" si="1104"/>
        <v/>
      </c>
      <c r="BZ76" s="146" t="str">
        <f t="shared" si="1104"/>
        <v/>
      </c>
      <c r="CA76" s="146" t="str">
        <f t="shared" si="1104"/>
        <v/>
      </c>
      <c r="CB76" s="146" t="str">
        <f t="shared" si="1104"/>
        <v/>
      </c>
    </row>
    <row r="77" spans="1:80" s="146" customFormat="1" ht="30" customHeight="1">
      <c r="A77" s="42"/>
      <c r="E77" s="146" t="str">
        <f>IF(OR(E61="",E62=""),"Não","ok")</f>
        <v>ok</v>
      </c>
      <c r="F77" s="146" t="str">
        <f t="shared" ref="F77:BQ77" si="1105">IF(OR(F61="",F62=""),"Não","ok")</f>
        <v>ok</v>
      </c>
      <c r="G77" s="146" t="str">
        <f t="shared" si="1105"/>
        <v>ok</v>
      </c>
      <c r="H77" s="146" t="str">
        <f t="shared" si="1105"/>
        <v>ok</v>
      </c>
      <c r="I77" s="146" t="str">
        <f t="shared" si="1105"/>
        <v>ok</v>
      </c>
      <c r="J77" s="146" t="str">
        <f t="shared" si="1105"/>
        <v>ok</v>
      </c>
      <c r="K77" s="146" t="str">
        <f t="shared" si="1105"/>
        <v>Não</v>
      </c>
      <c r="L77" s="146" t="str">
        <f t="shared" si="1105"/>
        <v>Não</v>
      </c>
      <c r="M77" s="146" t="str">
        <f t="shared" si="1105"/>
        <v>Não</v>
      </c>
      <c r="N77" s="146" t="str">
        <f t="shared" si="1105"/>
        <v>Não</v>
      </c>
      <c r="O77" s="146" t="str">
        <f t="shared" si="1105"/>
        <v>Não</v>
      </c>
      <c r="P77" s="146" t="str">
        <f t="shared" si="1105"/>
        <v>Não</v>
      </c>
      <c r="U77" s="146" t="str">
        <f t="shared" si="1105"/>
        <v>Não</v>
      </c>
      <c r="V77" s="146" t="str">
        <f t="shared" si="1105"/>
        <v>Não</v>
      </c>
      <c r="W77" s="146" t="str">
        <f t="shared" si="1105"/>
        <v>Não</v>
      </c>
      <c r="X77" s="146" t="str">
        <f t="shared" si="1105"/>
        <v>Não</v>
      </c>
      <c r="Y77" s="146" t="str">
        <f t="shared" si="1105"/>
        <v>Não</v>
      </c>
      <c r="Z77" s="146" t="str">
        <f t="shared" si="1105"/>
        <v>Não</v>
      </c>
      <c r="AA77" s="146" t="str">
        <f t="shared" si="1105"/>
        <v>Não</v>
      </c>
      <c r="AB77" s="146" t="str">
        <f t="shared" si="1105"/>
        <v>Não</v>
      </c>
      <c r="AC77" s="146" t="str">
        <f t="shared" si="1105"/>
        <v>Não</v>
      </c>
      <c r="AD77" s="146" t="str">
        <f t="shared" si="1105"/>
        <v>Não</v>
      </c>
      <c r="AE77" s="146" t="str">
        <f t="shared" si="1105"/>
        <v>Não</v>
      </c>
      <c r="AF77" s="146" t="str">
        <f t="shared" si="1105"/>
        <v>Não</v>
      </c>
      <c r="AK77" s="146" t="str">
        <f t="shared" si="1105"/>
        <v>Não</v>
      </c>
      <c r="AL77" s="146" t="str">
        <f t="shared" si="1105"/>
        <v>Não</v>
      </c>
      <c r="AM77" s="146" t="str">
        <f t="shared" si="1105"/>
        <v>Não</v>
      </c>
      <c r="AN77" s="146" t="str">
        <f t="shared" si="1105"/>
        <v>Não</v>
      </c>
      <c r="AO77" s="146" t="str">
        <f t="shared" si="1105"/>
        <v>Não</v>
      </c>
      <c r="AP77" s="146" t="str">
        <f t="shared" si="1105"/>
        <v>Não</v>
      </c>
      <c r="AQ77" s="146" t="str">
        <f t="shared" si="1105"/>
        <v>Não</v>
      </c>
      <c r="AR77" s="146" t="str">
        <f t="shared" si="1105"/>
        <v>Não</v>
      </c>
      <c r="AS77" s="146" t="str">
        <f t="shared" si="1105"/>
        <v>Não</v>
      </c>
      <c r="AT77" s="146" t="str">
        <f t="shared" si="1105"/>
        <v>Não</v>
      </c>
      <c r="AU77" s="146" t="str">
        <f t="shared" si="1105"/>
        <v>Não</v>
      </c>
      <c r="AV77" s="146" t="str">
        <f t="shared" si="1105"/>
        <v>Não</v>
      </c>
      <c r="AW77" s="146" t="str">
        <f t="shared" si="1105"/>
        <v>Não</v>
      </c>
      <c r="AX77" s="146" t="str">
        <f t="shared" si="1105"/>
        <v>Não</v>
      </c>
      <c r="AY77" s="146" t="str">
        <f t="shared" si="1105"/>
        <v>Não</v>
      </c>
      <c r="AZ77" s="146" t="str">
        <f t="shared" si="1105"/>
        <v>Não</v>
      </c>
      <c r="BA77" s="146" t="str">
        <f t="shared" si="1105"/>
        <v>Não</v>
      </c>
      <c r="BB77" s="146" t="str">
        <f t="shared" si="1105"/>
        <v>Não</v>
      </c>
      <c r="BC77" s="146" t="str">
        <f t="shared" si="1105"/>
        <v>Não</v>
      </c>
      <c r="BD77" s="146" t="str">
        <f t="shared" si="1105"/>
        <v>Não</v>
      </c>
      <c r="BE77" s="146" t="str">
        <f t="shared" si="1105"/>
        <v>Não</v>
      </c>
      <c r="BF77" s="146" t="str">
        <f t="shared" si="1105"/>
        <v>Não</v>
      </c>
      <c r="BG77" s="146" t="str">
        <f t="shared" si="1105"/>
        <v>Não</v>
      </c>
      <c r="BH77" s="146" t="str">
        <f t="shared" si="1105"/>
        <v>Não</v>
      </c>
      <c r="BI77" s="146" t="str">
        <f t="shared" si="1105"/>
        <v>Não</v>
      </c>
      <c r="BJ77" s="146" t="str">
        <f t="shared" si="1105"/>
        <v>Não</v>
      </c>
      <c r="BK77" s="146" t="str">
        <f t="shared" si="1105"/>
        <v>Não</v>
      </c>
      <c r="BL77" s="146" t="str">
        <f t="shared" si="1105"/>
        <v>Não</v>
      </c>
      <c r="BQ77" s="146" t="str">
        <f t="shared" si="1105"/>
        <v>Não</v>
      </c>
      <c r="BR77" s="146" t="str">
        <f t="shared" ref="BR77:CB77" si="1106">IF(OR(BR61="",BR62=""),"Não","ok")</f>
        <v>Não</v>
      </c>
      <c r="BS77" s="146" t="str">
        <f t="shared" si="1106"/>
        <v>Não</v>
      </c>
      <c r="BT77" s="146" t="str">
        <f t="shared" si="1106"/>
        <v>Não</v>
      </c>
      <c r="BU77" s="146" t="str">
        <f t="shared" si="1106"/>
        <v>Não</v>
      </c>
      <c r="BV77" s="146" t="str">
        <f t="shared" si="1106"/>
        <v>Não</v>
      </c>
      <c r="BW77" s="146" t="str">
        <f t="shared" si="1106"/>
        <v>Não</v>
      </c>
      <c r="BX77" s="146" t="str">
        <f t="shared" si="1106"/>
        <v>Não</v>
      </c>
      <c r="BY77" s="146" t="str">
        <f t="shared" si="1106"/>
        <v>Não</v>
      </c>
      <c r="BZ77" s="146" t="str">
        <f t="shared" si="1106"/>
        <v>Não</v>
      </c>
      <c r="CA77" s="146" t="str">
        <f t="shared" si="1106"/>
        <v>Não</v>
      </c>
      <c r="CB77" s="146" t="str">
        <f t="shared" si="1106"/>
        <v>Não</v>
      </c>
    </row>
    <row r="78" spans="1:80" s="146" customFormat="1" ht="30" customHeight="1">
      <c r="A78" s="42"/>
      <c r="E78" s="146">
        <f>IF(E77="ok",COLUMN(A107),"")</f>
        <v>1</v>
      </c>
      <c r="F78" s="146">
        <f t="shared" ref="F78:P78" si="1107">IF(F77="ok",COLUMN(B107),"")</f>
        <v>2</v>
      </c>
      <c r="G78" s="146">
        <f t="shared" si="1107"/>
        <v>3</v>
      </c>
      <c r="H78" s="146">
        <f t="shared" si="1107"/>
        <v>4</v>
      </c>
      <c r="I78" s="146">
        <f t="shared" si="1107"/>
        <v>5</v>
      </c>
      <c r="J78" s="146">
        <f t="shared" si="1107"/>
        <v>6</v>
      </c>
      <c r="K78" s="146" t="str">
        <f t="shared" si="1107"/>
        <v/>
      </c>
      <c r="L78" s="146" t="str">
        <f t="shared" si="1107"/>
        <v/>
      </c>
      <c r="M78" s="146" t="str">
        <f t="shared" si="1107"/>
        <v/>
      </c>
      <c r="N78" s="146" t="str">
        <f t="shared" si="1107"/>
        <v/>
      </c>
      <c r="O78" s="146" t="str">
        <f t="shared" si="1107"/>
        <v/>
      </c>
      <c r="P78" s="146" t="str">
        <f t="shared" si="1107"/>
        <v/>
      </c>
      <c r="U78" s="146" t="str">
        <f t="shared" ref="U78:CB78" si="1108">IF(U77="ok",COLUMN(Q106),"")</f>
        <v/>
      </c>
      <c r="V78" s="146" t="str">
        <f t="shared" si="1108"/>
        <v/>
      </c>
      <c r="W78" s="146" t="str">
        <f t="shared" si="1108"/>
        <v/>
      </c>
      <c r="X78" s="146" t="str">
        <f t="shared" si="1108"/>
        <v/>
      </c>
      <c r="Y78" s="146" t="str">
        <f t="shared" si="1108"/>
        <v/>
      </c>
      <c r="Z78" s="146" t="str">
        <f t="shared" si="1108"/>
        <v/>
      </c>
      <c r="AA78" s="146" t="str">
        <f t="shared" si="1108"/>
        <v/>
      </c>
      <c r="AB78" s="146" t="str">
        <f t="shared" si="1108"/>
        <v/>
      </c>
      <c r="AC78" s="146" t="str">
        <f t="shared" si="1108"/>
        <v/>
      </c>
      <c r="AD78" s="146" t="str">
        <f t="shared" si="1108"/>
        <v/>
      </c>
      <c r="AE78" s="146" t="str">
        <f t="shared" si="1108"/>
        <v/>
      </c>
      <c r="AF78" s="146" t="str">
        <f t="shared" si="1108"/>
        <v/>
      </c>
      <c r="AK78" s="146" t="str">
        <f t="shared" si="1108"/>
        <v/>
      </c>
      <c r="AL78" s="146" t="str">
        <f t="shared" si="1108"/>
        <v/>
      </c>
      <c r="AM78" s="146" t="str">
        <f t="shared" si="1108"/>
        <v/>
      </c>
      <c r="AN78" s="146" t="str">
        <f t="shared" si="1108"/>
        <v/>
      </c>
      <c r="AO78" s="146" t="str">
        <f t="shared" si="1108"/>
        <v/>
      </c>
      <c r="AP78" s="146" t="str">
        <f t="shared" si="1108"/>
        <v/>
      </c>
      <c r="AQ78" s="146" t="str">
        <f t="shared" si="1108"/>
        <v/>
      </c>
      <c r="AR78" s="146" t="str">
        <f t="shared" si="1108"/>
        <v/>
      </c>
      <c r="AS78" s="146" t="str">
        <f t="shared" si="1108"/>
        <v/>
      </c>
      <c r="AT78" s="146" t="str">
        <f t="shared" si="1108"/>
        <v/>
      </c>
      <c r="AU78" s="146" t="str">
        <f t="shared" si="1108"/>
        <v/>
      </c>
      <c r="AV78" s="146" t="str">
        <f t="shared" si="1108"/>
        <v/>
      </c>
      <c r="AW78" s="146" t="str">
        <f t="shared" si="1108"/>
        <v/>
      </c>
      <c r="AX78" s="146" t="str">
        <f t="shared" si="1108"/>
        <v/>
      </c>
      <c r="AY78" s="146" t="str">
        <f t="shared" si="1108"/>
        <v/>
      </c>
      <c r="AZ78" s="146" t="str">
        <f t="shared" si="1108"/>
        <v/>
      </c>
      <c r="BA78" s="146" t="str">
        <f t="shared" si="1108"/>
        <v/>
      </c>
      <c r="BB78" s="146" t="str">
        <f t="shared" si="1108"/>
        <v/>
      </c>
      <c r="BC78" s="146" t="str">
        <f t="shared" si="1108"/>
        <v/>
      </c>
      <c r="BD78" s="146" t="str">
        <f t="shared" si="1108"/>
        <v/>
      </c>
      <c r="BE78" s="146" t="str">
        <f t="shared" si="1108"/>
        <v/>
      </c>
      <c r="BF78" s="146" t="str">
        <f t="shared" si="1108"/>
        <v/>
      </c>
      <c r="BG78" s="146" t="str">
        <f t="shared" si="1108"/>
        <v/>
      </c>
      <c r="BH78" s="146" t="str">
        <f t="shared" si="1108"/>
        <v/>
      </c>
      <c r="BI78" s="146" t="str">
        <f t="shared" si="1108"/>
        <v/>
      </c>
      <c r="BJ78" s="146" t="str">
        <f t="shared" si="1108"/>
        <v/>
      </c>
      <c r="BK78" s="146" t="str">
        <f t="shared" si="1108"/>
        <v/>
      </c>
      <c r="BL78" s="146" t="str">
        <f t="shared" si="1108"/>
        <v/>
      </c>
      <c r="BQ78" s="146" t="str">
        <f t="shared" si="1108"/>
        <v/>
      </c>
      <c r="BR78" s="146" t="str">
        <f t="shared" si="1108"/>
        <v/>
      </c>
      <c r="BS78" s="146" t="str">
        <f t="shared" si="1108"/>
        <v/>
      </c>
      <c r="BT78" s="146" t="str">
        <f t="shared" si="1108"/>
        <v/>
      </c>
      <c r="BU78" s="146" t="str">
        <f t="shared" si="1108"/>
        <v/>
      </c>
      <c r="BV78" s="146" t="str">
        <f t="shared" si="1108"/>
        <v/>
      </c>
      <c r="BW78" s="146" t="str">
        <f t="shared" si="1108"/>
        <v/>
      </c>
      <c r="BX78" s="146" t="str">
        <f t="shared" si="1108"/>
        <v/>
      </c>
      <c r="BY78" s="146" t="str">
        <f t="shared" si="1108"/>
        <v/>
      </c>
      <c r="BZ78" s="146" t="str">
        <f t="shared" si="1108"/>
        <v/>
      </c>
      <c r="CA78" s="146" t="str">
        <f t="shared" si="1108"/>
        <v/>
      </c>
      <c r="CB78" s="146" t="str">
        <f t="shared" si="1108"/>
        <v/>
      </c>
    </row>
    <row r="79" spans="1:80" s="146" customFormat="1" ht="30" customHeight="1">
      <c r="A79" s="42"/>
      <c r="E79" s="146" t="str">
        <f>IF(OR(E63="",E64=""),"Não","ok")</f>
        <v>Não</v>
      </c>
      <c r="F79" s="146" t="str">
        <f t="shared" ref="F79:BQ79" si="1109">IF(OR(F63="",F64=""),"Não","ok")</f>
        <v>Não</v>
      </c>
      <c r="G79" s="146" t="str">
        <f t="shared" si="1109"/>
        <v>Não</v>
      </c>
      <c r="H79" s="146" t="str">
        <f t="shared" si="1109"/>
        <v>Não</v>
      </c>
      <c r="I79" s="146" t="str">
        <f t="shared" si="1109"/>
        <v>Não</v>
      </c>
      <c r="J79" s="146" t="str">
        <f t="shared" si="1109"/>
        <v>Não</v>
      </c>
      <c r="K79" s="146" t="str">
        <f t="shared" si="1109"/>
        <v>Não</v>
      </c>
      <c r="L79" s="146" t="str">
        <f t="shared" si="1109"/>
        <v>Não</v>
      </c>
      <c r="M79" s="146" t="str">
        <f t="shared" si="1109"/>
        <v>Não</v>
      </c>
      <c r="N79" s="146" t="str">
        <f t="shared" si="1109"/>
        <v>Não</v>
      </c>
      <c r="O79" s="146" t="str">
        <f t="shared" si="1109"/>
        <v>Não</v>
      </c>
      <c r="P79" s="146" t="str">
        <f t="shared" si="1109"/>
        <v>Não</v>
      </c>
      <c r="U79" s="146" t="str">
        <f t="shared" si="1109"/>
        <v>Não</v>
      </c>
      <c r="V79" s="146" t="str">
        <f t="shared" si="1109"/>
        <v>Não</v>
      </c>
      <c r="W79" s="146" t="str">
        <f t="shared" si="1109"/>
        <v>Não</v>
      </c>
      <c r="X79" s="146" t="str">
        <f t="shared" si="1109"/>
        <v>Não</v>
      </c>
      <c r="Y79" s="146" t="str">
        <f t="shared" si="1109"/>
        <v>Não</v>
      </c>
      <c r="Z79" s="146" t="str">
        <f t="shared" si="1109"/>
        <v>Não</v>
      </c>
      <c r="AA79" s="146" t="str">
        <f t="shared" si="1109"/>
        <v>Não</v>
      </c>
      <c r="AB79" s="146" t="str">
        <f t="shared" si="1109"/>
        <v>Não</v>
      </c>
      <c r="AC79" s="146" t="str">
        <f t="shared" si="1109"/>
        <v>Não</v>
      </c>
      <c r="AD79" s="146" t="str">
        <f t="shared" si="1109"/>
        <v>Não</v>
      </c>
      <c r="AE79" s="146" t="str">
        <f t="shared" si="1109"/>
        <v>Não</v>
      </c>
      <c r="AF79" s="146" t="str">
        <f t="shared" si="1109"/>
        <v>Não</v>
      </c>
      <c r="AK79" s="146" t="str">
        <f t="shared" si="1109"/>
        <v>Não</v>
      </c>
      <c r="AL79" s="146" t="str">
        <f t="shared" si="1109"/>
        <v>Não</v>
      </c>
      <c r="AM79" s="146" t="str">
        <f t="shared" si="1109"/>
        <v>Não</v>
      </c>
      <c r="AN79" s="146" t="str">
        <f t="shared" si="1109"/>
        <v>Não</v>
      </c>
      <c r="AO79" s="146" t="str">
        <f t="shared" si="1109"/>
        <v>Não</v>
      </c>
      <c r="AP79" s="146" t="str">
        <f t="shared" si="1109"/>
        <v>Não</v>
      </c>
      <c r="AQ79" s="146" t="str">
        <f t="shared" si="1109"/>
        <v>Não</v>
      </c>
      <c r="AR79" s="146" t="str">
        <f t="shared" si="1109"/>
        <v>Não</v>
      </c>
      <c r="AS79" s="146" t="str">
        <f t="shared" si="1109"/>
        <v>Não</v>
      </c>
      <c r="AT79" s="146" t="str">
        <f t="shared" si="1109"/>
        <v>Não</v>
      </c>
      <c r="AU79" s="146" t="str">
        <f t="shared" si="1109"/>
        <v>Não</v>
      </c>
      <c r="AV79" s="146" t="str">
        <f t="shared" si="1109"/>
        <v>Não</v>
      </c>
      <c r="AW79" s="146" t="str">
        <f t="shared" si="1109"/>
        <v>Não</v>
      </c>
      <c r="AX79" s="146" t="str">
        <f t="shared" si="1109"/>
        <v>Não</v>
      </c>
      <c r="AY79" s="146" t="str">
        <f t="shared" si="1109"/>
        <v>Não</v>
      </c>
      <c r="AZ79" s="146" t="str">
        <f t="shared" si="1109"/>
        <v>Não</v>
      </c>
      <c r="BA79" s="146" t="str">
        <f t="shared" si="1109"/>
        <v>Não</v>
      </c>
      <c r="BB79" s="146" t="str">
        <f t="shared" si="1109"/>
        <v>Não</v>
      </c>
      <c r="BC79" s="146" t="str">
        <f t="shared" si="1109"/>
        <v>Não</v>
      </c>
      <c r="BD79" s="146" t="str">
        <f t="shared" si="1109"/>
        <v>Não</v>
      </c>
      <c r="BE79" s="146" t="str">
        <f t="shared" si="1109"/>
        <v>Não</v>
      </c>
      <c r="BF79" s="146" t="str">
        <f t="shared" si="1109"/>
        <v>Não</v>
      </c>
      <c r="BG79" s="146" t="str">
        <f t="shared" si="1109"/>
        <v>Não</v>
      </c>
      <c r="BH79" s="146" t="str">
        <f t="shared" si="1109"/>
        <v>Não</v>
      </c>
      <c r="BI79" s="146" t="str">
        <f t="shared" si="1109"/>
        <v>Não</v>
      </c>
      <c r="BJ79" s="146" t="str">
        <f t="shared" si="1109"/>
        <v>Não</v>
      </c>
      <c r="BK79" s="146" t="str">
        <f t="shared" si="1109"/>
        <v>Não</v>
      </c>
      <c r="BL79" s="146" t="str">
        <f t="shared" si="1109"/>
        <v>Não</v>
      </c>
      <c r="BQ79" s="146" t="str">
        <f t="shared" si="1109"/>
        <v>Não</v>
      </c>
      <c r="BR79" s="146" t="str">
        <f t="shared" ref="BR79:CB79" si="1110">IF(OR(BR63="",BR64=""),"Não","ok")</f>
        <v>Não</v>
      </c>
      <c r="BS79" s="146" t="str">
        <f t="shared" si="1110"/>
        <v>Não</v>
      </c>
      <c r="BT79" s="146" t="str">
        <f t="shared" si="1110"/>
        <v>Não</v>
      </c>
      <c r="BU79" s="146" t="str">
        <f t="shared" si="1110"/>
        <v>Não</v>
      </c>
      <c r="BV79" s="146" t="str">
        <f t="shared" si="1110"/>
        <v>Não</v>
      </c>
      <c r="BW79" s="146" t="str">
        <f t="shared" si="1110"/>
        <v>Não</v>
      </c>
      <c r="BX79" s="146" t="str">
        <f t="shared" si="1110"/>
        <v>Não</v>
      </c>
      <c r="BY79" s="146" t="str">
        <f t="shared" si="1110"/>
        <v>Não</v>
      </c>
      <c r="BZ79" s="146" t="str">
        <f t="shared" si="1110"/>
        <v>Não</v>
      </c>
      <c r="CA79" s="146" t="str">
        <f t="shared" si="1110"/>
        <v>Não</v>
      </c>
      <c r="CB79" s="146" t="str">
        <f t="shared" si="1110"/>
        <v>Não</v>
      </c>
    </row>
    <row r="80" spans="1:80" s="146" customFormat="1" ht="30" customHeight="1">
      <c r="A80" s="42"/>
      <c r="E80" s="146" t="str">
        <f>IF(E79="ok",COLUMN(A109),"")</f>
        <v/>
      </c>
      <c r="F80" s="146" t="str">
        <f t="shared" ref="F80:P80" si="1111">IF(F79="ok",COLUMN(B109),"")</f>
        <v/>
      </c>
      <c r="G80" s="146" t="str">
        <f t="shared" si="1111"/>
        <v/>
      </c>
      <c r="H80" s="146" t="str">
        <f t="shared" si="1111"/>
        <v/>
      </c>
      <c r="I80" s="146" t="str">
        <f t="shared" si="1111"/>
        <v/>
      </c>
      <c r="J80" s="146" t="str">
        <f t="shared" si="1111"/>
        <v/>
      </c>
      <c r="K80" s="146" t="str">
        <f t="shared" si="1111"/>
        <v/>
      </c>
      <c r="L80" s="146" t="str">
        <f t="shared" si="1111"/>
        <v/>
      </c>
      <c r="M80" s="146" t="str">
        <f t="shared" si="1111"/>
        <v/>
      </c>
      <c r="N80" s="146" t="str">
        <f t="shared" si="1111"/>
        <v/>
      </c>
      <c r="O80" s="146" t="str">
        <f t="shared" si="1111"/>
        <v/>
      </c>
      <c r="P80" s="146" t="str">
        <f t="shared" si="1111"/>
        <v/>
      </c>
      <c r="U80" s="146" t="str">
        <f t="shared" ref="U80:CB80" si="1112">IF(U79="ok",COLUMN(Q107),"")</f>
        <v/>
      </c>
      <c r="V80" s="146" t="str">
        <f t="shared" si="1112"/>
        <v/>
      </c>
      <c r="W80" s="146" t="str">
        <f t="shared" si="1112"/>
        <v/>
      </c>
      <c r="X80" s="146" t="str">
        <f t="shared" si="1112"/>
        <v/>
      </c>
      <c r="Y80" s="146" t="str">
        <f t="shared" si="1112"/>
        <v/>
      </c>
      <c r="Z80" s="146" t="str">
        <f t="shared" si="1112"/>
        <v/>
      </c>
      <c r="AA80" s="146" t="str">
        <f t="shared" si="1112"/>
        <v/>
      </c>
      <c r="AB80" s="146" t="str">
        <f t="shared" si="1112"/>
        <v/>
      </c>
      <c r="AC80" s="146" t="str">
        <f t="shared" si="1112"/>
        <v/>
      </c>
      <c r="AD80" s="146" t="str">
        <f t="shared" si="1112"/>
        <v/>
      </c>
      <c r="AE80" s="146" t="str">
        <f t="shared" si="1112"/>
        <v/>
      </c>
      <c r="AF80" s="146" t="str">
        <f t="shared" si="1112"/>
        <v/>
      </c>
      <c r="AK80" s="146" t="str">
        <f t="shared" si="1112"/>
        <v/>
      </c>
      <c r="AL80" s="146" t="str">
        <f t="shared" si="1112"/>
        <v/>
      </c>
      <c r="AM80" s="146" t="str">
        <f t="shared" si="1112"/>
        <v/>
      </c>
      <c r="AN80" s="146" t="str">
        <f t="shared" si="1112"/>
        <v/>
      </c>
      <c r="AO80" s="146" t="str">
        <f t="shared" si="1112"/>
        <v/>
      </c>
      <c r="AP80" s="146" t="str">
        <f t="shared" si="1112"/>
        <v/>
      </c>
      <c r="AQ80" s="146" t="str">
        <f t="shared" si="1112"/>
        <v/>
      </c>
      <c r="AR80" s="146" t="str">
        <f t="shared" si="1112"/>
        <v/>
      </c>
      <c r="AS80" s="146" t="str">
        <f t="shared" si="1112"/>
        <v/>
      </c>
      <c r="AT80" s="146" t="str">
        <f t="shared" si="1112"/>
        <v/>
      </c>
      <c r="AU80" s="146" t="str">
        <f t="shared" si="1112"/>
        <v/>
      </c>
      <c r="AV80" s="146" t="str">
        <f t="shared" si="1112"/>
        <v/>
      </c>
      <c r="AW80" s="146" t="str">
        <f t="shared" si="1112"/>
        <v/>
      </c>
      <c r="AX80" s="146" t="str">
        <f t="shared" si="1112"/>
        <v/>
      </c>
      <c r="AY80" s="146" t="str">
        <f t="shared" si="1112"/>
        <v/>
      </c>
      <c r="AZ80" s="146" t="str">
        <f t="shared" si="1112"/>
        <v/>
      </c>
      <c r="BA80" s="146" t="str">
        <f t="shared" si="1112"/>
        <v/>
      </c>
      <c r="BB80" s="146" t="str">
        <f t="shared" si="1112"/>
        <v/>
      </c>
      <c r="BC80" s="146" t="str">
        <f t="shared" si="1112"/>
        <v/>
      </c>
      <c r="BD80" s="146" t="str">
        <f t="shared" si="1112"/>
        <v/>
      </c>
      <c r="BE80" s="146" t="str">
        <f t="shared" si="1112"/>
        <v/>
      </c>
      <c r="BF80" s="146" t="str">
        <f t="shared" si="1112"/>
        <v/>
      </c>
      <c r="BG80" s="146" t="str">
        <f t="shared" si="1112"/>
        <v/>
      </c>
      <c r="BH80" s="146" t="str">
        <f t="shared" si="1112"/>
        <v/>
      </c>
      <c r="BI80" s="146" t="str">
        <f t="shared" si="1112"/>
        <v/>
      </c>
      <c r="BJ80" s="146" t="str">
        <f t="shared" si="1112"/>
        <v/>
      </c>
      <c r="BK80" s="146" t="str">
        <f t="shared" si="1112"/>
        <v/>
      </c>
      <c r="BL80" s="146" t="str">
        <f t="shared" si="1112"/>
        <v/>
      </c>
      <c r="BQ80" s="146" t="str">
        <f t="shared" si="1112"/>
        <v/>
      </c>
      <c r="BR80" s="146" t="str">
        <f t="shared" si="1112"/>
        <v/>
      </c>
      <c r="BS80" s="146" t="str">
        <f t="shared" si="1112"/>
        <v/>
      </c>
      <c r="BT80" s="146" t="str">
        <f t="shared" si="1112"/>
        <v/>
      </c>
      <c r="BU80" s="146" t="str">
        <f t="shared" si="1112"/>
        <v/>
      </c>
      <c r="BV80" s="146" t="str">
        <f t="shared" si="1112"/>
        <v/>
      </c>
      <c r="BW80" s="146" t="str">
        <f t="shared" si="1112"/>
        <v/>
      </c>
      <c r="BX80" s="146" t="str">
        <f t="shared" si="1112"/>
        <v/>
      </c>
      <c r="BY80" s="146" t="str">
        <f t="shared" si="1112"/>
        <v/>
      </c>
      <c r="BZ80" s="146" t="str">
        <f t="shared" si="1112"/>
        <v/>
      </c>
      <c r="CA80" s="146" t="str">
        <f t="shared" si="1112"/>
        <v/>
      </c>
      <c r="CB80" s="146" t="str">
        <f t="shared" si="1112"/>
        <v/>
      </c>
    </row>
    <row r="81" spans="1:80" s="146" customFormat="1" ht="30" customHeight="1">
      <c r="A81" s="42"/>
      <c r="E81" s="146" t="str">
        <f t="shared" ref="E81:P81" si="1113">IF(OR(E65="",E66=""),"Não","ok")</f>
        <v>Não</v>
      </c>
      <c r="F81" s="146" t="str">
        <f t="shared" si="1113"/>
        <v>Não</v>
      </c>
      <c r="G81" s="146" t="str">
        <f t="shared" si="1113"/>
        <v>Não</v>
      </c>
      <c r="H81" s="146" t="str">
        <f t="shared" si="1113"/>
        <v>Não</v>
      </c>
      <c r="I81" s="146" t="str">
        <f t="shared" si="1113"/>
        <v>Não</v>
      </c>
      <c r="J81" s="146" t="str">
        <f t="shared" si="1113"/>
        <v>Não</v>
      </c>
      <c r="K81" s="146" t="str">
        <f t="shared" si="1113"/>
        <v>Não</v>
      </c>
      <c r="L81" s="146" t="str">
        <f t="shared" si="1113"/>
        <v>Não</v>
      </c>
      <c r="M81" s="146" t="str">
        <f t="shared" si="1113"/>
        <v>Não</v>
      </c>
      <c r="N81" s="146" t="str">
        <f t="shared" si="1113"/>
        <v>Não</v>
      </c>
      <c r="O81" s="146" t="str">
        <f t="shared" si="1113"/>
        <v>Não</v>
      </c>
      <c r="P81" s="146" t="str">
        <f t="shared" si="1113"/>
        <v>Não</v>
      </c>
      <c r="U81" s="146" t="str">
        <f>IF(OR(U65="",U66=""),"Não","ok")</f>
        <v>Não</v>
      </c>
      <c r="V81" s="146" t="str">
        <f t="shared" ref="V81:AF81" si="1114">IF(OR(V65="",V66=""),"Não","ok")</f>
        <v>Não</v>
      </c>
      <c r="W81" s="146" t="str">
        <f t="shared" si="1114"/>
        <v>Não</v>
      </c>
      <c r="X81" s="146" t="str">
        <f t="shared" si="1114"/>
        <v>Não</v>
      </c>
      <c r="Y81" s="146" t="str">
        <f t="shared" si="1114"/>
        <v>Não</v>
      </c>
      <c r="Z81" s="146" t="str">
        <f t="shared" si="1114"/>
        <v>Não</v>
      </c>
      <c r="AA81" s="146" t="str">
        <f t="shared" si="1114"/>
        <v>Não</v>
      </c>
      <c r="AB81" s="146" t="str">
        <f t="shared" si="1114"/>
        <v>Não</v>
      </c>
      <c r="AC81" s="146" t="str">
        <f t="shared" si="1114"/>
        <v>Não</v>
      </c>
      <c r="AD81" s="146" t="str">
        <f t="shared" si="1114"/>
        <v>Não</v>
      </c>
      <c r="AE81" s="146" t="str">
        <f t="shared" si="1114"/>
        <v>Não</v>
      </c>
      <c r="AF81" s="146" t="str">
        <f t="shared" si="1114"/>
        <v>Não</v>
      </c>
      <c r="AK81" s="146" t="str">
        <f>IF(OR(AK65="",AK66=""),"Não","ok")</f>
        <v>Não</v>
      </c>
      <c r="AL81" s="146" t="str">
        <f t="shared" ref="AL81:AV81" si="1115">IF(OR(AL65="",AL66=""),"Não","ok")</f>
        <v>Não</v>
      </c>
      <c r="AM81" s="146" t="str">
        <f t="shared" si="1115"/>
        <v>Não</v>
      </c>
      <c r="AN81" s="146" t="str">
        <f t="shared" si="1115"/>
        <v>Não</v>
      </c>
      <c r="AO81" s="146" t="str">
        <f t="shared" si="1115"/>
        <v>Não</v>
      </c>
      <c r="AP81" s="146" t="str">
        <f t="shared" si="1115"/>
        <v>Não</v>
      </c>
      <c r="AQ81" s="146" t="str">
        <f t="shared" si="1115"/>
        <v>Não</v>
      </c>
      <c r="AR81" s="146" t="str">
        <f t="shared" si="1115"/>
        <v>Não</v>
      </c>
      <c r="AS81" s="146" t="str">
        <f t="shared" si="1115"/>
        <v>Não</v>
      </c>
      <c r="AT81" s="146" t="str">
        <f t="shared" si="1115"/>
        <v>Não</v>
      </c>
      <c r="AU81" s="146" t="str">
        <f t="shared" si="1115"/>
        <v>Não</v>
      </c>
      <c r="AV81" s="146" t="str">
        <f t="shared" si="1115"/>
        <v>Não</v>
      </c>
      <c r="BA81" s="146" t="str">
        <f>IF(OR(BA65="",BA66=""),"Não","ok")</f>
        <v>Não</v>
      </c>
      <c r="BB81" s="146" t="str">
        <f t="shared" ref="BB81:BL81" si="1116">IF(OR(BB65="",BB66=""),"Não","ok")</f>
        <v>Não</v>
      </c>
      <c r="BC81" s="146" t="str">
        <f t="shared" si="1116"/>
        <v>Não</v>
      </c>
      <c r="BD81" s="146" t="str">
        <f t="shared" si="1116"/>
        <v>Não</v>
      </c>
      <c r="BE81" s="146" t="str">
        <f t="shared" si="1116"/>
        <v>Não</v>
      </c>
      <c r="BF81" s="146" t="str">
        <f t="shared" si="1116"/>
        <v>Não</v>
      </c>
      <c r="BG81" s="146" t="str">
        <f t="shared" si="1116"/>
        <v>Não</v>
      </c>
      <c r="BH81" s="146" t="str">
        <f t="shared" si="1116"/>
        <v>Não</v>
      </c>
      <c r="BI81" s="146" t="str">
        <f t="shared" si="1116"/>
        <v>Não</v>
      </c>
      <c r="BJ81" s="146" t="str">
        <f t="shared" si="1116"/>
        <v>Não</v>
      </c>
      <c r="BK81" s="146" t="str">
        <f t="shared" si="1116"/>
        <v>Não</v>
      </c>
      <c r="BL81" s="146" t="str">
        <f t="shared" si="1116"/>
        <v>Não</v>
      </c>
      <c r="BQ81" s="146" t="str">
        <f t="shared" ref="BQ81:CB81" si="1117">IF(OR(BQ65="",BQ66=""),"Não","ok")</f>
        <v>Não</v>
      </c>
      <c r="BR81" s="146" t="str">
        <f t="shared" si="1117"/>
        <v>Não</v>
      </c>
      <c r="BS81" s="146" t="str">
        <f t="shared" si="1117"/>
        <v>Não</v>
      </c>
      <c r="BT81" s="146" t="str">
        <f t="shared" si="1117"/>
        <v>Não</v>
      </c>
      <c r="BU81" s="146" t="str">
        <f t="shared" si="1117"/>
        <v>Não</v>
      </c>
      <c r="BV81" s="146" t="str">
        <f t="shared" si="1117"/>
        <v>Não</v>
      </c>
      <c r="BW81" s="146" t="str">
        <f t="shared" si="1117"/>
        <v>Não</v>
      </c>
      <c r="BX81" s="146" t="str">
        <f t="shared" si="1117"/>
        <v>Não</v>
      </c>
      <c r="BY81" s="146" t="str">
        <f t="shared" si="1117"/>
        <v>Não</v>
      </c>
      <c r="BZ81" s="146" t="str">
        <f t="shared" si="1117"/>
        <v>Não</v>
      </c>
      <c r="CA81" s="146" t="str">
        <f t="shared" si="1117"/>
        <v>Não</v>
      </c>
      <c r="CB81" s="146" t="str">
        <f t="shared" si="1117"/>
        <v>Não</v>
      </c>
    </row>
    <row r="82" spans="1:80" s="146" customFormat="1" ht="30" customHeight="1">
      <c r="A82" s="42"/>
      <c r="E82" s="146" t="str">
        <f>IF(E81="ok",COLUMN(A111),"")</f>
        <v/>
      </c>
      <c r="F82" s="146" t="str">
        <f t="shared" ref="F82:P82" si="1118">IF(F81="ok",COLUMN(B111),"")</f>
        <v/>
      </c>
      <c r="G82" s="146" t="str">
        <f t="shared" si="1118"/>
        <v/>
      </c>
      <c r="H82" s="146" t="str">
        <f t="shared" si="1118"/>
        <v/>
      </c>
      <c r="I82" s="146" t="str">
        <f t="shared" si="1118"/>
        <v/>
      </c>
      <c r="J82" s="146" t="str">
        <f t="shared" si="1118"/>
        <v/>
      </c>
      <c r="K82" s="146" t="str">
        <f t="shared" si="1118"/>
        <v/>
      </c>
      <c r="L82" s="146" t="str">
        <f t="shared" si="1118"/>
        <v/>
      </c>
      <c r="M82" s="146" t="str">
        <f t="shared" si="1118"/>
        <v/>
      </c>
      <c r="N82" s="146" t="str">
        <f t="shared" si="1118"/>
        <v/>
      </c>
      <c r="O82" s="146" t="str">
        <f t="shared" si="1118"/>
        <v/>
      </c>
      <c r="P82" s="146" t="str">
        <f t="shared" si="1118"/>
        <v/>
      </c>
      <c r="U82" s="146" t="str">
        <f t="shared" ref="U82:AF82" si="1119">IF(U81="ok",COLUMN(Q111),"")</f>
        <v/>
      </c>
      <c r="V82" s="146" t="str">
        <f t="shared" si="1119"/>
        <v/>
      </c>
      <c r="W82" s="146" t="str">
        <f t="shared" si="1119"/>
        <v/>
      </c>
      <c r="X82" s="146" t="str">
        <f t="shared" si="1119"/>
        <v/>
      </c>
      <c r="Y82" s="146" t="str">
        <f t="shared" si="1119"/>
        <v/>
      </c>
      <c r="Z82" s="146" t="str">
        <f t="shared" si="1119"/>
        <v/>
      </c>
      <c r="AA82" s="146" t="str">
        <f t="shared" si="1119"/>
        <v/>
      </c>
      <c r="AB82" s="146" t="str">
        <f t="shared" si="1119"/>
        <v/>
      </c>
      <c r="AC82" s="146" t="str">
        <f t="shared" si="1119"/>
        <v/>
      </c>
      <c r="AD82" s="146" t="str">
        <f t="shared" si="1119"/>
        <v/>
      </c>
      <c r="AE82" s="146" t="str">
        <f t="shared" si="1119"/>
        <v/>
      </c>
      <c r="AF82" s="146" t="str">
        <f t="shared" si="1119"/>
        <v/>
      </c>
      <c r="AK82" s="146" t="str">
        <f t="shared" ref="AK82:BL82" si="1120">IF(AK81="ok",COLUMN(AG111),"")</f>
        <v/>
      </c>
      <c r="AL82" s="146" t="str">
        <f t="shared" si="1120"/>
        <v/>
      </c>
      <c r="AM82" s="146" t="str">
        <f t="shared" si="1120"/>
        <v/>
      </c>
      <c r="AN82" s="146" t="str">
        <f t="shared" si="1120"/>
        <v/>
      </c>
      <c r="AO82" s="146" t="str">
        <f t="shared" si="1120"/>
        <v/>
      </c>
      <c r="AP82" s="146" t="str">
        <f t="shared" si="1120"/>
        <v/>
      </c>
      <c r="AQ82" s="146" t="str">
        <f t="shared" si="1120"/>
        <v/>
      </c>
      <c r="AR82" s="146" t="str">
        <f t="shared" si="1120"/>
        <v/>
      </c>
      <c r="AS82" s="146" t="str">
        <f t="shared" si="1120"/>
        <v/>
      </c>
      <c r="AT82" s="146" t="str">
        <f t="shared" si="1120"/>
        <v/>
      </c>
      <c r="AU82" s="146" t="str">
        <f t="shared" si="1120"/>
        <v/>
      </c>
      <c r="AV82" s="146" t="str">
        <f t="shared" si="1120"/>
        <v/>
      </c>
      <c r="AW82" s="146" t="str">
        <f t="shared" si="1120"/>
        <v/>
      </c>
      <c r="AX82" s="146" t="str">
        <f t="shared" si="1120"/>
        <v/>
      </c>
      <c r="AY82" s="146" t="str">
        <f t="shared" si="1120"/>
        <v/>
      </c>
      <c r="AZ82" s="146" t="str">
        <f t="shared" si="1120"/>
        <v/>
      </c>
      <c r="BA82" s="146" t="str">
        <f t="shared" si="1120"/>
        <v/>
      </c>
      <c r="BB82" s="146" t="str">
        <f t="shared" si="1120"/>
        <v/>
      </c>
      <c r="BC82" s="146" t="str">
        <f t="shared" si="1120"/>
        <v/>
      </c>
      <c r="BD82" s="146" t="str">
        <f t="shared" si="1120"/>
        <v/>
      </c>
      <c r="BE82" s="146" t="str">
        <f t="shared" si="1120"/>
        <v/>
      </c>
      <c r="BF82" s="146" t="str">
        <f t="shared" si="1120"/>
        <v/>
      </c>
      <c r="BG82" s="146" t="str">
        <f t="shared" si="1120"/>
        <v/>
      </c>
      <c r="BH82" s="146" t="str">
        <f t="shared" si="1120"/>
        <v/>
      </c>
      <c r="BI82" s="146" t="str">
        <f t="shared" si="1120"/>
        <v/>
      </c>
      <c r="BJ82" s="146" t="str">
        <f t="shared" si="1120"/>
        <v/>
      </c>
      <c r="BK82" s="146" t="str">
        <f t="shared" si="1120"/>
        <v/>
      </c>
      <c r="BL82" s="146" t="str">
        <f t="shared" si="1120"/>
        <v/>
      </c>
      <c r="BQ82" s="146" t="str">
        <f t="shared" ref="BQ82:CB82" si="1121">IF(BQ81="ok",COLUMN(BM111),"")</f>
        <v/>
      </c>
      <c r="BR82" s="146" t="str">
        <f t="shared" si="1121"/>
        <v/>
      </c>
      <c r="BS82" s="146" t="str">
        <f t="shared" si="1121"/>
        <v/>
      </c>
      <c r="BT82" s="146" t="str">
        <f t="shared" si="1121"/>
        <v/>
      </c>
      <c r="BU82" s="146" t="str">
        <f t="shared" si="1121"/>
        <v/>
      </c>
      <c r="BV82" s="146" t="str">
        <f t="shared" si="1121"/>
        <v/>
      </c>
      <c r="BW82" s="146" t="str">
        <f t="shared" si="1121"/>
        <v/>
      </c>
      <c r="BX82" s="146" t="str">
        <f t="shared" si="1121"/>
        <v/>
      </c>
      <c r="BY82" s="146" t="str">
        <f t="shared" si="1121"/>
        <v/>
      </c>
      <c r="BZ82" s="146" t="str">
        <f t="shared" si="1121"/>
        <v/>
      </c>
      <c r="CA82" s="146" t="str">
        <f t="shared" si="1121"/>
        <v/>
      </c>
      <c r="CB82" s="146" t="str">
        <f t="shared" si="1121"/>
        <v/>
      </c>
    </row>
    <row r="83" spans="1:80" s="146" customFormat="1" ht="30" customHeight="1">
      <c r="A83" s="42"/>
      <c r="E83" s="146" t="str">
        <f>IF(OR(E67="",E68=""),"Não","ok")</f>
        <v>Não</v>
      </c>
      <c r="F83" s="146" t="str">
        <f t="shared" ref="F83:P83" si="1122">IF(OR(F67="",F68=""),"Não","ok")</f>
        <v>Não</v>
      </c>
      <c r="G83" s="146" t="str">
        <f t="shared" si="1122"/>
        <v>Não</v>
      </c>
      <c r="H83" s="146" t="str">
        <f t="shared" si="1122"/>
        <v>Não</v>
      </c>
      <c r="I83" s="146" t="str">
        <f t="shared" si="1122"/>
        <v>Não</v>
      </c>
      <c r="J83" s="146" t="str">
        <f t="shared" si="1122"/>
        <v>Não</v>
      </c>
      <c r="K83" s="146" t="str">
        <f t="shared" si="1122"/>
        <v>Não</v>
      </c>
      <c r="L83" s="146" t="str">
        <f t="shared" si="1122"/>
        <v>Não</v>
      </c>
      <c r="M83" s="146" t="str">
        <f t="shared" si="1122"/>
        <v>Não</v>
      </c>
      <c r="N83" s="146" t="str">
        <f t="shared" si="1122"/>
        <v>Não</v>
      </c>
      <c r="O83" s="146" t="str">
        <f t="shared" si="1122"/>
        <v>Não</v>
      </c>
      <c r="P83" s="146" t="str">
        <f t="shared" si="1122"/>
        <v>Não</v>
      </c>
      <c r="U83" s="146" t="str">
        <f t="shared" ref="U83:AF83" si="1123">IF(OR(U67="",U68=""),"Não","ok")</f>
        <v>Não</v>
      </c>
      <c r="V83" s="146" t="str">
        <f t="shared" si="1123"/>
        <v>Não</v>
      </c>
      <c r="W83" s="146" t="str">
        <f t="shared" si="1123"/>
        <v>Não</v>
      </c>
      <c r="X83" s="146" t="str">
        <f t="shared" si="1123"/>
        <v>Não</v>
      </c>
      <c r="Y83" s="146" t="str">
        <f t="shared" si="1123"/>
        <v>Não</v>
      </c>
      <c r="Z83" s="146" t="str">
        <f t="shared" si="1123"/>
        <v>Não</v>
      </c>
      <c r="AA83" s="146" t="str">
        <f t="shared" si="1123"/>
        <v>Não</v>
      </c>
      <c r="AB83" s="146" t="str">
        <f t="shared" si="1123"/>
        <v>Não</v>
      </c>
      <c r="AC83" s="146" t="str">
        <f t="shared" si="1123"/>
        <v>Não</v>
      </c>
      <c r="AD83" s="146" t="str">
        <f t="shared" si="1123"/>
        <v>Não</v>
      </c>
      <c r="AE83" s="146" t="str">
        <f t="shared" si="1123"/>
        <v>Não</v>
      </c>
      <c r="AF83" s="146" t="str">
        <f t="shared" si="1123"/>
        <v>Não</v>
      </c>
      <c r="AK83" s="146" t="str">
        <f t="shared" ref="AK83:BL83" si="1124">IF(OR(AK67="",AK68=""),"Não","ok")</f>
        <v>Não</v>
      </c>
      <c r="AL83" s="146" t="str">
        <f t="shared" si="1124"/>
        <v>Não</v>
      </c>
      <c r="AM83" s="146" t="str">
        <f t="shared" si="1124"/>
        <v>Não</v>
      </c>
      <c r="AN83" s="146" t="str">
        <f t="shared" si="1124"/>
        <v>Não</v>
      </c>
      <c r="AO83" s="146" t="str">
        <f t="shared" si="1124"/>
        <v>Não</v>
      </c>
      <c r="AP83" s="146" t="str">
        <f t="shared" si="1124"/>
        <v>Não</v>
      </c>
      <c r="AQ83" s="146" t="str">
        <f t="shared" si="1124"/>
        <v>Não</v>
      </c>
      <c r="AR83" s="146" t="str">
        <f t="shared" si="1124"/>
        <v>Não</v>
      </c>
      <c r="AS83" s="146" t="str">
        <f t="shared" si="1124"/>
        <v>Não</v>
      </c>
      <c r="AT83" s="146" t="str">
        <f t="shared" si="1124"/>
        <v>Não</v>
      </c>
      <c r="AU83" s="146" t="str">
        <f t="shared" si="1124"/>
        <v>Não</v>
      </c>
      <c r="AV83" s="146" t="str">
        <f t="shared" si="1124"/>
        <v>Não</v>
      </c>
      <c r="AW83" s="146" t="str">
        <f t="shared" si="1124"/>
        <v>Não</v>
      </c>
      <c r="AX83" s="146" t="str">
        <f t="shared" si="1124"/>
        <v>Não</v>
      </c>
      <c r="AY83" s="146" t="str">
        <f t="shared" si="1124"/>
        <v>Não</v>
      </c>
      <c r="AZ83" s="146" t="str">
        <f t="shared" si="1124"/>
        <v>Não</v>
      </c>
      <c r="BA83" s="146" t="str">
        <f t="shared" si="1124"/>
        <v>Não</v>
      </c>
      <c r="BB83" s="146" t="str">
        <f t="shared" si="1124"/>
        <v>Não</v>
      </c>
      <c r="BC83" s="146" t="str">
        <f t="shared" si="1124"/>
        <v>Não</v>
      </c>
      <c r="BD83" s="146" t="str">
        <f t="shared" si="1124"/>
        <v>Não</v>
      </c>
      <c r="BE83" s="146" t="str">
        <f t="shared" si="1124"/>
        <v>Não</v>
      </c>
      <c r="BF83" s="146" t="str">
        <f t="shared" si="1124"/>
        <v>Não</v>
      </c>
      <c r="BG83" s="146" t="str">
        <f t="shared" si="1124"/>
        <v>Não</v>
      </c>
      <c r="BH83" s="146" t="str">
        <f t="shared" si="1124"/>
        <v>Não</v>
      </c>
      <c r="BI83" s="146" t="str">
        <f t="shared" si="1124"/>
        <v>Não</v>
      </c>
      <c r="BJ83" s="146" t="str">
        <f t="shared" si="1124"/>
        <v>Não</v>
      </c>
      <c r="BK83" s="146" t="str">
        <f t="shared" si="1124"/>
        <v>Não</v>
      </c>
      <c r="BL83" s="146" t="str">
        <f t="shared" si="1124"/>
        <v>Não</v>
      </c>
      <c r="BQ83" s="146" t="str">
        <f t="shared" ref="BQ83:CB83" si="1125">IF(OR(BQ67="",BQ68=""),"Não","ok")</f>
        <v>Não</v>
      </c>
      <c r="BR83" s="146" t="str">
        <f t="shared" si="1125"/>
        <v>Não</v>
      </c>
      <c r="BS83" s="146" t="str">
        <f t="shared" si="1125"/>
        <v>Não</v>
      </c>
      <c r="BT83" s="146" t="str">
        <f t="shared" si="1125"/>
        <v>Não</v>
      </c>
      <c r="BU83" s="146" t="str">
        <f t="shared" si="1125"/>
        <v>Não</v>
      </c>
      <c r="BV83" s="146" t="str">
        <f t="shared" si="1125"/>
        <v>Não</v>
      </c>
      <c r="BW83" s="146" t="str">
        <f t="shared" si="1125"/>
        <v>Não</v>
      </c>
      <c r="BX83" s="146" t="str">
        <f t="shared" si="1125"/>
        <v>Não</v>
      </c>
      <c r="BY83" s="146" t="str">
        <f t="shared" si="1125"/>
        <v>Não</v>
      </c>
      <c r="BZ83" s="146" t="str">
        <f t="shared" si="1125"/>
        <v>Não</v>
      </c>
      <c r="CA83" s="146" t="str">
        <f t="shared" si="1125"/>
        <v>Não</v>
      </c>
      <c r="CB83" s="146" t="str">
        <f t="shared" si="1125"/>
        <v>Não</v>
      </c>
    </row>
    <row r="84" spans="1:80" s="146" customFormat="1" ht="30" customHeight="1">
      <c r="A84" s="42"/>
      <c r="E84" s="146" t="str">
        <f>IF(E83="ok",COLUMN(A113),"")</f>
        <v/>
      </c>
      <c r="F84" s="146" t="str">
        <f t="shared" ref="F84:P84" si="1126">IF(F83="ok",COLUMN(B113),"")</f>
        <v/>
      </c>
      <c r="G84" s="146" t="str">
        <f t="shared" si="1126"/>
        <v/>
      </c>
      <c r="H84" s="146" t="str">
        <f t="shared" si="1126"/>
        <v/>
      </c>
      <c r="I84" s="146" t="str">
        <f t="shared" si="1126"/>
        <v/>
      </c>
      <c r="J84" s="146" t="str">
        <f t="shared" si="1126"/>
        <v/>
      </c>
      <c r="K84" s="146" t="str">
        <f t="shared" si="1126"/>
        <v/>
      </c>
      <c r="L84" s="146" t="str">
        <f t="shared" si="1126"/>
        <v/>
      </c>
      <c r="M84" s="146" t="str">
        <f t="shared" si="1126"/>
        <v/>
      </c>
      <c r="N84" s="146" t="str">
        <f t="shared" si="1126"/>
        <v/>
      </c>
      <c r="O84" s="146" t="str">
        <f t="shared" si="1126"/>
        <v/>
      </c>
      <c r="P84" s="146" t="str">
        <f t="shared" si="1126"/>
        <v/>
      </c>
      <c r="U84" s="146" t="str">
        <f t="shared" ref="U84:AF84" si="1127">IF(U83="ok",COLUMN(Q112),"")</f>
        <v/>
      </c>
      <c r="V84" s="146" t="str">
        <f t="shared" si="1127"/>
        <v/>
      </c>
      <c r="W84" s="146" t="str">
        <f t="shared" si="1127"/>
        <v/>
      </c>
      <c r="X84" s="146" t="str">
        <f t="shared" si="1127"/>
        <v/>
      </c>
      <c r="Y84" s="146" t="str">
        <f t="shared" si="1127"/>
        <v/>
      </c>
      <c r="Z84" s="146" t="str">
        <f t="shared" si="1127"/>
        <v/>
      </c>
      <c r="AA84" s="146" t="str">
        <f t="shared" si="1127"/>
        <v/>
      </c>
      <c r="AB84" s="146" t="str">
        <f t="shared" si="1127"/>
        <v/>
      </c>
      <c r="AC84" s="146" t="str">
        <f t="shared" si="1127"/>
        <v/>
      </c>
      <c r="AD84" s="146" t="str">
        <f t="shared" si="1127"/>
        <v/>
      </c>
      <c r="AE84" s="146" t="str">
        <f t="shared" si="1127"/>
        <v/>
      </c>
      <c r="AF84" s="146" t="str">
        <f t="shared" si="1127"/>
        <v/>
      </c>
      <c r="AK84" s="146" t="str">
        <f t="shared" ref="AK84:BL84" si="1128">IF(AK83="ok",COLUMN(AG112),"")</f>
        <v/>
      </c>
      <c r="AL84" s="146" t="str">
        <f t="shared" si="1128"/>
        <v/>
      </c>
      <c r="AM84" s="146" t="str">
        <f t="shared" si="1128"/>
        <v/>
      </c>
      <c r="AN84" s="146" t="str">
        <f t="shared" si="1128"/>
        <v/>
      </c>
      <c r="AO84" s="146" t="str">
        <f t="shared" si="1128"/>
        <v/>
      </c>
      <c r="AP84" s="146" t="str">
        <f t="shared" si="1128"/>
        <v/>
      </c>
      <c r="AQ84" s="146" t="str">
        <f t="shared" si="1128"/>
        <v/>
      </c>
      <c r="AR84" s="146" t="str">
        <f t="shared" si="1128"/>
        <v/>
      </c>
      <c r="AS84" s="146" t="str">
        <f t="shared" si="1128"/>
        <v/>
      </c>
      <c r="AT84" s="146" t="str">
        <f t="shared" si="1128"/>
        <v/>
      </c>
      <c r="AU84" s="146" t="str">
        <f t="shared" si="1128"/>
        <v/>
      </c>
      <c r="AV84" s="146" t="str">
        <f t="shared" si="1128"/>
        <v/>
      </c>
      <c r="AW84" s="146" t="str">
        <f t="shared" si="1128"/>
        <v/>
      </c>
      <c r="AX84" s="146" t="str">
        <f t="shared" si="1128"/>
        <v/>
      </c>
      <c r="AY84" s="146" t="str">
        <f t="shared" si="1128"/>
        <v/>
      </c>
      <c r="AZ84" s="146" t="str">
        <f t="shared" si="1128"/>
        <v/>
      </c>
      <c r="BA84" s="146" t="str">
        <f t="shared" si="1128"/>
        <v/>
      </c>
      <c r="BB84" s="146" t="str">
        <f t="shared" si="1128"/>
        <v/>
      </c>
      <c r="BC84" s="146" t="str">
        <f t="shared" si="1128"/>
        <v/>
      </c>
      <c r="BD84" s="146" t="str">
        <f t="shared" si="1128"/>
        <v/>
      </c>
      <c r="BE84" s="146" t="str">
        <f t="shared" si="1128"/>
        <v/>
      </c>
      <c r="BF84" s="146" t="str">
        <f t="shared" si="1128"/>
        <v/>
      </c>
      <c r="BG84" s="146" t="str">
        <f t="shared" si="1128"/>
        <v/>
      </c>
      <c r="BH84" s="146" t="str">
        <f t="shared" si="1128"/>
        <v/>
      </c>
      <c r="BI84" s="146" t="str">
        <f t="shared" si="1128"/>
        <v/>
      </c>
      <c r="BJ84" s="146" t="str">
        <f t="shared" si="1128"/>
        <v/>
      </c>
      <c r="BK84" s="146" t="str">
        <f t="shared" si="1128"/>
        <v/>
      </c>
      <c r="BL84" s="146" t="str">
        <f t="shared" si="1128"/>
        <v/>
      </c>
      <c r="BQ84" s="146" t="str">
        <f t="shared" ref="BQ84:CB84" si="1129">IF(BQ83="ok",COLUMN(BM112),"")</f>
        <v/>
      </c>
      <c r="BR84" s="146" t="str">
        <f t="shared" si="1129"/>
        <v/>
      </c>
      <c r="BS84" s="146" t="str">
        <f t="shared" si="1129"/>
        <v/>
      </c>
      <c r="BT84" s="146" t="str">
        <f t="shared" si="1129"/>
        <v/>
      </c>
      <c r="BU84" s="146" t="str">
        <f t="shared" si="1129"/>
        <v/>
      </c>
      <c r="BV84" s="146" t="str">
        <f t="shared" si="1129"/>
        <v/>
      </c>
      <c r="BW84" s="146" t="str">
        <f t="shared" si="1129"/>
        <v/>
      </c>
      <c r="BX84" s="146" t="str">
        <f t="shared" si="1129"/>
        <v/>
      </c>
      <c r="BY84" s="146" t="str">
        <f t="shared" si="1129"/>
        <v/>
      </c>
      <c r="BZ84" s="146" t="str">
        <f t="shared" si="1129"/>
        <v/>
      </c>
      <c r="CA84" s="146" t="str">
        <f t="shared" si="1129"/>
        <v/>
      </c>
      <c r="CB84" s="146" t="str">
        <f t="shared" si="1129"/>
        <v/>
      </c>
    </row>
    <row r="85" spans="1:80" s="146" customFormat="1" ht="30" customHeight="1">
      <c r="A85" s="42"/>
      <c r="E85" s="146" t="str">
        <f>IF(OR(E69="",E70=""),"Não","ok")</f>
        <v>Não</v>
      </c>
      <c r="F85" s="146" t="str">
        <f t="shared" ref="F85:P85" si="1130">IF(OR(F69="",F70=""),"Não","ok")</f>
        <v>Não</v>
      </c>
      <c r="G85" s="146" t="str">
        <f t="shared" si="1130"/>
        <v>Não</v>
      </c>
      <c r="H85" s="146" t="str">
        <f t="shared" si="1130"/>
        <v>Não</v>
      </c>
      <c r="I85" s="146" t="str">
        <f t="shared" si="1130"/>
        <v>Não</v>
      </c>
      <c r="J85" s="146" t="str">
        <f t="shared" si="1130"/>
        <v>Não</v>
      </c>
      <c r="K85" s="146" t="str">
        <f t="shared" si="1130"/>
        <v>Não</v>
      </c>
      <c r="L85" s="146" t="str">
        <f t="shared" si="1130"/>
        <v>Não</v>
      </c>
      <c r="M85" s="146" t="str">
        <f t="shared" si="1130"/>
        <v>Não</v>
      </c>
      <c r="N85" s="146" t="str">
        <f t="shared" si="1130"/>
        <v>Não</v>
      </c>
      <c r="O85" s="146" t="str">
        <f t="shared" si="1130"/>
        <v>Não</v>
      </c>
      <c r="P85" s="146" t="str">
        <f t="shared" si="1130"/>
        <v>Não</v>
      </c>
      <c r="U85" s="146" t="str">
        <f t="shared" ref="U85:AF85" si="1131">IF(OR(U69="",U70=""),"Não","ok")</f>
        <v>Não</v>
      </c>
      <c r="V85" s="146" t="str">
        <f t="shared" si="1131"/>
        <v>Não</v>
      </c>
      <c r="W85" s="146" t="str">
        <f t="shared" si="1131"/>
        <v>Não</v>
      </c>
      <c r="X85" s="146" t="str">
        <f t="shared" si="1131"/>
        <v>Não</v>
      </c>
      <c r="Y85" s="146" t="str">
        <f t="shared" si="1131"/>
        <v>Não</v>
      </c>
      <c r="Z85" s="146" t="str">
        <f t="shared" si="1131"/>
        <v>Não</v>
      </c>
      <c r="AA85" s="146" t="str">
        <f t="shared" si="1131"/>
        <v>Não</v>
      </c>
      <c r="AB85" s="146" t="str">
        <f t="shared" si="1131"/>
        <v>Não</v>
      </c>
      <c r="AC85" s="146" t="str">
        <f t="shared" si="1131"/>
        <v>Não</v>
      </c>
      <c r="AD85" s="146" t="str">
        <f t="shared" si="1131"/>
        <v>Não</v>
      </c>
      <c r="AE85" s="146" t="str">
        <f t="shared" si="1131"/>
        <v>Não</v>
      </c>
      <c r="AF85" s="146" t="str">
        <f t="shared" si="1131"/>
        <v>Não</v>
      </c>
      <c r="AK85" s="146" t="str">
        <f t="shared" ref="AK85:BL85" si="1132">IF(OR(AK69="",AK70=""),"Não","ok")</f>
        <v>Não</v>
      </c>
      <c r="AL85" s="146" t="str">
        <f t="shared" si="1132"/>
        <v>Não</v>
      </c>
      <c r="AM85" s="146" t="str">
        <f t="shared" si="1132"/>
        <v>Não</v>
      </c>
      <c r="AN85" s="146" t="str">
        <f t="shared" si="1132"/>
        <v>Não</v>
      </c>
      <c r="AO85" s="146" t="str">
        <f t="shared" si="1132"/>
        <v>Não</v>
      </c>
      <c r="AP85" s="146" t="str">
        <f t="shared" si="1132"/>
        <v>Não</v>
      </c>
      <c r="AQ85" s="146" t="str">
        <f t="shared" si="1132"/>
        <v>Não</v>
      </c>
      <c r="AR85" s="146" t="str">
        <f t="shared" si="1132"/>
        <v>Não</v>
      </c>
      <c r="AS85" s="146" t="str">
        <f t="shared" si="1132"/>
        <v>Não</v>
      </c>
      <c r="AT85" s="146" t="str">
        <f t="shared" si="1132"/>
        <v>Não</v>
      </c>
      <c r="AU85" s="146" t="str">
        <f t="shared" si="1132"/>
        <v>Não</v>
      </c>
      <c r="AV85" s="146" t="str">
        <f t="shared" si="1132"/>
        <v>Não</v>
      </c>
      <c r="AW85" s="146" t="str">
        <f t="shared" si="1132"/>
        <v>Não</v>
      </c>
      <c r="AX85" s="146" t="str">
        <f t="shared" si="1132"/>
        <v>Não</v>
      </c>
      <c r="AY85" s="146" t="str">
        <f t="shared" si="1132"/>
        <v>Não</v>
      </c>
      <c r="AZ85" s="146" t="str">
        <f t="shared" si="1132"/>
        <v>Não</v>
      </c>
      <c r="BA85" s="146" t="str">
        <f t="shared" si="1132"/>
        <v>Não</v>
      </c>
      <c r="BB85" s="146" t="str">
        <f t="shared" si="1132"/>
        <v>Não</v>
      </c>
      <c r="BC85" s="146" t="str">
        <f t="shared" si="1132"/>
        <v>Não</v>
      </c>
      <c r="BD85" s="146" t="str">
        <f t="shared" si="1132"/>
        <v>Não</v>
      </c>
      <c r="BE85" s="146" t="str">
        <f t="shared" si="1132"/>
        <v>Não</v>
      </c>
      <c r="BF85" s="146" t="str">
        <f t="shared" si="1132"/>
        <v>Não</v>
      </c>
      <c r="BG85" s="146" t="str">
        <f t="shared" si="1132"/>
        <v>Não</v>
      </c>
      <c r="BH85" s="146" t="str">
        <f t="shared" si="1132"/>
        <v>Não</v>
      </c>
      <c r="BI85" s="146" t="str">
        <f t="shared" si="1132"/>
        <v>Não</v>
      </c>
      <c r="BJ85" s="146" t="str">
        <f t="shared" si="1132"/>
        <v>Não</v>
      </c>
      <c r="BK85" s="146" t="str">
        <f t="shared" si="1132"/>
        <v>Não</v>
      </c>
      <c r="BL85" s="146" t="str">
        <f t="shared" si="1132"/>
        <v>Não</v>
      </c>
      <c r="BQ85" s="146" t="str">
        <f t="shared" ref="BQ85:CB85" si="1133">IF(OR(BQ69="",BQ70=""),"Não","ok")</f>
        <v>Não</v>
      </c>
      <c r="BR85" s="146" t="str">
        <f t="shared" si="1133"/>
        <v>Não</v>
      </c>
      <c r="BS85" s="146" t="str">
        <f t="shared" si="1133"/>
        <v>Não</v>
      </c>
      <c r="BT85" s="146" t="str">
        <f t="shared" si="1133"/>
        <v>Não</v>
      </c>
      <c r="BU85" s="146" t="str">
        <f t="shared" si="1133"/>
        <v>Não</v>
      </c>
      <c r="BV85" s="146" t="str">
        <f t="shared" si="1133"/>
        <v>Não</v>
      </c>
      <c r="BW85" s="146" t="str">
        <f t="shared" si="1133"/>
        <v>Não</v>
      </c>
      <c r="BX85" s="146" t="str">
        <f t="shared" si="1133"/>
        <v>Não</v>
      </c>
      <c r="BY85" s="146" t="str">
        <f t="shared" si="1133"/>
        <v>Não</v>
      </c>
      <c r="BZ85" s="146" t="str">
        <f t="shared" si="1133"/>
        <v>Não</v>
      </c>
      <c r="CA85" s="146" t="str">
        <f t="shared" si="1133"/>
        <v>Não</v>
      </c>
      <c r="CB85" s="146" t="str">
        <f t="shared" si="1133"/>
        <v>Não</v>
      </c>
    </row>
    <row r="86" spans="1:80" s="146" customFormat="1" ht="30" customHeight="1">
      <c r="A86" s="42"/>
      <c r="E86" s="146" t="str">
        <f>IF(E85="ok",COLUMN(A115),"")</f>
        <v/>
      </c>
      <c r="F86" s="146" t="str">
        <f t="shared" ref="F86:P86" si="1134">IF(F85="ok",COLUMN(B115),"")</f>
        <v/>
      </c>
      <c r="G86" s="146" t="str">
        <f t="shared" si="1134"/>
        <v/>
      </c>
      <c r="H86" s="146" t="str">
        <f t="shared" si="1134"/>
        <v/>
      </c>
      <c r="I86" s="146" t="str">
        <f t="shared" si="1134"/>
        <v/>
      </c>
      <c r="J86" s="146" t="str">
        <f t="shared" si="1134"/>
        <v/>
      </c>
      <c r="K86" s="146" t="str">
        <f t="shared" si="1134"/>
        <v/>
      </c>
      <c r="L86" s="146" t="str">
        <f t="shared" si="1134"/>
        <v/>
      </c>
      <c r="M86" s="146" t="str">
        <f t="shared" si="1134"/>
        <v/>
      </c>
      <c r="N86" s="146" t="str">
        <f t="shared" si="1134"/>
        <v/>
      </c>
      <c r="O86" s="146" t="str">
        <f t="shared" si="1134"/>
        <v/>
      </c>
      <c r="P86" s="146" t="str">
        <f t="shared" si="1134"/>
        <v/>
      </c>
      <c r="U86" s="146" t="str">
        <f t="shared" ref="U86:AF86" si="1135">IF(U85="ok",COLUMN(Q113),"")</f>
        <v/>
      </c>
      <c r="V86" s="146" t="str">
        <f t="shared" si="1135"/>
        <v/>
      </c>
      <c r="W86" s="146" t="str">
        <f t="shared" si="1135"/>
        <v/>
      </c>
      <c r="X86" s="146" t="str">
        <f t="shared" si="1135"/>
        <v/>
      </c>
      <c r="Y86" s="146" t="str">
        <f t="shared" si="1135"/>
        <v/>
      </c>
      <c r="Z86" s="146" t="str">
        <f t="shared" si="1135"/>
        <v/>
      </c>
      <c r="AA86" s="146" t="str">
        <f t="shared" si="1135"/>
        <v/>
      </c>
      <c r="AB86" s="146" t="str">
        <f t="shared" si="1135"/>
        <v/>
      </c>
      <c r="AC86" s="146" t="str">
        <f t="shared" si="1135"/>
        <v/>
      </c>
      <c r="AD86" s="146" t="str">
        <f t="shared" si="1135"/>
        <v/>
      </c>
      <c r="AE86" s="146" t="str">
        <f t="shared" si="1135"/>
        <v/>
      </c>
      <c r="AF86" s="146" t="str">
        <f t="shared" si="1135"/>
        <v/>
      </c>
      <c r="AK86" s="146" t="str">
        <f t="shared" ref="AK86:BL86" si="1136">IF(AK85="ok",COLUMN(AG113),"")</f>
        <v/>
      </c>
      <c r="AL86" s="146" t="str">
        <f t="shared" si="1136"/>
        <v/>
      </c>
      <c r="AM86" s="146" t="str">
        <f t="shared" si="1136"/>
        <v/>
      </c>
      <c r="AN86" s="146" t="str">
        <f t="shared" si="1136"/>
        <v/>
      </c>
      <c r="AO86" s="146" t="str">
        <f t="shared" si="1136"/>
        <v/>
      </c>
      <c r="AP86" s="146" t="str">
        <f t="shared" si="1136"/>
        <v/>
      </c>
      <c r="AQ86" s="146" t="str">
        <f t="shared" si="1136"/>
        <v/>
      </c>
      <c r="AR86" s="146" t="str">
        <f t="shared" si="1136"/>
        <v/>
      </c>
      <c r="AS86" s="146" t="str">
        <f t="shared" si="1136"/>
        <v/>
      </c>
      <c r="AT86" s="146" t="str">
        <f t="shared" si="1136"/>
        <v/>
      </c>
      <c r="AU86" s="146" t="str">
        <f t="shared" si="1136"/>
        <v/>
      </c>
      <c r="AV86" s="146" t="str">
        <f t="shared" si="1136"/>
        <v/>
      </c>
      <c r="AW86" s="146" t="str">
        <f t="shared" si="1136"/>
        <v/>
      </c>
      <c r="AX86" s="146" t="str">
        <f t="shared" si="1136"/>
        <v/>
      </c>
      <c r="AY86" s="146" t="str">
        <f t="shared" si="1136"/>
        <v/>
      </c>
      <c r="AZ86" s="146" t="str">
        <f t="shared" si="1136"/>
        <v/>
      </c>
      <c r="BA86" s="146" t="str">
        <f t="shared" si="1136"/>
        <v/>
      </c>
      <c r="BB86" s="146" t="str">
        <f t="shared" si="1136"/>
        <v/>
      </c>
      <c r="BC86" s="146" t="str">
        <f t="shared" si="1136"/>
        <v/>
      </c>
      <c r="BD86" s="146" t="str">
        <f t="shared" si="1136"/>
        <v/>
      </c>
      <c r="BE86" s="146" t="str">
        <f t="shared" si="1136"/>
        <v/>
      </c>
      <c r="BF86" s="146" t="str">
        <f t="shared" si="1136"/>
        <v/>
      </c>
      <c r="BG86" s="146" t="str">
        <f t="shared" si="1136"/>
        <v/>
      </c>
      <c r="BH86" s="146" t="str">
        <f t="shared" si="1136"/>
        <v/>
      </c>
      <c r="BI86" s="146" t="str">
        <f t="shared" si="1136"/>
        <v/>
      </c>
      <c r="BJ86" s="146" t="str">
        <f t="shared" si="1136"/>
        <v/>
      </c>
      <c r="BK86" s="146" t="str">
        <f t="shared" si="1136"/>
        <v/>
      </c>
      <c r="BL86" s="146" t="str">
        <f t="shared" si="1136"/>
        <v/>
      </c>
      <c r="BQ86" s="146" t="str">
        <f t="shared" ref="BQ86:CB86" si="1137">IF(BQ85="ok",COLUMN(BM113),"")</f>
        <v/>
      </c>
      <c r="BR86" s="146" t="str">
        <f t="shared" si="1137"/>
        <v/>
      </c>
      <c r="BS86" s="146" t="str">
        <f t="shared" si="1137"/>
        <v/>
      </c>
      <c r="BT86" s="146" t="str">
        <f t="shared" si="1137"/>
        <v/>
      </c>
      <c r="BU86" s="146" t="str">
        <f t="shared" si="1137"/>
        <v/>
      </c>
      <c r="BV86" s="146" t="str">
        <f t="shared" si="1137"/>
        <v/>
      </c>
      <c r="BW86" s="146" t="str">
        <f t="shared" si="1137"/>
        <v/>
      </c>
      <c r="BX86" s="146" t="str">
        <f t="shared" si="1137"/>
        <v/>
      </c>
      <c r="BY86" s="146" t="str">
        <f t="shared" si="1137"/>
        <v/>
      </c>
      <c r="BZ86" s="146" t="str">
        <f t="shared" si="1137"/>
        <v/>
      </c>
      <c r="CA86" s="146" t="str">
        <f t="shared" si="1137"/>
        <v/>
      </c>
      <c r="CB86" s="146" t="str">
        <f t="shared" si="1137"/>
        <v/>
      </c>
    </row>
    <row r="87" spans="1:80" s="146" customFormat="1" ht="30" customHeight="1">
      <c r="A87" s="42"/>
      <c r="E87" s="146" t="str">
        <f t="shared" ref="E87:P87" si="1138">IF(OR(E71="",E72=""),"Não","ok")</f>
        <v>Não</v>
      </c>
      <c r="F87" s="146" t="str">
        <f t="shared" si="1138"/>
        <v>Não</v>
      </c>
      <c r="G87" s="146" t="str">
        <f t="shared" si="1138"/>
        <v>Não</v>
      </c>
      <c r="H87" s="146" t="str">
        <f t="shared" si="1138"/>
        <v>Não</v>
      </c>
      <c r="I87" s="146" t="str">
        <f t="shared" si="1138"/>
        <v>Não</v>
      </c>
      <c r="J87" s="146" t="str">
        <f t="shared" si="1138"/>
        <v>Não</v>
      </c>
      <c r="K87" s="146" t="str">
        <f t="shared" si="1138"/>
        <v>Não</v>
      </c>
      <c r="L87" s="146" t="str">
        <f t="shared" si="1138"/>
        <v>Não</v>
      </c>
      <c r="M87" s="146" t="str">
        <f t="shared" si="1138"/>
        <v>Não</v>
      </c>
      <c r="N87" s="146" t="str">
        <f t="shared" si="1138"/>
        <v>Não</v>
      </c>
      <c r="O87" s="146" t="str">
        <f t="shared" si="1138"/>
        <v>Não</v>
      </c>
      <c r="P87" s="146" t="str">
        <f t="shared" si="1138"/>
        <v>Não</v>
      </c>
      <c r="U87" s="146" t="str">
        <f>IF(OR(U71="",U72=""),"Não","ok")</f>
        <v>Não</v>
      </c>
      <c r="V87" s="146" t="str">
        <f t="shared" ref="V87:AF87" si="1139">IF(OR(V71="",V72=""),"Não","ok")</f>
        <v>Não</v>
      </c>
      <c r="W87" s="146" t="str">
        <f t="shared" si="1139"/>
        <v>Não</v>
      </c>
      <c r="X87" s="146" t="str">
        <f t="shared" si="1139"/>
        <v>Não</v>
      </c>
      <c r="Y87" s="146" t="str">
        <f t="shared" si="1139"/>
        <v>Não</v>
      </c>
      <c r="Z87" s="146" t="str">
        <f t="shared" si="1139"/>
        <v>Não</v>
      </c>
      <c r="AA87" s="146" t="str">
        <f t="shared" si="1139"/>
        <v>Não</v>
      </c>
      <c r="AB87" s="146" t="str">
        <f t="shared" si="1139"/>
        <v>Não</v>
      </c>
      <c r="AC87" s="146" t="str">
        <f t="shared" si="1139"/>
        <v>Não</v>
      </c>
      <c r="AD87" s="146" t="str">
        <f t="shared" si="1139"/>
        <v>Não</v>
      </c>
      <c r="AE87" s="146" t="str">
        <f t="shared" si="1139"/>
        <v>Não</v>
      </c>
      <c r="AF87" s="146" t="str">
        <f t="shared" si="1139"/>
        <v>Não</v>
      </c>
      <c r="AK87" s="146" t="str">
        <f>IF(OR(AK71="",AK72=""),"Não","ok")</f>
        <v>Não</v>
      </c>
      <c r="AL87" s="146" t="str">
        <f t="shared" ref="AL87:AV87" si="1140">IF(OR(AL71="",AL72=""),"Não","ok")</f>
        <v>Não</v>
      </c>
      <c r="AM87" s="146" t="str">
        <f t="shared" si="1140"/>
        <v>Não</v>
      </c>
      <c r="AN87" s="146" t="str">
        <f t="shared" si="1140"/>
        <v>Não</v>
      </c>
      <c r="AO87" s="146" t="str">
        <f t="shared" si="1140"/>
        <v>Não</v>
      </c>
      <c r="AP87" s="146" t="str">
        <f t="shared" si="1140"/>
        <v>Não</v>
      </c>
      <c r="AQ87" s="146" t="str">
        <f t="shared" si="1140"/>
        <v>Não</v>
      </c>
      <c r="AR87" s="146" t="str">
        <f t="shared" si="1140"/>
        <v>Não</v>
      </c>
      <c r="AS87" s="146" t="str">
        <f t="shared" si="1140"/>
        <v>Não</v>
      </c>
      <c r="AT87" s="146" t="str">
        <f t="shared" si="1140"/>
        <v>Não</v>
      </c>
      <c r="AU87" s="146" t="str">
        <f t="shared" si="1140"/>
        <v>Não</v>
      </c>
      <c r="AV87" s="146" t="str">
        <f t="shared" si="1140"/>
        <v>Não</v>
      </c>
      <c r="BA87" s="146" t="str">
        <f>IF(OR(BA71="",BA72=""),"Não","ok")</f>
        <v>Não</v>
      </c>
      <c r="BB87" s="146" t="str">
        <f t="shared" ref="BB87:BL87" si="1141">IF(OR(BB71="",BB72=""),"Não","ok")</f>
        <v>Não</v>
      </c>
      <c r="BC87" s="146" t="str">
        <f t="shared" si="1141"/>
        <v>Não</v>
      </c>
      <c r="BD87" s="146" t="str">
        <f t="shared" si="1141"/>
        <v>Não</v>
      </c>
      <c r="BE87" s="146" t="str">
        <f t="shared" si="1141"/>
        <v>Não</v>
      </c>
      <c r="BF87" s="146" t="str">
        <f t="shared" si="1141"/>
        <v>Não</v>
      </c>
      <c r="BG87" s="146" t="str">
        <f t="shared" si="1141"/>
        <v>Não</v>
      </c>
      <c r="BH87" s="146" t="str">
        <f t="shared" si="1141"/>
        <v>Não</v>
      </c>
      <c r="BI87" s="146" t="str">
        <f t="shared" si="1141"/>
        <v>Não</v>
      </c>
      <c r="BJ87" s="146" t="str">
        <f t="shared" si="1141"/>
        <v>Não</v>
      </c>
      <c r="BK87" s="146" t="str">
        <f t="shared" si="1141"/>
        <v>Não</v>
      </c>
      <c r="BL87" s="146" t="str">
        <f t="shared" si="1141"/>
        <v>Não</v>
      </c>
      <c r="BQ87" s="146" t="str">
        <f t="shared" ref="BQ87:CB87" si="1142">IF(OR(BQ71="",BQ72=""),"Não","ok")</f>
        <v>Não</v>
      </c>
      <c r="BR87" s="146" t="str">
        <f t="shared" si="1142"/>
        <v>Não</v>
      </c>
      <c r="BS87" s="146" t="str">
        <f t="shared" si="1142"/>
        <v>Não</v>
      </c>
      <c r="BT87" s="146" t="str">
        <f t="shared" si="1142"/>
        <v>Não</v>
      </c>
      <c r="BU87" s="146" t="str">
        <f t="shared" si="1142"/>
        <v>Não</v>
      </c>
      <c r="BV87" s="146" t="str">
        <f t="shared" si="1142"/>
        <v>Não</v>
      </c>
      <c r="BW87" s="146" t="str">
        <f t="shared" si="1142"/>
        <v>Não</v>
      </c>
      <c r="BX87" s="146" t="str">
        <f t="shared" si="1142"/>
        <v>Não</v>
      </c>
      <c r="BY87" s="146" t="str">
        <f t="shared" si="1142"/>
        <v>Não</v>
      </c>
      <c r="BZ87" s="146" t="str">
        <f t="shared" si="1142"/>
        <v>Não</v>
      </c>
      <c r="CA87" s="146" t="str">
        <f t="shared" si="1142"/>
        <v>Não</v>
      </c>
      <c r="CB87" s="146" t="str">
        <f t="shared" si="1142"/>
        <v>Não</v>
      </c>
    </row>
    <row r="88" spans="1:80" s="146" customFormat="1" ht="30" customHeight="1">
      <c r="A88" s="42"/>
      <c r="E88" s="146" t="str">
        <f>IF(E87="ok",COLUMN(A117),"")</f>
        <v/>
      </c>
      <c r="F88" s="146" t="str">
        <f t="shared" ref="F88:P88" si="1143">IF(F87="ok",COLUMN(B117),"")</f>
        <v/>
      </c>
      <c r="G88" s="146" t="str">
        <f t="shared" si="1143"/>
        <v/>
      </c>
      <c r="H88" s="146" t="str">
        <f t="shared" si="1143"/>
        <v/>
      </c>
      <c r="I88" s="146" t="str">
        <f t="shared" si="1143"/>
        <v/>
      </c>
      <c r="J88" s="146" t="str">
        <f t="shared" si="1143"/>
        <v/>
      </c>
      <c r="K88" s="146" t="str">
        <f t="shared" si="1143"/>
        <v/>
      </c>
      <c r="L88" s="146" t="str">
        <f t="shared" si="1143"/>
        <v/>
      </c>
      <c r="M88" s="146" t="str">
        <f t="shared" si="1143"/>
        <v/>
      </c>
      <c r="N88" s="146" t="str">
        <f t="shared" si="1143"/>
        <v/>
      </c>
      <c r="O88" s="146" t="str">
        <f t="shared" si="1143"/>
        <v/>
      </c>
      <c r="P88" s="146" t="str">
        <f t="shared" si="1143"/>
        <v/>
      </c>
      <c r="U88" s="146" t="str">
        <f t="shared" ref="U88:AF88" si="1144">IF(U87="ok",COLUMN(Q117),"")</f>
        <v/>
      </c>
      <c r="V88" s="146" t="str">
        <f t="shared" si="1144"/>
        <v/>
      </c>
      <c r="W88" s="146" t="str">
        <f t="shared" si="1144"/>
        <v/>
      </c>
      <c r="X88" s="146" t="str">
        <f t="shared" si="1144"/>
        <v/>
      </c>
      <c r="Y88" s="146" t="str">
        <f t="shared" si="1144"/>
        <v/>
      </c>
      <c r="Z88" s="146" t="str">
        <f t="shared" si="1144"/>
        <v/>
      </c>
      <c r="AA88" s="146" t="str">
        <f t="shared" si="1144"/>
        <v/>
      </c>
      <c r="AB88" s="146" t="str">
        <f t="shared" si="1144"/>
        <v/>
      </c>
      <c r="AC88" s="146" t="str">
        <f t="shared" si="1144"/>
        <v/>
      </c>
      <c r="AD88" s="146" t="str">
        <f t="shared" si="1144"/>
        <v/>
      </c>
      <c r="AE88" s="146" t="str">
        <f t="shared" si="1144"/>
        <v/>
      </c>
      <c r="AF88" s="146" t="str">
        <f t="shared" si="1144"/>
        <v/>
      </c>
      <c r="AK88" s="146" t="str">
        <f t="shared" ref="AK88:BL88" si="1145">IF(AK87="ok",COLUMN(AG117),"")</f>
        <v/>
      </c>
      <c r="AL88" s="146" t="str">
        <f t="shared" si="1145"/>
        <v/>
      </c>
      <c r="AM88" s="146" t="str">
        <f t="shared" si="1145"/>
        <v/>
      </c>
      <c r="AN88" s="146" t="str">
        <f t="shared" si="1145"/>
        <v/>
      </c>
      <c r="AO88" s="146" t="str">
        <f t="shared" si="1145"/>
        <v/>
      </c>
      <c r="AP88" s="146" t="str">
        <f t="shared" si="1145"/>
        <v/>
      </c>
      <c r="AQ88" s="146" t="str">
        <f t="shared" si="1145"/>
        <v/>
      </c>
      <c r="AR88" s="146" t="str">
        <f t="shared" si="1145"/>
        <v/>
      </c>
      <c r="AS88" s="146" t="str">
        <f t="shared" si="1145"/>
        <v/>
      </c>
      <c r="AT88" s="146" t="str">
        <f t="shared" si="1145"/>
        <v/>
      </c>
      <c r="AU88" s="146" t="str">
        <f t="shared" si="1145"/>
        <v/>
      </c>
      <c r="AV88" s="146" t="str">
        <f t="shared" si="1145"/>
        <v/>
      </c>
      <c r="AW88" s="146" t="str">
        <f t="shared" si="1145"/>
        <v/>
      </c>
      <c r="AX88" s="146" t="str">
        <f t="shared" si="1145"/>
        <v/>
      </c>
      <c r="AY88" s="146" t="str">
        <f t="shared" si="1145"/>
        <v/>
      </c>
      <c r="AZ88" s="146" t="str">
        <f t="shared" si="1145"/>
        <v/>
      </c>
      <c r="BA88" s="146" t="str">
        <f t="shared" si="1145"/>
        <v/>
      </c>
      <c r="BB88" s="146" t="str">
        <f t="shared" si="1145"/>
        <v/>
      </c>
      <c r="BC88" s="146" t="str">
        <f t="shared" si="1145"/>
        <v/>
      </c>
      <c r="BD88" s="146" t="str">
        <f t="shared" si="1145"/>
        <v/>
      </c>
      <c r="BE88" s="146" t="str">
        <f t="shared" si="1145"/>
        <v/>
      </c>
      <c r="BF88" s="146" t="str">
        <f t="shared" si="1145"/>
        <v/>
      </c>
      <c r="BG88" s="146" t="str">
        <f t="shared" si="1145"/>
        <v/>
      </c>
      <c r="BH88" s="146" t="str">
        <f t="shared" si="1145"/>
        <v/>
      </c>
      <c r="BI88" s="146" t="str">
        <f t="shared" si="1145"/>
        <v/>
      </c>
      <c r="BJ88" s="146" t="str">
        <f t="shared" si="1145"/>
        <v/>
      </c>
      <c r="BK88" s="146" t="str">
        <f t="shared" si="1145"/>
        <v/>
      </c>
      <c r="BL88" s="146" t="str">
        <f t="shared" si="1145"/>
        <v/>
      </c>
      <c r="BQ88" s="146" t="str">
        <f t="shared" ref="BQ88:CB88" si="1146">IF(BQ87="ok",COLUMN(BM117),"")</f>
        <v/>
      </c>
      <c r="BR88" s="146" t="str">
        <f t="shared" si="1146"/>
        <v/>
      </c>
      <c r="BS88" s="146" t="str">
        <f t="shared" si="1146"/>
        <v/>
      </c>
      <c r="BT88" s="146" t="str">
        <f t="shared" si="1146"/>
        <v/>
      </c>
      <c r="BU88" s="146" t="str">
        <f t="shared" si="1146"/>
        <v/>
      </c>
      <c r="BV88" s="146" t="str">
        <f t="shared" si="1146"/>
        <v/>
      </c>
      <c r="BW88" s="146" t="str">
        <f t="shared" si="1146"/>
        <v/>
      </c>
      <c r="BX88" s="146" t="str">
        <f t="shared" si="1146"/>
        <v/>
      </c>
      <c r="BY88" s="146" t="str">
        <f t="shared" si="1146"/>
        <v/>
      </c>
      <c r="BZ88" s="146" t="str">
        <f t="shared" si="1146"/>
        <v/>
      </c>
      <c r="CA88" s="146" t="str">
        <f t="shared" si="1146"/>
        <v/>
      </c>
      <c r="CB88" s="146" t="str">
        <f t="shared" si="1146"/>
        <v/>
      </c>
    </row>
    <row r="89" spans="1:80" s="146" customFormat="1" ht="30" customHeight="1">
      <c r="A89" s="42"/>
      <c r="E89" s="146" t="str">
        <f>IF(OR(E73="",E74=""),"Não","ok")</f>
        <v>Não</v>
      </c>
      <c r="F89" s="146" t="str">
        <f t="shared" ref="F89:P89" si="1147">IF(OR(F73="",F74=""),"Não","ok")</f>
        <v>Não</v>
      </c>
      <c r="G89" s="146" t="str">
        <f t="shared" si="1147"/>
        <v>Não</v>
      </c>
      <c r="H89" s="146" t="str">
        <f t="shared" si="1147"/>
        <v>Não</v>
      </c>
      <c r="I89" s="146" t="str">
        <f t="shared" si="1147"/>
        <v>Não</v>
      </c>
      <c r="J89" s="146" t="str">
        <f t="shared" si="1147"/>
        <v>Não</v>
      </c>
      <c r="K89" s="146" t="str">
        <f t="shared" si="1147"/>
        <v>Não</v>
      </c>
      <c r="L89" s="146" t="str">
        <f t="shared" si="1147"/>
        <v>Não</v>
      </c>
      <c r="M89" s="146" t="str">
        <f t="shared" si="1147"/>
        <v>Não</v>
      </c>
      <c r="N89" s="146" t="str">
        <f t="shared" si="1147"/>
        <v>Não</v>
      </c>
      <c r="O89" s="146" t="str">
        <f t="shared" si="1147"/>
        <v>Não</v>
      </c>
      <c r="P89" s="146" t="str">
        <f t="shared" si="1147"/>
        <v>Não</v>
      </c>
      <c r="U89" s="146" t="str">
        <f t="shared" ref="U89:AF89" si="1148">IF(OR(U73="",U74=""),"Não","ok")</f>
        <v>Não</v>
      </c>
      <c r="V89" s="146" t="str">
        <f t="shared" si="1148"/>
        <v>Não</v>
      </c>
      <c r="W89" s="146" t="str">
        <f t="shared" si="1148"/>
        <v>Não</v>
      </c>
      <c r="X89" s="146" t="str">
        <f t="shared" si="1148"/>
        <v>Não</v>
      </c>
      <c r="Y89" s="146" t="str">
        <f t="shared" si="1148"/>
        <v>Não</v>
      </c>
      <c r="Z89" s="146" t="str">
        <f t="shared" si="1148"/>
        <v>Não</v>
      </c>
      <c r="AA89" s="146" t="str">
        <f t="shared" si="1148"/>
        <v>Não</v>
      </c>
      <c r="AB89" s="146" t="str">
        <f t="shared" si="1148"/>
        <v>Não</v>
      </c>
      <c r="AC89" s="146" t="str">
        <f t="shared" si="1148"/>
        <v>Não</v>
      </c>
      <c r="AD89" s="146" t="str">
        <f t="shared" si="1148"/>
        <v>Não</v>
      </c>
      <c r="AE89" s="146" t="str">
        <f t="shared" si="1148"/>
        <v>Não</v>
      </c>
      <c r="AF89" s="146" t="str">
        <f t="shared" si="1148"/>
        <v>Não</v>
      </c>
      <c r="AK89" s="146" t="str">
        <f t="shared" ref="AK89:BL89" si="1149">IF(OR(AK73="",AK74=""),"Não","ok")</f>
        <v>Não</v>
      </c>
      <c r="AL89" s="146" t="str">
        <f t="shared" si="1149"/>
        <v>Não</v>
      </c>
      <c r="AM89" s="146" t="str">
        <f t="shared" si="1149"/>
        <v>Não</v>
      </c>
      <c r="AN89" s="146" t="str">
        <f t="shared" si="1149"/>
        <v>Não</v>
      </c>
      <c r="AO89" s="146" t="str">
        <f t="shared" si="1149"/>
        <v>Não</v>
      </c>
      <c r="AP89" s="146" t="str">
        <f t="shared" si="1149"/>
        <v>Não</v>
      </c>
      <c r="AQ89" s="146" t="str">
        <f t="shared" si="1149"/>
        <v>Não</v>
      </c>
      <c r="AR89" s="146" t="str">
        <f t="shared" si="1149"/>
        <v>Não</v>
      </c>
      <c r="AS89" s="146" t="str">
        <f t="shared" si="1149"/>
        <v>Não</v>
      </c>
      <c r="AT89" s="146" t="str">
        <f t="shared" si="1149"/>
        <v>Não</v>
      </c>
      <c r="AU89" s="146" t="str">
        <f t="shared" si="1149"/>
        <v>Não</v>
      </c>
      <c r="AV89" s="146" t="str">
        <f t="shared" si="1149"/>
        <v>Não</v>
      </c>
      <c r="AW89" s="146" t="str">
        <f t="shared" si="1149"/>
        <v>Não</v>
      </c>
      <c r="AX89" s="146" t="str">
        <f t="shared" si="1149"/>
        <v>Não</v>
      </c>
      <c r="AY89" s="146" t="str">
        <f t="shared" si="1149"/>
        <v>Não</v>
      </c>
      <c r="AZ89" s="146" t="str">
        <f t="shared" si="1149"/>
        <v>Não</v>
      </c>
      <c r="BA89" s="146" t="str">
        <f t="shared" si="1149"/>
        <v>Não</v>
      </c>
      <c r="BB89" s="146" t="str">
        <f t="shared" si="1149"/>
        <v>Não</v>
      </c>
      <c r="BC89" s="146" t="str">
        <f t="shared" si="1149"/>
        <v>Não</v>
      </c>
      <c r="BD89" s="146" t="str">
        <f t="shared" si="1149"/>
        <v>Não</v>
      </c>
      <c r="BE89" s="146" t="str">
        <f t="shared" si="1149"/>
        <v>Não</v>
      </c>
      <c r="BF89" s="146" t="str">
        <f t="shared" si="1149"/>
        <v>Não</v>
      </c>
      <c r="BG89" s="146" t="str">
        <f t="shared" si="1149"/>
        <v>Não</v>
      </c>
      <c r="BH89" s="146" t="str">
        <f t="shared" si="1149"/>
        <v>Não</v>
      </c>
      <c r="BI89" s="146" t="str">
        <f t="shared" si="1149"/>
        <v>Não</v>
      </c>
      <c r="BJ89" s="146" t="str">
        <f t="shared" si="1149"/>
        <v>Não</v>
      </c>
      <c r="BK89" s="146" t="str">
        <f t="shared" si="1149"/>
        <v>Não</v>
      </c>
      <c r="BL89" s="146" t="str">
        <f t="shared" si="1149"/>
        <v>Não</v>
      </c>
      <c r="BQ89" s="146" t="str">
        <f t="shared" ref="BQ89:CB89" si="1150">IF(OR(BQ73="",BQ74=""),"Não","ok")</f>
        <v>Não</v>
      </c>
      <c r="BR89" s="146" t="str">
        <f t="shared" si="1150"/>
        <v>Não</v>
      </c>
      <c r="BS89" s="146" t="str">
        <f t="shared" si="1150"/>
        <v>Não</v>
      </c>
      <c r="BT89" s="146" t="str">
        <f t="shared" si="1150"/>
        <v>Não</v>
      </c>
      <c r="BU89" s="146" t="str">
        <f t="shared" si="1150"/>
        <v>Não</v>
      </c>
      <c r="BV89" s="146" t="str">
        <f t="shared" si="1150"/>
        <v>Não</v>
      </c>
      <c r="BW89" s="146" t="str">
        <f t="shared" si="1150"/>
        <v>Não</v>
      </c>
      <c r="BX89" s="146" t="str">
        <f t="shared" si="1150"/>
        <v>Não</v>
      </c>
      <c r="BY89" s="146" t="str">
        <f t="shared" si="1150"/>
        <v>Não</v>
      </c>
      <c r="BZ89" s="146" t="str">
        <f t="shared" si="1150"/>
        <v>Não</v>
      </c>
      <c r="CA89" s="146" t="str">
        <f t="shared" si="1150"/>
        <v>Não</v>
      </c>
      <c r="CB89" s="146" t="str">
        <f t="shared" si="1150"/>
        <v>Não</v>
      </c>
    </row>
    <row r="90" spans="1:80" s="146" customFormat="1" ht="30" customHeight="1">
      <c r="A90" s="42"/>
      <c r="E90" s="146" t="str">
        <f>IF(E89="ok",COLUMN(A119),"")</f>
        <v/>
      </c>
      <c r="F90" s="146" t="str">
        <f t="shared" ref="F90:P90" si="1151">IF(F89="ok",COLUMN(B119),"")</f>
        <v/>
      </c>
      <c r="G90" s="146" t="str">
        <f t="shared" si="1151"/>
        <v/>
      </c>
      <c r="H90" s="146" t="str">
        <f t="shared" si="1151"/>
        <v/>
      </c>
      <c r="I90" s="146" t="str">
        <f t="shared" si="1151"/>
        <v/>
      </c>
      <c r="J90" s="146" t="str">
        <f t="shared" si="1151"/>
        <v/>
      </c>
      <c r="K90" s="146" t="str">
        <f t="shared" si="1151"/>
        <v/>
      </c>
      <c r="L90" s="146" t="str">
        <f t="shared" si="1151"/>
        <v/>
      </c>
      <c r="M90" s="146" t="str">
        <f t="shared" si="1151"/>
        <v/>
      </c>
      <c r="N90" s="146" t="str">
        <f t="shared" si="1151"/>
        <v/>
      </c>
      <c r="O90" s="146" t="str">
        <f t="shared" si="1151"/>
        <v/>
      </c>
      <c r="P90" s="146" t="str">
        <f t="shared" si="1151"/>
        <v/>
      </c>
      <c r="U90" s="146" t="str">
        <f t="shared" ref="U90:AF90" si="1152">IF(U89="ok",COLUMN(Q118),"")</f>
        <v/>
      </c>
      <c r="V90" s="146" t="str">
        <f t="shared" si="1152"/>
        <v/>
      </c>
      <c r="W90" s="146" t="str">
        <f t="shared" si="1152"/>
        <v/>
      </c>
      <c r="X90" s="146" t="str">
        <f t="shared" si="1152"/>
        <v/>
      </c>
      <c r="Y90" s="146" t="str">
        <f t="shared" si="1152"/>
        <v/>
      </c>
      <c r="Z90" s="146" t="str">
        <f t="shared" si="1152"/>
        <v/>
      </c>
      <c r="AA90" s="146" t="str">
        <f t="shared" si="1152"/>
        <v/>
      </c>
      <c r="AB90" s="146" t="str">
        <f t="shared" si="1152"/>
        <v/>
      </c>
      <c r="AC90" s="146" t="str">
        <f t="shared" si="1152"/>
        <v/>
      </c>
      <c r="AD90" s="146" t="str">
        <f t="shared" si="1152"/>
        <v/>
      </c>
      <c r="AE90" s="146" t="str">
        <f t="shared" si="1152"/>
        <v/>
      </c>
      <c r="AF90" s="146" t="str">
        <f t="shared" si="1152"/>
        <v/>
      </c>
      <c r="AK90" s="146" t="str">
        <f t="shared" ref="AK90:BL90" si="1153">IF(AK89="ok",COLUMN(AG118),"")</f>
        <v/>
      </c>
      <c r="AL90" s="146" t="str">
        <f t="shared" si="1153"/>
        <v/>
      </c>
      <c r="AM90" s="146" t="str">
        <f t="shared" si="1153"/>
        <v/>
      </c>
      <c r="AN90" s="146" t="str">
        <f t="shared" si="1153"/>
        <v/>
      </c>
      <c r="AO90" s="146" t="str">
        <f t="shared" si="1153"/>
        <v/>
      </c>
      <c r="AP90" s="146" t="str">
        <f t="shared" si="1153"/>
        <v/>
      </c>
      <c r="AQ90" s="146" t="str">
        <f t="shared" si="1153"/>
        <v/>
      </c>
      <c r="AR90" s="146" t="str">
        <f t="shared" si="1153"/>
        <v/>
      </c>
      <c r="AS90" s="146" t="str">
        <f t="shared" si="1153"/>
        <v/>
      </c>
      <c r="AT90" s="146" t="str">
        <f t="shared" si="1153"/>
        <v/>
      </c>
      <c r="AU90" s="146" t="str">
        <f t="shared" si="1153"/>
        <v/>
      </c>
      <c r="AV90" s="146" t="str">
        <f t="shared" si="1153"/>
        <v/>
      </c>
      <c r="AW90" s="146" t="str">
        <f t="shared" si="1153"/>
        <v/>
      </c>
      <c r="AX90" s="146" t="str">
        <f t="shared" si="1153"/>
        <v/>
      </c>
      <c r="AY90" s="146" t="str">
        <f t="shared" si="1153"/>
        <v/>
      </c>
      <c r="AZ90" s="146" t="str">
        <f t="shared" si="1153"/>
        <v/>
      </c>
      <c r="BA90" s="146" t="str">
        <f t="shared" si="1153"/>
        <v/>
      </c>
      <c r="BB90" s="146" t="str">
        <f t="shared" si="1153"/>
        <v/>
      </c>
      <c r="BC90" s="146" t="str">
        <f t="shared" si="1153"/>
        <v/>
      </c>
      <c r="BD90" s="146" t="str">
        <f t="shared" si="1153"/>
        <v/>
      </c>
      <c r="BE90" s="146" t="str">
        <f t="shared" si="1153"/>
        <v/>
      </c>
      <c r="BF90" s="146" t="str">
        <f t="shared" si="1153"/>
        <v/>
      </c>
      <c r="BG90" s="146" t="str">
        <f t="shared" si="1153"/>
        <v/>
      </c>
      <c r="BH90" s="146" t="str">
        <f t="shared" si="1153"/>
        <v/>
      </c>
      <c r="BI90" s="146" t="str">
        <f t="shared" si="1153"/>
        <v/>
      </c>
      <c r="BJ90" s="146" t="str">
        <f t="shared" si="1153"/>
        <v/>
      </c>
      <c r="BK90" s="146" t="str">
        <f t="shared" si="1153"/>
        <v/>
      </c>
      <c r="BL90" s="146" t="str">
        <f t="shared" si="1153"/>
        <v/>
      </c>
      <c r="BQ90" s="146" t="str">
        <f t="shared" ref="BQ90:CB90" si="1154">IF(BQ89="ok",COLUMN(BM118),"")</f>
        <v/>
      </c>
      <c r="BR90" s="146" t="str">
        <f t="shared" si="1154"/>
        <v/>
      </c>
      <c r="BS90" s="146" t="str">
        <f t="shared" si="1154"/>
        <v/>
      </c>
      <c r="BT90" s="146" t="str">
        <f t="shared" si="1154"/>
        <v/>
      </c>
      <c r="BU90" s="146" t="str">
        <f t="shared" si="1154"/>
        <v/>
      </c>
      <c r="BV90" s="146" t="str">
        <f t="shared" si="1154"/>
        <v/>
      </c>
      <c r="BW90" s="146" t="str">
        <f t="shared" si="1154"/>
        <v/>
      </c>
      <c r="BX90" s="146" t="str">
        <f t="shared" si="1154"/>
        <v/>
      </c>
      <c r="BY90" s="146" t="str">
        <f t="shared" si="1154"/>
        <v/>
      </c>
      <c r="BZ90" s="146" t="str">
        <f t="shared" si="1154"/>
        <v/>
      </c>
      <c r="CA90" s="146" t="str">
        <f t="shared" si="1154"/>
        <v/>
      </c>
      <c r="CB90" s="146" t="str">
        <f t="shared" si="1154"/>
        <v/>
      </c>
    </row>
    <row r="91" spans="1:80" s="146" customFormat="1" ht="30" customHeight="1">
      <c r="A91" s="42"/>
      <c r="C91" s="262" t="str">
        <f>ME!G22&amp;": "&amp;ME!H22</f>
        <v>Aumentar: conocimiento</v>
      </c>
      <c r="D91" s="146" t="str">
        <f>UPPER(E91)</f>
        <v>PERSPECTIVA FINANCIERA</v>
      </c>
      <c r="E91" s="146" t="str">
        <f>IF(ME!$D9=0,"Não definida",ME!$D9)</f>
        <v>perspectiva financiera</v>
      </c>
    </row>
    <row r="92" spans="1:80" s="146" customFormat="1" ht="30" customHeight="1">
      <c r="A92" s="42"/>
      <c r="C92" s="262" t="str">
        <f>ME!G23&amp;": "&amp;ME!H23</f>
        <v>Disminuir: satisfacción interna</v>
      </c>
      <c r="D92" s="146" t="str">
        <f t="shared" ref="D92:D94" si="1155">UPPER(E92)</f>
        <v>PERSPECTIVA DE LOS CLIENTES</v>
      </c>
      <c r="E92" s="146" t="str">
        <f>IF(ME!$H9=0,"Não definida",ME!$H9)</f>
        <v>Perspectiva de los clientes</v>
      </c>
    </row>
    <row r="93" spans="1:80" s="146" customFormat="1" ht="30" customHeight="1">
      <c r="A93" s="42"/>
      <c r="C93" s="262" t="str">
        <f>ME!G24&amp;": "&amp;ME!H24</f>
        <v xml:space="preserve">: </v>
      </c>
      <c r="D93" s="146" t="str">
        <f t="shared" si="1155"/>
        <v>PERSPECTIVA DE LOS PROCESOS INTERNOS</v>
      </c>
      <c r="E93" s="146" t="str">
        <f>IF(ME!$D20=0,"Não definida",ME!$D20)</f>
        <v>Perspectiva de los procesos internos</v>
      </c>
    </row>
    <row r="94" spans="1:80" s="146" customFormat="1" ht="30" customHeight="1">
      <c r="A94" s="42"/>
      <c r="C94" s="262" t="str">
        <f>ME!G25&amp;": "&amp;ME!H25</f>
        <v xml:space="preserve">: </v>
      </c>
      <c r="D94" s="146" t="str">
        <f t="shared" si="1155"/>
        <v>PERSPECTIVA DE APRENDIZAJE</v>
      </c>
      <c r="E94" s="146" t="str">
        <f>IF(ME!$H20=0,"Não definida",ME!$H20)</f>
        <v>Perspectiva de aprendizaje</v>
      </c>
    </row>
    <row r="95" spans="1:80" s="146" customFormat="1" ht="30" customHeight="1">
      <c r="A95" s="42"/>
      <c r="C95" s="262" t="str">
        <f>ME!G26&amp;": "&amp;ME!H26</f>
        <v xml:space="preserve">: </v>
      </c>
    </row>
    <row r="96" spans="1:80" s="146" customFormat="1" ht="17.25" customHeight="1">
      <c r="A96" s="42"/>
      <c r="C96" s="262" t="str">
        <f>ME!G27&amp;": "&amp;ME!H27</f>
        <v xml:space="preserve">: </v>
      </c>
    </row>
    <row r="97" spans="1:84" s="146" customFormat="1" ht="30" customHeight="1">
      <c r="A97" s="42"/>
      <c r="C97" s="262" t="str">
        <f>ME!G28&amp;": "&amp;ME!H28</f>
        <v xml:space="preserve">: </v>
      </c>
    </row>
    <row r="98" spans="1:84" s="146" customFormat="1" ht="30" customHeight="1">
      <c r="A98" s="42"/>
      <c r="C98" s="262" t="str">
        <f>ME!G29&amp;": "&amp;ME!H29</f>
        <v xml:space="preserve">: </v>
      </c>
    </row>
    <row r="99" spans="1:84" s="146" customFormat="1" ht="30" customHeight="1">
      <c r="A99" s="42"/>
    </row>
    <row r="100" spans="1:84" s="146" customFormat="1" ht="30" customHeight="1">
      <c r="A100" s="42"/>
    </row>
    <row r="101" spans="1:84" ht="30" customHeight="1">
      <c r="CC101" s="42"/>
      <c r="CD101" s="42"/>
      <c r="CF101" s="42"/>
    </row>
    <row r="102" spans="1:84" ht="30" customHeight="1">
      <c r="CC102" s="42"/>
      <c r="CD102" s="42"/>
      <c r="CF102" s="42"/>
    </row>
    <row r="103" spans="1:84" ht="30" customHeight="1">
      <c r="CC103" s="42"/>
      <c r="CD103" s="42"/>
      <c r="CF103" s="42"/>
    </row>
    <row r="104" spans="1:84" ht="30" customHeight="1">
      <c r="CC104" s="42"/>
      <c r="CD104" s="42"/>
      <c r="CF104" s="42"/>
    </row>
    <row r="105" spans="1:84" ht="30" customHeight="1">
      <c r="CC105" s="42"/>
      <c r="CD105" s="42"/>
      <c r="CF105" s="42"/>
    </row>
    <row r="106" spans="1:84" ht="30" customHeight="1">
      <c r="CC106" s="42"/>
      <c r="CD106" s="42"/>
      <c r="CF106" s="42"/>
    </row>
    <row r="107" spans="1:84" ht="30" customHeight="1">
      <c r="CC107" s="42"/>
      <c r="CD107" s="42"/>
      <c r="CF107" s="42"/>
    </row>
    <row r="108" spans="1:84" ht="30" customHeight="1">
      <c r="CC108" s="42"/>
      <c r="CD108" s="42"/>
      <c r="CF108" s="42"/>
    </row>
    <row r="109" spans="1:84" ht="30" customHeight="1">
      <c r="CC109" s="42"/>
      <c r="CD109" s="42"/>
      <c r="CF109" s="42"/>
    </row>
    <row r="110" spans="1:84" ht="30" customHeight="1">
      <c r="CC110" s="42"/>
      <c r="CD110" s="42"/>
      <c r="CF110" s="42"/>
    </row>
    <row r="111" spans="1:84" ht="30" customHeight="1">
      <c r="CC111" s="42"/>
      <c r="CD111" s="42"/>
      <c r="CF111" s="42"/>
    </row>
    <row r="112" spans="1:84" ht="30" customHeight="1">
      <c r="CC112" s="42"/>
      <c r="CD112" s="42"/>
      <c r="CF112" s="42"/>
    </row>
    <row r="113" s="42" customFormat="1" ht="30" customHeight="1"/>
    <row r="114" s="42" customFormat="1" ht="30" customHeight="1"/>
    <row r="115" s="42" customFormat="1" ht="30" customHeight="1"/>
    <row r="116" s="42" customFormat="1" ht="30" customHeight="1"/>
    <row r="117" s="42" customFormat="1" ht="30" customHeight="1"/>
    <row r="118" s="42" customFormat="1" ht="30" customHeight="1"/>
    <row r="119" s="42" customFormat="1" ht="30" customHeight="1"/>
    <row r="120" s="42" customFormat="1" ht="30" customHeight="1"/>
    <row r="121" s="42" customFormat="1" ht="30" customHeight="1"/>
    <row r="122" s="42" customFormat="1" ht="30" customHeight="1"/>
    <row r="123" s="42" customFormat="1" ht="30" customHeight="1"/>
    <row r="124" s="42" customFormat="1" ht="30" customHeight="1"/>
    <row r="125" s="42" customFormat="1" ht="30" customHeight="1"/>
    <row r="126" s="42" customFormat="1" ht="30" customHeight="1"/>
    <row r="127" s="42" customFormat="1" ht="30" customHeight="1"/>
    <row r="128" s="42" customFormat="1" ht="30" customHeight="1"/>
    <row r="129" spans="81:84" ht="30" customHeight="1">
      <c r="CC129" s="42"/>
      <c r="CD129" s="42"/>
      <c r="CF129" s="42"/>
    </row>
    <row r="130" spans="81:84" ht="30" customHeight="1">
      <c r="CC130" s="42"/>
      <c r="CD130" s="42"/>
      <c r="CF130" s="42"/>
    </row>
    <row r="131" spans="81:84" ht="30" customHeight="1">
      <c r="CC131" s="42"/>
      <c r="CD131" s="42"/>
      <c r="CF131" s="42"/>
    </row>
    <row r="132" spans="81:84" ht="30" customHeight="1">
      <c r="CC132" s="42"/>
      <c r="CD132" s="42"/>
      <c r="CF132" s="42"/>
    </row>
    <row r="133" spans="81:84" ht="30" customHeight="1">
      <c r="CC133" s="42"/>
      <c r="CD133" s="42"/>
      <c r="CF133" s="42"/>
    </row>
    <row r="134" spans="81:84" ht="30" customHeight="1">
      <c r="CC134" s="42"/>
      <c r="CD134" s="42"/>
      <c r="CF134" s="42"/>
    </row>
    <row r="135" spans="81:84" ht="30" customHeight="1">
      <c r="CC135" s="42"/>
      <c r="CD135" s="42"/>
      <c r="CF135" s="42"/>
    </row>
    <row r="136" spans="81:84" ht="30" customHeight="1">
      <c r="CC136" s="42"/>
      <c r="CD136" s="42"/>
      <c r="CF136" s="42"/>
    </row>
    <row r="137" spans="81:84" ht="30" customHeight="1">
      <c r="CC137" s="42"/>
      <c r="CD137" s="42"/>
      <c r="CF137" s="42"/>
    </row>
    <row r="138" spans="81:84" ht="30" customHeight="1">
      <c r="CC138" s="42"/>
      <c r="CD138" s="42"/>
      <c r="CF138" s="42"/>
    </row>
    <row r="139" spans="81:84" ht="30" customHeight="1"/>
    <row r="140" spans="81:84" ht="30" customHeight="1"/>
    <row r="141" spans="81:84" ht="30" customHeight="1"/>
    <row r="142" spans="81:84" ht="30" customHeight="1"/>
    <row r="143" spans="81:84" ht="30" customHeight="1"/>
    <row r="144" spans="81:8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13.8"/>
    <row r="160" ht="13.8" hidden="1"/>
    <row r="161" ht="13.8" hidden="1"/>
    <row r="162" ht="13.8" hidden="1"/>
    <row r="163" ht="13.8" hidden="1"/>
    <row r="164" ht="13.8" hidden="1"/>
    <row r="165" ht="13.8" hidden="1"/>
    <row r="166" ht="13.8" hidden="1"/>
    <row r="167" ht="13.8" hidden="1"/>
    <row r="168" ht="13.8" hidden="1"/>
    <row r="169" ht="13.8" hidden="1"/>
    <row r="170" ht="13.8" hidden="1"/>
    <row r="171" ht="13.8" hidden="1"/>
    <row r="172" ht="13.8" hidden="1"/>
    <row r="173" ht="13.8" hidden="1"/>
    <row r="174" ht="13.8" hidden="1"/>
    <row r="175" ht="13.8" hidden="1"/>
    <row r="176" ht="13.8" hidden="1"/>
    <row r="177" ht="13.8" hidden="1"/>
    <row r="178" ht="13.8" hidden="1"/>
    <row r="179" ht="13.8" hidden="1"/>
    <row r="180" ht="13.8" hidden="1"/>
    <row r="181" ht="13.8" hidden="1"/>
    <row r="182" ht="13.8" hidden="1"/>
    <row r="183" ht="13.8" hidden="1"/>
    <row r="184" ht="13.8" hidden="1"/>
    <row r="185" ht="13.8" hidden="1"/>
    <row r="186" ht="13.8" hidden="1"/>
    <row r="187" ht="13.8" hidden="1"/>
    <row r="188" ht="13.8" hidden="1"/>
    <row r="189" ht="13.8" hidden="1"/>
    <row r="190" ht="13.8" hidden="1"/>
    <row r="191" ht="13.8" hidden="1"/>
    <row r="192" ht="13.8" hidden="1"/>
    <row r="193" ht="13.8" hidden="1"/>
    <row r="194" ht="13.8" hidden="1"/>
    <row r="195" ht="13.8" hidden="1"/>
    <row r="196" ht="13.8" hidden="1"/>
    <row r="197" ht="13.8" hidden="1"/>
    <row r="198" ht="13.8" hidden="1"/>
    <row r="199" ht="13.8" hidden="1"/>
    <row r="200" ht="13.8" hidden="1"/>
    <row r="201" ht="13.8" hidden="1"/>
    <row r="202" ht="13.8" hidden="1"/>
    <row r="203" ht="13.8" hidden="1"/>
    <row r="204" ht="13.8" hidden="1"/>
    <row r="205" ht="13.8" hidden="1"/>
    <row r="206" ht="13.8" hidden="1"/>
    <row r="207" ht="13.8" hidden="1"/>
    <row r="208" ht="13.8" hidden="1"/>
    <row r="209" ht="13.8" hidden="1"/>
    <row r="210" ht="13.8" hidden="1"/>
    <row r="211" ht="13.8" hidden="1"/>
    <row r="212" ht="13.8" hidden="1"/>
    <row r="213" ht="13.8" hidden="1"/>
    <row r="214" ht="13.8" hidden="1"/>
    <row r="215" ht="13.8" hidden="1"/>
    <row r="216" ht="13.8" hidden="1"/>
    <row r="217" ht="13.8" hidden="1"/>
    <row r="218" ht="13.8" hidden="1"/>
    <row r="219" ht="13.8" hidden="1"/>
    <row r="220" ht="13.8" hidden="1"/>
    <row r="221" ht="13.8" hidden="1"/>
    <row r="222" ht="13.8" hidden="1"/>
    <row r="223" ht="13.8" hidden="1"/>
    <row r="224" ht="13.8" hidden="1"/>
    <row r="225" ht="13.8" hidden="1"/>
    <row r="226" ht="13.8" hidden="1"/>
    <row r="227" ht="13.8" hidden="1"/>
    <row r="228" ht="13.8" hidden="1"/>
    <row r="229" ht="13.8" hidden="1"/>
    <row r="230" ht="13.8" hidden="1"/>
    <row r="231" ht="13.8" hidden="1"/>
    <row r="232" ht="13.8" hidden="1"/>
    <row r="233" ht="13.8" hidden="1"/>
    <row r="234" ht="13.8" hidden="1"/>
    <row r="235" ht="13.8" hidden="1"/>
    <row r="236" ht="13.8" hidden="1"/>
    <row r="237" ht="13.8" hidden="1"/>
    <row r="238" ht="13.8" hidden="1"/>
    <row r="239" ht="13.8" hidden="1"/>
    <row r="240" ht="13.8" hidden="1"/>
    <row r="241" ht="13.8" hidden="1"/>
    <row r="242" ht="13.8" hidden="1"/>
    <row r="243" ht="13.8" hidden="1"/>
    <row r="244" ht="13.8" hidden="1"/>
    <row r="245" ht="13.8" hidden="1"/>
    <row r="246" ht="13.8" hidden="1"/>
    <row r="247" ht="13.8" hidden="1"/>
    <row r="248" ht="13.8" hidden="1"/>
    <row r="249" ht="13.8" hidden="1"/>
    <row r="250" ht="13.8" hidden="1"/>
    <row r="251" ht="13.8" hidden="1"/>
    <row r="252" ht="13.8" hidden="1"/>
    <row r="253" ht="13.8" hidden="1"/>
    <row r="254" ht="13.8" hidden="1"/>
    <row r="255" ht="13.8" hidden="1"/>
    <row r="256" ht="13.8" hidden="1"/>
    <row r="257" ht="13.8" hidden="1"/>
    <row r="258" ht="13.8" hidden="1"/>
    <row r="259" ht="13.8" hidden="1"/>
    <row r="260" ht="13.8" hidden="1"/>
    <row r="261" ht="13.8" hidden="1"/>
    <row r="262" ht="13.8" hidden="1"/>
    <row r="263" ht="13.8" hidden="1"/>
    <row r="264" ht="13.8" hidden="1"/>
    <row r="265" ht="13.8" hidden="1"/>
    <row r="266" ht="13.8" hidden="1"/>
    <row r="267" ht="13.8" hidden="1"/>
    <row r="268" ht="13.8" hidden="1"/>
    <row r="269" ht="13.8" hidden="1"/>
    <row r="270" ht="13.8" hidden="1"/>
    <row r="271" ht="13.8" hidden="1"/>
    <row r="272" ht="13.8" hidden="1"/>
    <row r="273" ht="13.8" hidden="1"/>
    <row r="274" ht="13.8" hidden="1"/>
    <row r="275" ht="13.8" hidden="1"/>
    <row r="276" ht="13.8" hidden="1"/>
    <row r="277" ht="13.8" hidden="1"/>
    <row r="278" ht="13.8" hidden="1"/>
    <row r="279" ht="13.8" hidden="1"/>
    <row r="280" ht="13.8" hidden="1"/>
    <row r="281" ht="13.8" hidden="1"/>
    <row r="282" ht="13.8" hidden="1"/>
    <row r="283" ht="13.8" hidden="1"/>
    <row r="284" ht="13.8" hidden="1"/>
    <row r="285" ht="13.8" hidden="1"/>
    <row r="286" ht="13.8" hidden="1"/>
    <row r="287" ht="13.8" hidden="1"/>
    <row r="288" ht="13.8" hidden="1"/>
    <row r="289" ht="13.8" hidden="1"/>
    <row r="290" ht="13.8" hidden="1"/>
    <row r="291" ht="13.8" hidden="1"/>
    <row r="292" ht="13.8" hidden="1"/>
    <row r="293" ht="13.8" hidden="1"/>
    <row r="294" ht="13.8" hidden="1"/>
    <row r="295" ht="13.8" hidden="1"/>
    <row r="296" ht="13.8" hidden="1"/>
    <row r="297" ht="13.8" hidden="1"/>
    <row r="298" ht="13.8" hidden="1"/>
    <row r="299" ht="13.8" hidden="1"/>
    <row r="300" ht="13.8" hidden="1"/>
    <row r="301" ht="13.8" hidden="1"/>
    <row r="302" ht="13.8" hidden="1"/>
    <row r="303" ht="13.8" hidden="1"/>
    <row r="304" ht="13.8" hidden="1"/>
    <row r="305" ht="13.8" hidden="1"/>
    <row r="306" ht="13.8" hidden="1"/>
    <row r="307" ht="13.8" hidden="1"/>
    <row r="308" ht="13.8" hidden="1"/>
    <row r="309" ht="13.8" hidden="1"/>
    <row r="310" ht="13.8" hidden="1"/>
    <row r="311" ht="13.8" hidden="1"/>
    <row r="312" ht="13.8" hidden="1"/>
    <row r="313" ht="13.8" hidden="1"/>
    <row r="314" ht="13.8" hidden="1"/>
    <row r="315" ht="13.8" hidden="1"/>
    <row r="316" ht="13.8" hidden="1"/>
    <row r="317" ht="13.8" hidden="1"/>
    <row r="318" ht="13.8" hidden="1"/>
    <row r="319" ht="13.8" hidden="1"/>
    <row r="320" ht="13.8" hidden="1"/>
    <row r="321" ht="13.8" hidden="1"/>
    <row r="322" ht="13.8" hidden="1"/>
    <row r="323" ht="13.8" hidden="1"/>
    <row r="324" ht="13.8" hidden="1"/>
    <row r="325" ht="13.8" hidden="1"/>
    <row r="326" ht="13.8" hidden="1"/>
    <row r="327" ht="13.8" hidden="1"/>
    <row r="328" ht="13.8" hidden="1"/>
    <row r="329" ht="13.8" hidden="1"/>
    <row r="330" ht="13.8" hidden="1"/>
    <row r="331" ht="13.8" hidden="1"/>
    <row r="332" ht="13.8" hidden="1"/>
    <row r="333" ht="13.8" hidden="1"/>
    <row r="334" ht="13.8" hidden="1"/>
    <row r="335" ht="13.8" hidden="1"/>
    <row r="336" ht="13.8" hidden="1"/>
    <row r="337" ht="13.8" hidden="1"/>
    <row r="338" ht="13.8" hidden="1"/>
    <row r="339" ht="13.8" hidden="1"/>
    <row r="340" ht="13.8" hidden="1"/>
    <row r="341" ht="13.8" hidden="1"/>
    <row r="342" ht="13.8" hidden="1"/>
    <row r="343" ht="13.8" hidden="1"/>
    <row r="344" ht="13.8" hidden="1"/>
    <row r="345" ht="13.8" hidden="1"/>
    <row r="346" ht="13.8" hidden="1"/>
    <row r="347" ht="13.8" hidden="1"/>
    <row r="348" ht="13.8" hidden="1"/>
    <row r="349" ht="13.8" hidden="1"/>
    <row r="350" ht="13.8" hidden="1"/>
    <row r="351" ht="13.8" hidden="1"/>
    <row r="352" ht="13.8" hidden="1"/>
    <row r="353" ht="13.8" hidden="1"/>
    <row r="354" ht="13.8" hidden="1"/>
    <row r="355" ht="13.8" hidden="1"/>
    <row r="356" ht="13.8" hidden="1"/>
    <row r="357" ht="13.8" hidden="1"/>
    <row r="358" ht="13.8" hidden="1"/>
    <row r="359" ht="13.8" hidden="1"/>
    <row r="360" ht="13.8" hidden="1"/>
    <row r="361" ht="13.8" hidden="1"/>
    <row r="362" ht="13.8" hidden="1"/>
    <row r="363" ht="13.8" hidden="1"/>
    <row r="364" ht="13.8" hidden="1"/>
    <row r="365" ht="13.8" hidden="1"/>
    <row r="366" ht="13.8" hidden="1"/>
    <row r="367" ht="13.8" hidden="1"/>
    <row r="368" ht="13.8" hidden="1"/>
    <row r="369" ht="13.8" hidden="1"/>
    <row r="370" ht="13.8" hidden="1"/>
    <row r="371" ht="13.8" hidden="1"/>
    <row r="372" ht="13.8" hidden="1"/>
    <row r="373" ht="13.8" hidden="1"/>
    <row r="374" ht="13.8" hidden="1"/>
    <row r="375" ht="13.8" hidden="1"/>
    <row r="376" ht="13.8" hidden="1"/>
    <row r="377" ht="13.8" hidden="1"/>
    <row r="378" ht="13.8" hidden="1"/>
    <row r="379" ht="13.8" hidden="1"/>
    <row r="380" ht="13.8" hidden="1"/>
    <row r="381" ht="13.8" hidden="1"/>
    <row r="382" ht="13.8" hidden="1"/>
    <row r="383" ht="13.8" hidden="1"/>
    <row r="384" ht="13.8" hidden="1"/>
    <row r="385" ht="13.8" hidden="1"/>
    <row r="386" ht="13.8" hidden="1"/>
    <row r="387" ht="13.8" hidden="1"/>
    <row r="388" ht="13.8" hidden="1"/>
    <row r="389" ht="13.8" hidden="1"/>
    <row r="390" ht="13.8" hidden="1"/>
    <row r="391" ht="13.8" hidden="1"/>
    <row r="392" ht="13.8" hidden="1"/>
    <row r="393" ht="13.8" hidden="1"/>
    <row r="394" ht="13.8" hidden="1"/>
    <row r="395" ht="13.8" hidden="1"/>
    <row r="396" ht="13.8" hidden="1"/>
    <row r="397" ht="13.8" hidden="1"/>
    <row r="398" ht="13.8" hidden="1"/>
    <row r="399" ht="13.8" hidden="1"/>
    <row r="400" ht="13.8" hidden="1"/>
    <row r="401" ht="13.8" hidden="1"/>
    <row r="402" ht="13.8" hidden="1"/>
    <row r="403" ht="13.8" hidden="1"/>
    <row r="404" ht="13.8" hidden="1"/>
    <row r="405" ht="13.8" hidden="1"/>
    <row r="406" ht="13.8" hidden="1"/>
    <row r="407" ht="13.8" hidden="1"/>
    <row r="408" ht="13.8" hidden="1"/>
    <row r="409" ht="13.8" hidden="1"/>
    <row r="410" ht="13.8" hidden="1"/>
    <row r="411" ht="13.8" hidden="1"/>
    <row r="412" ht="13.8" hidden="1"/>
    <row r="413" ht="13.8" hidden="1"/>
    <row r="414" ht="13.8" hidden="1"/>
    <row r="415" ht="13.8" hidden="1"/>
    <row r="416" ht="13.8" hidden="1"/>
    <row r="417" ht="13.8" hidden="1"/>
    <row r="418" ht="13.8" hidden="1"/>
    <row r="419" ht="13.8" hidden="1"/>
    <row r="420" ht="13.8" hidden="1"/>
    <row r="421" ht="13.8" hidden="1"/>
    <row r="422" ht="13.8" hidden="1"/>
    <row r="423" ht="13.8" hidden="1"/>
    <row r="424" ht="13.8" hidden="1"/>
    <row r="425" ht="13.8" hidden="1"/>
    <row r="426" ht="13.8" hidden="1"/>
    <row r="427" ht="13.8" hidden="1"/>
    <row r="428" ht="13.8" hidden="1"/>
    <row r="429" ht="13.8" hidden="1"/>
    <row r="430" ht="13.8" hidden="1"/>
    <row r="431" ht="13.8" hidden="1"/>
    <row r="432" ht="13.8" hidden="1"/>
    <row r="433" ht="13.8" hidden="1"/>
    <row r="434" ht="13.8" hidden="1"/>
    <row r="435" ht="13.8" hidden="1"/>
    <row r="436" ht="13.8" hidden="1"/>
    <row r="437" ht="13.8" hidden="1"/>
    <row r="438" ht="13.8" hidden="1"/>
    <row r="439" ht="13.8" hidden="1"/>
    <row r="440" ht="13.8" hidden="1"/>
    <row r="441" ht="13.8" hidden="1"/>
    <row r="442" ht="13.8" hidden="1"/>
    <row r="443" ht="13.8" hidden="1"/>
    <row r="444" ht="13.8" hidden="1"/>
    <row r="445" ht="13.8" hidden="1"/>
    <row r="446" ht="13.8" hidden="1"/>
    <row r="447" ht="13.8" hidden="1"/>
    <row r="448" ht="13.8" hidden="1"/>
    <row r="449" ht="13.8" hidden="1"/>
    <row r="450" ht="13.8" hidden="1"/>
    <row r="451" ht="13.8" hidden="1"/>
    <row r="452" ht="13.8" hidden="1"/>
    <row r="453" ht="13.8" hidden="1"/>
    <row r="454" ht="13.8" hidden="1"/>
    <row r="455" ht="13.8" hidden="1"/>
    <row r="456" ht="13.8" hidden="1"/>
    <row r="457" ht="13.8" hidden="1"/>
    <row r="458" ht="13.8" hidden="1"/>
    <row r="459" ht="13.8" hidden="1"/>
    <row r="460" ht="13.8" hidden="1"/>
    <row r="461" ht="13.8" hidden="1"/>
    <row r="462" ht="13.8" hidden="1"/>
    <row r="463" ht="13.8" hidden="1"/>
    <row r="464" ht="13.8" hidden="1"/>
    <row r="465" ht="13.8" hidden="1"/>
    <row r="466" ht="13.8" hidden="1"/>
    <row r="467" ht="13.8" hidden="1"/>
    <row r="468" ht="13.8" hidden="1"/>
    <row r="469" ht="13.8" hidden="1"/>
    <row r="470" ht="13.8" hidden="1"/>
    <row r="471" ht="13.8" hidden="1"/>
    <row r="472" ht="13.8" hidden="1"/>
    <row r="473" ht="13.8" hidden="1"/>
    <row r="474" ht="13.8" hidden="1"/>
    <row r="475" ht="13.8" hidden="1"/>
    <row r="476" ht="13.8" hidden="1"/>
    <row r="477" ht="13.8" hidden="1"/>
    <row r="478" ht="13.8" hidden="1"/>
    <row r="479" ht="13.8" hidden="1"/>
    <row r="480" ht="13.8" hidden="1"/>
    <row r="481" ht="13.8" hidden="1"/>
    <row r="482" ht="13.8" hidden="1"/>
    <row r="483" ht="13.8" hidden="1"/>
    <row r="484" ht="13.8" hidden="1"/>
    <row r="485" ht="13.8" hidden="1"/>
    <row r="486" ht="13.8" hidden="1"/>
    <row r="487" ht="13.8" hidden="1"/>
    <row r="488" ht="13.8" hidden="1"/>
    <row r="489" ht="13.8" hidden="1"/>
    <row r="490" ht="13.8" hidden="1"/>
    <row r="491" ht="13.8" hidden="1"/>
    <row r="492" ht="13.8" hidden="1"/>
    <row r="493" ht="13.8" hidden="1"/>
    <row r="494" ht="13.8" hidden="1"/>
    <row r="495" ht="13.8" hidden="1"/>
    <row r="496" ht="13.8" hidden="1"/>
    <row r="497" ht="13.8" hidden="1"/>
    <row r="498" ht="13.8" hidden="1"/>
    <row r="499" ht="13.8" hidden="1"/>
    <row r="500" ht="13.8" hidden="1"/>
    <row r="501" ht="13.8" hidden="1"/>
    <row r="502" ht="13.8" hidden="1"/>
    <row r="503" ht="13.8" hidden="1"/>
    <row r="504" ht="13.8" hidden="1"/>
    <row r="505" ht="13.8" hidden="1"/>
    <row r="506" ht="13.8" hidden="1"/>
    <row r="507" ht="13.8" hidden="1"/>
    <row r="508" ht="13.8" hidden="1"/>
    <row r="509" ht="13.8" hidden="1"/>
    <row r="510" ht="13.8" hidden="1"/>
    <row r="511" ht="13.8" hidden="1"/>
    <row r="512" ht="13.8" hidden="1"/>
    <row r="513" ht="13.8" hidden="1"/>
    <row r="514" ht="13.8" hidden="1"/>
    <row r="515" ht="13.8" hidden="1"/>
    <row r="516" ht="13.8" hidden="1"/>
    <row r="517" ht="13.8" hidden="1"/>
    <row r="518" ht="13.8" hidden="1"/>
    <row r="519" ht="13.8" hidden="1"/>
    <row r="520" ht="13.8" hidden="1"/>
    <row r="521" ht="13.8" hidden="1"/>
    <row r="522" ht="13.8" hidden="1"/>
    <row r="523" ht="13.8" hidden="1"/>
    <row r="524" ht="13.8" hidden="1"/>
    <row r="525" ht="13.8" hidden="1"/>
    <row r="526" ht="13.8" hidden="1"/>
    <row r="527" ht="13.8" hidden="1"/>
    <row r="528" ht="13.8" hidden="1"/>
    <row r="529" ht="13.8" hidden="1"/>
    <row r="530" ht="13.8" hidden="1"/>
    <row r="531" ht="13.8" hidden="1"/>
    <row r="532" ht="13.8" hidden="1"/>
    <row r="533" ht="13.8" hidden="1"/>
    <row r="534" ht="13.8" hidden="1"/>
    <row r="535" ht="13.8" hidden="1"/>
    <row r="536" ht="13.8" hidden="1"/>
    <row r="537" ht="13.8" hidden="1"/>
    <row r="538" ht="13.8" hidden="1"/>
    <row r="539" ht="13.8" hidden="1"/>
    <row r="540" ht="13.8" hidden="1"/>
    <row r="541" ht="13.8" hidden="1"/>
    <row r="542" ht="13.8" hidden="1"/>
    <row r="543" ht="13.8" hidden="1"/>
    <row r="544" ht="13.8" hidden="1"/>
    <row r="545" ht="13.8" hidden="1"/>
    <row r="546" ht="13.8" hidden="1"/>
    <row r="547" ht="13.8" hidden="1"/>
    <row r="548" ht="13.8" hidden="1"/>
    <row r="549" ht="13.8" hidden="1"/>
    <row r="550" ht="13.8" hidden="1"/>
    <row r="551" ht="13.8" hidden="1"/>
    <row r="552" ht="13.8" hidden="1"/>
    <row r="553" ht="13.8" hidden="1"/>
    <row r="554" ht="13.8" hidden="1"/>
    <row r="555" ht="13.8" hidden="1"/>
    <row r="556" ht="13.8" hidden="1"/>
    <row r="557" ht="13.8" hidden="1"/>
    <row r="558" ht="13.8" hidden="1"/>
    <row r="559" ht="13.8" hidden="1"/>
    <row r="560" ht="13.8" hidden="1"/>
    <row r="561" ht="13.8" hidden="1"/>
    <row r="562" ht="13.8" hidden="1"/>
    <row r="563" ht="13.8" hidden="1"/>
    <row r="564" ht="13.8" hidden="1"/>
    <row r="565" ht="13.8" hidden="1"/>
    <row r="566" ht="13.8" hidden="1"/>
    <row r="567" ht="13.8" hidden="1"/>
    <row r="568" ht="13.8" hidden="1"/>
    <row r="569" ht="13.8" hidden="1"/>
    <row r="570" ht="13.8" hidden="1"/>
    <row r="571" ht="13.8" hidden="1"/>
    <row r="572" ht="13.8" hidden="1"/>
    <row r="573" ht="13.8" hidden="1"/>
    <row r="574" ht="13.8" hidden="1"/>
    <row r="575" ht="13.8" hidden="1"/>
    <row r="576" ht="13.8" hidden="1"/>
    <row r="577" ht="13.8" hidden="1"/>
    <row r="578" ht="13.8" hidden="1"/>
    <row r="579" ht="13.8" hidden="1"/>
    <row r="580" ht="13.8" hidden="1"/>
    <row r="581" ht="13.8" hidden="1"/>
    <row r="582" ht="13.8" hidden="1"/>
    <row r="583" ht="13.8" hidden="1"/>
    <row r="584" ht="13.8" hidden="1"/>
    <row r="585" ht="13.8" hidden="1"/>
    <row r="586" ht="13.8" hidden="1"/>
    <row r="587" ht="13.8" hidden="1"/>
    <row r="588" ht="13.8" hidden="1"/>
    <row r="589" ht="13.8" hidden="1"/>
  </sheetData>
  <sheetProtection algorithmName="SHA-512" hashValue="Wtn/Qb9iZJsN90vibyJLYNAajtJhk5QhXBWdcmHh7hrGooIqpd7RWNBFMkeu02M5kUoQL+jBjzDgX00JVLyFdA==" saltValue="k8AaGfsgGvT8r/xUacqG+A==" spinCount="100000" sheet="1" objects="1" scenarios="1" formatCells="0" formatColumns="0" formatRows="0" selectLockedCells="1"/>
  <mergeCells count="22">
    <mergeCell ref="AZ9:BN9"/>
    <mergeCell ref="BP9:CD9"/>
    <mergeCell ref="C12:C14"/>
    <mergeCell ref="C18:C20"/>
    <mergeCell ref="C10:C11"/>
    <mergeCell ref="C16:C17"/>
    <mergeCell ref="C24:C26"/>
    <mergeCell ref="D9:R9"/>
    <mergeCell ref="C7:M7"/>
    <mergeCell ref="T9:AH9"/>
    <mergeCell ref="AJ9:AX9"/>
    <mergeCell ref="C22:C23"/>
    <mergeCell ref="C28:C29"/>
    <mergeCell ref="C30:C32"/>
    <mergeCell ref="C34:C35"/>
    <mergeCell ref="C36:C38"/>
    <mergeCell ref="C40:C41"/>
    <mergeCell ref="C42:C44"/>
    <mergeCell ref="C46:C47"/>
    <mergeCell ref="C48:C50"/>
    <mergeCell ref="C52:C53"/>
    <mergeCell ref="C54:C56"/>
  </mergeCells>
  <conditionalFormatting sqref="A16:XFD20">
    <cfRule type="expression" dxfId="119" priority="1">
      <formula>$C$18=": "</formula>
    </cfRule>
  </conditionalFormatting>
  <conditionalFormatting sqref="A22:XFD26">
    <cfRule type="expression" dxfId="118" priority="2">
      <formula>$C$24=": "</formula>
    </cfRule>
  </conditionalFormatting>
  <conditionalFormatting sqref="A28:XFD32">
    <cfRule type="expression" dxfId="117" priority="3">
      <formula>$C$30=": "</formula>
    </cfRule>
  </conditionalFormatting>
  <conditionalFormatting sqref="A34:XFD38">
    <cfRule type="expression" dxfId="116" priority="4">
      <formula>$C$36=": "</formula>
    </cfRule>
  </conditionalFormatting>
  <conditionalFormatting sqref="A40:XFD44">
    <cfRule type="expression" dxfId="115" priority="5">
      <formula>$C$42=": "</formula>
    </cfRule>
  </conditionalFormatting>
  <conditionalFormatting sqref="A46:XFD50">
    <cfRule type="expression" dxfId="114" priority="6">
      <formula>$C$48=": "</formula>
    </cfRule>
  </conditionalFormatting>
  <conditionalFormatting sqref="A52:XFD56">
    <cfRule type="expression" dxfId="113" priority="7">
      <formula>$C$54=": "</formula>
    </cfRule>
  </conditionalFormatting>
  <conditionalFormatting sqref="E14:R14 U14:AH14 AK14:AX14 BA14:BN14 BQ14:CD14 E20:R20 U20:AH20 AK20:AX20 BA20:BN20 BQ20:CD20 E26:R26 U26:AH26 AK26:AX26 BA26:BN26 BQ26:CD26 E32:R32 U32:AH32 AK32:AX32 BA32:BN32 BQ32:CD32 E38:R38 U38:AH38 AK38:AX38 BA38:BN38 BQ38:CD38 E44:R44 U44:AH44 AK44:AX44 BA44:BN44 BQ44:CD44 E50:R50 U50:AH50 AK50:AX50 BA50:BN50 BQ50:CD50 E56:R56 U56:AH56 AK56:AX56 BA56:BN56 BQ56:CD56">
    <cfRule type="cellIs" dxfId="112" priority="28" operator="lessThan">
      <formula>0.8</formula>
    </cfRule>
  </conditionalFormatting>
  <conditionalFormatting sqref="E12:CD13">
    <cfRule type="expression" dxfId="111" priority="24">
      <formula>$D$10="Porcentagem"</formula>
    </cfRule>
    <cfRule type="expression" dxfId="110" priority="25">
      <formula>$D$10="$"</formula>
    </cfRule>
  </conditionalFormatting>
  <conditionalFormatting sqref="E18:CD19">
    <cfRule type="expression" dxfId="109" priority="22">
      <formula>$D$16="Porcentagem"</formula>
    </cfRule>
    <cfRule type="expression" dxfId="108" priority="23">
      <formula>$D$16="$"</formula>
    </cfRule>
  </conditionalFormatting>
  <conditionalFormatting sqref="E24:CD25">
    <cfRule type="expression" dxfId="107" priority="20">
      <formula>$D$22="Porcentagem"</formula>
    </cfRule>
    <cfRule type="expression" dxfId="106" priority="21">
      <formula>$D$22="$"</formula>
    </cfRule>
  </conditionalFormatting>
  <conditionalFormatting sqref="E30:CD31">
    <cfRule type="expression" dxfId="105" priority="18">
      <formula>$D$28="Porcentagem"</formula>
    </cfRule>
    <cfRule type="expression" dxfId="104" priority="19">
      <formula>$D$28="$"</formula>
    </cfRule>
  </conditionalFormatting>
  <conditionalFormatting sqref="E36:CD37">
    <cfRule type="expression" dxfId="103" priority="16">
      <formula>$D$34="Porcentagem"</formula>
    </cfRule>
    <cfRule type="expression" dxfId="102" priority="17">
      <formula>$D$34="$"</formula>
    </cfRule>
  </conditionalFormatting>
  <conditionalFormatting sqref="E42:CD43">
    <cfRule type="expression" dxfId="101" priority="14">
      <formula>$D$40="Porcentagem"</formula>
    </cfRule>
    <cfRule type="expression" dxfId="100" priority="15">
      <formula>$D$40="$"</formula>
    </cfRule>
  </conditionalFormatting>
  <conditionalFormatting sqref="E48:CD49">
    <cfRule type="expression" dxfId="99" priority="12">
      <formula>$D$46="Porcentagem"</formula>
    </cfRule>
    <cfRule type="expression" dxfId="98" priority="13">
      <formula>$D$46="$"</formula>
    </cfRule>
  </conditionalFormatting>
  <conditionalFormatting sqref="E54:CD55">
    <cfRule type="expression" dxfId="97" priority="10">
      <formula>$D$52="Porcentagem"</formula>
    </cfRule>
    <cfRule type="expression" dxfId="96" priority="11">
      <formula>$D$52="$"</formula>
    </cfRule>
  </conditionalFormatting>
  <conditionalFormatting sqref="U14:AH14 AK14:AX14 BA14:BN14 BQ14:CD14 U20:AH20 AK20:AX20 BA20:BN20 BQ20:CD20 U26:AH26 AK26:AX26 BA26:BN26 BQ26:CD26 U32:AH32 AK32:AX32 BA32:BN32 BQ32:CD32 U38:AH38 AK38:AX38 BA38:BN38 BQ38:CD38 U44:AH44 AK44:AX44 BA44:BN44 BQ44:CD44 U50:AH50 AK50:AX50 BA50:BN50 BQ50:CD50 U56:AH56 AK56:AX56 BA56:BN56 BQ56:CD56 E56:R56 E50:R50 E44:R44 E38:R38 E32:R32 E26:R26 E20:R20 E14:R14">
    <cfRule type="cellIs" dxfId="94" priority="26" operator="equal">
      <formula>""</formula>
    </cfRule>
    <cfRule type="cellIs" dxfId="93" priority="27" operator="greaterThan">
      <formula>1.2</formula>
    </cfRule>
    <cfRule type="cellIs" dxfId="92" priority="29" operator="between">
      <formula>0.8</formula>
      <formula>1.2</formula>
    </cfRule>
  </conditionalFormatting>
  <dataValidations count="2">
    <dataValidation type="list" allowBlank="1" showInputMessage="1" showErrorMessage="1" sqref="D52 D10 D16 D22 D28 D34 D40 D46" xr:uid="{00000000-0002-0000-0900-000000000000}">
      <formula1>"$,Número,Porcentaje"</formula1>
    </dataValidation>
    <dataValidation type="list" allowBlank="1" showInputMessage="1" showErrorMessage="1" sqref="C57:C58" xr:uid="{00000000-0002-0000-0900-000001000000}">
      <formula1>$C$91:$C$98</formula1>
    </dataValidation>
  </dataValidations>
  <pageMargins left="0.25" right="0.25" top="0.75" bottom="0.75" header="0.3" footer="0.3"/>
  <pageSetup paperSize="9" scale="60" orientation="landscape" r:id="rId1"/>
  <rowBreaks count="1" manualBreakCount="1">
    <brk id="32" min="2" max="81" man="1"/>
  </rowBreaks>
  <colBreaks count="4" manualBreakCount="4">
    <brk id="18" min="5" max="55" man="1"/>
    <brk id="34" min="5" max="55" man="1"/>
    <brk id="50" min="5" max="55" man="1"/>
    <brk id="66" min="5" max="55"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5C0CC894-9165-4EDC-9BA5-1C077D12CD81}">
            <xm:f>Id.O!$K$9="1 año"</xm:f>
            <x14:dxf>
              <font>
                <color theme="0"/>
              </font>
              <fill>
                <patternFill>
                  <bgColor theme="0"/>
                </patternFill>
              </fill>
              <border>
                <left/>
                <right/>
                <top/>
                <bottom/>
                <vertical/>
                <horizontal/>
              </border>
            </x14:dxf>
          </x14:cfRule>
          <xm:sqref>S9:CD56</xm:sqref>
        </x14:conditionalFormatting>
        <x14:conditionalFormatting xmlns:xm="http://schemas.microsoft.com/office/excel/2006/main">
          <x14:cfRule type="expression" priority="8" id="{F67AC0FA-3A62-46F1-B71C-03880352730C}">
            <xm:f>Id.O!$K$9="3 años"</xm:f>
            <x14:dxf>
              <font>
                <color theme="0"/>
              </font>
              <fill>
                <patternFill>
                  <bgColor theme="0"/>
                </patternFill>
              </fill>
              <border>
                <left/>
                <right/>
                <top/>
                <bottom/>
                <vertical/>
                <horizontal/>
              </border>
            </x14:dxf>
          </x14:cfRule>
          <xm:sqref>AY9:CD56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30</vt:i4>
      </vt:variant>
    </vt:vector>
  </HeadingPairs>
  <TitlesOfParts>
    <vt:vector size="57" baseType="lpstr">
      <vt:lpstr>Id.O</vt:lpstr>
      <vt:lpstr>Áreas</vt:lpstr>
      <vt:lpstr>Funcionários</vt:lpstr>
      <vt:lpstr>MG</vt:lpstr>
      <vt:lpstr>ME</vt:lpstr>
      <vt:lpstr>Est1</vt:lpstr>
      <vt:lpstr>Est2</vt:lpstr>
      <vt:lpstr>Est3</vt:lpstr>
      <vt:lpstr>Est4</vt:lpstr>
      <vt:lpstr>PA1</vt:lpstr>
      <vt:lpstr>PA2</vt:lpstr>
      <vt:lpstr>PA3</vt:lpstr>
      <vt:lpstr>PA4</vt:lpstr>
      <vt:lpstr>RC</vt:lpstr>
      <vt:lpstr>Global</vt:lpstr>
      <vt:lpstr>Rel_PA</vt:lpstr>
      <vt:lpstr>Auxiliar</vt:lpstr>
      <vt:lpstr>Analise_PA</vt:lpstr>
      <vt:lpstr>RI</vt:lpstr>
      <vt:lpstr>Mapa</vt:lpstr>
      <vt:lpstr>Dash1</vt:lpstr>
      <vt:lpstr>Dash2</vt:lpstr>
      <vt:lpstr>Dash3</vt:lpstr>
      <vt:lpstr>INI</vt:lpstr>
      <vt:lpstr>DUV</vt:lpstr>
      <vt:lpstr>SUG</vt:lpstr>
      <vt:lpstr>LUZ</vt:lpstr>
      <vt:lpstr>cinco_anos</vt:lpstr>
      <vt:lpstr>dois_anos</vt:lpstr>
      <vt:lpstr>Analise_PA!Print_Area</vt:lpstr>
      <vt:lpstr>Áreas!Print_Area</vt:lpstr>
      <vt:lpstr>Dash1!Print_Area</vt:lpstr>
      <vt:lpstr>Dash2!Print_Area</vt:lpstr>
      <vt:lpstr>Dash3!Print_Area</vt:lpstr>
      <vt:lpstr>'Est1'!Print_Area</vt:lpstr>
      <vt:lpstr>'Est2'!Print_Area</vt:lpstr>
      <vt:lpstr>'Est3'!Print_Area</vt:lpstr>
      <vt:lpstr>'Est4'!Print_Area</vt:lpstr>
      <vt:lpstr>Funcionários!Print_Area</vt:lpstr>
      <vt:lpstr>Global!Print_Area</vt:lpstr>
      <vt:lpstr>Id.O!Print_Area</vt:lpstr>
      <vt:lpstr>Mapa!Print_Area</vt:lpstr>
      <vt:lpstr>ME!Print_Area</vt:lpstr>
      <vt:lpstr>MG!Print_Area</vt:lpstr>
      <vt:lpstr>'PA1'!Print_Area</vt:lpstr>
      <vt:lpstr>'PA2'!Print_Area</vt:lpstr>
      <vt:lpstr>'PA3'!Print_Area</vt:lpstr>
      <vt:lpstr>'PA4'!Print_Area</vt:lpstr>
      <vt:lpstr>'RC'!Print_Area</vt:lpstr>
      <vt:lpstr>Rel_PA!Print_Area</vt:lpstr>
      <vt:lpstr>RI!Print_Area</vt:lpstr>
      <vt:lpstr>'Est1'!Print_Titles</vt:lpstr>
      <vt:lpstr>'PA1'!Print_Titles</vt:lpstr>
      <vt:lpstr>'PA2'!Print_Titles</vt:lpstr>
      <vt:lpstr>'PA3'!Print_Titles</vt:lpstr>
      <vt:lpstr>'PA4'!Print_Titles</vt:lpstr>
      <vt:lpstr>um_ano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Fernand6</dc:creator>
  <cp:lastModifiedBy>Juan Verdugo/WYMX/Wiwynn</cp:lastModifiedBy>
  <cp:lastPrinted>2017-12-22T15:18:11Z</cp:lastPrinted>
  <dcterms:created xsi:type="dcterms:W3CDTF">2014-08-23T07:21:08Z</dcterms:created>
  <dcterms:modified xsi:type="dcterms:W3CDTF">2025-03-07T23:58:12Z</dcterms:modified>
</cp:coreProperties>
</file>