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charts/chart1.xml" ContentType="application/vnd.openxmlformats-officedocument.drawingml.chart+xml"/>
  <Override PartName="/xl/drawings/drawing13.xml" ContentType="application/vnd.openxmlformats-officedocument.drawing+xml"/>
  <Override PartName="/xl/comments11.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codeName="EstaPasta_de_trabalho" autoCompressPictures="0"/>
  <mc:AlternateContent xmlns:mc="http://schemas.openxmlformats.org/markup-compatibility/2006">
    <mc:Choice Requires="x15">
      <x15ac:absPath xmlns:x15ac="http://schemas.microsoft.com/office/spreadsheetml/2010/11/ac" url="C:\Users\lnjai\Dropbox (luz lab)\LUZ\Produtos\LUZ Espanhol\1. Estrategia\Análisis PESTEL\"/>
    </mc:Choice>
  </mc:AlternateContent>
  <xr:revisionPtr revIDLastSave="0" documentId="13_ncr:1_{6097785C-EBC3-42D6-BA2A-5703496A1C83}" xr6:coauthVersionLast="43" xr6:coauthVersionMax="43" xr10:uidLastSave="{00000000-0000-0000-0000-000000000000}"/>
  <bookViews>
    <workbookView xWindow="-98" yWindow="-98" windowWidth="22695" windowHeight="14595" tabRatio="818" firstSheet="1" activeTab="16" xr2:uid="{00000000-000D-0000-FFFF-FFFF00000000}"/>
  </bookViews>
  <sheets>
    <sheet name="Início" sheetId="1" state="hidden" r:id="rId1"/>
    <sheet name="Áreas" sheetId="101" r:id="rId2"/>
    <sheet name="Cadastro" sheetId="96" r:id="rId3"/>
    <sheet name="F_Pol" sheetId="76" r:id="rId4"/>
    <sheet name="F_Eco" sheetId="94" r:id="rId5"/>
    <sheet name="F_Soc" sheetId="85" r:id="rId6"/>
    <sheet name="F_Tec" sheetId="95" r:id="rId7"/>
    <sheet name="F_Amb" sheetId="112" r:id="rId8"/>
    <sheet name="F_Leg" sheetId="113" r:id="rId9"/>
    <sheet name="Matriz PESTAL" sheetId="87" r:id="rId10"/>
    <sheet name="PA" sheetId="88" r:id="rId11"/>
    <sheet name="Rel_PESTAL" sheetId="92" r:id="rId12"/>
    <sheet name="Rel_PA" sheetId="99" r:id="rId13"/>
    <sheet name="APA" sheetId="100" r:id="rId14"/>
    <sheet name="APF" sheetId="103" r:id="rId15"/>
    <sheet name="Dash1" sheetId="106" r:id="rId16"/>
    <sheet name="INI" sheetId="108" r:id="rId17"/>
    <sheet name="DUV" sheetId="109" r:id="rId18"/>
    <sheet name="SUG" sheetId="110" r:id="rId19"/>
    <sheet name="LUZ" sheetId="111" r:id="rId20"/>
    <sheet name="Dúvidas e Respostas" sheetId="6" state="hidden" r:id="rId21"/>
  </sheets>
  <definedNames>
    <definedName name="_xlnm._FilterDatabase" localSheetId="13" hidden="1">APA!$C$5:$K$5</definedName>
    <definedName name="_xlnm._FilterDatabase" localSheetId="14" hidden="1">APF!$C$5:$K$5</definedName>
    <definedName name="_xlnm._FilterDatabase" localSheetId="1" hidden="1">Áreas!$C$5:$C$25</definedName>
    <definedName name="_xlnm._FilterDatabase" localSheetId="2" hidden="1">Cadastro!$C$5:$D$5</definedName>
    <definedName name="_xlnm._FilterDatabase" localSheetId="7" hidden="1">F_Amb!$C$5:$G$5</definedName>
    <definedName name="_xlnm._FilterDatabase" localSheetId="4" hidden="1">F_Eco!$C$5:$G$5</definedName>
    <definedName name="_xlnm._FilterDatabase" localSheetId="8" hidden="1">F_Leg!$C$5:$G$5</definedName>
    <definedName name="_xlnm._FilterDatabase" localSheetId="3" hidden="1">F_Pol!$C$5:$G$5</definedName>
    <definedName name="_xlnm._FilterDatabase" localSheetId="5" hidden="1">F_Soc!$C$5:$G$5</definedName>
    <definedName name="_xlnm._FilterDatabase" localSheetId="6" hidden="1">F_Tec!$C$5:$G$5</definedName>
    <definedName name="_xlnm._FilterDatabase" localSheetId="10" hidden="1">PA!$C$5:$K$5</definedName>
    <definedName name="Ameaça" localSheetId="7">F_Amb!$C$6:$C$35</definedName>
    <definedName name="Ameaça" localSheetId="8">F_Leg!$C$6:$C$35</definedName>
    <definedName name="Ameaça">F_Tec!$C$6:$C$35</definedName>
    <definedName name="_xlnm.Print_Area" localSheetId="13">APA!$C$5:$K$25</definedName>
    <definedName name="_xlnm.Print_Area" localSheetId="14">OFFSET(APF!$C$5,,,51-COUNTBLANK(APF!$C$6:$C$55),9)</definedName>
    <definedName name="_xlnm.Print_Area" localSheetId="1">Áreas!$C$5:$C$100</definedName>
    <definedName name="_xlnm.Print_Area" localSheetId="2">Cadastro!$C$5:$D$200</definedName>
    <definedName name="_xlnm.Print_Area" localSheetId="15">Dash1!$C$5:$K$18</definedName>
    <definedName name="_xlnm.Print_Area" localSheetId="7">F_Amb!$C$5:$G$36</definedName>
    <definedName name="_xlnm.Print_Area" localSheetId="4">F_Eco!$C$5:$G$36</definedName>
    <definedName name="_xlnm.Print_Area" localSheetId="8">F_Leg!$C$5:$G$36</definedName>
    <definedName name="_xlnm.Print_Area" localSheetId="3">F_Pol!$C$5:$G$36</definedName>
    <definedName name="_xlnm.Print_Area" localSheetId="5">F_Soc!$C$5:$G$36</definedName>
    <definedName name="_xlnm.Print_Area" localSheetId="6">F_Tec!$C$5:$G$36</definedName>
    <definedName name="_xlnm.Print_Area" localSheetId="0">Início!$B$5:$R$70</definedName>
    <definedName name="_xlnm.Print_Area" localSheetId="9">'Matriz PESTAL'!$C$5:$F$19</definedName>
    <definedName name="_xlnm.Print_Area" localSheetId="10">OFFSET(PA!$C$5,,,102-COUNTBLANK(PA!$K$6:$K$105),9)</definedName>
    <definedName name="_xlnm.Print_Area" localSheetId="12">Rel_PA!$C$5:$H$22</definedName>
    <definedName name="_xlnm.Print_Area" localSheetId="11">Rel_PESTAL!$C$5:$K$29</definedName>
    <definedName name="Despesas_com_Marketing">#REF!</definedName>
    <definedName name="Despesas_com_Produtos">#REF!</definedName>
    <definedName name="Despesas_com_RH">#REF!</definedName>
    <definedName name="Despesas_com_Serviços">#REF!</definedName>
    <definedName name="Despesas_Não_Operacionais">#REF!</definedName>
    <definedName name="Despesas_Operacionais">#REF!</definedName>
    <definedName name="Força">F_Pol!$C$6:$C$35</definedName>
    <definedName name="Fraqueza">F_Eco!$C$6:$C$35</definedName>
    <definedName name="Impostos">#REF!</definedName>
    <definedName name="Investimentos">#REF!</definedName>
    <definedName name="Oportunidade">F_Soc!$C$6:$C$35</definedName>
    <definedName name="pestal">Áreas!$E$6:$E$11</definedName>
    <definedName name="Receitas_com_Produtos">#REF!</definedName>
    <definedName name="Receitas_Com_Serviços">#REF!</definedName>
    <definedName name="Receitas_Não_Operacionais">#REF!</definedName>
    <definedName name="_xlnm.Print_Titles" localSheetId="14">APF!$5:$5</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K10" i="88" l="1"/>
  <c r="K12" i="88"/>
  <c r="K15" i="88"/>
  <c r="C7" i="103"/>
  <c r="K7" i="88"/>
  <c r="Q20" i="99" s="1"/>
  <c r="L20" i="99" s="1"/>
  <c r="C8" i="103"/>
  <c r="K6" i="88"/>
  <c r="K16" i="88"/>
  <c r="C9" i="103"/>
  <c r="K8" i="88"/>
  <c r="K13" i="88"/>
  <c r="K14" i="88"/>
  <c r="C10" i="103"/>
  <c r="C11" i="103"/>
  <c r="F11" i="103" s="1"/>
  <c r="D11" i="103"/>
  <c r="E11" i="103"/>
  <c r="H11" i="103"/>
  <c r="C12" i="103"/>
  <c r="F12" i="103" s="1"/>
  <c r="C13" i="103"/>
  <c r="F13" i="103" s="1"/>
  <c r="C14" i="103"/>
  <c r="F14" i="103" s="1"/>
  <c r="H14" i="103"/>
  <c r="C15" i="103"/>
  <c r="F15" i="103" s="1"/>
  <c r="H15" i="103"/>
  <c r="C16" i="103"/>
  <c r="F16" i="103" s="1"/>
  <c r="E16" i="103"/>
  <c r="H16" i="103"/>
  <c r="C17" i="103"/>
  <c r="F17" i="103" s="1"/>
  <c r="C18" i="103"/>
  <c r="F18" i="103" s="1"/>
  <c r="C19" i="103"/>
  <c r="H19" i="103"/>
  <c r="C20" i="103"/>
  <c r="F20" i="103" s="1"/>
  <c r="E20" i="103"/>
  <c r="C21" i="103"/>
  <c r="E21" i="103" s="1"/>
  <c r="C22" i="103"/>
  <c r="E22" i="103" s="1"/>
  <c r="H22" i="103"/>
  <c r="C23" i="103"/>
  <c r="C24" i="103"/>
  <c r="E24" i="103" s="1"/>
  <c r="C25" i="103"/>
  <c r="E25" i="103" s="1"/>
  <c r="C26" i="103"/>
  <c r="E26" i="103" s="1"/>
  <c r="H26" i="103"/>
  <c r="C27" i="103"/>
  <c r="C28" i="103"/>
  <c r="E28" i="103" s="1"/>
  <c r="C29" i="103"/>
  <c r="E29" i="103" s="1"/>
  <c r="C30" i="103"/>
  <c r="E30" i="103"/>
  <c r="H30" i="103"/>
  <c r="C31" i="103"/>
  <c r="C32" i="103"/>
  <c r="E32" i="103"/>
  <c r="C33" i="103"/>
  <c r="H33" i="103" s="1"/>
  <c r="E33" i="103"/>
  <c r="C34" i="103"/>
  <c r="E34" i="103" s="1"/>
  <c r="C35" i="103"/>
  <c r="C36" i="103"/>
  <c r="E36" i="103" s="1"/>
  <c r="C37" i="103"/>
  <c r="E37" i="103" s="1"/>
  <c r="H37" i="103"/>
  <c r="C38" i="103"/>
  <c r="H38" i="103" s="1"/>
  <c r="E38" i="103"/>
  <c r="C39" i="103"/>
  <c r="C40" i="103"/>
  <c r="E40" i="103"/>
  <c r="C41" i="103"/>
  <c r="E41" i="103"/>
  <c r="H41" i="103"/>
  <c r="C42" i="103"/>
  <c r="E42" i="103" s="1"/>
  <c r="H42" i="103"/>
  <c r="C43" i="103"/>
  <c r="C44" i="103"/>
  <c r="E44" i="103" s="1"/>
  <c r="C45" i="103"/>
  <c r="E45" i="103" s="1"/>
  <c r="C46" i="103"/>
  <c r="E46" i="103"/>
  <c r="H46" i="103"/>
  <c r="C47" i="103"/>
  <c r="C48" i="103"/>
  <c r="E48" i="103"/>
  <c r="C49" i="103"/>
  <c r="H49" i="103" s="1"/>
  <c r="E49" i="103"/>
  <c r="C50" i="103"/>
  <c r="E50" i="103" s="1"/>
  <c r="C51" i="103"/>
  <c r="C52" i="103"/>
  <c r="E52" i="103" s="1"/>
  <c r="C53" i="103"/>
  <c r="E53" i="103" s="1"/>
  <c r="G53" i="103"/>
  <c r="C54" i="103"/>
  <c r="G54" i="103" s="1"/>
  <c r="E54" i="103"/>
  <c r="C55" i="103"/>
  <c r="E55" i="103" s="1"/>
  <c r="K9" i="88"/>
  <c r="K11" i="88"/>
  <c r="K17" i="88"/>
  <c r="C6" i="103"/>
  <c r="K18" i="88"/>
  <c r="K19" i="88"/>
  <c r="K20" i="88"/>
  <c r="K21" i="88"/>
  <c r="K22" i="88"/>
  <c r="K23" i="88"/>
  <c r="K24" i="88"/>
  <c r="K25" i="88"/>
  <c r="K26" i="88"/>
  <c r="K27" i="88"/>
  <c r="K28" i="88"/>
  <c r="K29" i="88"/>
  <c r="K30" i="88"/>
  <c r="K31" i="88"/>
  <c r="K32" i="88"/>
  <c r="K33" i="88"/>
  <c r="K34" i="88"/>
  <c r="K35" i="88"/>
  <c r="K36" i="88"/>
  <c r="K37" i="88"/>
  <c r="K38" i="88"/>
  <c r="K39" i="88"/>
  <c r="K40" i="88"/>
  <c r="K41" i="88"/>
  <c r="K42" i="88"/>
  <c r="K43" i="88"/>
  <c r="K44" i="88"/>
  <c r="K45" i="88"/>
  <c r="K46" i="88"/>
  <c r="K47" i="88"/>
  <c r="K48" i="88"/>
  <c r="K49" i="88"/>
  <c r="K50" i="88"/>
  <c r="K51" i="88"/>
  <c r="K52" i="88"/>
  <c r="K53" i="88"/>
  <c r="K54" i="88"/>
  <c r="K55" i="88"/>
  <c r="K56" i="88"/>
  <c r="K57" i="88"/>
  <c r="K58" i="88"/>
  <c r="K59" i="88"/>
  <c r="K60" i="88"/>
  <c r="K61" i="88"/>
  <c r="K62" i="88"/>
  <c r="K63" i="88"/>
  <c r="K64" i="88"/>
  <c r="K65" i="88"/>
  <c r="K66" i="88"/>
  <c r="K67" i="88"/>
  <c r="K68" i="88"/>
  <c r="K69" i="88"/>
  <c r="K70" i="88"/>
  <c r="K71" i="88"/>
  <c r="K72" i="88"/>
  <c r="K73" i="88"/>
  <c r="K74" i="88"/>
  <c r="K75" i="88"/>
  <c r="K76" i="88"/>
  <c r="K77" i="88"/>
  <c r="K78" i="88"/>
  <c r="K79" i="88"/>
  <c r="K80" i="88"/>
  <c r="K81" i="88"/>
  <c r="K82" i="88"/>
  <c r="K83" i="88"/>
  <c r="K84" i="88"/>
  <c r="K85" i="88"/>
  <c r="K86" i="88"/>
  <c r="K87" i="88"/>
  <c r="K88" i="88"/>
  <c r="K89" i="88"/>
  <c r="K90" i="88"/>
  <c r="K91" i="88"/>
  <c r="K92" i="88"/>
  <c r="K93" i="88"/>
  <c r="K94" i="88"/>
  <c r="K95" i="88"/>
  <c r="K96" i="88"/>
  <c r="K97" i="88"/>
  <c r="K98" i="88"/>
  <c r="K99" i="88"/>
  <c r="K100" i="88"/>
  <c r="K101" i="88"/>
  <c r="K102" i="88"/>
  <c r="K103" i="88"/>
  <c r="K104" i="88"/>
  <c r="K105" i="88"/>
  <c r="K106" i="88"/>
  <c r="K107" i="88"/>
  <c r="K108" i="88"/>
  <c r="K109" i="88"/>
  <c r="K110" i="88"/>
  <c r="K111" i="88"/>
  <c r="K112" i="88"/>
  <c r="K113" i="88"/>
  <c r="K114" i="88"/>
  <c r="K115" i="88"/>
  <c r="K116" i="88"/>
  <c r="K117" i="88"/>
  <c r="K118" i="88"/>
  <c r="K119" i="88"/>
  <c r="K120" i="88"/>
  <c r="K121" i="88"/>
  <c r="K122" i="88"/>
  <c r="K123" i="88"/>
  <c r="K124" i="88"/>
  <c r="K125" i="88"/>
  <c r="K126" i="88"/>
  <c r="K127" i="88"/>
  <c r="K128" i="88"/>
  <c r="K129" i="88"/>
  <c r="K130" i="88"/>
  <c r="K131" i="88"/>
  <c r="K132" i="88"/>
  <c r="K133" i="88"/>
  <c r="K134" i="88"/>
  <c r="K135" i="88"/>
  <c r="K136" i="88"/>
  <c r="K137" i="88"/>
  <c r="K138" i="88"/>
  <c r="K139" i="88"/>
  <c r="K140" i="88"/>
  <c r="K141" i="88"/>
  <c r="K142" i="88"/>
  <c r="K143" i="88"/>
  <c r="K144" i="88"/>
  <c r="K145" i="88"/>
  <c r="K146" i="88"/>
  <c r="K147" i="88"/>
  <c r="K148" i="88"/>
  <c r="K149" i="88"/>
  <c r="K150" i="88"/>
  <c r="K151" i="88"/>
  <c r="K152" i="88"/>
  <c r="K153" i="88"/>
  <c r="K154" i="88"/>
  <c r="K155" i="88"/>
  <c r="K156" i="88"/>
  <c r="K157" i="88"/>
  <c r="K158" i="88"/>
  <c r="K159" i="88"/>
  <c r="K160" i="88"/>
  <c r="K161" i="88"/>
  <c r="K162" i="88"/>
  <c r="K163" i="88"/>
  <c r="K164" i="88"/>
  <c r="K165" i="88"/>
  <c r="K166" i="88"/>
  <c r="K167" i="88"/>
  <c r="K168" i="88"/>
  <c r="K169" i="88"/>
  <c r="K170" i="88"/>
  <c r="K171" i="88"/>
  <c r="K172" i="88"/>
  <c r="K173" i="88"/>
  <c r="K174" i="88"/>
  <c r="K175" i="88"/>
  <c r="K176" i="88"/>
  <c r="K177" i="88"/>
  <c r="K178" i="88"/>
  <c r="K179" i="88"/>
  <c r="K180" i="88"/>
  <c r="K181" i="88"/>
  <c r="K182" i="88"/>
  <c r="K183" i="88"/>
  <c r="K184" i="88"/>
  <c r="K185" i="88"/>
  <c r="K186" i="88"/>
  <c r="K187" i="88"/>
  <c r="K188" i="88"/>
  <c r="K189" i="88"/>
  <c r="K190" i="88"/>
  <c r="K191" i="88"/>
  <c r="K192" i="88"/>
  <c r="K193" i="88"/>
  <c r="K194" i="88"/>
  <c r="K195" i="88"/>
  <c r="K196" i="88"/>
  <c r="K197" i="88"/>
  <c r="K198" i="88"/>
  <c r="K199" i="88"/>
  <c r="K200" i="88"/>
  <c r="K201" i="88"/>
  <c r="K202" i="88"/>
  <c r="K203" i="88"/>
  <c r="K204" i="88"/>
  <c r="K205" i="88"/>
  <c r="K206" i="88"/>
  <c r="K207" i="88"/>
  <c r="K208" i="88"/>
  <c r="K209" i="88"/>
  <c r="K210" i="88"/>
  <c r="K211" i="88"/>
  <c r="K212" i="88"/>
  <c r="K213" i="88"/>
  <c r="K214" i="88"/>
  <c r="K215" i="88"/>
  <c r="K216" i="88"/>
  <c r="K217" i="88"/>
  <c r="K218" i="88"/>
  <c r="K219" i="88"/>
  <c r="K220" i="88"/>
  <c r="K221" i="88"/>
  <c r="K222" i="88"/>
  <c r="K223" i="88"/>
  <c r="K224" i="88"/>
  <c r="K225" i="88"/>
  <c r="K226" i="88"/>
  <c r="K227" i="88"/>
  <c r="K228" i="88"/>
  <c r="K229" i="88"/>
  <c r="K230" i="88"/>
  <c r="K231" i="88"/>
  <c r="K232" i="88"/>
  <c r="K233" i="88"/>
  <c r="K234" i="88"/>
  <c r="K235" i="88"/>
  <c r="K236" i="88"/>
  <c r="K237" i="88"/>
  <c r="K238" i="88"/>
  <c r="K239" i="88"/>
  <c r="K240" i="88"/>
  <c r="K241" i="88"/>
  <c r="K242" i="88"/>
  <c r="K243" i="88"/>
  <c r="K244" i="88"/>
  <c r="K245" i="88"/>
  <c r="K246" i="88"/>
  <c r="K247" i="88"/>
  <c r="K248" i="88"/>
  <c r="K249" i="88"/>
  <c r="K250" i="88"/>
  <c r="K251" i="88"/>
  <c r="K252" i="88"/>
  <c r="K253" i="88"/>
  <c r="K254" i="88"/>
  <c r="K255" i="88"/>
  <c r="C7" i="100"/>
  <c r="G6" i="88"/>
  <c r="H17" i="100" s="1"/>
  <c r="G7" i="88"/>
  <c r="G8" i="88"/>
  <c r="G9" i="88"/>
  <c r="G10" i="88"/>
  <c r="G11" i="88"/>
  <c r="G12" i="88"/>
  <c r="G13" i="88"/>
  <c r="G14" i="88"/>
  <c r="G15" i="88"/>
  <c r="G16" i="88"/>
  <c r="G17" i="88"/>
  <c r="G18" i="88"/>
  <c r="G19" i="88"/>
  <c r="G20" i="88"/>
  <c r="G21" i="88"/>
  <c r="G22" i="88"/>
  <c r="G23" i="88"/>
  <c r="G24" i="88"/>
  <c r="G25" i="88"/>
  <c r="G26" i="88"/>
  <c r="G27" i="88"/>
  <c r="G28" i="88"/>
  <c r="G29" i="88"/>
  <c r="G30" i="88"/>
  <c r="G31" i="88"/>
  <c r="G32" i="88"/>
  <c r="G33" i="88"/>
  <c r="G34" i="88"/>
  <c r="G35" i="88"/>
  <c r="G36" i="88"/>
  <c r="G37" i="88"/>
  <c r="G38" i="88"/>
  <c r="G39" i="88"/>
  <c r="G40" i="88"/>
  <c r="G41" i="88"/>
  <c r="G42" i="88"/>
  <c r="G43" i="88"/>
  <c r="G44" i="88"/>
  <c r="G45" i="88"/>
  <c r="G46" i="88"/>
  <c r="G47" i="88"/>
  <c r="G48" i="88"/>
  <c r="G49" i="88"/>
  <c r="G50" i="88"/>
  <c r="G51" i="88"/>
  <c r="G52" i="88"/>
  <c r="G53" i="88"/>
  <c r="G54" i="88"/>
  <c r="G55" i="88"/>
  <c r="G56" i="88"/>
  <c r="G57" i="88"/>
  <c r="G58" i="88"/>
  <c r="G59" i="88"/>
  <c r="G60" i="88"/>
  <c r="G61" i="88"/>
  <c r="G62" i="88"/>
  <c r="G63" i="88"/>
  <c r="G64" i="88"/>
  <c r="G65" i="88"/>
  <c r="G66" i="88"/>
  <c r="G67" i="88"/>
  <c r="G68" i="88"/>
  <c r="G69" i="88"/>
  <c r="G70" i="88"/>
  <c r="G71" i="88"/>
  <c r="G72" i="88"/>
  <c r="G73" i="88"/>
  <c r="G74" i="88"/>
  <c r="G75" i="88"/>
  <c r="G76" i="88"/>
  <c r="G77" i="88"/>
  <c r="G78" i="88"/>
  <c r="G79" i="88"/>
  <c r="G80" i="88"/>
  <c r="G81" i="88"/>
  <c r="G82" i="88"/>
  <c r="G83" i="88"/>
  <c r="G84" i="88"/>
  <c r="G85" i="88"/>
  <c r="G86" i="88"/>
  <c r="G87" i="88"/>
  <c r="G88" i="88"/>
  <c r="G89" i="88"/>
  <c r="G90" i="88"/>
  <c r="G91" i="88"/>
  <c r="G92" i="88"/>
  <c r="G93" i="88"/>
  <c r="G94" i="88"/>
  <c r="G95" i="88"/>
  <c r="G96" i="88"/>
  <c r="G97" i="88"/>
  <c r="G98" i="88"/>
  <c r="G99" i="88"/>
  <c r="G100" i="88"/>
  <c r="G101" i="88"/>
  <c r="G102" i="88"/>
  <c r="G103" i="88"/>
  <c r="G104" i="88"/>
  <c r="G105" i="88"/>
  <c r="G106" i="88"/>
  <c r="G107" i="88"/>
  <c r="G108" i="88"/>
  <c r="G109" i="88"/>
  <c r="G110" i="88"/>
  <c r="G111" i="88"/>
  <c r="G112" i="88"/>
  <c r="G113" i="88"/>
  <c r="G114" i="88"/>
  <c r="G115" i="88"/>
  <c r="G116" i="88"/>
  <c r="G117" i="88"/>
  <c r="G118" i="88"/>
  <c r="G119" i="88"/>
  <c r="G120" i="88"/>
  <c r="G121" i="88"/>
  <c r="G122" i="88"/>
  <c r="G123" i="88"/>
  <c r="G124" i="88"/>
  <c r="G125" i="88"/>
  <c r="G126" i="88"/>
  <c r="G127" i="88"/>
  <c r="G128" i="88"/>
  <c r="G129" i="88"/>
  <c r="G130" i="88"/>
  <c r="G131" i="88"/>
  <c r="G132" i="88"/>
  <c r="G133" i="88"/>
  <c r="G134" i="88"/>
  <c r="G135" i="88"/>
  <c r="G136" i="88"/>
  <c r="G137" i="88"/>
  <c r="G138" i="88"/>
  <c r="G139" i="88"/>
  <c r="G140" i="88"/>
  <c r="G141" i="88"/>
  <c r="G142" i="88"/>
  <c r="G143" i="88"/>
  <c r="G144" i="88"/>
  <c r="G145" i="88"/>
  <c r="G146" i="88"/>
  <c r="G147" i="88"/>
  <c r="G148" i="88"/>
  <c r="G149" i="88"/>
  <c r="G150" i="88"/>
  <c r="G151" i="88"/>
  <c r="G152" i="88"/>
  <c r="G153" i="88"/>
  <c r="G154" i="88"/>
  <c r="G155" i="88"/>
  <c r="G156" i="88"/>
  <c r="G157" i="88"/>
  <c r="G158" i="88"/>
  <c r="G159" i="88"/>
  <c r="G160" i="88"/>
  <c r="G161" i="88"/>
  <c r="G162" i="88"/>
  <c r="G163" i="88"/>
  <c r="G164" i="88"/>
  <c r="G165" i="88"/>
  <c r="G166" i="88"/>
  <c r="G167" i="88"/>
  <c r="G168" i="88"/>
  <c r="G169" i="88"/>
  <c r="G170" i="88"/>
  <c r="G171" i="88"/>
  <c r="G172" i="88"/>
  <c r="G173" i="88"/>
  <c r="G174" i="88"/>
  <c r="G175" i="88"/>
  <c r="G176" i="88"/>
  <c r="G177" i="88"/>
  <c r="G178" i="88"/>
  <c r="G179" i="88"/>
  <c r="G180" i="88"/>
  <c r="G181" i="88"/>
  <c r="G182" i="88"/>
  <c r="G183" i="88"/>
  <c r="G184" i="88"/>
  <c r="G185" i="88"/>
  <c r="G186" i="88"/>
  <c r="G187" i="88"/>
  <c r="G188" i="88"/>
  <c r="G189" i="88"/>
  <c r="G190" i="88"/>
  <c r="G191" i="88"/>
  <c r="G192" i="88"/>
  <c r="G193" i="88"/>
  <c r="G194" i="88"/>
  <c r="G195" i="88"/>
  <c r="G196" i="88"/>
  <c r="G197" i="88"/>
  <c r="G198" i="88"/>
  <c r="G199" i="88"/>
  <c r="G200" i="88"/>
  <c r="G201" i="88"/>
  <c r="G202" i="88"/>
  <c r="G203" i="88"/>
  <c r="G204" i="88"/>
  <c r="G205" i="88"/>
  <c r="G206" i="88"/>
  <c r="G207" i="88"/>
  <c r="G208" i="88"/>
  <c r="G209" i="88"/>
  <c r="G210" i="88"/>
  <c r="G211" i="88"/>
  <c r="G212" i="88"/>
  <c r="G213" i="88"/>
  <c r="G214" i="88"/>
  <c r="G215" i="88"/>
  <c r="G216" i="88"/>
  <c r="G217" i="88"/>
  <c r="G218" i="88"/>
  <c r="G219" i="88"/>
  <c r="G220" i="88"/>
  <c r="G221" i="88"/>
  <c r="G222" i="88"/>
  <c r="G223" i="88"/>
  <c r="G224" i="88"/>
  <c r="G225" i="88"/>
  <c r="G226" i="88"/>
  <c r="G227" i="88"/>
  <c r="G228" i="88"/>
  <c r="G229" i="88"/>
  <c r="G230" i="88"/>
  <c r="G231" i="88"/>
  <c r="G232" i="88"/>
  <c r="G233" i="88"/>
  <c r="G234" i="88"/>
  <c r="G235" i="88"/>
  <c r="G236" i="88"/>
  <c r="G237" i="88"/>
  <c r="G238" i="88"/>
  <c r="G239" i="88"/>
  <c r="G240" i="88"/>
  <c r="G241" i="88"/>
  <c r="G242" i="88"/>
  <c r="G243" i="88"/>
  <c r="G244" i="88"/>
  <c r="G245" i="88"/>
  <c r="G246" i="88"/>
  <c r="G247" i="88"/>
  <c r="G248" i="88"/>
  <c r="G249" i="88"/>
  <c r="G250" i="88"/>
  <c r="G251" i="88"/>
  <c r="G252" i="88"/>
  <c r="G253" i="88"/>
  <c r="G254" i="88"/>
  <c r="G255" i="88"/>
  <c r="C8" i="100"/>
  <c r="C9" i="100"/>
  <c r="C10" i="100"/>
  <c r="C11" i="100"/>
  <c r="C12" i="100"/>
  <c r="C13" i="100"/>
  <c r="C14" i="100"/>
  <c r="C15" i="100"/>
  <c r="C16" i="100"/>
  <c r="C17" i="100"/>
  <c r="C18" i="100"/>
  <c r="C19" i="100"/>
  <c r="C20" i="100"/>
  <c r="C21" i="100"/>
  <c r="C22" i="100"/>
  <c r="C23" i="100"/>
  <c r="C24" i="100"/>
  <c r="C25" i="100"/>
  <c r="C6" i="100"/>
  <c r="G6" i="76"/>
  <c r="M7" i="76"/>
  <c r="G7" i="76"/>
  <c r="M8" i="76"/>
  <c r="G8" i="76"/>
  <c r="M9" i="76"/>
  <c r="G9" i="76"/>
  <c r="M10" i="76"/>
  <c r="G10" i="76"/>
  <c r="M11" i="76"/>
  <c r="G11" i="76"/>
  <c r="M12" i="76"/>
  <c r="G12" i="76"/>
  <c r="M13" i="76"/>
  <c r="G13" i="76"/>
  <c r="M14" i="76"/>
  <c r="G14" i="76"/>
  <c r="M15" i="76"/>
  <c r="G15" i="76"/>
  <c r="M16" i="76"/>
  <c r="G16" i="76"/>
  <c r="M17" i="76"/>
  <c r="G17" i="76"/>
  <c r="M18" i="76"/>
  <c r="G18" i="76"/>
  <c r="M19" i="76"/>
  <c r="G19" i="76"/>
  <c r="M20" i="76"/>
  <c r="G20" i="76"/>
  <c r="M21" i="76"/>
  <c r="G21" i="76"/>
  <c r="M22" i="76"/>
  <c r="G22" i="76"/>
  <c r="M23" i="76"/>
  <c r="G23" i="76"/>
  <c r="M24" i="76"/>
  <c r="G24" i="76"/>
  <c r="M25" i="76"/>
  <c r="G25" i="76"/>
  <c r="M26" i="76"/>
  <c r="N7" i="76"/>
  <c r="N8" i="76"/>
  <c r="N9" i="76"/>
  <c r="N10" i="76"/>
  <c r="N11" i="76"/>
  <c r="N12" i="76"/>
  <c r="N13" i="76"/>
  <c r="N14" i="76"/>
  <c r="N15" i="76"/>
  <c r="N16" i="76"/>
  <c r="N17" i="76"/>
  <c r="N18" i="76"/>
  <c r="N19" i="76"/>
  <c r="N20" i="76"/>
  <c r="N21" i="76"/>
  <c r="N22" i="76"/>
  <c r="N23" i="76"/>
  <c r="N24" i="76"/>
  <c r="N25" i="76"/>
  <c r="N26" i="76"/>
  <c r="C7" i="87"/>
  <c r="J6" i="87" s="1"/>
  <c r="C8" i="87"/>
  <c r="J7" i="87" s="1"/>
  <c r="M7" i="87" s="1"/>
  <c r="C9" i="87"/>
  <c r="J8" i="87"/>
  <c r="M8" i="87" s="1"/>
  <c r="C10" i="87"/>
  <c r="J9" i="87" s="1"/>
  <c r="M9" i="87" s="1"/>
  <c r="C11" i="87"/>
  <c r="J10" i="87" s="1"/>
  <c r="M10" i="87" s="1"/>
  <c r="G6" i="94"/>
  <c r="M7" i="94"/>
  <c r="G7" i="94"/>
  <c r="M8" i="94"/>
  <c r="G8" i="94"/>
  <c r="M9" i="94"/>
  <c r="G9" i="94"/>
  <c r="M10" i="94"/>
  <c r="G10" i="94"/>
  <c r="M11" i="94"/>
  <c r="G11" i="94"/>
  <c r="M12" i="94"/>
  <c r="G12" i="94"/>
  <c r="M13" i="94"/>
  <c r="G13" i="94"/>
  <c r="M14" i="94"/>
  <c r="G14" i="94"/>
  <c r="M15" i="94"/>
  <c r="G15" i="94"/>
  <c r="M16" i="94"/>
  <c r="G16" i="94"/>
  <c r="M17" i="94"/>
  <c r="G17" i="94"/>
  <c r="M18" i="94"/>
  <c r="G18" i="94"/>
  <c r="M19" i="94"/>
  <c r="G19" i="94"/>
  <c r="M20" i="94"/>
  <c r="G20" i="94"/>
  <c r="M21" i="94"/>
  <c r="G21" i="94"/>
  <c r="M22" i="94"/>
  <c r="G22" i="94"/>
  <c r="M23" i="94"/>
  <c r="G23" i="94"/>
  <c r="M24" i="94"/>
  <c r="G24" i="94"/>
  <c r="M25" i="94"/>
  <c r="G25" i="94"/>
  <c r="M26" i="94"/>
  <c r="N7" i="94"/>
  <c r="N8" i="94"/>
  <c r="N9" i="94"/>
  <c r="N10" i="94"/>
  <c r="N11" i="94"/>
  <c r="N12" i="94"/>
  <c r="N13" i="94"/>
  <c r="N14" i="94"/>
  <c r="N15" i="94"/>
  <c r="N16" i="94"/>
  <c r="N17" i="94"/>
  <c r="N18" i="94"/>
  <c r="N19" i="94"/>
  <c r="N20" i="94"/>
  <c r="N21" i="94"/>
  <c r="N22" i="94"/>
  <c r="N23" i="94"/>
  <c r="N24" i="94"/>
  <c r="N25" i="94"/>
  <c r="N26" i="94"/>
  <c r="E7" i="87"/>
  <c r="J11" i="87"/>
  <c r="M11" i="87" s="1"/>
  <c r="E8" i="87"/>
  <c r="J12" i="87"/>
  <c r="M12" i="87" s="1"/>
  <c r="E9" i="87"/>
  <c r="J13" i="87" s="1"/>
  <c r="M13" i="87" s="1"/>
  <c r="E10" i="87"/>
  <c r="J14" i="87" s="1"/>
  <c r="M14" i="87" s="1"/>
  <c r="E11" i="87"/>
  <c r="J15" i="87" s="1"/>
  <c r="M15" i="87" s="1"/>
  <c r="G6" i="95"/>
  <c r="M7" i="95"/>
  <c r="G7" i="95"/>
  <c r="M8" i="95"/>
  <c r="G8" i="95"/>
  <c r="M9" i="95"/>
  <c r="G9" i="95"/>
  <c r="M10" i="95"/>
  <c r="G10" i="95"/>
  <c r="M11" i="95"/>
  <c r="G11" i="95"/>
  <c r="M12" i="95"/>
  <c r="G12" i="95"/>
  <c r="M13" i="95"/>
  <c r="G13" i="95"/>
  <c r="M14" i="95"/>
  <c r="G14" i="95"/>
  <c r="M15" i="95"/>
  <c r="G15" i="95"/>
  <c r="M16" i="95"/>
  <c r="G16" i="95"/>
  <c r="M17" i="95"/>
  <c r="G17" i="95"/>
  <c r="M18" i="95"/>
  <c r="G18" i="95"/>
  <c r="M19" i="95"/>
  <c r="G19" i="95"/>
  <c r="M20" i="95"/>
  <c r="G20" i="95"/>
  <c r="M21" i="95"/>
  <c r="G21" i="95"/>
  <c r="M22" i="95"/>
  <c r="G22" i="95"/>
  <c r="M23" i="95"/>
  <c r="G23" i="95"/>
  <c r="M24" i="95"/>
  <c r="G24" i="95"/>
  <c r="M25" i="95"/>
  <c r="G25" i="95"/>
  <c r="M26" i="95"/>
  <c r="N7" i="95"/>
  <c r="N8" i="95"/>
  <c r="N9" i="95"/>
  <c r="N10" i="95"/>
  <c r="N11" i="95"/>
  <c r="N12" i="95"/>
  <c r="N13" i="95"/>
  <c r="N14" i="95"/>
  <c r="N15" i="95"/>
  <c r="N16" i="95"/>
  <c r="N17" i="95"/>
  <c r="N18" i="95"/>
  <c r="N19" i="95"/>
  <c r="N20" i="95"/>
  <c r="N21" i="95"/>
  <c r="N22" i="95"/>
  <c r="N23" i="95"/>
  <c r="N24" i="95"/>
  <c r="N25" i="95"/>
  <c r="N26" i="95"/>
  <c r="C15" i="87"/>
  <c r="J16" i="87" s="1"/>
  <c r="M16" i="87" s="1"/>
  <c r="C16" i="87"/>
  <c r="J17" i="87" s="1"/>
  <c r="M17" i="87" s="1"/>
  <c r="C17" i="87"/>
  <c r="J18" i="87"/>
  <c r="M18" i="87" s="1"/>
  <c r="C18" i="87"/>
  <c r="J19" i="87" s="1"/>
  <c r="M19" i="87" s="1"/>
  <c r="C19" i="87"/>
  <c r="J20" i="87" s="1"/>
  <c r="M20" i="87" s="1"/>
  <c r="G6" i="112"/>
  <c r="M7" i="112"/>
  <c r="G7" i="112"/>
  <c r="M8" i="112"/>
  <c r="G8" i="112"/>
  <c r="M9" i="112"/>
  <c r="G9" i="112"/>
  <c r="M10" i="112"/>
  <c r="G10" i="112"/>
  <c r="M11" i="112"/>
  <c r="G11" i="112"/>
  <c r="M12" i="112"/>
  <c r="G12" i="112"/>
  <c r="M13" i="112"/>
  <c r="G13" i="112"/>
  <c r="M14" i="112"/>
  <c r="G14" i="112"/>
  <c r="M15" i="112"/>
  <c r="G15" i="112"/>
  <c r="M16" i="112"/>
  <c r="G16" i="112"/>
  <c r="M17" i="112"/>
  <c r="G17" i="112"/>
  <c r="M18" i="112"/>
  <c r="G18" i="112"/>
  <c r="M19" i="112"/>
  <c r="G19" i="112"/>
  <c r="M20" i="112"/>
  <c r="G20" i="112"/>
  <c r="M21" i="112"/>
  <c r="G21" i="112"/>
  <c r="M22" i="112"/>
  <c r="G22" i="112"/>
  <c r="M23" i="112"/>
  <c r="G23" i="112"/>
  <c r="M24" i="112"/>
  <c r="G24" i="112"/>
  <c r="M25" i="112"/>
  <c r="G25" i="112"/>
  <c r="M26" i="112"/>
  <c r="N7" i="112"/>
  <c r="N8" i="112"/>
  <c r="N9" i="112"/>
  <c r="N10" i="112"/>
  <c r="N11" i="112"/>
  <c r="N12" i="112"/>
  <c r="N13" i="112"/>
  <c r="N14" i="112"/>
  <c r="N15" i="112"/>
  <c r="N16" i="112"/>
  <c r="N17" i="112"/>
  <c r="N18" i="112"/>
  <c r="N19" i="112"/>
  <c r="N20" i="112"/>
  <c r="N21" i="112"/>
  <c r="N22" i="112"/>
  <c r="N23" i="112"/>
  <c r="N24" i="112"/>
  <c r="N25" i="112"/>
  <c r="N26" i="112"/>
  <c r="E15" i="87"/>
  <c r="J21" i="87" s="1"/>
  <c r="M21" i="87" s="1"/>
  <c r="E16" i="87"/>
  <c r="J22" i="87" s="1"/>
  <c r="M22" i="87" s="1"/>
  <c r="E17" i="87"/>
  <c r="J23" i="87"/>
  <c r="M23" i="87" s="1"/>
  <c r="E18" i="87"/>
  <c r="J24" i="87" s="1"/>
  <c r="M24" i="87" s="1"/>
  <c r="E19" i="87"/>
  <c r="J25" i="87" s="1"/>
  <c r="M25" i="87" s="1"/>
  <c r="G26" i="94"/>
  <c r="G27" i="94"/>
  <c r="M27" i="94"/>
  <c r="N27" i="94"/>
  <c r="G28" i="94"/>
  <c r="M28" i="94"/>
  <c r="N28" i="94"/>
  <c r="G29" i="94"/>
  <c r="M29" i="94"/>
  <c r="N29" i="94"/>
  <c r="G30" i="94"/>
  <c r="M30" i="94"/>
  <c r="N30" i="94"/>
  <c r="G31" i="94"/>
  <c r="M31" i="94"/>
  <c r="N31" i="94"/>
  <c r="G32" i="94"/>
  <c r="M32" i="94"/>
  <c r="N32" i="94"/>
  <c r="G33" i="94"/>
  <c r="M33" i="94"/>
  <c r="N33" i="94"/>
  <c r="G34" i="94"/>
  <c r="M34" i="94"/>
  <c r="N34" i="94"/>
  <c r="G35" i="94"/>
  <c r="M35" i="94"/>
  <c r="N35" i="94"/>
  <c r="C9" i="92"/>
  <c r="C10" i="92"/>
  <c r="C8" i="106" s="1"/>
  <c r="C11" i="92"/>
  <c r="C9" i="106" s="1"/>
  <c r="C12" i="92"/>
  <c r="M12" i="92" s="1"/>
  <c r="C10" i="106"/>
  <c r="C13" i="92"/>
  <c r="C11" i="106" s="1"/>
  <c r="C8" i="92"/>
  <c r="M8" i="92" s="1"/>
  <c r="C6" i="106"/>
  <c r="G36" i="94"/>
  <c r="E9" i="92"/>
  <c r="D7" i="106"/>
  <c r="G6" i="85"/>
  <c r="G7" i="85"/>
  <c r="G8" i="85"/>
  <c r="G9" i="85"/>
  <c r="G10" i="85"/>
  <c r="G11" i="85"/>
  <c r="G12" i="85"/>
  <c r="G13" i="85"/>
  <c r="G14" i="85"/>
  <c r="G15" i="85"/>
  <c r="G16" i="85"/>
  <c r="G17" i="85"/>
  <c r="G18" i="85"/>
  <c r="G19" i="85"/>
  <c r="G20" i="85"/>
  <c r="G21" i="85"/>
  <c r="G22" i="85"/>
  <c r="G23" i="85"/>
  <c r="G24" i="85"/>
  <c r="G25" i="85"/>
  <c r="G26" i="85"/>
  <c r="G27" i="85"/>
  <c r="G28" i="85"/>
  <c r="G29" i="85"/>
  <c r="G30" i="85"/>
  <c r="G31" i="85"/>
  <c r="G32" i="85"/>
  <c r="G33" i="85"/>
  <c r="G34" i="85"/>
  <c r="G35" i="85"/>
  <c r="G36" i="85"/>
  <c r="E10" i="92"/>
  <c r="D8" i="106" s="1"/>
  <c r="G26" i="95"/>
  <c r="G27" i="95"/>
  <c r="G28" i="95"/>
  <c r="G29" i="95"/>
  <c r="G30" i="95"/>
  <c r="G31" i="95"/>
  <c r="G32" i="95"/>
  <c r="G33" i="95"/>
  <c r="G34" i="95"/>
  <c r="G35" i="95"/>
  <c r="G36" i="95"/>
  <c r="E11" i="92"/>
  <c r="D9" i="106" s="1"/>
  <c r="G26" i="112"/>
  <c r="G27" i="112"/>
  <c r="G28" i="112"/>
  <c r="G29" i="112"/>
  <c r="G30" i="112"/>
  <c r="G31" i="112"/>
  <c r="G32" i="112"/>
  <c r="G33" i="112"/>
  <c r="G34" i="112"/>
  <c r="G35" i="112"/>
  <c r="G36" i="112"/>
  <c r="E12" i="92"/>
  <c r="D10" i="106"/>
  <c r="G6" i="113"/>
  <c r="G7" i="113"/>
  <c r="G8" i="113"/>
  <c r="G9" i="113"/>
  <c r="G10" i="113"/>
  <c r="G11" i="113"/>
  <c r="G12" i="113"/>
  <c r="G13" i="113"/>
  <c r="G14" i="113"/>
  <c r="G15" i="113"/>
  <c r="G16" i="113"/>
  <c r="G17" i="113"/>
  <c r="G18" i="113"/>
  <c r="G19" i="113"/>
  <c r="G20" i="113"/>
  <c r="G21" i="113"/>
  <c r="G22" i="113"/>
  <c r="G23" i="113"/>
  <c r="G24" i="113"/>
  <c r="G25" i="113"/>
  <c r="G26" i="113"/>
  <c r="G27" i="113"/>
  <c r="G28" i="113"/>
  <c r="G29" i="113"/>
  <c r="G30" i="113"/>
  <c r="G31" i="113"/>
  <c r="G32" i="113"/>
  <c r="G33" i="113"/>
  <c r="G34" i="113"/>
  <c r="G35" i="113"/>
  <c r="G36" i="113"/>
  <c r="E13" i="92"/>
  <c r="D11" i="106" s="1"/>
  <c r="G26" i="76"/>
  <c r="G27" i="76"/>
  <c r="G28" i="76"/>
  <c r="G29" i="76"/>
  <c r="G30" i="76"/>
  <c r="G31" i="76"/>
  <c r="G32" i="76"/>
  <c r="G33" i="76"/>
  <c r="G34" i="76"/>
  <c r="G35" i="76"/>
  <c r="G36" i="76"/>
  <c r="E8" i="92"/>
  <c r="D12" i="92" s="1"/>
  <c r="D6" i="106"/>
  <c r="M7" i="113"/>
  <c r="M8" i="113"/>
  <c r="M9" i="113"/>
  <c r="M10" i="113"/>
  <c r="M11" i="113"/>
  <c r="M12" i="113"/>
  <c r="M13" i="113"/>
  <c r="M14" i="113"/>
  <c r="M15" i="113"/>
  <c r="M16" i="113"/>
  <c r="M17" i="113"/>
  <c r="M18" i="113"/>
  <c r="M19" i="113"/>
  <c r="M20" i="113"/>
  <c r="M21" i="113"/>
  <c r="M22" i="113"/>
  <c r="M23" i="113"/>
  <c r="M24" i="113"/>
  <c r="M25" i="113"/>
  <c r="M26" i="113"/>
  <c r="N7" i="113"/>
  <c r="N8" i="113"/>
  <c r="N9" i="113"/>
  <c r="N10" i="113"/>
  <c r="N11" i="113"/>
  <c r="N12" i="113"/>
  <c r="N13" i="113"/>
  <c r="N14" i="113"/>
  <c r="N15" i="113"/>
  <c r="N16" i="113"/>
  <c r="N17" i="113"/>
  <c r="N18" i="113"/>
  <c r="N19" i="113"/>
  <c r="N20" i="113"/>
  <c r="N21" i="113"/>
  <c r="N22" i="113"/>
  <c r="N23" i="113"/>
  <c r="N24" i="113"/>
  <c r="N25" i="113"/>
  <c r="N26" i="113"/>
  <c r="G16" i="87"/>
  <c r="H34" i="92" s="1"/>
  <c r="O15" i="113"/>
  <c r="O14" i="113"/>
  <c r="H16" i="87"/>
  <c r="J34" i="92" s="1"/>
  <c r="G17" i="87"/>
  <c r="H35" i="92" s="1"/>
  <c r="O9" i="113"/>
  <c r="O16" i="113"/>
  <c r="H17" i="87"/>
  <c r="J35" i="92" s="1"/>
  <c r="G18" i="87"/>
  <c r="H36" i="92" s="1"/>
  <c r="H18" i="87"/>
  <c r="J36" i="92"/>
  <c r="G19" i="87"/>
  <c r="H37" i="92" s="1"/>
  <c r="O7" i="113"/>
  <c r="O13" i="113"/>
  <c r="H19" i="87"/>
  <c r="J37" i="92" s="1"/>
  <c r="O10" i="113"/>
  <c r="H15" i="87"/>
  <c r="J33" i="92" s="1"/>
  <c r="G15" i="87"/>
  <c r="H33" i="92"/>
  <c r="C34" i="92"/>
  <c r="O10" i="112"/>
  <c r="O14" i="112"/>
  <c r="O8" i="112"/>
  <c r="F16" i="87"/>
  <c r="E34" i="92" s="1"/>
  <c r="C35" i="92"/>
  <c r="O9" i="112"/>
  <c r="O16" i="112"/>
  <c r="O7" i="112"/>
  <c r="F17" i="87"/>
  <c r="E35" i="92"/>
  <c r="C36" i="92"/>
  <c r="O11" i="112"/>
  <c r="F18" i="87"/>
  <c r="E36" i="92" s="1"/>
  <c r="O13" i="112"/>
  <c r="F19" i="87"/>
  <c r="E37" i="92" s="1"/>
  <c r="O12" i="112"/>
  <c r="O15" i="112"/>
  <c r="F15" i="87"/>
  <c r="J25" i="92" s="1"/>
  <c r="H26" i="92"/>
  <c r="H27" i="92"/>
  <c r="H28" i="92"/>
  <c r="M7" i="85"/>
  <c r="M8" i="85"/>
  <c r="M9" i="85"/>
  <c r="M10" i="85"/>
  <c r="M11" i="85"/>
  <c r="M12" i="85"/>
  <c r="M13" i="85"/>
  <c r="M14" i="85"/>
  <c r="M15" i="85"/>
  <c r="M16" i="85"/>
  <c r="M17" i="85"/>
  <c r="M18" i="85"/>
  <c r="M19" i="85"/>
  <c r="M20" i="85"/>
  <c r="M21" i="85"/>
  <c r="M22" i="85"/>
  <c r="M23" i="85"/>
  <c r="M24" i="85"/>
  <c r="M25" i="85"/>
  <c r="M26" i="85"/>
  <c r="N7" i="85"/>
  <c r="N8" i="85"/>
  <c r="N9" i="85"/>
  <c r="N10" i="85"/>
  <c r="N11" i="85"/>
  <c r="N12" i="85"/>
  <c r="N13" i="85"/>
  <c r="N14" i="85"/>
  <c r="N15" i="85"/>
  <c r="N16" i="85"/>
  <c r="N17" i="85"/>
  <c r="N18" i="85"/>
  <c r="N19" i="85"/>
  <c r="N20" i="85"/>
  <c r="N21" i="85"/>
  <c r="N22" i="85"/>
  <c r="N23" i="85"/>
  <c r="N24" i="85"/>
  <c r="N25" i="85"/>
  <c r="N26" i="85"/>
  <c r="G8" i="87"/>
  <c r="C26" i="92" s="1"/>
  <c r="G9" i="87"/>
  <c r="C27" i="92" s="1"/>
  <c r="G10" i="87"/>
  <c r="C28" i="92" s="1"/>
  <c r="G11" i="87"/>
  <c r="C29" i="92" s="1"/>
  <c r="G7" i="87"/>
  <c r="C25" i="92" s="1"/>
  <c r="D9" i="92"/>
  <c r="D10" i="92"/>
  <c r="D13" i="92"/>
  <c r="N8" i="92"/>
  <c r="T9" i="92" s="1"/>
  <c r="N9" i="92"/>
  <c r="U7" i="88" a="1"/>
  <c r="U7" i="88" s="1"/>
  <c r="U8" i="88" a="1"/>
  <c r="U8" i="88" s="1"/>
  <c r="U9" i="88" a="1"/>
  <c r="U9" i="88" s="1"/>
  <c r="U10" i="88" a="1"/>
  <c r="U10" i="88" s="1"/>
  <c r="U11" i="88" a="1"/>
  <c r="U11" i="88" s="1"/>
  <c r="U12" i="88" a="1"/>
  <c r="U12" i="88" s="1"/>
  <c r="U13" i="88" a="1"/>
  <c r="U13" i="88" s="1"/>
  <c r="U14" i="88" a="1"/>
  <c r="U14" i="88" s="1"/>
  <c r="U15" i="88" a="1"/>
  <c r="U15" i="88" s="1"/>
  <c r="U16" i="88" a="1"/>
  <c r="U16" i="88" s="1"/>
  <c r="U17" i="88" a="1"/>
  <c r="U17" i="88" s="1"/>
  <c r="U18" i="88" a="1"/>
  <c r="U18" i="88" s="1"/>
  <c r="U19" i="88" a="1"/>
  <c r="U19" i="88" s="1"/>
  <c r="U20" i="88" a="1"/>
  <c r="U20" i="88" s="1"/>
  <c r="U21" i="88" a="1"/>
  <c r="U21" i="88" s="1"/>
  <c r="U22" i="88" a="1"/>
  <c r="U22" i="88" s="1"/>
  <c r="U23" i="88" a="1"/>
  <c r="U23" i="88" s="1"/>
  <c r="U24" i="88" a="1"/>
  <c r="U24" i="88" s="1"/>
  <c r="U25" i="88" a="1"/>
  <c r="U25" i="88" s="1"/>
  <c r="U26" i="88" a="1"/>
  <c r="U26" i="88" s="1"/>
  <c r="U27" i="88" a="1"/>
  <c r="U27" i="88" s="1"/>
  <c r="U28" i="88" a="1"/>
  <c r="U28" i="88" s="1"/>
  <c r="U29" i="88" a="1"/>
  <c r="U29" i="88" s="1"/>
  <c r="U30" i="88" a="1"/>
  <c r="U30" i="88" s="1"/>
  <c r="U31" i="88" a="1"/>
  <c r="U31" i="88" s="1"/>
  <c r="U32" i="88" a="1"/>
  <c r="U32" i="88" s="1"/>
  <c r="U33" i="88" a="1"/>
  <c r="U33" i="88" s="1"/>
  <c r="U34" i="88" a="1"/>
  <c r="U34" i="88" s="1"/>
  <c r="U35" i="88" a="1"/>
  <c r="U35" i="88" s="1"/>
  <c r="U6" i="88" a="1"/>
  <c r="U6" i="88" s="1"/>
  <c r="T7" i="88" a="1"/>
  <c r="T7" i="88" s="1"/>
  <c r="T8" i="88" a="1"/>
  <c r="T8" i="88" s="1"/>
  <c r="T9" i="88" a="1"/>
  <c r="T9" i="88" s="1"/>
  <c r="T10" i="88" a="1"/>
  <c r="T10" i="88" s="1"/>
  <c r="T11" i="88" a="1"/>
  <c r="T11" i="88" s="1"/>
  <c r="T12" i="88" a="1"/>
  <c r="T12" i="88" s="1"/>
  <c r="T13" i="88" a="1"/>
  <c r="T13" i="88" s="1"/>
  <c r="T14" i="88" a="1"/>
  <c r="T14" i="88" s="1"/>
  <c r="T15" i="88" a="1"/>
  <c r="T15" i="88" s="1"/>
  <c r="T16" i="88" a="1"/>
  <c r="T16" i="88" s="1"/>
  <c r="T17" i="88" a="1"/>
  <c r="T17" i="88" s="1"/>
  <c r="T18" i="88" a="1"/>
  <c r="T18" i="88" s="1"/>
  <c r="T19" i="88" a="1"/>
  <c r="T19" i="88" s="1"/>
  <c r="T20" i="88" a="1"/>
  <c r="T20" i="88" s="1"/>
  <c r="T21" i="88" a="1"/>
  <c r="T21" i="88" s="1"/>
  <c r="T22" i="88" a="1"/>
  <c r="T22" i="88" s="1"/>
  <c r="T23" i="88" a="1"/>
  <c r="T23" i="88" s="1"/>
  <c r="T24" i="88" a="1"/>
  <c r="T24" i="88" s="1"/>
  <c r="T25" i="88" a="1"/>
  <c r="T25" i="88" s="1"/>
  <c r="T26" i="88" a="1"/>
  <c r="T26" i="88" s="1"/>
  <c r="T27" i="88" a="1"/>
  <c r="T27" i="88" s="1"/>
  <c r="T28" i="88" a="1"/>
  <c r="T28" i="88" s="1"/>
  <c r="T29" i="88" a="1"/>
  <c r="T29" i="88" s="1"/>
  <c r="T30" i="88" a="1"/>
  <c r="T30" i="88" s="1"/>
  <c r="T31" i="88" a="1"/>
  <c r="T31" i="88" s="1"/>
  <c r="T32" i="88" a="1"/>
  <c r="T32" i="88" s="1"/>
  <c r="T33" i="88" a="1"/>
  <c r="T33" i="88" s="1"/>
  <c r="T34" i="88" a="1"/>
  <c r="T34" i="88" s="1"/>
  <c r="T35" i="88" a="1"/>
  <c r="T35" i="88" s="1"/>
  <c r="T6" i="88" a="1"/>
  <c r="T6" i="88" s="1"/>
  <c r="O7" i="95"/>
  <c r="O13" i="95"/>
  <c r="O8" i="95"/>
  <c r="D19" i="87"/>
  <c r="O9" i="95"/>
  <c r="D18" i="87"/>
  <c r="O16" i="95"/>
  <c r="D17" i="87"/>
  <c r="O14" i="95"/>
  <c r="D16" i="87"/>
  <c r="O10" i="95"/>
  <c r="O15" i="95"/>
  <c r="D15" i="87"/>
  <c r="O16" i="85"/>
  <c r="O15" i="85"/>
  <c r="H8" i="87"/>
  <c r="O12" i="85"/>
  <c r="O14" i="85"/>
  <c r="H9" i="87"/>
  <c r="O10" i="85"/>
  <c r="O13" i="85"/>
  <c r="H10" i="87"/>
  <c r="O8" i="85"/>
  <c r="H11" i="87"/>
  <c r="O11" i="85"/>
  <c r="O7" i="85"/>
  <c r="H7" i="87"/>
  <c r="O16" i="94"/>
  <c r="O14" i="94"/>
  <c r="O37" i="113"/>
  <c r="N37" i="113"/>
  <c r="M37" i="113"/>
  <c r="O36" i="113"/>
  <c r="N36" i="113"/>
  <c r="M36" i="113"/>
  <c r="O35" i="113"/>
  <c r="N35" i="113"/>
  <c r="M35" i="113"/>
  <c r="B35" i="113"/>
  <c r="O34" i="113"/>
  <c r="N34" i="113"/>
  <c r="M34" i="113"/>
  <c r="B34" i="113"/>
  <c r="O33" i="113"/>
  <c r="N33" i="113"/>
  <c r="M33" i="113"/>
  <c r="B33" i="113"/>
  <c r="O32" i="113"/>
  <c r="N32" i="113"/>
  <c r="M32" i="113"/>
  <c r="B32" i="113"/>
  <c r="O31" i="113"/>
  <c r="N31" i="113"/>
  <c r="M31" i="113"/>
  <c r="B31" i="113"/>
  <c r="O30" i="113"/>
  <c r="N30" i="113"/>
  <c r="M30" i="113"/>
  <c r="B30" i="113"/>
  <c r="O29" i="113"/>
  <c r="N29" i="113"/>
  <c r="M29" i="113"/>
  <c r="B29" i="113"/>
  <c r="O28" i="113"/>
  <c r="N28" i="113"/>
  <c r="M28" i="113"/>
  <c r="B28" i="113"/>
  <c r="O27" i="113"/>
  <c r="N27" i="113"/>
  <c r="M27" i="113"/>
  <c r="B27" i="113"/>
  <c r="O26" i="113"/>
  <c r="B26" i="113"/>
  <c r="O25" i="113"/>
  <c r="B25" i="113"/>
  <c r="O24" i="113"/>
  <c r="B24" i="113"/>
  <c r="O23" i="113"/>
  <c r="B23" i="113"/>
  <c r="O22" i="113"/>
  <c r="B22" i="113"/>
  <c r="O21" i="113"/>
  <c r="B21" i="113"/>
  <c r="O20" i="113"/>
  <c r="B20" i="113"/>
  <c r="O19" i="113"/>
  <c r="B19" i="113"/>
  <c r="O18" i="113"/>
  <c r="B18" i="113"/>
  <c r="O17" i="113"/>
  <c r="B17" i="113"/>
  <c r="B16" i="113"/>
  <c r="B15" i="113"/>
  <c r="B14" i="113"/>
  <c r="B13" i="113"/>
  <c r="O12" i="113"/>
  <c r="B12" i="113"/>
  <c r="O11" i="113"/>
  <c r="B11" i="113"/>
  <c r="B10" i="113"/>
  <c r="B9" i="113"/>
  <c r="O8" i="113"/>
  <c r="B8" i="113"/>
  <c r="B7" i="113"/>
  <c r="B6" i="113"/>
  <c r="O37" i="112"/>
  <c r="N37" i="112"/>
  <c r="M37" i="112"/>
  <c r="O36" i="112"/>
  <c r="N36" i="112"/>
  <c r="M36" i="112"/>
  <c r="O35" i="112"/>
  <c r="N35" i="112"/>
  <c r="M35" i="112"/>
  <c r="B35" i="112"/>
  <c r="O34" i="112"/>
  <c r="N34" i="112"/>
  <c r="M34" i="112"/>
  <c r="B34" i="112"/>
  <c r="O33" i="112"/>
  <c r="N33" i="112"/>
  <c r="M33" i="112"/>
  <c r="B33" i="112"/>
  <c r="O32" i="112"/>
  <c r="N32" i="112"/>
  <c r="M32" i="112"/>
  <c r="B32" i="112"/>
  <c r="O31" i="112"/>
  <c r="N31" i="112"/>
  <c r="M31" i="112"/>
  <c r="B31" i="112"/>
  <c r="O30" i="112"/>
  <c r="N30" i="112"/>
  <c r="M30" i="112"/>
  <c r="B30" i="112"/>
  <c r="O29" i="112"/>
  <c r="N29" i="112"/>
  <c r="M29" i="112"/>
  <c r="B29" i="112"/>
  <c r="O28" i="112"/>
  <c r="N28" i="112"/>
  <c r="M28" i="112"/>
  <c r="B28" i="112"/>
  <c r="O27" i="112"/>
  <c r="N27" i="112"/>
  <c r="M27" i="112"/>
  <c r="B27" i="112"/>
  <c r="O26" i="112"/>
  <c r="B26" i="112"/>
  <c r="O25" i="112"/>
  <c r="B25" i="112"/>
  <c r="O24" i="112"/>
  <c r="B24" i="112"/>
  <c r="O23" i="112"/>
  <c r="B23" i="112"/>
  <c r="O22" i="112"/>
  <c r="B22" i="112"/>
  <c r="O21" i="112"/>
  <c r="B21" i="112"/>
  <c r="O20" i="112"/>
  <c r="B20" i="112"/>
  <c r="O19" i="112"/>
  <c r="B19" i="112"/>
  <c r="O18" i="112"/>
  <c r="B18" i="112"/>
  <c r="O17" i="112"/>
  <c r="B17" i="112"/>
  <c r="B16" i="112"/>
  <c r="B15" i="112"/>
  <c r="B14" i="112"/>
  <c r="B13" i="112"/>
  <c r="B12" i="112"/>
  <c r="B11" i="112"/>
  <c r="B10" i="112"/>
  <c r="B9" i="112"/>
  <c r="B8" i="112"/>
  <c r="B7" i="112"/>
  <c r="B6" i="112"/>
  <c r="O37" i="95"/>
  <c r="N37" i="95"/>
  <c r="M37" i="95"/>
  <c r="O36" i="95"/>
  <c r="N36" i="95"/>
  <c r="M36" i="95"/>
  <c r="O35" i="95"/>
  <c r="N35" i="95"/>
  <c r="M35" i="95"/>
  <c r="O34" i="95"/>
  <c r="N34" i="95"/>
  <c r="M34" i="95"/>
  <c r="O33" i="95"/>
  <c r="N33" i="95"/>
  <c r="M33" i="95"/>
  <c r="O32" i="95"/>
  <c r="N32" i="95"/>
  <c r="M32" i="95"/>
  <c r="O31" i="95"/>
  <c r="N31" i="95"/>
  <c r="M31" i="95"/>
  <c r="O30" i="95"/>
  <c r="N30" i="95"/>
  <c r="M30" i="95"/>
  <c r="O29" i="95"/>
  <c r="N29" i="95"/>
  <c r="M29" i="95"/>
  <c r="O28" i="95"/>
  <c r="N28" i="95"/>
  <c r="M28" i="95"/>
  <c r="O27" i="95"/>
  <c r="N27" i="95"/>
  <c r="M27" i="95"/>
  <c r="O26" i="95"/>
  <c r="O25" i="95"/>
  <c r="O24" i="95"/>
  <c r="O23" i="95"/>
  <c r="O22" i="95"/>
  <c r="O21" i="95"/>
  <c r="O20" i="95"/>
  <c r="O19" i="95"/>
  <c r="O18" i="95"/>
  <c r="O17" i="95"/>
  <c r="O12" i="95"/>
  <c r="O11" i="95"/>
  <c r="O37" i="85"/>
  <c r="N37" i="85"/>
  <c r="M37" i="85"/>
  <c r="O36" i="85"/>
  <c r="N36" i="85"/>
  <c r="M36" i="85"/>
  <c r="O35" i="85"/>
  <c r="N35" i="85"/>
  <c r="M35" i="85"/>
  <c r="O34" i="85"/>
  <c r="N34" i="85"/>
  <c r="M34" i="85"/>
  <c r="O33" i="85"/>
  <c r="N33" i="85"/>
  <c r="M33" i="85"/>
  <c r="O32" i="85"/>
  <c r="N32" i="85"/>
  <c r="M32" i="85"/>
  <c r="O31" i="85"/>
  <c r="N31" i="85"/>
  <c r="M31" i="85"/>
  <c r="O30" i="85"/>
  <c r="N30" i="85"/>
  <c r="M30" i="85"/>
  <c r="O29" i="85"/>
  <c r="N29" i="85"/>
  <c r="M29" i="85"/>
  <c r="O28" i="85"/>
  <c r="N28" i="85"/>
  <c r="M28" i="85"/>
  <c r="O27" i="85"/>
  <c r="N27" i="85"/>
  <c r="M27" i="85"/>
  <c r="O26" i="85"/>
  <c r="O25" i="85"/>
  <c r="O24" i="85"/>
  <c r="O23" i="85"/>
  <c r="O22" i="85"/>
  <c r="O21" i="85"/>
  <c r="O20" i="85"/>
  <c r="O19" i="85"/>
  <c r="O18" i="85"/>
  <c r="O17" i="85"/>
  <c r="O9" i="85"/>
  <c r="O37" i="94"/>
  <c r="N37" i="94"/>
  <c r="M37" i="94"/>
  <c r="O36" i="94"/>
  <c r="N36" i="94"/>
  <c r="M36" i="94"/>
  <c r="O35" i="94"/>
  <c r="O34" i="94"/>
  <c r="O33" i="94"/>
  <c r="O32" i="94"/>
  <c r="O31" i="94"/>
  <c r="O30" i="94"/>
  <c r="O29" i="94"/>
  <c r="O28" i="94"/>
  <c r="O27" i="94"/>
  <c r="O26" i="94"/>
  <c r="O25" i="94"/>
  <c r="O24" i="94"/>
  <c r="O23" i="94"/>
  <c r="O22" i="94"/>
  <c r="O21" i="94"/>
  <c r="O20" i="94"/>
  <c r="O19" i="94"/>
  <c r="O18" i="94"/>
  <c r="O17" i="94"/>
  <c r="O15" i="94"/>
  <c r="O13" i="94"/>
  <c r="O12" i="94"/>
  <c r="O11" i="94"/>
  <c r="O10" i="94"/>
  <c r="O9" i="94"/>
  <c r="O8" i="94"/>
  <c r="O7" i="94"/>
  <c r="O37" i="76"/>
  <c r="N37" i="76"/>
  <c r="M37" i="76"/>
  <c r="O36" i="76"/>
  <c r="N36" i="76"/>
  <c r="M36" i="76"/>
  <c r="O35" i="76"/>
  <c r="N35" i="76"/>
  <c r="M35" i="76"/>
  <c r="O34" i="76"/>
  <c r="N34" i="76"/>
  <c r="M34" i="76"/>
  <c r="O33" i="76"/>
  <c r="N33" i="76"/>
  <c r="M33" i="76"/>
  <c r="O32" i="76"/>
  <c r="N32" i="76"/>
  <c r="M32" i="76"/>
  <c r="O31" i="76"/>
  <c r="N31" i="76"/>
  <c r="M31" i="76"/>
  <c r="O30" i="76"/>
  <c r="N30" i="76"/>
  <c r="M30" i="76"/>
  <c r="O29" i="76"/>
  <c r="N29" i="76"/>
  <c r="M29" i="76"/>
  <c r="O28" i="76"/>
  <c r="N28" i="76"/>
  <c r="M28" i="76"/>
  <c r="O27" i="76"/>
  <c r="N27" i="76"/>
  <c r="M27" i="76"/>
  <c r="O26" i="76"/>
  <c r="O25" i="76"/>
  <c r="O24" i="76"/>
  <c r="O23" i="76"/>
  <c r="O22" i="76"/>
  <c r="O21" i="76"/>
  <c r="O20" i="76"/>
  <c r="O19" i="76"/>
  <c r="O18" i="76"/>
  <c r="O17" i="76"/>
  <c r="O16" i="76"/>
  <c r="O15" i="76"/>
  <c r="O14" i="76"/>
  <c r="O13" i="76"/>
  <c r="O12" i="76"/>
  <c r="O11" i="76"/>
  <c r="O10" i="76"/>
  <c r="O9" i="76"/>
  <c r="O8" i="76"/>
  <c r="B27" i="94"/>
  <c r="B35" i="94"/>
  <c r="B14" i="94"/>
  <c r="B16" i="94"/>
  <c r="P9" i="88" a="1"/>
  <c r="P9" i="88" s="1"/>
  <c r="P13" i="88" a="1"/>
  <c r="P13" i="88" s="1"/>
  <c r="P19" i="88" a="1"/>
  <c r="P19" i="88" s="1"/>
  <c r="P23" i="88" a="1"/>
  <c r="P23" i="88" s="1"/>
  <c r="P31" i="88" a="1"/>
  <c r="P31" i="88" s="1"/>
  <c r="R9" i="88" a="1"/>
  <c r="B8" i="85"/>
  <c r="R14" i="88" a="1"/>
  <c r="R18" i="88" a="1"/>
  <c r="R18" i="88" s="1"/>
  <c r="R20" i="88" a="1"/>
  <c r="B22" i="85"/>
  <c r="B24" i="85"/>
  <c r="B26" i="85"/>
  <c r="B28" i="85"/>
  <c r="B30" i="85"/>
  <c r="B32" i="85"/>
  <c r="B34" i="85"/>
  <c r="B7" i="94"/>
  <c r="B11" i="94"/>
  <c r="B12" i="94"/>
  <c r="B15" i="94"/>
  <c r="B19" i="94"/>
  <c r="B20" i="94"/>
  <c r="B21" i="94"/>
  <c r="B23" i="94"/>
  <c r="B33" i="94"/>
  <c r="B9" i="95"/>
  <c r="B13" i="95"/>
  <c r="B16" i="95"/>
  <c r="B17" i="95"/>
  <c r="B21" i="95"/>
  <c r="B27" i="95"/>
  <c r="B33" i="95"/>
  <c r="S20" i="106"/>
  <c r="B10" i="95"/>
  <c r="B18" i="95"/>
  <c r="B14" i="95"/>
  <c r="B11" i="95"/>
  <c r="B21" i="85"/>
  <c r="B20" i="85"/>
  <c r="B19" i="85"/>
  <c r="B18" i="85"/>
  <c r="B17" i="85"/>
  <c r="B16" i="85"/>
  <c r="B15" i="85"/>
  <c r="B14" i="85"/>
  <c r="B13" i="85"/>
  <c r="B12" i="85"/>
  <c r="B24" i="76"/>
  <c r="B23" i="76"/>
  <c r="B22" i="76"/>
  <c r="B21" i="76"/>
  <c r="B20" i="76"/>
  <c r="B19" i="76"/>
  <c r="B18" i="76"/>
  <c r="B17" i="76"/>
  <c r="B16" i="76"/>
  <c r="B15" i="76"/>
  <c r="B7" i="76"/>
  <c r="B8" i="76"/>
  <c r="B10" i="76"/>
  <c r="B11" i="76"/>
  <c r="B12" i="76"/>
  <c r="B13" i="76"/>
  <c r="B14" i="76"/>
  <c r="B25" i="76"/>
  <c r="B26" i="76"/>
  <c r="B27" i="76"/>
  <c r="B28" i="76"/>
  <c r="B29" i="76"/>
  <c r="B30" i="76"/>
  <c r="B31" i="76"/>
  <c r="B32" i="76"/>
  <c r="B33" i="76"/>
  <c r="B34" i="76"/>
  <c r="B35" i="76"/>
  <c r="B10" i="94"/>
  <c r="B7" i="85"/>
  <c r="B9" i="85"/>
  <c r="B11" i="85"/>
  <c r="B23" i="85"/>
  <c r="B25" i="85"/>
  <c r="B27" i="85"/>
  <c r="B29" i="85"/>
  <c r="B31" i="85"/>
  <c r="B33" i="85"/>
  <c r="B35" i="85"/>
  <c r="B22" i="95"/>
  <c r="B26" i="95"/>
  <c r="B30" i="95"/>
  <c r="B34" i="95"/>
  <c r="O7" i="76"/>
  <c r="P17" i="106"/>
  <c r="P18" i="106"/>
  <c r="P19" i="106"/>
  <c r="P16" i="106"/>
  <c r="O16" i="99"/>
  <c r="O17" i="99"/>
  <c r="O18" i="99"/>
  <c r="O19" i="99"/>
  <c r="O20" i="99"/>
  <c r="O21" i="99"/>
  <c r="O22" i="99"/>
  <c r="O23" i="99"/>
  <c r="O24" i="99"/>
  <c r="O25" i="99"/>
  <c r="O26" i="99"/>
  <c r="O27" i="99"/>
  <c r="O28" i="99"/>
  <c r="O29" i="99"/>
  <c r="O30" i="99"/>
  <c r="Q30" i="99" s="1"/>
  <c r="L30" i="99" s="1"/>
  <c r="O31" i="99"/>
  <c r="O32" i="99"/>
  <c r="O33" i="99"/>
  <c r="O34" i="99"/>
  <c r="O35" i="99"/>
  <c r="M7" i="88"/>
  <c r="M8" i="88"/>
  <c r="M9" i="88"/>
  <c r="M10" i="88"/>
  <c r="M11" i="88"/>
  <c r="M12" i="88"/>
  <c r="M13" i="88"/>
  <c r="M14" i="88"/>
  <c r="M15" i="88"/>
  <c r="M16" i="88"/>
  <c r="M17" i="88"/>
  <c r="M18" i="88"/>
  <c r="M19" i="88"/>
  <c r="M20" i="88"/>
  <c r="M21" i="88"/>
  <c r="M22" i="88"/>
  <c r="M23" i="88"/>
  <c r="M24" i="88"/>
  <c r="M25" i="88"/>
  <c r="M26" i="88"/>
  <c r="M27" i="88"/>
  <c r="M28" i="88"/>
  <c r="M29" i="88"/>
  <c r="M30" i="88"/>
  <c r="M31" i="88"/>
  <c r="M32" i="88"/>
  <c r="M33" i="88"/>
  <c r="M34" i="88"/>
  <c r="M35" i="88"/>
  <c r="M36" i="88"/>
  <c r="M37" i="88"/>
  <c r="M38" i="88"/>
  <c r="M39" i="88"/>
  <c r="M40" i="88"/>
  <c r="M41" i="88"/>
  <c r="M42" i="88"/>
  <c r="M43" i="88"/>
  <c r="M44" i="88"/>
  <c r="M45" i="88"/>
  <c r="M46" i="88"/>
  <c r="M47" i="88"/>
  <c r="M48" i="88"/>
  <c r="M49" i="88"/>
  <c r="M50" i="88"/>
  <c r="M51" i="88"/>
  <c r="M52" i="88"/>
  <c r="M53" i="88"/>
  <c r="M54" i="88"/>
  <c r="M55" i="88"/>
  <c r="M6" i="88"/>
  <c r="A5" i="6"/>
  <c r="A4" i="6"/>
  <c r="B31" i="95"/>
  <c r="S13" i="88" a="1"/>
  <c r="S13" i="88" s="1"/>
  <c r="S33" i="88" a="1"/>
  <c r="S33" i="88" s="1"/>
  <c r="B6" i="95"/>
  <c r="B25" i="95"/>
  <c r="P17" i="88" a="1"/>
  <c r="P17" i="88" s="1"/>
  <c r="P21" i="88" a="1"/>
  <c r="P21" i="88"/>
  <c r="P33" i="88" a="1"/>
  <c r="P33" i="88" s="1"/>
  <c r="P11" i="88" a="1"/>
  <c r="P11" i="88" s="1"/>
  <c r="P35" i="88" a="1"/>
  <c r="P35" i="88" s="1"/>
  <c r="P8" i="88" a="1"/>
  <c r="P8" i="88" s="1"/>
  <c r="P32" i="88" a="1"/>
  <c r="P32" i="88"/>
  <c r="P14" i="88" a="1"/>
  <c r="P14" i="88" s="1"/>
  <c r="P18" i="88" a="1"/>
  <c r="P18" i="88"/>
  <c r="P30" i="88" a="1"/>
  <c r="P30" i="88" s="1"/>
  <c r="P34" i="88" a="1"/>
  <c r="P34" i="88" s="1"/>
  <c r="P15" i="88" a="1"/>
  <c r="P15" i="88" s="1"/>
  <c r="P12" i="88" a="1"/>
  <c r="P12" i="88" s="1"/>
  <c r="P20" i="88" a="1"/>
  <c r="P20" i="88" s="1"/>
  <c r="B6" i="76"/>
  <c r="B34" i="94"/>
  <c r="B30" i="94"/>
  <c r="B8" i="94"/>
  <c r="B29" i="95"/>
  <c r="R9" i="88"/>
  <c r="R17" i="88" a="1"/>
  <c r="R17" i="88" s="1"/>
  <c r="R21" i="88" a="1"/>
  <c r="R21" i="88"/>
  <c r="R33" i="88" a="1"/>
  <c r="R33" i="88" s="1"/>
  <c r="R7" i="88" a="1"/>
  <c r="R7" i="88"/>
  <c r="R31" i="88" a="1"/>
  <c r="R31" i="88" s="1"/>
  <c r="R12" i="88" a="1"/>
  <c r="R12" i="88" s="1"/>
  <c r="R20" i="88"/>
  <c r="R6" i="88" a="1"/>
  <c r="R6" i="88" s="1"/>
  <c r="R10" i="88" a="1"/>
  <c r="R10" i="88" s="1"/>
  <c r="R14" i="88"/>
  <c r="R22" i="88" a="1"/>
  <c r="R22" i="88" s="1"/>
  <c r="R26" i="88" a="1"/>
  <c r="R26" i="88" s="1"/>
  <c r="R11" i="88" a="1"/>
  <c r="R11" i="88" s="1"/>
  <c r="R19" i="88" a="1"/>
  <c r="R19" i="88" s="1"/>
  <c r="R8" i="88" a="1"/>
  <c r="R8" i="88" s="1"/>
  <c r="R16" i="88" a="1"/>
  <c r="R16" i="88" s="1"/>
  <c r="B6" i="85"/>
  <c r="B26" i="94"/>
  <c r="B9" i="76"/>
  <c r="R27" i="99"/>
  <c r="R32" i="88" a="1"/>
  <c r="R32" i="88" s="1"/>
  <c r="R24" i="88" a="1"/>
  <c r="R24" i="88" s="1"/>
  <c r="R35" i="88" a="1"/>
  <c r="R35" i="88" s="1"/>
  <c r="R27" i="88" a="1"/>
  <c r="R27" i="88" s="1"/>
  <c r="R34" i="88" a="1"/>
  <c r="R34" i="88" s="1"/>
  <c r="R30" i="88" a="1"/>
  <c r="R30" i="88"/>
  <c r="R28" i="88" a="1"/>
  <c r="R28" i="88" s="1"/>
  <c r="R23" i="88" a="1"/>
  <c r="R23" i="88" s="1"/>
  <c r="R15" i="88" a="1"/>
  <c r="R15" i="88" s="1"/>
  <c r="R29" i="88" a="1"/>
  <c r="R29" i="88" s="1"/>
  <c r="R25" i="88" a="1"/>
  <c r="R25" i="88" s="1"/>
  <c r="R13" i="88" a="1"/>
  <c r="R13" i="88" s="1"/>
  <c r="P6" i="88" a="1"/>
  <c r="P6" i="88" s="1"/>
  <c r="P28" i="88" a="1"/>
  <c r="P28" i="88" s="1"/>
  <c r="P7" i="88" a="1"/>
  <c r="P7" i="88" s="1"/>
  <c r="P26" i="88" a="1"/>
  <c r="P26" i="88" s="1"/>
  <c r="P22" i="88" a="1"/>
  <c r="P22" i="88" s="1"/>
  <c r="P10" i="88" a="1"/>
  <c r="P10" i="88" s="1"/>
  <c r="P24" i="88" a="1"/>
  <c r="P24" i="88" s="1"/>
  <c r="P16" i="88" a="1"/>
  <c r="P16" i="88"/>
  <c r="P27" i="88" a="1"/>
  <c r="P27" i="88" s="1"/>
  <c r="P29" i="88" a="1"/>
  <c r="P29" i="88" s="1"/>
  <c r="P25" i="88" a="1"/>
  <c r="P25" i="88" s="1"/>
  <c r="B10" i="85"/>
  <c r="S16" i="88" a="1"/>
  <c r="S16" i="88" s="1"/>
  <c r="S7" i="88" a="1"/>
  <c r="S7" i="88" s="1"/>
  <c r="Q35" i="99"/>
  <c r="L35" i="99" s="1"/>
  <c r="B17" i="94"/>
  <c r="B9" i="94"/>
  <c r="B28" i="94"/>
  <c r="B32" i="94"/>
  <c r="S20" i="88" a="1"/>
  <c r="S20" i="88"/>
  <c r="B20" i="95"/>
  <c r="B8" i="95"/>
  <c r="S8" i="88" a="1"/>
  <c r="S8" i="88"/>
  <c r="S35" i="88" a="1"/>
  <c r="S35" i="88" s="1"/>
  <c r="B35" i="95"/>
  <c r="S31" i="88" a="1"/>
  <c r="S31" i="88" s="1"/>
  <c r="S27" i="88" a="1"/>
  <c r="S27" i="88" s="1"/>
  <c r="B23" i="95"/>
  <c r="S19" i="88" a="1"/>
  <c r="S19" i="88"/>
  <c r="S15" i="88" a="1"/>
  <c r="S15" i="88" s="1"/>
  <c r="S11" i="88" a="1"/>
  <c r="S11" i="88"/>
  <c r="S21" i="88" a="1"/>
  <c r="S21" i="88" s="1"/>
  <c r="S18" i="88" a="1"/>
  <c r="S18" i="88"/>
  <c r="S34" i="88" a="1"/>
  <c r="S34" i="88" s="1"/>
  <c r="S6" i="88" a="1"/>
  <c r="S6" i="88" s="1"/>
  <c r="S25" i="88" a="1"/>
  <c r="S25" i="88" s="1"/>
  <c r="S14" i="88" a="1"/>
  <c r="S14" i="88" s="1"/>
  <c r="S30" i="88" a="1"/>
  <c r="S30" i="88" s="1"/>
  <c r="B7" i="95"/>
  <c r="S29" i="88" a="1"/>
  <c r="S29" i="88"/>
  <c r="S17" i="88" a="1"/>
  <c r="S17" i="88" s="1"/>
  <c r="S22" i="88" a="1"/>
  <c r="S22" i="88" s="1"/>
  <c r="S10" i="88" a="1"/>
  <c r="S10" i="88" s="1"/>
  <c r="B32" i="95"/>
  <c r="B24" i="95"/>
  <c r="S24" i="88" a="1"/>
  <c r="S24" i="88" s="1"/>
  <c r="S9" i="88" a="1"/>
  <c r="S9" i="88" s="1"/>
  <c r="S32" i="88" a="1"/>
  <c r="S32" i="88" s="1"/>
  <c r="S26" i="88" a="1"/>
  <c r="S26" i="88" s="1"/>
  <c r="S23" i="88" a="1"/>
  <c r="S23" i="88" s="1"/>
  <c r="B19" i="95"/>
  <c r="S28" i="88" a="1"/>
  <c r="S28" i="88" s="1"/>
  <c r="S12" i="88" a="1"/>
  <c r="S12" i="88"/>
  <c r="B12" i="95"/>
  <c r="B28" i="95"/>
  <c r="B15" i="95"/>
  <c r="D11" i="87"/>
  <c r="L10" i="87" s="1"/>
  <c r="I10" i="87" s="1"/>
  <c r="D7" i="87"/>
  <c r="L6" i="87" s="1"/>
  <c r="D10" i="87"/>
  <c r="L9" i="87" s="1"/>
  <c r="I9" i="87" s="1"/>
  <c r="D8" i="87"/>
  <c r="L7" i="87" s="1"/>
  <c r="D9" i="87"/>
  <c r="E19" i="92" s="1"/>
  <c r="L16" i="87"/>
  <c r="I16" i="87" s="1"/>
  <c r="E29" i="92"/>
  <c r="L24" i="87"/>
  <c r="I24" i="87" s="1"/>
  <c r="J28" i="92"/>
  <c r="J26" i="92"/>
  <c r="L21" i="87"/>
  <c r="I21" i="87" s="1"/>
  <c r="L25" i="87"/>
  <c r="I25" i="87" s="1"/>
  <c r="L17" i="87"/>
  <c r="I17" i="87" s="1"/>
  <c r="E26" i="92"/>
  <c r="C19" i="92"/>
  <c r="L20" i="87"/>
  <c r="I20" i="87" s="1"/>
  <c r="E25" i="92"/>
  <c r="D14" i="87"/>
  <c r="E27" i="92"/>
  <c r="L18" i="87"/>
  <c r="I18" i="87" s="1"/>
  <c r="E28" i="92"/>
  <c r="L19" i="87"/>
  <c r="I19" i="87" s="1"/>
  <c r="C17" i="92"/>
  <c r="E18" i="92"/>
  <c r="E20" i="92"/>
  <c r="E21" i="92"/>
  <c r="C20" i="92"/>
  <c r="L23" i="87"/>
  <c r="I23" i="87" s="1"/>
  <c r="J27" i="92"/>
  <c r="J29" i="92"/>
  <c r="L22" i="87"/>
  <c r="I22" i="87"/>
  <c r="C21" i="92"/>
  <c r="Q29" i="88" a="1"/>
  <c r="Q29" i="88" s="1"/>
  <c r="B6" i="94"/>
  <c r="B24" i="94"/>
  <c r="B22" i="94"/>
  <c r="Q22" i="88" a="1"/>
  <c r="Q22" i="88" s="1"/>
  <c r="Q18" i="88" a="1"/>
  <c r="Q18" i="88" s="1"/>
  <c r="B18" i="94"/>
  <c r="Q14" i="88" a="1"/>
  <c r="Q14" i="88" s="1"/>
  <c r="Q10" i="88" a="1"/>
  <c r="Q10" i="88" s="1"/>
  <c r="Q28" i="88" a="1"/>
  <c r="Q28" i="88" s="1"/>
  <c r="Q20" i="88" a="1"/>
  <c r="Q20" i="88" s="1"/>
  <c r="Q13" i="88" a="1"/>
  <c r="Q13" i="88"/>
  <c r="Q26" i="88" a="1"/>
  <c r="Q26" i="88" s="1"/>
  <c r="Q31" i="88" a="1"/>
  <c r="Q31" i="88" s="1"/>
  <c r="B29" i="94"/>
  <c r="Q23" i="88" a="1"/>
  <c r="Q23" i="88" s="1"/>
  <c r="Q17" i="88" a="1"/>
  <c r="Q17" i="88"/>
  <c r="Q24" i="88" a="1"/>
  <c r="Q24" i="88" s="1"/>
  <c r="Q8" i="88" a="1"/>
  <c r="Q8" i="88"/>
  <c r="Q19" i="88" a="1"/>
  <c r="Q19" i="88" s="1"/>
  <c r="Q7" i="88" a="1"/>
  <c r="Q7" i="88"/>
  <c r="Q9" i="88" a="1"/>
  <c r="Q9" i="88" s="1"/>
  <c r="Q12" i="88" a="1"/>
  <c r="Q12" i="88" s="1"/>
  <c r="Q21" i="88" a="1"/>
  <c r="Q21" i="88" s="1"/>
  <c r="Q6" i="88" a="1"/>
  <c r="Q6" i="88" s="1"/>
  <c r="Q30" i="88" a="1"/>
  <c r="Q30" i="88" s="1"/>
  <c r="Q15" i="88" a="1"/>
  <c r="Q15" i="88" s="1"/>
  <c r="Q34" i="88" a="1"/>
  <c r="Q34" i="88" s="1"/>
  <c r="Q32" i="88" a="1"/>
  <c r="Q32" i="88" s="1"/>
  <c r="Q16" i="88" a="1"/>
  <c r="Q16" i="88" s="1"/>
  <c r="Q11" i="88" a="1"/>
  <c r="Q11" i="88" s="1"/>
  <c r="B31" i="94"/>
  <c r="B13" i="94"/>
  <c r="Q33" i="88" a="1"/>
  <c r="Q33" i="88" s="1"/>
  <c r="Q25" i="88" a="1"/>
  <c r="Q25" i="88" s="1"/>
  <c r="B25" i="94"/>
  <c r="Q35" i="88" a="1"/>
  <c r="Q35" i="88"/>
  <c r="Q27" i="88" a="1"/>
  <c r="Q27" i="88" s="1"/>
  <c r="H20" i="92"/>
  <c r="F7" i="87"/>
  <c r="L11" i="87" s="1"/>
  <c r="I11" i="87" s="1"/>
  <c r="F9" i="87"/>
  <c r="L13" i="87" s="1"/>
  <c r="I13" i="87" s="1"/>
  <c r="F11" i="87"/>
  <c r="L15" i="87" s="1"/>
  <c r="F8" i="87"/>
  <c r="L12" i="87" s="1"/>
  <c r="I12" i="87" s="1"/>
  <c r="F10" i="87"/>
  <c r="J20" i="92" s="1"/>
  <c r="H17" i="92"/>
  <c r="D8" i="92"/>
  <c r="J18" i="92"/>
  <c r="J17" i="92"/>
  <c r="H21" i="92"/>
  <c r="H18" i="92"/>
  <c r="Q17" i="106"/>
  <c r="Q16" i="106"/>
  <c r="Q19" i="106"/>
  <c r="Q18" i="106"/>
  <c r="T16" i="106"/>
  <c r="R16" i="106"/>
  <c r="S16" i="106"/>
  <c r="T19" i="106"/>
  <c r="R19" i="106"/>
  <c r="S19" i="106"/>
  <c r="T18" i="106"/>
  <c r="R18" i="106"/>
  <c r="S18" i="106"/>
  <c r="T17" i="106"/>
  <c r="R17" i="106"/>
  <c r="S17" i="106"/>
  <c r="H50" i="103" l="1"/>
  <c r="H45" i="103"/>
  <c r="H34" i="103"/>
  <c r="H29" i="103"/>
  <c r="H18" i="103"/>
  <c r="G12" i="103"/>
  <c r="G55" i="103"/>
  <c r="H25" i="103"/>
  <c r="H21" i="103"/>
  <c r="E18" i="103"/>
  <c r="H13" i="103"/>
  <c r="E12" i="103"/>
  <c r="H20" i="103"/>
  <c r="H17" i="103"/>
  <c r="E14" i="103"/>
  <c r="H12" i="103"/>
  <c r="E6" i="100"/>
  <c r="D11" i="92"/>
  <c r="G7" i="103"/>
  <c r="P22" i="99"/>
  <c r="K22" i="99" s="1"/>
  <c r="R32" i="99"/>
  <c r="M32" i="99" s="1"/>
  <c r="Q21" i="99"/>
  <c r="R31" i="99"/>
  <c r="M31" i="99" s="1"/>
  <c r="D12" i="100"/>
  <c r="H21" i="100"/>
  <c r="Q26" i="99"/>
  <c r="L26" i="99" s="1"/>
  <c r="Q34" i="99"/>
  <c r="L34" i="99" s="1"/>
  <c r="R23" i="99"/>
  <c r="M23" i="99" s="1"/>
  <c r="P33" i="99"/>
  <c r="K33" i="99" s="1"/>
  <c r="Q32" i="99"/>
  <c r="L32" i="99" s="1"/>
  <c r="E25" i="100"/>
  <c r="E15" i="100"/>
  <c r="P18" i="99"/>
  <c r="K18" i="99" s="1"/>
  <c r="P26" i="99"/>
  <c r="K26" i="99" s="1"/>
  <c r="R35" i="99"/>
  <c r="M35" i="99" s="1"/>
  <c r="P27" i="99"/>
  <c r="K27" i="99" s="1"/>
  <c r="D20" i="100"/>
  <c r="H19" i="92"/>
  <c r="J19" i="92"/>
  <c r="E17" i="92"/>
  <c r="L8" i="87"/>
  <c r="I8" i="87" s="1"/>
  <c r="I7" i="87"/>
  <c r="E33" i="92"/>
  <c r="H6" i="87"/>
  <c r="I6" i="87" s="1"/>
  <c r="T8" i="92"/>
  <c r="I15" i="87"/>
  <c r="H14" i="87"/>
  <c r="F14" i="87"/>
  <c r="C33" i="92"/>
  <c r="C37" i="92"/>
  <c r="H25" i="92"/>
  <c r="H29" i="92"/>
  <c r="T13" i="92"/>
  <c r="F6" i="87"/>
  <c r="J21" i="92"/>
  <c r="L14" i="87"/>
  <c r="I14" i="87" s="1"/>
  <c r="D4" i="99"/>
  <c r="M6" i="87"/>
  <c r="C4" i="99" s="1"/>
  <c r="D6" i="87"/>
  <c r="C18" i="92"/>
  <c r="T12" i="92"/>
  <c r="F47" i="103"/>
  <c r="G47" i="103"/>
  <c r="D47" i="103"/>
  <c r="E47" i="103"/>
  <c r="H47" i="103"/>
  <c r="H11" i="100"/>
  <c r="D18" i="100"/>
  <c r="D22" i="100"/>
  <c r="G25" i="100"/>
  <c r="Q27" i="99"/>
  <c r="L27" i="99" s="1"/>
  <c r="P17" i="99"/>
  <c r="P30" i="99"/>
  <c r="K30" i="99" s="1"/>
  <c r="R22" i="99"/>
  <c r="M22" i="99" s="1"/>
  <c r="G10" i="100"/>
  <c r="G14" i="100"/>
  <c r="H18" i="100"/>
  <c r="H22" i="100"/>
  <c r="E10" i="100"/>
  <c r="D14" i="100"/>
  <c r="H15" i="100"/>
  <c r="H19" i="100"/>
  <c r="Q23" i="99"/>
  <c r="L23" i="99" s="1"/>
  <c r="P34" i="99"/>
  <c r="K34" i="99" s="1"/>
  <c r="R26" i="99"/>
  <c r="M26" i="99" s="1"/>
  <c r="P20" i="99"/>
  <c r="K20" i="99" s="1"/>
  <c r="F13" i="100"/>
  <c r="F17" i="100"/>
  <c r="D21" i="100"/>
  <c r="G24" i="100"/>
  <c r="F7" i="100"/>
  <c r="D16" i="100"/>
  <c r="H13" i="100"/>
  <c r="E11" i="100"/>
  <c r="F51" i="103"/>
  <c r="G51" i="103"/>
  <c r="D51" i="103"/>
  <c r="E51" i="103"/>
  <c r="H51" i="103"/>
  <c r="F43" i="103"/>
  <c r="G43" i="103"/>
  <c r="D43" i="103"/>
  <c r="F39" i="103"/>
  <c r="G39" i="103"/>
  <c r="D39" i="103"/>
  <c r="F35" i="103"/>
  <c r="G35" i="103"/>
  <c r="D35" i="103"/>
  <c r="F31" i="103"/>
  <c r="G31" i="103"/>
  <c r="D31" i="103"/>
  <c r="F27" i="103"/>
  <c r="G27" i="103"/>
  <c r="D27" i="103"/>
  <c r="F23" i="103"/>
  <c r="G23" i="103"/>
  <c r="D23" i="103"/>
  <c r="Q24" i="99"/>
  <c r="F48" i="103"/>
  <c r="D48" i="103"/>
  <c r="G48" i="103"/>
  <c r="F44" i="103"/>
  <c r="D44" i="103"/>
  <c r="G44" i="103"/>
  <c r="F40" i="103"/>
  <c r="D40" i="103"/>
  <c r="G40" i="103"/>
  <c r="F36" i="103"/>
  <c r="D36" i="103"/>
  <c r="G36" i="103"/>
  <c r="F32" i="103"/>
  <c r="D32" i="103"/>
  <c r="G32" i="103"/>
  <c r="F28" i="103"/>
  <c r="D28" i="103"/>
  <c r="G28" i="103"/>
  <c r="F24" i="103"/>
  <c r="D24" i="103"/>
  <c r="G24" i="103"/>
  <c r="Q28" i="99"/>
  <c r="L28" i="99" s="1"/>
  <c r="Q16" i="99"/>
  <c r="L16" i="99" s="1"/>
  <c r="E24" i="100"/>
  <c r="F10" i="100"/>
  <c r="D11" i="100"/>
  <c r="H12" i="100"/>
  <c r="G13" i="100"/>
  <c r="F14" i="100"/>
  <c r="D15" i="100"/>
  <c r="H16" i="100"/>
  <c r="G17" i="100"/>
  <c r="G18" i="100"/>
  <c r="G19" i="100"/>
  <c r="G20" i="100"/>
  <c r="G21" i="100"/>
  <c r="G22" i="100"/>
  <c r="H23" i="100"/>
  <c r="H24" i="100"/>
  <c r="H25" i="100"/>
  <c r="Q29" i="99"/>
  <c r="L29" i="99" s="1"/>
  <c r="Q25" i="99"/>
  <c r="P23" i="99"/>
  <c r="K23" i="99" s="1"/>
  <c r="P32" i="99"/>
  <c r="K32" i="99" s="1"/>
  <c r="G7" i="100"/>
  <c r="D10" i="100"/>
  <c r="H10" i="100"/>
  <c r="G11" i="100"/>
  <c r="F12" i="100"/>
  <c r="D13" i="100"/>
  <c r="H14" i="100"/>
  <c r="G15" i="100"/>
  <c r="F16" i="100"/>
  <c r="D17" i="100"/>
  <c r="D24" i="100"/>
  <c r="F49" i="103"/>
  <c r="G49" i="103"/>
  <c r="D49" i="103"/>
  <c r="F41" i="103"/>
  <c r="G41" i="103"/>
  <c r="D41" i="103"/>
  <c r="F37" i="103"/>
  <c r="G37" i="103"/>
  <c r="D37" i="103"/>
  <c r="H35" i="103"/>
  <c r="F33" i="103"/>
  <c r="G33" i="103"/>
  <c r="D33" i="103"/>
  <c r="H31" i="103"/>
  <c r="F29" i="103"/>
  <c r="G29" i="103"/>
  <c r="D29" i="103"/>
  <c r="H27" i="103"/>
  <c r="F25" i="103"/>
  <c r="G25" i="103"/>
  <c r="D25" i="103"/>
  <c r="H23" i="103"/>
  <c r="F21" i="103"/>
  <c r="G21" i="103"/>
  <c r="D21" i="103"/>
  <c r="R20" i="99"/>
  <c r="M20" i="99" s="1"/>
  <c r="F52" i="103"/>
  <c r="D52" i="103"/>
  <c r="G52" i="103"/>
  <c r="E17" i="100"/>
  <c r="J17" i="100" s="1"/>
  <c r="E13" i="100"/>
  <c r="F55" i="103"/>
  <c r="D55" i="103"/>
  <c r="H55" i="103"/>
  <c r="F54" i="103"/>
  <c r="D54" i="103"/>
  <c r="H54" i="103"/>
  <c r="F53" i="103"/>
  <c r="D53" i="103"/>
  <c r="H53" i="103"/>
  <c r="F45" i="103"/>
  <c r="G45" i="103"/>
  <c r="D45" i="103"/>
  <c r="H43" i="103"/>
  <c r="H39" i="103"/>
  <c r="Q17" i="99"/>
  <c r="L17" i="99" s="1"/>
  <c r="Q22" i="99"/>
  <c r="L22" i="99" s="1"/>
  <c r="P24" i="99"/>
  <c r="K24" i="99" s="1"/>
  <c r="P28" i="99"/>
  <c r="K28" i="99" s="1"/>
  <c r="R30" i="99"/>
  <c r="M30" i="99" s="1"/>
  <c r="R34" i="99"/>
  <c r="M34" i="99" s="1"/>
  <c r="P19" i="99"/>
  <c r="K19" i="99" s="1"/>
  <c r="P25" i="99"/>
  <c r="P31" i="99"/>
  <c r="K31" i="99" s="1"/>
  <c r="D25" i="100"/>
  <c r="D23" i="100"/>
  <c r="H20" i="100"/>
  <c r="D19" i="100"/>
  <c r="G16" i="100"/>
  <c r="F15" i="100"/>
  <c r="G12" i="100"/>
  <c r="F11" i="100"/>
  <c r="H52" i="103"/>
  <c r="F50" i="103"/>
  <c r="D50" i="103"/>
  <c r="G50" i="103"/>
  <c r="H48" i="103"/>
  <c r="F46" i="103"/>
  <c r="D46" i="103"/>
  <c r="G46" i="103"/>
  <c r="H44" i="103"/>
  <c r="E43" i="103"/>
  <c r="F42" i="103"/>
  <c r="D42" i="103"/>
  <c r="G42" i="103"/>
  <c r="H40" i="103"/>
  <c r="E39" i="103"/>
  <c r="F38" i="103"/>
  <c r="D38" i="103"/>
  <c r="G38" i="103"/>
  <c r="H36" i="103"/>
  <c r="E35" i="103"/>
  <c r="F34" i="103"/>
  <c r="D34" i="103"/>
  <c r="G34" i="103"/>
  <c r="H32" i="103"/>
  <c r="E31" i="103"/>
  <c r="F30" i="103"/>
  <c r="D30" i="103"/>
  <c r="G30" i="103"/>
  <c r="H28" i="103"/>
  <c r="E27" i="103"/>
  <c r="F26" i="103"/>
  <c r="D26" i="103"/>
  <c r="G26" i="103"/>
  <c r="H24" i="103"/>
  <c r="E23" i="103"/>
  <c r="F22" i="103"/>
  <c r="D22" i="103"/>
  <c r="G22" i="103"/>
  <c r="F19" i="103"/>
  <c r="E19" i="103"/>
  <c r="G19" i="103"/>
  <c r="D19" i="103"/>
  <c r="E23" i="100"/>
  <c r="E22" i="100"/>
  <c r="E21" i="100"/>
  <c r="E20" i="100"/>
  <c r="E19" i="100"/>
  <c r="E18" i="100"/>
  <c r="E14" i="100"/>
  <c r="G20" i="103"/>
  <c r="G18" i="103"/>
  <c r="D17" i="103"/>
  <c r="G16" i="103"/>
  <c r="D15" i="103"/>
  <c r="G14" i="103"/>
  <c r="D13" i="103"/>
  <c r="P35" i="99"/>
  <c r="K35" i="99" s="1"/>
  <c r="Q31" i="99"/>
  <c r="E16" i="100"/>
  <c r="E12" i="100"/>
  <c r="D20" i="103"/>
  <c r="D18" i="103"/>
  <c r="G17" i="103"/>
  <c r="D16" i="103"/>
  <c r="G15" i="103"/>
  <c r="D14" i="103"/>
  <c r="G13" i="103"/>
  <c r="D12" i="103"/>
  <c r="G11" i="103"/>
  <c r="E17" i="103"/>
  <c r="E15" i="103"/>
  <c r="E13" i="103"/>
  <c r="D8" i="103"/>
  <c r="H7" i="103"/>
  <c r="D7" i="103"/>
  <c r="G9" i="103"/>
  <c r="I15" i="100"/>
  <c r="K15" i="100" s="1"/>
  <c r="J15" i="100"/>
  <c r="Q33" i="99"/>
  <c r="L33" i="99" s="1"/>
  <c r="R33" i="99"/>
  <c r="M33" i="99" s="1"/>
  <c r="R29" i="99"/>
  <c r="M29" i="99" s="1"/>
  <c r="P29" i="99"/>
  <c r="K29" i="99" s="1"/>
  <c r="L25" i="99"/>
  <c r="K25" i="99"/>
  <c r="R25" i="99"/>
  <c r="M25" i="99" s="1"/>
  <c r="R21" i="99"/>
  <c r="M21" i="99" s="1"/>
  <c r="P21" i="99"/>
  <c r="K21" i="99" s="1"/>
  <c r="L21" i="99"/>
  <c r="K17" i="99"/>
  <c r="R17" i="99"/>
  <c r="M17" i="99" s="1"/>
  <c r="M13" i="92"/>
  <c r="C7" i="106"/>
  <c r="M9" i="92"/>
  <c r="J13" i="100"/>
  <c r="F25" i="100"/>
  <c r="F24" i="100"/>
  <c r="J24" i="100" s="1"/>
  <c r="F23" i="100"/>
  <c r="F22" i="100"/>
  <c r="I22" i="100" s="1"/>
  <c r="K22" i="100" s="1"/>
  <c r="F21" i="100"/>
  <c r="J21" i="100" s="1"/>
  <c r="F20" i="100"/>
  <c r="J20" i="100" s="1"/>
  <c r="F19" i="100"/>
  <c r="F18" i="100"/>
  <c r="J18" i="100" s="1"/>
  <c r="G23" i="100"/>
  <c r="P16" i="99"/>
  <c r="K16" i="99" s="1"/>
  <c r="R24" i="99"/>
  <c r="M24" i="99" s="1"/>
  <c r="R28" i="99"/>
  <c r="M28" i="99" s="1"/>
  <c r="L31" i="99"/>
  <c r="L24" i="99"/>
  <c r="M27" i="99"/>
  <c r="G9" i="100"/>
  <c r="E9" i="100"/>
  <c r="S9" i="99"/>
  <c r="D10" i="103"/>
  <c r="F8" i="100"/>
  <c r="H9" i="103"/>
  <c r="G8" i="103"/>
  <c r="G10" i="103"/>
  <c r="D6" i="103"/>
  <c r="F8" i="103"/>
  <c r="E8" i="103"/>
  <c r="H6" i="103"/>
  <c r="S11" i="99"/>
  <c r="R18" i="99"/>
  <c r="E7" i="100"/>
  <c r="G6" i="103"/>
  <c r="F9" i="103"/>
  <c r="E7" i="103"/>
  <c r="D8" i="100"/>
  <c r="S12" i="99"/>
  <c r="S5" i="99" s="1"/>
  <c r="G6" i="100"/>
  <c r="H8" i="100"/>
  <c r="H7" i="100"/>
  <c r="D7" i="100"/>
  <c r="H10" i="103"/>
  <c r="D9" i="103"/>
  <c r="F7" i="103"/>
  <c r="F6" i="103"/>
  <c r="F10" i="103"/>
  <c r="Q19" i="99"/>
  <c r="L19" i="99" s="1"/>
  <c r="R16" i="99"/>
  <c r="H6" i="100"/>
  <c r="D6" i="100"/>
  <c r="F9" i="100"/>
  <c r="G8" i="100"/>
  <c r="E6" i="103"/>
  <c r="E10" i="103"/>
  <c r="E9" i="103"/>
  <c r="H8" i="103"/>
  <c r="Q18" i="99"/>
  <c r="L18" i="99" s="1"/>
  <c r="S8" i="99"/>
  <c r="S10" i="99"/>
  <c r="R19" i="99"/>
  <c r="F6" i="100"/>
  <c r="H9" i="100"/>
  <c r="D9" i="100"/>
  <c r="E8" i="100"/>
  <c r="I18" i="100" l="1"/>
  <c r="K18" i="100" s="1"/>
  <c r="J19" i="100"/>
  <c r="J12" i="100"/>
  <c r="I13" i="100"/>
  <c r="K13" i="100" s="1"/>
  <c r="I19" i="100"/>
  <c r="K19" i="100" s="1"/>
  <c r="I17" i="100"/>
  <c r="K17" i="100" s="1"/>
  <c r="I12" i="100"/>
  <c r="K12" i="100" s="1"/>
  <c r="I23" i="100"/>
  <c r="K23" i="100" s="1"/>
  <c r="J25" i="100"/>
  <c r="I16" i="100"/>
  <c r="K16" i="100" s="1"/>
  <c r="J10" i="100"/>
  <c r="I10" i="100"/>
  <c r="E4" i="99"/>
  <c r="C6" i="99"/>
  <c r="I12" i="103"/>
  <c r="K12" i="103" s="1"/>
  <c r="J12" i="103"/>
  <c r="I16" i="103"/>
  <c r="K16" i="103" s="1"/>
  <c r="J16" i="103"/>
  <c r="J15" i="103"/>
  <c r="I15" i="103"/>
  <c r="K15" i="103" s="1"/>
  <c r="I19" i="103"/>
  <c r="K19" i="103" s="1"/>
  <c r="J19" i="103"/>
  <c r="I34" i="103"/>
  <c r="K34" i="103" s="1"/>
  <c r="J34" i="103"/>
  <c r="I54" i="103"/>
  <c r="K54" i="103" s="1"/>
  <c r="J54" i="103"/>
  <c r="I52" i="103"/>
  <c r="K52" i="103" s="1"/>
  <c r="J52" i="103"/>
  <c r="I36" i="103"/>
  <c r="K36" i="103" s="1"/>
  <c r="J36" i="103"/>
  <c r="I23" i="103"/>
  <c r="K23" i="103" s="1"/>
  <c r="J23" i="103"/>
  <c r="I39" i="103"/>
  <c r="K39" i="103" s="1"/>
  <c r="J39" i="103"/>
  <c r="I51" i="103"/>
  <c r="K51" i="103" s="1"/>
  <c r="J51" i="103"/>
  <c r="I24" i="100"/>
  <c r="K24" i="100" s="1"/>
  <c r="I22" i="103"/>
  <c r="K22" i="103" s="1"/>
  <c r="J22" i="103"/>
  <c r="I38" i="103"/>
  <c r="K38" i="103" s="1"/>
  <c r="J38" i="103"/>
  <c r="I45" i="103"/>
  <c r="K45" i="103" s="1"/>
  <c r="J45" i="103"/>
  <c r="I53" i="103"/>
  <c r="K53" i="103" s="1"/>
  <c r="J53" i="103"/>
  <c r="I49" i="103"/>
  <c r="K49" i="103" s="1"/>
  <c r="J49" i="103"/>
  <c r="I11" i="100"/>
  <c r="K11" i="100" s="1"/>
  <c r="J11" i="100"/>
  <c r="I32" i="103"/>
  <c r="K32" i="103" s="1"/>
  <c r="J32" i="103"/>
  <c r="I48" i="103"/>
  <c r="K48" i="103" s="1"/>
  <c r="J48" i="103"/>
  <c r="I35" i="103"/>
  <c r="K35" i="103" s="1"/>
  <c r="J35" i="103"/>
  <c r="I14" i="100"/>
  <c r="K14" i="100" s="1"/>
  <c r="J14" i="100"/>
  <c r="I47" i="103"/>
  <c r="K47" i="103" s="1"/>
  <c r="J47" i="103"/>
  <c r="J16" i="100"/>
  <c r="I14" i="103"/>
  <c r="K14" i="103" s="1"/>
  <c r="J14" i="103"/>
  <c r="I18" i="103"/>
  <c r="K18" i="103" s="1"/>
  <c r="J18" i="103"/>
  <c r="I13" i="103"/>
  <c r="K13" i="103" s="1"/>
  <c r="J13" i="103"/>
  <c r="I17" i="103"/>
  <c r="K17" i="103" s="1"/>
  <c r="J17" i="103"/>
  <c r="I26" i="103"/>
  <c r="K26" i="103" s="1"/>
  <c r="J26" i="103"/>
  <c r="I42" i="103"/>
  <c r="K42" i="103" s="1"/>
  <c r="J42" i="103"/>
  <c r="I41" i="103"/>
  <c r="K41" i="103" s="1"/>
  <c r="J41" i="103"/>
  <c r="I28" i="103"/>
  <c r="K28" i="103" s="1"/>
  <c r="J28" i="103"/>
  <c r="I44" i="103"/>
  <c r="K44" i="103" s="1"/>
  <c r="J44" i="103"/>
  <c r="I31" i="103"/>
  <c r="K31" i="103" s="1"/>
  <c r="J31" i="103"/>
  <c r="I11" i="103"/>
  <c r="K11" i="103" s="1"/>
  <c r="J11" i="103"/>
  <c r="I20" i="103"/>
  <c r="K20" i="103" s="1"/>
  <c r="J20" i="103"/>
  <c r="I30" i="103"/>
  <c r="K30" i="103" s="1"/>
  <c r="J30" i="103"/>
  <c r="I46" i="103"/>
  <c r="K46" i="103" s="1"/>
  <c r="J46" i="103"/>
  <c r="I50" i="103"/>
  <c r="K50" i="103" s="1"/>
  <c r="J50" i="103"/>
  <c r="I55" i="103"/>
  <c r="K55" i="103" s="1"/>
  <c r="J55" i="103"/>
  <c r="I21" i="103"/>
  <c r="K21" i="103" s="1"/>
  <c r="J21" i="103"/>
  <c r="I25" i="103"/>
  <c r="K25" i="103" s="1"/>
  <c r="J25" i="103"/>
  <c r="I29" i="103"/>
  <c r="K29" i="103" s="1"/>
  <c r="J29" i="103"/>
  <c r="I33" i="103"/>
  <c r="K33" i="103" s="1"/>
  <c r="J33" i="103"/>
  <c r="I37" i="103"/>
  <c r="K37" i="103" s="1"/>
  <c r="J37" i="103"/>
  <c r="I24" i="103"/>
  <c r="K24" i="103" s="1"/>
  <c r="J24" i="103"/>
  <c r="I40" i="103"/>
  <c r="K40" i="103" s="1"/>
  <c r="J40" i="103"/>
  <c r="I27" i="103"/>
  <c r="K27" i="103" s="1"/>
  <c r="J27" i="103"/>
  <c r="I43" i="103"/>
  <c r="K43" i="103" s="1"/>
  <c r="J43" i="103"/>
  <c r="M8" i="99"/>
  <c r="J23" i="100"/>
  <c r="M12" i="99"/>
  <c r="M9" i="99"/>
  <c r="I25" i="100"/>
  <c r="K25" i="100" s="1"/>
  <c r="I21" i="100"/>
  <c r="K21" i="100" s="1"/>
  <c r="J22" i="100"/>
  <c r="L10" i="99"/>
  <c r="K9" i="99"/>
  <c r="K10" i="99"/>
  <c r="K8" i="99"/>
  <c r="L12" i="99"/>
  <c r="K11" i="99"/>
  <c r="L8" i="99"/>
  <c r="L11" i="99"/>
  <c r="L9" i="99"/>
  <c r="K12" i="99"/>
  <c r="I20" i="100"/>
  <c r="K20" i="100" s="1"/>
  <c r="M13" i="99"/>
  <c r="I8" i="103"/>
  <c r="I7" i="100"/>
  <c r="I10" i="103"/>
  <c r="M18" i="99"/>
  <c r="J7" i="103"/>
  <c r="J8" i="103"/>
  <c r="I9" i="103"/>
  <c r="J9" i="103"/>
  <c r="J8" i="100"/>
  <c r="J6" i="103"/>
  <c r="I7" i="103"/>
  <c r="J7" i="100"/>
  <c r="N13" i="99"/>
  <c r="M19" i="99"/>
  <c r="M10" i="99"/>
  <c r="I9" i="100"/>
  <c r="J9" i="100"/>
  <c r="M16" i="99"/>
  <c r="M11" i="99"/>
  <c r="S4" i="99"/>
  <c r="J10" i="103"/>
  <c r="I6" i="103"/>
  <c r="I8" i="100"/>
  <c r="J6" i="100"/>
  <c r="I6" i="100"/>
  <c r="K10" i="100" l="1"/>
  <c r="E6" i="99"/>
  <c r="F4" i="99"/>
  <c r="F6" i="99" s="1"/>
  <c r="K8" i="103"/>
  <c r="K7" i="103"/>
  <c r="K9" i="103"/>
  <c r="K7" i="100"/>
  <c r="K6" i="100"/>
  <c r="K6" i="103"/>
  <c r="K10" i="103"/>
  <c r="K8" i="100"/>
  <c r="K9" i="10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5" authorId="0" shapeId="0" xr:uid="{00000000-0006-0000-0100-000001000000}">
      <text>
        <r>
          <rPr>
            <sz val="11"/>
            <color indexed="81"/>
            <rFont val="Segoe UI"/>
            <family val="2"/>
          </rPr>
          <t>Establecer el área a la que pertenece el empleado para tener resultados también por área.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H6" authorId="0" shapeId="0" xr:uid="{00000000-0006-0000-0A00-000004000000}">
      <text>
        <r>
          <rPr>
            <sz val="11"/>
            <color indexed="81"/>
            <rFont val="Segoe UI"/>
            <family val="2"/>
          </rPr>
          <t>Representación gráfica de su matriz PESTEL</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5" authorId="0" shapeId="0" xr:uid="{00000000-0006-0000-0B00-000001000000}">
      <text>
        <r>
          <rPr>
            <sz val="11"/>
            <color indexed="81"/>
            <rFont val="Segoe UI"/>
            <family val="2"/>
          </rPr>
          <t>Este es un resultado de gestión. Indica cuánto está utilizando la página de planes de acción para mejorar su negocio.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5" authorId="0" shapeId="0" xr:uid="{00000000-0006-0000-0C00-000001000000}">
      <text>
        <r>
          <rPr>
            <sz val="11"/>
            <color indexed="81"/>
            <rFont val="Segoe UI"/>
            <family val="2"/>
          </rPr>
          <t>Aquí encontrará la cantidad de planes de acción con cada estado por área. También verá un análisis del rendimiento de cada área. La siguiente pestaña muestra el resultado por el responsable.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5" authorId="0" shapeId="0" xr:uid="{00000000-0006-0000-0D00-000001000000}">
      <text>
        <r>
          <rPr>
            <sz val="11"/>
            <color indexed="81"/>
            <rFont val="Segoe UI"/>
            <family val="2"/>
          </rPr>
          <t>Aquí encontrará la cantidad de planes de acción con cada estado por empleado. También verá un análisis del rendimiento de cada uno de ellos.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5" authorId="0" shapeId="0" xr:uid="{00000000-0006-0000-0200-000001000000}">
      <text>
        <r>
          <rPr>
            <sz val="11"/>
            <color indexed="81"/>
            <rFont val="Segoe UI"/>
            <family val="2"/>
          </rPr>
          <t>Registre a los responsables de las áreas de su negocio. Sus planes de acción se irán definir y asignar a los empleados del área.</t>
        </r>
      </text>
    </comment>
    <comment ref="D5" authorId="0" shapeId="0" xr:uid="{00000000-0006-0000-0200-000002000000}">
      <text>
        <r>
          <rPr>
            <sz val="11"/>
            <color indexed="81"/>
            <rFont val="Segoe UI"/>
            <family val="2"/>
          </rPr>
          <t>Defina el área a la que pertenece el empleado para tener resultados también por área.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D5" authorId="0" shapeId="0" xr:uid="{00000000-0006-0000-0300-000002000000}">
      <text>
        <r>
          <rPr>
            <sz val="11"/>
            <color indexed="81"/>
            <rFont val="Segoe UI"/>
            <family val="2"/>
          </rPr>
          <t>Seleccione la importancia del elemento. Esto ayudará a crear una priorización de elementos en la definición de planes de acción.</t>
        </r>
      </text>
    </comment>
    <comment ref="E5" authorId="0" shapeId="0" xr:uid="{00000000-0006-0000-0300-000003000000}">
      <text>
        <r>
          <rPr>
            <sz val="11"/>
            <color indexed="81"/>
            <rFont val="Segoe UI"/>
            <family val="2"/>
          </rPr>
          <t>Seleccione la intensidad del elemento. Esto ayudará a crear una priorización de elementos en la definición de planes de acción.</t>
        </r>
      </text>
    </comment>
    <comment ref="F5" authorId="0" shapeId="0" xr:uid="{00000000-0006-0000-0300-000004000000}">
      <text>
        <r>
          <rPr>
            <sz val="11"/>
            <color indexed="81"/>
            <rFont val="Segoe UI"/>
            <family val="2"/>
          </rPr>
          <t>Seleccione la tendencia del elemento. Esto ayudará a crear una priorización de elementos en la definición de planes de acción.</t>
        </r>
      </text>
    </comment>
    <comment ref="G5" authorId="0" shapeId="0" xr:uid="{00000000-0006-0000-0300-000005000000}">
      <text>
        <r>
          <rPr>
            <sz val="11"/>
            <color indexed="81"/>
            <rFont val="Segoe UI"/>
            <family val="2"/>
          </rPr>
          <t>Para cada elemento del análisis usted necesitará marcar un grado de importancia, urgencia y tendencia. Esta configuración generará una puntuación donde cada columna tiene una puntuación de 1 a 5 y luego se multiplican entre sí. Por ejemplo, al marcar un elemento como "Totalmente Importante" (5) "Nada urgente" (1) y "Mejora" (2), la puntuación será de 5 x 1 x 2 = 10. Esta puntuación generará los resultados en la hoja de trabajo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D5" authorId="0" shapeId="0" xr:uid="{00000000-0006-0000-0400-000002000000}">
      <text>
        <r>
          <rPr>
            <sz val="11"/>
            <color indexed="81"/>
            <rFont val="Segoe UI"/>
            <family val="2"/>
          </rPr>
          <t>Seleccione la importancia del elemento. Esto ayudará a crear una priorización de elementos en la definición de planes de acción.</t>
        </r>
      </text>
    </comment>
    <comment ref="E5" authorId="0" shapeId="0" xr:uid="{00000000-0006-0000-0400-000003000000}">
      <text>
        <r>
          <rPr>
            <sz val="11"/>
            <color indexed="81"/>
            <rFont val="Segoe UI"/>
            <family val="2"/>
          </rPr>
          <t>Seleccione la intensidad del elemento. Esto ayudará a crear una priorización de elementos en la definición de planes de acción.</t>
        </r>
      </text>
    </comment>
    <comment ref="F5" authorId="0" shapeId="0" xr:uid="{00000000-0006-0000-0400-000004000000}">
      <text>
        <r>
          <rPr>
            <sz val="11"/>
            <color indexed="81"/>
            <rFont val="Segoe UI"/>
            <family val="2"/>
          </rPr>
          <t>Seleccione la tendencia del elemento. Esto ayudará a crear una priorización de elementos en la definición de planes de acción.</t>
        </r>
      </text>
    </comment>
    <comment ref="G5" authorId="0" shapeId="0" xr:uid="{00000000-0006-0000-0400-000005000000}">
      <text>
        <r>
          <rPr>
            <sz val="11"/>
            <color indexed="81"/>
            <rFont val="Segoe UI"/>
            <family val="2"/>
          </rPr>
          <t>Para cada elemento del análisis usted necesitará marcar un grado de importancia, urgencia y tendencia. Esta configuración generará una puntuación donde cada columna tiene una puntuación de 1 a 5 y luego se multiplican entre sí. Por ejemplo, al marcar un elemento como "Totalmente importante" (5) "Nada urgente" (1) y "Mejora" (2), la puntuación será de 5 x 1 x 2 = 10. Esta puntuación generará los resultados en la hoja de trabajo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D5" authorId="0" shapeId="0" xr:uid="{00000000-0006-0000-0500-000002000000}">
      <text>
        <r>
          <rPr>
            <sz val="11"/>
            <color indexed="81"/>
            <rFont val="Segoe UI"/>
            <family val="2"/>
          </rPr>
          <t>Seleccione la importancia del elemento. Esto ayudará a crear una priorización de elementos en la definición de planes de acción.</t>
        </r>
      </text>
    </comment>
    <comment ref="E5" authorId="0" shapeId="0" xr:uid="{00000000-0006-0000-0500-000003000000}">
      <text>
        <r>
          <rPr>
            <sz val="11"/>
            <color indexed="81"/>
            <rFont val="Segoe UI"/>
            <family val="2"/>
          </rPr>
          <t>Seleccione la urgencia del elemento. Esto ayudará a crear una priorización de elementos en la definición de planes de acción.</t>
        </r>
      </text>
    </comment>
    <comment ref="F5" authorId="0" shapeId="0" xr:uid="{00000000-0006-0000-0500-000004000000}">
      <text>
        <r>
          <rPr>
            <sz val="11"/>
            <color indexed="81"/>
            <rFont val="Segoe UI"/>
            <family val="2"/>
          </rPr>
          <t>Seleccione la tendencia del elemento. Esto ayudará a crear una priorización de elementos en la definición de planes de acción..</t>
        </r>
      </text>
    </comment>
    <comment ref="G5" authorId="0" shapeId="0" xr:uid="{00000000-0006-0000-0500-000005000000}">
      <text>
        <r>
          <rPr>
            <sz val="11"/>
            <color indexed="81"/>
            <rFont val="Segoe UI"/>
            <family val="2"/>
          </rPr>
          <t>Para cada elemento del análisis usted necesitará marcar un grado de importancia, urgencia y tendencia. Esta configuración generará una puntuación donde cada columna tiene una puntuación de 1 a 5 y luego se multiplican entre sí. Por ejemplo, al marcar un elemento como "Totalmente importante" (5) "Nada urgente" (1) y "Mejora" (2), la puntuación será de 5 x 1 x 2 = 10. Esta puntuación generará los resultados en la hoja de trabajo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D5" authorId="0" shapeId="0" xr:uid="{7A3F2C45-9EFA-49CA-BF2C-B54C99203A2E}">
      <text>
        <r>
          <rPr>
            <sz val="11"/>
            <color indexed="81"/>
            <rFont val="Segoe UI"/>
            <family val="2"/>
          </rPr>
          <t>Seleccione la importancia del elemento. Esto ayudará a crear una priorización de elementos en la definición de planes de acción.</t>
        </r>
      </text>
    </comment>
    <comment ref="E5" authorId="0" shapeId="0" xr:uid="{2077FFCF-015D-40DC-B28C-880A6B051F93}">
      <text>
        <r>
          <rPr>
            <sz val="11"/>
            <color indexed="81"/>
            <rFont val="Segoe UI"/>
            <family val="2"/>
          </rPr>
          <t>Seleccione la intensidad del elemento. Esto ayudará a crear una priorización de elementos en la definición de planes de acción.</t>
        </r>
      </text>
    </comment>
    <comment ref="F5" authorId="0" shapeId="0" xr:uid="{F010F15B-78DC-4770-8679-E72CB158ACBB}">
      <text>
        <r>
          <rPr>
            <sz val="11"/>
            <color indexed="81"/>
            <rFont val="Segoe UI"/>
            <family val="2"/>
          </rPr>
          <t>Seleccione la tendencia del elemento. Esto ayudará a crear una priorización de elementos en la definición de planes de acción.</t>
        </r>
      </text>
    </comment>
    <comment ref="G5" authorId="0" shapeId="0" xr:uid="{E372600A-B2B5-4838-A292-663A05FB7653}">
      <text>
        <r>
          <rPr>
            <sz val="11"/>
            <color indexed="81"/>
            <rFont val="Segoe UI"/>
            <family val="2"/>
          </rPr>
          <t>Para cada elemento del análisis usted necesitará marcar un grado de importancia, urgencia y tendencia. Esta configuración generará una puntuación donde cada columna tiene una puntuación de 1 a 5 y luego se multiplican entre sí. Por ejemplo, al marcar un elemento como "Totalmente importante" (5) "Nada urgente" (1) y "Mejora" (2), la puntuación será de 5 x 1 x 2 = 10. Esta puntuación generará los resultados en la hoja de trabajo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5" authorId="0" shapeId="0" xr:uid="{D0181B1A-7829-4234-8DD1-EEFC40145963}">
      <text>
        <r>
          <rPr>
            <sz val="11"/>
            <color indexed="81"/>
            <rFont val="Segoe UI"/>
            <family val="2"/>
          </rPr>
          <t>Cadastre as forças do seu negócio. Verifique o exemplo preenchido para ter uma referência de itens que podem ser importantes.</t>
        </r>
      </text>
    </comment>
    <comment ref="D5" authorId="0" shapeId="0" xr:uid="{ACE1565C-CF16-4F4A-AF45-4B9B1430362C}">
      <text>
        <r>
          <rPr>
            <sz val="11"/>
            <color indexed="81"/>
            <rFont val="Segoe UI"/>
            <family val="2"/>
          </rPr>
          <t>Seleccione la importancia del elemento. Esto ayudará a crear una priorización de elementos en la definición de planes de acción.</t>
        </r>
      </text>
    </comment>
    <comment ref="E5" authorId="0" shapeId="0" xr:uid="{C612AD89-1883-4A23-91A5-6B11FD0701A4}">
      <text>
        <r>
          <rPr>
            <sz val="11"/>
            <color indexed="81"/>
            <rFont val="Segoe UI"/>
            <family val="2"/>
          </rPr>
          <t>Seleccione la intensidad del elemento. Esto ayudará a crear una priorización de elementos en la definición de planes de acción.</t>
        </r>
      </text>
    </comment>
    <comment ref="F5" authorId="0" shapeId="0" xr:uid="{702B0A7F-BD51-4331-8F0A-0564062A4066}">
      <text>
        <r>
          <rPr>
            <sz val="11"/>
            <color indexed="81"/>
            <rFont val="Segoe UI"/>
            <family val="2"/>
          </rPr>
          <t>Seleccione la tendencia del elemento. Esto ayudará a crear una priorización de elementos en la definición de planes de acción.</t>
        </r>
      </text>
    </comment>
    <comment ref="G5" authorId="0" shapeId="0" xr:uid="{F5BA5694-2EF1-48B3-A266-40924C6E555C}">
      <text>
        <r>
          <rPr>
            <sz val="11"/>
            <color indexed="81"/>
            <rFont val="Segoe UI"/>
            <family val="2"/>
          </rPr>
          <t>Para cada elemento del análisis usted necesitará marcar un grado de importancia, urgencia y tendencia. Esta configuración generará una puntuación donde cada columna tiene una puntuación de 1 a 5 y luego se multiplican entre sí. Por ejemplo, al marcar un elemento como "Totalmente importante" (5) "Nada urgente" (1) y "Mejora" (2), la puntuación será de 5 x 1 x 2 = 10. Esta puntuación generará los resultados en la hoja de trabajo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D5" authorId="0" shapeId="0" xr:uid="{0E9EFC72-F22A-4137-8AFB-DE359D380DE9}">
      <text>
        <r>
          <rPr>
            <sz val="11"/>
            <color indexed="81"/>
            <rFont val="Segoe UI"/>
            <family val="2"/>
          </rPr>
          <t>Seleccione la importancia del elemento. Esto ayudará a crear una priorización de elementos en la definición de planes de acción.</t>
        </r>
      </text>
    </comment>
    <comment ref="E5" authorId="0" shapeId="0" xr:uid="{99E7F1C4-5D04-4D26-A45A-E0196C7DD4AC}">
      <text>
        <r>
          <rPr>
            <sz val="11"/>
            <color indexed="81"/>
            <rFont val="Segoe UI"/>
            <family val="2"/>
          </rPr>
          <t>Seleccione la intensidad del elemento. Esto ayudará a crear una priorización de elementos en la definición de planes de acción.</t>
        </r>
      </text>
    </comment>
    <comment ref="F5" authorId="0" shapeId="0" xr:uid="{BC791C96-DD36-48B8-9A46-A340137924A0}">
      <text>
        <r>
          <rPr>
            <sz val="11"/>
            <color indexed="81"/>
            <rFont val="Segoe UI"/>
            <family val="2"/>
          </rPr>
          <t>Seleccione la tendencia del elemento. Esto ayudará a crear una priorización de elementos en la definición de planes de acción.</t>
        </r>
      </text>
    </comment>
    <comment ref="G5" authorId="0" shapeId="0" xr:uid="{93E12116-4487-4F19-849F-24D65429C2AA}">
      <text>
        <r>
          <rPr>
            <sz val="11"/>
            <color indexed="81"/>
            <rFont val="Segoe UI"/>
            <family val="2"/>
          </rPr>
          <t>Para cada elemento del análisis usted necesitará marcar un grado de importancia, urgencia y tendencia. Esta configuración generará una puntuación donde cada columna tiene una puntuación de 1 a 5 y luego se multiplican entre sí. Por ejemplo, al marcar un elemento como "Totalmente importante" (5) "Nada urgente" (1) y "Mejora" (2), la puntuación será de 5 x 1 x 2 = 10. Esta puntuación generará los resultados en la hoja de trabajo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5" authorId="0" shapeId="0" xr:uid="{00000000-0006-0000-0900-000001000000}">
      <text>
        <r>
          <rPr>
            <sz val="11"/>
            <color indexed="81"/>
            <rFont val="Segoe UI"/>
            <family val="2"/>
          </rPr>
          <t>Aquí usted definirá los planes de acción aplicables a cada uno de los principales elementos de su SWOT.</t>
        </r>
      </text>
    </comment>
    <comment ref="E5" authorId="0" shapeId="0" xr:uid="{00000000-0006-0000-0900-000003000000}">
      <text>
        <r>
          <rPr>
            <sz val="11"/>
            <color indexed="81"/>
            <rFont val="Segoe UI"/>
            <family val="2"/>
          </rPr>
          <t xml:space="preserve">Elija un elemento de la lista.
</t>
        </r>
      </text>
    </comment>
    <comment ref="F5" authorId="0" shapeId="0" xr:uid="{00000000-0006-0000-0900-000004000000}">
      <text>
        <r>
          <rPr>
            <sz val="11"/>
            <color indexed="81"/>
            <rFont val="Segoe UI"/>
            <family val="2"/>
          </rPr>
          <t>Aquí, usted debe definir los responsables por cada plan de acción.</t>
        </r>
      </text>
    </comment>
    <comment ref="G5" authorId="0" shapeId="0" xr:uid="{00000000-0006-0000-0900-000005000000}">
      <text>
        <r>
          <rPr>
            <sz val="11"/>
            <color indexed="81"/>
            <rFont val="Segoe UI"/>
            <family val="2"/>
          </rPr>
          <t>Aquí, usted ve el área a que el plan de acción está definido de acuerdo con el responsable seleccionado.</t>
        </r>
      </text>
    </comment>
    <comment ref="H5" authorId="0" shapeId="0" xr:uid="{00000000-0006-0000-0900-000006000000}">
      <text>
        <r>
          <rPr>
            <sz val="11"/>
            <color indexed="81"/>
            <rFont val="Segoe UI"/>
            <family val="2"/>
          </rPr>
          <t>La previsión de inicio puede ser también la fecha efectiva de inicio, si está llenando la hoja de cálculo después del inicio de la ejecución del plan de acción.</t>
        </r>
      </text>
    </comment>
    <comment ref="I5" authorId="0" shapeId="0" xr:uid="{00000000-0006-0000-0900-000007000000}">
      <text>
        <r>
          <rPr>
            <sz val="11"/>
            <color indexed="81"/>
            <rFont val="Segoe UI"/>
            <family val="2"/>
          </rPr>
          <t>La previsión de fin puede ser también la fecha efectiva de finalización de la ejecución del plan de acción, si usted está llenando la hoja de trabajo después de esta actividad. Sin embargo, es ideal que usted planea primero para que pueda evaluar y analizar el progreso de la ejecución.</t>
        </r>
      </text>
    </comment>
    <comment ref="J5" authorId="0" shapeId="0" xr:uid="{00000000-0006-0000-0900-000008000000}">
      <text>
        <r>
          <rPr>
            <sz val="11"/>
            <color indexed="81"/>
            <rFont val="Segoe UI"/>
            <family val="2"/>
          </rPr>
          <t>Seleccione el momento actual del progreso de ejecución del plan de acción. El plan puede no haber iniciado, estar en proceso o ya finalizado.</t>
        </r>
      </text>
    </comment>
    <comment ref="K5" authorId="0" shapeId="0" xr:uid="{00000000-0006-0000-0900-000009000000}">
      <text>
        <r>
          <rPr>
            <sz val="11"/>
            <color indexed="81"/>
            <rFont val="Segoe UI"/>
            <family val="2"/>
          </rPr>
          <t>Este es un estado general de la ejecución de su plan de acción. Si es rojo, indica que la ejecución está retrasada y que usted necesita tomar alguna actitud con respecto al plan de acción en cuestión.</t>
        </r>
      </text>
    </comment>
  </commentList>
</comments>
</file>

<file path=xl/sharedStrings.xml><?xml version="1.0" encoding="utf-8"?>
<sst xmlns="http://schemas.openxmlformats.org/spreadsheetml/2006/main" count="894" uniqueCount="325">
  <si>
    <t>pregunta</t>
  </si>
  <si>
    <t>Gastos Ingresos x</t>
  </si>
  <si>
    <t>Mes anterior Mes actual x</t>
  </si>
  <si>
    <t>Las cuentas por cobrar, cuentas por pagar x</t>
  </si>
  <si>
    <t>necesidad de efectivo x Acumulado</t>
  </si>
  <si>
    <t>positivo</t>
  </si>
  <si>
    <t>negativo</t>
  </si>
  <si>
    <t>Felicitaciones! Sus ingresos son mayores que sus gastos. meses de ganancia son siempre interesantes para su empresa. Disfrutar y echar un vistazo a las cuentas por cobrar y pagar a partir del próximo mes para saber si va a seguir enviando así.</t>
  </si>
  <si>
    <t>Bueno! Sus finanzas mejoraron el mes pasado por eso. ¿Qué hay de investigar las razones y dedicar más tiempo a replicar ellos?</t>
  </si>
  <si>
    <t>Tenga cuidado, el resultado mensual empeoró el mes pasado por eso. Este mes es siempre malo o algo sucedió que hizo el peor resultado?</t>
  </si>
  <si>
    <t>Fresco, usted tiene más recibos que los pagos para obtener dinero en efectivo. Sólo tenga cuidado con la tasa de morosidad de sus prestatarios no convertir esta proyección en un mal resultado verdadero</t>
  </si>
  <si>
    <t>¡Precaución! Sus cuentas por pagar para ese mes son más altos que lo que tiene derecho a recibir, si usted no busca revertir esta situación probablemente perjudicará</t>
  </si>
  <si>
    <t>Sus necesidades de efectivo para el mes es mayor que usted ha acumulado. Es mejor mirar hacia fuera y perseguir más ingresos, después de todo, la predicción es que se introduce el rojo todo seguir así</t>
  </si>
  <si>
    <t>Sus necesidades de efectivo para el mes es menos de lo que has acumulado. Su negocio va bien, pero mantener un ojo en los próximos meses para no tener sorpresas!</t>
  </si>
  <si>
    <t>respuesta</t>
  </si>
  <si>
    <t>Es muy recomendable que utilice la estructura presentada rápida, ya que hay varias fórmulas que pueden verse afectadas por la adición de filas y columnas. Además, para facilitar la finalización mantener la hoja de trabajo desbloqueado sólo en lugares que llenar.</t>
  </si>
  <si>
    <t>enero</t>
  </si>
  <si>
    <t>noviembre</t>
  </si>
  <si>
    <t>Suas despesas estão maiores que as suas receitas, isso significa que esse mês foi de prejuízo. Você já sabe os motivos? Vale a pena olhar suas despesas no DRE para ter certeza que o resultado ruim não se repetirá.</t>
  </si>
  <si>
    <t>Basta entrar no menu superior "Revisão" e escolher o item desproteger planilha no grupo Alterações. As planilhas não possuem senhas, apenas estão bloqueadas para melhorar a usabilidade delas</t>
  </si>
  <si>
    <t>Fevereiro</t>
  </si>
  <si>
    <t>Março</t>
  </si>
  <si>
    <t>Abril</t>
  </si>
  <si>
    <t>Maio</t>
  </si>
  <si>
    <t>Junho</t>
  </si>
  <si>
    <t>Julho</t>
  </si>
  <si>
    <t>Agosto</t>
  </si>
  <si>
    <t>Setembro</t>
  </si>
  <si>
    <t>Outubro</t>
  </si>
  <si>
    <t>Dezembro</t>
  </si>
  <si>
    <t>8. Posso adicionar mais linhas e colunas na planilha?</t>
  </si>
  <si>
    <t>Eles são avisos sobre como a sua projeção está. A partir deles, você pode refinar suas projeções e pensar em medidas mais agressivas para tornar seu projeto mais agressivo.</t>
  </si>
  <si>
    <t xml:space="preserve">Nós recomendamos fortemente que você utilize a estrutura pronta apresentada, pois existem diversas fórmulas que podem ser afetadas pela remoção de linhas e colunas. Além disso, para facilitar o preenchimento mantemos a planilha desbloqueada apenas nos locais para preenchimento. </t>
  </si>
  <si>
    <t>Passo 1</t>
  </si>
  <si>
    <t>Passo 2</t>
  </si>
  <si>
    <t>Passo 3</t>
  </si>
  <si>
    <t>Passo 4</t>
  </si>
  <si>
    <t>Passo 5</t>
  </si>
  <si>
    <t>Passo 6</t>
  </si>
  <si>
    <t>Passo 7</t>
  </si>
  <si>
    <r>
      <rPr>
        <b/>
        <sz val="18"/>
        <color indexed="10"/>
        <rFont val="Calibri"/>
        <family val="2"/>
      </rPr>
      <t xml:space="preserve">IMPORTANTE: </t>
    </r>
    <r>
      <rPr>
        <b/>
        <sz val="18"/>
        <rFont val="Calibri"/>
        <family val="2"/>
      </rPr>
      <t>LEIA OS PASSOS E ENTENDA A PLANILHA</t>
    </r>
  </si>
  <si>
    <t>Sim. Porém esses dados não garantem aprovações ou reprovações por parte dessas instituições. Sendo usados como dados complementares.</t>
  </si>
  <si>
    <t>Forças</t>
  </si>
  <si>
    <t>Fraquezas</t>
  </si>
  <si>
    <t>Oportunidades</t>
  </si>
  <si>
    <t>→</t>
  </si>
  <si>
    <t>Ameaças</t>
  </si>
  <si>
    <t>Seja bem-vindo(a). Com esta planilha você poderá ter uma previsão sobre o mercado em que sua empresa atua. Entenda sobre fatores internos (forças e fraquezas) e fatores externos (oportunidades e ameaças) para extrair o melhor de tudo.</t>
  </si>
  <si>
    <t>FATORES INTERNOS</t>
  </si>
  <si>
    <t>Segundo a metodologia da análise SWOT, uma empresa tem 2 fatores internos: forças e fraquezas.</t>
  </si>
  <si>
    <r>
      <rPr>
        <b/>
        <sz val="11"/>
        <color indexed="10"/>
        <rFont val="Arial"/>
        <family val="2"/>
      </rPr>
      <t>1.1. Forças:</t>
    </r>
    <r>
      <rPr>
        <sz val="11"/>
        <color indexed="10"/>
        <rFont val="Arial"/>
        <family val="2"/>
      </rPr>
      <t xml:space="preserve"> </t>
    </r>
    <r>
      <rPr>
        <sz val="11"/>
        <color indexed="63"/>
        <rFont val="Arial"/>
        <family val="2"/>
      </rPr>
      <t>defina a lista com forças identificadas na empresa (equipe diferenciada, produto inovador, etc).</t>
    </r>
  </si>
  <si>
    <t>FATORES EXTERNOS</t>
  </si>
  <si>
    <r>
      <rPr>
        <b/>
        <sz val="11"/>
        <color indexed="10"/>
        <rFont val="Arial"/>
        <family val="2"/>
      </rPr>
      <t>2.2. Ameaças:</t>
    </r>
    <r>
      <rPr>
        <sz val="11"/>
        <color indexed="63"/>
        <rFont val="Arial"/>
        <family val="2"/>
      </rPr>
      <t xml:space="preserve"> defina a lista com as ameaças identificadas no mercado (novos concorrentes, mudanças fiscais, etc).</t>
    </r>
  </si>
  <si>
    <r>
      <rPr>
        <b/>
        <sz val="11"/>
        <color indexed="10"/>
        <rFont val="Arial"/>
        <family val="2"/>
      </rPr>
      <t>2.1. Oportunidades:</t>
    </r>
    <r>
      <rPr>
        <sz val="11"/>
        <color indexed="63"/>
        <rFont val="Arial"/>
        <family val="2"/>
      </rPr>
      <t xml:space="preserve"> defina a lista com as oportunidades (expansão para locais estratégicos, novo nicho, etc).</t>
    </r>
  </si>
  <si>
    <t>Após ter definido os fatores internos, defina os externos: oportunidades e ameaças.</t>
  </si>
  <si>
    <t>MATRIZ SWOT</t>
  </si>
  <si>
    <t>Nesta parte da planilha será possível visualizar a visão geral da sua pontuação para as forças, fraquezas, oportunidades e ameaças. A partir desta visão, você terá o retorno da planilha sobre em que momento a empresa está passando (desenvolvimento, manutenção, crescimento e sobrevivência). Além dos indicadores, veja também a lista com todas as forças, fraquezas, ameaças e oportunidades hierarquizadas, de acordo com sua pontuação.</t>
  </si>
  <si>
    <t>Sobrevivência</t>
  </si>
  <si>
    <t>Manutenção</t>
  </si>
  <si>
    <t>Crescimento</t>
  </si>
  <si>
    <t>Desenvolvimento</t>
  </si>
  <si>
    <t>ameaças</t>
  </si>
  <si>
    <t>fraquezas</t>
  </si>
  <si>
    <t>forças</t>
  </si>
  <si>
    <t>oportunidades</t>
  </si>
  <si>
    <t>RANK</t>
  </si>
  <si>
    <t>Imprima somente o que importa. Esta parte gera um relatório formatado para impressão em 7 páginas A4 com seu plano de ação para todas as combinações entre forças, fraquezas, oportunidades e ameaças. Além disso, tenha os gráficos, a lista hierarquizada, o ínidice de favorabilidade e as dicas.</t>
  </si>
  <si>
    <r>
      <rPr>
        <b/>
        <sz val="11"/>
        <color indexed="10"/>
        <rFont val="Arial"/>
        <family val="2"/>
      </rPr>
      <t>1.2. Fraquezas:</t>
    </r>
    <r>
      <rPr>
        <sz val="11"/>
        <color indexed="63"/>
        <rFont val="Arial"/>
        <family val="2"/>
      </rPr>
      <t xml:space="preserve"> defina a lista com as fraquezas (localização geográfica, folha de pagamento elevada, etc).</t>
    </r>
  </si>
  <si>
    <t>Dúvidas sobre o método? Clique no link para poder assistir um vídeo explicativo sobre o método de análise SWOT.</t>
  </si>
  <si>
    <t>PLANILHA DE</t>
  </si>
  <si>
    <t>1. O que significa SWOT?</t>
  </si>
  <si>
    <r>
      <t>O termo</t>
    </r>
    <r>
      <rPr>
        <b/>
        <sz val="11"/>
        <color indexed="63"/>
        <rFont val="Arial"/>
        <family val="2"/>
      </rPr>
      <t>SWOT</t>
    </r>
    <r>
      <rPr>
        <sz val="11"/>
        <color indexed="63"/>
        <rFont val="Arial"/>
        <family val="2"/>
      </rPr>
      <t>é uma sigla oriunda do idioma</t>
    </r>
    <r>
      <rPr>
        <sz val="11"/>
        <color indexed="18"/>
        <rFont val="Arial"/>
        <family val="2"/>
      </rPr>
      <t>inglês</t>
    </r>
    <r>
      <rPr>
        <sz val="11"/>
        <color indexed="63"/>
        <rFont val="Arial"/>
        <family val="2"/>
      </rPr>
      <t>, e é um</t>
    </r>
    <r>
      <rPr>
        <sz val="11"/>
        <color indexed="18"/>
        <rFont val="Arial"/>
        <family val="2"/>
      </rPr>
      <t>acrónimo</t>
    </r>
    <r>
      <rPr>
        <sz val="11"/>
        <color indexed="63"/>
        <rFont val="Arial"/>
        <family val="2"/>
      </rPr>
      <t>de Forças (</t>
    </r>
    <r>
      <rPr>
        <b/>
        <sz val="11"/>
        <color indexed="63"/>
        <rFont val="Arial"/>
        <family val="2"/>
      </rPr>
      <t>S</t>
    </r>
    <r>
      <rPr>
        <sz val="11"/>
        <color indexed="63"/>
        <rFont val="Arial"/>
        <family val="2"/>
      </rPr>
      <t>trengths), Fraquezas (</t>
    </r>
    <r>
      <rPr>
        <b/>
        <sz val="11"/>
        <color indexed="63"/>
        <rFont val="Arial"/>
        <family val="2"/>
      </rPr>
      <t>W</t>
    </r>
    <r>
      <rPr>
        <sz val="11"/>
        <color indexed="63"/>
        <rFont val="Arial"/>
        <family val="2"/>
      </rPr>
      <t>eaknesses), Oportunidades (</t>
    </r>
    <r>
      <rPr>
        <b/>
        <sz val="11"/>
        <color indexed="63"/>
        <rFont val="Arial"/>
        <family val="2"/>
      </rPr>
      <t>O</t>
    </r>
    <r>
      <rPr>
        <sz val="11"/>
        <color indexed="63"/>
        <rFont val="Arial"/>
        <family val="2"/>
      </rPr>
      <t>pportunities) e Ameaças (</t>
    </r>
    <r>
      <rPr>
        <b/>
        <sz val="11"/>
        <color indexed="63"/>
        <rFont val="Arial"/>
        <family val="2"/>
      </rPr>
      <t>T</t>
    </r>
    <r>
      <rPr>
        <sz val="11"/>
        <color indexed="63"/>
        <rFont val="Arial"/>
        <family val="2"/>
      </rPr>
      <t>hreats).</t>
    </r>
  </si>
  <si>
    <t>2. O que é análise SWOT?</t>
  </si>
  <si>
    <r>
      <t>A</t>
    </r>
    <r>
      <rPr>
        <b/>
        <sz val="11"/>
        <color indexed="63"/>
        <rFont val="Arial"/>
        <family val="2"/>
      </rPr>
      <t>Análise SWOT</t>
    </r>
    <r>
      <rPr>
        <sz val="11"/>
        <color indexed="63"/>
        <rFont val="Arial"/>
        <family val="2"/>
      </rPr>
      <t>ou</t>
    </r>
    <r>
      <rPr>
        <b/>
        <sz val="11"/>
        <color indexed="63"/>
        <rFont val="Arial"/>
        <family val="2"/>
      </rPr>
      <t>Análise FOFA ou FFOA (Forças, Fraquezas, Oportunidades e Ameaças)</t>
    </r>
    <r>
      <rPr>
        <sz val="11"/>
        <color indexed="63"/>
        <rFont val="Arial"/>
        <family val="2"/>
      </rPr>
      <t>(em</t>
    </r>
    <r>
      <rPr>
        <sz val="11"/>
        <color indexed="18"/>
        <rFont val="Arial"/>
        <family val="2"/>
      </rPr>
      <t>português</t>
    </r>
    <r>
      <rPr>
        <sz val="11"/>
        <color indexed="63"/>
        <rFont val="Arial"/>
        <family val="2"/>
      </rPr>
      <t>) é uma ferramenta utilizada para fazer análise de cenário (ou análise de ambiente), sendo usada como base para</t>
    </r>
    <r>
      <rPr>
        <sz val="11"/>
        <color indexed="18"/>
        <rFont val="Arial"/>
        <family val="2"/>
      </rPr>
      <t>gestão</t>
    </r>
    <r>
      <rPr>
        <sz val="11"/>
        <color indexed="63"/>
        <rFont val="Arial"/>
        <family val="2"/>
      </rPr>
      <t>e</t>
    </r>
    <r>
      <rPr>
        <sz val="11"/>
        <color indexed="18"/>
        <rFont val="Arial"/>
        <family val="2"/>
      </rPr>
      <t>planejamento estratégico</t>
    </r>
    <r>
      <rPr>
        <sz val="11"/>
        <color indexed="63"/>
        <rFont val="Arial"/>
        <family val="2"/>
      </rPr>
      <t>de uma</t>
    </r>
    <r>
      <rPr>
        <sz val="11"/>
        <color indexed="18"/>
        <rFont val="Arial"/>
        <family val="2"/>
      </rPr>
      <t>corporação</t>
    </r>
    <r>
      <rPr>
        <sz val="11"/>
        <color indexed="63"/>
        <rFont val="Arial"/>
        <family val="2"/>
      </rPr>
      <t>ou</t>
    </r>
    <r>
      <rPr>
        <sz val="11"/>
        <color indexed="18"/>
        <rFont val="Arial"/>
        <family val="2"/>
      </rPr>
      <t>empresa</t>
    </r>
    <r>
      <rPr>
        <sz val="11"/>
        <color indexed="63"/>
        <rFont val="Arial"/>
        <family val="2"/>
      </rPr>
      <t>, mas podendo, devido a sua simplicidade, ser utilizada para qualquer tipo de análise de cenário, desde a criação de um</t>
    </r>
    <r>
      <rPr>
        <i/>
        <sz val="11"/>
        <color indexed="18"/>
        <rFont val="Arial"/>
        <family val="2"/>
      </rPr>
      <t>blog</t>
    </r>
    <r>
      <rPr>
        <sz val="11"/>
        <color indexed="63"/>
        <rFont val="Arial"/>
        <family val="2"/>
      </rPr>
      <t>à gestão de uma</t>
    </r>
    <r>
      <rPr>
        <sz val="11"/>
        <color indexed="18"/>
        <rFont val="Arial"/>
        <family val="2"/>
      </rPr>
      <t>multinacional</t>
    </r>
    <r>
      <rPr>
        <sz val="11"/>
        <color indexed="63"/>
        <rFont val="Arial"/>
        <family val="2"/>
      </rPr>
      <t>.</t>
    </r>
  </si>
  <si>
    <t>6. O que são forças?</t>
  </si>
  <si>
    <r>
      <t>Forças</t>
    </r>
    <r>
      <rPr>
        <sz val="11"/>
        <color indexed="63"/>
        <rFont val="Arial"/>
        <family val="2"/>
      </rPr>
      <t>- Vantagens internas da empresa em relação às empresas concorrentes.</t>
    </r>
  </si>
  <si>
    <t>7. O que são fraquezas?</t>
  </si>
  <si>
    <r>
      <t>Fraquezas</t>
    </r>
    <r>
      <rPr>
        <sz val="11"/>
        <color indexed="63"/>
        <rFont val="Arial"/>
        <family val="2"/>
      </rPr>
      <t>- Desvantagens internas da empresa em relação às empresas concorrentes.</t>
    </r>
  </si>
  <si>
    <t>6. O que são oportunidades?</t>
  </si>
  <si>
    <t>7. O que são ameaças?</t>
  </si>
  <si>
    <t>A combinação destes dois ambientes, interno e externo, e das suas variáveis, Forças e Fraquezas; Oportunidades e Ameaças, irá facilitar a análise e a procura para tomada de decisões na definição das estratégias de negócios da empresa.
Forças e Oportunidades - Tirar o máximo partido dos pontos fortes para aproveitar ao máximo as oportunidades detectadas.
Forças e Ameaças - Tirar o máximo partido dos pontos fortes para minimizar os efeitos das ameaças detectadas.
Fraquezas e Oportunidades - Desenvolver estratégias que minimizem os efeitos negativos dos pontos fracos e que em simultâneo aproveitem as oportunidades detectadas.
Fraquezas e Ameaças - As estratégias a adotar devem minimizar ou ultrapassar os pontos fracos e, tanto quanto possível, fazer face às ameaças.</t>
  </si>
  <si>
    <t>8. O que são cruzamentos de dados?</t>
  </si>
  <si>
    <t>9. O que é matriz SWOT</t>
  </si>
  <si>
    <t>É uma matriz em que se identificam as suas maiores forças, fraquezas, oportunidades e ameaças. Permite distinguir o ambiente interno - (factores e realidades internas - forças e fraquezas) e o ambiente externo (factores e aspectos futuros - oportunidades e ameaças) da organização.</t>
  </si>
  <si>
    <t>4. O que são fatores internos?</t>
  </si>
  <si>
    <t>5. O que são fatores externos?</t>
  </si>
  <si>
    <t>Tratam-se das características específicas do seu negócio. Pontos fortes ou fracos da sua equipe, excelência ou improdutividade em processos internos, etc. Ou seja, forças e fraquezas relativas a outros players do mercado.</t>
  </si>
  <si>
    <t>Tratam-se das características e mudanças que o mercado como um todo pode apresentar que poderão beneficiar ou atrapalhar seu negócio. Oportunidades são as positivas e Ameaças são as negativas.</t>
  </si>
  <si>
    <r>
      <t>Oportunidades</t>
    </r>
    <r>
      <rPr>
        <sz val="11"/>
        <color indexed="63"/>
        <rFont val="Arial"/>
        <family val="2"/>
      </rPr>
      <t>- Aspectos positivos do mercado com potencial de fazer crescer a vantagem competitiva da empresa.</t>
    </r>
  </si>
  <si>
    <t>Ameaças - Aspectos positivos do mercado com potencial de comprometer a vantagem competitiva da empresa.</t>
  </si>
  <si>
    <t>9. Posso remover linhas?</t>
  </si>
  <si>
    <t>10. Essa planilha pode ser apresentada para instituições financeiras?</t>
  </si>
  <si>
    <t>11. Para que servem os alertas?</t>
  </si>
  <si>
    <t>12. Como desbloquear a planilha?</t>
  </si>
  <si>
    <t>Tendência</t>
  </si>
  <si>
    <t>Força</t>
  </si>
  <si>
    <t>Fraqueza</t>
  </si>
  <si>
    <t>Oportunidade</t>
  </si>
  <si>
    <t>Ameaça</t>
  </si>
  <si>
    <t>Total</t>
  </si>
  <si>
    <t>Total conforme</t>
  </si>
  <si>
    <t>Área</t>
  </si>
  <si>
    <t>Importância</t>
  </si>
  <si>
    <t>Importante</t>
  </si>
  <si>
    <t>Total de planos de ação</t>
  </si>
  <si>
    <t>Total atrasado</t>
  </si>
  <si>
    <t>Áreas</t>
  </si>
  <si>
    <t>Intensidade</t>
  </si>
  <si>
    <t>CADASTROS</t>
  </si>
  <si>
    <t>Passo 8</t>
  </si>
  <si>
    <t>Cadastre as áreas e os responsáveis por cada uma delas na sua empresa.</t>
  </si>
  <si>
    <r>
      <rPr>
        <b/>
        <sz val="11"/>
        <color indexed="10"/>
        <rFont val="Arial"/>
        <family val="2"/>
      </rPr>
      <t>1.1. Áreas da empresa:</t>
    </r>
    <r>
      <rPr>
        <sz val="11"/>
        <color indexed="10"/>
        <rFont val="Arial"/>
        <family val="2"/>
      </rPr>
      <t xml:space="preserve"> </t>
    </r>
    <r>
      <rPr>
        <sz val="11"/>
        <color indexed="63"/>
        <rFont val="Arial"/>
        <family val="2"/>
      </rPr>
      <t>cadastre cada área de sua empresa.</t>
    </r>
  </si>
  <si>
    <r>
      <rPr>
        <b/>
        <sz val="11"/>
        <color indexed="10"/>
        <rFont val="Arial"/>
        <family val="2"/>
      </rPr>
      <t>1.2. Responsáveis:</t>
    </r>
    <r>
      <rPr>
        <sz val="11"/>
        <color indexed="63"/>
        <rFont val="Arial"/>
        <family val="2"/>
      </rPr>
      <t xml:space="preserve"> cadastre os funcionários responsáveis por cada área da empresa e atribua a qual área cada funcionário é responsável.</t>
    </r>
  </si>
  <si>
    <t>CRUZAMENTOS</t>
  </si>
  <si>
    <t>Uma vez definido seus fatores internos e externos, chegou a hora de cruzar os dados combinando suas forças e fraquezas com ameças e oportunidades. Você pode traçar planos de ação para as combinações.</t>
  </si>
  <si>
    <t>PLANOS DE AÇÃO</t>
  </si>
  <si>
    <t>Crie planos de ação de acordo com os principais itens da Análise SWOT do seu negócio e dos Cruzamentos feitas para obter grandes melhorias no curte e longo prazos.</t>
  </si>
  <si>
    <t>RESULTADOS SWOT</t>
  </si>
  <si>
    <t>RESULTADOS PLANOS DE AÇÃO</t>
  </si>
  <si>
    <t>Veja os resultados da SWOT como Índice de Favorabilidade, Análise Individual dos Fatores Internos e Externose gráficos da Matriz SWOT.</t>
  </si>
  <si>
    <t>Passo 9</t>
  </si>
  <si>
    <t>Veja os resultados dos seus planos de ação graficamente e veja a análise por área e por funcionário responsável.</t>
  </si>
  <si>
    <r>
      <rPr>
        <b/>
        <sz val="11"/>
        <color indexed="10"/>
        <rFont val="Arial"/>
        <family val="2"/>
      </rPr>
      <t>8.1. Gráficos:</t>
    </r>
    <r>
      <rPr>
        <sz val="11"/>
        <color indexed="63"/>
        <rFont val="Arial"/>
        <family val="2"/>
      </rPr>
      <t xml:space="preserve"> gráficos de desenvolvimento de planos de ação, status e conformidade dos planos em execução.</t>
    </r>
  </si>
  <si>
    <r>
      <rPr>
        <b/>
        <sz val="11"/>
        <color indexed="10"/>
        <rFont val="Arial"/>
        <family val="2"/>
      </rPr>
      <t>8.2. Análise por Área:</t>
    </r>
    <r>
      <rPr>
        <sz val="11"/>
        <color indexed="63"/>
        <rFont val="Arial"/>
        <family val="2"/>
      </rPr>
      <t xml:space="preserve"> veja a análise geral de cada área de sua empresa com relação aos planos de ação com cada status e o desempenho geral delas.</t>
    </r>
  </si>
  <si>
    <r>
      <rPr>
        <b/>
        <sz val="11"/>
        <color indexed="10"/>
        <rFont val="Arial"/>
        <family val="2"/>
      </rPr>
      <t>8.3. Análise por Funcionário:</t>
    </r>
    <r>
      <rPr>
        <sz val="11"/>
        <color indexed="63"/>
        <rFont val="Arial"/>
        <family val="2"/>
      </rPr>
      <t xml:space="preserve">  veja a análise geral de cada responsável de área de sua empresa com relação aos planos de ação com cada status e o desempenho geral deles.</t>
    </r>
  </si>
  <si>
    <t>RELATÓRIO DE IMPRESSÃO</t>
  </si>
  <si>
    <t>ANÁLISE SWOT 3.5</t>
  </si>
  <si>
    <t>Espaçamento</t>
  </si>
  <si>
    <t>Marketing</t>
  </si>
  <si>
    <t>Comercial</t>
  </si>
  <si>
    <t>Recursos Humanos</t>
  </si>
  <si>
    <t>-</t>
  </si>
  <si>
    <t>Rafael Avila</t>
  </si>
  <si>
    <t>Daniel Pereira</t>
  </si>
  <si>
    <t>Leandro Borges</t>
  </si>
  <si>
    <t>Filippo Ghermandi</t>
  </si>
  <si>
    <t>Diogo Silva</t>
  </si>
  <si>
    <t>Políticos</t>
  </si>
  <si>
    <t>Tecnológicos</t>
  </si>
  <si>
    <t>Pontuação geral dos fatores políticos</t>
  </si>
  <si>
    <t>Pontuação geral dos Fatores Econômicos</t>
  </si>
  <si>
    <t>Puntos totales factores sociales</t>
  </si>
  <si>
    <t>La puntuación global de los factores tecnológicos</t>
  </si>
  <si>
    <t>La puntuación global de los factores ambientales</t>
  </si>
  <si>
    <t>La puntuación global de factores legales</t>
  </si>
  <si>
    <t>Áreas de la empresa</t>
  </si>
  <si>
    <t>Responsable</t>
  </si>
  <si>
    <t>Intensidad</t>
  </si>
  <si>
    <t>Importancia</t>
  </si>
  <si>
    <t>Tendencia</t>
  </si>
  <si>
    <t>Sin importancia</t>
  </si>
  <si>
    <t>Poco importante</t>
  </si>
  <si>
    <t>Indiferente</t>
  </si>
  <si>
    <t>Muy importante</t>
  </si>
  <si>
    <t>Muy Fuerte</t>
  </si>
  <si>
    <t>Fuerte</t>
  </si>
  <si>
    <t>Promedio</t>
  </si>
  <si>
    <t>Débil</t>
  </si>
  <si>
    <t>Muy Débil</t>
  </si>
  <si>
    <t>Mejora Mucho</t>
  </si>
  <si>
    <t>Mejora</t>
  </si>
  <si>
    <t>Peor</t>
  </si>
  <si>
    <t>Peor Mucho</t>
  </si>
  <si>
    <t>Factores Políticos</t>
  </si>
  <si>
    <t>Política de impuestos y tributos</t>
  </si>
  <si>
    <t>Política de protección al consumidor</t>
  </si>
  <si>
    <t>Legislación del sector</t>
  </si>
  <si>
    <t>Leyes laborales</t>
  </si>
  <si>
    <t>Normas técnicas obligatorias</t>
  </si>
  <si>
    <t>Barreras de entrada para realizar actividades</t>
  </si>
  <si>
    <t>Estabilidad gubernamental</t>
  </si>
  <si>
    <t>Cambios en el ambiente político</t>
  </si>
  <si>
    <t>Niveles de corrupción</t>
  </si>
  <si>
    <t>Regulación del sector y de los competidores</t>
  </si>
  <si>
    <t>Aumento / Disminución del límite de crédito</t>
  </si>
  <si>
    <t>Cambio en los valores de impuestos y tributos</t>
  </si>
  <si>
    <t>Variación Cambial</t>
  </si>
  <si>
    <t>Crecimiento / decrecimiento del PIB</t>
  </si>
  <si>
    <t>Cambios en el escenario de las exportaciones</t>
  </si>
  <si>
    <t>Cambios en valores inmobiliarios (compra y alquiler)</t>
  </si>
  <si>
    <t>Etapa económica de su negocio</t>
  </si>
  <si>
    <t>Impacto de la globalización</t>
  </si>
  <si>
    <t>Factores Sociales</t>
  </si>
  <si>
    <t>Tasa de crecimiento de la población</t>
  </si>
  <si>
    <t>Diversidad étnica y de género</t>
  </si>
  <si>
    <t>Nivel de educación en el área de actuación de la empresa</t>
  </si>
  <si>
    <t>Nivel de salud en el área de actuación de la empresa</t>
  </si>
  <si>
    <t>Nivel de seguridad en el área de actuación de la empresa</t>
  </si>
  <si>
    <t>Nivel de uso de la tecnología en el área de actuación</t>
  </si>
  <si>
    <t>Tendencias del estilo de vida de su público objetivo</t>
  </si>
  <si>
    <t>Opiniones de los consumidores sobre producto / servicio</t>
  </si>
  <si>
    <t>Estándares de consumo locales</t>
  </si>
  <si>
    <t>Grandes eventos en regiones cercanas</t>
  </si>
  <si>
    <t>Factores Tecnológicos</t>
  </si>
  <si>
    <t>Nuevas soluciones tecnológicas en su sector de actuación</t>
  </si>
  <si>
    <t>Oportunidad de innovación tecnológica en su empresa</t>
  </si>
  <si>
    <t>Uso de Internet impactando su negocio</t>
  </si>
  <si>
    <t>Nuevas formas de comunicación</t>
  </si>
  <si>
    <t>Nuevas fuentes energéticas</t>
  </si>
  <si>
    <t>Empresas con tecnología patentada</t>
  </si>
  <si>
    <t>Máquinas y equipos obsoletos</t>
  </si>
  <si>
    <t>Velocidad de actualización del negocio</t>
  </si>
  <si>
    <t>Iniciativas sociambientales</t>
  </si>
  <si>
    <t>Órganos de control ambiental</t>
  </si>
  <si>
    <t>Reforma agraria</t>
  </si>
  <si>
    <t>Cambios climáticos</t>
  </si>
  <si>
    <t>Costo para ser ambientalmente correcto</t>
  </si>
  <si>
    <t>Costo con oficina de abogados</t>
  </si>
  <si>
    <t>Procesos contra la empresa</t>
  </si>
  <si>
    <t>Infracción de leyes que afectan a la empresa</t>
  </si>
  <si>
    <t>Cumplimiento de las normas del código de protección de los consumidores</t>
  </si>
  <si>
    <t>Previsión de cambios en la legislación del sector</t>
  </si>
  <si>
    <t>Legislación internacional impacta a la empresa</t>
  </si>
  <si>
    <t>Normas de salud y seguridad</t>
  </si>
  <si>
    <t>Normas específicas de la industria</t>
  </si>
  <si>
    <t>Planes de Acción</t>
  </si>
  <si>
    <t>Factor</t>
  </si>
  <si>
    <t>Fecha de Inicio</t>
  </si>
  <si>
    <t>Desarrollo de planes de acción</t>
  </si>
  <si>
    <t>Estado de sus planes de acción</t>
  </si>
  <si>
    <t>Conformidad de los planes de acción</t>
  </si>
  <si>
    <t>RADAR PESTEL</t>
  </si>
  <si>
    <t>Concluido</t>
  </si>
  <si>
    <t>En proceso</t>
  </si>
  <si>
    <t>No iniciado</t>
  </si>
  <si>
    <t>En Espera</t>
  </si>
  <si>
    <t>Temprano</t>
  </si>
  <si>
    <t>En Proceso</t>
  </si>
  <si>
    <t>Retrasado</t>
  </si>
  <si>
    <t>Sociales</t>
  </si>
  <si>
    <t>Ambientales</t>
  </si>
  <si>
    <t>Legales</t>
  </si>
  <si>
    <t>PLANES DE ACCIÓN</t>
  </si>
  <si>
    <t>MATRIZ PESTEL</t>
  </si>
  <si>
    <r>
      <t xml:space="preserve">HOJA DE TRABAJO </t>
    </r>
    <r>
      <rPr>
        <b/>
        <sz val="40"/>
        <color theme="1"/>
        <rFont val="Calibri (Corpo)"/>
      </rPr>
      <t>ANÁLISIS PESTEL</t>
    </r>
  </si>
  <si>
    <t>CATASTRO</t>
  </si>
  <si>
    <t>Paso 1</t>
  </si>
  <si>
    <t>Paso 2</t>
  </si>
  <si>
    <t>Paso 3</t>
  </si>
  <si>
    <t>Paso 4</t>
  </si>
  <si>
    <t>Paso 5</t>
  </si>
  <si>
    <t>Paso 6</t>
  </si>
  <si>
    <t>INFORMES</t>
  </si>
  <si>
    <t>IMPORTANTE: LEA LOS PASOS Y ENTENDA LA PLANILLA</t>
  </si>
  <si>
    <t>DASHBOARD</t>
  </si>
  <si>
    <t>Finanzas</t>
  </si>
  <si>
    <t>Tecnología</t>
  </si>
  <si>
    <t>Puntuación</t>
  </si>
  <si>
    <t>Factores Económicos</t>
  </si>
  <si>
    <t>Cambios en el escenario de las importaciones</t>
  </si>
  <si>
    <t>Cambio en indicadores económicos (intereses, inflación)</t>
  </si>
  <si>
    <t>Inversión en investigación y desarrollo (I&amp;D)</t>
  </si>
  <si>
    <t>Factores Ambientales</t>
  </si>
  <si>
    <t>Deforestación</t>
  </si>
  <si>
    <t>Factores Legales</t>
  </si>
  <si>
    <t>Legislación actual afecta el negocio</t>
  </si>
  <si>
    <t>Factores Políticos (P)</t>
  </si>
  <si>
    <t>Top 5 Factores Políticos</t>
  </si>
  <si>
    <t>Top 5 Factores Económicos</t>
  </si>
  <si>
    <t>Factores Sociales (S)</t>
  </si>
  <si>
    <t>Top 5 Factores Sociales</t>
  </si>
  <si>
    <t>Factores Tecnológicos (T)</t>
  </si>
  <si>
    <t>Top 5 Factores Tecnológicos</t>
  </si>
  <si>
    <t>Factores Ambientales (A)</t>
  </si>
  <si>
    <t>Top 5 Factores Ambientales</t>
  </si>
  <si>
    <t>Factores Legales (L)</t>
  </si>
  <si>
    <t>Top 5 Factores Legales</t>
  </si>
  <si>
    <t>Elementos</t>
  </si>
  <si>
    <t>Proceso</t>
  </si>
  <si>
    <t>Fecha de Finalización</t>
  </si>
  <si>
    <t>Hacer registro de marca en el instituto nacional de la propiedad industrial</t>
  </si>
  <si>
    <t>Listar innovaciones con posibilided de implementación</t>
  </si>
  <si>
    <t>Trabajar mejor publicidad y marketing</t>
  </si>
  <si>
    <t>Hacer el presupuesto de una reforma</t>
  </si>
  <si>
    <t>Buscar un nuevo espacio para la tienda física</t>
  </si>
  <si>
    <t>Entrenar al equipo técnico</t>
  </si>
  <si>
    <t>Buscar leyes de incentivo que favorezcan a la empresa</t>
  </si>
  <si>
    <t>Entrar en contacto con empresas en el sector del turismo</t>
  </si>
  <si>
    <t>Planear el lanzamiento de nuevos productos</t>
  </si>
  <si>
    <t>Reducir los costes</t>
  </si>
  <si>
    <t>Trabajar la fidelización de clientes actuales</t>
  </si>
  <si>
    <t>Agendar confraternizaciones</t>
  </si>
  <si>
    <t>Económicos</t>
  </si>
  <si>
    <t>Estado</t>
  </si>
  <si>
    <t>Análisis general de los factores PESTEL</t>
  </si>
  <si>
    <t>Gráfico de radar del análisis PESTEL</t>
  </si>
  <si>
    <t>% rendimiento actual</t>
  </si>
  <si>
    <t>Si usted busca mejores resultados, ¡es necesario actuar en más elementos creando planes de acción eficientes para cada uno de ellos!</t>
  </si>
  <si>
    <t>No está mal, pero hay que tener atención. Si usted busca resultados mejores en su negocio, ¡tal vez sea necesario actuar en más artículos creando aún más planes de acción!¡</t>
  </si>
  <si>
    <t>Bueno, ha creado planes de acción para todos o casi todos los elementos. Si todo va bien, obtendrá resultados brevemente. ¡Felicitaciones!</t>
  </si>
  <si>
    <t>En espera</t>
  </si>
  <si>
    <t>Factores Económicos (E)</t>
  </si>
  <si>
    <t>Responsables</t>
  </si>
  <si>
    <t>Notas de factores Pestel</t>
  </si>
  <si>
    <t>División porcentual de PESTEL</t>
  </si>
  <si>
    <t>Registre las áreas y los responsables de cada una de ellas en su empresa.</t>
  </si>
  <si>
    <t>De acuerdo con la metodología de análisis Pestel, una empresa evalúa seis factores diferentes.</t>
  </si>
  <si>
    <t>Visualice la matriz Pestel con los 5 elementos más importantes para cada factor.</t>
  </si>
  <si>
    <t>Creé planes de acción de acuerdo con los principales elementos de análisis Pestel.</t>
  </si>
  <si>
    <t>Evalúe los indicadores clave y las tablas con el análisis de información Pestel.</t>
  </si>
  <si>
    <t>Panel de control con la información principal de la hoja de trabajo.</t>
  </si>
  <si>
    <t>Planilla de Planificación Estratégica</t>
  </si>
  <si>
    <t>LUZ es una empresa especializada en el desarrollo de productos digitales para empresas. Desde 2005 ayudamos a empresarios y gestores a superar sus desafíos en sus respectivas áreas de trabajo. ¡Conozca un poco más de la LUZ y descubra cómo podemos ayudar!</t>
  </si>
  <si>
    <t>En el Plazo</t>
  </si>
  <si>
    <t>Planilla de Flujo de Caja</t>
  </si>
  <si>
    <t>Planilla de Estudio de Viabilidad Económica</t>
  </si>
  <si>
    <t>Planilla de Análisis FODA</t>
  </si>
  <si>
    <t>Paquete con Planillas Financieras</t>
  </si>
  <si>
    <t>HOJAS DE LUZ</t>
  </si>
  <si>
    <t>1. ¿Cómo desbloquear las pestañas de la hoja de cálculo?</t>
  </si>
  <si>
    <t>4. ¿Cómo redimensionar una columna o línea en la planilla?</t>
  </si>
  <si>
    <r>
      <t xml:space="preserve">Debes ir a la pestaña superior REVISIÓN y dentro del grupo de alteraciones seleccione la opción </t>
    </r>
    <r>
      <rPr>
        <b/>
        <sz val="12"/>
        <color theme="1" tint="0.249977111117893"/>
        <rFont val="Calibri"/>
        <family val="2"/>
        <scheme val="minor"/>
      </rPr>
      <t>DESBLOQUEAR PLANILLA</t>
    </r>
    <r>
      <rPr>
        <sz val="12"/>
        <color theme="1" tint="0.249977111117893"/>
        <rFont val="Calibri"/>
        <family val="2"/>
        <scheme val="minor"/>
      </rPr>
      <t>. Las planillas no poseen contraseñas, el bloqueo sirve solo para mejorar su uso. Descubre más detalles ingresando aquí - ajuda.luz.vc/article/100-como-desproteger-uma-planilha-da-luz</t>
    </r>
  </si>
  <si>
    <t>Con la planilla desbloqueada (ver pregunta 1), haz clic con el botón derecho en el número de línea y elija la opción alto de fila (en el caso de líneas) o en la letra de la columna con el botón derecho y seleccione la opción ancho de columna (en el caso de las columnas).</t>
  </si>
  <si>
    <t>2. ¿Cómo introducir el logotipo de mi empresa?</t>
  </si>
  <si>
    <t>5. ¿Cómo utilizar los controles de formulario de las listas de selección en una Mac?</t>
  </si>
  <si>
    <r>
      <t xml:space="preserve">Ya con la pestaña desbloqueada, seleccione la opción </t>
    </r>
    <r>
      <rPr>
        <b/>
        <sz val="12"/>
        <color theme="1" tint="0.249977111117893"/>
        <rFont val="Calibri"/>
        <family val="2"/>
        <scheme val="minor"/>
      </rPr>
      <t>INSERTAR</t>
    </r>
    <r>
      <rPr>
        <sz val="12"/>
        <color theme="1" tint="0.249977111117893"/>
        <rFont val="Calibri"/>
        <family val="2"/>
        <scheme val="minor"/>
      </rPr>
      <t xml:space="preserve"> y, dentro del grupo </t>
    </r>
    <r>
      <rPr>
        <b/>
        <sz val="12"/>
        <color theme="1" tint="0.249977111117893"/>
        <rFont val="Calibri"/>
        <family val="2"/>
        <scheme val="minor"/>
      </rPr>
      <t>ILUSTRACIONES</t>
    </r>
    <r>
      <rPr>
        <sz val="12"/>
        <color theme="1" tint="0.249977111117893"/>
        <rFont val="Calibri"/>
        <family val="2"/>
        <scheme val="minor"/>
      </rPr>
      <t xml:space="preserve"> selecione la opción </t>
    </r>
    <r>
      <rPr>
        <b/>
        <sz val="12"/>
        <color theme="1" tint="0.249977111117893"/>
        <rFont val="Calibri"/>
        <family val="2"/>
        <scheme val="minor"/>
      </rPr>
      <t>IMÁGENES.</t>
    </r>
    <r>
      <rPr>
        <sz val="12"/>
        <color theme="1" tint="0.249977111117893"/>
        <rFont val="Calibri"/>
        <family val="2"/>
        <scheme val="minor"/>
      </rPr>
      <t xml:space="preserve"> Basta seleccionar el archivo con su logo, la posición y cambiar el tamaño que desee. Vea más en este enlace - ajuda.luz.vc/article/91-como-retirar-ou-mudar-a-logo-de-sua-planilha</t>
    </r>
  </si>
  <si>
    <t>Para utilizar cualquier lista en un cuadro combinado (cuadro de selección de los meses o plan de cuentas) en Excel para Mac, basta hacer clic y presionar el cuadro, seleccionar la opción deseada y soltar el botón. Si intentas con un solo clic, la lista no va a funcionar.</t>
  </si>
  <si>
    <t>3. ¿Cómo agregar más líneas en los asientos?</t>
  </si>
  <si>
    <t>6. ¿Cómo cambiar la moneda de la hoja de cálculo?</t>
  </si>
  <si>
    <r>
      <t xml:space="preserve">Recomendamos que utilices apenas la </t>
    </r>
    <r>
      <rPr>
        <b/>
        <sz val="12"/>
        <color theme="1" tint="0.249977111117893"/>
        <rFont val="Calibri"/>
        <family val="2"/>
        <scheme val="minor"/>
      </rPr>
      <t>ESTRUCTURA ACTUAL</t>
    </r>
    <r>
      <rPr>
        <sz val="12"/>
        <color theme="1" tint="0.249977111117893"/>
        <rFont val="Calibri"/>
        <family val="2"/>
        <scheme val="minor"/>
      </rPr>
      <t xml:space="preserve"> ya que las fórmulas están vinculadas a intervalos ya creados. Si necesita hacer cambios, recomendamos que vea más detalles en este enlace - http://ajuda.luz.vc/article/101-como-adicionar-mais-linhas-nos-lancamentos-da-planilha-de-fluxo-de-caixa</t>
    </r>
  </si>
  <si>
    <r>
      <t xml:space="preserve">Seleccione las celdas que desea cambiar la moneda. Haga clic con el botón derecho y seleccione la opción </t>
    </r>
    <r>
      <rPr>
        <b/>
        <sz val="12"/>
        <color theme="1" tint="0.249977111117893"/>
        <rFont val="Calibri"/>
        <family val="2"/>
        <scheme val="minor"/>
      </rPr>
      <t>FORMATO DE CELDAS</t>
    </r>
    <r>
      <rPr>
        <sz val="12"/>
        <color theme="1" tint="0.249977111117893"/>
        <rFont val="Calibri"/>
        <family val="2"/>
        <scheme val="minor"/>
      </rPr>
      <t xml:space="preserve">. Cambie el símbolo para el formato deseado en la opción </t>
    </r>
    <r>
      <rPr>
        <b/>
        <sz val="12"/>
        <color theme="1" tint="0.249977111117893"/>
        <rFont val="Calibri"/>
        <family val="2"/>
        <scheme val="minor"/>
      </rPr>
      <t>NÚMERO</t>
    </r>
    <r>
      <rPr>
        <sz val="12"/>
        <color theme="1" tint="0.249977111117893"/>
        <rFont val="Calibri"/>
        <family val="2"/>
        <scheme val="minor"/>
      </rPr>
      <t>. Para más, visite este enlace - http://blog.luz.vc/excel/como-transformar-valores-excel-de-real-para-dolar-euro-ou-kwanza/</t>
    </r>
  </si>
  <si>
    <t>FACTORES PESTEL</t>
  </si>
  <si>
    <t>ATENÇÃO: Esta é uma planilha demonstrativa</t>
  </si>
  <si>
    <t>ATENCIÓN: Esta es una hoja de trabajo demostrativa</t>
  </si>
  <si>
    <t>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</si>
</sst>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70">
    <font>
      <sz val="11"/>
      <color theme="1"/>
      <name val="Calibri"/>
      <family val="2"/>
      <scheme val="minor"/>
    </font>
    <font>
      <b/>
      <sz val="18"/>
      <color indexed="10"/>
      <name val="Calibri"/>
      <family val="2"/>
    </font>
    <font>
      <b/>
      <sz val="18"/>
      <name val="Calibri"/>
      <family val="2"/>
    </font>
    <font>
      <sz val="11"/>
      <color indexed="63"/>
      <name val="Arial"/>
      <family val="2"/>
    </font>
    <font>
      <b/>
      <sz val="11"/>
      <color indexed="10"/>
      <name val="Arial"/>
      <family val="2"/>
    </font>
    <font>
      <sz val="11"/>
      <color indexed="10"/>
      <name val="Arial"/>
      <family val="2"/>
    </font>
    <font>
      <sz val="10"/>
      <name val="Arial"/>
      <family val="2"/>
    </font>
    <font>
      <b/>
      <sz val="11"/>
      <color indexed="63"/>
      <name val="Arial"/>
      <family val="2"/>
    </font>
    <font>
      <sz val="11"/>
      <color indexed="18"/>
      <name val="Arial"/>
      <family val="2"/>
    </font>
    <font>
      <i/>
      <sz val="11"/>
      <color indexed="18"/>
      <name val="Arial"/>
      <family val="2"/>
    </font>
    <font>
      <sz val="11"/>
      <color theme="1"/>
      <name val="Calibri"/>
      <family val="2"/>
      <scheme val="minor"/>
    </font>
    <font>
      <sz val="11"/>
      <color theme="0"/>
      <name val="Calibri"/>
      <family val="2"/>
      <scheme val="minor"/>
    </font>
    <font>
      <u/>
      <sz val="11"/>
      <color theme="10"/>
      <name val="Calibri"/>
      <family val="2"/>
      <scheme val="minor"/>
    </font>
    <font>
      <u/>
      <sz val="10"/>
      <color theme="10"/>
      <name val="Arial"/>
      <family val="2"/>
    </font>
    <font>
      <sz val="10"/>
      <color theme="1"/>
      <name val="Calibri"/>
      <family val="2"/>
    </font>
    <font>
      <sz val="11"/>
      <color rgb="FFFF0000"/>
      <name val="Calibri"/>
      <family val="2"/>
      <scheme val="minor"/>
    </font>
    <font>
      <sz val="11"/>
      <name val="Calibri"/>
      <family val="2"/>
      <scheme val="minor"/>
    </font>
    <font>
      <sz val="11"/>
      <color rgb="FF3D3C40"/>
      <name val="Arial"/>
      <family val="2"/>
    </font>
    <font>
      <b/>
      <sz val="16"/>
      <color theme="0"/>
      <name val="Calibri"/>
      <family val="2"/>
      <scheme val="minor"/>
    </font>
    <font>
      <sz val="14"/>
      <color rgb="FF3366CC"/>
      <name val="Calibri"/>
      <family val="2"/>
      <scheme val="minor"/>
    </font>
    <font>
      <sz val="11"/>
      <color rgb="FF333333"/>
      <name val="Arial"/>
      <family val="2"/>
    </font>
    <font>
      <sz val="12"/>
      <color theme="1"/>
      <name val="Calibri"/>
      <family val="2"/>
      <scheme val="minor"/>
    </font>
    <font>
      <sz val="12"/>
      <color theme="0"/>
      <name val="Calibri"/>
      <family val="2"/>
      <scheme val="minor"/>
    </font>
    <font>
      <b/>
      <sz val="16"/>
      <color rgb="FF666666"/>
      <name val="Calibri"/>
      <family val="2"/>
      <scheme val="minor"/>
    </font>
    <font>
      <b/>
      <sz val="11"/>
      <name val="Calibri"/>
      <family val="2"/>
      <scheme val="minor"/>
    </font>
    <font>
      <sz val="11"/>
      <color rgb="FF252525"/>
      <name val="Arial"/>
      <family val="2"/>
    </font>
    <font>
      <b/>
      <sz val="11"/>
      <color rgb="FF252525"/>
      <name val="Arial"/>
      <family val="2"/>
    </font>
    <font>
      <b/>
      <i/>
      <sz val="11"/>
      <color rgb="FF252525"/>
      <name val="Arial"/>
      <family val="2"/>
    </font>
    <font>
      <sz val="10"/>
      <color rgb="FF444444"/>
      <name val="Open Sans"/>
      <family val="2"/>
    </font>
    <font>
      <b/>
      <sz val="48"/>
      <color theme="1"/>
      <name val="Calibri"/>
      <family val="2"/>
      <scheme val="minor"/>
    </font>
    <font>
      <sz val="28"/>
      <color rgb="FF333333"/>
      <name val="Calibri"/>
      <family val="2"/>
      <scheme val="minor"/>
    </font>
    <font>
      <sz val="10.5"/>
      <color rgb="FF333333"/>
      <name val="Calibri"/>
      <family val="2"/>
      <scheme val="minor"/>
    </font>
    <font>
      <b/>
      <sz val="18"/>
      <color theme="1"/>
      <name val="Calibri"/>
      <family val="2"/>
      <scheme val="minor"/>
    </font>
    <font>
      <b/>
      <sz val="18"/>
      <color rgb="FF595959"/>
      <name val="Calibri"/>
      <family val="2"/>
      <scheme val="minor"/>
    </font>
    <font>
      <b/>
      <sz val="14"/>
      <color theme="0"/>
      <name val="Calibri"/>
      <family val="2"/>
      <scheme val="minor"/>
    </font>
    <font>
      <sz val="48"/>
      <color theme="1"/>
      <name val="Calibri"/>
      <family val="2"/>
      <scheme val="minor"/>
    </font>
    <font>
      <u/>
      <sz val="11"/>
      <color theme="11"/>
      <name val="Calibri"/>
      <family val="2"/>
      <scheme val="minor"/>
    </font>
    <font>
      <sz val="12"/>
      <name val="Calibri"/>
      <family val="2"/>
      <scheme val="minor"/>
    </font>
    <font>
      <sz val="12"/>
      <color theme="1" tint="0.249977111117893"/>
      <name val="Calibri"/>
      <family val="2"/>
      <scheme val="minor"/>
    </font>
    <font>
      <sz val="11"/>
      <color theme="1" tint="0.249977111117893"/>
      <name val="Calibri"/>
      <family val="2"/>
      <scheme val="minor"/>
    </font>
    <font>
      <sz val="11"/>
      <color indexed="81"/>
      <name val="Segoe UI"/>
      <family val="2"/>
    </font>
    <font>
      <b/>
      <sz val="11"/>
      <color theme="1"/>
      <name val="Calibri"/>
      <family val="2"/>
      <scheme val="minor"/>
    </font>
    <font>
      <b/>
      <sz val="12"/>
      <color theme="1" tint="0.249977111117893"/>
      <name val="Calibri"/>
      <family val="2"/>
      <scheme val="minor"/>
    </font>
    <font>
      <b/>
      <sz val="11"/>
      <color theme="1" tint="0.249977111117893"/>
      <name val="Calibri"/>
      <family val="2"/>
      <scheme val="minor"/>
    </font>
    <font>
      <sz val="11"/>
      <color theme="1" tint="0.24994659260841701"/>
      <name val="Calibri"/>
      <family val="2"/>
      <scheme val="minor"/>
    </font>
    <font>
      <b/>
      <sz val="11"/>
      <color theme="1"/>
      <name val="Calibri"/>
      <family val="2"/>
    </font>
    <font>
      <b/>
      <sz val="14"/>
      <color rgb="FF333333"/>
      <name val="Calibri"/>
      <family val="2"/>
      <scheme val="minor"/>
    </font>
    <font>
      <b/>
      <sz val="11"/>
      <color theme="0"/>
      <name val="Calibri"/>
      <family val="2"/>
      <scheme val="minor"/>
    </font>
    <font>
      <sz val="11"/>
      <color rgb="FF333333"/>
      <name val="Calibri"/>
      <family val="2"/>
      <scheme val="minor"/>
    </font>
    <font>
      <sz val="18"/>
      <color theme="1"/>
      <name val="Calibri"/>
      <family val="2"/>
      <scheme val="minor"/>
    </font>
    <font>
      <u/>
      <sz val="12"/>
      <color theme="10"/>
      <name val="Calibri"/>
      <family val="2"/>
      <scheme val="minor"/>
    </font>
    <font>
      <sz val="26"/>
      <color rgb="FF333333"/>
      <name val="Calibri"/>
      <family val="2"/>
      <scheme val="minor"/>
    </font>
    <font>
      <b/>
      <sz val="40"/>
      <color theme="1"/>
      <name val="Calibri (Corpo)"/>
    </font>
    <font>
      <b/>
      <sz val="14"/>
      <color rgb="FFFF0000"/>
      <name val="Calibri"/>
      <family val="2"/>
      <scheme val="minor"/>
    </font>
    <font>
      <b/>
      <sz val="18"/>
      <color rgb="FF333333"/>
      <name val="Calibri"/>
      <family val="2"/>
      <scheme val="minor"/>
    </font>
    <font>
      <sz val="11"/>
      <color theme="1"/>
      <name val="Arial"/>
      <family val="2"/>
    </font>
    <font>
      <b/>
      <sz val="12"/>
      <color theme="1"/>
      <name val="Calibri (Corpo)"/>
    </font>
    <font>
      <b/>
      <sz val="14"/>
      <name val="Calibri"/>
      <family val="2"/>
      <scheme val="minor"/>
    </font>
    <font>
      <b/>
      <sz val="24"/>
      <color rgb="FFFFFFFF"/>
      <name val="Calibri"/>
      <family val="2"/>
      <scheme val="minor"/>
    </font>
    <font>
      <sz val="11"/>
      <color rgb="FF006100"/>
      <name val="Calibri"/>
      <family val="2"/>
      <scheme val="minor"/>
    </font>
    <font>
      <b/>
      <sz val="36"/>
      <color theme="1"/>
      <name val="Calibri"/>
      <family val="2"/>
      <scheme val="minor"/>
    </font>
    <font>
      <sz val="11"/>
      <color rgb="FF000000"/>
      <name val="Calibri"/>
      <family val="2"/>
      <scheme val="minor"/>
    </font>
    <font>
      <sz val="11"/>
      <color theme="8" tint="-0.499984740745262"/>
      <name val="Calibri"/>
      <family val="2"/>
      <scheme val="minor"/>
    </font>
    <font>
      <sz val="11"/>
      <color theme="7" tint="-0.499984740745262"/>
      <name val="Calibri"/>
      <family val="2"/>
      <scheme val="minor"/>
    </font>
    <font>
      <sz val="11"/>
      <color theme="5" tint="-0.499984740745262"/>
      <name val="Calibri"/>
      <family val="2"/>
      <scheme val="minor"/>
    </font>
    <font>
      <sz val="11"/>
      <color rgb="FF6C0000"/>
      <name val="Calibri"/>
      <family val="2"/>
      <scheme val="minor"/>
    </font>
    <font>
      <b/>
      <sz val="26"/>
      <name val="Calibri"/>
      <family val="2"/>
      <scheme val="minor"/>
    </font>
    <font>
      <sz val="11"/>
      <color theme="3" tint="0.39997558519241921"/>
      <name val="Calibri"/>
      <family val="2"/>
      <scheme val="minor"/>
    </font>
    <font>
      <sz val="12"/>
      <color theme="3" tint="0.39997558519241921"/>
      <name val="Calibri"/>
      <family val="2"/>
      <scheme val="minor"/>
    </font>
    <font>
      <sz val="16"/>
      <name val="Calibri"/>
      <family val="2"/>
      <scheme val="minor"/>
    </font>
  </fonts>
  <fills count="26">
    <fill>
      <patternFill patternType="none"/>
    </fill>
    <fill>
      <patternFill patternType="gray125"/>
    </fill>
    <fill>
      <patternFill patternType="solid">
        <fgColor theme="0" tint="-4.9989318521683403E-2"/>
        <bgColor indexed="64"/>
      </patternFill>
    </fill>
    <fill>
      <patternFill patternType="solid">
        <fgColor rgb="FF333333"/>
        <bgColor indexed="64"/>
      </patternFill>
    </fill>
    <fill>
      <patternFill patternType="solid">
        <fgColor rgb="FFECF0F1"/>
        <bgColor indexed="64"/>
      </patternFill>
    </fill>
    <fill>
      <patternFill patternType="solid">
        <fgColor theme="0"/>
        <bgColor indexed="64"/>
      </patternFill>
    </fill>
    <fill>
      <patternFill patternType="solid">
        <fgColor rgb="FF6699CC"/>
        <bgColor indexed="64"/>
      </patternFill>
    </fill>
    <fill>
      <patternFill patternType="solid">
        <fgColor rgb="FFFF9900"/>
        <bgColor indexed="64"/>
      </patternFill>
    </fill>
    <fill>
      <patternFill patternType="solid">
        <fgColor rgb="FFEAEAEA"/>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F0462E"/>
        <bgColor indexed="64"/>
      </patternFill>
    </fill>
    <fill>
      <patternFill patternType="solid">
        <fgColor rgb="FF55B03E"/>
        <bgColor indexed="64"/>
      </patternFill>
    </fill>
    <fill>
      <patternFill patternType="solid">
        <fgColor rgb="FF558C3E"/>
        <bgColor indexed="64"/>
      </patternFill>
    </fill>
    <fill>
      <patternFill patternType="solid">
        <fgColor rgb="FFD2462E"/>
        <bgColor indexed="64"/>
      </patternFill>
    </fill>
    <fill>
      <patternFill patternType="solid">
        <fgColor theme="0" tint="-0.499984740745262"/>
        <bgColor indexed="64"/>
      </patternFill>
    </fill>
    <fill>
      <patternFill patternType="solid">
        <fgColor rgb="FFFFC000"/>
        <bgColor indexed="64"/>
      </patternFill>
    </fill>
    <fill>
      <patternFill patternType="solid">
        <fgColor rgb="FF0070C0"/>
        <bgColor indexed="64"/>
      </patternFill>
    </fill>
    <fill>
      <patternFill patternType="solid">
        <fgColor rgb="FFF2B300"/>
        <bgColor indexed="64"/>
      </patternFill>
    </fill>
    <fill>
      <patternFill patternType="solid">
        <fgColor rgb="FFFA7800"/>
        <bgColor indexed="64"/>
      </patternFill>
    </fill>
    <fill>
      <patternFill patternType="solid">
        <fgColor rgb="FFEA6F00"/>
        <bgColor indexed="64"/>
      </patternFill>
    </fill>
    <fill>
      <patternFill patternType="solid">
        <fgColor theme="8" tint="-0.249977111117893"/>
        <bgColor indexed="64"/>
      </patternFill>
    </fill>
    <fill>
      <patternFill patternType="solid">
        <fgColor rgb="FF3E6CC0"/>
        <bgColor indexed="64"/>
      </patternFill>
    </fill>
    <fill>
      <patternFill patternType="solid">
        <fgColor rgb="FF669BCC"/>
        <bgColor indexed="64"/>
      </patternFill>
    </fill>
    <fill>
      <patternFill patternType="solid">
        <fgColor rgb="FFF08C00"/>
        <bgColor indexed="64"/>
      </patternFill>
    </fill>
    <fill>
      <patternFill patternType="solid">
        <fgColor rgb="FFFFCC00"/>
        <bgColor indexed="64"/>
      </patternFill>
    </fill>
  </fills>
  <borders count="34">
    <border>
      <left/>
      <right/>
      <top/>
      <bottom/>
      <diagonal/>
    </border>
    <border>
      <left/>
      <right/>
      <top/>
      <bottom style="thin">
        <color auto="1"/>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theme="0"/>
      </right>
      <top/>
      <bottom style="thick">
        <color theme="0"/>
      </bottom>
      <diagonal/>
    </border>
    <border>
      <left style="thin">
        <color theme="0" tint="-0.14999847407452621"/>
      </left>
      <right style="thin">
        <color theme="0" tint="-0.14999847407452621"/>
      </right>
      <top/>
      <bottom style="thin">
        <color theme="0" tint="-0.14999847407452621"/>
      </bottom>
      <diagonal/>
    </border>
    <border>
      <left style="thick">
        <color theme="0"/>
      </left>
      <right/>
      <top style="thick">
        <color theme="0"/>
      </top>
      <bottom style="thick">
        <color theme="0"/>
      </bottom>
      <diagonal/>
    </border>
    <border>
      <left style="thick">
        <color theme="0"/>
      </left>
      <right/>
      <top/>
      <bottom style="thick">
        <color theme="0"/>
      </bottom>
      <diagonal/>
    </border>
    <border>
      <left/>
      <right/>
      <top style="thick">
        <color theme="0"/>
      </top>
      <bottom style="thick">
        <color theme="0"/>
      </bottom>
      <diagonal/>
    </border>
    <border>
      <left style="thick">
        <color theme="0"/>
      </left>
      <right/>
      <top/>
      <bottom/>
      <diagonal/>
    </border>
    <border>
      <left/>
      <right style="thick">
        <color theme="0"/>
      </right>
      <top/>
      <bottom style="thick">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6795556505021"/>
      </left>
      <right style="thick">
        <color theme="0"/>
      </right>
      <top style="thin">
        <color theme="0" tint="-0.14996795556505021"/>
      </top>
      <bottom style="thin">
        <color theme="0" tint="-0.14996795556505021"/>
      </bottom>
      <diagonal/>
    </border>
    <border>
      <left style="thick">
        <color theme="0"/>
      </left>
      <right/>
      <top style="thick">
        <color theme="0"/>
      </top>
      <bottom/>
      <diagonal/>
    </border>
    <border>
      <left style="thick">
        <color theme="0"/>
      </left>
      <right style="thick">
        <color theme="0"/>
      </right>
      <top style="thick">
        <color theme="0"/>
      </top>
      <bottom/>
      <diagonal/>
    </border>
    <border>
      <left/>
      <right style="thin">
        <color theme="0" tint="-0.14990691854609822"/>
      </right>
      <top/>
      <bottom style="thin">
        <color theme="0" tint="-0.149906918546098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0691854609822"/>
      </right>
      <top style="thick">
        <color theme="0"/>
      </top>
      <bottom style="thin">
        <color theme="0" tint="-0.14990691854609822"/>
      </bottom>
      <diagonal/>
    </border>
    <border>
      <left style="thin">
        <color theme="0" tint="-0.14996795556505021"/>
      </left>
      <right style="thin">
        <color theme="0" tint="-0.14990691854609822"/>
      </right>
      <top/>
      <bottom style="thin">
        <color theme="0" tint="-0.14990691854609822"/>
      </bottom>
      <diagonal/>
    </border>
    <border>
      <left style="thin">
        <color theme="0" tint="-0.14993743705557422"/>
      </left>
      <right/>
      <top style="thin">
        <color theme="0" tint="-0.14993743705557422"/>
      </top>
      <bottom style="thin">
        <color theme="0" tint="-0.149937437055574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3743705557422"/>
      </left>
      <right style="thin">
        <color theme="0" tint="-0.14993743705557422"/>
      </right>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top/>
      <bottom style="thin">
        <color theme="0" tint="-0.14993743705557422"/>
      </bottom>
      <diagonal/>
    </border>
    <border>
      <left style="thin">
        <color theme="0" tint="-0.14999847407452621"/>
      </left>
      <right/>
      <top style="thin">
        <color theme="0" tint="-0.14999847407452621"/>
      </top>
      <bottom style="thin">
        <color theme="0" tint="-0.14999847407452621"/>
      </bottom>
      <diagonal/>
    </border>
    <border>
      <left style="thin">
        <color theme="0" tint="-0.14996795556505021"/>
      </left>
      <right style="thin">
        <color theme="0" tint="-0.14990691854609822"/>
      </right>
      <top style="thin">
        <color theme="0" tint="-0.14993743705557422"/>
      </top>
      <bottom style="thin">
        <color theme="0" tint="-0.14990691854609822"/>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9">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6" fillId="0" borderId="0"/>
    <xf numFmtId="0" fontId="14" fillId="0" borderId="0"/>
    <xf numFmtId="9" fontId="10" fillId="0" borderId="0" applyFont="0" applyFill="0" applyBorder="0" applyAlignment="0" applyProtection="0"/>
    <xf numFmtId="0" fontId="36" fillId="0" borderId="0" applyNumberFormat="0" applyFill="0" applyBorder="0" applyAlignment="0" applyProtection="0"/>
    <xf numFmtId="0" fontId="21" fillId="0" borderId="0"/>
    <xf numFmtId="0" fontId="50" fillId="0" borderId="0" applyNumberFormat="0" applyFill="0" applyBorder="0" applyAlignment="0" applyProtection="0"/>
  </cellStyleXfs>
  <cellXfs count="349">
    <xf numFmtId="0" fontId="0" fillId="0" borderId="0" xfId="0"/>
    <xf numFmtId="0" fontId="0" fillId="0" borderId="0" xfId="0" applyBorder="1"/>
    <xf numFmtId="0" fontId="0" fillId="0" borderId="0" xfId="0" applyProtection="1"/>
    <xf numFmtId="0" fontId="16" fillId="0" borderId="0" xfId="0" applyFont="1" applyProtection="1"/>
    <xf numFmtId="0" fontId="15" fillId="0" borderId="0" xfId="0" applyFont="1" applyProtection="1"/>
    <xf numFmtId="0" fontId="16" fillId="0" borderId="0" xfId="0" applyFont="1" applyFill="1"/>
    <xf numFmtId="0" fontId="16" fillId="0" borderId="2" xfId="0" applyFont="1" applyFill="1" applyBorder="1" applyAlignment="1">
      <alignment horizontal="center" vertical="center"/>
    </xf>
    <xf numFmtId="0" fontId="16" fillId="0" borderId="0" xfId="0" applyFont="1" applyFill="1" applyAlignment="1">
      <alignment horizontal="center" vertical="center" wrapText="1"/>
    </xf>
    <xf numFmtId="0" fontId="11" fillId="0" borderId="0" xfId="0" applyFont="1" applyProtection="1"/>
    <xf numFmtId="164" fontId="11" fillId="0" borderId="0" xfId="0" applyNumberFormat="1" applyFont="1" applyProtection="1"/>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applyAlignment="1">
      <alignment horizontal="left" vertical="top"/>
    </xf>
    <xf numFmtId="0" fontId="20" fillId="0" borderId="0" xfId="0" applyFont="1" applyAlignment="1">
      <alignment horizontal="left" vertical="top" wrapText="1"/>
    </xf>
    <xf numFmtId="0" fontId="22" fillId="0" borderId="0" xfId="0" applyFont="1" applyProtection="1"/>
    <xf numFmtId="0" fontId="0" fillId="0" borderId="0" xfId="0" applyFont="1" applyProtection="1"/>
    <xf numFmtId="0" fontId="0" fillId="0" borderId="0" xfId="0" applyAlignment="1">
      <alignment vertical="center"/>
    </xf>
    <xf numFmtId="0" fontId="20" fillId="0" borderId="0" xfId="0" applyFont="1" applyAlignment="1">
      <alignment horizontal="left" vertical="center" wrapText="1"/>
    </xf>
    <xf numFmtId="0" fontId="11" fillId="0" borderId="0" xfId="0" applyFont="1"/>
    <xf numFmtId="0" fontId="20" fillId="0" borderId="0" xfId="0" applyFont="1" applyAlignment="1">
      <alignment horizontal="left" vertical="center"/>
    </xf>
    <xf numFmtId="0" fontId="24" fillId="0" borderId="0" xfId="0" applyFont="1" applyProtection="1"/>
    <xf numFmtId="0" fontId="11" fillId="0" borderId="0" xfId="0" applyNumberFormat="1" applyFont="1" applyProtection="1"/>
    <xf numFmtId="0" fontId="20" fillId="0" borderId="0" xfId="0" applyFont="1" applyAlignment="1">
      <alignment horizontal="left" vertical="center" wrapText="1"/>
    </xf>
    <xf numFmtId="0" fontId="15" fillId="0" borderId="0" xfId="0" applyFont="1"/>
    <xf numFmtId="0" fontId="25" fillId="0" borderId="0" xfId="0" applyFont="1"/>
    <xf numFmtId="0" fontId="26" fillId="0" borderId="0" xfId="0" applyFont="1"/>
    <xf numFmtId="0" fontId="27" fillId="0" borderId="0" xfId="0" applyFont="1"/>
    <xf numFmtId="0" fontId="16" fillId="0" borderId="0" xfId="0" applyFont="1" applyFill="1" applyAlignment="1">
      <alignment wrapText="1"/>
    </xf>
    <xf numFmtId="0" fontId="28" fillId="0" borderId="0" xfId="0" applyFont="1"/>
    <xf numFmtId="0" fontId="23" fillId="0" borderId="0" xfId="0" applyNumberFormat="1" applyFont="1" applyFill="1" applyBorder="1" applyAlignment="1" applyProtection="1">
      <alignment vertical="center"/>
    </xf>
    <xf numFmtId="0" fontId="0" fillId="0" borderId="0" xfId="5" applyNumberFormat="1" applyFont="1" applyProtection="1"/>
    <xf numFmtId="0" fontId="23" fillId="0" borderId="9" xfId="0" applyNumberFormat="1" applyFont="1" applyFill="1" applyBorder="1" applyAlignment="1" applyProtection="1">
      <alignment vertical="center"/>
    </xf>
    <xf numFmtId="9" fontId="35" fillId="5" borderId="4" xfId="5" applyNumberFormat="1" applyFont="1" applyFill="1" applyBorder="1" applyAlignment="1">
      <alignment vertical="center"/>
    </xf>
    <xf numFmtId="0" fontId="23" fillId="0" borderId="3" xfId="0" applyNumberFormat="1" applyFont="1" applyFill="1" applyBorder="1" applyAlignment="1" applyProtection="1">
      <alignment vertical="center"/>
    </xf>
    <xf numFmtId="0" fontId="20" fillId="0" borderId="0" xfId="0" applyFont="1" applyAlignment="1">
      <alignment horizontal="left" vertical="center" wrapText="1"/>
    </xf>
    <xf numFmtId="0" fontId="20" fillId="0" borderId="0" xfId="0" applyFont="1" applyAlignment="1">
      <alignment horizontal="left" vertical="top" wrapText="1"/>
    </xf>
    <xf numFmtId="0" fontId="20" fillId="0" borderId="0" xfId="0" applyFont="1" applyAlignment="1">
      <alignment horizontal="left" vertical="center" wrapText="1"/>
    </xf>
    <xf numFmtId="1" fontId="11" fillId="0" borderId="0" xfId="5" applyNumberFormat="1" applyFont="1" applyProtection="1"/>
    <xf numFmtId="0" fontId="0" fillId="9" borderId="0" xfId="0" applyFill="1" applyProtection="1"/>
    <xf numFmtId="0" fontId="0" fillId="9" borderId="0" xfId="0" applyFill="1" applyAlignment="1" applyProtection="1">
      <alignment horizontal="right" indent="1"/>
    </xf>
    <xf numFmtId="0" fontId="0" fillId="6" borderId="0" xfId="0" applyFill="1" applyBorder="1" applyProtection="1"/>
    <xf numFmtId="0" fontId="38" fillId="6" borderId="0" xfId="1" applyFont="1" applyFill="1" applyBorder="1" applyAlignment="1" applyProtection="1">
      <alignment horizontal="center" vertical="center" wrapText="1"/>
    </xf>
    <xf numFmtId="0" fontId="22" fillId="6" borderId="0" xfId="1" applyFont="1" applyFill="1" applyBorder="1" applyAlignment="1" applyProtection="1">
      <alignment horizontal="center" vertical="center"/>
    </xf>
    <xf numFmtId="0" fontId="22" fillId="6" borderId="0" xfId="0" applyFont="1" applyFill="1" applyBorder="1" applyAlignment="1" applyProtection="1">
      <alignment horizontal="center" vertical="center"/>
    </xf>
    <xf numFmtId="0" fontId="0" fillId="0" borderId="0" xfId="0" applyFill="1" applyBorder="1" applyProtection="1"/>
    <xf numFmtId="0" fontId="38" fillId="0" borderId="0" xfId="1" applyFont="1" applyFill="1" applyBorder="1" applyAlignment="1" applyProtection="1">
      <alignment horizontal="center" vertical="center" wrapText="1"/>
    </xf>
    <xf numFmtId="0" fontId="22" fillId="0" borderId="0" xfId="1"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164" fontId="0" fillId="5" borderId="5" xfId="0" applyNumberFormat="1" applyFont="1" applyFill="1" applyBorder="1" applyAlignment="1" applyProtection="1">
      <alignment horizontal="left" vertical="center" wrapText="1" indent="2"/>
      <protection locked="0"/>
    </xf>
    <xf numFmtId="164" fontId="0" fillId="5" borderId="5" xfId="0" applyNumberFormat="1" applyFont="1" applyFill="1" applyBorder="1" applyAlignment="1" applyProtection="1">
      <alignment horizontal="center" vertical="center"/>
      <protection locked="0"/>
    </xf>
    <xf numFmtId="164" fontId="0" fillId="5" borderId="12" xfId="0" applyNumberFormat="1" applyFont="1" applyFill="1" applyBorder="1" applyAlignment="1" applyProtection="1">
      <alignment horizontal="center" vertical="center"/>
      <protection locked="0"/>
    </xf>
    <xf numFmtId="164" fontId="39" fillId="0" borderId="25" xfId="0" quotePrefix="1" applyNumberFormat="1" applyFont="1" applyFill="1" applyBorder="1" applyAlignment="1" applyProtection="1">
      <alignment horizontal="left" vertical="center" wrapText="1" indent="1"/>
      <protection locked="0"/>
    </xf>
    <xf numFmtId="14" fontId="39" fillId="0" borderId="25" xfId="0" quotePrefix="1" applyNumberFormat="1" applyFont="1" applyFill="1" applyBorder="1" applyAlignment="1" applyProtection="1">
      <alignment horizontal="left" vertical="center" wrapText="1" indent="1"/>
      <protection locked="0"/>
    </xf>
    <xf numFmtId="14" fontId="39" fillId="0" borderId="29" xfId="0" quotePrefix="1" applyNumberFormat="1" applyFont="1" applyFill="1" applyBorder="1" applyAlignment="1" applyProtection="1">
      <alignment horizontal="left" vertical="center" wrapText="1" indent="1"/>
      <protection locked="0"/>
    </xf>
    <xf numFmtId="0" fontId="0" fillId="9" borderId="0" xfId="0" applyFill="1" applyProtection="1"/>
    <xf numFmtId="0" fontId="0" fillId="9" borderId="0" xfId="0" applyFill="1" applyProtection="1">
      <protection hidden="1"/>
    </xf>
    <xf numFmtId="0" fontId="0" fillId="9" borderId="0" xfId="0" applyFill="1" applyAlignment="1" applyProtection="1">
      <alignment horizontal="right" indent="1"/>
      <protection hidden="1"/>
    </xf>
    <xf numFmtId="0" fontId="0" fillId="6" borderId="0" xfId="0" applyFill="1" applyBorder="1" applyProtection="1">
      <protection hidden="1"/>
    </xf>
    <xf numFmtId="0" fontId="38" fillId="6" borderId="0" xfId="1" applyFont="1" applyFill="1" applyBorder="1" applyAlignment="1" applyProtection="1">
      <alignment horizontal="center" vertical="center" wrapText="1"/>
      <protection hidden="1"/>
    </xf>
    <xf numFmtId="0" fontId="22" fillId="6" borderId="0" xfId="1" applyFont="1" applyFill="1" applyBorder="1" applyAlignment="1" applyProtection="1">
      <alignment horizontal="center" vertical="center"/>
      <protection hidden="1"/>
    </xf>
    <xf numFmtId="0" fontId="22" fillId="6" borderId="0" xfId="0" applyFont="1" applyFill="1" applyBorder="1" applyAlignment="1" applyProtection="1">
      <alignment horizontal="center" vertical="center"/>
      <protection hidden="1"/>
    </xf>
    <xf numFmtId="0" fontId="0" fillId="0" borderId="0" xfId="0" applyProtection="1">
      <protection hidden="1"/>
    </xf>
    <xf numFmtId="0" fontId="16" fillId="0" borderId="0" xfId="0" applyFont="1" applyProtection="1">
      <protection hidden="1"/>
    </xf>
    <xf numFmtId="0" fontId="11" fillId="0" borderId="0" xfId="0" applyFont="1" applyProtection="1">
      <protection hidden="1"/>
    </xf>
    <xf numFmtId="0" fontId="21" fillId="0" borderId="0" xfId="0" applyFont="1" applyProtection="1">
      <protection hidden="1"/>
    </xf>
    <xf numFmtId="0" fontId="37" fillId="0" borderId="0" xfId="0" applyFont="1" applyProtection="1">
      <protection hidden="1"/>
    </xf>
    <xf numFmtId="0" fontId="22" fillId="0" borderId="0" xfId="0" applyFont="1" applyProtection="1">
      <protection hidden="1"/>
    </xf>
    <xf numFmtId="164" fontId="16" fillId="0" borderId="0" xfId="0" applyNumberFormat="1" applyFont="1" applyProtection="1">
      <protection hidden="1"/>
    </xf>
    <xf numFmtId="0" fontId="16" fillId="0" borderId="0" xfId="0" applyNumberFormat="1" applyFont="1" applyProtection="1">
      <protection hidden="1"/>
    </xf>
    <xf numFmtId="0" fontId="16" fillId="0" borderId="3" xfId="0" applyFont="1" applyFill="1" applyBorder="1" applyAlignment="1" applyProtection="1">
      <alignment horizontal="center" vertical="center" wrapText="1"/>
      <protection hidden="1"/>
    </xf>
    <xf numFmtId="164" fontId="16" fillId="0" borderId="0" xfId="0" applyNumberFormat="1" applyFont="1" applyFill="1" applyBorder="1" applyAlignment="1" applyProtection="1">
      <alignment horizontal="center" vertical="center"/>
      <protection hidden="1"/>
    </xf>
    <xf numFmtId="0" fontId="15" fillId="0" borderId="0" xfId="0" applyFont="1" applyProtection="1">
      <protection hidden="1"/>
    </xf>
    <xf numFmtId="0" fontId="21" fillId="9" borderId="0" xfId="7" applyFill="1" applyAlignment="1" applyProtection="1">
      <alignment horizontal="right" indent="1"/>
      <protection hidden="1"/>
    </xf>
    <xf numFmtId="0" fontId="21" fillId="9" borderId="0" xfId="7" applyFill="1" applyProtection="1">
      <protection hidden="1"/>
    </xf>
    <xf numFmtId="0" fontId="21" fillId="6" borderId="0" xfId="7" applyFill="1" applyBorder="1" applyProtection="1">
      <protection hidden="1"/>
    </xf>
    <xf numFmtId="0" fontId="38" fillId="6" borderId="0" xfId="8" applyFont="1" applyFill="1" applyBorder="1" applyAlignment="1" applyProtection="1">
      <alignment horizontal="center" vertical="center" wrapText="1"/>
      <protection hidden="1"/>
    </xf>
    <xf numFmtId="0" fontId="22" fillId="6" borderId="0" xfId="8" applyFont="1" applyFill="1" applyBorder="1" applyAlignment="1" applyProtection="1">
      <alignment horizontal="center" vertical="center"/>
      <protection hidden="1"/>
    </xf>
    <xf numFmtId="0" fontId="22" fillId="6" borderId="0" xfId="7" applyFont="1" applyFill="1" applyBorder="1" applyAlignment="1" applyProtection="1">
      <alignment horizontal="center" vertical="center"/>
      <protection hidden="1"/>
    </xf>
    <xf numFmtId="0" fontId="21" fillId="0" borderId="0" xfId="7" applyFill="1" applyBorder="1" applyProtection="1">
      <protection hidden="1"/>
    </xf>
    <xf numFmtId="0" fontId="38" fillId="0" borderId="0" xfId="8" applyFont="1" applyFill="1" applyBorder="1" applyAlignment="1" applyProtection="1">
      <alignment horizontal="center" vertical="center" wrapText="1"/>
      <protection hidden="1"/>
    </xf>
    <xf numFmtId="0" fontId="22" fillId="0" borderId="0" xfId="8" applyFont="1" applyFill="1" applyBorder="1" applyAlignment="1" applyProtection="1">
      <alignment horizontal="center" vertical="center"/>
      <protection hidden="1"/>
    </xf>
    <xf numFmtId="0" fontId="22" fillId="0" borderId="0" xfId="7" applyFont="1" applyFill="1" applyBorder="1" applyAlignment="1" applyProtection="1">
      <alignment horizontal="center" vertical="center"/>
      <protection hidden="1"/>
    </xf>
    <xf numFmtId="0" fontId="21" fillId="9" borderId="0" xfId="7" applyFont="1" applyFill="1" applyProtection="1">
      <protection hidden="1"/>
    </xf>
    <xf numFmtId="0" fontId="21" fillId="9" borderId="0" xfId="7" applyFont="1" applyFill="1" applyAlignment="1" applyProtection="1">
      <protection hidden="1"/>
    </xf>
    <xf numFmtId="0" fontId="21" fillId="9" borderId="0" xfId="7" applyFont="1" applyFill="1" applyAlignment="1" applyProtection="1">
      <alignment horizontal="right" indent="1"/>
      <protection hidden="1"/>
    </xf>
    <xf numFmtId="0" fontId="21" fillId="6" borderId="0" xfId="7" applyFont="1" applyFill="1" applyBorder="1" applyProtection="1">
      <protection hidden="1"/>
    </xf>
    <xf numFmtId="0" fontId="21" fillId="0" borderId="0" xfId="7" applyFont="1" applyFill="1" applyBorder="1" applyProtection="1">
      <protection hidden="1"/>
    </xf>
    <xf numFmtId="0" fontId="21" fillId="0" borderId="0" xfId="7" applyFont="1" applyFill="1" applyProtection="1">
      <protection hidden="1"/>
    </xf>
    <xf numFmtId="0" fontId="51" fillId="0" borderId="0" xfId="7" applyFont="1" applyFill="1" applyAlignment="1" applyProtection="1">
      <alignment vertical="center"/>
      <protection hidden="1"/>
    </xf>
    <xf numFmtId="0" fontId="51" fillId="0" borderId="0" xfId="7" applyFont="1" applyFill="1" applyAlignment="1" applyProtection="1">
      <alignment vertical="center" wrapText="1"/>
      <protection hidden="1"/>
    </xf>
    <xf numFmtId="0" fontId="21" fillId="0" borderId="0" xfId="7" applyFont="1" applyFill="1" applyAlignment="1" applyProtection="1">
      <protection hidden="1"/>
    </xf>
    <xf numFmtId="0" fontId="21" fillId="0" borderId="0" xfId="7" applyFont="1" applyAlignment="1" applyProtection="1">
      <protection hidden="1"/>
    </xf>
    <xf numFmtId="0" fontId="53" fillId="0" borderId="0" xfId="7" applyFont="1" applyAlignment="1" applyProtection="1">
      <alignment horizontal="left"/>
      <protection hidden="1"/>
    </xf>
    <xf numFmtId="0" fontId="21" fillId="0" borderId="0" xfId="7" applyFont="1" applyAlignment="1" applyProtection="1">
      <alignment horizontal="left"/>
      <protection hidden="1"/>
    </xf>
    <xf numFmtId="0" fontId="21" fillId="0" borderId="0" xfId="7" applyFont="1" applyProtection="1">
      <protection hidden="1"/>
    </xf>
    <xf numFmtId="0" fontId="21" fillId="0" borderId="0" xfId="7" applyFont="1" applyAlignment="1" applyProtection="1">
      <alignment horizontal="left" vertical="center"/>
      <protection hidden="1"/>
    </xf>
    <xf numFmtId="0" fontId="50" fillId="0" borderId="0" xfId="8" applyFont="1" applyAlignment="1" applyProtection="1">
      <alignment horizontal="left" vertical="center"/>
      <protection hidden="1"/>
    </xf>
    <xf numFmtId="0" fontId="34" fillId="6" borderId="0" xfId="0" applyFont="1" applyFill="1" applyAlignment="1" applyProtection="1">
      <alignment horizontal="center" vertical="center"/>
      <protection hidden="1"/>
    </xf>
    <xf numFmtId="0" fontId="54" fillId="2" borderId="11" xfId="7" applyFont="1" applyFill="1" applyBorder="1" applyAlignment="1" applyProtection="1">
      <alignment horizontal="left" vertical="center" indent="1"/>
      <protection hidden="1"/>
    </xf>
    <xf numFmtId="0" fontId="34" fillId="0" borderId="0" xfId="0" applyFont="1" applyFill="1" applyAlignment="1" applyProtection="1">
      <alignment horizontal="center" vertical="center"/>
      <protection hidden="1"/>
    </xf>
    <xf numFmtId="0" fontId="54" fillId="0" borderId="0" xfId="7" applyFont="1" applyFill="1" applyBorder="1" applyAlignment="1" applyProtection="1">
      <alignment horizontal="left" vertical="center" indent="1"/>
      <protection hidden="1"/>
    </xf>
    <xf numFmtId="0" fontId="54" fillId="2" borderId="30" xfId="7" applyFont="1" applyFill="1" applyBorder="1" applyAlignment="1" applyProtection="1">
      <alignment horizontal="left" vertical="center" indent="1"/>
      <protection hidden="1"/>
    </xf>
    <xf numFmtId="0" fontId="42" fillId="0" borderId="0" xfId="0" applyFont="1" applyProtection="1">
      <protection hidden="1"/>
    </xf>
    <xf numFmtId="0" fontId="16" fillId="0" borderId="0" xfId="0" applyFont="1" applyBorder="1" applyProtection="1">
      <protection hidden="1"/>
    </xf>
    <xf numFmtId="0" fontId="49" fillId="0" borderId="0" xfId="0" applyFont="1" applyBorder="1" applyAlignment="1" applyProtection="1">
      <alignment horizontal="center" vertical="center" wrapText="1"/>
      <protection hidden="1"/>
    </xf>
    <xf numFmtId="0" fontId="0" fillId="0" borderId="0" xfId="0" applyBorder="1" applyProtection="1">
      <protection hidden="1"/>
    </xf>
    <xf numFmtId="9" fontId="11" fillId="0" borderId="0" xfId="0" applyNumberFormat="1" applyFont="1" applyProtection="1">
      <protection hidden="1"/>
    </xf>
    <xf numFmtId="9" fontId="11" fillId="0" borderId="0" xfId="5" applyFont="1" applyProtection="1">
      <protection hidden="1"/>
    </xf>
    <xf numFmtId="0" fontId="0" fillId="0" borderId="0" xfId="0" applyFill="1" applyProtection="1">
      <protection hidden="1"/>
    </xf>
    <xf numFmtId="0" fontId="0" fillId="0" borderId="0" xfId="0" applyFont="1" applyProtection="1">
      <protection hidden="1"/>
    </xf>
    <xf numFmtId="0" fontId="43" fillId="10" borderId="15" xfId="0" applyFont="1" applyFill="1" applyBorder="1" applyAlignment="1" applyProtection="1">
      <alignment horizontal="left" vertical="center" wrapText="1" indent="1"/>
      <protection hidden="1"/>
    </xf>
    <xf numFmtId="0" fontId="43" fillId="10" borderId="6" xfId="0" applyFont="1" applyFill="1" applyBorder="1" applyAlignment="1" applyProtection="1">
      <alignment horizontal="left" vertical="center" wrapText="1" indent="1"/>
      <protection hidden="1"/>
    </xf>
    <xf numFmtId="0" fontId="44" fillId="2" borderId="26" xfId="0" applyFont="1" applyFill="1" applyBorder="1" applyAlignment="1" applyProtection="1">
      <alignment horizontal="center" vertical="center"/>
      <protection hidden="1"/>
    </xf>
    <xf numFmtId="9" fontId="39" fillId="8" borderId="26" xfId="5" applyFont="1" applyFill="1" applyBorder="1" applyAlignment="1" applyProtection="1">
      <alignment horizontal="center" vertical="center" wrapText="1"/>
      <protection hidden="1"/>
    </xf>
    <xf numFmtId="0" fontId="24" fillId="0" borderId="0" xfId="0" applyFont="1" applyProtection="1">
      <protection hidden="1"/>
    </xf>
    <xf numFmtId="0" fontId="0" fillId="3" borderId="0" xfId="0" applyFill="1" applyProtection="1">
      <protection hidden="1"/>
    </xf>
    <xf numFmtId="0" fontId="11" fillId="0" borderId="0" xfId="0" applyFont="1" applyFill="1" applyProtection="1">
      <protection hidden="1"/>
    </xf>
    <xf numFmtId="0" fontId="16" fillId="0" borderId="0" xfId="0" applyFont="1" applyFill="1" applyProtection="1">
      <protection hidden="1"/>
    </xf>
    <xf numFmtId="0" fontId="16" fillId="9" borderId="0" xfId="0" applyFont="1" applyFill="1" applyProtection="1">
      <protection hidden="1"/>
    </xf>
    <xf numFmtId="0" fontId="16" fillId="6" borderId="0" xfId="0" applyFont="1" applyFill="1" applyBorder="1" applyProtection="1">
      <protection hidden="1"/>
    </xf>
    <xf numFmtId="0" fontId="43" fillId="10" borderId="2" xfId="0" applyFont="1" applyFill="1" applyBorder="1" applyAlignment="1" applyProtection="1">
      <alignment horizontal="left" vertical="center" wrapText="1" indent="1"/>
      <protection hidden="1"/>
    </xf>
    <xf numFmtId="0" fontId="11" fillId="9" borderId="0" xfId="0" applyFont="1" applyFill="1" applyAlignment="1" applyProtection="1">
      <alignment horizontal="right" indent="1"/>
      <protection hidden="1"/>
    </xf>
    <xf numFmtId="0" fontId="11" fillId="6" borderId="0" xfId="0" applyFont="1" applyFill="1" applyBorder="1" applyProtection="1">
      <protection hidden="1"/>
    </xf>
    <xf numFmtId="164" fontId="11" fillId="0" borderId="0" xfId="0" applyNumberFormat="1" applyFont="1" applyProtection="1">
      <protection hidden="1"/>
    </xf>
    <xf numFmtId="0" fontId="11" fillId="0" borderId="0" xfId="0" applyNumberFormat="1" applyFont="1" applyProtection="1">
      <protection hidden="1"/>
    </xf>
    <xf numFmtId="0" fontId="0" fillId="0" borderId="0" xfId="0" applyFont="1" applyBorder="1" applyAlignment="1" applyProtection="1">
      <alignment horizontal="center" vertical="center"/>
      <protection hidden="1"/>
    </xf>
    <xf numFmtId="0" fontId="46" fillId="0" borderId="0" xfId="0" applyFont="1" applyFill="1" applyAlignment="1" applyProtection="1">
      <alignment horizontal="left" vertical="center"/>
      <protection hidden="1"/>
    </xf>
    <xf numFmtId="0" fontId="0" fillId="0" borderId="0" xfId="0" applyAlignment="1" applyProtection="1">
      <alignment vertical="center"/>
      <protection hidden="1"/>
    </xf>
    <xf numFmtId="0" fontId="47" fillId="14" borderId="8" xfId="0" applyFont="1" applyFill="1" applyBorder="1" applyAlignment="1" applyProtection="1">
      <alignment horizontal="left" vertical="center" wrapText="1" indent="2"/>
      <protection hidden="1"/>
    </xf>
    <xf numFmtId="0" fontId="11" fillId="0" borderId="0" xfId="0" applyFont="1" applyAlignment="1" applyProtection="1">
      <alignment vertical="center"/>
      <protection hidden="1"/>
    </xf>
    <xf numFmtId="0" fontId="0" fillId="0" borderId="0" xfId="0" applyFont="1" applyAlignment="1" applyProtection="1">
      <alignment vertical="center"/>
      <protection hidden="1"/>
    </xf>
    <xf numFmtId="0" fontId="22" fillId="0" borderId="0" xfId="0" applyFont="1" applyAlignment="1" applyProtection="1">
      <alignment vertical="center"/>
      <protection hidden="1"/>
    </xf>
    <xf numFmtId="0" fontId="11" fillId="11" borderId="8" xfId="0" applyFont="1" applyFill="1" applyBorder="1" applyAlignment="1" applyProtection="1">
      <alignment horizontal="left" vertical="center" wrapText="1" indent="2"/>
      <protection hidden="1"/>
    </xf>
    <xf numFmtId="0" fontId="21" fillId="0" borderId="0" xfId="0" applyFont="1" applyAlignment="1" applyProtection="1">
      <alignment vertical="center"/>
      <protection hidden="1"/>
    </xf>
    <xf numFmtId="0" fontId="15" fillId="0" borderId="0" xfId="0" applyFont="1" applyBorder="1" applyAlignment="1" applyProtection="1">
      <alignment horizontal="center" vertical="center"/>
      <protection hidden="1"/>
    </xf>
    <xf numFmtId="0" fontId="43" fillId="10" borderId="2" xfId="0" applyFont="1" applyFill="1" applyBorder="1" applyAlignment="1" applyProtection="1">
      <alignment horizontal="left" vertical="center" wrapText="1" indent="2"/>
      <protection hidden="1"/>
    </xf>
    <xf numFmtId="0" fontId="43" fillId="10" borderId="2" xfId="0" applyFont="1" applyFill="1" applyBorder="1" applyAlignment="1" applyProtection="1">
      <alignment horizontal="center" vertical="center"/>
      <protection hidden="1"/>
    </xf>
    <xf numFmtId="0" fontId="37" fillId="0" borderId="0" xfId="0" applyNumberFormat="1" applyFont="1" applyProtection="1">
      <protection hidden="1"/>
    </xf>
    <xf numFmtId="1" fontId="11" fillId="0" borderId="0" xfId="0" applyNumberFormat="1" applyFont="1" applyProtection="1">
      <protection hidden="1"/>
    </xf>
    <xf numFmtId="1" fontId="44" fillId="2" borderId="17" xfId="0" applyNumberFormat="1" applyFont="1" applyFill="1" applyBorder="1" applyAlignment="1" applyProtection="1">
      <alignment horizontal="center" vertical="center"/>
      <protection hidden="1"/>
    </xf>
    <xf numFmtId="0" fontId="11" fillId="0" borderId="0" xfId="0" applyFont="1" applyAlignment="1" applyProtection="1">
      <protection hidden="1"/>
    </xf>
    <xf numFmtId="0" fontId="11" fillId="0" borderId="0" xfId="0" applyFont="1" applyAlignment="1" applyProtection="1">
      <alignment horizontal="center"/>
      <protection hidden="1"/>
    </xf>
    <xf numFmtId="0" fontId="11" fillId="0" borderId="0" xfId="0" applyFont="1" applyFill="1" applyBorder="1" applyProtection="1">
      <protection hidden="1"/>
    </xf>
    <xf numFmtId="1" fontId="16" fillId="0" borderId="0" xfId="0" applyNumberFormat="1" applyFont="1" applyProtection="1">
      <protection hidden="1"/>
    </xf>
    <xf numFmtId="0" fontId="45" fillId="2" borderId="21" xfId="0" applyFont="1" applyFill="1" applyBorder="1" applyAlignment="1" applyProtection="1">
      <alignment horizontal="right" vertical="center" wrapText="1" indent="2"/>
      <protection hidden="1"/>
    </xf>
    <xf numFmtId="1" fontId="41" fillId="2" borderId="20" xfId="0" applyNumberFormat="1" applyFont="1" applyFill="1" applyBorder="1" applyAlignment="1" applyProtection="1">
      <alignment horizontal="center" vertical="center" wrapText="1"/>
      <protection hidden="1"/>
    </xf>
    <xf numFmtId="164" fontId="16" fillId="0" borderId="1" xfId="0" applyNumberFormat="1" applyFont="1" applyBorder="1" applyProtection="1">
      <protection hidden="1"/>
    </xf>
    <xf numFmtId="1" fontId="44" fillId="2" borderId="22" xfId="0" applyNumberFormat="1" applyFont="1" applyFill="1" applyBorder="1" applyAlignment="1" applyProtection="1">
      <alignment horizontal="center" vertical="center"/>
      <protection hidden="1"/>
    </xf>
    <xf numFmtId="14" fontId="0" fillId="0" borderId="31" xfId="0" applyNumberFormat="1" applyFont="1" applyBorder="1" applyAlignment="1" applyProtection="1">
      <alignment horizontal="left" vertical="center" wrapText="1" indent="1"/>
      <protection locked="0"/>
    </xf>
    <xf numFmtId="14" fontId="0" fillId="0" borderId="24" xfId="0" applyNumberFormat="1" applyFont="1" applyBorder="1" applyAlignment="1" applyProtection="1">
      <alignment horizontal="left" vertical="center" wrapText="1" indent="1"/>
      <protection locked="0"/>
    </xf>
    <xf numFmtId="14" fontId="0" fillId="0" borderId="23" xfId="0" applyNumberFormat="1" applyFont="1" applyBorder="1" applyAlignment="1" applyProtection="1">
      <alignment horizontal="left" vertical="center" wrapText="1" indent="1"/>
      <protection locked="0"/>
    </xf>
    <xf numFmtId="14" fontId="0" fillId="0" borderId="16" xfId="0" applyNumberFormat="1" applyFont="1" applyBorder="1" applyAlignment="1" applyProtection="1">
      <alignment horizontal="left" vertical="center" wrapText="1" indent="1"/>
      <protection locked="0"/>
    </xf>
    <xf numFmtId="0" fontId="11" fillId="0" borderId="0" xfId="0" applyNumberFormat="1" applyFont="1" applyAlignment="1" applyProtection="1">
      <alignment horizontal="left"/>
      <protection hidden="1"/>
    </xf>
    <xf numFmtId="0" fontId="0" fillId="9" borderId="0" xfId="0" applyFill="1" applyProtection="1"/>
    <xf numFmtId="0" fontId="43" fillId="10" borderId="15" xfId="0" applyFont="1" applyFill="1" applyBorder="1" applyAlignment="1" applyProtection="1">
      <alignment horizontal="left" vertical="center" wrapText="1" indent="2"/>
      <protection hidden="1"/>
    </xf>
    <xf numFmtId="0" fontId="0" fillId="9" borderId="0" xfId="0" applyFont="1" applyFill="1" applyProtection="1">
      <protection hidden="1"/>
    </xf>
    <xf numFmtId="0" fontId="0" fillId="6" borderId="0" xfId="0" applyFont="1" applyFill="1" applyBorder="1" applyProtection="1">
      <protection hidden="1"/>
    </xf>
    <xf numFmtId="0" fontId="39" fillId="6" borderId="0" xfId="1" applyFont="1" applyFill="1" applyBorder="1" applyAlignment="1" applyProtection="1">
      <alignment horizontal="center" vertical="center" wrapText="1"/>
      <protection hidden="1"/>
    </xf>
    <xf numFmtId="0" fontId="11" fillId="6" borderId="0" xfId="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0" fontId="11" fillId="0" borderId="0" xfId="0" quotePrefix="1" applyFont="1" applyProtection="1">
      <protection hidden="1"/>
    </xf>
    <xf numFmtId="0" fontId="39" fillId="0" borderId="28" xfId="5" applyNumberFormat="1" applyFont="1" applyFill="1" applyBorder="1" applyAlignment="1" applyProtection="1">
      <alignment horizontal="left" vertical="center" indent="1"/>
      <protection locked="0"/>
    </xf>
    <xf numFmtId="0" fontId="39" fillId="0" borderId="27" xfId="0" quotePrefix="1" applyNumberFormat="1" applyFont="1" applyFill="1" applyBorder="1" applyAlignment="1" applyProtection="1">
      <alignment horizontal="left" vertical="center" wrapText="1" indent="1"/>
      <protection locked="0"/>
    </xf>
    <xf numFmtId="0" fontId="39" fillId="0" borderId="29" xfId="0" quotePrefix="1" applyNumberFormat="1" applyFont="1" applyFill="1" applyBorder="1" applyAlignment="1" applyProtection="1">
      <alignment horizontal="left" vertical="center" wrapText="1" indent="1"/>
      <protection locked="0"/>
    </xf>
    <xf numFmtId="0" fontId="39" fillId="0" borderId="25" xfId="0" quotePrefix="1" applyNumberFormat="1" applyFont="1" applyFill="1" applyBorder="1" applyAlignment="1" applyProtection="1">
      <alignment horizontal="left" vertical="center" wrapText="1" indent="1"/>
      <protection locked="0"/>
    </xf>
    <xf numFmtId="0" fontId="47" fillId="15" borderId="15" xfId="0" applyFont="1" applyFill="1" applyBorder="1" applyAlignment="1" applyProtection="1">
      <alignment horizontal="left" vertical="center" wrapText="1" indent="1"/>
      <protection hidden="1"/>
    </xf>
    <xf numFmtId="0" fontId="11" fillId="15" borderId="26" xfId="0" applyFont="1" applyFill="1" applyBorder="1" applyAlignment="1" applyProtection="1">
      <alignment horizontal="center" vertical="center"/>
      <protection hidden="1"/>
    </xf>
    <xf numFmtId="0" fontId="0" fillId="9" borderId="0" xfId="0" applyFill="1" applyProtection="1"/>
    <xf numFmtId="0" fontId="11" fillId="9" borderId="0" xfId="0" applyFont="1" applyFill="1" applyProtection="1">
      <protection hidden="1"/>
    </xf>
    <xf numFmtId="0" fontId="39" fillId="2" borderId="29" xfId="0" quotePrefix="1" applyNumberFormat="1" applyFont="1" applyFill="1" applyBorder="1" applyAlignment="1" applyProtection="1">
      <alignment horizontal="left" vertical="center" wrapText="1" indent="1"/>
      <protection hidden="1"/>
    </xf>
    <xf numFmtId="0" fontId="39" fillId="2" borderId="25" xfId="0" quotePrefix="1" applyNumberFormat="1" applyFont="1" applyFill="1" applyBorder="1" applyAlignment="1" applyProtection="1">
      <alignment horizontal="left" vertical="center" wrapText="1" indent="1"/>
      <protection hidden="1"/>
    </xf>
    <xf numFmtId="0" fontId="39" fillId="2" borderId="28" xfId="5" applyNumberFormat="1" applyFont="1" applyFill="1" applyBorder="1" applyAlignment="1" applyProtection="1">
      <alignment horizontal="left" vertical="center" indent="1"/>
      <protection hidden="1"/>
    </xf>
    <xf numFmtId="0" fontId="39" fillId="2" borderId="15" xfId="0" applyFont="1" applyFill="1" applyBorder="1" applyAlignment="1" applyProtection="1">
      <alignment horizontal="center" vertical="center"/>
      <protection hidden="1"/>
    </xf>
    <xf numFmtId="0" fontId="11" fillId="15" borderId="15" xfId="0" applyFont="1" applyFill="1" applyBorder="1" applyAlignment="1" applyProtection="1">
      <alignment horizontal="center" vertical="center"/>
      <protection hidden="1"/>
    </xf>
    <xf numFmtId="0" fontId="11" fillId="9" borderId="0" xfId="0" applyFont="1" applyFill="1" applyAlignment="1" applyProtection="1">
      <alignment horizontal="right" indent="1"/>
    </xf>
    <xf numFmtId="0" fontId="11" fillId="6" borderId="0" xfId="0" applyFont="1" applyFill="1" applyBorder="1" applyProtection="1"/>
    <xf numFmtId="0" fontId="16" fillId="9" borderId="0" xfId="0" applyFont="1" applyFill="1" applyAlignment="1" applyProtection="1">
      <alignment horizontal="right" indent="1"/>
      <protection hidden="1"/>
    </xf>
    <xf numFmtId="0" fontId="37" fillId="6" borderId="0" xfId="0" applyFont="1" applyFill="1" applyBorder="1" applyAlignment="1" applyProtection="1">
      <alignment horizontal="center" vertical="center"/>
      <protection hidden="1"/>
    </xf>
    <xf numFmtId="0" fontId="11" fillId="0" borderId="0" xfId="0" applyFont="1" applyFill="1" applyProtection="1"/>
    <xf numFmtId="0" fontId="0" fillId="0" borderId="0" xfId="0" applyFont="1"/>
    <xf numFmtId="9" fontId="60" fillId="5" borderId="2" xfId="5" applyNumberFormat="1" applyFont="1" applyFill="1" applyBorder="1" applyAlignment="1">
      <alignment horizontal="center" vertical="top"/>
    </xf>
    <xf numFmtId="0" fontId="57" fillId="0" borderId="0" xfId="0" applyFont="1" applyAlignment="1" applyProtection="1">
      <alignment vertical="center"/>
      <protection hidden="1"/>
    </xf>
    <xf numFmtId="0" fontId="18" fillId="0" borderId="0" xfId="0" applyNumberFormat="1" applyFont="1" applyFill="1" applyBorder="1" applyAlignment="1" applyProtection="1">
      <alignment vertical="center"/>
    </xf>
    <xf numFmtId="0" fontId="11" fillId="0" borderId="0" xfId="0" applyFont="1" applyBorder="1"/>
    <xf numFmtId="0" fontId="11" fillId="0" borderId="0" xfId="0" applyFont="1" applyBorder="1" applyProtection="1"/>
    <xf numFmtId="0" fontId="21" fillId="2" borderId="11" xfId="7" applyFont="1" applyFill="1" applyBorder="1" applyProtection="1">
      <protection hidden="1"/>
    </xf>
    <xf numFmtId="0" fontId="0" fillId="9" borderId="0" xfId="0" applyFill="1" applyProtection="1">
      <protection hidden="1"/>
    </xf>
    <xf numFmtId="0" fontId="11" fillId="9" borderId="0" xfId="0" applyFont="1" applyFill="1" applyProtection="1">
      <protection hidden="1"/>
    </xf>
    <xf numFmtId="0" fontId="11" fillId="16" borderId="8" xfId="0" applyFont="1" applyFill="1" applyBorder="1" applyAlignment="1" applyProtection="1">
      <alignment horizontal="left" vertical="center" wrapText="1" indent="2"/>
      <protection hidden="1"/>
    </xf>
    <xf numFmtId="0" fontId="47" fillId="18" borderId="8" xfId="0" applyFont="1" applyFill="1" applyBorder="1" applyAlignment="1" applyProtection="1">
      <alignment horizontal="left" vertical="center" wrapText="1" indent="2"/>
      <protection hidden="1"/>
    </xf>
    <xf numFmtId="0" fontId="11" fillId="19" borderId="8" xfId="0" applyFont="1" applyFill="1" applyBorder="1" applyAlignment="1" applyProtection="1">
      <alignment horizontal="left" vertical="center" wrapText="1" indent="2"/>
      <protection hidden="1"/>
    </xf>
    <xf numFmtId="0" fontId="47" fillId="20" borderId="8" xfId="0" applyFont="1" applyFill="1" applyBorder="1" applyAlignment="1" applyProtection="1">
      <alignment horizontal="left" vertical="center" wrapText="1" indent="2"/>
      <protection hidden="1"/>
    </xf>
    <xf numFmtId="0" fontId="47" fillId="21" borderId="6" xfId="0" applyFont="1" applyFill="1" applyBorder="1" applyAlignment="1" applyProtection="1">
      <alignment horizontal="left" vertical="center" wrapText="1" indent="2"/>
      <protection hidden="1"/>
    </xf>
    <xf numFmtId="0" fontId="11" fillId="22" borderId="6" xfId="0" applyFont="1" applyFill="1" applyBorder="1" applyAlignment="1" applyProtection="1">
      <alignment horizontal="left" vertical="center" wrapText="1" indent="2"/>
      <protection hidden="1"/>
    </xf>
    <xf numFmtId="0" fontId="34" fillId="22" borderId="2" xfId="0" applyFont="1" applyFill="1" applyBorder="1" applyAlignment="1" applyProtection="1">
      <alignment horizontal="left" vertical="center" wrapText="1" indent="1"/>
    </xf>
    <xf numFmtId="0" fontId="34" fillId="23" borderId="2" xfId="0" applyFont="1" applyFill="1" applyBorder="1" applyAlignment="1" applyProtection="1">
      <alignment horizontal="left" vertical="center" wrapText="1" indent="1"/>
    </xf>
    <xf numFmtId="0" fontId="34" fillId="12" borderId="2" xfId="0" applyFont="1" applyFill="1" applyBorder="1" applyAlignment="1" applyProtection="1">
      <alignment horizontal="left" vertical="center" wrapText="1" indent="1"/>
    </xf>
    <xf numFmtId="0" fontId="34" fillId="16" borderId="2" xfId="0" applyFont="1" applyFill="1" applyBorder="1" applyAlignment="1" applyProtection="1">
      <alignment horizontal="left" vertical="center" wrapText="1" indent="1"/>
    </xf>
    <xf numFmtId="0" fontId="34" fillId="24" borderId="2" xfId="0" applyFont="1" applyFill="1" applyBorder="1" applyAlignment="1" applyProtection="1">
      <alignment horizontal="left" vertical="center" wrapText="1" indent="1"/>
    </xf>
    <xf numFmtId="0" fontId="34" fillId="11" borderId="2" xfId="0" applyFont="1" applyFill="1" applyBorder="1" applyAlignment="1" applyProtection="1">
      <alignment horizontal="left" vertical="center" wrapText="1" indent="1"/>
    </xf>
    <xf numFmtId="9" fontId="57" fillId="2" borderId="6" xfId="5" applyFont="1" applyFill="1" applyBorder="1" applyAlignment="1" applyProtection="1">
      <alignment horizontal="center" vertical="center" wrapText="1"/>
    </xf>
    <xf numFmtId="1" fontId="66" fillId="2" borderId="6" xfId="5" applyNumberFormat="1" applyFont="1" applyFill="1" applyBorder="1" applyAlignment="1" applyProtection="1">
      <alignment horizontal="center" vertical="center" wrapText="1"/>
    </xf>
    <xf numFmtId="0" fontId="47" fillId="13" borderId="8" xfId="0" applyFont="1" applyFill="1" applyBorder="1" applyAlignment="1" applyProtection="1">
      <alignment horizontal="left" vertical="center" wrapText="1" indent="1"/>
      <protection hidden="1"/>
    </xf>
    <xf numFmtId="0" fontId="11" fillId="12" borderId="8" xfId="0" applyFont="1" applyFill="1" applyBorder="1" applyAlignment="1" applyProtection="1">
      <alignment horizontal="left" vertical="center" indent="1"/>
      <protection hidden="1"/>
    </xf>
    <xf numFmtId="0" fontId="47" fillId="21" borderId="2" xfId="0" applyFont="1" applyFill="1" applyBorder="1" applyAlignment="1" applyProtection="1">
      <alignment horizontal="center" vertical="center" wrapText="1"/>
      <protection hidden="1"/>
    </xf>
    <xf numFmtId="0" fontId="11" fillId="22" borderId="2" xfId="0" applyFont="1" applyFill="1" applyBorder="1" applyAlignment="1" applyProtection="1">
      <alignment horizontal="center" vertical="center"/>
      <protection hidden="1"/>
    </xf>
    <xf numFmtId="0" fontId="47" fillId="14" borderId="2" xfId="0" applyFont="1" applyFill="1" applyBorder="1" applyAlignment="1" applyProtection="1">
      <alignment horizontal="center" vertical="center" wrapText="1"/>
      <protection hidden="1"/>
    </xf>
    <xf numFmtId="0" fontId="11" fillId="11" borderId="2" xfId="0" applyFont="1" applyFill="1" applyBorder="1" applyAlignment="1" applyProtection="1">
      <alignment horizontal="center" vertical="center" wrapText="1"/>
      <protection hidden="1"/>
    </xf>
    <xf numFmtId="0" fontId="47" fillId="13" borderId="2" xfId="0" applyFont="1" applyFill="1" applyBorder="1" applyAlignment="1" applyProtection="1">
      <alignment horizontal="center" vertical="center" wrapText="1"/>
      <protection hidden="1"/>
    </xf>
    <xf numFmtId="0" fontId="11" fillId="12" borderId="2" xfId="0" applyFont="1" applyFill="1" applyBorder="1" applyAlignment="1" applyProtection="1">
      <alignment horizontal="center" vertical="center"/>
      <protection hidden="1"/>
    </xf>
    <xf numFmtId="0" fontId="47" fillId="17" borderId="8" xfId="0" applyFont="1" applyFill="1" applyBorder="1" applyAlignment="1" applyProtection="1">
      <alignment horizontal="left" vertical="center" wrapText="1" indent="2"/>
      <protection hidden="1"/>
    </xf>
    <xf numFmtId="0" fontId="11" fillId="6" borderId="8" xfId="0" applyFont="1" applyFill="1" applyBorder="1" applyAlignment="1" applyProtection="1">
      <alignment horizontal="left" vertical="center" wrapText="1" indent="2"/>
      <protection hidden="1"/>
    </xf>
    <xf numFmtId="0" fontId="47" fillId="18" borderId="2" xfId="0" applyFont="1" applyFill="1" applyBorder="1" applyAlignment="1" applyProtection="1">
      <alignment horizontal="center" vertical="center" wrapText="1"/>
      <protection hidden="1"/>
    </xf>
    <xf numFmtId="0" fontId="11" fillId="16" borderId="2" xfId="0" applyFont="1" applyFill="1" applyBorder="1" applyAlignment="1" applyProtection="1">
      <alignment horizontal="center" vertical="center" wrapText="1"/>
      <protection hidden="1"/>
    </xf>
    <xf numFmtId="0" fontId="47" fillId="20" borderId="2" xfId="0" applyFont="1" applyFill="1" applyBorder="1" applyAlignment="1" applyProtection="1">
      <alignment horizontal="center" vertical="center" wrapText="1"/>
      <protection hidden="1"/>
    </xf>
    <xf numFmtId="0" fontId="11" fillId="19" borderId="2" xfId="0" applyFont="1" applyFill="1" applyBorder="1" applyAlignment="1" applyProtection="1">
      <alignment horizontal="center" vertical="center" wrapText="1"/>
      <protection hidden="1"/>
    </xf>
    <xf numFmtId="0" fontId="47" fillId="17" borderId="2" xfId="0" applyFont="1" applyFill="1" applyBorder="1" applyAlignment="1" applyProtection="1">
      <alignment horizontal="center" vertical="center" wrapText="1"/>
      <protection hidden="1"/>
    </xf>
    <xf numFmtId="0" fontId="11" fillId="6" borderId="2" xfId="0" applyFont="1" applyFill="1" applyBorder="1" applyAlignment="1" applyProtection="1">
      <alignment horizontal="center" vertical="center" wrapText="1"/>
      <protection hidden="1"/>
    </xf>
    <xf numFmtId="0" fontId="11" fillId="9" borderId="0" xfId="0" applyFont="1" applyFill="1" applyProtection="1"/>
    <xf numFmtId="0" fontId="0" fillId="9" borderId="0" xfId="0" applyFill="1" applyAlignment="1" applyProtection="1">
      <alignment wrapText="1"/>
      <protection hidden="1"/>
    </xf>
    <xf numFmtId="0" fontId="0" fillId="9" borderId="0" xfId="0" applyFont="1" applyFill="1" applyAlignment="1" applyProtection="1">
      <alignment wrapText="1"/>
      <protection hidden="1"/>
    </xf>
    <xf numFmtId="0" fontId="0" fillId="9" borderId="0" xfId="0" applyFill="1" applyAlignment="1" applyProtection="1">
      <alignment wrapText="1"/>
    </xf>
    <xf numFmtId="0" fontId="21" fillId="9" borderId="0" xfId="7" applyFont="1" applyFill="1" applyAlignment="1" applyProtection="1">
      <alignment wrapText="1"/>
      <protection hidden="1"/>
    </xf>
    <xf numFmtId="0" fontId="21" fillId="9" borderId="0" xfId="7" applyFill="1" applyAlignment="1" applyProtection="1">
      <alignment wrapText="1"/>
      <protection hidden="1"/>
    </xf>
    <xf numFmtId="0" fontId="67" fillId="9" borderId="0" xfId="0" applyFont="1" applyFill="1" applyAlignment="1" applyProtection="1">
      <alignment horizontal="right" indent="1"/>
      <protection hidden="1"/>
    </xf>
    <xf numFmtId="0" fontId="68" fillId="6" borderId="0" xfId="1" applyFont="1" applyFill="1" applyBorder="1" applyAlignment="1" applyProtection="1">
      <alignment horizontal="center" vertical="center"/>
      <protection hidden="1"/>
    </xf>
    <xf numFmtId="0" fontId="68" fillId="6" borderId="0" xfId="0" applyFont="1" applyFill="1" applyBorder="1" applyAlignment="1" applyProtection="1">
      <alignment horizontal="center" vertical="center"/>
      <protection hidden="1"/>
    </xf>
    <xf numFmtId="0" fontId="67" fillId="0" borderId="0" xfId="0" applyFont="1" applyProtection="1">
      <protection hidden="1"/>
    </xf>
    <xf numFmtId="0" fontId="68" fillId="0" borderId="0" xfId="0" applyFont="1" applyProtection="1">
      <protection hidden="1"/>
    </xf>
    <xf numFmtId="0" fontId="67" fillId="0" borderId="3" xfId="0" applyFont="1" applyFill="1" applyBorder="1" applyAlignment="1" applyProtection="1">
      <alignment horizontal="center" vertical="center" wrapText="1"/>
      <protection hidden="1"/>
    </xf>
    <xf numFmtId="164" fontId="67" fillId="0" borderId="0" xfId="0" applyNumberFormat="1"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38" fillId="0" borderId="0" xfId="8" applyFont="1" applyAlignment="1">
      <alignment horizontal="center" vertical="center" wrapText="1"/>
    </xf>
    <xf numFmtId="0" fontId="22" fillId="0" borderId="0" xfId="8" applyFont="1" applyAlignment="1">
      <alignment horizontal="center" vertical="center"/>
    </xf>
    <xf numFmtId="0" fontId="22" fillId="0" borderId="0" xfId="0" applyFont="1" applyAlignment="1">
      <alignment horizontal="center" vertical="center"/>
    </xf>
    <xf numFmtId="0" fontId="34" fillId="6" borderId="0" xfId="8" applyFont="1" applyFill="1" applyAlignment="1">
      <alignment horizontal="center" vertical="center"/>
    </xf>
    <xf numFmtId="0" fontId="54" fillId="0" borderId="0" xfId="0" applyFont="1" applyAlignment="1" applyProtection="1">
      <alignment horizontal="left" vertical="center" indent="1"/>
      <protection locked="0"/>
    </xf>
    <xf numFmtId="0" fontId="55" fillId="0" borderId="0" xfId="0" applyFont="1" applyAlignment="1">
      <alignment vertical="center" wrapText="1"/>
    </xf>
    <xf numFmtId="0" fontId="58" fillId="0" borderId="0" xfId="0" applyFont="1" applyAlignment="1">
      <alignment wrapText="1"/>
    </xf>
    <xf numFmtId="0" fontId="57" fillId="0" borderId="0" xfId="0" applyFont="1" applyAlignment="1">
      <alignment horizontal="left" vertical="center" indent="1"/>
    </xf>
    <xf numFmtId="0" fontId="38" fillId="0" borderId="11" xfId="0" applyFont="1" applyBorder="1" applyAlignment="1" applyProtection="1">
      <alignment horizontal="left" vertical="center" wrapText="1" indent="1"/>
      <protection locked="0"/>
    </xf>
    <xf numFmtId="0" fontId="39" fillId="0" borderId="0" xfId="0" applyFont="1" applyAlignment="1">
      <alignment horizontal="left" vertical="center" wrapText="1" indent="1"/>
    </xf>
    <xf numFmtId="0" fontId="0" fillId="0" borderId="0" xfId="0" applyAlignment="1">
      <alignment horizontal="left" indent="1"/>
    </xf>
    <xf numFmtId="0" fontId="20" fillId="0" borderId="0" xfId="0" applyFont="1" applyAlignment="1">
      <alignment horizontal="left" vertical="center" wrapText="1"/>
    </xf>
    <xf numFmtId="0" fontId="34" fillId="7" borderId="0" xfId="1" applyFont="1" applyFill="1" applyAlignment="1" applyProtection="1">
      <alignment horizontal="center" vertical="center"/>
      <protection locked="0"/>
    </xf>
    <xf numFmtId="0" fontId="32" fillId="0" borderId="0" xfId="0" applyFont="1" applyAlignment="1">
      <alignment horizontal="left" vertical="center" indent="1"/>
    </xf>
    <xf numFmtId="0" fontId="20" fillId="0" borderId="0" xfId="0" applyFont="1" applyAlignment="1">
      <alignment horizontal="left" vertical="top" wrapText="1"/>
    </xf>
    <xf numFmtId="0" fontId="20" fillId="0" borderId="0" xfId="0" applyFont="1" applyAlignment="1">
      <alignment horizontal="left" wrapText="1"/>
    </xf>
    <xf numFmtId="0" fontId="29" fillId="0" borderId="0" xfId="0" applyFont="1" applyAlignment="1">
      <alignment horizontal="left"/>
    </xf>
    <xf numFmtId="0" fontId="30" fillId="0" borderId="0" xfId="0" applyFont="1" applyAlignment="1">
      <alignment horizontal="left" vertical="top"/>
    </xf>
    <xf numFmtId="0" fontId="31" fillId="0" borderId="0" xfId="0" applyFont="1" applyAlignment="1">
      <alignment horizontal="left" vertical="center" wrapText="1"/>
    </xf>
    <xf numFmtId="0" fontId="19" fillId="0" borderId="0" xfId="0" applyFont="1" applyAlignment="1">
      <alignment horizontal="center" vertical="center"/>
    </xf>
    <xf numFmtId="0" fontId="33" fillId="0" borderId="0" xfId="0" applyFont="1" applyAlignment="1">
      <alignment horizontal="left" vertical="center" indent="3"/>
    </xf>
    <xf numFmtId="0" fontId="0" fillId="9" borderId="0" xfId="0" applyFill="1" applyProtection="1"/>
    <xf numFmtId="0" fontId="0" fillId="9" borderId="0" xfId="0" applyFill="1" applyProtection="1">
      <protection hidden="1"/>
    </xf>
    <xf numFmtId="0" fontId="67" fillId="9" borderId="0" xfId="0" applyFont="1" applyFill="1" applyProtection="1">
      <protection hidden="1"/>
    </xf>
    <xf numFmtId="0" fontId="41" fillId="2" borderId="13" xfId="0" applyFont="1" applyFill="1" applyBorder="1" applyAlignment="1" applyProtection="1">
      <alignment horizontal="left" vertical="center" wrapText="1" indent="1"/>
      <protection hidden="1"/>
    </xf>
    <xf numFmtId="0" fontId="41" fillId="2" borderId="18" xfId="0" applyFont="1" applyFill="1" applyBorder="1" applyAlignment="1" applyProtection="1">
      <alignment horizontal="left" vertical="center" wrapText="1" indent="1"/>
      <protection hidden="1"/>
    </xf>
    <xf numFmtId="0" fontId="41" fillId="2" borderId="19" xfId="0" applyFont="1" applyFill="1" applyBorder="1" applyAlignment="1" applyProtection="1">
      <alignment horizontal="left" vertical="center" wrapText="1" indent="1"/>
      <protection hidden="1"/>
    </xf>
    <xf numFmtId="0" fontId="11" fillId="9" borderId="0" xfId="0" applyFont="1" applyFill="1" applyProtection="1">
      <protection hidden="1"/>
    </xf>
    <xf numFmtId="0" fontId="0" fillId="9" borderId="0" xfId="0" applyFont="1" applyFill="1" applyProtection="1">
      <protection hidden="1"/>
    </xf>
    <xf numFmtId="0" fontId="48" fillId="4" borderId="7" xfId="5" applyNumberFormat="1" applyFont="1" applyFill="1" applyBorder="1" applyAlignment="1" applyProtection="1">
      <alignment horizontal="left" vertical="center" wrapText="1" indent="1"/>
    </xf>
    <xf numFmtId="0" fontId="48" fillId="4" borderId="10" xfId="5" applyNumberFormat="1" applyFont="1" applyFill="1" applyBorder="1" applyAlignment="1" applyProtection="1">
      <alignment horizontal="left" vertical="center" wrapText="1" indent="1"/>
    </xf>
    <xf numFmtId="0" fontId="59" fillId="4" borderId="7" xfId="5" applyNumberFormat="1" applyFont="1" applyFill="1" applyBorder="1" applyAlignment="1" applyProtection="1">
      <alignment horizontal="left" vertical="center" wrapText="1" indent="2"/>
    </xf>
    <xf numFmtId="0" fontId="59" fillId="4" borderId="10" xfId="5" applyNumberFormat="1" applyFont="1" applyFill="1" applyBorder="1" applyAlignment="1" applyProtection="1">
      <alignment horizontal="left" vertical="center" wrapText="1" indent="2"/>
    </xf>
    <xf numFmtId="0" fontId="57" fillId="0" borderId="9" xfId="0" applyNumberFormat="1" applyFont="1" applyFill="1" applyBorder="1" applyAlignment="1" applyProtection="1">
      <alignment horizontal="left" vertical="center"/>
    </xf>
    <xf numFmtId="0" fontId="57" fillId="0" borderId="0" xfId="0" applyNumberFormat="1" applyFont="1" applyFill="1" applyBorder="1" applyAlignment="1" applyProtection="1">
      <alignment horizontal="left" vertical="center"/>
    </xf>
    <xf numFmtId="0" fontId="62" fillId="4" borderId="7" xfId="5" applyNumberFormat="1" applyFont="1" applyFill="1" applyBorder="1" applyAlignment="1" applyProtection="1">
      <alignment horizontal="left" vertical="center" wrapText="1" indent="2"/>
    </xf>
    <xf numFmtId="0" fontId="62" fillId="4" borderId="10" xfId="5" applyNumberFormat="1" applyFont="1" applyFill="1" applyBorder="1" applyAlignment="1" applyProtection="1">
      <alignment horizontal="left" vertical="center" wrapText="1" indent="2"/>
    </xf>
    <xf numFmtId="0" fontId="11" fillId="0" borderId="0" xfId="0" applyFont="1" applyAlignment="1">
      <alignment horizontal="center" vertical="center"/>
    </xf>
    <xf numFmtId="0" fontId="63" fillId="4" borderId="7" xfId="5" applyNumberFormat="1" applyFont="1" applyFill="1" applyBorder="1" applyAlignment="1" applyProtection="1">
      <alignment horizontal="left" vertical="center" wrapText="1" indent="2"/>
    </xf>
    <xf numFmtId="0" fontId="63" fillId="4" borderId="10" xfId="5" applyNumberFormat="1" applyFont="1" applyFill="1" applyBorder="1" applyAlignment="1" applyProtection="1">
      <alignment horizontal="left" vertical="center" wrapText="1" indent="2"/>
    </xf>
    <xf numFmtId="1" fontId="57" fillId="2" borderId="32" xfId="0" applyNumberFormat="1" applyFont="1" applyFill="1" applyBorder="1" applyAlignment="1" applyProtection="1">
      <alignment horizontal="left" vertical="center" wrapText="1" indent="1"/>
    </xf>
    <xf numFmtId="1" fontId="57" fillId="2" borderId="33" xfId="0" applyNumberFormat="1" applyFont="1" applyFill="1" applyBorder="1" applyAlignment="1" applyProtection="1">
      <alignment horizontal="left" vertical="center" wrapText="1" indent="1"/>
    </xf>
    <xf numFmtId="0" fontId="57" fillId="0" borderId="9" xfId="0" applyNumberFormat="1" applyFont="1" applyFill="1" applyBorder="1" applyAlignment="1" applyProtection="1">
      <alignment horizontal="left" vertical="center" indent="2"/>
    </xf>
    <xf numFmtId="0" fontId="57" fillId="0" borderId="0" xfId="0" applyNumberFormat="1" applyFont="1" applyFill="1" applyBorder="1" applyAlignment="1" applyProtection="1">
      <alignment horizontal="left" vertical="center" indent="2"/>
    </xf>
    <xf numFmtId="0" fontId="64" fillId="4" borderId="7" xfId="5" applyNumberFormat="1" applyFont="1" applyFill="1" applyBorder="1" applyAlignment="1" applyProtection="1">
      <alignment horizontal="left" vertical="center" wrapText="1" indent="2"/>
    </xf>
    <xf numFmtId="0" fontId="64" fillId="4" borderId="10" xfId="5" applyNumberFormat="1" applyFont="1" applyFill="1" applyBorder="1" applyAlignment="1" applyProtection="1">
      <alignment horizontal="left" vertical="center" wrapText="1" indent="2"/>
    </xf>
    <xf numFmtId="0" fontId="65" fillId="4" borderId="7" xfId="5" applyNumberFormat="1" applyFont="1" applyFill="1" applyBorder="1" applyAlignment="1" applyProtection="1">
      <alignment horizontal="left" vertical="center" wrapText="1" indent="2"/>
    </xf>
    <xf numFmtId="0" fontId="65" fillId="4" borderId="10" xfId="5" applyNumberFormat="1" applyFont="1" applyFill="1" applyBorder="1" applyAlignment="1" applyProtection="1">
      <alignment horizontal="left" vertical="center" wrapText="1" indent="2"/>
    </xf>
    <xf numFmtId="0" fontId="23" fillId="0" borderId="14" xfId="0" applyNumberFormat="1" applyFont="1" applyFill="1" applyBorder="1" applyAlignment="1" applyProtection="1">
      <alignment horizontal="left" vertical="center"/>
    </xf>
    <xf numFmtId="0" fontId="23" fillId="0" borderId="3" xfId="0" applyNumberFormat="1" applyFont="1" applyFill="1" applyBorder="1" applyAlignment="1" applyProtection="1">
      <alignment horizontal="left" vertical="center"/>
    </xf>
    <xf numFmtId="0" fontId="39" fillId="8" borderId="2" xfId="0" applyFont="1" applyFill="1" applyBorder="1" applyAlignment="1" applyProtection="1">
      <alignment horizontal="left" vertical="center" wrapText="1" indent="1"/>
    </xf>
    <xf numFmtId="0" fontId="43" fillId="2" borderId="2" xfId="0" applyFont="1" applyFill="1" applyBorder="1" applyAlignment="1" applyProtection="1">
      <alignment horizontal="left" vertical="center" wrapText="1" indent="1"/>
    </xf>
    <xf numFmtId="0" fontId="11" fillId="9" borderId="0" xfId="0" applyFont="1" applyFill="1" applyProtection="1"/>
    <xf numFmtId="0" fontId="16" fillId="9" borderId="0" xfId="0" applyFont="1" applyFill="1" applyProtection="1">
      <protection hidden="1"/>
    </xf>
    <xf numFmtId="0" fontId="21" fillId="9" borderId="0" xfId="7" applyFont="1" applyFill="1" applyProtection="1">
      <protection hidden="1"/>
    </xf>
    <xf numFmtId="0" fontId="10" fillId="0" borderId="0" xfId="7" applyFont="1" applyAlignment="1" applyProtection="1">
      <alignment horizontal="left" vertical="center" wrapText="1"/>
      <protection hidden="1"/>
    </xf>
    <xf numFmtId="0" fontId="0" fillId="0" borderId="11" xfId="7" applyFont="1" applyFill="1" applyBorder="1" applyAlignment="1" applyProtection="1">
      <alignment horizontal="left" vertical="center" wrapText="1" indent="1"/>
      <protection hidden="1"/>
    </xf>
    <xf numFmtId="0" fontId="10" fillId="0" borderId="11" xfId="7" applyFont="1" applyFill="1" applyBorder="1" applyAlignment="1" applyProtection="1">
      <alignment horizontal="left" vertical="center" wrapText="1" indent="1"/>
      <protection hidden="1"/>
    </xf>
    <xf numFmtId="0" fontId="55" fillId="0" borderId="0" xfId="7" applyFont="1" applyAlignment="1" applyProtection="1">
      <alignment horizontal="left" vertical="center" wrapText="1"/>
      <protection hidden="1"/>
    </xf>
    <xf numFmtId="0" fontId="0" fillId="0" borderId="11" xfId="7" applyFont="1" applyBorder="1" applyAlignment="1" applyProtection="1">
      <alignment horizontal="left" vertical="center" wrapText="1" indent="1"/>
      <protection hidden="1"/>
    </xf>
    <xf numFmtId="0" fontId="56" fillId="0" borderId="0" xfId="7" applyFont="1" applyAlignment="1" applyProtection="1">
      <alignment horizontal="left" vertical="center" wrapText="1"/>
      <protection hidden="1"/>
    </xf>
    <xf numFmtId="0" fontId="21" fillId="9" borderId="0" xfId="7" applyFill="1" applyProtection="1">
      <protection hidden="1"/>
    </xf>
    <xf numFmtId="0" fontId="10" fillId="0" borderId="0" xfId="0" applyFont="1" applyAlignment="1">
      <alignment horizontal="left" vertical="center" wrapText="1" indent="1"/>
    </xf>
    <xf numFmtId="0" fontId="61" fillId="0" borderId="0" xfId="0" applyFont="1" applyAlignment="1" applyProtection="1">
      <alignment horizontal="left" vertical="center" wrapText="1" indent="1"/>
    </xf>
    <xf numFmtId="0" fontId="0" fillId="25" borderId="0" xfId="0" applyFill="1" applyBorder="1" applyProtection="1"/>
    <xf numFmtId="0" fontId="38" fillId="25" borderId="0" xfId="1" applyFont="1" applyFill="1" applyBorder="1" applyAlignment="1" applyProtection="1">
      <alignment horizontal="center" vertical="center" wrapText="1"/>
    </xf>
    <xf numFmtId="0" fontId="22" fillId="25" borderId="0" xfId="1" applyFont="1" applyFill="1" applyBorder="1" applyAlignment="1" applyProtection="1">
      <alignment horizontal="center" vertical="center"/>
    </xf>
    <xf numFmtId="0" fontId="22" fillId="25" borderId="0" xfId="0" applyFont="1" applyFill="1" applyBorder="1" applyAlignment="1" applyProtection="1">
      <alignment horizontal="center" vertical="center"/>
    </xf>
    <xf numFmtId="0" fontId="69" fillId="25" borderId="0" xfId="0" applyFont="1" applyFill="1" applyBorder="1" applyAlignment="1" applyProtection="1">
      <alignment horizontal="left" vertical="center"/>
    </xf>
    <xf numFmtId="0" fontId="0" fillId="25" borderId="0" xfId="0" applyFill="1" applyBorder="1" applyProtection="1">
      <protection hidden="1"/>
    </xf>
    <xf numFmtId="0" fontId="38" fillId="25" borderId="0" xfId="1" applyFont="1" applyFill="1" applyBorder="1" applyAlignment="1" applyProtection="1">
      <alignment horizontal="center" vertical="center" wrapText="1"/>
      <protection hidden="1"/>
    </xf>
    <xf numFmtId="0" fontId="22" fillId="25" borderId="0" xfId="1" applyFont="1" applyFill="1" applyBorder="1" applyAlignment="1" applyProtection="1">
      <alignment horizontal="center" vertical="center"/>
      <protection hidden="1"/>
    </xf>
    <xf numFmtId="0" fontId="22" fillId="25" borderId="0" xfId="0" applyFont="1" applyFill="1" applyBorder="1" applyAlignment="1" applyProtection="1">
      <alignment horizontal="center" vertical="center"/>
      <protection hidden="1"/>
    </xf>
    <xf numFmtId="0" fontId="69" fillId="25" borderId="0" xfId="0" applyFont="1" applyFill="1" applyBorder="1" applyAlignment="1" applyProtection="1">
      <alignment horizontal="left" vertical="center"/>
      <protection hidden="1"/>
    </xf>
    <xf numFmtId="0" fontId="68" fillId="25" borderId="0" xfId="1" applyFont="1" applyFill="1" applyBorder="1" applyAlignment="1" applyProtection="1">
      <alignment horizontal="center" vertical="center"/>
      <protection hidden="1"/>
    </xf>
    <xf numFmtId="0" fontId="68" fillId="25" borderId="0" xfId="0" applyFont="1" applyFill="1" applyBorder="1" applyAlignment="1" applyProtection="1">
      <alignment horizontal="center" vertical="center"/>
      <protection hidden="1"/>
    </xf>
    <xf numFmtId="0" fontId="11" fillId="25" borderId="0" xfId="0" applyFont="1" applyFill="1" applyBorder="1" applyProtection="1">
      <protection hidden="1"/>
    </xf>
    <xf numFmtId="0" fontId="0" fillId="25" borderId="0" xfId="0" applyFont="1" applyFill="1" applyBorder="1" applyProtection="1">
      <protection hidden="1"/>
    </xf>
    <xf numFmtId="0" fontId="39" fillId="25" borderId="0" xfId="1" applyFont="1" applyFill="1" applyBorder="1" applyAlignment="1" applyProtection="1">
      <alignment horizontal="center" vertical="center" wrapText="1"/>
      <protection hidden="1"/>
    </xf>
    <xf numFmtId="0" fontId="11" fillId="25" borderId="0" xfId="1" applyFont="1" applyFill="1" applyBorder="1" applyAlignment="1" applyProtection="1">
      <alignment horizontal="center" vertical="center"/>
      <protection hidden="1"/>
    </xf>
    <xf numFmtId="0" fontId="11" fillId="25" borderId="0" xfId="0" applyFont="1" applyFill="1" applyBorder="1" applyAlignment="1" applyProtection="1">
      <alignment horizontal="center" vertical="center"/>
      <protection hidden="1"/>
    </xf>
    <xf numFmtId="0" fontId="15" fillId="25" borderId="0" xfId="0" applyFont="1" applyFill="1" applyBorder="1" applyAlignment="1" applyProtection="1">
      <alignment horizontal="center" vertical="center"/>
      <protection hidden="1"/>
    </xf>
    <xf numFmtId="0" fontId="11" fillId="25" borderId="0" xfId="0" applyFont="1" applyFill="1" applyBorder="1" applyProtection="1"/>
    <xf numFmtId="0" fontId="37" fillId="25" borderId="0" xfId="0" applyFont="1" applyFill="1" applyBorder="1" applyAlignment="1" applyProtection="1">
      <alignment horizontal="center" vertical="center"/>
      <protection hidden="1"/>
    </xf>
    <xf numFmtId="0" fontId="16" fillId="25" borderId="0" xfId="0" applyFont="1" applyFill="1" applyBorder="1" applyProtection="1">
      <protection hidden="1"/>
    </xf>
    <xf numFmtId="0" fontId="21" fillId="25" borderId="0" xfId="7" applyFont="1" applyFill="1" applyBorder="1" applyProtection="1">
      <protection hidden="1"/>
    </xf>
    <xf numFmtId="0" fontId="38" fillId="25" borderId="0" xfId="8" applyFont="1" applyFill="1" applyBorder="1" applyAlignment="1" applyProtection="1">
      <alignment horizontal="center" vertical="center" wrapText="1"/>
      <protection hidden="1"/>
    </xf>
    <xf numFmtId="0" fontId="22" fillId="25" borderId="0" xfId="8" applyFont="1" applyFill="1" applyBorder="1" applyAlignment="1" applyProtection="1">
      <alignment horizontal="center" vertical="center"/>
      <protection hidden="1"/>
    </xf>
    <xf numFmtId="0" fontId="22" fillId="25" borderId="0" xfId="7" applyFont="1" applyFill="1" applyBorder="1" applyAlignment="1" applyProtection="1">
      <alignment horizontal="center" vertical="center"/>
      <protection hidden="1"/>
    </xf>
    <xf numFmtId="0" fontId="69" fillId="25" borderId="0" xfId="7" applyFont="1" applyFill="1" applyBorder="1" applyAlignment="1" applyProtection="1">
      <alignment horizontal="left" vertical="center"/>
      <protection hidden="1"/>
    </xf>
    <xf numFmtId="0" fontId="21" fillId="25" borderId="0" xfId="7" applyFill="1" applyBorder="1" applyProtection="1">
      <protection hidden="1"/>
    </xf>
    <xf numFmtId="0" fontId="16" fillId="25" borderId="0" xfId="0" applyFont="1" applyFill="1"/>
    <xf numFmtId="0" fontId="16" fillId="25" borderId="0" xfId="0" applyFont="1" applyFill="1" applyBorder="1" applyAlignment="1">
      <alignment horizontal="center" vertical="center"/>
    </xf>
    <xf numFmtId="0" fontId="69" fillId="25" borderId="0" xfId="0" applyFont="1" applyFill="1" applyBorder="1" applyAlignment="1">
      <alignment horizontal="left" vertical="center"/>
    </xf>
    <xf numFmtId="14" fontId="0" fillId="2" borderId="31" xfId="0" applyNumberFormat="1" applyFont="1" applyFill="1" applyBorder="1" applyAlignment="1" applyProtection="1">
      <alignment horizontal="left" vertical="center" wrapText="1" indent="1"/>
    </xf>
    <xf numFmtId="14" fontId="0" fillId="2" borderId="24" xfId="0" applyNumberFormat="1" applyFont="1" applyFill="1" applyBorder="1" applyAlignment="1" applyProtection="1">
      <alignment horizontal="left" vertical="center" wrapText="1" indent="1"/>
    </xf>
    <xf numFmtId="14" fontId="0" fillId="2" borderId="16" xfId="0" applyNumberFormat="1" applyFont="1" applyFill="1" applyBorder="1" applyAlignment="1" applyProtection="1">
      <alignment horizontal="left" vertical="center" wrapText="1" indent="1"/>
    </xf>
    <xf numFmtId="164" fontId="0" fillId="2" borderId="5" xfId="0" applyNumberFormat="1" applyFont="1" applyFill="1" applyBorder="1" applyAlignment="1" applyProtection="1">
      <alignment horizontal="left" vertical="center" wrapText="1" indent="2"/>
    </xf>
    <xf numFmtId="164" fontId="0" fillId="2" borderId="5" xfId="0" applyNumberFormat="1" applyFont="1" applyFill="1" applyBorder="1" applyAlignment="1" applyProtection="1">
      <alignment horizontal="center" vertical="center"/>
    </xf>
    <xf numFmtId="164" fontId="0" fillId="2" borderId="12" xfId="0" applyNumberFormat="1" applyFont="1" applyFill="1" applyBorder="1" applyAlignment="1" applyProtection="1">
      <alignment horizontal="center" vertical="center"/>
    </xf>
    <xf numFmtId="0" fontId="41" fillId="2" borderId="13" xfId="0" applyFont="1" applyFill="1" applyBorder="1" applyAlignment="1" applyProtection="1">
      <alignment horizontal="left" vertical="center" wrapText="1" indent="1"/>
    </xf>
    <xf numFmtId="0" fontId="41" fillId="2" borderId="18" xfId="0" applyFont="1" applyFill="1" applyBorder="1" applyAlignment="1" applyProtection="1">
      <alignment horizontal="left" vertical="center" wrapText="1" indent="1"/>
    </xf>
    <xf numFmtId="0" fontId="41" fillId="2" borderId="19" xfId="0" applyFont="1" applyFill="1" applyBorder="1" applyAlignment="1" applyProtection="1">
      <alignment horizontal="left" vertical="center" wrapText="1" indent="1"/>
    </xf>
    <xf numFmtId="0" fontId="45" fillId="2" borderId="21" xfId="0" applyFont="1" applyFill="1" applyBorder="1" applyAlignment="1" applyProtection="1">
      <alignment horizontal="right" vertical="center" wrapText="1" indent="2"/>
    </xf>
    <xf numFmtId="0" fontId="15" fillId="2" borderId="0" xfId="0" applyFont="1" applyFill="1" applyProtection="1">
      <protection hidden="1"/>
    </xf>
    <xf numFmtId="0" fontId="0" fillId="2" borderId="0" xfId="0" applyFont="1" applyFill="1" applyProtection="1">
      <protection hidden="1"/>
    </xf>
    <xf numFmtId="0" fontId="16" fillId="2" borderId="0" xfId="0" applyFont="1" applyFill="1" applyProtection="1">
      <protection hidden="1"/>
    </xf>
    <xf numFmtId="0" fontId="39" fillId="2" borderId="27" xfId="0" quotePrefix="1" applyNumberFormat="1" applyFont="1" applyFill="1" applyBorder="1" applyAlignment="1" applyProtection="1">
      <alignment horizontal="left" vertical="center" wrapText="1" indent="1"/>
    </xf>
    <xf numFmtId="0" fontId="39" fillId="2" borderId="28" xfId="5" applyNumberFormat="1" applyFont="1" applyFill="1" applyBorder="1" applyAlignment="1" applyProtection="1">
      <alignment horizontal="left" vertical="center" indent="1"/>
    </xf>
    <xf numFmtId="0" fontId="39" fillId="2" borderId="29" xfId="0" quotePrefix="1" applyNumberFormat="1" applyFont="1" applyFill="1" applyBorder="1" applyAlignment="1" applyProtection="1">
      <alignment horizontal="left" vertical="center" wrapText="1" indent="1"/>
    </xf>
    <xf numFmtId="0" fontId="39" fillId="2" borderId="25" xfId="0" quotePrefix="1" applyNumberFormat="1" applyFont="1" applyFill="1" applyBorder="1" applyAlignment="1" applyProtection="1">
      <alignment horizontal="left" vertical="center" wrapText="1" indent="1"/>
    </xf>
    <xf numFmtId="14" fontId="39" fillId="2" borderId="25" xfId="0" quotePrefix="1" applyNumberFormat="1" applyFont="1" applyFill="1" applyBorder="1" applyAlignment="1" applyProtection="1">
      <alignment horizontal="left" vertical="center" wrapText="1" indent="1"/>
    </xf>
    <xf numFmtId="164" fontId="39" fillId="2" borderId="25" xfId="0" quotePrefix="1" applyNumberFormat="1" applyFont="1" applyFill="1" applyBorder="1" applyAlignment="1" applyProtection="1">
      <alignment horizontal="left" vertical="center" wrapText="1" indent="1"/>
    </xf>
    <xf numFmtId="14" fontId="39" fillId="2" borderId="29" xfId="0" quotePrefix="1" applyNumberFormat="1" applyFont="1" applyFill="1" applyBorder="1" applyAlignment="1" applyProtection="1">
      <alignment horizontal="left" vertical="center" wrapText="1" indent="1"/>
    </xf>
    <xf numFmtId="164" fontId="39" fillId="2" borderId="29" xfId="0" quotePrefix="1" applyNumberFormat="1" applyFont="1" applyFill="1" applyBorder="1" applyAlignment="1" applyProtection="1">
      <alignment horizontal="left" vertical="center" wrapText="1" indent="1"/>
    </xf>
    <xf numFmtId="0" fontId="39" fillId="2" borderId="20" xfId="0" quotePrefix="1" applyNumberFormat="1" applyFont="1" applyFill="1" applyBorder="1" applyAlignment="1" applyProtection="1">
      <alignment horizontal="left" vertical="center" wrapText="1" indent="1"/>
    </xf>
  </cellXfs>
  <cellStyles count="9">
    <cellStyle name="Hiperlink 2" xfId="2" xr:uid="{00000000-0005-0000-0000-000001000000}"/>
    <cellStyle name="Hiperlink 3" xfId="8" xr:uid="{00000000-0005-0000-0000-000002000000}"/>
    <cellStyle name="Hipervínculo" xfId="1" builtinId="8"/>
    <cellStyle name="Hipervínculo visitado" xfId="6" builtinId="9" hidden="1"/>
    <cellStyle name="Normal" xfId="0" builtinId="0"/>
    <cellStyle name="Normal 2" xfId="3" xr:uid="{00000000-0005-0000-0000-000005000000}"/>
    <cellStyle name="Normal 3" xfId="4" xr:uid="{00000000-0005-0000-0000-000006000000}"/>
    <cellStyle name="Normal 4" xfId="7" xr:uid="{00000000-0005-0000-0000-000007000000}"/>
    <cellStyle name="Porcentaje" xfId="5" builtinId="5"/>
  </cellStyles>
  <dxfs count="145">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font>
      <fill>
        <patternFill patternType="none">
          <bgColor auto="1"/>
        </patternFill>
      </fill>
      <border>
        <left/>
        <right/>
        <top/>
        <bottom/>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color theme="0"/>
      </font>
      <fill>
        <patternFill>
          <bgColor rgb="FFF2B800"/>
        </patternFill>
      </fill>
    </dxf>
    <dxf>
      <font>
        <b val="0"/>
        <i val="0"/>
        <color theme="0"/>
      </font>
      <fill>
        <patternFill>
          <bgColor rgb="FF55B03E"/>
        </patternFill>
      </fill>
    </dxf>
    <dxf>
      <font>
        <b val="0"/>
        <i val="0"/>
        <color theme="0"/>
      </font>
      <fill>
        <patternFill>
          <bgColor rgb="FFF0462E"/>
        </patternFill>
      </fill>
    </dxf>
    <dxf>
      <font>
        <color theme="1" tint="0.24994659260841701"/>
      </font>
      <fill>
        <patternFill>
          <bgColor rgb="FFEAEAEA"/>
        </patternFill>
      </fill>
    </dxf>
    <dxf>
      <font>
        <color theme="0"/>
      </font>
      <fill>
        <patternFill patternType="none">
          <bgColor auto="1"/>
        </patternFill>
      </fill>
      <border>
        <left/>
        <right/>
        <top/>
        <bottom/>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font>
      <fill>
        <patternFill patternType="none">
          <bgColor auto="1"/>
        </patternFill>
      </fill>
      <border>
        <left/>
        <right/>
        <top/>
        <bottom/>
      </border>
    </dxf>
    <dxf>
      <font>
        <b val="0"/>
        <i val="0"/>
        <color theme="0"/>
      </font>
      <fill>
        <patternFill>
          <bgColor rgb="FFF2B800"/>
        </patternFill>
      </fill>
    </dxf>
    <dxf>
      <font>
        <b val="0"/>
        <i val="0"/>
        <color theme="0"/>
      </font>
      <fill>
        <patternFill>
          <bgColor rgb="FF55B03E"/>
        </patternFill>
      </fill>
    </dxf>
    <dxf>
      <font>
        <b val="0"/>
        <i val="0"/>
        <color theme="0"/>
      </font>
      <fill>
        <patternFill>
          <bgColor rgb="FFF0462E"/>
        </patternFill>
      </fill>
    </dxf>
    <dxf>
      <font>
        <color theme="1" tint="0.24994659260841701"/>
      </font>
      <fill>
        <patternFill>
          <bgColor rgb="FFEAEAEA"/>
        </patternFill>
      </fill>
    </dxf>
    <dxf>
      <font>
        <b/>
        <i val="0"/>
        <color theme="0"/>
      </font>
      <fill>
        <patternFill>
          <bgColor rgb="FFFFC000"/>
        </patternFill>
      </fill>
    </dxf>
    <dxf>
      <font>
        <b/>
        <i val="0"/>
        <color theme="0"/>
      </font>
      <fill>
        <patternFill>
          <bgColor rgb="FFF0462E"/>
        </patternFill>
      </fill>
    </dxf>
    <dxf>
      <font>
        <b/>
        <i val="0"/>
        <color theme="0"/>
      </font>
      <fill>
        <patternFill>
          <bgColor rgb="FF55B03E"/>
        </patternFill>
      </fill>
    </dxf>
    <dxf>
      <font>
        <color theme="0"/>
      </font>
      <fill>
        <patternFill>
          <bgColor rgb="FFFFC000"/>
        </patternFill>
      </fill>
    </dxf>
    <dxf>
      <font>
        <color theme="0"/>
      </font>
      <fill>
        <patternFill>
          <bgColor rgb="FFF08C00"/>
        </patternFill>
      </fill>
    </dxf>
    <dxf>
      <font>
        <color theme="0"/>
      </font>
      <fill>
        <patternFill>
          <bgColor rgb="FF669BCC"/>
        </patternFill>
      </fill>
    </dxf>
    <dxf>
      <font>
        <color theme="0"/>
      </font>
      <fill>
        <patternFill>
          <bgColor rgb="FF55B03E"/>
        </patternFill>
      </fill>
    </dxf>
    <dxf>
      <font>
        <b val="0"/>
        <i val="0"/>
        <color theme="0"/>
      </font>
      <fill>
        <patternFill>
          <bgColor rgb="FF55B03E"/>
        </patternFill>
      </fill>
    </dxf>
    <dxf>
      <font>
        <b val="0"/>
        <i val="0"/>
        <color theme="0"/>
      </font>
      <fill>
        <patternFill>
          <bgColor rgb="FFF0462E"/>
        </patternFill>
      </fill>
    </dxf>
    <dxf>
      <font>
        <b val="0"/>
        <i val="0"/>
        <color theme="0"/>
      </font>
      <fill>
        <patternFill>
          <bgColor rgb="FFF0462E"/>
        </patternFill>
      </fill>
    </dxf>
    <dxf>
      <font>
        <b val="0"/>
        <i val="0"/>
        <color theme="0"/>
      </font>
      <fill>
        <patternFill>
          <bgColor rgb="FF0070C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s>
  <tableStyles count="0" defaultTableStyle="TableStyleMedium2" defaultPivotStyle="PivotStyleLight16"/>
  <colors>
    <mruColors>
      <color rgb="FF669BCC"/>
      <color rgb="FFF0462E"/>
      <color rgb="FFF08C00"/>
      <color rgb="FF55B03E"/>
      <color rgb="FF6699CC"/>
      <color rgb="FF3E6CC0"/>
      <color rgb="FF6C0000"/>
      <color rgb="FFEA6F00"/>
      <color rgb="FFFA7800"/>
      <color rgb="FFF2B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963219829309411"/>
          <c:y val="9.8982422199444392E-2"/>
          <c:w val="0.29986737584954198"/>
          <c:h val="0.86375909295579356"/>
        </c:manualLayout>
      </c:layout>
      <c:radarChart>
        <c:radarStyle val="filled"/>
        <c:varyColors val="0"/>
        <c:ser>
          <c:idx val="0"/>
          <c:order val="0"/>
          <c:spPr>
            <a:solidFill>
              <a:srgbClr val="5B9BD5"/>
            </a:solidFill>
            <a:ln w="25400">
              <a:noFill/>
            </a:ln>
          </c:spPr>
          <c:cat>
            <c:strRef>
              <c:f>Rel_PESTAL!$C$8:$C$13</c:f>
              <c:strCache>
                <c:ptCount val="6"/>
                <c:pt idx="0">
                  <c:v>Políticos</c:v>
                </c:pt>
                <c:pt idx="1">
                  <c:v>Económicos</c:v>
                </c:pt>
                <c:pt idx="2">
                  <c:v>Sociales</c:v>
                </c:pt>
                <c:pt idx="3">
                  <c:v>Tecnológicos</c:v>
                </c:pt>
                <c:pt idx="4">
                  <c:v>Ambientales</c:v>
                </c:pt>
                <c:pt idx="5">
                  <c:v>Legales</c:v>
                </c:pt>
              </c:strCache>
            </c:strRef>
          </c:cat>
          <c:val>
            <c:numRef>
              <c:f>Rel_PESTAL!$E$8:$E$13</c:f>
              <c:numCache>
                <c:formatCode>0</c:formatCode>
                <c:ptCount val="6"/>
                <c:pt idx="0">
                  <c:v>266</c:v>
                </c:pt>
                <c:pt idx="1">
                  <c:v>298</c:v>
                </c:pt>
                <c:pt idx="2">
                  <c:v>226</c:v>
                </c:pt>
                <c:pt idx="3">
                  <c:v>193</c:v>
                </c:pt>
                <c:pt idx="4">
                  <c:v>61</c:v>
                </c:pt>
                <c:pt idx="5">
                  <c:v>218</c:v>
                </c:pt>
              </c:numCache>
            </c:numRef>
          </c:val>
          <c:extLst>
            <c:ext xmlns:c16="http://schemas.microsoft.com/office/drawing/2014/chart" uri="{C3380CC4-5D6E-409C-BE32-E72D297353CC}">
              <c16:uniqueId val="{00000000-5E9C-45E5-B9BF-23B50B4E3C4F}"/>
            </c:ext>
          </c:extLst>
        </c:ser>
        <c:dLbls>
          <c:showLegendKey val="0"/>
          <c:showVal val="0"/>
          <c:showCatName val="0"/>
          <c:showSerName val="0"/>
          <c:showPercent val="0"/>
          <c:showBubbleSize val="0"/>
        </c:dLbls>
        <c:axId val="-1224315056"/>
        <c:axId val="-1224308528"/>
      </c:radarChart>
      <c:catAx>
        <c:axId val="-1224315056"/>
        <c:scaling>
          <c:orientation val="minMax"/>
        </c:scaling>
        <c:delete val="0"/>
        <c:axPos val="b"/>
        <c:majorGridlines>
          <c:spPr>
            <a:ln w="6350">
              <a:noFill/>
            </a:ln>
          </c:spPr>
        </c:majorGridlines>
        <c:numFmt formatCode="General" sourceLinked="1"/>
        <c:majorTickMark val="out"/>
        <c:minorTickMark val="none"/>
        <c:tickLblPos val="nextTo"/>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24308528"/>
        <c:crosses val="autoZero"/>
        <c:auto val="0"/>
        <c:lblAlgn val="ctr"/>
        <c:lblOffset val="100"/>
        <c:noMultiLvlLbl val="0"/>
      </c:catAx>
      <c:valAx>
        <c:axId val="-1224308528"/>
        <c:scaling>
          <c:orientation val="minMax"/>
        </c:scaling>
        <c:delete val="0"/>
        <c:axPos val="l"/>
        <c:majorGridlines>
          <c:spPr>
            <a:ln w="9525" cap="flat" cmpd="sng" algn="ctr">
              <a:solidFill>
                <a:schemeClr val="bg1">
                  <a:lumMod val="6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24315056"/>
        <c:crosses val="autoZero"/>
        <c:crossBetween val="between"/>
      </c:valAx>
      <c:spPr>
        <a:noFill/>
        <a:ln w="25400">
          <a:noFill/>
        </a:ln>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36" footer="0.3149606200000003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55B03E"/>
            </a:solidFill>
            <a:ln w="25400">
              <a:noFill/>
            </a:ln>
          </c:spPr>
          <c:invertIfNegative val="0"/>
          <c:dPt>
            <c:idx val="0"/>
            <c:invertIfNegative val="0"/>
            <c:bubble3D val="0"/>
            <c:spPr>
              <a:solidFill>
                <a:srgbClr val="669BCC"/>
              </a:solidFill>
              <a:ln w="25400">
                <a:noFill/>
              </a:ln>
            </c:spPr>
            <c:extLst>
              <c:ext xmlns:c16="http://schemas.microsoft.com/office/drawing/2014/chart" uri="{C3380CC4-5D6E-409C-BE32-E72D297353CC}">
                <c16:uniqueId val="{00000004-4384-49BF-99DC-8951F7FBEDC2}"/>
              </c:ext>
            </c:extLst>
          </c:dPt>
          <c:dPt>
            <c:idx val="1"/>
            <c:invertIfNegative val="0"/>
            <c:bubble3D val="0"/>
            <c:spPr>
              <a:solidFill>
                <a:schemeClr val="accent6">
                  <a:lumMod val="60000"/>
                  <a:lumOff val="40000"/>
                </a:schemeClr>
              </a:solidFill>
              <a:ln w="25400">
                <a:noFill/>
              </a:ln>
            </c:spPr>
            <c:extLst>
              <c:ext xmlns:c16="http://schemas.microsoft.com/office/drawing/2014/chart" uri="{C3380CC4-5D6E-409C-BE32-E72D297353CC}">
                <c16:uniqueId val="{00000003-4384-49BF-99DC-8951F7FBEDC2}"/>
              </c:ext>
            </c:extLst>
          </c:dPt>
          <c:dPt>
            <c:idx val="2"/>
            <c:invertIfNegative val="0"/>
            <c:bubble3D val="0"/>
            <c:spPr>
              <a:solidFill>
                <a:srgbClr val="FFC000"/>
              </a:solidFill>
              <a:ln w="25400">
                <a:noFill/>
              </a:ln>
            </c:spPr>
            <c:extLst>
              <c:ext xmlns:c16="http://schemas.microsoft.com/office/drawing/2014/chart" uri="{C3380CC4-5D6E-409C-BE32-E72D297353CC}">
                <c16:uniqueId val="{00000002-4384-49BF-99DC-8951F7FBEDC2}"/>
              </c:ext>
            </c:extLst>
          </c:dPt>
          <c:dPt>
            <c:idx val="4"/>
            <c:invertIfNegative val="0"/>
            <c:bubble3D val="0"/>
            <c:spPr>
              <a:solidFill>
                <a:srgbClr val="F0462E"/>
              </a:solidFill>
              <a:ln w="25400">
                <a:noFill/>
              </a:ln>
            </c:spPr>
            <c:extLst>
              <c:ext xmlns:c16="http://schemas.microsoft.com/office/drawing/2014/chart" uri="{C3380CC4-5D6E-409C-BE32-E72D297353CC}">
                <c16:uniqueId val="{00000001-E68A-482E-ACA3-3B3E00308E53}"/>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Rel_PA!$R$8:$R$12</c:f>
              <c:strCache>
                <c:ptCount val="5"/>
                <c:pt idx="0">
                  <c:v>En Espera</c:v>
                </c:pt>
                <c:pt idx="1">
                  <c:v>Temprano</c:v>
                </c:pt>
                <c:pt idx="2">
                  <c:v>En Proceso</c:v>
                </c:pt>
                <c:pt idx="3">
                  <c:v>Concluido</c:v>
                </c:pt>
                <c:pt idx="4">
                  <c:v>Retrasado</c:v>
                </c:pt>
              </c:strCache>
            </c:strRef>
          </c:cat>
          <c:val>
            <c:numRef>
              <c:f>Rel_PA!$S$8:$S$12</c:f>
              <c:numCache>
                <c:formatCode>General</c:formatCode>
                <c:ptCount val="5"/>
                <c:pt idx="0">
                  <c:v>1</c:v>
                </c:pt>
                <c:pt idx="1">
                  <c:v>0</c:v>
                </c:pt>
                <c:pt idx="2">
                  <c:v>1</c:v>
                </c:pt>
                <c:pt idx="3">
                  <c:v>4</c:v>
                </c:pt>
                <c:pt idx="4">
                  <c:v>6</c:v>
                </c:pt>
              </c:numCache>
            </c:numRef>
          </c:val>
          <c:extLst>
            <c:ext xmlns:c16="http://schemas.microsoft.com/office/drawing/2014/chart" uri="{C3380CC4-5D6E-409C-BE32-E72D297353CC}">
              <c16:uniqueId val="{00000002-E68A-482E-ACA3-3B3E00308E53}"/>
            </c:ext>
          </c:extLst>
        </c:ser>
        <c:dLbls>
          <c:showLegendKey val="0"/>
          <c:showVal val="0"/>
          <c:showCatName val="0"/>
          <c:showSerName val="0"/>
          <c:showPercent val="0"/>
          <c:showBubbleSize val="0"/>
        </c:dLbls>
        <c:gapWidth val="150"/>
        <c:overlap val="-25"/>
        <c:axId val="-1224316144"/>
        <c:axId val="-1224318864"/>
      </c:barChart>
      <c:catAx>
        <c:axId val="-122431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crossAx val="-1224318864"/>
        <c:crosses val="autoZero"/>
        <c:auto val="1"/>
        <c:lblAlgn val="ctr"/>
        <c:lblOffset val="100"/>
        <c:noMultiLvlLbl val="0"/>
      </c:catAx>
      <c:valAx>
        <c:axId val="-1224318864"/>
        <c:scaling>
          <c:orientation val="minMax"/>
        </c:scaling>
        <c:delete val="1"/>
        <c:axPos val="l"/>
        <c:numFmt formatCode="General" sourceLinked="1"/>
        <c:majorTickMark val="out"/>
        <c:minorTickMark val="none"/>
        <c:tickLblPos val="none"/>
        <c:crossAx val="-1224316144"/>
        <c:crosses val="autoZero"/>
        <c:crossBetween val="between"/>
      </c:valAx>
      <c:spPr>
        <a:solidFill>
          <a:srgbClr val="EAEAEA"/>
        </a:solidFill>
        <a:ln w="25400">
          <a:noFill/>
        </a:ln>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36" footer="0.31496062000000036"/>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Rel_PA!$R$4</c:f>
              <c:strCache>
                <c:ptCount val="1"/>
                <c:pt idx="0">
                  <c:v>En el Plazo</c:v>
                </c:pt>
              </c:strCache>
            </c:strRef>
          </c:tx>
          <c:spPr>
            <a:solidFill>
              <a:srgbClr val="55B03E"/>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Ref>
              <c:f>Rel_PA!$S$4</c:f>
              <c:numCache>
                <c:formatCode>General</c:formatCode>
                <c:ptCount val="1"/>
                <c:pt idx="0">
                  <c:v>6</c:v>
                </c:pt>
              </c:numCache>
            </c:numRef>
          </c:val>
          <c:extLst>
            <c:ext xmlns:c16="http://schemas.microsoft.com/office/drawing/2014/chart" uri="{C3380CC4-5D6E-409C-BE32-E72D297353CC}">
              <c16:uniqueId val="{00000000-49B9-46D8-9BB0-CE96444ECDD3}"/>
            </c:ext>
          </c:extLst>
        </c:ser>
        <c:ser>
          <c:idx val="1"/>
          <c:order val="1"/>
          <c:tx>
            <c:strRef>
              <c:f>Rel_PA!$R$5</c:f>
              <c:strCache>
                <c:ptCount val="1"/>
                <c:pt idx="0">
                  <c:v>Retrasado</c:v>
                </c:pt>
              </c:strCache>
            </c:strRef>
          </c:tx>
          <c:spPr>
            <a:solidFill>
              <a:srgbClr val="F0462E"/>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Ref>
              <c:f>Rel_PA!$S$5</c:f>
              <c:numCache>
                <c:formatCode>General</c:formatCode>
                <c:ptCount val="1"/>
                <c:pt idx="0">
                  <c:v>6</c:v>
                </c:pt>
              </c:numCache>
            </c:numRef>
          </c:val>
          <c:extLst>
            <c:ext xmlns:c16="http://schemas.microsoft.com/office/drawing/2014/chart" uri="{C3380CC4-5D6E-409C-BE32-E72D297353CC}">
              <c16:uniqueId val="{00000001-49B9-46D8-9BB0-CE96444ECDD3}"/>
            </c:ext>
          </c:extLst>
        </c:ser>
        <c:dLbls>
          <c:showLegendKey val="0"/>
          <c:showVal val="0"/>
          <c:showCatName val="0"/>
          <c:showSerName val="0"/>
          <c:showPercent val="0"/>
          <c:showBubbleSize val="0"/>
        </c:dLbls>
        <c:gapWidth val="150"/>
        <c:overlap val="-25"/>
        <c:axId val="-1224314512"/>
        <c:axId val="-1224306352"/>
      </c:barChart>
      <c:catAx>
        <c:axId val="-1224314512"/>
        <c:scaling>
          <c:orientation val="minMax"/>
        </c:scaling>
        <c:delete val="1"/>
        <c:axPos val="b"/>
        <c:numFmt formatCode="General" sourceLinked="1"/>
        <c:majorTickMark val="out"/>
        <c:minorTickMark val="none"/>
        <c:tickLblPos val="none"/>
        <c:crossAx val="-1224306352"/>
        <c:crosses val="autoZero"/>
        <c:auto val="1"/>
        <c:lblAlgn val="ctr"/>
        <c:lblOffset val="100"/>
        <c:noMultiLvlLbl val="0"/>
      </c:catAx>
      <c:valAx>
        <c:axId val="-1224306352"/>
        <c:scaling>
          <c:orientation val="minMax"/>
        </c:scaling>
        <c:delete val="1"/>
        <c:axPos val="l"/>
        <c:numFmt formatCode="General" sourceLinked="1"/>
        <c:majorTickMark val="out"/>
        <c:minorTickMark val="none"/>
        <c:tickLblPos val="none"/>
        <c:crossAx val="-1224314512"/>
        <c:crosses val="autoZero"/>
        <c:crossBetween val="between"/>
      </c:valAx>
      <c:spPr>
        <a:solidFill>
          <a:srgbClr val="EAEAEA"/>
        </a:solidFill>
        <a:ln w="25400">
          <a:noFill/>
        </a:ln>
      </c:spPr>
    </c:plotArea>
    <c:legend>
      <c:legendPos val="t"/>
      <c:overlay val="0"/>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36" footer="0.31496062000000036"/>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394520295714033"/>
          <c:y val="8.4863305718980389E-2"/>
          <c:w val="0.59128406992981919"/>
          <c:h val="0.81635888178884075"/>
        </c:manualLayout>
      </c:layout>
      <c:radarChart>
        <c:radarStyle val="filled"/>
        <c:varyColors val="0"/>
        <c:ser>
          <c:idx val="0"/>
          <c:order val="0"/>
          <c:spPr>
            <a:solidFill>
              <a:schemeClr val="accent1"/>
            </a:solidFill>
            <a:ln>
              <a:noFill/>
            </a:ln>
            <a:effectLst/>
          </c:spPr>
          <c:cat>
            <c:strRef>
              <c:f>Dash1!$C$6:$C$11</c:f>
              <c:strCache>
                <c:ptCount val="6"/>
                <c:pt idx="0">
                  <c:v>Políticos</c:v>
                </c:pt>
                <c:pt idx="1">
                  <c:v>Económicos</c:v>
                </c:pt>
                <c:pt idx="2">
                  <c:v>Sociales</c:v>
                </c:pt>
                <c:pt idx="3">
                  <c:v>Tecnológicos</c:v>
                </c:pt>
                <c:pt idx="4">
                  <c:v>Ambientales</c:v>
                </c:pt>
                <c:pt idx="5">
                  <c:v>Legales</c:v>
                </c:pt>
              </c:strCache>
            </c:strRef>
          </c:cat>
          <c:val>
            <c:numRef>
              <c:f>Dash1!$D$6:$D$11</c:f>
              <c:numCache>
                <c:formatCode>0</c:formatCode>
                <c:ptCount val="6"/>
                <c:pt idx="0">
                  <c:v>266</c:v>
                </c:pt>
                <c:pt idx="1">
                  <c:v>298</c:v>
                </c:pt>
                <c:pt idx="2">
                  <c:v>226</c:v>
                </c:pt>
                <c:pt idx="3">
                  <c:v>193</c:v>
                </c:pt>
                <c:pt idx="4">
                  <c:v>61</c:v>
                </c:pt>
                <c:pt idx="5">
                  <c:v>218</c:v>
                </c:pt>
              </c:numCache>
            </c:numRef>
          </c:val>
          <c:extLst>
            <c:ext xmlns:c16="http://schemas.microsoft.com/office/drawing/2014/chart" uri="{C3380CC4-5D6E-409C-BE32-E72D297353CC}">
              <c16:uniqueId val="{00000000-B638-43E2-ADAE-7D335B5799A4}"/>
            </c:ext>
          </c:extLst>
        </c:ser>
        <c:dLbls>
          <c:showLegendKey val="0"/>
          <c:showVal val="0"/>
          <c:showCatName val="0"/>
          <c:showSerName val="0"/>
          <c:showPercent val="0"/>
          <c:showBubbleSize val="0"/>
        </c:dLbls>
        <c:axId val="-1224315056"/>
        <c:axId val="-1224308528"/>
      </c:radarChart>
      <c:catAx>
        <c:axId val="-122431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24308528"/>
        <c:crosses val="autoZero"/>
        <c:auto val="0"/>
        <c:lblAlgn val="ctr"/>
        <c:lblOffset val="100"/>
        <c:noMultiLvlLbl val="0"/>
      </c:catAx>
      <c:valAx>
        <c:axId val="-1224308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24315056"/>
        <c:crosses val="autoZero"/>
        <c:crossBetween val="between"/>
        <c:majorUnit val="300"/>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36" footer="0.3149606200000003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rgbClr val="3E6CC0"/>
              </a:solidFill>
              <a:ln w="19050">
                <a:solidFill>
                  <a:schemeClr val="lt1"/>
                </a:solidFill>
              </a:ln>
              <a:effectLst/>
            </c:spPr>
            <c:extLst>
              <c:ext xmlns:c16="http://schemas.microsoft.com/office/drawing/2014/chart" uri="{C3380CC4-5D6E-409C-BE32-E72D297353CC}">
                <c16:uniqueId val="{00000001-7448-4B70-9FF0-3D32815E109E}"/>
              </c:ext>
            </c:extLst>
          </c:dPt>
          <c:dPt>
            <c:idx val="1"/>
            <c:bubble3D val="0"/>
            <c:spPr>
              <a:solidFill>
                <a:srgbClr val="6699CC"/>
              </a:solidFill>
              <a:ln w="19050">
                <a:solidFill>
                  <a:schemeClr val="lt1"/>
                </a:solidFill>
              </a:ln>
              <a:effectLst/>
            </c:spPr>
            <c:extLst>
              <c:ext xmlns:c16="http://schemas.microsoft.com/office/drawing/2014/chart" uri="{C3380CC4-5D6E-409C-BE32-E72D297353CC}">
                <c16:uniqueId val="{00000003-7448-4B70-9FF0-3D32815E109E}"/>
              </c:ext>
            </c:extLst>
          </c:dPt>
          <c:dPt>
            <c:idx val="2"/>
            <c:bubble3D val="0"/>
            <c:spPr>
              <a:solidFill>
                <a:srgbClr val="55B03E"/>
              </a:solidFill>
              <a:ln w="19050">
                <a:solidFill>
                  <a:schemeClr val="lt1"/>
                </a:solidFill>
              </a:ln>
              <a:effectLst/>
            </c:spPr>
            <c:extLst>
              <c:ext xmlns:c16="http://schemas.microsoft.com/office/drawing/2014/chart" uri="{C3380CC4-5D6E-409C-BE32-E72D297353CC}">
                <c16:uniqueId val="{00000005-7448-4B70-9FF0-3D32815E109E}"/>
              </c:ext>
            </c:extLst>
          </c:dPt>
          <c:dPt>
            <c:idx val="3"/>
            <c:bubble3D val="0"/>
            <c:spPr>
              <a:solidFill>
                <a:srgbClr val="FFC000"/>
              </a:solidFill>
              <a:ln w="19050">
                <a:solidFill>
                  <a:schemeClr val="lt1"/>
                </a:solidFill>
              </a:ln>
              <a:effectLst/>
            </c:spPr>
            <c:extLst>
              <c:ext xmlns:c16="http://schemas.microsoft.com/office/drawing/2014/chart" uri="{C3380CC4-5D6E-409C-BE32-E72D297353CC}">
                <c16:uniqueId val="{00000007-7448-4B70-9FF0-3D32815E109E}"/>
              </c:ext>
            </c:extLst>
          </c:dPt>
          <c:dPt>
            <c:idx val="4"/>
            <c:bubble3D val="0"/>
            <c:spPr>
              <a:solidFill>
                <a:srgbClr val="F08C00"/>
              </a:solidFill>
              <a:ln w="19050">
                <a:solidFill>
                  <a:schemeClr val="lt1"/>
                </a:solidFill>
              </a:ln>
              <a:effectLst/>
            </c:spPr>
            <c:extLst>
              <c:ext xmlns:c16="http://schemas.microsoft.com/office/drawing/2014/chart" uri="{C3380CC4-5D6E-409C-BE32-E72D297353CC}">
                <c16:uniqueId val="{00000008-9B99-4B23-A3E9-0CA46B86B40F}"/>
              </c:ext>
            </c:extLst>
          </c:dPt>
          <c:dPt>
            <c:idx val="5"/>
            <c:bubble3D val="0"/>
            <c:spPr>
              <a:solidFill>
                <a:srgbClr val="F0462E"/>
              </a:solidFill>
              <a:ln w="19050">
                <a:solidFill>
                  <a:schemeClr val="lt1"/>
                </a:solidFill>
              </a:ln>
              <a:effectLst/>
            </c:spPr>
            <c:extLst>
              <c:ext xmlns:c16="http://schemas.microsoft.com/office/drawing/2014/chart" uri="{C3380CC4-5D6E-409C-BE32-E72D297353CC}">
                <c16:uniqueId val="{00000009-9B99-4B23-A3E9-0CA46B86B40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Rel_PESTAL!$C$8:$C$13</c:f>
              <c:strCache>
                <c:ptCount val="6"/>
                <c:pt idx="0">
                  <c:v>Políticos</c:v>
                </c:pt>
                <c:pt idx="1">
                  <c:v>Económicos</c:v>
                </c:pt>
                <c:pt idx="2">
                  <c:v>Sociales</c:v>
                </c:pt>
                <c:pt idx="3">
                  <c:v>Tecnológicos</c:v>
                </c:pt>
                <c:pt idx="4">
                  <c:v>Ambientales</c:v>
                </c:pt>
                <c:pt idx="5">
                  <c:v>Legales</c:v>
                </c:pt>
              </c:strCache>
            </c:strRef>
          </c:cat>
          <c:val>
            <c:numRef>
              <c:f>Rel_PESTAL!$D$8:$D$13</c:f>
              <c:numCache>
                <c:formatCode>0%</c:formatCode>
                <c:ptCount val="6"/>
                <c:pt idx="0">
                  <c:v>0.21077654516640254</c:v>
                </c:pt>
                <c:pt idx="1">
                  <c:v>0.23613312202852615</c:v>
                </c:pt>
                <c:pt idx="2">
                  <c:v>0.17908082408874801</c:v>
                </c:pt>
                <c:pt idx="3">
                  <c:v>0.15293185419968305</c:v>
                </c:pt>
                <c:pt idx="4">
                  <c:v>4.8335974643423138E-2</c:v>
                </c:pt>
                <c:pt idx="5">
                  <c:v>0.17274167987321712</c:v>
                </c:pt>
              </c:numCache>
            </c:numRef>
          </c:val>
          <c:extLst>
            <c:ext xmlns:c16="http://schemas.microsoft.com/office/drawing/2014/chart" uri="{C3380CC4-5D6E-409C-BE32-E72D297353CC}">
              <c16:uniqueId val="{00000008-7448-4B70-9FF0-3D32815E109E}"/>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www.youtube.com/watch?v=CHpfa_VMyMk&amp;index=8&amp;list=PLWta3T-QZpj5xNS4n2bNcA7oHPtNNwUkl" TargetMode="External"/><Relationship Id="rId13" Type="http://schemas.openxmlformats.org/officeDocument/2006/relationships/hyperlink" Target="#DUV!A1"/><Relationship Id="rId3" Type="http://schemas.openxmlformats.org/officeDocument/2006/relationships/hyperlink" Target="https://www.youtube.com/watch?v=WwTWR4a8DCw&amp;index=3&amp;list=PLWta3T-QZpj5xNS4n2bNcA7oHPtNNwUkl" TargetMode="External"/><Relationship Id="rId7" Type="http://schemas.openxmlformats.org/officeDocument/2006/relationships/hyperlink" Target="https://www.youtube.com/watch?v=-AIvLWl-DkM&amp;list=PLWta3T-QZpj5xNS4n2bNcA7oHPtNNwUkl&amp;index=7" TargetMode="External"/><Relationship Id="rId12" Type="http://schemas.openxmlformats.org/officeDocument/2006/relationships/hyperlink" Target="#INI!A1"/><Relationship Id="rId2" Type="http://schemas.openxmlformats.org/officeDocument/2006/relationships/image" Target="../media/image1.png"/><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https://www.youtube.com/watch?v=yAJ0QEaK4yw&amp;list=PLWta3T-QZpj5xNS4n2bNcA7oHPtNNwUkl&amp;index=1" TargetMode="External"/><Relationship Id="rId6" Type="http://schemas.openxmlformats.org/officeDocument/2006/relationships/hyperlink" Target="https://www.youtube.com/watch?v=lRb-VSagG5k&amp;list=PLWta3T-QZpj5xNS4n2bNcA7oHPtNNwUkl&amp;index=6" TargetMode="External"/><Relationship Id="rId11" Type="http://schemas.openxmlformats.org/officeDocument/2006/relationships/hyperlink" Target="https://www.youtube.com/watch?v=D5VTeC3hLxU&amp;index=9&amp;list=PLWta3T-QZpj5xNS4n2bNcA7oHPtNNwUkl" TargetMode="External"/><Relationship Id="rId5" Type="http://schemas.openxmlformats.org/officeDocument/2006/relationships/hyperlink" Target="https://www.youtube.com/watch?v=PD3AEvtjsy0&amp;list=PLWta3T-QZpj5xNS4n2bNcA7oHPtNNwUkl&amp;index=5" TargetMode="External"/><Relationship Id="rId15" Type="http://schemas.openxmlformats.org/officeDocument/2006/relationships/image" Target="../media/image2.png"/><Relationship Id="rId10" Type="http://schemas.openxmlformats.org/officeDocument/2006/relationships/hyperlink" Target="https://www.youtube.com/watch?v=POhLtpPj1xU&amp;index=2&amp;list=PLWta3T-QZpj5xNS4n2bNcA7oHPtNNwUkl" TargetMode="External"/><Relationship Id="rId4" Type="http://schemas.openxmlformats.org/officeDocument/2006/relationships/hyperlink" Target="https://www.youtube.com/watch?v=Eb03MEMd7jU&amp;index=4&amp;list=PLWta3T-QZpj5xNS4n2bNcA7oHPtNNwUkl" TargetMode="External"/><Relationship Id="rId9" Type="http://schemas.openxmlformats.org/officeDocument/2006/relationships/hyperlink" Target="https://www.youtube.com/watch?v=zHC23mQqURw&amp;index=10&amp;list=PLWta3T-QZpj5xNS4n2bNcA7oHPtNNwUkl" TargetMode="External"/><Relationship Id="rId14" Type="http://schemas.openxmlformats.org/officeDocument/2006/relationships/hyperlink" Target="https://es.luz.vc/p/hoja-calculo-analisis-matriz-pestel-excel/" TargetMode="External"/></Relationships>
</file>

<file path=xl/drawings/_rels/drawing10.xml.rels><?xml version="1.0" encoding="UTF-8" standalone="yes"?>
<Relationships xmlns="http://schemas.openxmlformats.org/package/2006/relationships"><Relationship Id="rId8" Type="http://schemas.openxmlformats.org/officeDocument/2006/relationships/hyperlink" Target="#INI!A1"/><Relationship Id="rId3" Type="http://schemas.openxmlformats.org/officeDocument/2006/relationships/hyperlink" Target="#&#193;reas!A1"/><Relationship Id="rId7" Type="http://schemas.openxmlformats.org/officeDocument/2006/relationships/hyperlink" Target="#Rel_PESTAL!A1"/><Relationship Id="rId2" Type="http://schemas.openxmlformats.org/officeDocument/2006/relationships/image" Target="../media/image3.png"/><Relationship Id="rId1" Type="http://schemas.openxmlformats.org/officeDocument/2006/relationships/hyperlink" Target="#Dash1!A1"/><Relationship Id="rId6" Type="http://schemas.openxmlformats.org/officeDocument/2006/relationships/hyperlink" Target="#PA!A1"/><Relationship Id="rId11" Type="http://schemas.openxmlformats.org/officeDocument/2006/relationships/image" Target="file:///C:\Users\lnjai\Dropbox%20(luz%20lab)\LUZ\Produtos\Planilhas%20Individuais\97%20-%20C&#243;digo%20VBA%20para%20Desenvolvimento\MakerPlan\ComprarPlanES.png" TargetMode="External"/><Relationship Id="rId5" Type="http://schemas.openxmlformats.org/officeDocument/2006/relationships/hyperlink" Target="#'Matriz PESTAL'!A1"/><Relationship Id="rId10" Type="http://schemas.openxmlformats.org/officeDocument/2006/relationships/image" Target="../media/image2.png"/><Relationship Id="rId4" Type="http://schemas.openxmlformats.org/officeDocument/2006/relationships/hyperlink" Target="#F_Pol!A1"/><Relationship Id="rId9" Type="http://schemas.openxmlformats.org/officeDocument/2006/relationships/hyperlink" Target="https://es.luz.vc/p/hoja-calculo-analisis-matriz-pestel-excel/" TargetMode="External"/></Relationships>
</file>

<file path=xl/drawings/_rels/drawing11.xml.rels><?xml version="1.0" encoding="UTF-8" standalone="yes"?>
<Relationships xmlns="http://schemas.openxmlformats.org/package/2006/relationships"><Relationship Id="rId8" Type="http://schemas.openxmlformats.org/officeDocument/2006/relationships/hyperlink" Target="#INI!A1"/><Relationship Id="rId3" Type="http://schemas.openxmlformats.org/officeDocument/2006/relationships/image" Target="../media/image3.png"/><Relationship Id="rId7" Type="http://schemas.openxmlformats.org/officeDocument/2006/relationships/hyperlink" Target="#Rel_PESTAL!A1"/><Relationship Id="rId2" Type="http://schemas.openxmlformats.org/officeDocument/2006/relationships/hyperlink" Target="#Dash1!A1"/><Relationship Id="rId1" Type="http://schemas.openxmlformats.org/officeDocument/2006/relationships/hyperlink" Target="#PA!A1"/><Relationship Id="rId6" Type="http://schemas.openxmlformats.org/officeDocument/2006/relationships/hyperlink" Target="#'Matriz PESTAL'!A1"/><Relationship Id="rId11" Type="http://schemas.openxmlformats.org/officeDocument/2006/relationships/image" Target="file:///C:\Users\lnjai\Dropbox%20(luz%20lab)\LUZ\Produtos\Planilhas%20Individuais\97%20-%20C&#243;digo%20VBA%20para%20Desenvolvimento\MakerPlan\ComprarPlanES.png" TargetMode="External"/><Relationship Id="rId5" Type="http://schemas.openxmlformats.org/officeDocument/2006/relationships/hyperlink" Target="#F_Pol!A1"/><Relationship Id="rId10" Type="http://schemas.openxmlformats.org/officeDocument/2006/relationships/image" Target="../media/image2.png"/><Relationship Id="rId4" Type="http://schemas.openxmlformats.org/officeDocument/2006/relationships/hyperlink" Target="#&#193;reas!A1"/><Relationship Id="rId9" Type="http://schemas.openxmlformats.org/officeDocument/2006/relationships/hyperlink" Target="https://es.luz.vc/p/hoja-calculo-analisis-matriz-pestel-excel/" TargetMode="External"/></Relationships>
</file>

<file path=xl/drawings/_rels/drawing12.xml.rels><?xml version="1.0" encoding="UTF-8" standalone="yes"?>
<Relationships xmlns="http://schemas.openxmlformats.org/package/2006/relationships"><Relationship Id="rId8" Type="http://schemas.openxmlformats.org/officeDocument/2006/relationships/image" Target="../media/image3.png"/><Relationship Id="rId13" Type="http://schemas.openxmlformats.org/officeDocument/2006/relationships/hyperlink" Target="#INI!A1"/><Relationship Id="rId3" Type="http://schemas.openxmlformats.org/officeDocument/2006/relationships/hyperlink" Target="#APA!A1"/><Relationship Id="rId7" Type="http://schemas.openxmlformats.org/officeDocument/2006/relationships/hyperlink" Target="#Dash1!A1"/><Relationship Id="rId12" Type="http://schemas.openxmlformats.org/officeDocument/2006/relationships/hyperlink" Target="#PA!A1"/><Relationship Id="rId2" Type="http://schemas.openxmlformats.org/officeDocument/2006/relationships/hyperlink" Target="#Imprimir!A1"/><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chart" Target="../charts/chart1.xml"/><Relationship Id="rId6" Type="http://schemas.openxmlformats.org/officeDocument/2006/relationships/hyperlink" Target="#Rel_PA!A1"/><Relationship Id="rId11" Type="http://schemas.openxmlformats.org/officeDocument/2006/relationships/hyperlink" Target="#'Matriz PESTAL'!A1"/><Relationship Id="rId5" Type="http://schemas.openxmlformats.org/officeDocument/2006/relationships/hyperlink" Target="#Rel_PESTAL!A1"/><Relationship Id="rId15" Type="http://schemas.openxmlformats.org/officeDocument/2006/relationships/image" Target="../media/image2.png"/><Relationship Id="rId10" Type="http://schemas.openxmlformats.org/officeDocument/2006/relationships/hyperlink" Target="#F_Pol!A1"/><Relationship Id="rId4" Type="http://schemas.openxmlformats.org/officeDocument/2006/relationships/hyperlink" Target="#APF!A1"/><Relationship Id="rId9" Type="http://schemas.openxmlformats.org/officeDocument/2006/relationships/hyperlink" Target="#&#193;reas!A1"/><Relationship Id="rId14" Type="http://schemas.openxmlformats.org/officeDocument/2006/relationships/hyperlink" Target="https://es.luz.vc/p/hoja-calculo-analisis-matriz-pestel-excel/" TargetMode="External"/></Relationships>
</file>

<file path=xl/drawings/_rels/drawing13.xml.rels><?xml version="1.0" encoding="UTF-8" standalone="yes"?>
<Relationships xmlns="http://schemas.openxmlformats.org/package/2006/relationships"><Relationship Id="rId8" Type="http://schemas.openxmlformats.org/officeDocument/2006/relationships/image" Target="../media/image3.png"/><Relationship Id="rId13" Type="http://schemas.openxmlformats.org/officeDocument/2006/relationships/hyperlink" Target="#INI!A1"/><Relationship Id="rId3" Type="http://schemas.openxmlformats.org/officeDocument/2006/relationships/hyperlink" Target="#APA!A1"/><Relationship Id="rId7" Type="http://schemas.openxmlformats.org/officeDocument/2006/relationships/hyperlink" Target="#Dash1!A1"/><Relationship Id="rId12" Type="http://schemas.openxmlformats.org/officeDocument/2006/relationships/hyperlink" Target="#PA!A1"/><Relationship Id="rId2" Type="http://schemas.openxmlformats.org/officeDocument/2006/relationships/chart" Target="../charts/chart3.xml"/><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chart" Target="../charts/chart2.xml"/><Relationship Id="rId6" Type="http://schemas.openxmlformats.org/officeDocument/2006/relationships/hyperlink" Target="#Rel_PA!A1"/><Relationship Id="rId11" Type="http://schemas.openxmlformats.org/officeDocument/2006/relationships/hyperlink" Target="#'Matriz PESTAL'!A1"/><Relationship Id="rId5" Type="http://schemas.openxmlformats.org/officeDocument/2006/relationships/hyperlink" Target="#Rel_PESTAL!A1"/><Relationship Id="rId15" Type="http://schemas.openxmlformats.org/officeDocument/2006/relationships/image" Target="../media/image2.png"/><Relationship Id="rId10" Type="http://schemas.openxmlformats.org/officeDocument/2006/relationships/hyperlink" Target="#F_Pol!A1"/><Relationship Id="rId4" Type="http://schemas.openxmlformats.org/officeDocument/2006/relationships/hyperlink" Target="#APF!A1"/><Relationship Id="rId9" Type="http://schemas.openxmlformats.org/officeDocument/2006/relationships/hyperlink" Target="#&#193;reas!A1"/><Relationship Id="rId14" Type="http://schemas.openxmlformats.org/officeDocument/2006/relationships/hyperlink" Target="https://es.luz.vc/p/hoja-calculo-analisis-matriz-pestel-excel/" TargetMode="External"/></Relationships>
</file>

<file path=xl/drawings/_rels/drawing14.xml.rels><?xml version="1.0" encoding="UTF-8" standalone="yes"?>
<Relationships xmlns="http://schemas.openxmlformats.org/package/2006/relationships"><Relationship Id="rId8" Type="http://schemas.openxmlformats.org/officeDocument/2006/relationships/hyperlink" Target="#F_Pol!A1"/><Relationship Id="rId13" Type="http://schemas.openxmlformats.org/officeDocument/2006/relationships/image" Target="../media/image2.png"/><Relationship Id="rId3" Type="http://schemas.openxmlformats.org/officeDocument/2006/relationships/hyperlink" Target="#Rel_PESTAL!A1"/><Relationship Id="rId7" Type="http://schemas.openxmlformats.org/officeDocument/2006/relationships/hyperlink" Target="#&#193;reas!A1"/><Relationship Id="rId12" Type="http://schemas.openxmlformats.org/officeDocument/2006/relationships/hyperlink" Target="https://es.luz.vc/p/hoja-calculo-analisis-matriz-pestel-excel/" TargetMode="External"/><Relationship Id="rId2" Type="http://schemas.openxmlformats.org/officeDocument/2006/relationships/hyperlink" Target="#APF!A1"/><Relationship Id="rId1" Type="http://schemas.openxmlformats.org/officeDocument/2006/relationships/hyperlink" Target="#APA!A1"/><Relationship Id="rId6" Type="http://schemas.openxmlformats.org/officeDocument/2006/relationships/image" Target="../media/image3.png"/><Relationship Id="rId11" Type="http://schemas.openxmlformats.org/officeDocument/2006/relationships/hyperlink" Target="#INI!A1"/><Relationship Id="rId5" Type="http://schemas.openxmlformats.org/officeDocument/2006/relationships/hyperlink" Target="#Dash1!A1"/><Relationship Id="rId10" Type="http://schemas.openxmlformats.org/officeDocument/2006/relationships/hyperlink" Target="#PA!A1"/><Relationship Id="rId4" Type="http://schemas.openxmlformats.org/officeDocument/2006/relationships/hyperlink" Target="#Rel_PA!A1"/><Relationship Id="rId9" Type="http://schemas.openxmlformats.org/officeDocument/2006/relationships/hyperlink" Target="#'Matriz PESTAL'!A1"/><Relationship Id="rId14" Type="http://schemas.openxmlformats.org/officeDocument/2006/relationships/image" Target="file:///C:\Users\lnjai\Dropbox%20(luz%20lab)\LUZ\Produtos\Planilhas%20Individuais\97%20-%20C&#243;digo%20VBA%20para%20Desenvolvimento\MakerPlan\ComprarPlanES.png" TargetMode="External"/></Relationships>
</file>

<file path=xl/drawings/_rels/drawing15.xml.rels><?xml version="1.0" encoding="UTF-8" standalone="yes"?>
<Relationships xmlns="http://schemas.openxmlformats.org/package/2006/relationships"><Relationship Id="rId8" Type="http://schemas.openxmlformats.org/officeDocument/2006/relationships/hyperlink" Target="#F_Pol!A1"/><Relationship Id="rId13" Type="http://schemas.openxmlformats.org/officeDocument/2006/relationships/image" Target="../media/image2.png"/><Relationship Id="rId3" Type="http://schemas.openxmlformats.org/officeDocument/2006/relationships/hyperlink" Target="#Rel_PESTAL!A1"/><Relationship Id="rId7" Type="http://schemas.openxmlformats.org/officeDocument/2006/relationships/hyperlink" Target="#&#193;reas!A1"/><Relationship Id="rId12" Type="http://schemas.openxmlformats.org/officeDocument/2006/relationships/hyperlink" Target="https://es.luz.vc/p/hoja-calculo-analisis-matriz-pestel-excel/" TargetMode="External"/><Relationship Id="rId2" Type="http://schemas.openxmlformats.org/officeDocument/2006/relationships/hyperlink" Target="#APF!A1"/><Relationship Id="rId1" Type="http://schemas.openxmlformats.org/officeDocument/2006/relationships/hyperlink" Target="#APA!A1"/><Relationship Id="rId6" Type="http://schemas.openxmlformats.org/officeDocument/2006/relationships/image" Target="../media/image3.png"/><Relationship Id="rId11" Type="http://schemas.openxmlformats.org/officeDocument/2006/relationships/hyperlink" Target="#INI!A1"/><Relationship Id="rId5" Type="http://schemas.openxmlformats.org/officeDocument/2006/relationships/hyperlink" Target="#Dash1!A1"/><Relationship Id="rId10" Type="http://schemas.openxmlformats.org/officeDocument/2006/relationships/hyperlink" Target="#PA!A1"/><Relationship Id="rId4" Type="http://schemas.openxmlformats.org/officeDocument/2006/relationships/hyperlink" Target="#Rel_PA!A1"/><Relationship Id="rId9" Type="http://schemas.openxmlformats.org/officeDocument/2006/relationships/hyperlink" Target="#'Matriz PESTAL'!A1"/><Relationship Id="rId14" Type="http://schemas.openxmlformats.org/officeDocument/2006/relationships/image" Target="file:///C:\Users\lnjai\Dropbox%20(luz%20lab)\LUZ\Produtos\Planilhas%20Individuais\97%20-%20C&#243;digo%20VBA%20para%20Desenvolvimento\MakerPlan\ComprarPlanES.png" TargetMode="External"/></Relationships>
</file>

<file path=xl/drawings/_rels/drawing16.xml.rels><?xml version="1.0" encoding="UTF-8" standalone="yes"?>
<Relationships xmlns="http://schemas.openxmlformats.org/package/2006/relationships"><Relationship Id="rId8" Type="http://schemas.openxmlformats.org/officeDocument/2006/relationships/hyperlink" Target="#PA!A1"/><Relationship Id="rId13" Type="http://schemas.openxmlformats.org/officeDocument/2006/relationships/image" Target="file:///C:\Users\lnjai\Dropbox%20(luz%20lab)\LUZ\Produtos\Planilhas%20Individuais\97%20-%20C&#243;digo%20VBA%20para%20Desenvolvimento\MakerPlan\ComprarPlanES.png" TargetMode="External"/><Relationship Id="rId3" Type="http://schemas.openxmlformats.org/officeDocument/2006/relationships/chart" Target="../charts/chart5.xml"/><Relationship Id="rId7" Type="http://schemas.openxmlformats.org/officeDocument/2006/relationships/hyperlink" Target="#'Matriz PESTAL'!A1"/><Relationship Id="rId12"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hyperlink" Target="#Dash1!A1"/><Relationship Id="rId6" Type="http://schemas.openxmlformats.org/officeDocument/2006/relationships/hyperlink" Target="#F_Pol!A1"/><Relationship Id="rId11" Type="http://schemas.openxmlformats.org/officeDocument/2006/relationships/hyperlink" Target="https://es.luz.vc/p/hoja-calculo-analisis-matriz-pestel-excel/" TargetMode="External"/><Relationship Id="rId5" Type="http://schemas.openxmlformats.org/officeDocument/2006/relationships/hyperlink" Target="#&#193;reas!A1"/><Relationship Id="rId10" Type="http://schemas.openxmlformats.org/officeDocument/2006/relationships/hyperlink" Target="#INI!A1"/><Relationship Id="rId4" Type="http://schemas.openxmlformats.org/officeDocument/2006/relationships/image" Target="../media/image3.png"/><Relationship Id="rId9" Type="http://schemas.openxmlformats.org/officeDocument/2006/relationships/hyperlink" Target="#Rel_PESTAL!A1"/></Relationships>
</file>

<file path=xl/drawings/_rels/drawing17.xml.rels><?xml version="1.0" encoding="UTF-8" standalone="yes"?>
<Relationships xmlns="http://schemas.openxmlformats.org/package/2006/relationships"><Relationship Id="rId8" Type="http://schemas.openxmlformats.org/officeDocument/2006/relationships/hyperlink" Target="#F_Pol!A1"/><Relationship Id="rId13" Type="http://schemas.openxmlformats.org/officeDocument/2006/relationships/image" Target="../media/image2.png"/><Relationship Id="rId3" Type="http://schemas.openxmlformats.org/officeDocument/2006/relationships/hyperlink" Target="#SUG!A1"/><Relationship Id="rId7" Type="http://schemas.openxmlformats.org/officeDocument/2006/relationships/hyperlink" Target="#&#193;reas!A1"/><Relationship Id="rId12" Type="http://schemas.openxmlformats.org/officeDocument/2006/relationships/hyperlink" Target="https://es.luz.vc/p/hoja-calculo-analisis-matriz-pestel-excel/" TargetMode="External"/><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image" Target="../media/image3.png"/><Relationship Id="rId11" Type="http://schemas.openxmlformats.org/officeDocument/2006/relationships/hyperlink" Target="#Rel_PESTAL!A1"/><Relationship Id="rId5" Type="http://schemas.openxmlformats.org/officeDocument/2006/relationships/hyperlink" Target="#Dash1!A1"/><Relationship Id="rId10" Type="http://schemas.openxmlformats.org/officeDocument/2006/relationships/hyperlink" Target="#PA!A1"/><Relationship Id="rId4" Type="http://schemas.openxmlformats.org/officeDocument/2006/relationships/hyperlink" Target="#LUZ!A1"/><Relationship Id="rId9" Type="http://schemas.openxmlformats.org/officeDocument/2006/relationships/hyperlink" Target="#'Matriz PESTAL'!A1"/><Relationship Id="rId14" Type="http://schemas.openxmlformats.org/officeDocument/2006/relationships/image" Target="file:///C:\Users\lnjai\Dropbox%20(luz%20lab)\LUZ\Produtos\Planilhas%20Individuais\97%20-%20C&#243;digo%20VBA%20para%20Desenvolvimento\MakerPlan\ComprarPlanES.png" TargetMode="External"/></Relationships>
</file>

<file path=xl/drawings/_rels/drawing18.xml.rels><?xml version="1.0" encoding="UTF-8" standalone="yes"?>
<Relationships xmlns="http://schemas.openxmlformats.org/package/2006/relationships"><Relationship Id="rId8" Type="http://schemas.openxmlformats.org/officeDocument/2006/relationships/hyperlink" Target="#F_Pol!A1"/><Relationship Id="rId13" Type="http://schemas.openxmlformats.org/officeDocument/2006/relationships/image" Target="../media/image2.png"/><Relationship Id="rId3" Type="http://schemas.openxmlformats.org/officeDocument/2006/relationships/hyperlink" Target="#SUG!A1"/><Relationship Id="rId7" Type="http://schemas.openxmlformats.org/officeDocument/2006/relationships/hyperlink" Target="#&#193;reas!A1"/><Relationship Id="rId12" Type="http://schemas.openxmlformats.org/officeDocument/2006/relationships/hyperlink" Target="https://es.luz.vc/p/hoja-calculo-analisis-matriz-pestel-excel/" TargetMode="External"/><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image" Target="../media/image3.png"/><Relationship Id="rId11" Type="http://schemas.openxmlformats.org/officeDocument/2006/relationships/hyperlink" Target="#Rel_PESTAL!A1"/><Relationship Id="rId5" Type="http://schemas.openxmlformats.org/officeDocument/2006/relationships/hyperlink" Target="#Dash1!A1"/><Relationship Id="rId10" Type="http://schemas.openxmlformats.org/officeDocument/2006/relationships/hyperlink" Target="#PA!A1"/><Relationship Id="rId4" Type="http://schemas.openxmlformats.org/officeDocument/2006/relationships/hyperlink" Target="#LUZ!A1"/><Relationship Id="rId9" Type="http://schemas.openxmlformats.org/officeDocument/2006/relationships/hyperlink" Target="#'Matriz PESTAL'!A1"/><Relationship Id="rId14" Type="http://schemas.openxmlformats.org/officeDocument/2006/relationships/image" Target="file:///C:\Users\lnjai\Dropbox%20(luz%20lab)\LUZ\Produtos\Planilhas%20Individuais\97%20-%20C&#243;digo%20VBA%20para%20Desenvolvimento\MakerPlan\ComprarPlanES.png" TargetMode="External"/></Relationships>
</file>

<file path=xl/drawings/_rels/drawing19.xml.rels><?xml version="1.0" encoding="UTF-8" standalone="yes"?>
<Relationships xmlns="http://schemas.openxmlformats.org/package/2006/relationships"><Relationship Id="rId8" Type="http://schemas.openxmlformats.org/officeDocument/2006/relationships/hyperlink" Target="#F_Pol!A1"/><Relationship Id="rId13" Type="http://schemas.openxmlformats.org/officeDocument/2006/relationships/hyperlink" Target="https://luz.vc/pacotes-de-planilhas/pacote-com-todas-as-planilhas-da-luz/?utm_source=referral&amp;utm_medium=produtos&amp;utm_campaign=pn4" TargetMode="External"/><Relationship Id="rId18" Type="http://schemas.openxmlformats.org/officeDocument/2006/relationships/hyperlink" Target="https://luz.vc/planilhas-empresariais/planilha-de-planejamento-estrategico-excel?utm_source=produtos&amp;utm_medium=referral&amp;utm_campaign=pgp4" TargetMode="External"/><Relationship Id="rId26" Type="http://schemas.openxmlformats.org/officeDocument/2006/relationships/hyperlink" Target="https://es.luz.vc/p/hoja-trabajo-analisis-foda-excel/?utm_source=produtos&amp;utm_medium=referral&amp;utm_campaign=sug_ES" TargetMode="External"/><Relationship Id="rId3" Type="http://schemas.openxmlformats.org/officeDocument/2006/relationships/hyperlink" Target="#SUG!A1"/><Relationship Id="rId21" Type="http://schemas.openxmlformats.org/officeDocument/2006/relationships/hyperlink" Target="https://luz.vc/planilhas-empresariais/planilha-de-analise-swot?utm_source=produtos&amp;utm_medium=referral&amp;utm_campaign=ninebox4" TargetMode="External"/><Relationship Id="rId7" Type="http://schemas.openxmlformats.org/officeDocument/2006/relationships/hyperlink" Target="#&#193;reas!A1"/><Relationship Id="rId12" Type="http://schemas.openxmlformats.org/officeDocument/2006/relationships/hyperlink" Target="https://es.luz.vc/p/paquete-todas-las-hojas-la-luz/?utm_source=referral&amp;utm_medium=produtos&amp;utm_campaign=sug_ES" TargetMode="External"/><Relationship Id="rId17" Type="http://schemas.openxmlformats.org/officeDocument/2006/relationships/hyperlink" Target="https://luz.vc/pacotes-de-planilhas/pacote-com-9-planilhas-de-financas-empresariais?utm_source=produtos&amp;utm_medium=referral&amp;utm_campaign=pgp4" TargetMode="External"/><Relationship Id="rId25" Type="http://schemas.openxmlformats.org/officeDocument/2006/relationships/hyperlink" Target="https://es.luz.vc/p/hoja-de-calculo-viabilidad-financiera-en-excel/?utm_source=produtos&amp;utm_medium=referral&amp;utm_campaign=sug_ES" TargetMode="External"/><Relationship Id="rId2" Type="http://schemas.openxmlformats.org/officeDocument/2006/relationships/hyperlink" Target="#DUV!A1"/><Relationship Id="rId16" Type="http://schemas.openxmlformats.org/officeDocument/2006/relationships/hyperlink" Target="https://luz.vc/planilhas-empresariais/planilha-de-analise-swot?utm_source=produtos&amp;utm_medium=referral&amp;utm_campaign=pgp4" TargetMode="External"/><Relationship Id="rId20" Type="http://schemas.openxmlformats.org/officeDocument/2006/relationships/hyperlink" Target="https://luz.vc/planilhas-empresariais/planilha-de-estudo-de-viabilidade-economica?utm_source=produtos&amp;utm_medium=referral&amp;utm_campaign=ninebox4" TargetMode="External"/><Relationship Id="rId29" Type="http://schemas.openxmlformats.org/officeDocument/2006/relationships/hyperlink" Target="https://es.luz.vc/p/hoja-calculo-analisis-matriz-pestel-excel/" TargetMode="External"/><Relationship Id="rId1" Type="http://schemas.openxmlformats.org/officeDocument/2006/relationships/hyperlink" Target="#INI!A1"/><Relationship Id="rId6" Type="http://schemas.openxmlformats.org/officeDocument/2006/relationships/image" Target="../media/image3.png"/><Relationship Id="rId11" Type="http://schemas.openxmlformats.org/officeDocument/2006/relationships/hyperlink" Target="#Rel_PESTAL!A1"/><Relationship Id="rId24" Type="http://schemas.openxmlformats.org/officeDocument/2006/relationships/hyperlink" Target="https://es.luz.vc/p/hoja-calculo-flujo-caja-excel/?utm_source=produtos&amp;utm_medium=referral&amp;utm_campaign=sug_ES" TargetMode="External"/><Relationship Id="rId5" Type="http://schemas.openxmlformats.org/officeDocument/2006/relationships/hyperlink" Target="#Dash1!A1"/><Relationship Id="rId15" Type="http://schemas.openxmlformats.org/officeDocument/2006/relationships/hyperlink" Target="https://luz.vc/planilhas-empresariais/planilha-de-estudo-de-viabilidade-economica?utm_source=produtos&amp;utm_medium=referral&amp;utm_campaign=pgp4" TargetMode="External"/><Relationship Id="rId23" Type="http://schemas.openxmlformats.org/officeDocument/2006/relationships/hyperlink" Target="https://luz.vc/planilhas-empresariais/planilha-de-planejamento-estrategico-excel?utm_source=produtos&amp;utm_medium=referral&amp;utm_campaign=ninebox4" TargetMode="External"/><Relationship Id="rId28" Type="http://schemas.openxmlformats.org/officeDocument/2006/relationships/hyperlink" Target="https://es.luz.vc/p/hoja-calculo-plan-estrategico-excel/?utm_source=produtos&amp;utm_medium=referral&amp;utm_campaign=sug_ES" TargetMode="External"/><Relationship Id="rId10" Type="http://schemas.openxmlformats.org/officeDocument/2006/relationships/hyperlink" Target="#PA!A1"/><Relationship Id="rId19" Type="http://schemas.openxmlformats.org/officeDocument/2006/relationships/hyperlink" Target="https://luz.vc/planilhas-avancadas/planilha-de-plano-de-negocios-excel?utm_source=produtos&amp;utm_medium=referral&amp;utm_campaign=ninebox4" TargetMode="External"/><Relationship Id="rId31" Type="http://schemas.openxmlformats.org/officeDocument/2006/relationships/image" Target="file:///C:\Users\lnjai\Dropbox%20(luz%20lab)\LUZ\Produtos\Planilhas%20Individuais\97%20-%20C&#243;digo%20VBA%20para%20Desenvolvimento\MakerPlan\ComprarPlanES.png" TargetMode="External"/><Relationship Id="rId4" Type="http://schemas.openxmlformats.org/officeDocument/2006/relationships/hyperlink" Target="#LUZ!A1"/><Relationship Id="rId9" Type="http://schemas.openxmlformats.org/officeDocument/2006/relationships/hyperlink" Target="#'Matriz PESTAL'!A1"/><Relationship Id="rId14" Type="http://schemas.openxmlformats.org/officeDocument/2006/relationships/hyperlink" Target="https://luz.vc/planilhas-avancadas/planilha-de-plano-de-negocios-excel?utm_source=produtos&amp;utm_medium=referral&amp;utm_campaign=pgp4" TargetMode="External"/><Relationship Id="rId22" Type="http://schemas.openxmlformats.org/officeDocument/2006/relationships/hyperlink" Target="https://luz.vc/pacotes-de-planilhas/pacote-com-9-planilhas-de-financas-empresariais?utm_source=produtos&amp;utm_medium=referral&amp;utm_campaign=ninebox4" TargetMode="External"/><Relationship Id="rId27" Type="http://schemas.openxmlformats.org/officeDocument/2006/relationships/hyperlink" Target="https://es.luz.vc/p/paquete-de-plantillas-financieras/?utm_source=produtos&amp;utm_medium=referral&amp;utm_campaign=sug_ES" TargetMode="External"/><Relationship Id="rId30"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hyperlink" Target="#Rel_PESTAL!A1"/><Relationship Id="rId3" Type="http://schemas.openxmlformats.org/officeDocument/2006/relationships/hyperlink" Target="#Dash1!A1"/><Relationship Id="rId7" Type="http://schemas.openxmlformats.org/officeDocument/2006/relationships/hyperlink" Target="#PA!A1"/><Relationship Id="rId12" Type="http://schemas.openxmlformats.org/officeDocument/2006/relationships/image" Target="file:///C:\Users\lnjai\Dropbox%20(luz%20lab)\LUZ\Produtos\Planilhas%20Individuais\97%20-%20C&#243;digo%20VBA%20para%20Desenvolvimento\MakerPlan\ComprarPlanES.png" TargetMode="External"/><Relationship Id="rId2" Type="http://schemas.openxmlformats.org/officeDocument/2006/relationships/hyperlink" Target="#Cadastro!A1"/><Relationship Id="rId1" Type="http://schemas.openxmlformats.org/officeDocument/2006/relationships/hyperlink" Target="#&#193;reas!A1"/><Relationship Id="rId6" Type="http://schemas.openxmlformats.org/officeDocument/2006/relationships/hyperlink" Target="#'Matriz PESTAL'!A1"/><Relationship Id="rId11" Type="http://schemas.openxmlformats.org/officeDocument/2006/relationships/image" Target="../media/image2.png"/><Relationship Id="rId5" Type="http://schemas.openxmlformats.org/officeDocument/2006/relationships/hyperlink" Target="#F_Pol!A1"/><Relationship Id="rId10" Type="http://schemas.openxmlformats.org/officeDocument/2006/relationships/hyperlink" Target="https://es.luz.vc/p/hoja-calculo-analisis-matriz-pestel-excel/" TargetMode="External"/><Relationship Id="rId4" Type="http://schemas.openxmlformats.org/officeDocument/2006/relationships/image" Target="../media/image3.png"/><Relationship Id="rId9" Type="http://schemas.openxmlformats.org/officeDocument/2006/relationships/hyperlink" Target="#INI!A1"/></Relationships>
</file>

<file path=xl/drawings/_rels/drawing20.xml.rels><?xml version="1.0" encoding="UTF-8" standalone="yes"?>
<Relationships xmlns="http://schemas.openxmlformats.org/package/2006/relationships"><Relationship Id="rId8" Type="http://schemas.openxmlformats.org/officeDocument/2006/relationships/hyperlink" Target="http://blog.luz.vc/?utm_source=referral&amp;utm_medium=produtos&amp;utm_campaign=swot4" TargetMode="External"/><Relationship Id="rId13" Type="http://schemas.openxmlformats.org/officeDocument/2006/relationships/hyperlink" Target="#'Matriz PESTAL'!A1"/><Relationship Id="rId18" Type="http://schemas.openxmlformats.org/officeDocument/2006/relationships/image" Target="file:///C:\Users\lnjai\Dropbox%20(luz%20lab)\LUZ\Produtos\Planilhas%20Individuais\97%20-%20C&#243;digo%20VBA%20para%20Desenvolvimento\MakerPlan\ComprarPlanES.png" TargetMode="External"/><Relationship Id="rId3" Type="http://schemas.openxmlformats.org/officeDocument/2006/relationships/hyperlink" Target="#SUG!A1"/><Relationship Id="rId7" Type="http://schemas.openxmlformats.org/officeDocument/2006/relationships/hyperlink" Target="https://slidesprontos.com.br/?utm_source=referral&amp;utm_medium=produtos&amp;utm_campaign=swot4" TargetMode="External"/><Relationship Id="rId12" Type="http://schemas.openxmlformats.org/officeDocument/2006/relationships/hyperlink" Target="#F_Pol!A1"/><Relationship Id="rId17" Type="http://schemas.openxmlformats.org/officeDocument/2006/relationships/image" Target="../media/image2.png"/><Relationship Id="rId2" Type="http://schemas.openxmlformats.org/officeDocument/2006/relationships/hyperlink" Target="#DUV!A1"/><Relationship Id="rId16" Type="http://schemas.openxmlformats.org/officeDocument/2006/relationships/hyperlink" Target="https://es.luz.vc/p/hoja-calculo-analisis-matriz-pestel-excel/" TargetMode="External"/><Relationship Id="rId1" Type="http://schemas.openxmlformats.org/officeDocument/2006/relationships/hyperlink" Target="#INI!A1"/><Relationship Id="rId6" Type="http://schemas.openxmlformats.org/officeDocument/2006/relationships/hyperlink" Target="https://luz.vc/?utm_source=referral&amp;utm_medium=produtos&amp;utm_campaign=swot4" TargetMode="External"/><Relationship Id="rId11" Type="http://schemas.openxmlformats.org/officeDocument/2006/relationships/hyperlink" Target="#&#193;reas!A1"/><Relationship Id="rId5" Type="http://schemas.openxmlformats.org/officeDocument/2006/relationships/hyperlink" Target="https://cursos.luz.vc/?utm_source=referral&amp;utm_medium=produtos&amp;utm_campaign=swot4" TargetMode="External"/><Relationship Id="rId15" Type="http://schemas.openxmlformats.org/officeDocument/2006/relationships/hyperlink" Target="#Rel_PESTAL!A1"/><Relationship Id="rId10" Type="http://schemas.openxmlformats.org/officeDocument/2006/relationships/image" Target="../media/image3.png"/><Relationship Id="rId4" Type="http://schemas.openxmlformats.org/officeDocument/2006/relationships/hyperlink" Target="#LUZ!A1"/><Relationship Id="rId9" Type="http://schemas.openxmlformats.org/officeDocument/2006/relationships/hyperlink" Target="#Dash1!A1"/><Relationship Id="rId14" Type="http://schemas.openxmlformats.org/officeDocument/2006/relationships/hyperlink" Target="#PA!A1"/></Relationships>
</file>

<file path=xl/drawings/_rels/drawing21.xml.rels><?xml version="1.0" encoding="UTF-8" standalone="yes"?>
<Relationships xmlns="http://schemas.openxmlformats.org/package/2006/relationships"><Relationship Id="rId3" Type="http://schemas.openxmlformats.org/officeDocument/2006/relationships/image" Target="file:///C:\Users\lnjai\Dropbox%20(luz%20lab)\LUZ\Produtos\Planilhas%20Individuais\97%20-%20C&#243;digo%20VBA%20para%20Desenvolvimento\MakerPlan\ComprarPlanES.png" TargetMode="External"/><Relationship Id="rId2" Type="http://schemas.openxmlformats.org/officeDocument/2006/relationships/image" Target="../media/image2.png"/><Relationship Id="rId1" Type="http://schemas.openxmlformats.org/officeDocument/2006/relationships/hyperlink" Target="https://es.luz.vc/p/hoja-calculo-analisis-matriz-pestel-excel/"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Rel_PESTAL!A1"/><Relationship Id="rId3" Type="http://schemas.openxmlformats.org/officeDocument/2006/relationships/hyperlink" Target="#Dash1!A1"/><Relationship Id="rId7" Type="http://schemas.openxmlformats.org/officeDocument/2006/relationships/hyperlink" Target="#PA!A1"/><Relationship Id="rId12" Type="http://schemas.openxmlformats.org/officeDocument/2006/relationships/image" Target="file:///C:\Users\lnjai\Dropbox%20(luz%20lab)\LUZ\Produtos\Planilhas%20Individuais\97%20-%20C&#243;digo%20VBA%20para%20Desenvolvimento\MakerPlan\ComprarPlanES.png" TargetMode="External"/><Relationship Id="rId2" Type="http://schemas.openxmlformats.org/officeDocument/2006/relationships/hyperlink" Target="#Cadastro!A1"/><Relationship Id="rId1" Type="http://schemas.openxmlformats.org/officeDocument/2006/relationships/hyperlink" Target="#&#193;reas!A1"/><Relationship Id="rId6" Type="http://schemas.openxmlformats.org/officeDocument/2006/relationships/hyperlink" Target="#'Matriz PESTAL'!A1"/><Relationship Id="rId11" Type="http://schemas.openxmlformats.org/officeDocument/2006/relationships/image" Target="../media/image2.png"/><Relationship Id="rId5" Type="http://schemas.openxmlformats.org/officeDocument/2006/relationships/hyperlink" Target="#F_Pol!A1"/><Relationship Id="rId10" Type="http://schemas.openxmlformats.org/officeDocument/2006/relationships/hyperlink" Target="https://es.luz.vc/p/hoja-calculo-analisis-matriz-pestel-excel/" TargetMode="External"/><Relationship Id="rId4" Type="http://schemas.openxmlformats.org/officeDocument/2006/relationships/image" Target="../media/image3.png"/><Relationship Id="rId9" Type="http://schemas.openxmlformats.org/officeDocument/2006/relationships/hyperlink" Target="#INI!A1"/></Relationships>
</file>

<file path=xl/drawings/_rels/drawing4.xml.rels><?xml version="1.0" encoding="UTF-8" standalone="yes"?>
<Relationships xmlns="http://schemas.openxmlformats.org/package/2006/relationships"><Relationship Id="rId8" Type="http://schemas.openxmlformats.org/officeDocument/2006/relationships/hyperlink" Target="#INI!A1"/><Relationship Id="rId13" Type="http://schemas.openxmlformats.org/officeDocument/2006/relationships/hyperlink" Target="#F_Leg!A1"/><Relationship Id="rId3" Type="http://schemas.openxmlformats.org/officeDocument/2006/relationships/hyperlink" Target="#&#193;reas!A1"/><Relationship Id="rId7" Type="http://schemas.openxmlformats.org/officeDocument/2006/relationships/hyperlink" Target="#Rel_PESTAL!A1"/><Relationship Id="rId12" Type="http://schemas.openxmlformats.org/officeDocument/2006/relationships/hyperlink" Target="#F_Amb!A1"/><Relationship Id="rId2" Type="http://schemas.openxmlformats.org/officeDocument/2006/relationships/image" Target="../media/image3.png"/><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Dash1!A1"/><Relationship Id="rId6" Type="http://schemas.openxmlformats.org/officeDocument/2006/relationships/hyperlink" Target="#PA!A1"/><Relationship Id="rId11" Type="http://schemas.openxmlformats.org/officeDocument/2006/relationships/hyperlink" Target="#F_Tec!A1"/><Relationship Id="rId5" Type="http://schemas.openxmlformats.org/officeDocument/2006/relationships/hyperlink" Target="#'Matriz PESTAL'!A1"/><Relationship Id="rId15" Type="http://schemas.openxmlformats.org/officeDocument/2006/relationships/image" Target="../media/image2.png"/><Relationship Id="rId10" Type="http://schemas.openxmlformats.org/officeDocument/2006/relationships/hyperlink" Target="#F_Soc!A1"/><Relationship Id="rId4" Type="http://schemas.openxmlformats.org/officeDocument/2006/relationships/hyperlink" Target="#F_Pol!A1"/><Relationship Id="rId9" Type="http://schemas.openxmlformats.org/officeDocument/2006/relationships/hyperlink" Target="#F_Eco!A1"/><Relationship Id="rId14" Type="http://schemas.openxmlformats.org/officeDocument/2006/relationships/hyperlink" Target="https://es.luz.vc/p/hoja-calculo-analisis-matriz-pestel-excel/"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INI!A1"/><Relationship Id="rId13" Type="http://schemas.openxmlformats.org/officeDocument/2006/relationships/hyperlink" Target="#F_Leg!A1"/><Relationship Id="rId3" Type="http://schemas.openxmlformats.org/officeDocument/2006/relationships/hyperlink" Target="#&#193;reas!A1"/><Relationship Id="rId7" Type="http://schemas.openxmlformats.org/officeDocument/2006/relationships/hyperlink" Target="#Rel_PESTAL!A1"/><Relationship Id="rId12" Type="http://schemas.openxmlformats.org/officeDocument/2006/relationships/hyperlink" Target="#F_Amb!A1"/><Relationship Id="rId2" Type="http://schemas.openxmlformats.org/officeDocument/2006/relationships/image" Target="../media/image3.png"/><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Dash1!A1"/><Relationship Id="rId6" Type="http://schemas.openxmlformats.org/officeDocument/2006/relationships/hyperlink" Target="#PA!A1"/><Relationship Id="rId11" Type="http://schemas.openxmlformats.org/officeDocument/2006/relationships/hyperlink" Target="#F_Tec!A1"/><Relationship Id="rId5" Type="http://schemas.openxmlformats.org/officeDocument/2006/relationships/hyperlink" Target="#'Matriz PESTAL'!A1"/><Relationship Id="rId15" Type="http://schemas.openxmlformats.org/officeDocument/2006/relationships/image" Target="../media/image2.png"/><Relationship Id="rId10" Type="http://schemas.openxmlformats.org/officeDocument/2006/relationships/hyperlink" Target="#F_Soc!A1"/><Relationship Id="rId4" Type="http://schemas.openxmlformats.org/officeDocument/2006/relationships/hyperlink" Target="#F_Pol!A1"/><Relationship Id="rId9" Type="http://schemas.openxmlformats.org/officeDocument/2006/relationships/hyperlink" Target="#F_Eco!A1"/><Relationship Id="rId14" Type="http://schemas.openxmlformats.org/officeDocument/2006/relationships/hyperlink" Target="https://es.luz.vc/p/hoja-calculo-analisis-matriz-pestel-excel/"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INI!A1"/><Relationship Id="rId13" Type="http://schemas.openxmlformats.org/officeDocument/2006/relationships/hyperlink" Target="#F_Leg!A1"/><Relationship Id="rId3" Type="http://schemas.openxmlformats.org/officeDocument/2006/relationships/hyperlink" Target="#&#193;reas!A1"/><Relationship Id="rId7" Type="http://schemas.openxmlformats.org/officeDocument/2006/relationships/hyperlink" Target="#Rel_PESTAL!A1"/><Relationship Id="rId12" Type="http://schemas.openxmlformats.org/officeDocument/2006/relationships/hyperlink" Target="#F_Amb!A1"/><Relationship Id="rId2" Type="http://schemas.openxmlformats.org/officeDocument/2006/relationships/image" Target="../media/image3.png"/><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Dash1!A1"/><Relationship Id="rId6" Type="http://schemas.openxmlformats.org/officeDocument/2006/relationships/hyperlink" Target="#PA!A1"/><Relationship Id="rId11" Type="http://schemas.openxmlformats.org/officeDocument/2006/relationships/hyperlink" Target="#F_Tec!A1"/><Relationship Id="rId5" Type="http://schemas.openxmlformats.org/officeDocument/2006/relationships/hyperlink" Target="#'Matriz PESTAL'!A1"/><Relationship Id="rId15" Type="http://schemas.openxmlformats.org/officeDocument/2006/relationships/image" Target="../media/image2.png"/><Relationship Id="rId10" Type="http://schemas.openxmlformats.org/officeDocument/2006/relationships/hyperlink" Target="#F_Soc!A1"/><Relationship Id="rId4" Type="http://schemas.openxmlformats.org/officeDocument/2006/relationships/hyperlink" Target="#F_Pol!A1"/><Relationship Id="rId9" Type="http://schemas.openxmlformats.org/officeDocument/2006/relationships/hyperlink" Target="#F_Eco!A1"/><Relationship Id="rId14" Type="http://schemas.openxmlformats.org/officeDocument/2006/relationships/hyperlink" Target="https://es.luz.vc/p/hoja-calculo-analisis-matriz-pestel-excel/"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INI!A1"/><Relationship Id="rId13" Type="http://schemas.openxmlformats.org/officeDocument/2006/relationships/hyperlink" Target="#F_Leg!A1"/><Relationship Id="rId3" Type="http://schemas.openxmlformats.org/officeDocument/2006/relationships/hyperlink" Target="#&#193;reas!A1"/><Relationship Id="rId7" Type="http://schemas.openxmlformats.org/officeDocument/2006/relationships/hyperlink" Target="#Rel_PESTAL!A1"/><Relationship Id="rId12" Type="http://schemas.openxmlformats.org/officeDocument/2006/relationships/hyperlink" Target="#F_Amb!A1"/><Relationship Id="rId2" Type="http://schemas.openxmlformats.org/officeDocument/2006/relationships/image" Target="../media/image3.png"/><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Dash1!A1"/><Relationship Id="rId6" Type="http://schemas.openxmlformats.org/officeDocument/2006/relationships/hyperlink" Target="#PA!A1"/><Relationship Id="rId11" Type="http://schemas.openxmlformats.org/officeDocument/2006/relationships/hyperlink" Target="#F_Tec!A1"/><Relationship Id="rId5" Type="http://schemas.openxmlformats.org/officeDocument/2006/relationships/hyperlink" Target="#'Matriz PESTAL'!A1"/><Relationship Id="rId15" Type="http://schemas.openxmlformats.org/officeDocument/2006/relationships/image" Target="../media/image2.png"/><Relationship Id="rId10" Type="http://schemas.openxmlformats.org/officeDocument/2006/relationships/hyperlink" Target="#F_Soc!A1"/><Relationship Id="rId4" Type="http://schemas.openxmlformats.org/officeDocument/2006/relationships/hyperlink" Target="#F_Pol!A1"/><Relationship Id="rId9" Type="http://schemas.openxmlformats.org/officeDocument/2006/relationships/hyperlink" Target="#F_Eco!A1"/><Relationship Id="rId14" Type="http://schemas.openxmlformats.org/officeDocument/2006/relationships/hyperlink" Target="https://es.luz.vc/p/hoja-calculo-analisis-matriz-pestel-excel/"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INI!A1"/><Relationship Id="rId13" Type="http://schemas.openxmlformats.org/officeDocument/2006/relationships/hyperlink" Target="#F_Leg!A1"/><Relationship Id="rId3" Type="http://schemas.openxmlformats.org/officeDocument/2006/relationships/hyperlink" Target="#&#193;reas!A1"/><Relationship Id="rId7" Type="http://schemas.openxmlformats.org/officeDocument/2006/relationships/hyperlink" Target="#Rel_PESTAL!A1"/><Relationship Id="rId12" Type="http://schemas.openxmlformats.org/officeDocument/2006/relationships/hyperlink" Target="#F_Amb!A1"/><Relationship Id="rId2" Type="http://schemas.openxmlformats.org/officeDocument/2006/relationships/image" Target="../media/image3.png"/><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Dash1!A1"/><Relationship Id="rId6" Type="http://schemas.openxmlformats.org/officeDocument/2006/relationships/hyperlink" Target="#PA!A1"/><Relationship Id="rId11" Type="http://schemas.openxmlformats.org/officeDocument/2006/relationships/hyperlink" Target="#F_Tec!A1"/><Relationship Id="rId5" Type="http://schemas.openxmlformats.org/officeDocument/2006/relationships/hyperlink" Target="#'Matriz PESTAL'!A1"/><Relationship Id="rId15" Type="http://schemas.openxmlformats.org/officeDocument/2006/relationships/image" Target="../media/image2.png"/><Relationship Id="rId10" Type="http://schemas.openxmlformats.org/officeDocument/2006/relationships/hyperlink" Target="#F_Soc!A1"/><Relationship Id="rId4" Type="http://schemas.openxmlformats.org/officeDocument/2006/relationships/hyperlink" Target="#F_Pol!A1"/><Relationship Id="rId9" Type="http://schemas.openxmlformats.org/officeDocument/2006/relationships/hyperlink" Target="#F_Eco!A1"/><Relationship Id="rId14" Type="http://schemas.openxmlformats.org/officeDocument/2006/relationships/hyperlink" Target="https://es.luz.vc/p/hoja-calculo-analisis-matriz-pestel-excel/"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INI!A1"/><Relationship Id="rId13" Type="http://schemas.openxmlformats.org/officeDocument/2006/relationships/hyperlink" Target="#F_Leg!A1"/><Relationship Id="rId3" Type="http://schemas.openxmlformats.org/officeDocument/2006/relationships/hyperlink" Target="#&#193;reas!A1"/><Relationship Id="rId7" Type="http://schemas.openxmlformats.org/officeDocument/2006/relationships/hyperlink" Target="#Rel_PESTAL!A1"/><Relationship Id="rId12" Type="http://schemas.openxmlformats.org/officeDocument/2006/relationships/hyperlink" Target="#F_Amb!A1"/><Relationship Id="rId2" Type="http://schemas.openxmlformats.org/officeDocument/2006/relationships/image" Target="../media/image3.png"/><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Dash1!A1"/><Relationship Id="rId6" Type="http://schemas.openxmlformats.org/officeDocument/2006/relationships/hyperlink" Target="#PA!A1"/><Relationship Id="rId11" Type="http://schemas.openxmlformats.org/officeDocument/2006/relationships/hyperlink" Target="#F_Tec!A1"/><Relationship Id="rId5" Type="http://schemas.openxmlformats.org/officeDocument/2006/relationships/hyperlink" Target="#'Matriz PESTAL'!A1"/><Relationship Id="rId15" Type="http://schemas.openxmlformats.org/officeDocument/2006/relationships/image" Target="../media/image2.png"/><Relationship Id="rId10" Type="http://schemas.openxmlformats.org/officeDocument/2006/relationships/hyperlink" Target="#F_Soc!A1"/><Relationship Id="rId4" Type="http://schemas.openxmlformats.org/officeDocument/2006/relationships/hyperlink" Target="#F_Pol!A1"/><Relationship Id="rId9" Type="http://schemas.openxmlformats.org/officeDocument/2006/relationships/hyperlink" Target="#F_Eco!A1"/><Relationship Id="rId14" Type="http://schemas.openxmlformats.org/officeDocument/2006/relationships/hyperlink" Target="https://es.luz.vc/p/hoja-calculo-analisis-matriz-pestel-excel/" TargetMode="External"/></Relationships>
</file>

<file path=xl/drawings/drawing1.xml><?xml version="1.0" encoding="utf-8"?>
<xdr:wsDr xmlns:xdr="http://schemas.openxmlformats.org/drawingml/2006/spreadsheetDrawing" xmlns:a="http://schemas.openxmlformats.org/drawingml/2006/main">
  <xdr:absoluteAnchor>
    <xdr:pos x="2124075" y="1623483"/>
    <xdr:ext cx="15160625" cy="0"/>
    <xdr:cxnSp macro="">
      <xdr:nvCxnSpPr>
        <xdr:cNvPr id="14" name="Conector reto 13">
          <a:extLst>
            <a:ext uri="{FF2B5EF4-FFF2-40B4-BE49-F238E27FC236}">
              <a16:creationId xmlns:a16="http://schemas.microsoft.com/office/drawing/2014/main" id="{00000000-0008-0000-0000-00000E000000}"/>
            </a:ext>
          </a:extLst>
        </xdr:cNvPr>
        <xdr:cNvCxnSpPr/>
      </xdr:nvCxnSpPr>
      <xdr:spPr>
        <a:xfrm>
          <a:off x="2124075" y="1623483"/>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twoCellAnchor editAs="absolute">
    <xdr:from>
      <xdr:col>12</xdr:col>
      <xdr:colOff>1346200</xdr:colOff>
      <xdr:row>5</xdr:row>
      <xdr:rowOff>416982</xdr:rowOff>
    </xdr:from>
    <xdr:to>
      <xdr:col>12</xdr:col>
      <xdr:colOff>1708150</xdr:colOff>
      <xdr:row>6</xdr:row>
      <xdr:rowOff>81491</xdr:rowOff>
    </xdr:to>
    <xdr:pic>
      <xdr:nvPicPr>
        <xdr:cNvPr id="1216" name="Imagem 19">
          <a:hlinkClick xmlns:r="http://schemas.openxmlformats.org/officeDocument/2006/relationships" r:id="rId1"/>
          <a:extLst>
            <a:ext uri="{FF2B5EF4-FFF2-40B4-BE49-F238E27FC236}">
              <a16:creationId xmlns:a16="http://schemas.microsoft.com/office/drawing/2014/main" id="{00000000-0008-0000-0000-0000C0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77175" y="1990725"/>
          <a:ext cx="3619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2106083" y="3947581"/>
    <xdr:ext cx="15160625" cy="0"/>
    <xdr:cxnSp macro="">
      <xdr:nvCxnSpPr>
        <xdr:cNvPr id="38" name="Conector reto 37">
          <a:extLst>
            <a:ext uri="{FF2B5EF4-FFF2-40B4-BE49-F238E27FC236}">
              <a16:creationId xmlns:a16="http://schemas.microsoft.com/office/drawing/2014/main" id="{00000000-0008-0000-0000-000026000000}"/>
            </a:ext>
          </a:extLst>
        </xdr:cNvPr>
        <xdr:cNvCxnSpPr/>
      </xdr:nvCxnSpPr>
      <xdr:spPr>
        <a:xfrm>
          <a:off x="2106083" y="3947581"/>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5598584"/>
    <xdr:ext cx="15160625" cy="0"/>
    <xdr:cxnSp macro="">
      <xdr:nvCxnSpPr>
        <xdr:cNvPr id="39" name="Conector reto 38">
          <a:extLst>
            <a:ext uri="{FF2B5EF4-FFF2-40B4-BE49-F238E27FC236}">
              <a16:creationId xmlns:a16="http://schemas.microsoft.com/office/drawing/2014/main" id="{00000000-0008-0000-0000-000027000000}"/>
            </a:ext>
          </a:extLst>
        </xdr:cNvPr>
        <xdr:cNvCxnSpPr/>
      </xdr:nvCxnSpPr>
      <xdr:spPr>
        <a:xfrm>
          <a:off x="2106083" y="5598584"/>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7154346"/>
    <xdr:ext cx="15160625" cy="0"/>
    <xdr:cxnSp macro="">
      <xdr:nvCxnSpPr>
        <xdr:cNvPr id="40" name="Conector reto 39">
          <a:extLst>
            <a:ext uri="{FF2B5EF4-FFF2-40B4-BE49-F238E27FC236}">
              <a16:creationId xmlns:a16="http://schemas.microsoft.com/office/drawing/2014/main" id="{00000000-0008-0000-0000-000028000000}"/>
            </a:ext>
          </a:extLst>
        </xdr:cNvPr>
        <xdr:cNvCxnSpPr/>
      </xdr:nvCxnSpPr>
      <xdr:spPr>
        <a:xfrm>
          <a:off x="2106083" y="7154346"/>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11101921"/>
    <xdr:ext cx="15160625" cy="0"/>
    <xdr:cxnSp macro="">
      <xdr:nvCxnSpPr>
        <xdr:cNvPr id="41" name="Conector reto 40">
          <a:extLst>
            <a:ext uri="{FF2B5EF4-FFF2-40B4-BE49-F238E27FC236}">
              <a16:creationId xmlns:a16="http://schemas.microsoft.com/office/drawing/2014/main" id="{00000000-0008-0000-0000-000029000000}"/>
            </a:ext>
          </a:extLst>
        </xdr:cNvPr>
        <xdr:cNvCxnSpPr/>
      </xdr:nvCxnSpPr>
      <xdr:spPr>
        <a:xfrm>
          <a:off x="2106083" y="11101921"/>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8784175"/>
    <xdr:ext cx="15160625" cy="0"/>
    <xdr:cxnSp macro="">
      <xdr:nvCxnSpPr>
        <xdr:cNvPr id="42" name="Conector reto 41">
          <a:extLst>
            <a:ext uri="{FF2B5EF4-FFF2-40B4-BE49-F238E27FC236}">
              <a16:creationId xmlns:a16="http://schemas.microsoft.com/office/drawing/2014/main" id="{00000000-0008-0000-0000-00002A000000}"/>
            </a:ext>
          </a:extLst>
        </xdr:cNvPr>
        <xdr:cNvCxnSpPr/>
      </xdr:nvCxnSpPr>
      <xdr:spPr>
        <a:xfrm>
          <a:off x="2106083" y="8784175"/>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9831927"/>
    <xdr:ext cx="15160625" cy="0"/>
    <xdr:cxnSp macro="">
      <xdr:nvCxnSpPr>
        <xdr:cNvPr id="43" name="Conector reto 42">
          <a:extLst>
            <a:ext uri="{FF2B5EF4-FFF2-40B4-BE49-F238E27FC236}">
              <a16:creationId xmlns:a16="http://schemas.microsoft.com/office/drawing/2014/main" id="{00000000-0008-0000-0000-00002B000000}"/>
            </a:ext>
          </a:extLst>
        </xdr:cNvPr>
        <xdr:cNvCxnSpPr/>
      </xdr:nvCxnSpPr>
      <xdr:spPr>
        <a:xfrm>
          <a:off x="2106083" y="9831927"/>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twoCellAnchor>
    <xdr:from>
      <xdr:col>7</xdr:col>
      <xdr:colOff>190515</xdr:colOff>
      <xdr:row>19</xdr:row>
      <xdr:rowOff>21167</xdr:rowOff>
    </xdr:from>
    <xdr:to>
      <xdr:col>9</xdr:col>
      <xdr:colOff>539765</xdr:colOff>
      <xdr:row>20</xdr:row>
      <xdr:rowOff>0</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4953015" y="2106084"/>
          <a:ext cx="1534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455043</xdr:colOff>
      <xdr:row>28</xdr:row>
      <xdr:rowOff>31750</xdr:rowOff>
    </xdr:from>
    <xdr:to>
      <xdr:col>10</xdr:col>
      <xdr:colOff>211626</xdr:colOff>
      <xdr:row>29</xdr:row>
      <xdr:rowOff>10583</xdr:rowOff>
    </xdr:to>
    <xdr:sp macro="" textlink="">
      <xdr:nvSpPr>
        <xdr:cNvPr id="35" name="Retângulo 34">
          <a:hlinkClick xmlns:r="http://schemas.openxmlformats.org/officeDocument/2006/relationships" r:id="rId4"/>
          <a:extLst>
            <a:ext uri="{FF2B5EF4-FFF2-40B4-BE49-F238E27FC236}">
              <a16:creationId xmlns:a16="http://schemas.microsoft.com/office/drawing/2014/main" id="{00000000-0008-0000-0000-000023000000}"/>
            </a:ext>
          </a:extLst>
        </xdr:cNvPr>
        <xdr:cNvSpPr/>
      </xdr:nvSpPr>
      <xdr:spPr>
        <a:xfrm>
          <a:off x="5217543" y="4529667"/>
          <a:ext cx="1534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254009</xdr:colOff>
      <xdr:row>37</xdr:row>
      <xdr:rowOff>10582</xdr:rowOff>
    </xdr:from>
    <xdr:to>
      <xdr:col>10</xdr:col>
      <xdr:colOff>10592</xdr:colOff>
      <xdr:row>37</xdr:row>
      <xdr:rowOff>317498</xdr:rowOff>
    </xdr:to>
    <xdr:sp macro="" textlink="">
      <xdr:nvSpPr>
        <xdr:cNvPr id="44" name="Retângulo 43">
          <a:hlinkClick xmlns:r="http://schemas.openxmlformats.org/officeDocument/2006/relationships" r:id="rId5"/>
          <a:extLst>
            <a:ext uri="{FF2B5EF4-FFF2-40B4-BE49-F238E27FC236}">
              <a16:creationId xmlns:a16="http://schemas.microsoft.com/office/drawing/2014/main" id="{00000000-0008-0000-0000-00002C000000}"/>
            </a:ext>
          </a:extLst>
        </xdr:cNvPr>
        <xdr:cNvSpPr/>
      </xdr:nvSpPr>
      <xdr:spPr>
        <a:xfrm>
          <a:off x="5016509" y="6974415"/>
          <a:ext cx="1534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444504</xdr:colOff>
      <xdr:row>45</xdr:row>
      <xdr:rowOff>21167</xdr:rowOff>
    </xdr:from>
    <xdr:to>
      <xdr:col>10</xdr:col>
      <xdr:colOff>201087</xdr:colOff>
      <xdr:row>46</xdr:row>
      <xdr:rowOff>0</xdr:rowOff>
    </xdr:to>
    <xdr:sp macro="" textlink="">
      <xdr:nvSpPr>
        <xdr:cNvPr id="47" name="Retângulo 46">
          <a:hlinkClick xmlns:r="http://schemas.openxmlformats.org/officeDocument/2006/relationships" r:id="rId6"/>
          <a:extLst>
            <a:ext uri="{FF2B5EF4-FFF2-40B4-BE49-F238E27FC236}">
              <a16:creationId xmlns:a16="http://schemas.microsoft.com/office/drawing/2014/main" id="{00000000-0008-0000-0000-00002F000000}"/>
            </a:ext>
          </a:extLst>
        </xdr:cNvPr>
        <xdr:cNvSpPr/>
      </xdr:nvSpPr>
      <xdr:spPr>
        <a:xfrm>
          <a:off x="5207004" y="9641417"/>
          <a:ext cx="1534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254036</xdr:colOff>
      <xdr:row>49</xdr:row>
      <xdr:rowOff>21166</xdr:rowOff>
    </xdr:from>
    <xdr:to>
      <xdr:col>10</xdr:col>
      <xdr:colOff>349286</xdr:colOff>
      <xdr:row>49</xdr:row>
      <xdr:rowOff>328082</xdr:rowOff>
    </xdr:to>
    <xdr:sp macro="" textlink="">
      <xdr:nvSpPr>
        <xdr:cNvPr id="50" name="Retângulo 49">
          <a:hlinkClick xmlns:r="http://schemas.openxmlformats.org/officeDocument/2006/relationships" r:id="rId7"/>
          <a:extLst>
            <a:ext uri="{FF2B5EF4-FFF2-40B4-BE49-F238E27FC236}">
              <a16:creationId xmlns:a16="http://schemas.microsoft.com/office/drawing/2014/main" id="{00000000-0008-0000-0000-000032000000}"/>
            </a:ext>
          </a:extLst>
        </xdr:cNvPr>
        <xdr:cNvSpPr/>
      </xdr:nvSpPr>
      <xdr:spPr>
        <a:xfrm>
          <a:off x="5524536" y="10085916"/>
          <a:ext cx="2042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6</xdr:col>
      <xdr:colOff>656172</xdr:colOff>
      <xdr:row>54</xdr:row>
      <xdr:rowOff>21165</xdr:rowOff>
    </xdr:from>
    <xdr:to>
      <xdr:col>9</xdr:col>
      <xdr:colOff>243422</xdr:colOff>
      <xdr:row>54</xdr:row>
      <xdr:rowOff>328080</xdr:rowOff>
    </xdr:to>
    <xdr:sp macro="" textlink="">
      <xdr:nvSpPr>
        <xdr:cNvPr id="53" name="Retângulo 52">
          <a:hlinkClick xmlns:r="http://schemas.openxmlformats.org/officeDocument/2006/relationships" r:id="rId8"/>
          <a:extLst>
            <a:ext uri="{FF2B5EF4-FFF2-40B4-BE49-F238E27FC236}">
              <a16:creationId xmlns:a16="http://schemas.microsoft.com/office/drawing/2014/main" id="{00000000-0008-0000-0000-000035000000}"/>
            </a:ext>
          </a:extLst>
        </xdr:cNvPr>
        <xdr:cNvSpPr/>
      </xdr:nvSpPr>
      <xdr:spPr>
        <a:xfrm>
          <a:off x="5164672" y="10773832"/>
          <a:ext cx="1703917" cy="30691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8</xdr:col>
      <xdr:colOff>349292</xdr:colOff>
      <xdr:row>67</xdr:row>
      <xdr:rowOff>10583</xdr:rowOff>
    </xdr:from>
    <xdr:to>
      <xdr:col>11</xdr:col>
      <xdr:colOff>275209</xdr:colOff>
      <xdr:row>67</xdr:row>
      <xdr:rowOff>317499</xdr:rowOff>
    </xdr:to>
    <xdr:sp macro="" textlink="">
      <xdr:nvSpPr>
        <xdr:cNvPr id="56" name="Retângulo 55">
          <a:hlinkClick xmlns:r="http://schemas.openxmlformats.org/officeDocument/2006/relationships" r:id="rId9"/>
          <a:extLst>
            <a:ext uri="{FF2B5EF4-FFF2-40B4-BE49-F238E27FC236}">
              <a16:creationId xmlns:a16="http://schemas.microsoft.com/office/drawing/2014/main" id="{00000000-0008-0000-0000-000038000000}"/>
            </a:ext>
          </a:extLst>
        </xdr:cNvPr>
        <xdr:cNvSpPr/>
      </xdr:nvSpPr>
      <xdr:spPr>
        <a:xfrm>
          <a:off x="6381792" y="11842750"/>
          <a:ext cx="1703917"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190515</xdr:colOff>
      <xdr:row>10</xdr:row>
      <xdr:rowOff>21167</xdr:rowOff>
    </xdr:from>
    <xdr:to>
      <xdr:col>9</xdr:col>
      <xdr:colOff>539765</xdr:colOff>
      <xdr:row>11</xdr:row>
      <xdr:rowOff>0</xdr:rowOff>
    </xdr:to>
    <xdr:sp macro="" textlink="">
      <xdr:nvSpPr>
        <xdr:cNvPr id="61" name="Retângulo 60">
          <a:hlinkClick xmlns:r="http://schemas.openxmlformats.org/officeDocument/2006/relationships" r:id="rId10"/>
          <a:extLst>
            <a:ext uri="{FF2B5EF4-FFF2-40B4-BE49-F238E27FC236}">
              <a16:creationId xmlns:a16="http://schemas.microsoft.com/office/drawing/2014/main" id="{00000000-0008-0000-0000-00003D000000}"/>
            </a:ext>
          </a:extLst>
        </xdr:cNvPr>
        <xdr:cNvSpPr/>
      </xdr:nvSpPr>
      <xdr:spPr>
        <a:xfrm>
          <a:off x="5461015" y="3884084"/>
          <a:ext cx="1703917"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8</xdr:col>
      <xdr:colOff>486836</xdr:colOff>
      <xdr:row>59</xdr:row>
      <xdr:rowOff>21165</xdr:rowOff>
    </xdr:from>
    <xdr:to>
      <xdr:col>11</xdr:col>
      <xdr:colOff>412753</xdr:colOff>
      <xdr:row>59</xdr:row>
      <xdr:rowOff>328080</xdr:rowOff>
    </xdr:to>
    <xdr:sp macro="" textlink="">
      <xdr:nvSpPr>
        <xdr:cNvPr id="62" name="Retângulo 61">
          <a:hlinkClick xmlns:r="http://schemas.openxmlformats.org/officeDocument/2006/relationships" r:id="rId11"/>
          <a:extLst>
            <a:ext uri="{FF2B5EF4-FFF2-40B4-BE49-F238E27FC236}">
              <a16:creationId xmlns:a16="http://schemas.microsoft.com/office/drawing/2014/main" id="{00000000-0008-0000-0000-00003E000000}"/>
            </a:ext>
          </a:extLst>
        </xdr:cNvPr>
        <xdr:cNvSpPr/>
      </xdr:nvSpPr>
      <xdr:spPr>
        <a:xfrm>
          <a:off x="6519336" y="12572998"/>
          <a:ext cx="1703917" cy="30691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absoluteAnchor>
    <xdr:pos x="2106083" y="12350754"/>
    <xdr:ext cx="15160625" cy="0"/>
    <xdr:cxnSp macro="">
      <xdr:nvCxnSpPr>
        <xdr:cNvPr id="64" name="Conector reto 63">
          <a:extLst>
            <a:ext uri="{FF2B5EF4-FFF2-40B4-BE49-F238E27FC236}">
              <a16:creationId xmlns:a16="http://schemas.microsoft.com/office/drawing/2014/main" id="{00000000-0008-0000-0000-000040000000}"/>
            </a:ext>
          </a:extLst>
        </xdr:cNvPr>
        <xdr:cNvCxnSpPr/>
      </xdr:nvCxnSpPr>
      <xdr:spPr>
        <a:xfrm>
          <a:off x="2106083" y="12350754"/>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14393331"/>
    <xdr:ext cx="15160625" cy="0"/>
    <xdr:cxnSp macro="">
      <xdr:nvCxnSpPr>
        <xdr:cNvPr id="65" name="Conector reto 64">
          <a:extLst>
            <a:ext uri="{FF2B5EF4-FFF2-40B4-BE49-F238E27FC236}">
              <a16:creationId xmlns:a16="http://schemas.microsoft.com/office/drawing/2014/main" id="{00000000-0008-0000-0000-000041000000}"/>
            </a:ext>
          </a:extLst>
        </xdr:cNvPr>
        <xdr:cNvCxnSpPr/>
      </xdr:nvCxnSpPr>
      <xdr:spPr>
        <a:xfrm>
          <a:off x="2106083" y="14393331"/>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twoCellAnchor editAs="absolute">
    <xdr:from>
      <xdr:col>3</xdr:col>
      <xdr:colOff>31754</xdr:colOff>
      <xdr:row>1</xdr:row>
      <xdr:rowOff>95250</xdr:rowOff>
    </xdr:from>
    <xdr:to>
      <xdr:col>5</xdr:col>
      <xdr:colOff>306921</xdr:colOff>
      <xdr:row>2</xdr:row>
      <xdr:rowOff>13567</xdr:rowOff>
    </xdr:to>
    <xdr:sp macro="" textlink="">
      <xdr:nvSpPr>
        <xdr:cNvPr id="63" name="Retângulo 62">
          <a:hlinkClick xmlns:r="http://schemas.openxmlformats.org/officeDocument/2006/relationships" r:id="rId12"/>
          <a:extLst>
            <a:ext uri="{FF2B5EF4-FFF2-40B4-BE49-F238E27FC236}">
              <a16:creationId xmlns:a16="http://schemas.microsoft.com/office/drawing/2014/main" id="{00000000-0008-0000-0000-00003F000000}"/>
            </a:ext>
          </a:extLst>
        </xdr:cNvPr>
        <xdr:cNvSpPr/>
      </xdr:nvSpPr>
      <xdr:spPr>
        <a:xfrm>
          <a:off x="94192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PASSO A PASSO</a:t>
          </a:r>
        </a:p>
      </xdr:txBody>
    </xdr:sp>
    <xdr:clientData/>
  </xdr:twoCellAnchor>
  <xdr:twoCellAnchor editAs="absolute">
    <xdr:from>
      <xdr:col>5</xdr:col>
      <xdr:colOff>321738</xdr:colOff>
      <xdr:row>1</xdr:row>
      <xdr:rowOff>88901</xdr:rowOff>
    </xdr:from>
    <xdr:to>
      <xdr:col>7</xdr:col>
      <xdr:colOff>433917</xdr:colOff>
      <xdr:row>2</xdr:row>
      <xdr:rowOff>7218</xdr:rowOff>
    </xdr:to>
    <xdr:sp macro="" textlink="">
      <xdr:nvSpPr>
        <xdr:cNvPr id="66" name="Retângulo 65">
          <a:hlinkClick xmlns:r="http://schemas.openxmlformats.org/officeDocument/2006/relationships" r:id="rId13"/>
          <a:extLst>
            <a:ext uri="{FF2B5EF4-FFF2-40B4-BE49-F238E27FC236}">
              <a16:creationId xmlns:a16="http://schemas.microsoft.com/office/drawing/2014/main" id="{00000000-0008-0000-0000-000042000000}"/>
            </a:ext>
          </a:extLst>
        </xdr:cNvPr>
        <xdr:cNvSpPr/>
      </xdr:nvSpPr>
      <xdr:spPr>
        <a:xfrm>
          <a:off x="220557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DÚVIDAS FREQUENTES</a:t>
          </a:r>
        </a:p>
      </xdr:txBody>
    </xdr:sp>
    <xdr:clientData/>
  </xdr:twoCellAnchor>
  <xdr:twoCellAnchor editAs="oneCell">
    <xdr:from>
      <xdr:col>8</xdr:col>
      <xdr:colOff>593725</xdr:colOff>
      <xdr:row>2</xdr:row>
      <xdr:rowOff>101600</xdr:rowOff>
    </xdr:from>
    <xdr:to>
      <xdr:col>11</xdr:col>
      <xdr:colOff>550862</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FD211967-8A81-4A39-A8F2-175DE09D0353}"/>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2</xdr:col>
      <xdr:colOff>698504</xdr:colOff>
      <xdr:row>1</xdr:row>
      <xdr:rowOff>95250</xdr:rowOff>
    </xdr:from>
    <xdr:to>
      <xdr:col>2</xdr:col>
      <xdr:colOff>1947337</xdr:colOff>
      <xdr:row>2</xdr:row>
      <xdr:rowOff>13567</xdr:rowOff>
    </xdr:to>
    <xdr:sp macro="" textlink="">
      <xdr:nvSpPr>
        <xdr:cNvPr id="21" name="Retângulo 20">
          <a:extLst>
            <a:ext uri="{FF2B5EF4-FFF2-40B4-BE49-F238E27FC236}">
              <a16:creationId xmlns:a16="http://schemas.microsoft.com/office/drawing/2014/main" id="{00000000-0008-0000-0700-000015000000}"/>
            </a:ext>
          </a:extLst>
        </xdr:cNvPr>
        <xdr:cNvSpPr/>
      </xdr:nvSpPr>
      <xdr:spPr>
        <a:xfrm>
          <a:off x="94192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TOP 5</a:t>
          </a:r>
        </a:p>
      </xdr:txBody>
    </xdr:sp>
    <xdr:clientData/>
  </xdr:twoCellAnchor>
  <xdr:twoCellAnchor editAs="absolute">
    <xdr:from>
      <xdr:col>4</xdr:col>
      <xdr:colOff>2106080</xdr:colOff>
      <xdr:row>0</xdr:row>
      <xdr:rowOff>0</xdr:rowOff>
    </xdr:from>
    <xdr:to>
      <xdr:col>4</xdr:col>
      <xdr:colOff>3147479</xdr:colOff>
      <xdr:row>1</xdr:row>
      <xdr:rowOff>2910</xdr:rowOff>
    </xdr:to>
    <xdr:sp macro="" textlink="">
      <xdr:nvSpPr>
        <xdr:cNvPr id="14" name="Retângulo 13">
          <a:hlinkClick xmlns:r="http://schemas.openxmlformats.org/officeDocument/2006/relationships" r:id="rId1"/>
          <a:extLst>
            <a:ext uri="{FF2B5EF4-FFF2-40B4-BE49-F238E27FC236}">
              <a16:creationId xmlns:a16="http://schemas.microsoft.com/office/drawing/2014/main" id="{1A8DFB9A-B835-4D3E-AF70-628A3DD0037F}"/>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15" name="Imagem 14">
          <a:extLst>
            <a:ext uri="{FF2B5EF4-FFF2-40B4-BE49-F238E27FC236}">
              <a16:creationId xmlns:a16="http://schemas.microsoft.com/office/drawing/2014/main" id="{B4E486EA-DF22-45C4-9115-0C51A94E176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16" name="Retângulo 15">
          <a:hlinkClick xmlns:r="http://schemas.openxmlformats.org/officeDocument/2006/relationships" r:id="rId3"/>
          <a:extLst>
            <a:ext uri="{FF2B5EF4-FFF2-40B4-BE49-F238E27FC236}">
              <a16:creationId xmlns:a16="http://schemas.microsoft.com/office/drawing/2014/main" id="{1F14DDEF-8916-4984-A8C4-C03786A01D18}"/>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17" name="Retângulo 16">
          <a:hlinkClick xmlns:r="http://schemas.openxmlformats.org/officeDocument/2006/relationships" r:id="rId4"/>
          <a:extLst>
            <a:ext uri="{FF2B5EF4-FFF2-40B4-BE49-F238E27FC236}">
              <a16:creationId xmlns:a16="http://schemas.microsoft.com/office/drawing/2014/main" id="{74075D1E-A4F9-484B-A15F-07CA29FC8C2B}"/>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4</xdr:col>
      <xdr:colOff>23281</xdr:colOff>
      <xdr:row>1</xdr:row>
      <xdr:rowOff>2910</xdr:rowOff>
    </xdr:to>
    <xdr:sp macro="" textlink="">
      <xdr:nvSpPr>
        <xdr:cNvPr id="18" name="Retângulo 17">
          <a:hlinkClick xmlns:r="http://schemas.openxmlformats.org/officeDocument/2006/relationships" r:id="rId5"/>
          <a:extLst>
            <a:ext uri="{FF2B5EF4-FFF2-40B4-BE49-F238E27FC236}">
              <a16:creationId xmlns:a16="http://schemas.microsoft.com/office/drawing/2014/main" id="{AFB0A3CD-13B2-427A-B63C-1916D86420F9}"/>
            </a:ext>
          </a:extLst>
        </xdr:cNvPr>
        <xdr:cNvSpPr>
          <a:spLocks/>
        </xdr:cNvSpPr>
      </xdr:nvSpPr>
      <xdr:spPr>
        <a:xfrm>
          <a:off x="3469216" y="0"/>
          <a:ext cx="1051982"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4</xdr:col>
      <xdr:colOff>23282</xdr:colOff>
      <xdr:row>0</xdr:row>
      <xdr:rowOff>0</xdr:rowOff>
    </xdr:from>
    <xdr:to>
      <xdr:col>4</xdr:col>
      <xdr:colOff>1064681</xdr:colOff>
      <xdr:row>1</xdr:row>
      <xdr:rowOff>2910</xdr:rowOff>
    </xdr:to>
    <xdr:sp macro="" textlink="">
      <xdr:nvSpPr>
        <xdr:cNvPr id="19" name="Retângulo 18">
          <a:hlinkClick xmlns:r="http://schemas.openxmlformats.org/officeDocument/2006/relationships" r:id="rId6"/>
          <a:extLst>
            <a:ext uri="{FF2B5EF4-FFF2-40B4-BE49-F238E27FC236}">
              <a16:creationId xmlns:a16="http://schemas.microsoft.com/office/drawing/2014/main" id="{83435F5C-2178-4D46-A609-4F773312F660}"/>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1064682</xdr:colOff>
      <xdr:row>0</xdr:row>
      <xdr:rowOff>0</xdr:rowOff>
    </xdr:from>
    <xdr:to>
      <xdr:col>4</xdr:col>
      <xdr:colOff>2106081</xdr:colOff>
      <xdr:row>1</xdr:row>
      <xdr:rowOff>2910</xdr:rowOff>
    </xdr:to>
    <xdr:sp macro="" textlink="">
      <xdr:nvSpPr>
        <xdr:cNvPr id="20" name="Retângulo 19">
          <a:hlinkClick xmlns:r="http://schemas.openxmlformats.org/officeDocument/2006/relationships" r:id="rId7"/>
          <a:extLst>
            <a:ext uri="{FF2B5EF4-FFF2-40B4-BE49-F238E27FC236}">
              <a16:creationId xmlns:a16="http://schemas.microsoft.com/office/drawing/2014/main" id="{E07EC9F0-64EC-4BE2-BA61-217F1800EDFC}"/>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4</xdr:col>
      <xdr:colOff>3149602</xdr:colOff>
      <xdr:row>0</xdr:row>
      <xdr:rowOff>0</xdr:rowOff>
    </xdr:from>
    <xdr:to>
      <xdr:col>5</xdr:col>
      <xdr:colOff>713785</xdr:colOff>
      <xdr:row>1</xdr:row>
      <xdr:rowOff>2910</xdr:rowOff>
    </xdr:to>
    <xdr:sp macro="" textlink="">
      <xdr:nvSpPr>
        <xdr:cNvPr id="22" name="Retângulo 21">
          <a:hlinkClick xmlns:r="http://schemas.openxmlformats.org/officeDocument/2006/relationships" r:id="rId8"/>
          <a:extLst>
            <a:ext uri="{FF2B5EF4-FFF2-40B4-BE49-F238E27FC236}">
              <a16:creationId xmlns:a16="http://schemas.microsoft.com/office/drawing/2014/main" id="{3A99D11E-4597-4BDC-8A48-E142D369715B}"/>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4</xdr:col>
      <xdr:colOff>260350</xdr:colOff>
      <xdr:row>2</xdr:row>
      <xdr:rowOff>101600</xdr:rowOff>
    </xdr:from>
    <xdr:to>
      <xdr:col>4</xdr:col>
      <xdr:colOff>2117725</xdr:colOff>
      <xdr:row>2</xdr:row>
      <xdr:rowOff>505460</xdr:rowOff>
    </xdr:to>
    <xdr:pic>
      <xdr:nvPicPr>
        <xdr:cNvPr id="3" name="Imagen 2">
          <a:hlinkClick xmlns:r="http://schemas.openxmlformats.org/officeDocument/2006/relationships" r:id="rId9"/>
          <a:extLst>
            <a:ext uri="{FF2B5EF4-FFF2-40B4-BE49-F238E27FC236}">
              <a16:creationId xmlns:a16="http://schemas.microsoft.com/office/drawing/2014/main" id="{A54C45A1-7C8E-4778-8901-D5468A80549F}"/>
            </a:ext>
          </a:extLst>
        </xdr:cNvPr>
        <xdr:cNvPicPr>
          <a:picLocks/>
        </xdr:cNvPicPr>
      </xdr:nvPicPr>
      <xdr:blipFill>
        <a:blip xmlns:r="http://schemas.openxmlformats.org/officeDocument/2006/relationships" r:embed="rId10" r:link="rId11"/>
        <a:stretch>
          <a:fillRect/>
        </a:stretch>
      </xdr:blipFill>
      <xdr:spPr>
        <a:xfrm>
          <a:off x="5080000" y="977900"/>
          <a:ext cx="1857375" cy="4038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2</xdr:col>
      <xdr:colOff>785231</xdr:colOff>
      <xdr:row>1</xdr:row>
      <xdr:rowOff>88901</xdr:rowOff>
    </xdr:from>
    <xdr:to>
      <xdr:col>2</xdr:col>
      <xdr:colOff>2519776</xdr:colOff>
      <xdr:row>2</xdr:row>
      <xdr:rowOff>7218</xdr:rowOff>
    </xdr:to>
    <xdr:sp macro="" textlink="">
      <xdr:nvSpPr>
        <xdr:cNvPr id="29" name="Retângulo 28">
          <a:hlinkClick xmlns:r="http://schemas.openxmlformats.org/officeDocument/2006/relationships" r:id="rId1"/>
          <a:extLst>
            <a:ext uri="{FF2B5EF4-FFF2-40B4-BE49-F238E27FC236}">
              <a16:creationId xmlns:a16="http://schemas.microsoft.com/office/drawing/2014/main" id="{00000000-0008-0000-0900-00001D000000}"/>
            </a:ext>
          </a:extLst>
        </xdr:cNvPr>
        <xdr:cNvSpPr/>
      </xdr:nvSpPr>
      <xdr:spPr>
        <a:xfrm>
          <a:off x="1028648" y="586318"/>
          <a:ext cx="1734545" cy="299317"/>
        </a:xfrm>
        <a:prstGeom prst="rect">
          <a:avLst/>
        </a:prstGeom>
        <a:solidFill>
          <a:schemeClr val="bg1"/>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DEFINICIÓN</a:t>
          </a:r>
        </a:p>
      </xdr:txBody>
    </xdr:sp>
    <xdr:clientData/>
  </xdr:twoCellAnchor>
  <xdr:twoCellAnchor editAs="absolute">
    <xdr:from>
      <xdr:col>5</xdr:col>
      <xdr:colOff>275164</xdr:colOff>
      <xdr:row>0</xdr:row>
      <xdr:rowOff>0</xdr:rowOff>
    </xdr:from>
    <xdr:to>
      <xdr:col>5</xdr:col>
      <xdr:colOff>1316563</xdr:colOff>
      <xdr:row>1</xdr:row>
      <xdr:rowOff>2910</xdr:rowOff>
    </xdr:to>
    <xdr:sp macro="" textlink="">
      <xdr:nvSpPr>
        <xdr:cNvPr id="14" name="Retângulo 13">
          <a:hlinkClick xmlns:r="http://schemas.openxmlformats.org/officeDocument/2006/relationships" r:id="rId2"/>
          <a:extLst>
            <a:ext uri="{FF2B5EF4-FFF2-40B4-BE49-F238E27FC236}">
              <a16:creationId xmlns:a16="http://schemas.microsoft.com/office/drawing/2014/main" id="{CE3D1A4B-1BF6-484D-B82F-B5D98B540E2A}"/>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15" name="Imagem 14">
          <a:extLst>
            <a:ext uri="{FF2B5EF4-FFF2-40B4-BE49-F238E27FC236}">
              <a16:creationId xmlns:a16="http://schemas.microsoft.com/office/drawing/2014/main" id="{72F9BBBB-C20F-4DF4-81FF-FD1CEE2011A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26" name="Retângulo 25">
          <a:hlinkClick xmlns:r="http://schemas.openxmlformats.org/officeDocument/2006/relationships" r:id="rId4"/>
          <a:extLst>
            <a:ext uri="{FF2B5EF4-FFF2-40B4-BE49-F238E27FC236}">
              <a16:creationId xmlns:a16="http://schemas.microsoft.com/office/drawing/2014/main" id="{345A741A-6A6C-488B-935D-6D6BD31015E1}"/>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3</xdr:col>
      <xdr:colOff>264223</xdr:colOff>
      <xdr:row>1</xdr:row>
      <xdr:rowOff>2910</xdr:rowOff>
    </xdr:to>
    <xdr:sp macro="" textlink="">
      <xdr:nvSpPr>
        <xdr:cNvPr id="27" name="Retângulo 26">
          <a:hlinkClick xmlns:r="http://schemas.openxmlformats.org/officeDocument/2006/relationships" r:id="rId5"/>
          <a:extLst>
            <a:ext uri="{FF2B5EF4-FFF2-40B4-BE49-F238E27FC236}">
              <a16:creationId xmlns:a16="http://schemas.microsoft.com/office/drawing/2014/main" id="{B3323002-D623-460E-B708-0AC725648E0A}"/>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3</xdr:col>
      <xdr:colOff>262466</xdr:colOff>
      <xdr:row>0</xdr:row>
      <xdr:rowOff>0</xdr:rowOff>
    </xdr:from>
    <xdr:to>
      <xdr:col>4</xdr:col>
      <xdr:colOff>319615</xdr:colOff>
      <xdr:row>1</xdr:row>
      <xdr:rowOff>2910</xdr:rowOff>
    </xdr:to>
    <xdr:sp macro="" textlink="">
      <xdr:nvSpPr>
        <xdr:cNvPr id="28" name="Retângulo 27">
          <a:hlinkClick xmlns:r="http://schemas.openxmlformats.org/officeDocument/2006/relationships" r:id="rId6"/>
          <a:extLst>
            <a:ext uri="{FF2B5EF4-FFF2-40B4-BE49-F238E27FC236}">
              <a16:creationId xmlns:a16="http://schemas.microsoft.com/office/drawing/2014/main" id="{2EE90ED2-2492-4A74-AF32-D0CF77558288}"/>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4</xdr:col>
      <xdr:colOff>319616</xdr:colOff>
      <xdr:row>0</xdr:row>
      <xdr:rowOff>0</xdr:rowOff>
    </xdr:from>
    <xdr:to>
      <xdr:col>4</xdr:col>
      <xdr:colOff>1361015</xdr:colOff>
      <xdr:row>1</xdr:row>
      <xdr:rowOff>2910</xdr:rowOff>
    </xdr:to>
    <xdr:sp macro="" textlink="">
      <xdr:nvSpPr>
        <xdr:cNvPr id="30" name="Retângulo 29">
          <a:hlinkClick xmlns:r="http://schemas.openxmlformats.org/officeDocument/2006/relationships" r:id="rId1"/>
          <a:extLst>
            <a:ext uri="{FF2B5EF4-FFF2-40B4-BE49-F238E27FC236}">
              <a16:creationId xmlns:a16="http://schemas.microsoft.com/office/drawing/2014/main" id="{A22025BD-4FEB-4359-BA00-613875101CCF}"/>
            </a:ext>
          </a:extLst>
        </xdr:cNvPr>
        <xdr:cNvSpPr>
          <a:spLocks/>
        </xdr:cNvSpPr>
      </xdr:nvSpPr>
      <xdr:spPr>
        <a:xfrm>
          <a:off x="4521199" y="0"/>
          <a:ext cx="1041399"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a:t>
          </a:r>
          <a:r>
            <a:rPr lang="pt-BR" sz="1100" b="1" baseline="0"/>
            <a:t> </a:t>
          </a:r>
          <a:r>
            <a:rPr lang="pt-BR" sz="1100" b="1"/>
            <a:t>DE ACCIÓN</a:t>
          </a:r>
        </a:p>
      </xdr:txBody>
    </xdr:sp>
    <xdr:clientData/>
  </xdr:twoCellAnchor>
  <xdr:twoCellAnchor editAs="absolute">
    <xdr:from>
      <xdr:col>4</xdr:col>
      <xdr:colOff>1361016</xdr:colOff>
      <xdr:row>0</xdr:row>
      <xdr:rowOff>0</xdr:rowOff>
    </xdr:from>
    <xdr:to>
      <xdr:col>5</xdr:col>
      <xdr:colOff>275165</xdr:colOff>
      <xdr:row>1</xdr:row>
      <xdr:rowOff>2910</xdr:rowOff>
    </xdr:to>
    <xdr:sp macro="" textlink="">
      <xdr:nvSpPr>
        <xdr:cNvPr id="31" name="Retângulo 30">
          <a:hlinkClick xmlns:r="http://schemas.openxmlformats.org/officeDocument/2006/relationships" r:id="rId7"/>
          <a:extLst>
            <a:ext uri="{FF2B5EF4-FFF2-40B4-BE49-F238E27FC236}">
              <a16:creationId xmlns:a16="http://schemas.microsoft.com/office/drawing/2014/main" id="{F047DCC5-0FCB-41AD-A055-30F20B9CED6B}"/>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1318686</xdr:colOff>
      <xdr:row>0</xdr:row>
      <xdr:rowOff>0</xdr:rowOff>
    </xdr:from>
    <xdr:to>
      <xdr:col>6</xdr:col>
      <xdr:colOff>639702</xdr:colOff>
      <xdr:row>1</xdr:row>
      <xdr:rowOff>2910</xdr:rowOff>
    </xdr:to>
    <xdr:sp macro="" textlink="">
      <xdr:nvSpPr>
        <xdr:cNvPr id="32" name="Retângulo 31">
          <a:hlinkClick xmlns:r="http://schemas.openxmlformats.org/officeDocument/2006/relationships" r:id="rId8"/>
          <a:extLst>
            <a:ext uri="{FF2B5EF4-FFF2-40B4-BE49-F238E27FC236}">
              <a16:creationId xmlns:a16="http://schemas.microsoft.com/office/drawing/2014/main" id="{FA132EDE-3C27-4968-8BA8-79935FEDF180}"/>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4</xdr:col>
      <xdr:colOff>569912</xdr:colOff>
      <xdr:row>2</xdr:row>
      <xdr:rowOff>101600</xdr:rowOff>
    </xdr:from>
    <xdr:to>
      <xdr:col>5</xdr:col>
      <xdr:colOff>150812</xdr:colOff>
      <xdr:row>2</xdr:row>
      <xdr:rowOff>505460</xdr:rowOff>
    </xdr:to>
    <xdr:pic>
      <xdr:nvPicPr>
        <xdr:cNvPr id="3" name="Imagen 2">
          <a:hlinkClick xmlns:r="http://schemas.openxmlformats.org/officeDocument/2006/relationships" r:id="rId9"/>
          <a:extLst>
            <a:ext uri="{FF2B5EF4-FFF2-40B4-BE49-F238E27FC236}">
              <a16:creationId xmlns:a16="http://schemas.microsoft.com/office/drawing/2014/main" id="{4A1248C0-8902-40FD-A996-E940814374ED}"/>
            </a:ext>
          </a:extLst>
        </xdr:cNvPr>
        <xdr:cNvPicPr>
          <a:picLocks/>
        </xdr:cNvPicPr>
      </xdr:nvPicPr>
      <xdr:blipFill>
        <a:blip xmlns:r="http://schemas.openxmlformats.org/officeDocument/2006/relationships" r:embed="rId10" r:link="rId11"/>
        <a:stretch>
          <a:fillRect/>
        </a:stretch>
      </xdr:blipFill>
      <xdr:spPr>
        <a:xfrm>
          <a:off x="5080000" y="977900"/>
          <a:ext cx="1857375" cy="4038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21167</xdr:colOff>
      <xdr:row>6</xdr:row>
      <xdr:rowOff>44450</xdr:rowOff>
    </xdr:from>
    <xdr:to>
      <xdr:col>11</xdr:col>
      <xdr:colOff>137584</xdr:colOff>
      <xdr:row>13</xdr:row>
      <xdr:rowOff>0</xdr:rowOff>
    </xdr:to>
    <xdr:graphicFrame macro="">
      <xdr:nvGraphicFramePr>
        <xdr:cNvPr id="9363" name="Gráfico 7">
          <a:extLst>
            <a:ext uri="{FF2B5EF4-FFF2-40B4-BE49-F238E27FC236}">
              <a16:creationId xmlns:a16="http://schemas.microsoft.com/office/drawing/2014/main" id="{00000000-0008-0000-0A00-000093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7</xdr:col>
      <xdr:colOff>219275</xdr:colOff>
      <xdr:row>1</xdr:row>
      <xdr:rowOff>63499</xdr:rowOff>
    </xdr:from>
    <xdr:to>
      <xdr:col>7</xdr:col>
      <xdr:colOff>220333</xdr:colOff>
      <xdr:row>2</xdr:row>
      <xdr:rowOff>6499</xdr:rowOff>
    </xdr:to>
    <xdr:sp macro="" textlink="">
      <xdr:nvSpPr>
        <xdr:cNvPr id="16" name="Retângulo 15">
          <a:hlinkClick xmlns:r="http://schemas.openxmlformats.org/officeDocument/2006/relationships" r:id="rId2"/>
          <a:extLst>
            <a:ext uri="{FF2B5EF4-FFF2-40B4-BE49-F238E27FC236}">
              <a16:creationId xmlns:a16="http://schemas.microsoft.com/office/drawing/2014/main" id="{00000000-0008-0000-0A00-000010000000}"/>
            </a:ext>
          </a:extLst>
        </xdr:cNvPr>
        <xdr:cNvSpPr/>
      </xdr:nvSpPr>
      <xdr:spPr>
        <a:xfrm>
          <a:off x="5891942" y="560916"/>
          <a:ext cx="1058" cy="324000"/>
        </a:xfrm>
        <a:prstGeom prst="rect">
          <a:avLst/>
        </a:prstGeom>
        <a:solidFill>
          <a:srgbClr val="6699CC"/>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IMPRESSÃO</a:t>
          </a:r>
        </a:p>
      </xdr:txBody>
    </xdr:sp>
    <xdr:clientData/>
  </xdr:twoCellAnchor>
  <xdr:twoCellAnchor editAs="absolute">
    <xdr:from>
      <xdr:col>4</xdr:col>
      <xdr:colOff>730275</xdr:colOff>
      <xdr:row>1</xdr:row>
      <xdr:rowOff>63510</xdr:rowOff>
    </xdr:from>
    <xdr:to>
      <xdr:col>6</xdr:col>
      <xdr:colOff>21166</xdr:colOff>
      <xdr:row>2</xdr:row>
      <xdr:rowOff>6510</xdr:rowOff>
    </xdr:to>
    <xdr:sp macro="" textlink="">
      <xdr:nvSpPr>
        <xdr:cNvPr id="22" name="Retângulo 21">
          <a:hlinkClick xmlns:r="http://schemas.openxmlformats.org/officeDocument/2006/relationships" r:id="rId3"/>
          <a:extLst>
            <a:ext uri="{FF2B5EF4-FFF2-40B4-BE49-F238E27FC236}">
              <a16:creationId xmlns:a16="http://schemas.microsoft.com/office/drawing/2014/main" id="{00000000-0008-0000-0A00-000016000000}"/>
            </a:ext>
          </a:extLst>
        </xdr:cNvPr>
        <xdr:cNvSpPr/>
      </xdr:nvSpPr>
      <xdr:spPr>
        <a:xfrm>
          <a:off x="4159275" y="560927"/>
          <a:ext cx="1344058"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POR ÁREA</a:t>
          </a:r>
        </a:p>
      </xdr:txBody>
    </xdr:sp>
    <xdr:clientData/>
  </xdr:twoCellAnchor>
  <xdr:twoCellAnchor editAs="absolute">
    <xdr:from>
      <xdr:col>5</xdr:col>
      <xdr:colOff>1025512</xdr:colOff>
      <xdr:row>1</xdr:row>
      <xdr:rowOff>63510</xdr:rowOff>
    </xdr:from>
    <xdr:to>
      <xdr:col>7</xdr:col>
      <xdr:colOff>1693337</xdr:colOff>
      <xdr:row>2</xdr:row>
      <xdr:rowOff>6510</xdr:rowOff>
    </xdr:to>
    <xdr:sp macro="" textlink="">
      <xdr:nvSpPr>
        <xdr:cNvPr id="23" name="Retângulo 22">
          <a:hlinkClick xmlns:r="http://schemas.openxmlformats.org/officeDocument/2006/relationships" r:id="rId4"/>
          <a:extLst>
            <a:ext uri="{FF2B5EF4-FFF2-40B4-BE49-F238E27FC236}">
              <a16:creationId xmlns:a16="http://schemas.microsoft.com/office/drawing/2014/main" id="{00000000-0008-0000-0A00-000017000000}"/>
            </a:ext>
          </a:extLst>
        </xdr:cNvPr>
        <xdr:cNvSpPr/>
      </xdr:nvSpPr>
      <xdr:spPr>
        <a:xfrm>
          <a:off x="5481095" y="560927"/>
          <a:ext cx="188490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ANÁLISIS POR EMPLEADO</a:t>
          </a:r>
        </a:p>
      </xdr:txBody>
    </xdr:sp>
    <xdr:clientData/>
  </xdr:twoCellAnchor>
  <xdr:twoCellAnchor editAs="absolute">
    <xdr:from>
      <xdr:col>2</xdr:col>
      <xdr:colOff>1111250</xdr:colOff>
      <xdr:row>1</xdr:row>
      <xdr:rowOff>63510</xdr:rowOff>
    </xdr:from>
    <xdr:to>
      <xdr:col>3</xdr:col>
      <xdr:colOff>963087</xdr:colOff>
      <xdr:row>2</xdr:row>
      <xdr:rowOff>6510</xdr:rowOff>
    </xdr:to>
    <xdr:sp macro="" textlink="">
      <xdr:nvSpPr>
        <xdr:cNvPr id="24" name="Retângulo 23">
          <a:hlinkClick xmlns:r="http://schemas.openxmlformats.org/officeDocument/2006/relationships" r:id="rId5"/>
          <a:extLst>
            <a:ext uri="{FF2B5EF4-FFF2-40B4-BE49-F238E27FC236}">
              <a16:creationId xmlns:a16="http://schemas.microsoft.com/office/drawing/2014/main" id="{00000000-0008-0000-0A00-000018000000}"/>
            </a:ext>
          </a:extLst>
        </xdr:cNvPr>
        <xdr:cNvSpPr/>
      </xdr:nvSpPr>
      <xdr:spPr>
        <a:xfrm>
          <a:off x="1354667" y="560927"/>
          <a:ext cx="1460503"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ysClr val="windowText" lastClr="000000"/>
              </a:solidFill>
            </a:rPr>
            <a:t>RESULTADOS PESTEL</a:t>
          </a:r>
        </a:p>
      </xdr:txBody>
    </xdr:sp>
    <xdr:clientData/>
  </xdr:twoCellAnchor>
  <xdr:twoCellAnchor editAs="absolute">
    <xdr:from>
      <xdr:col>3</xdr:col>
      <xdr:colOff>986571</xdr:colOff>
      <xdr:row>1</xdr:row>
      <xdr:rowOff>63510</xdr:rowOff>
    </xdr:from>
    <xdr:to>
      <xdr:col>4</xdr:col>
      <xdr:colOff>712854</xdr:colOff>
      <xdr:row>2</xdr:row>
      <xdr:rowOff>6510</xdr:rowOff>
    </xdr:to>
    <xdr:sp macro="" textlink="">
      <xdr:nvSpPr>
        <xdr:cNvPr id="25" name="Retângulo 24">
          <a:hlinkClick xmlns:r="http://schemas.openxmlformats.org/officeDocument/2006/relationships" r:id="rId6"/>
          <a:extLst>
            <a:ext uri="{FF2B5EF4-FFF2-40B4-BE49-F238E27FC236}">
              <a16:creationId xmlns:a16="http://schemas.microsoft.com/office/drawing/2014/main" id="{00000000-0008-0000-0A00-000019000000}"/>
            </a:ext>
          </a:extLst>
        </xdr:cNvPr>
        <xdr:cNvSpPr/>
      </xdr:nvSpPr>
      <xdr:spPr>
        <a:xfrm>
          <a:off x="2838654" y="560927"/>
          <a:ext cx="130320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P.A.</a:t>
          </a:r>
          <a:endParaRPr lang="pt-BR" sz="1100" b="1">
            <a:solidFill>
              <a:schemeClr val="bg1"/>
            </a:solidFill>
          </a:endParaRPr>
        </a:p>
      </xdr:txBody>
    </xdr:sp>
    <xdr:clientData/>
  </xdr:twoCellAnchor>
  <xdr:twoCellAnchor editAs="absolute">
    <xdr:from>
      <xdr:col>7</xdr:col>
      <xdr:colOff>931330</xdr:colOff>
      <xdr:row>0</xdr:row>
      <xdr:rowOff>0</xdr:rowOff>
    </xdr:from>
    <xdr:to>
      <xdr:col>7</xdr:col>
      <xdr:colOff>1972729</xdr:colOff>
      <xdr:row>1</xdr:row>
      <xdr:rowOff>2910</xdr:rowOff>
    </xdr:to>
    <xdr:sp macro="" textlink="">
      <xdr:nvSpPr>
        <xdr:cNvPr id="26" name="Retângulo 25">
          <a:hlinkClick xmlns:r="http://schemas.openxmlformats.org/officeDocument/2006/relationships" r:id="rId7"/>
          <a:extLst>
            <a:ext uri="{FF2B5EF4-FFF2-40B4-BE49-F238E27FC236}">
              <a16:creationId xmlns:a16="http://schemas.microsoft.com/office/drawing/2014/main" id="{66859577-F3D5-41F2-A8C4-C2B4062CE678}"/>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27" name="Imagem 26">
          <a:extLst>
            <a:ext uri="{FF2B5EF4-FFF2-40B4-BE49-F238E27FC236}">
              <a16:creationId xmlns:a16="http://schemas.microsoft.com/office/drawing/2014/main" id="{CC31BFA8-04CC-49FE-82D2-2DAEE57E6FA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3</xdr:col>
      <xdr:colOff>586315</xdr:colOff>
      <xdr:row>1</xdr:row>
      <xdr:rowOff>2910</xdr:rowOff>
    </xdr:to>
    <xdr:sp macro="" textlink="">
      <xdr:nvSpPr>
        <xdr:cNvPr id="28" name="Retângulo 27">
          <a:hlinkClick xmlns:r="http://schemas.openxmlformats.org/officeDocument/2006/relationships" r:id="rId9"/>
          <a:extLst>
            <a:ext uri="{FF2B5EF4-FFF2-40B4-BE49-F238E27FC236}">
              <a16:creationId xmlns:a16="http://schemas.microsoft.com/office/drawing/2014/main" id="{03B07121-EE1D-4C98-9A1B-6D1930B5B703}"/>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3</xdr:col>
      <xdr:colOff>586316</xdr:colOff>
      <xdr:row>0</xdr:row>
      <xdr:rowOff>0</xdr:rowOff>
    </xdr:from>
    <xdr:to>
      <xdr:col>4</xdr:col>
      <xdr:colOff>41973</xdr:colOff>
      <xdr:row>1</xdr:row>
      <xdr:rowOff>2910</xdr:rowOff>
    </xdr:to>
    <xdr:sp macro="" textlink="">
      <xdr:nvSpPr>
        <xdr:cNvPr id="29" name="Retângulo 28">
          <a:hlinkClick xmlns:r="http://schemas.openxmlformats.org/officeDocument/2006/relationships" r:id="rId10"/>
          <a:extLst>
            <a:ext uri="{FF2B5EF4-FFF2-40B4-BE49-F238E27FC236}">
              <a16:creationId xmlns:a16="http://schemas.microsoft.com/office/drawing/2014/main" id="{F0D7CAE2-5D13-4D23-8E43-7BA531789834}"/>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4</xdr:col>
      <xdr:colOff>40216</xdr:colOff>
      <xdr:row>0</xdr:row>
      <xdr:rowOff>0</xdr:rowOff>
    </xdr:from>
    <xdr:to>
      <xdr:col>5</xdr:col>
      <xdr:colOff>65615</xdr:colOff>
      <xdr:row>1</xdr:row>
      <xdr:rowOff>2910</xdr:rowOff>
    </xdr:to>
    <xdr:sp macro="" textlink="">
      <xdr:nvSpPr>
        <xdr:cNvPr id="30" name="Retângulo 29">
          <a:hlinkClick xmlns:r="http://schemas.openxmlformats.org/officeDocument/2006/relationships" r:id="rId11"/>
          <a:extLst>
            <a:ext uri="{FF2B5EF4-FFF2-40B4-BE49-F238E27FC236}">
              <a16:creationId xmlns:a16="http://schemas.microsoft.com/office/drawing/2014/main" id="{66A99D5C-6FF5-4071-8D5B-F89241AF169E}"/>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5</xdr:col>
      <xdr:colOff>65616</xdr:colOff>
      <xdr:row>0</xdr:row>
      <xdr:rowOff>0</xdr:rowOff>
    </xdr:from>
    <xdr:to>
      <xdr:col>6</xdr:col>
      <xdr:colOff>80431</xdr:colOff>
      <xdr:row>1</xdr:row>
      <xdr:rowOff>2910</xdr:rowOff>
    </xdr:to>
    <xdr:sp macro="" textlink="">
      <xdr:nvSpPr>
        <xdr:cNvPr id="31" name="Retângulo 30">
          <a:hlinkClick xmlns:r="http://schemas.openxmlformats.org/officeDocument/2006/relationships" r:id="rId12"/>
          <a:extLst>
            <a:ext uri="{FF2B5EF4-FFF2-40B4-BE49-F238E27FC236}">
              <a16:creationId xmlns:a16="http://schemas.microsoft.com/office/drawing/2014/main" id="{7C00A9A2-3D07-47BA-A90D-C9CA47B9166F}"/>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6</xdr:col>
      <xdr:colOff>80432</xdr:colOff>
      <xdr:row>0</xdr:row>
      <xdr:rowOff>0</xdr:rowOff>
    </xdr:from>
    <xdr:to>
      <xdr:col>7</xdr:col>
      <xdr:colOff>931331</xdr:colOff>
      <xdr:row>1</xdr:row>
      <xdr:rowOff>2910</xdr:rowOff>
    </xdr:to>
    <xdr:sp macro="" textlink="">
      <xdr:nvSpPr>
        <xdr:cNvPr id="32" name="Retângulo 31">
          <a:hlinkClick xmlns:r="http://schemas.openxmlformats.org/officeDocument/2006/relationships" r:id="rId5"/>
          <a:extLst>
            <a:ext uri="{FF2B5EF4-FFF2-40B4-BE49-F238E27FC236}">
              <a16:creationId xmlns:a16="http://schemas.microsoft.com/office/drawing/2014/main" id="{6A7578D4-22BA-4E9E-A858-E36F4BBA8DE0}"/>
            </a:ext>
          </a:extLst>
        </xdr:cNvPr>
        <xdr:cNvSpPr>
          <a:spLocks/>
        </xdr:cNvSpPr>
      </xdr:nvSpPr>
      <xdr:spPr>
        <a:xfrm>
          <a:off x="5562599" y="0"/>
          <a:ext cx="1041399"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7</xdr:col>
      <xdr:colOff>1974852</xdr:colOff>
      <xdr:row>0</xdr:row>
      <xdr:rowOff>0</xdr:rowOff>
    </xdr:from>
    <xdr:to>
      <xdr:col>8</xdr:col>
      <xdr:colOff>1010118</xdr:colOff>
      <xdr:row>1</xdr:row>
      <xdr:rowOff>2910</xdr:rowOff>
    </xdr:to>
    <xdr:sp macro="" textlink="">
      <xdr:nvSpPr>
        <xdr:cNvPr id="33" name="Retângulo 32">
          <a:hlinkClick xmlns:r="http://schemas.openxmlformats.org/officeDocument/2006/relationships" r:id="rId13"/>
          <a:extLst>
            <a:ext uri="{FF2B5EF4-FFF2-40B4-BE49-F238E27FC236}">
              <a16:creationId xmlns:a16="http://schemas.microsoft.com/office/drawing/2014/main" id="{06FC2210-EF20-4679-8652-6B6CC6526C40}"/>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5</xdr:col>
      <xdr:colOff>288925</xdr:colOff>
      <xdr:row>2</xdr:row>
      <xdr:rowOff>101600</xdr:rowOff>
    </xdr:from>
    <xdr:to>
      <xdr:col>7</xdr:col>
      <xdr:colOff>836612</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A3C2FBD7-BA38-4513-9690-1FE4F1E636F1}"/>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95249</xdr:colOff>
      <xdr:row>5</xdr:row>
      <xdr:rowOff>640291</xdr:rowOff>
    </xdr:from>
    <xdr:to>
      <xdr:col>4</xdr:col>
      <xdr:colOff>1428749</xdr:colOff>
      <xdr:row>11</xdr:row>
      <xdr:rowOff>21167</xdr:rowOff>
    </xdr:to>
    <xdr:graphicFrame macro="">
      <xdr:nvGraphicFramePr>
        <xdr:cNvPr id="54" name="Gráfico 18">
          <a:extLst>
            <a:ext uri="{FF2B5EF4-FFF2-40B4-BE49-F238E27FC236}">
              <a16:creationId xmlns:a16="http://schemas.microsoft.com/office/drawing/2014/main" id="{00000000-0008-0000-0B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21167</xdr:colOff>
      <xdr:row>5</xdr:row>
      <xdr:rowOff>629706</xdr:rowOff>
    </xdr:from>
    <xdr:to>
      <xdr:col>7</xdr:col>
      <xdr:colOff>2719917</xdr:colOff>
      <xdr:row>11</xdr:row>
      <xdr:rowOff>31749</xdr:rowOff>
    </xdr:to>
    <xdr:graphicFrame macro="">
      <xdr:nvGraphicFramePr>
        <xdr:cNvPr id="55" name="Gráfico 18">
          <a:extLst>
            <a:ext uri="{FF2B5EF4-FFF2-40B4-BE49-F238E27FC236}">
              <a16:creationId xmlns:a16="http://schemas.microsoft.com/office/drawing/2014/main" id="{00000000-0008-0000-0B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3</xdr:col>
      <xdr:colOff>1494181</xdr:colOff>
      <xdr:row>1</xdr:row>
      <xdr:rowOff>63501</xdr:rowOff>
    </xdr:from>
    <xdr:to>
      <xdr:col>4</xdr:col>
      <xdr:colOff>370417</xdr:colOff>
      <xdr:row>2</xdr:row>
      <xdr:rowOff>6501</xdr:rowOff>
    </xdr:to>
    <xdr:sp macro="" textlink="">
      <xdr:nvSpPr>
        <xdr:cNvPr id="21" name="Retângulo 20">
          <a:hlinkClick xmlns:r="http://schemas.openxmlformats.org/officeDocument/2006/relationships" r:id="rId3"/>
          <a:extLst>
            <a:ext uri="{FF2B5EF4-FFF2-40B4-BE49-F238E27FC236}">
              <a16:creationId xmlns:a16="http://schemas.microsoft.com/office/drawing/2014/main" id="{36060862-6DE6-44DA-9C39-F52DF114010F}"/>
            </a:ext>
          </a:extLst>
        </xdr:cNvPr>
        <xdr:cNvSpPr/>
      </xdr:nvSpPr>
      <xdr:spPr>
        <a:xfrm>
          <a:off x="4161181" y="560918"/>
          <a:ext cx="1384486"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POR ÁREA</a:t>
          </a:r>
        </a:p>
      </xdr:txBody>
    </xdr:sp>
    <xdr:clientData/>
  </xdr:twoCellAnchor>
  <xdr:twoCellAnchor editAs="absolute">
    <xdr:from>
      <xdr:col>4</xdr:col>
      <xdr:colOff>307751</xdr:colOff>
      <xdr:row>1</xdr:row>
      <xdr:rowOff>63501</xdr:rowOff>
    </xdr:from>
    <xdr:to>
      <xdr:col>5</xdr:col>
      <xdr:colOff>478160</xdr:colOff>
      <xdr:row>2</xdr:row>
      <xdr:rowOff>6501</xdr:rowOff>
    </xdr:to>
    <xdr:sp macro="" textlink="">
      <xdr:nvSpPr>
        <xdr:cNvPr id="22" name="Retângulo 21">
          <a:hlinkClick xmlns:r="http://schemas.openxmlformats.org/officeDocument/2006/relationships" r:id="rId4"/>
          <a:extLst>
            <a:ext uri="{FF2B5EF4-FFF2-40B4-BE49-F238E27FC236}">
              <a16:creationId xmlns:a16="http://schemas.microsoft.com/office/drawing/2014/main" id="{7250501A-77D5-4F44-A8BE-7D7A4D7AB930}"/>
            </a:ext>
          </a:extLst>
        </xdr:cNvPr>
        <xdr:cNvSpPr/>
      </xdr:nvSpPr>
      <xdr:spPr>
        <a:xfrm>
          <a:off x="5483001" y="560918"/>
          <a:ext cx="188490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ANÁLISIS POR EMPLEADO</a:t>
          </a:r>
        </a:p>
      </xdr:txBody>
    </xdr:sp>
    <xdr:clientData/>
  </xdr:twoCellAnchor>
  <xdr:twoCellAnchor editAs="absolute">
    <xdr:from>
      <xdr:col>2</xdr:col>
      <xdr:colOff>1058333</xdr:colOff>
      <xdr:row>1</xdr:row>
      <xdr:rowOff>63501</xdr:rowOff>
    </xdr:from>
    <xdr:to>
      <xdr:col>3</xdr:col>
      <xdr:colOff>150076</xdr:colOff>
      <xdr:row>2</xdr:row>
      <xdr:rowOff>6501</xdr:rowOff>
    </xdr:to>
    <xdr:sp macro="" textlink="">
      <xdr:nvSpPr>
        <xdr:cNvPr id="23" name="Retângulo 22">
          <a:hlinkClick xmlns:r="http://schemas.openxmlformats.org/officeDocument/2006/relationships" r:id="rId5"/>
          <a:extLst>
            <a:ext uri="{FF2B5EF4-FFF2-40B4-BE49-F238E27FC236}">
              <a16:creationId xmlns:a16="http://schemas.microsoft.com/office/drawing/2014/main" id="{A312302A-7EBD-47CA-9D66-922E6D0BFAC4}"/>
            </a:ext>
          </a:extLst>
        </xdr:cNvPr>
        <xdr:cNvSpPr/>
      </xdr:nvSpPr>
      <xdr:spPr>
        <a:xfrm>
          <a:off x="1301750" y="560918"/>
          <a:ext cx="1515326"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 PESTEL</a:t>
          </a:r>
        </a:p>
      </xdr:txBody>
    </xdr:sp>
    <xdr:clientData/>
  </xdr:twoCellAnchor>
  <xdr:twoCellAnchor editAs="absolute">
    <xdr:from>
      <xdr:col>3</xdr:col>
      <xdr:colOff>173560</xdr:colOff>
      <xdr:row>1</xdr:row>
      <xdr:rowOff>63501</xdr:rowOff>
    </xdr:from>
    <xdr:to>
      <xdr:col>3</xdr:col>
      <xdr:colOff>1476760</xdr:colOff>
      <xdr:row>2</xdr:row>
      <xdr:rowOff>6501</xdr:rowOff>
    </xdr:to>
    <xdr:sp macro="" textlink="">
      <xdr:nvSpPr>
        <xdr:cNvPr id="24" name="Retângulo 23">
          <a:hlinkClick xmlns:r="http://schemas.openxmlformats.org/officeDocument/2006/relationships" r:id="rId6"/>
          <a:extLst>
            <a:ext uri="{FF2B5EF4-FFF2-40B4-BE49-F238E27FC236}">
              <a16:creationId xmlns:a16="http://schemas.microsoft.com/office/drawing/2014/main" id="{6CCA9452-09A4-48E7-AA0E-8EB8C033B0C3}"/>
            </a:ext>
          </a:extLst>
        </xdr:cNvPr>
        <xdr:cNvSpPr/>
      </xdr:nvSpPr>
      <xdr:spPr>
        <a:xfrm>
          <a:off x="2840560" y="560918"/>
          <a:ext cx="1303200"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ysClr val="windowText" lastClr="000000"/>
              </a:solidFill>
            </a:rPr>
            <a:t>RESULTADOS</a:t>
          </a:r>
          <a:r>
            <a:rPr lang="pt-BR" sz="1100" b="1" baseline="0">
              <a:solidFill>
                <a:sysClr val="windowText" lastClr="000000"/>
              </a:solidFill>
            </a:rPr>
            <a:t> P.A.</a:t>
          </a:r>
          <a:endParaRPr lang="pt-BR" sz="1100" b="1">
            <a:solidFill>
              <a:sysClr val="windowText" lastClr="000000"/>
            </a:solidFill>
          </a:endParaRPr>
        </a:p>
      </xdr:txBody>
    </xdr:sp>
    <xdr:clientData/>
  </xdr:twoCellAnchor>
  <xdr:twoCellAnchor editAs="absolute">
    <xdr:from>
      <xdr:col>4</xdr:col>
      <xdr:colOff>1428747</xdr:colOff>
      <xdr:row>0</xdr:row>
      <xdr:rowOff>0</xdr:rowOff>
    </xdr:from>
    <xdr:to>
      <xdr:col>5</xdr:col>
      <xdr:colOff>755646</xdr:colOff>
      <xdr:row>1</xdr:row>
      <xdr:rowOff>2910</xdr:rowOff>
    </xdr:to>
    <xdr:sp macro="" textlink="">
      <xdr:nvSpPr>
        <xdr:cNvPr id="34" name="Retângulo 33">
          <a:hlinkClick xmlns:r="http://schemas.openxmlformats.org/officeDocument/2006/relationships" r:id="rId7"/>
          <a:extLst>
            <a:ext uri="{FF2B5EF4-FFF2-40B4-BE49-F238E27FC236}">
              <a16:creationId xmlns:a16="http://schemas.microsoft.com/office/drawing/2014/main" id="{2B3D5B25-E594-4422-B620-CA80BAFB5131}"/>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35" name="Imagem 34">
          <a:extLst>
            <a:ext uri="{FF2B5EF4-FFF2-40B4-BE49-F238E27FC236}">
              <a16:creationId xmlns:a16="http://schemas.microsoft.com/office/drawing/2014/main" id="{53973E48-57F9-4B4C-8741-B233DE77F61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36" name="Retângulo 35">
          <a:hlinkClick xmlns:r="http://schemas.openxmlformats.org/officeDocument/2006/relationships" r:id="rId9"/>
          <a:extLst>
            <a:ext uri="{FF2B5EF4-FFF2-40B4-BE49-F238E27FC236}">
              <a16:creationId xmlns:a16="http://schemas.microsoft.com/office/drawing/2014/main" id="{D4F17F41-9BAD-4F2B-90E2-D0E9AB616E9A}"/>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3</xdr:col>
      <xdr:colOff>803973</xdr:colOff>
      <xdr:row>1</xdr:row>
      <xdr:rowOff>2910</xdr:rowOff>
    </xdr:to>
    <xdr:sp macro="" textlink="">
      <xdr:nvSpPr>
        <xdr:cNvPr id="37" name="Retângulo 36">
          <a:hlinkClick xmlns:r="http://schemas.openxmlformats.org/officeDocument/2006/relationships" r:id="rId10"/>
          <a:extLst>
            <a:ext uri="{FF2B5EF4-FFF2-40B4-BE49-F238E27FC236}">
              <a16:creationId xmlns:a16="http://schemas.microsoft.com/office/drawing/2014/main" id="{00F3123D-6479-45A8-927B-048719A8A056}"/>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3</xdr:col>
      <xdr:colOff>802216</xdr:colOff>
      <xdr:row>0</xdr:row>
      <xdr:rowOff>0</xdr:rowOff>
    </xdr:from>
    <xdr:to>
      <xdr:col>3</xdr:col>
      <xdr:colOff>1854198</xdr:colOff>
      <xdr:row>1</xdr:row>
      <xdr:rowOff>2910</xdr:rowOff>
    </xdr:to>
    <xdr:sp macro="" textlink="">
      <xdr:nvSpPr>
        <xdr:cNvPr id="38" name="Retângulo 37">
          <a:hlinkClick xmlns:r="http://schemas.openxmlformats.org/officeDocument/2006/relationships" r:id="rId11"/>
          <a:extLst>
            <a:ext uri="{FF2B5EF4-FFF2-40B4-BE49-F238E27FC236}">
              <a16:creationId xmlns:a16="http://schemas.microsoft.com/office/drawing/2014/main" id="{D084E1F3-2994-4AF8-81F6-522EA4707172}"/>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1854199</xdr:colOff>
      <xdr:row>0</xdr:row>
      <xdr:rowOff>0</xdr:rowOff>
    </xdr:from>
    <xdr:to>
      <xdr:col>4</xdr:col>
      <xdr:colOff>387348</xdr:colOff>
      <xdr:row>1</xdr:row>
      <xdr:rowOff>2910</xdr:rowOff>
    </xdr:to>
    <xdr:sp macro="" textlink="">
      <xdr:nvSpPr>
        <xdr:cNvPr id="39" name="Retângulo 38">
          <a:hlinkClick xmlns:r="http://schemas.openxmlformats.org/officeDocument/2006/relationships" r:id="rId12"/>
          <a:extLst>
            <a:ext uri="{FF2B5EF4-FFF2-40B4-BE49-F238E27FC236}">
              <a16:creationId xmlns:a16="http://schemas.microsoft.com/office/drawing/2014/main" id="{92BDFF85-ADBE-4301-8786-E9E10B1FD310}"/>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387349</xdr:colOff>
      <xdr:row>0</xdr:row>
      <xdr:rowOff>0</xdr:rowOff>
    </xdr:from>
    <xdr:to>
      <xdr:col>4</xdr:col>
      <xdr:colOff>1428748</xdr:colOff>
      <xdr:row>1</xdr:row>
      <xdr:rowOff>2910</xdr:rowOff>
    </xdr:to>
    <xdr:sp macro="" textlink="">
      <xdr:nvSpPr>
        <xdr:cNvPr id="40" name="Retângulo 39">
          <a:hlinkClick xmlns:r="http://schemas.openxmlformats.org/officeDocument/2006/relationships" r:id="rId5"/>
          <a:extLst>
            <a:ext uri="{FF2B5EF4-FFF2-40B4-BE49-F238E27FC236}">
              <a16:creationId xmlns:a16="http://schemas.microsoft.com/office/drawing/2014/main" id="{23392202-DDCA-4359-A952-93C2E4B19045}"/>
            </a:ext>
          </a:extLst>
        </xdr:cNvPr>
        <xdr:cNvSpPr>
          <a:spLocks/>
        </xdr:cNvSpPr>
      </xdr:nvSpPr>
      <xdr:spPr>
        <a:xfrm>
          <a:off x="5562599" y="0"/>
          <a:ext cx="1041399"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757769</xdr:colOff>
      <xdr:row>0</xdr:row>
      <xdr:rowOff>0</xdr:rowOff>
    </xdr:from>
    <xdr:to>
      <xdr:col>6</xdr:col>
      <xdr:colOff>78785</xdr:colOff>
      <xdr:row>1</xdr:row>
      <xdr:rowOff>2910</xdr:rowOff>
    </xdr:to>
    <xdr:sp macro="" textlink="">
      <xdr:nvSpPr>
        <xdr:cNvPr id="41" name="Retângulo 40">
          <a:hlinkClick xmlns:r="http://schemas.openxmlformats.org/officeDocument/2006/relationships" r:id="rId13"/>
          <a:extLst>
            <a:ext uri="{FF2B5EF4-FFF2-40B4-BE49-F238E27FC236}">
              <a16:creationId xmlns:a16="http://schemas.microsoft.com/office/drawing/2014/main" id="{D7B718E4-D8D4-4D54-B298-CE23F4CC1F40}"/>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3</xdr:col>
      <xdr:colOff>2212975</xdr:colOff>
      <xdr:row>2</xdr:row>
      <xdr:rowOff>101600</xdr:rowOff>
    </xdr:from>
    <xdr:to>
      <xdr:col>4</xdr:col>
      <xdr:colOff>1389062</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6BF1A924-4C24-4616-81E8-EBE6C129CC5C}"/>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3</xdr:col>
      <xdr:colOff>531094</xdr:colOff>
      <xdr:row>1</xdr:row>
      <xdr:rowOff>63500</xdr:rowOff>
    </xdr:from>
    <xdr:to>
      <xdr:col>4</xdr:col>
      <xdr:colOff>814917</xdr:colOff>
      <xdr:row>2</xdr:row>
      <xdr:rowOff>6500</xdr:rowOff>
    </xdr:to>
    <xdr:sp macro="" textlink="">
      <xdr:nvSpPr>
        <xdr:cNvPr id="32" name="Retângulo 31">
          <a:hlinkClick xmlns:r="http://schemas.openxmlformats.org/officeDocument/2006/relationships" r:id="rId1"/>
          <a:extLst>
            <a:ext uri="{FF2B5EF4-FFF2-40B4-BE49-F238E27FC236}">
              <a16:creationId xmlns:a16="http://schemas.microsoft.com/office/drawing/2014/main" id="{5D31C874-F99D-41BD-8EE6-ECC2FC20AD58}"/>
            </a:ext>
          </a:extLst>
        </xdr:cNvPr>
        <xdr:cNvSpPr/>
      </xdr:nvSpPr>
      <xdr:spPr>
        <a:xfrm>
          <a:off x="4161177" y="560917"/>
          <a:ext cx="1352740"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ANÁLISIS POR ÁREA</a:t>
          </a:r>
        </a:p>
      </xdr:txBody>
    </xdr:sp>
    <xdr:clientData/>
  </xdr:twoCellAnchor>
  <xdr:twoCellAnchor editAs="absolute">
    <xdr:from>
      <xdr:col>4</xdr:col>
      <xdr:colOff>783997</xdr:colOff>
      <xdr:row>1</xdr:row>
      <xdr:rowOff>63500</xdr:rowOff>
    </xdr:from>
    <xdr:to>
      <xdr:col>6</xdr:col>
      <xdr:colOff>531073</xdr:colOff>
      <xdr:row>2</xdr:row>
      <xdr:rowOff>6500</xdr:rowOff>
    </xdr:to>
    <xdr:sp macro="" textlink="">
      <xdr:nvSpPr>
        <xdr:cNvPr id="33" name="Retângulo 32">
          <a:hlinkClick xmlns:r="http://schemas.openxmlformats.org/officeDocument/2006/relationships" r:id="rId2"/>
          <a:extLst>
            <a:ext uri="{FF2B5EF4-FFF2-40B4-BE49-F238E27FC236}">
              <a16:creationId xmlns:a16="http://schemas.microsoft.com/office/drawing/2014/main" id="{6C2342E4-EE47-49F3-AFAE-43797E2EBD1F}"/>
            </a:ext>
          </a:extLst>
        </xdr:cNvPr>
        <xdr:cNvSpPr/>
      </xdr:nvSpPr>
      <xdr:spPr>
        <a:xfrm>
          <a:off x="5482997" y="560917"/>
          <a:ext cx="188490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ANÁLISIS POR EMPLEADO</a:t>
          </a:r>
        </a:p>
      </xdr:txBody>
    </xdr:sp>
    <xdr:clientData/>
  </xdr:twoCellAnchor>
  <xdr:twoCellAnchor editAs="absolute">
    <xdr:from>
      <xdr:col>2</xdr:col>
      <xdr:colOff>1068916</xdr:colOff>
      <xdr:row>1</xdr:row>
      <xdr:rowOff>63500</xdr:rowOff>
    </xdr:from>
    <xdr:to>
      <xdr:col>2</xdr:col>
      <xdr:colOff>2573655</xdr:colOff>
      <xdr:row>2</xdr:row>
      <xdr:rowOff>6500</xdr:rowOff>
    </xdr:to>
    <xdr:sp macro="" textlink="">
      <xdr:nvSpPr>
        <xdr:cNvPr id="34" name="Retângulo 33">
          <a:hlinkClick xmlns:r="http://schemas.openxmlformats.org/officeDocument/2006/relationships" r:id="rId3"/>
          <a:extLst>
            <a:ext uri="{FF2B5EF4-FFF2-40B4-BE49-F238E27FC236}">
              <a16:creationId xmlns:a16="http://schemas.microsoft.com/office/drawing/2014/main" id="{C18E4001-1EA7-4C27-958D-5D67E14691CF}"/>
            </a:ext>
          </a:extLst>
        </xdr:cNvPr>
        <xdr:cNvSpPr/>
      </xdr:nvSpPr>
      <xdr:spPr>
        <a:xfrm>
          <a:off x="1312333" y="560917"/>
          <a:ext cx="150473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 PESTEL</a:t>
          </a:r>
        </a:p>
      </xdr:txBody>
    </xdr:sp>
    <xdr:clientData/>
  </xdr:twoCellAnchor>
  <xdr:twoCellAnchor editAs="absolute">
    <xdr:from>
      <xdr:col>2</xdr:col>
      <xdr:colOff>2597139</xdr:colOff>
      <xdr:row>1</xdr:row>
      <xdr:rowOff>63500</xdr:rowOff>
    </xdr:from>
    <xdr:to>
      <xdr:col>3</xdr:col>
      <xdr:colOff>513673</xdr:colOff>
      <xdr:row>2</xdr:row>
      <xdr:rowOff>6500</xdr:rowOff>
    </xdr:to>
    <xdr:sp macro="" textlink="">
      <xdr:nvSpPr>
        <xdr:cNvPr id="35" name="Retângulo 34">
          <a:hlinkClick xmlns:r="http://schemas.openxmlformats.org/officeDocument/2006/relationships" r:id="rId4"/>
          <a:extLst>
            <a:ext uri="{FF2B5EF4-FFF2-40B4-BE49-F238E27FC236}">
              <a16:creationId xmlns:a16="http://schemas.microsoft.com/office/drawing/2014/main" id="{0A6ADD03-1A5D-4FB9-9201-F0DB56796C21}"/>
            </a:ext>
          </a:extLst>
        </xdr:cNvPr>
        <xdr:cNvSpPr/>
      </xdr:nvSpPr>
      <xdr:spPr>
        <a:xfrm>
          <a:off x="2840556" y="560917"/>
          <a:ext cx="130320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P.A.</a:t>
          </a:r>
          <a:endParaRPr lang="pt-BR" sz="1100" b="1">
            <a:solidFill>
              <a:schemeClr val="bg1"/>
            </a:solidFill>
          </a:endParaRPr>
        </a:p>
      </xdr:txBody>
    </xdr:sp>
    <xdr:clientData/>
  </xdr:twoCellAnchor>
  <xdr:twoCellAnchor editAs="absolute">
    <xdr:from>
      <xdr:col>5</xdr:col>
      <xdr:colOff>836080</xdr:colOff>
      <xdr:row>0</xdr:row>
      <xdr:rowOff>0</xdr:rowOff>
    </xdr:from>
    <xdr:to>
      <xdr:col>6</xdr:col>
      <xdr:colOff>808563</xdr:colOff>
      <xdr:row>1</xdr:row>
      <xdr:rowOff>2910</xdr:rowOff>
    </xdr:to>
    <xdr:sp macro="" textlink="">
      <xdr:nvSpPr>
        <xdr:cNvPr id="27" name="Retângulo 26">
          <a:hlinkClick xmlns:r="http://schemas.openxmlformats.org/officeDocument/2006/relationships" r:id="rId5"/>
          <a:extLst>
            <a:ext uri="{FF2B5EF4-FFF2-40B4-BE49-F238E27FC236}">
              <a16:creationId xmlns:a16="http://schemas.microsoft.com/office/drawing/2014/main" id="{2AF39A69-3258-471B-AEEC-F95C20F020A7}"/>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29" name="Imagem 28">
          <a:extLst>
            <a:ext uri="{FF2B5EF4-FFF2-40B4-BE49-F238E27FC236}">
              <a16:creationId xmlns:a16="http://schemas.microsoft.com/office/drawing/2014/main" id="{8E621074-BFB3-4B50-94D7-C6B9E44AB2F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30" name="Retângulo 29">
          <a:hlinkClick xmlns:r="http://schemas.openxmlformats.org/officeDocument/2006/relationships" r:id="rId7"/>
          <a:extLst>
            <a:ext uri="{FF2B5EF4-FFF2-40B4-BE49-F238E27FC236}">
              <a16:creationId xmlns:a16="http://schemas.microsoft.com/office/drawing/2014/main" id="{F7C9D05A-F4FB-48F8-9678-7E990F2B2F72}"/>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31" name="Retângulo 30">
          <a:hlinkClick xmlns:r="http://schemas.openxmlformats.org/officeDocument/2006/relationships" r:id="rId8"/>
          <a:extLst>
            <a:ext uri="{FF2B5EF4-FFF2-40B4-BE49-F238E27FC236}">
              <a16:creationId xmlns:a16="http://schemas.microsoft.com/office/drawing/2014/main" id="{EC48557F-94B9-4576-8E37-5C9044F8E822}"/>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36" name="Retângulo 35">
          <a:hlinkClick xmlns:r="http://schemas.openxmlformats.org/officeDocument/2006/relationships" r:id="rId9"/>
          <a:extLst>
            <a:ext uri="{FF2B5EF4-FFF2-40B4-BE49-F238E27FC236}">
              <a16:creationId xmlns:a16="http://schemas.microsoft.com/office/drawing/2014/main" id="{A340E8BD-61B3-4B36-A743-BDE48D61B93F}"/>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4</xdr:col>
      <xdr:colOff>863598</xdr:colOff>
      <xdr:row>1</xdr:row>
      <xdr:rowOff>2910</xdr:rowOff>
    </xdr:to>
    <xdr:sp macro="" textlink="">
      <xdr:nvSpPr>
        <xdr:cNvPr id="37" name="Retângulo 36">
          <a:hlinkClick xmlns:r="http://schemas.openxmlformats.org/officeDocument/2006/relationships" r:id="rId10"/>
          <a:extLst>
            <a:ext uri="{FF2B5EF4-FFF2-40B4-BE49-F238E27FC236}">
              <a16:creationId xmlns:a16="http://schemas.microsoft.com/office/drawing/2014/main" id="{75E79F38-8E4B-4BCC-86D0-58E00B424E19}"/>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863599</xdr:colOff>
      <xdr:row>0</xdr:row>
      <xdr:rowOff>0</xdr:rowOff>
    </xdr:from>
    <xdr:to>
      <xdr:col>5</xdr:col>
      <xdr:colOff>836081</xdr:colOff>
      <xdr:row>1</xdr:row>
      <xdr:rowOff>2910</xdr:rowOff>
    </xdr:to>
    <xdr:sp macro="" textlink="">
      <xdr:nvSpPr>
        <xdr:cNvPr id="38" name="Retângulo 37">
          <a:hlinkClick xmlns:r="http://schemas.openxmlformats.org/officeDocument/2006/relationships" r:id="rId3"/>
          <a:extLst>
            <a:ext uri="{FF2B5EF4-FFF2-40B4-BE49-F238E27FC236}">
              <a16:creationId xmlns:a16="http://schemas.microsoft.com/office/drawing/2014/main" id="{D008CFB7-773F-47FA-8803-7BB75F365D6F}"/>
            </a:ext>
          </a:extLst>
        </xdr:cNvPr>
        <xdr:cNvSpPr>
          <a:spLocks/>
        </xdr:cNvSpPr>
      </xdr:nvSpPr>
      <xdr:spPr>
        <a:xfrm>
          <a:off x="5562599" y="0"/>
          <a:ext cx="1041399"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810686</xdr:colOff>
      <xdr:row>0</xdr:row>
      <xdr:rowOff>0</xdr:rowOff>
    </xdr:from>
    <xdr:to>
      <xdr:col>7</xdr:col>
      <xdr:colOff>777285</xdr:colOff>
      <xdr:row>1</xdr:row>
      <xdr:rowOff>2910</xdr:rowOff>
    </xdr:to>
    <xdr:sp macro="" textlink="">
      <xdr:nvSpPr>
        <xdr:cNvPr id="39" name="Retângulo 38">
          <a:hlinkClick xmlns:r="http://schemas.openxmlformats.org/officeDocument/2006/relationships" r:id="rId11"/>
          <a:extLst>
            <a:ext uri="{FF2B5EF4-FFF2-40B4-BE49-F238E27FC236}">
              <a16:creationId xmlns:a16="http://schemas.microsoft.com/office/drawing/2014/main" id="{0147C9AC-835B-43B8-B772-D7ABE70A04C5}"/>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4</xdr:col>
      <xdr:colOff>46037</xdr:colOff>
      <xdr:row>2</xdr:row>
      <xdr:rowOff>101600</xdr:rowOff>
    </xdr:from>
    <xdr:to>
      <xdr:col>5</xdr:col>
      <xdr:colOff>760412</xdr:colOff>
      <xdr:row>2</xdr:row>
      <xdr:rowOff>505460</xdr:rowOff>
    </xdr:to>
    <xdr:pic>
      <xdr:nvPicPr>
        <xdr:cNvPr id="3" name="Imagen 2">
          <a:hlinkClick xmlns:r="http://schemas.openxmlformats.org/officeDocument/2006/relationships" r:id="rId12"/>
          <a:extLst>
            <a:ext uri="{FF2B5EF4-FFF2-40B4-BE49-F238E27FC236}">
              <a16:creationId xmlns:a16="http://schemas.microsoft.com/office/drawing/2014/main" id="{785AC04B-366D-4BE7-A165-62232F3BDCF6}"/>
            </a:ext>
          </a:extLst>
        </xdr:cNvPr>
        <xdr:cNvPicPr>
          <a:picLocks/>
        </xdr:cNvPicPr>
      </xdr:nvPicPr>
      <xdr:blipFill>
        <a:blip xmlns:r="http://schemas.openxmlformats.org/officeDocument/2006/relationships" r:embed="rId13" r:link="rId14"/>
        <a:stretch>
          <a:fillRect/>
        </a:stretch>
      </xdr:blipFill>
      <xdr:spPr>
        <a:xfrm>
          <a:off x="5080000" y="977900"/>
          <a:ext cx="1857375" cy="4038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3</xdr:col>
      <xdr:colOff>423334</xdr:colOff>
      <xdr:row>1</xdr:row>
      <xdr:rowOff>63500</xdr:rowOff>
    </xdr:from>
    <xdr:to>
      <xdr:col>4</xdr:col>
      <xdr:colOff>765370</xdr:colOff>
      <xdr:row>2</xdr:row>
      <xdr:rowOff>6500</xdr:rowOff>
    </xdr:to>
    <xdr:sp macro="" textlink="">
      <xdr:nvSpPr>
        <xdr:cNvPr id="30" name="Retângulo 29">
          <a:hlinkClick xmlns:r="http://schemas.openxmlformats.org/officeDocument/2006/relationships" r:id="rId1"/>
          <a:extLst>
            <a:ext uri="{FF2B5EF4-FFF2-40B4-BE49-F238E27FC236}">
              <a16:creationId xmlns:a16="http://schemas.microsoft.com/office/drawing/2014/main" id="{53177250-027C-4543-A7A8-E552602EDE42}"/>
            </a:ext>
          </a:extLst>
        </xdr:cNvPr>
        <xdr:cNvSpPr/>
      </xdr:nvSpPr>
      <xdr:spPr>
        <a:xfrm>
          <a:off x="4053417" y="560917"/>
          <a:ext cx="1410953"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POR ÁREA</a:t>
          </a:r>
        </a:p>
      </xdr:txBody>
    </xdr:sp>
    <xdr:clientData/>
  </xdr:twoCellAnchor>
  <xdr:twoCellAnchor editAs="absolute">
    <xdr:from>
      <xdr:col>4</xdr:col>
      <xdr:colOff>784001</xdr:colOff>
      <xdr:row>1</xdr:row>
      <xdr:rowOff>63500</xdr:rowOff>
    </xdr:from>
    <xdr:to>
      <xdr:col>6</xdr:col>
      <xdr:colOff>531077</xdr:colOff>
      <xdr:row>2</xdr:row>
      <xdr:rowOff>6500</xdr:rowOff>
    </xdr:to>
    <xdr:sp macro="" textlink="">
      <xdr:nvSpPr>
        <xdr:cNvPr id="31" name="Retângulo 30">
          <a:hlinkClick xmlns:r="http://schemas.openxmlformats.org/officeDocument/2006/relationships" r:id="rId2"/>
          <a:extLst>
            <a:ext uri="{FF2B5EF4-FFF2-40B4-BE49-F238E27FC236}">
              <a16:creationId xmlns:a16="http://schemas.microsoft.com/office/drawing/2014/main" id="{210535C7-31D2-44D9-A5CE-1D121471CEDC}"/>
            </a:ext>
          </a:extLst>
        </xdr:cNvPr>
        <xdr:cNvSpPr/>
      </xdr:nvSpPr>
      <xdr:spPr>
        <a:xfrm>
          <a:off x="5483001" y="560917"/>
          <a:ext cx="1884909"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ysClr val="windowText" lastClr="000000"/>
              </a:solidFill>
            </a:rPr>
            <a:t>ANÁLISIS POR EMPLEADO</a:t>
          </a:r>
        </a:p>
      </xdr:txBody>
    </xdr:sp>
    <xdr:clientData/>
  </xdr:twoCellAnchor>
  <xdr:twoCellAnchor editAs="absolute">
    <xdr:from>
      <xdr:col>2</xdr:col>
      <xdr:colOff>1111250</xdr:colOff>
      <xdr:row>1</xdr:row>
      <xdr:rowOff>63500</xdr:rowOff>
    </xdr:from>
    <xdr:to>
      <xdr:col>2</xdr:col>
      <xdr:colOff>2573659</xdr:colOff>
      <xdr:row>2</xdr:row>
      <xdr:rowOff>6500</xdr:rowOff>
    </xdr:to>
    <xdr:sp macro="" textlink="">
      <xdr:nvSpPr>
        <xdr:cNvPr id="34" name="Retângulo 33">
          <a:hlinkClick xmlns:r="http://schemas.openxmlformats.org/officeDocument/2006/relationships" r:id="rId3"/>
          <a:extLst>
            <a:ext uri="{FF2B5EF4-FFF2-40B4-BE49-F238E27FC236}">
              <a16:creationId xmlns:a16="http://schemas.microsoft.com/office/drawing/2014/main" id="{C25CC718-C249-4757-981A-DE41D21B19B7}"/>
            </a:ext>
          </a:extLst>
        </xdr:cNvPr>
        <xdr:cNvSpPr/>
      </xdr:nvSpPr>
      <xdr:spPr>
        <a:xfrm>
          <a:off x="1354667" y="560917"/>
          <a:ext cx="146240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 PESTEL</a:t>
          </a:r>
        </a:p>
      </xdr:txBody>
    </xdr:sp>
    <xdr:clientData/>
  </xdr:twoCellAnchor>
  <xdr:twoCellAnchor editAs="absolute">
    <xdr:from>
      <xdr:col>2</xdr:col>
      <xdr:colOff>2597143</xdr:colOff>
      <xdr:row>1</xdr:row>
      <xdr:rowOff>63500</xdr:rowOff>
    </xdr:from>
    <xdr:to>
      <xdr:col>3</xdr:col>
      <xdr:colOff>513677</xdr:colOff>
      <xdr:row>2</xdr:row>
      <xdr:rowOff>6500</xdr:rowOff>
    </xdr:to>
    <xdr:sp macro="" textlink="">
      <xdr:nvSpPr>
        <xdr:cNvPr id="35" name="Retângulo 34">
          <a:hlinkClick xmlns:r="http://schemas.openxmlformats.org/officeDocument/2006/relationships" r:id="rId4"/>
          <a:extLst>
            <a:ext uri="{FF2B5EF4-FFF2-40B4-BE49-F238E27FC236}">
              <a16:creationId xmlns:a16="http://schemas.microsoft.com/office/drawing/2014/main" id="{69FFFD63-05D7-4E9A-83FD-BAB2D743CCDE}"/>
            </a:ext>
          </a:extLst>
        </xdr:cNvPr>
        <xdr:cNvSpPr/>
      </xdr:nvSpPr>
      <xdr:spPr>
        <a:xfrm>
          <a:off x="2840560" y="560917"/>
          <a:ext cx="130320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P.A.</a:t>
          </a:r>
          <a:endParaRPr lang="pt-BR" sz="1100" b="1">
            <a:solidFill>
              <a:schemeClr val="bg1"/>
            </a:solidFill>
          </a:endParaRPr>
        </a:p>
      </xdr:txBody>
    </xdr:sp>
    <xdr:clientData/>
  </xdr:twoCellAnchor>
  <xdr:twoCellAnchor editAs="absolute">
    <xdr:from>
      <xdr:col>5</xdr:col>
      <xdr:colOff>836080</xdr:colOff>
      <xdr:row>0</xdr:row>
      <xdr:rowOff>0</xdr:rowOff>
    </xdr:from>
    <xdr:to>
      <xdr:col>6</xdr:col>
      <xdr:colOff>808563</xdr:colOff>
      <xdr:row>1</xdr:row>
      <xdr:rowOff>2910</xdr:rowOff>
    </xdr:to>
    <xdr:sp macro="" textlink="">
      <xdr:nvSpPr>
        <xdr:cNvPr id="27" name="Retângulo 26">
          <a:hlinkClick xmlns:r="http://schemas.openxmlformats.org/officeDocument/2006/relationships" r:id="rId5"/>
          <a:extLst>
            <a:ext uri="{FF2B5EF4-FFF2-40B4-BE49-F238E27FC236}">
              <a16:creationId xmlns:a16="http://schemas.microsoft.com/office/drawing/2014/main" id="{8EB2CF61-7031-4038-80F7-978DA6C039BB}"/>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28" name="Imagem 27">
          <a:extLst>
            <a:ext uri="{FF2B5EF4-FFF2-40B4-BE49-F238E27FC236}">
              <a16:creationId xmlns:a16="http://schemas.microsoft.com/office/drawing/2014/main" id="{3F7E4317-7B8C-44BC-87ED-CEBC3738C65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32" name="Retângulo 31">
          <a:hlinkClick xmlns:r="http://schemas.openxmlformats.org/officeDocument/2006/relationships" r:id="rId7"/>
          <a:extLst>
            <a:ext uri="{FF2B5EF4-FFF2-40B4-BE49-F238E27FC236}">
              <a16:creationId xmlns:a16="http://schemas.microsoft.com/office/drawing/2014/main" id="{787A57D3-98D1-4EE7-810C-C32FCB6E3269}"/>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33" name="Retângulo 32">
          <a:hlinkClick xmlns:r="http://schemas.openxmlformats.org/officeDocument/2006/relationships" r:id="rId8"/>
          <a:extLst>
            <a:ext uri="{FF2B5EF4-FFF2-40B4-BE49-F238E27FC236}">
              <a16:creationId xmlns:a16="http://schemas.microsoft.com/office/drawing/2014/main" id="{B9928278-FFFF-41DB-A36C-90B3C523FF99}"/>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36" name="Retângulo 35">
          <a:hlinkClick xmlns:r="http://schemas.openxmlformats.org/officeDocument/2006/relationships" r:id="rId9"/>
          <a:extLst>
            <a:ext uri="{FF2B5EF4-FFF2-40B4-BE49-F238E27FC236}">
              <a16:creationId xmlns:a16="http://schemas.microsoft.com/office/drawing/2014/main" id="{DE9D96C5-015B-47E1-9710-FEFEE69BE793}"/>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4</xdr:col>
      <xdr:colOff>863598</xdr:colOff>
      <xdr:row>1</xdr:row>
      <xdr:rowOff>2910</xdr:rowOff>
    </xdr:to>
    <xdr:sp macro="" textlink="">
      <xdr:nvSpPr>
        <xdr:cNvPr id="37" name="Retângulo 36">
          <a:hlinkClick xmlns:r="http://schemas.openxmlformats.org/officeDocument/2006/relationships" r:id="rId10"/>
          <a:extLst>
            <a:ext uri="{FF2B5EF4-FFF2-40B4-BE49-F238E27FC236}">
              <a16:creationId xmlns:a16="http://schemas.microsoft.com/office/drawing/2014/main" id="{0A12FA35-DC9B-479C-8098-E6C55969629C}"/>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863599</xdr:colOff>
      <xdr:row>0</xdr:row>
      <xdr:rowOff>0</xdr:rowOff>
    </xdr:from>
    <xdr:to>
      <xdr:col>5</xdr:col>
      <xdr:colOff>836081</xdr:colOff>
      <xdr:row>1</xdr:row>
      <xdr:rowOff>2910</xdr:rowOff>
    </xdr:to>
    <xdr:sp macro="" textlink="">
      <xdr:nvSpPr>
        <xdr:cNvPr id="38" name="Retângulo 37">
          <a:hlinkClick xmlns:r="http://schemas.openxmlformats.org/officeDocument/2006/relationships" r:id="rId3"/>
          <a:extLst>
            <a:ext uri="{FF2B5EF4-FFF2-40B4-BE49-F238E27FC236}">
              <a16:creationId xmlns:a16="http://schemas.microsoft.com/office/drawing/2014/main" id="{D17F6156-8D08-4AA0-89B1-A818F933A209}"/>
            </a:ext>
          </a:extLst>
        </xdr:cNvPr>
        <xdr:cNvSpPr>
          <a:spLocks/>
        </xdr:cNvSpPr>
      </xdr:nvSpPr>
      <xdr:spPr>
        <a:xfrm>
          <a:off x="5562599" y="0"/>
          <a:ext cx="1041399"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810686</xdr:colOff>
      <xdr:row>0</xdr:row>
      <xdr:rowOff>0</xdr:rowOff>
    </xdr:from>
    <xdr:to>
      <xdr:col>7</xdr:col>
      <xdr:colOff>777285</xdr:colOff>
      <xdr:row>1</xdr:row>
      <xdr:rowOff>2910</xdr:rowOff>
    </xdr:to>
    <xdr:sp macro="" textlink="">
      <xdr:nvSpPr>
        <xdr:cNvPr id="39" name="Retângulo 38">
          <a:hlinkClick xmlns:r="http://schemas.openxmlformats.org/officeDocument/2006/relationships" r:id="rId11"/>
          <a:extLst>
            <a:ext uri="{FF2B5EF4-FFF2-40B4-BE49-F238E27FC236}">
              <a16:creationId xmlns:a16="http://schemas.microsoft.com/office/drawing/2014/main" id="{5D54412F-15BF-4489-99B2-7EAEEED9BA15}"/>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4</xdr:col>
      <xdr:colOff>46037</xdr:colOff>
      <xdr:row>2</xdr:row>
      <xdr:rowOff>101600</xdr:rowOff>
    </xdr:from>
    <xdr:to>
      <xdr:col>5</xdr:col>
      <xdr:colOff>760412</xdr:colOff>
      <xdr:row>2</xdr:row>
      <xdr:rowOff>505460</xdr:rowOff>
    </xdr:to>
    <xdr:pic>
      <xdr:nvPicPr>
        <xdr:cNvPr id="3" name="Imagen 2">
          <a:hlinkClick xmlns:r="http://schemas.openxmlformats.org/officeDocument/2006/relationships" r:id="rId12"/>
          <a:extLst>
            <a:ext uri="{FF2B5EF4-FFF2-40B4-BE49-F238E27FC236}">
              <a16:creationId xmlns:a16="http://schemas.microsoft.com/office/drawing/2014/main" id="{97D82E9F-1FA7-4CF6-B457-92A24DE4CE00}"/>
            </a:ext>
          </a:extLst>
        </xdr:cNvPr>
        <xdr:cNvPicPr>
          <a:picLocks/>
        </xdr:cNvPicPr>
      </xdr:nvPicPr>
      <xdr:blipFill>
        <a:blip xmlns:r="http://schemas.openxmlformats.org/officeDocument/2006/relationships" r:embed="rId13" r:link="rId14"/>
        <a:stretch>
          <a:fillRect/>
        </a:stretch>
      </xdr:blipFill>
      <xdr:spPr>
        <a:xfrm>
          <a:off x="5080000" y="977900"/>
          <a:ext cx="1857375" cy="4038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2</xdr:col>
      <xdr:colOff>698504</xdr:colOff>
      <xdr:row>1</xdr:row>
      <xdr:rowOff>88901</xdr:rowOff>
    </xdr:from>
    <xdr:to>
      <xdr:col>3</xdr:col>
      <xdr:colOff>687917</xdr:colOff>
      <xdr:row>2</xdr:row>
      <xdr:rowOff>7218</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946154" y="584201"/>
          <a:ext cx="14710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INDICADORES</a:t>
          </a:r>
        </a:p>
      </xdr:txBody>
    </xdr:sp>
    <xdr:clientData/>
  </xdr:twoCellAnchor>
  <xdr:twoCellAnchor>
    <xdr:from>
      <xdr:col>5</xdr:col>
      <xdr:colOff>1058</xdr:colOff>
      <xdr:row>4</xdr:row>
      <xdr:rowOff>423332</xdr:rowOff>
    </xdr:from>
    <xdr:to>
      <xdr:col>7</xdr:col>
      <xdr:colOff>740833</xdr:colOff>
      <xdr:row>11</xdr:row>
      <xdr:rowOff>0</xdr:rowOff>
    </xdr:to>
    <xdr:graphicFrame macro="">
      <xdr:nvGraphicFramePr>
        <xdr:cNvPr id="32" name="Gráfico 7">
          <a:extLst>
            <a:ext uri="{FF2B5EF4-FFF2-40B4-BE49-F238E27FC236}">
              <a16:creationId xmlns:a16="http://schemas.microsoft.com/office/drawing/2014/main" id="{C42B1F28-4722-4BF9-82CB-721C5C4A9A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846666</xdr:colOff>
      <xdr:row>4</xdr:row>
      <xdr:rowOff>423332</xdr:rowOff>
    </xdr:from>
    <xdr:to>
      <xdr:col>10</xdr:col>
      <xdr:colOff>508000</xdr:colOff>
      <xdr:row>11</xdr:row>
      <xdr:rowOff>10583</xdr:rowOff>
    </xdr:to>
    <xdr:graphicFrame macro="">
      <xdr:nvGraphicFramePr>
        <xdr:cNvPr id="33" name="Gráfico 32">
          <a:extLst>
            <a:ext uri="{FF2B5EF4-FFF2-40B4-BE49-F238E27FC236}">
              <a16:creationId xmlns:a16="http://schemas.microsoft.com/office/drawing/2014/main" id="{AFE3B9E5-00A6-4A69-93B1-72DED8303D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6</xdr:col>
      <xdr:colOff>31747</xdr:colOff>
      <xdr:row>0</xdr:row>
      <xdr:rowOff>0</xdr:rowOff>
    </xdr:from>
    <xdr:to>
      <xdr:col>6</xdr:col>
      <xdr:colOff>1073146</xdr:colOff>
      <xdr:row>1</xdr:row>
      <xdr:rowOff>2910</xdr:rowOff>
    </xdr:to>
    <xdr:sp macro="" textlink="">
      <xdr:nvSpPr>
        <xdr:cNvPr id="18" name="Retângulo 17">
          <a:hlinkClick xmlns:r="http://schemas.openxmlformats.org/officeDocument/2006/relationships" r:id="rId1"/>
          <a:extLst>
            <a:ext uri="{FF2B5EF4-FFF2-40B4-BE49-F238E27FC236}">
              <a16:creationId xmlns:a16="http://schemas.microsoft.com/office/drawing/2014/main" id="{614E80B8-BE28-4C7F-B733-7F3E78BF07AD}"/>
            </a:ext>
          </a:extLst>
        </xdr:cNvPr>
        <xdr:cNvSpPr>
          <a:spLocks/>
        </xdr:cNvSpPr>
      </xdr:nvSpPr>
      <xdr:spPr>
        <a:xfrm>
          <a:off x="6603997" y="0"/>
          <a:ext cx="1041399"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19" name="Imagem 18">
          <a:extLst>
            <a:ext uri="{FF2B5EF4-FFF2-40B4-BE49-F238E27FC236}">
              <a16:creationId xmlns:a16="http://schemas.microsoft.com/office/drawing/2014/main" id="{112628D3-5866-49CD-9315-DDCEE1FA2DD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3</xdr:col>
      <xdr:colOff>713315</xdr:colOff>
      <xdr:row>1</xdr:row>
      <xdr:rowOff>2910</xdr:rowOff>
    </xdr:to>
    <xdr:sp macro="" textlink="">
      <xdr:nvSpPr>
        <xdr:cNvPr id="30" name="Retângulo 29">
          <a:hlinkClick xmlns:r="http://schemas.openxmlformats.org/officeDocument/2006/relationships" r:id="rId5"/>
          <a:extLst>
            <a:ext uri="{FF2B5EF4-FFF2-40B4-BE49-F238E27FC236}">
              <a16:creationId xmlns:a16="http://schemas.microsoft.com/office/drawing/2014/main" id="{E803E8C4-7B9D-43E0-BA22-132DDBE43631}"/>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3</xdr:col>
      <xdr:colOff>713316</xdr:colOff>
      <xdr:row>0</xdr:row>
      <xdr:rowOff>0</xdr:rowOff>
    </xdr:from>
    <xdr:to>
      <xdr:col>4</xdr:col>
      <xdr:colOff>116056</xdr:colOff>
      <xdr:row>1</xdr:row>
      <xdr:rowOff>2910</xdr:rowOff>
    </xdr:to>
    <xdr:sp macro="" textlink="">
      <xdr:nvSpPr>
        <xdr:cNvPr id="31" name="Retângulo 30">
          <a:hlinkClick xmlns:r="http://schemas.openxmlformats.org/officeDocument/2006/relationships" r:id="rId6"/>
          <a:extLst>
            <a:ext uri="{FF2B5EF4-FFF2-40B4-BE49-F238E27FC236}">
              <a16:creationId xmlns:a16="http://schemas.microsoft.com/office/drawing/2014/main" id="{1359B134-DB9C-4330-AA0B-62A4DC2DA1EC}"/>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4</xdr:col>
      <xdr:colOff>114299</xdr:colOff>
      <xdr:row>0</xdr:row>
      <xdr:rowOff>0</xdr:rowOff>
    </xdr:from>
    <xdr:to>
      <xdr:col>5</xdr:col>
      <xdr:colOff>996948</xdr:colOff>
      <xdr:row>1</xdr:row>
      <xdr:rowOff>2910</xdr:rowOff>
    </xdr:to>
    <xdr:sp macro="" textlink="">
      <xdr:nvSpPr>
        <xdr:cNvPr id="34" name="Retângulo 33">
          <a:hlinkClick xmlns:r="http://schemas.openxmlformats.org/officeDocument/2006/relationships" r:id="rId7"/>
          <a:extLst>
            <a:ext uri="{FF2B5EF4-FFF2-40B4-BE49-F238E27FC236}">
              <a16:creationId xmlns:a16="http://schemas.microsoft.com/office/drawing/2014/main" id="{46C2069C-2107-4D68-A01A-0DCD3862075A}"/>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5</xdr:col>
      <xdr:colOff>996949</xdr:colOff>
      <xdr:row>0</xdr:row>
      <xdr:rowOff>0</xdr:rowOff>
    </xdr:from>
    <xdr:to>
      <xdr:col>5</xdr:col>
      <xdr:colOff>2038348</xdr:colOff>
      <xdr:row>1</xdr:row>
      <xdr:rowOff>2910</xdr:rowOff>
    </xdr:to>
    <xdr:sp macro="" textlink="">
      <xdr:nvSpPr>
        <xdr:cNvPr id="35" name="Retângulo 34">
          <a:hlinkClick xmlns:r="http://schemas.openxmlformats.org/officeDocument/2006/relationships" r:id="rId8"/>
          <a:extLst>
            <a:ext uri="{FF2B5EF4-FFF2-40B4-BE49-F238E27FC236}">
              <a16:creationId xmlns:a16="http://schemas.microsoft.com/office/drawing/2014/main" id="{461FFD74-2C00-4CD4-9FC0-EB51FD5E8BC3}"/>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5</xdr:col>
      <xdr:colOff>2038349</xdr:colOff>
      <xdr:row>0</xdr:row>
      <xdr:rowOff>0</xdr:rowOff>
    </xdr:from>
    <xdr:to>
      <xdr:col>6</xdr:col>
      <xdr:colOff>31748</xdr:colOff>
      <xdr:row>1</xdr:row>
      <xdr:rowOff>2910</xdr:rowOff>
    </xdr:to>
    <xdr:sp macro="" textlink="">
      <xdr:nvSpPr>
        <xdr:cNvPr id="36" name="Retângulo 35">
          <a:hlinkClick xmlns:r="http://schemas.openxmlformats.org/officeDocument/2006/relationships" r:id="rId9"/>
          <a:extLst>
            <a:ext uri="{FF2B5EF4-FFF2-40B4-BE49-F238E27FC236}">
              <a16:creationId xmlns:a16="http://schemas.microsoft.com/office/drawing/2014/main" id="{F4BB4862-703C-443C-B33B-0A570301F905}"/>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1075269</xdr:colOff>
      <xdr:row>0</xdr:row>
      <xdr:rowOff>0</xdr:rowOff>
    </xdr:from>
    <xdr:to>
      <xdr:col>8</xdr:col>
      <xdr:colOff>131702</xdr:colOff>
      <xdr:row>1</xdr:row>
      <xdr:rowOff>2910</xdr:rowOff>
    </xdr:to>
    <xdr:sp macro="" textlink="">
      <xdr:nvSpPr>
        <xdr:cNvPr id="37" name="Retângulo 36">
          <a:hlinkClick xmlns:r="http://schemas.openxmlformats.org/officeDocument/2006/relationships" r:id="rId10"/>
          <a:extLst>
            <a:ext uri="{FF2B5EF4-FFF2-40B4-BE49-F238E27FC236}">
              <a16:creationId xmlns:a16="http://schemas.microsoft.com/office/drawing/2014/main" id="{08F6BE38-A31E-4CBF-BD13-B467B0B749BF}"/>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5</xdr:col>
      <xdr:colOff>1298575</xdr:colOff>
      <xdr:row>2</xdr:row>
      <xdr:rowOff>101600</xdr:rowOff>
    </xdr:from>
    <xdr:to>
      <xdr:col>5</xdr:col>
      <xdr:colOff>3155950</xdr:colOff>
      <xdr:row>2</xdr:row>
      <xdr:rowOff>505460</xdr:rowOff>
    </xdr:to>
    <xdr:pic>
      <xdr:nvPicPr>
        <xdr:cNvPr id="4" name="Imagen 3">
          <a:hlinkClick xmlns:r="http://schemas.openxmlformats.org/officeDocument/2006/relationships" r:id="rId11"/>
          <a:extLst>
            <a:ext uri="{FF2B5EF4-FFF2-40B4-BE49-F238E27FC236}">
              <a16:creationId xmlns:a16="http://schemas.microsoft.com/office/drawing/2014/main" id="{260EF9A7-B4F7-49AB-9055-3EEC0CEBA077}"/>
            </a:ext>
          </a:extLst>
        </xdr:cNvPr>
        <xdr:cNvPicPr>
          <a:picLocks/>
        </xdr:cNvPicPr>
      </xdr:nvPicPr>
      <xdr:blipFill>
        <a:blip xmlns:r="http://schemas.openxmlformats.org/officeDocument/2006/relationships" r:embed="rId12" r:link="rId13"/>
        <a:stretch>
          <a:fillRect/>
        </a:stretch>
      </xdr:blipFill>
      <xdr:spPr>
        <a:xfrm>
          <a:off x="5080000" y="977900"/>
          <a:ext cx="1857375" cy="4038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2</xdr:col>
      <xdr:colOff>857254</xdr:colOff>
      <xdr:row>1</xdr:row>
      <xdr:rowOff>95250</xdr:rowOff>
    </xdr:from>
    <xdr:to>
      <xdr:col>3</xdr:col>
      <xdr:colOff>1195921</xdr:colOff>
      <xdr:row>2</xdr:row>
      <xdr:rowOff>13567</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1102788" y="590550"/>
          <a:ext cx="125306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PASO A PASO</a:t>
          </a:r>
        </a:p>
      </xdr:txBody>
    </xdr:sp>
    <xdr:clientData/>
  </xdr:twoCellAnchor>
  <xdr:twoCellAnchor editAs="absolute">
    <xdr:from>
      <xdr:col>3</xdr:col>
      <xdr:colOff>1210738</xdr:colOff>
      <xdr:row>1</xdr:row>
      <xdr:rowOff>88901</xdr:rowOff>
    </xdr:from>
    <xdr:to>
      <xdr:col>4</xdr:col>
      <xdr:colOff>63500</xdr:colOff>
      <xdr:row>2</xdr:row>
      <xdr:rowOff>7218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2370671" y="584201"/>
          <a:ext cx="1634062"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4</xdr:col>
      <xdr:colOff>71971</xdr:colOff>
      <xdr:row>1</xdr:row>
      <xdr:rowOff>84666</xdr:rowOff>
    </xdr:from>
    <xdr:to>
      <xdr:col>4</xdr:col>
      <xdr:colOff>1708150</xdr:colOff>
      <xdr:row>2</xdr:row>
      <xdr:rowOff>11451</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100-000005000000}"/>
            </a:ext>
          </a:extLst>
        </xdr:cNvPr>
        <xdr:cNvSpPr/>
      </xdr:nvSpPr>
      <xdr:spPr>
        <a:xfrm>
          <a:off x="4013204" y="579966"/>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4</xdr:col>
      <xdr:colOff>1714500</xdr:colOff>
      <xdr:row>1</xdr:row>
      <xdr:rowOff>84666</xdr:rowOff>
    </xdr:from>
    <xdr:to>
      <xdr:col>5</xdr:col>
      <xdr:colOff>1265762</xdr:colOff>
      <xdr:row>2</xdr:row>
      <xdr:rowOff>11451</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100-000006000000}"/>
            </a:ext>
          </a:extLst>
        </xdr:cNvPr>
        <xdr:cNvSpPr/>
      </xdr:nvSpPr>
      <xdr:spPr>
        <a:xfrm>
          <a:off x="5655733" y="579966"/>
          <a:ext cx="1637238"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SOBRE LA LUZ</a:t>
          </a:r>
        </a:p>
      </xdr:txBody>
    </xdr:sp>
    <xdr:clientData/>
  </xdr:twoCellAnchor>
  <xdr:twoCellAnchor editAs="absolute">
    <xdr:from>
      <xdr:col>5</xdr:col>
      <xdr:colOff>582080</xdr:colOff>
      <xdr:row>0</xdr:row>
      <xdr:rowOff>0</xdr:rowOff>
    </xdr:from>
    <xdr:to>
      <xdr:col>5</xdr:col>
      <xdr:colOff>1623479</xdr:colOff>
      <xdr:row>1</xdr:row>
      <xdr:rowOff>2910</xdr:rowOff>
    </xdr:to>
    <xdr:sp macro="" textlink="">
      <xdr:nvSpPr>
        <xdr:cNvPr id="36" name="Retângulo 35">
          <a:hlinkClick xmlns:r="http://schemas.openxmlformats.org/officeDocument/2006/relationships" r:id="rId5"/>
          <a:extLst>
            <a:ext uri="{FF2B5EF4-FFF2-40B4-BE49-F238E27FC236}">
              <a16:creationId xmlns:a16="http://schemas.microsoft.com/office/drawing/2014/main" id="{F05CA8A9-ECC9-4EAB-ACD3-F1F84764DE83}"/>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37" name="Imagem 36">
          <a:extLst>
            <a:ext uri="{FF2B5EF4-FFF2-40B4-BE49-F238E27FC236}">
              <a16:creationId xmlns:a16="http://schemas.microsoft.com/office/drawing/2014/main" id="{45BC39EC-68E7-4AAC-AADE-FF48EC836B4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3</xdr:col>
      <xdr:colOff>243416</xdr:colOff>
      <xdr:row>0</xdr:row>
      <xdr:rowOff>0</xdr:rowOff>
    </xdr:from>
    <xdr:to>
      <xdr:col>3</xdr:col>
      <xdr:colOff>1284815</xdr:colOff>
      <xdr:row>1</xdr:row>
      <xdr:rowOff>2910</xdr:rowOff>
    </xdr:to>
    <xdr:sp macro="" textlink="">
      <xdr:nvSpPr>
        <xdr:cNvPr id="38" name="Retângulo 37">
          <a:hlinkClick xmlns:r="http://schemas.openxmlformats.org/officeDocument/2006/relationships" r:id="rId7"/>
          <a:extLst>
            <a:ext uri="{FF2B5EF4-FFF2-40B4-BE49-F238E27FC236}">
              <a16:creationId xmlns:a16="http://schemas.microsoft.com/office/drawing/2014/main" id="{4619C7E3-FBE7-4E8F-B1AF-BC80F2785E74}"/>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3</xdr:col>
      <xdr:colOff>1284816</xdr:colOff>
      <xdr:row>0</xdr:row>
      <xdr:rowOff>0</xdr:rowOff>
    </xdr:from>
    <xdr:to>
      <xdr:col>3</xdr:col>
      <xdr:colOff>2317390</xdr:colOff>
      <xdr:row>1</xdr:row>
      <xdr:rowOff>2910</xdr:rowOff>
    </xdr:to>
    <xdr:sp macro="" textlink="">
      <xdr:nvSpPr>
        <xdr:cNvPr id="39" name="Retângulo 38">
          <a:hlinkClick xmlns:r="http://schemas.openxmlformats.org/officeDocument/2006/relationships" r:id="rId8"/>
          <a:extLst>
            <a:ext uri="{FF2B5EF4-FFF2-40B4-BE49-F238E27FC236}">
              <a16:creationId xmlns:a16="http://schemas.microsoft.com/office/drawing/2014/main" id="{A6709A19-DDC9-493D-A283-0870060F5B19}"/>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3</xdr:col>
      <xdr:colOff>2315633</xdr:colOff>
      <xdr:row>0</xdr:row>
      <xdr:rowOff>0</xdr:rowOff>
    </xdr:from>
    <xdr:to>
      <xdr:col>4</xdr:col>
      <xdr:colOff>584198</xdr:colOff>
      <xdr:row>1</xdr:row>
      <xdr:rowOff>2910</xdr:rowOff>
    </xdr:to>
    <xdr:sp macro="" textlink="">
      <xdr:nvSpPr>
        <xdr:cNvPr id="40" name="Retângulo 39">
          <a:hlinkClick xmlns:r="http://schemas.openxmlformats.org/officeDocument/2006/relationships" r:id="rId9"/>
          <a:extLst>
            <a:ext uri="{FF2B5EF4-FFF2-40B4-BE49-F238E27FC236}">
              <a16:creationId xmlns:a16="http://schemas.microsoft.com/office/drawing/2014/main" id="{C0C9A345-0A04-42EB-8912-E0EDF463A360}"/>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4</xdr:col>
      <xdr:colOff>584199</xdr:colOff>
      <xdr:row>0</xdr:row>
      <xdr:rowOff>0</xdr:rowOff>
    </xdr:from>
    <xdr:to>
      <xdr:col>4</xdr:col>
      <xdr:colOff>1625598</xdr:colOff>
      <xdr:row>1</xdr:row>
      <xdr:rowOff>2910</xdr:rowOff>
    </xdr:to>
    <xdr:sp macro="" textlink="">
      <xdr:nvSpPr>
        <xdr:cNvPr id="41" name="Retângulo 40">
          <a:hlinkClick xmlns:r="http://schemas.openxmlformats.org/officeDocument/2006/relationships" r:id="rId10"/>
          <a:extLst>
            <a:ext uri="{FF2B5EF4-FFF2-40B4-BE49-F238E27FC236}">
              <a16:creationId xmlns:a16="http://schemas.microsoft.com/office/drawing/2014/main" id="{A6D398C2-6C92-46F5-B679-BC94612CAA4F}"/>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1625599</xdr:colOff>
      <xdr:row>0</xdr:row>
      <xdr:rowOff>0</xdr:rowOff>
    </xdr:from>
    <xdr:to>
      <xdr:col>5</xdr:col>
      <xdr:colOff>582081</xdr:colOff>
      <xdr:row>1</xdr:row>
      <xdr:rowOff>2910</xdr:rowOff>
    </xdr:to>
    <xdr:sp macro="" textlink="">
      <xdr:nvSpPr>
        <xdr:cNvPr id="42" name="Retângulo 41">
          <a:hlinkClick xmlns:r="http://schemas.openxmlformats.org/officeDocument/2006/relationships" r:id="rId11"/>
          <a:extLst>
            <a:ext uri="{FF2B5EF4-FFF2-40B4-BE49-F238E27FC236}">
              <a16:creationId xmlns:a16="http://schemas.microsoft.com/office/drawing/2014/main" id="{D611E30A-1F7C-40B7-A6D7-E867DF62F7A1}"/>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1625602</xdr:colOff>
      <xdr:row>0</xdr:row>
      <xdr:rowOff>0</xdr:rowOff>
    </xdr:from>
    <xdr:to>
      <xdr:col>6</xdr:col>
      <xdr:colOff>576202</xdr:colOff>
      <xdr:row>1</xdr:row>
      <xdr:rowOff>2910</xdr:rowOff>
    </xdr:to>
    <xdr:sp macro="" textlink="">
      <xdr:nvSpPr>
        <xdr:cNvPr id="43" name="Retângulo 42">
          <a:hlinkClick xmlns:r="http://schemas.openxmlformats.org/officeDocument/2006/relationships" r:id="rId1"/>
          <a:extLst>
            <a:ext uri="{FF2B5EF4-FFF2-40B4-BE49-F238E27FC236}">
              <a16:creationId xmlns:a16="http://schemas.microsoft.com/office/drawing/2014/main" id="{1E24A638-DC79-4590-9817-8D2A878FB818}"/>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4</xdr:col>
      <xdr:colOff>855662</xdr:colOff>
      <xdr:row>2</xdr:row>
      <xdr:rowOff>101600</xdr:rowOff>
    </xdr:from>
    <xdr:to>
      <xdr:col>5</xdr:col>
      <xdr:colOff>474662</xdr:colOff>
      <xdr:row>2</xdr:row>
      <xdr:rowOff>505460</xdr:rowOff>
    </xdr:to>
    <xdr:pic>
      <xdr:nvPicPr>
        <xdr:cNvPr id="7" name="Imagen 6">
          <a:hlinkClick xmlns:r="http://schemas.openxmlformats.org/officeDocument/2006/relationships" r:id="rId12"/>
          <a:extLst>
            <a:ext uri="{FF2B5EF4-FFF2-40B4-BE49-F238E27FC236}">
              <a16:creationId xmlns:a16="http://schemas.microsoft.com/office/drawing/2014/main" id="{E76A231F-7D0B-4F66-8FFE-E97BC283158A}"/>
            </a:ext>
          </a:extLst>
        </xdr:cNvPr>
        <xdr:cNvPicPr>
          <a:picLocks/>
        </xdr:cNvPicPr>
      </xdr:nvPicPr>
      <xdr:blipFill>
        <a:blip xmlns:r="http://schemas.openxmlformats.org/officeDocument/2006/relationships" r:embed="rId13" r:link="rId14"/>
        <a:stretch>
          <a:fillRect/>
        </a:stretch>
      </xdr:blipFill>
      <xdr:spPr>
        <a:xfrm>
          <a:off x="5080000" y="977900"/>
          <a:ext cx="1857375" cy="4038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2</xdr:col>
      <xdr:colOff>857254</xdr:colOff>
      <xdr:row>1</xdr:row>
      <xdr:rowOff>95250</xdr:rowOff>
    </xdr:from>
    <xdr:to>
      <xdr:col>2</xdr:col>
      <xdr:colOff>2106087</xdr:colOff>
      <xdr:row>2</xdr:row>
      <xdr:rowOff>13567</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1102788" y="590550"/>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2</xdr:col>
      <xdr:colOff>2120904</xdr:colOff>
      <xdr:row>1</xdr:row>
      <xdr:rowOff>88901</xdr:rowOff>
    </xdr:from>
    <xdr:to>
      <xdr:col>2</xdr:col>
      <xdr:colOff>3757083</xdr:colOff>
      <xdr:row>2</xdr:row>
      <xdr:rowOff>7218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2366438" y="584201"/>
          <a:ext cx="16361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DUDAS FRECUENTES</a:t>
          </a:r>
        </a:p>
      </xdr:txBody>
    </xdr:sp>
    <xdr:clientData/>
  </xdr:twoCellAnchor>
  <xdr:twoCellAnchor editAs="absolute">
    <xdr:from>
      <xdr:col>2</xdr:col>
      <xdr:colOff>3765554</xdr:colOff>
      <xdr:row>1</xdr:row>
      <xdr:rowOff>84666</xdr:rowOff>
    </xdr:from>
    <xdr:to>
      <xdr:col>2</xdr:col>
      <xdr:colOff>5401733</xdr:colOff>
      <xdr:row>2</xdr:row>
      <xdr:rowOff>11451</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200-000005000000}"/>
            </a:ext>
          </a:extLst>
        </xdr:cNvPr>
        <xdr:cNvSpPr/>
      </xdr:nvSpPr>
      <xdr:spPr>
        <a:xfrm>
          <a:off x="4011088" y="579966"/>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2</xdr:col>
      <xdr:colOff>5408083</xdr:colOff>
      <xdr:row>1</xdr:row>
      <xdr:rowOff>84666</xdr:rowOff>
    </xdr:from>
    <xdr:to>
      <xdr:col>4</xdr:col>
      <xdr:colOff>334429</xdr:colOff>
      <xdr:row>2</xdr:row>
      <xdr:rowOff>11451</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200-000006000000}"/>
            </a:ext>
          </a:extLst>
        </xdr:cNvPr>
        <xdr:cNvSpPr/>
      </xdr:nvSpPr>
      <xdr:spPr>
        <a:xfrm>
          <a:off x="5653617" y="579966"/>
          <a:ext cx="1631945"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SOBRE LA LUZ</a:t>
          </a:r>
        </a:p>
      </xdr:txBody>
    </xdr:sp>
    <xdr:clientData/>
  </xdr:twoCellAnchor>
  <xdr:twoCellAnchor editAs="absolute">
    <xdr:from>
      <xdr:col>2</xdr:col>
      <xdr:colOff>6360580</xdr:colOff>
      <xdr:row>0</xdr:row>
      <xdr:rowOff>0</xdr:rowOff>
    </xdr:from>
    <xdr:to>
      <xdr:col>4</xdr:col>
      <xdr:colOff>692146</xdr:colOff>
      <xdr:row>1</xdr:row>
      <xdr:rowOff>2910</xdr:rowOff>
    </xdr:to>
    <xdr:sp macro="" textlink="">
      <xdr:nvSpPr>
        <xdr:cNvPr id="16" name="Retângulo 15">
          <a:hlinkClick xmlns:r="http://schemas.openxmlformats.org/officeDocument/2006/relationships" r:id="rId5"/>
          <a:extLst>
            <a:ext uri="{FF2B5EF4-FFF2-40B4-BE49-F238E27FC236}">
              <a16:creationId xmlns:a16="http://schemas.microsoft.com/office/drawing/2014/main" id="{A0F85087-DFB4-45AE-B0BD-B01587D6469D}"/>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17" name="Imagem 16">
          <a:extLst>
            <a:ext uri="{FF2B5EF4-FFF2-40B4-BE49-F238E27FC236}">
              <a16:creationId xmlns:a16="http://schemas.microsoft.com/office/drawing/2014/main" id="{EB867F99-8185-45F0-BCE0-0A55A799FF3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18" name="Retângulo 17">
          <a:hlinkClick xmlns:r="http://schemas.openxmlformats.org/officeDocument/2006/relationships" r:id="rId7"/>
          <a:extLst>
            <a:ext uri="{FF2B5EF4-FFF2-40B4-BE49-F238E27FC236}">
              <a16:creationId xmlns:a16="http://schemas.microsoft.com/office/drawing/2014/main" id="{AD514DA3-A3EF-4667-AB11-B94B23D54EE4}"/>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19" name="Retângulo 18">
          <a:hlinkClick xmlns:r="http://schemas.openxmlformats.org/officeDocument/2006/relationships" r:id="rId8"/>
          <a:extLst>
            <a:ext uri="{FF2B5EF4-FFF2-40B4-BE49-F238E27FC236}">
              <a16:creationId xmlns:a16="http://schemas.microsoft.com/office/drawing/2014/main" id="{D43E36AF-E603-4AB5-AB53-A05F88277F73}"/>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2</xdr:col>
      <xdr:colOff>4277781</xdr:colOff>
      <xdr:row>1</xdr:row>
      <xdr:rowOff>2910</xdr:rowOff>
    </xdr:to>
    <xdr:sp macro="" textlink="">
      <xdr:nvSpPr>
        <xdr:cNvPr id="20" name="Retângulo 19">
          <a:hlinkClick xmlns:r="http://schemas.openxmlformats.org/officeDocument/2006/relationships" r:id="rId9"/>
          <a:extLst>
            <a:ext uri="{FF2B5EF4-FFF2-40B4-BE49-F238E27FC236}">
              <a16:creationId xmlns:a16="http://schemas.microsoft.com/office/drawing/2014/main" id="{1815DFBE-12FE-4659-8199-9F6480F9CB36}"/>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2</xdr:col>
      <xdr:colOff>4277782</xdr:colOff>
      <xdr:row>0</xdr:row>
      <xdr:rowOff>0</xdr:rowOff>
    </xdr:from>
    <xdr:to>
      <xdr:col>2</xdr:col>
      <xdr:colOff>5319181</xdr:colOff>
      <xdr:row>1</xdr:row>
      <xdr:rowOff>2910</xdr:rowOff>
    </xdr:to>
    <xdr:sp macro="" textlink="">
      <xdr:nvSpPr>
        <xdr:cNvPr id="31" name="Retângulo 30">
          <a:hlinkClick xmlns:r="http://schemas.openxmlformats.org/officeDocument/2006/relationships" r:id="rId10"/>
          <a:extLst>
            <a:ext uri="{FF2B5EF4-FFF2-40B4-BE49-F238E27FC236}">
              <a16:creationId xmlns:a16="http://schemas.microsoft.com/office/drawing/2014/main" id="{24F2927D-C278-4D3B-B518-1710362EBF73}"/>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2</xdr:col>
      <xdr:colOff>5319182</xdr:colOff>
      <xdr:row>0</xdr:row>
      <xdr:rowOff>0</xdr:rowOff>
    </xdr:from>
    <xdr:to>
      <xdr:col>2</xdr:col>
      <xdr:colOff>6360581</xdr:colOff>
      <xdr:row>1</xdr:row>
      <xdr:rowOff>2910</xdr:rowOff>
    </xdr:to>
    <xdr:sp macro="" textlink="">
      <xdr:nvSpPr>
        <xdr:cNvPr id="32" name="Retângulo 31">
          <a:hlinkClick xmlns:r="http://schemas.openxmlformats.org/officeDocument/2006/relationships" r:id="rId11"/>
          <a:extLst>
            <a:ext uri="{FF2B5EF4-FFF2-40B4-BE49-F238E27FC236}">
              <a16:creationId xmlns:a16="http://schemas.microsoft.com/office/drawing/2014/main" id="{06A00729-217A-4DC0-B809-A3B0D275648A}"/>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4</xdr:col>
      <xdr:colOff>694269</xdr:colOff>
      <xdr:row>0</xdr:row>
      <xdr:rowOff>0</xdr:rowOff>
    </xdr:from>
    <xdr:to>
      <xdr:col>4</xdr:col>
      <xdr:colOff>1729785</xdr:colOff>
      <xdr:row>1</xdr:row>
      <xdr:rowOff>2910</xdr:rowOff>
    </xdr:to>
    <xdr:sp macro="" textlink="">
      <xdr:nvSpPr>
        <xdr:cNvPr id="33" name="Retângulo 32">
          <a:hlinkClick xmlns:r="http://schemas.openxmlformats.org/officeDocument/2006/relationships" r:id="rId1"/>
          <a:extLst>
            <a:ext uri="{FF2B5EF4-FFF2-40B4-BE49-F238E27FC236}">
              <a16:creationId xmlns:a16="http://schemas.microsoft.com/office/drawing/2014/main" id="{8D847540-A245-4128-9B48-ED17B0EE8E59}"/>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2</xdr:col>
      <xdr:colOff>4808537</xdr:colOff>
      <xdr:row>2</xdr:row>
      <xdr:rowOff>101600</xdr:rowOff>
    </xdr:from>
    <xdr:to>
      <xdr:col>2</xdr:col>
      <xdr:colOff>6665912</xdr:colOff>
      <xdr:row>2</xdr:row>
      <xdr:rowOff>505460</xdr:rowOff>
    </xdr:to>
    <xdr:pic>
      <xdr:nvPicPr>
        <xdr:cNvPr id="7" name="Imagen 6">
          <a:hlinkClick xmlns:r="http://schemas.openxmlformats.org/officeDocument/2006/relationships" r:id="rId12"/>
          <a:extLst>
            <a:ext uri="{FF2B5EF4-FFF2-40B4-BE49-F238E27FC236}">
              <a16:creationId xmlns:a16="http://schemas.microsoft.com/office/drawing/2014/main" id="{5018844D-B639-4700-9E78-0C0DDD695F86}"/>
            </a:ext>
          </a:extLst>
        </xdr:cNvPr>
        <xdr:cNvPicPr>
          <a:picLocks/>
        </xdr:cNvPicPr>
      </xdr:nvPicPr>
      <xdr:blipFill>
        <a:blip xmlns:r="http://schemas.openxmlformats.org/officeDocument/2006/relationships" r:embed="rId13" r:link="rId14"/>
        <a:stretch>
          <a:fillRect/>
        </a:stretch>
      </xdr:blipFill>
      <xdr:spPr>
        <a:xfrm>
          <a:off x="5080000" y="977900"/>
          <a:ext cx="1857375" cy="4038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3</xdr:col>
      <xdr:colOff>328088</xdr:colOff>
      <xdr:row>1</xdr:row>
      <xdr:rowOff>95250</xdr:rowOff>
    </xdr:from>
    <xdr:to>
      <xdr:col>3</xdr:col>
      <xdr:colOff>1576921</xdr:colOff>
      <xdr:row>2</xdr:row>
      <xdr:rowOff>13567</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097496" y="590550"/>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3</xdr:col>
      <xdr:colOff>1591738</xdr:colOff>
      <xdr:row>1</xdr:row>
      <xdr:rowOff>88901</xdr:rowOff>
    </xdr:from>
    <xdr:to>
      <xdr:col>3</xdr:col>
      <xdr:colOff>3227917</xdr:colOff>
      <xdr:row>2</xdr:row>
      <xdr:rowOff>7218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300-000004000000}"/>
            </a:ext>
          </a:extLst>
        </xdr:cNvPr>
        <xdr:cNvSpPr/>
      </xdr:nvSpPr>
      <xdr:spPr>
        <a:xfrm>
          <a:off x="2361146" y="584201"/>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3</xdr:col>
      <xdr:colOff>3236388</xdr:colOff>
      <xdr:row>1</xdr:row>
      <xdr:rowOff>84666</xdr:rowOff>
    </xdr:from>
    <xdr:to>
      <xdr:col>4</xdr:col>
      <xdr:colOff>57150</xdr:colOff>
      <xdr:row>2</xdr:row>
      <xdr:rowOff>11451</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300-000005000000}"/>
            </a:ext>
          </a:extLst>
        </xdr:cNvPr>
        <xdr:cNvSpPr/>
      </xdr:nvSpPr>
      <xdr:spPr>
        <a:xfrm>
          <a:off x="4005796" y="579966"/>
          <a:ext cx="1630887" cy="307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SUGERENCIAS</a:t>
          </a:r>
        </a:p>
      </xdr:txBody>
    </xdr:sp>
    <xdr:clientData/>
  </xdr:twoCellAnchor>
  <xdr:twoCellAnchor editAs="absolute">
    <xdr:from>
      <xdr:col>4</xdr:col>
      <xdr:colOff>63500</xdr:colOff>
      <xdr:row>1</xdr:row>
      <xdr:rowOff>84666</xdr:rowOff>
    </xdr:from>
    <xdr:to>
      <xdr:col>5</xdr:col>
      <xdr:colOff>524929</xdr:colOff>
      <xdr:row>2</xdr:row>
      <xdr:rowOff>11451</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300-000006000000}"/>
            </a:ext>
          </a:extLst>
        </xdr:cNvPr>
        <xdr:cNvSpPr/>
      </xdr:nvSpPr>
      <xdr:spPr>
        <a:xfrm>
          <a:off x="5651500"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SOBRE LA LUZ</a:t>
          </a:r>
        </a:p>
      </xdr:txBody>
    </xdr:sp>
    <xdr:clientData/>
  </xdr:twoCellAnchor>
  <xdr:twoCellAnchor editAs="absolute">
    <xdr:from>
      <xdr:col>4</xdr:col>
      <xdr:colOff>1015997</xdr:colOff>
      <xdr:row>0</xdr:row>
      <xdr:rowOff>0</xdr:rowOff>
    </xdr:from>
    <xdr:to>
      <xdr:col>5</xdr:col>
      <xdr:colOff>882646</xdr:colOff>
      <xdr:row>1</xdr:row>
      <xdr:rowOff>2910</xdr:rowOff>
    </xdr:to>
    <xdr:sp macro="" textlink="">
      <xdr:nvSpPr>
        <xdr:cNvPr id="50" name="Retângulo 49">
          <a:hlinkClick xmlns:r="http://schemas.openxmlformats.org/officeDocument/2006/relationships" r:id="rId5"/>
          <a:extLst>
            <a:ext uri="{FF2B5EF4-FFF2-40B4-BE49-F238E27FC236}">
              <a16:creationId xmlns:a16="http://schemas.microsoft.com/office/drawing/2014/main" id="{5755A7A3-1937-4792-88DF-C4E11F776159}"/>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3</xdr:col>
      <xdr:colOff>349250</xdr:colOff>
      <xdr:row>0</xdr:row>
      <xdr:rowOff>423306</xdr:rowOff>
    </xdr:to>
    <xdr:pic>
      <xdr:nvPicPr>
        <xdr:cNvPr id="51" name="Imagem 50">
          <a:extLst>
            <a:ext uri="{FF2B5EF4-FFF2-40B4-BE49-F238E27FC236}">
              <a16:creationId xmlns:a16="http://schemas.microsoft.com/office/drawing/2014/main" id="{E4ABFE5B-A4D6-479B-B7BB-D7D11E9748B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3</xdr:col>
      <xdr:colOff>624416</xdr:colOff>
      <xdr:row>0</xdr:row>
      <xdr:rowOff>0</xdr:rowOff>
    </xdr:from>
    <xdr:to>
      <xdr:col>3</xdr:col>
      <xdr:colOff>1665815</xdr:colOff>
      <xdr:row>1</xdr:row>
      <xdr:rowOff>2910</xdr:rowOff>
    </xdr:to>
    <xdr:sp macro="" textlink="">
      <xdr:nvSpPr>
        <xdr:cNvPr id="52" name="Retângulo 51">
          <a:hlinkClick xmlns:r="http://schemas.openxmlformats.org/officeDocument/2006/relationships" r:id="rId7"/>
          <a:extLst>
            <a:ext uri="{FF2B5EF4-FFF2-40B4-BE49-F238E27FC236}">
              <a16:creationId xmlns:a16="http://schemas.microsoft.com/office/drawing/2014/main" id="{F64A018A-6BC8-4BD5-AB53-42D633BDEEE1}"/>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3</xdr:col>
      <xdr:colOff>1665816</xdr:colOff>
      <xdr:row>0</xdr:row>
      <xdr:rowOff>0</xdr:rowOff>
    </xdr:from>
    <xdr:to>
      <xdr:col>3</xdr:col>
      <xdr:colOff>2698390</xdr:colOff>
      <xdr:row>1</xdr:row>
      <xdr:rowOff>2910</xdr:rowOff>
    </xdr:to>
    <xdr:sp macro="" textlink="">
      <xdr:nvSpPr>
        <xdr:cNvPr id="53" name="Retângulo 52">
          <a:hlinkClick xmlns:r="http://schemas.openxmlformats.org/officeDocument/2006/relationships" r:id="rId8"/>
          <a:extLst>
            <a:ext uri="{FF2B5EF4-FFF2-40B4-BE49-F238E27FC236}">
              <a16:creationId xmlns:a16="http://schemas.microsoft.com/office/drawing/2014/main" id="{04A7AA95-0157-4768-8BA5-856C7C048B5B}"/>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3</xdr:col>
      <xdr:colOff>2696633</xdr:colOff>
      <xdr:row>0</xdr:row>
      <xdr:rowOff>0</xdr:rowOff>
    </xdr:from>
    <xdr:to>
      <xdr:col>3</xdr:col>
      <xdr:colOff>3748615</xdr:colOff>
      <xdr:row>1</xdr:row>
      <xdr:rowOff>2910</xdr:rowOff>
    </xdr:to>
    <xdr:sp macro="" textlink="">
      <xdr:nvSpPr>
        <xdr:cNvPr id="54" name="Retângulo 53">
          <a:hlinkClick xmlns:r="http://schemas.openxmlformats.org/officeDocument/2006/relationships" r:id="rId9"/>
          <a:extLst>
            <a:ext uri="{FF2B5EF4-FFF2-40B4-BE49-F238E27FC236}">
              <a16:creationId xmlns:a16="http://schemas.microsoft.com/office/drawing/2014/main" id="{845229C0-6FF4-4CAF-A83A-3420B22EEFCA}"/>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3748616</xdr:colOff>
      <xdr:row>0</xdr:row>
      <xdr:rowOff>0</xdr:rowOff>
    </xdr:from>
    <xdr:to>
      <xdr:col>3</xdr:col>
      <xdr:colOff>4790015</xdr:colOff>
      <xdr:row>1</xdr:row>
      <xdr:rowOff>2910</xdr:rowOff>
    </xdr:to>
    <xdr:sp macro="" textlink="">
      <xdr:nvSpPr>
        <xdr:cNvPr id="55" name="Retângulo 54">
          <a:hlinkClick xmlns:r="http://schemas.openxmlformats.org/officeDocument/2006/relationships" r:id="rId10"/>
          <a:extLst>
            <a:ext uri="{FF2B5EF4-FFF2-40B4-BE49-F238E27FC236}">
              <a16:creationId xmlns:a16="http://schemas.microsoft.com/office/drawing/2014/main" id="{6BA216C3-CE9D-4541-9CE7-0E3E38C9D6AC}"/>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3</xdr:col>
      <xdr:colOff>4790016</xdr:colOff>
      <xdr:row>0</xdr:row>
      <xdr:rowOff>0</xdr:rowOff>
    </xdr:from>
    <xdr:to>
      <xdr:col>4</xdr:col>
      <xdr:colOff>1015998</xdr:colOff>
      <xdr:row>1</xdr:row>
      <xdr:rowOff>2910</xdr:rowOff>
    </xdr:to>
    <xdr:sp macro="" textlink="">
      <xdr:nvSpPr>
        <xdr:cNvPr id="56" name="Retângulo 55">
          <a:hlinkClick xmlns:r="http://schemas.openxmlformats.org/officeDocument/2006/relationships" r:id="rId11"/>
          <a:extLst>
            <a:ext uri="{FF2B5EF4-FFF2-40B4-BE49-F238E27FC236}">
              <a16:creationId xmlns:a16="http://schemas.microsoft.com/office/drawing/2014/main" id="{6AF538C0-C114-4D87-9322-88E848E919B2}"/>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884769</xdr:colOff>
      <xdr:row>0</xdr:row>
      <xdr:rowOff>0</xdr:rowOff>
    </xdr:from>
    <xdr:to>
      <xdr:col>5</xdr:col>
      <xdr:colOff>1920285</xdr:colOff>
      <xdr:row>1</xdr:row>
      <xdr:rowOff>2910</xdr:rowOff>
    </xdr:to>
    <xdr:sp macro="" textlink="">
      <xdr:nvSpPr>
        <xdr:cNvPr id="57" name="Retângulo 56">
          <a:hlinkClick xmlns:r="http://schemas.openxmlformats.org/officeDocument/2006/relationships" r:id="rId1"/>
          <a:extLst>
            <a:ext uri="{FF2B5EF4-FFF2-40B4-BE49-F238E27FC236}">
              <a16:creationId xmlns:a16="http://schemas.microsoft.com/office/drawing/2014/main" id="{45DD9458-ED5B-494B-B973-36E7E6CE790C}"/>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xdr:from>
      <xdr:col>5</xdr:col>
      <xdr:colOff>438149</xdr:colOff>
      <xdr:row>4</xdr:row>
      <xdr:rowOff>52914</xdr:rowOff>
    </xdr:from>
    <xdr:to>
      <xdr:col>7</xdr:col>
      <xdr:colOff>1407583</xdr:colOff>
      <xdr:row>12</xdr:row>
      <xdr:rowOff>84665</xdr:rowOff>
    </xdr:to>
    <xdr:grpSp>
      <xdr:nvGrpSpPr>
        <xdr:cNvPr id="26" name="Agrupar 25">
          <a:extLst>
            <a:ext uri="{FF2B5EF4-FFF2-40B4-BE49-F238E27FC236}">
              <a16:creationId xmlns:a16="http://schemas.microsoft.com/office/drawing/2014/main" id="{48A05AE3-87A2-4A12-8AEF-44A1B8A707AC}"/>
            </a:ext>
          </a:extLst>
        </xdr:cNvPr>
        <xdr:cNvGrpSpPr/>
      </xdr:nvGrpSpPr>
      <xdr:grpSpPr>
        <a:xfrm>
          <a:off x="7682441" y="1227664"/>
          <a:ext cx="5446184" cy="3037418"/>
          <a:chOff x="7211482" y="1200148"/>
          <a:chExt cx="5139267" cy="2885018"/>
        </a:xfrm>
      </xdr:grpSpPr>
      <xdr:sp macro="" textlink="">
        <xdr:nvSpPr>
          <xdr:cNvPr id="27" name="Retângulo 26">
            <a:hlinkClick xmlns:r="http://schemas.openxmlformats.org/officeDocument/2006/relationships" r:id="rId12"/>
            <a:extLst>
              <a:ext uri="{FF2B5EF4-FFF2-40B4-BE49-F238E27FC236}">
                <a16:creationId xmlns:a16="http://schemas.microsoft.com/office/drawing/2014/main" id="{243EF3E3-B101-49D0-8F5C-108A74DA4CF2}"/>
              </a:ext>
            </a:extLst>
          </xdr:cNvPr>
          <xdr:cNvSpPr/>
        </xdr:nvSpPr>
        <xdr:spPr>
          <a:xfrm>
            <a:off x="7211482" y="1200148"/>
            <a:ext cx="5139267" cy="2885018"/>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xdr:txBody>
      </xdr:sp>
      <xdr:sp macro="" textlink="">
        <xdr:nvSpPr>
          <xdr:cNvPr id="33" name="Retângulo 32">
            <a:hlinkClick xmlns:r="http://schemas.openxmlformats.org/officeDocument/2006/relationships" r:id="rId12"/>
            <a:extLst>
              <a:ext uri="{FF2B5EF4-FFF2-40B4-BE49-F238E27FC236}">
                <a16:creationId xmlns:a16="http://schemas.microsoft.com/office/drawing/2014/main" id="{64FD31C4-75E2-4AD2-B51F-A2BBC119D3B5}"/>
              </a:ext>
            </a:extLst>
          </xdr:cNvPr>
          <xdr:cNvSpPr/>
        </xdr:nvSpPr>
        <xdr:spPr>
          <a:xfrm>
            <a:off x="9560981" y="1519985"/>
            <a:ext cx="2286001" cy="7131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2800" b="0"/>
              <a:t>PAQUETE DE</a:t>
            </a:r>
            <a:endParaRPr lang="pt-BR" sz="2400" b="1"/>
          </a:p>
        </xdr:txBody>
      </xdr:sp>
      <xdr:sp macro="" textlink="">
        <xdr:nvSpPr>
          <xdr:cNvPr id="34" name="Retângulo: Cantos Arredondados 33">
            <a:hlinkClick xmlns:r="http://schemas.openxmlformats.org/officeDocument/2006/relationships" r:id="rId12"/>
            <a:extLst>
              <a:ext uri="{FF2B5EF4-FFF2-40B4-BE49-F238E27FC236}">
                <a16:creationId xmlns:a16="http://schemas.microsoft.com/office/drawing/2014/main" id="{E50D3AC8-517E-4931-A357-25235F2C641D}"/>
              </a:ext>
            </a:extLst>
          </xdr:cNvPr>
          <xdr:cNvSpPr/>
        </xdr:nvSpPr>
        <xdr:spPr>
          <a:xfrm>
            <a:off x="9666814" y="2901694"/>
            <a:ext cx="2123017" cy="728389"/>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800" b="1"/>
              <a:t>Ver</a:t>
            </a:r>
            <a:r>
              <a:rPr lang="pt-BR" sz="1800" b="1" baseline="0"/>
              <a:t> más detalles</a:t>
            </a:r>
            <a:endParaRPr lang="pt-BR" sz="1800" b="1"/>
          </a:p>
        </xdr:txBody>
      </xdr:sp>
      <xdr:sp macro="" textlink="">
        <xdr:nvSpPr>
          <xdr:cNvPr id="35" name="Shape 2570">
            <a:hlinkClick xmlns:r="http://schemas.openxmlformats.org/officeDocument/2006/relationships" r:id="rId13"/>
            <a:extLst>
              <a:ext uri="{FF2B5EF4-FFF2-40B4-BE49-F238E27FC236}">
                <a16:creationId xmlns:a16="http://schemas.microsoft.com/office/drawing/2014/main" id="{9681B45E-8D0A-4E36-8B7E-48A8C2E63D21}"/>
              </a:ext>
            </a:extLst>
          </xdr:cNvPr>
          <xdr:cNvSpPr/>
        </xdr:nvSpPr>
        <xdr:spPr>
          <a:xfrm>
            <a:off x="7704668" y="1735822"/>
            <a:ext cx="1449915" cy="1672012"/>
          </a:xfrm>
          <a:custGeom>
            <a:avLst/>
            <a:gdLst/>
            <a:ahLst/>
            <a:cxnLst>
              <a:cxn ang="0">
                <a:pos x="wd2" y="hd2"/>
              </a:cxn>
              <a:cxn ang="5400000">
                <a:pos x="wd2" y="hd2"/>
              </a:cxn>
              <a:cxn ang="10800000">
                <a:pos x="wd2" y="hd2"/>
              </a:cxn>
              <a:cxn ang="16200000">
                <a:pos x="wd2" y="hd2"/>
              </a:cxn>
            </a:cxnLst>
            <a:rect l="0" t="0" r="r" b="b"/>
            <a:pathLst>
              <a:path w="21600" h="21319" extrusionOk="0">
                <a:moveTo>
                  <a:pt x="7530" y="4197"/>
                </a:moveTo>
                <a:lnTo>
                  <a:pt x="6680" y="3701"/>
                </a:lnTo>
                <a:lnTo>
                  <a:pt x="6189" y="4560"/>
                </a:lnTo>
                <a:lnTo>
                  <a:pt x="7040" y="5056"/>
                </a:lnTo>
                <a:cubicBezTo>
                  <a:pt x="7040" y="5056"/>
                  <a:pt x="7530" y="4197"/>
                  <a:pt x="7530" y="4197"/>
                </a:cubicBezTo>
                <a:close/>
                <a:moveTo>
                  <a:pt x="8512" y="2479"/>
                </a:moveTo>
                <a:lnTo>
                  <a:pt x="7662" y="1984"/>
                </a:lnTo>
                <a:lnTo>
                  <a:pt x="7171" y="2843"/>
                </a:lnTo>
                <a:lnTo>
                  <a:pt x="8021" y="3339"/>
                </a:lnTo>
                <a:cubicBezTo>
                  <a:pt x="8021" y="3339"/>
                  <a:pt x="8512" y="2479"/>
                  <a:pt x="8512" y="2479"/>
                </a:cubicBezTo>
                <a:close/>
                <a:moveTo>
                  <a:pt x="20618" y="8428"/>
                </a:moveTo>
                <a:lnTo>
                  <a:pt x="982" y="8428"/>
                </a:lnTo>
                <a:lnTo>
                  <a:pt x="982" y="6445"/>
                </a:lnTo>
                <a:lnTo>
                  <a:pt x="20618" y="6445"/>
                </a:lnTo>
                <a:cubicBezTo>
                  <a:pt x="20618" y="6445"/>
                  <a:pt x="20618" y="8428"/>
                  <a:pt x="20618" y="8428"/>
                </a:cubicBezTo>
                <a:close/>
                <a:moveTo>
                  <a:pt x="18655" y="20327"/>
                </a:moveTo>
                <a:lnTo>
                  <a:pt x="2945" y="20327"/>
                </a:lnTo>
                <a:lnTo>
                  <a:pt x="2945" y="9420"/>
                </a:lnTo>
                <a:lnTo>
                  <a:pt x="18655" y="9420"/>
                </a:lnTo>
                <a:cubicBezTo>
                  <a:pt x="18655" y="9420"/>
                  <a:pt x="18655" y="20327"/>
                  <a:pt x="18655" y="20327"/>
                </a:cubicBezTo>
                <a:close/>
                <a:moveTo>
                  <a:pt x="6811" y="1488"/>
                </a:moveTo>
                <a:cubicBezTo>
                  <a:pt x="7083" y="1014"/>
                  <a:pt x="7683" y="851"/>
                  <a:pt x="8153" y="1125"/>
                </a:cubicBezTo>
                <a:lnTo>
                  <a:pt x="9854" y="2117"/>
                </a:lnTo>
                <a:lnTo>
                  <a:pt x="7946" y="5454"/>
                </a:lnTo>
                <a:lnTo>
                  <a:pt x="5759" y="5454"/>
                </a:lnTo>
                <a:lnTo>
                  <a:pt x="5698" y="5419"/>
                </a:lnTo>
                <a:lnTo>
                  <a:pt x="5678" y="5454"/>
                </a:lnTo>
                <a:lnTo>
                  <a:pt x="4545" y="5454"/>
                </a:lnTo>
                <a:cubicBezTo>
                  <a:pt x="4545" y="5454"/>
                  <a:pt x="6811" y="1488"/>
                  <a:pt x="6811" y="1488"/>
                </a:cubicBezTo>
                <a:close/>
                <a:moveTo>
                  <a:pt x="15577" y="5454"/>
                </a:moveTo>
                <a:lnTo>
                  <a:pt x="9079" y="5454"/>
                </a:lnTo>
                <a:lnTo>
                  <a:pt x="10704" y="2612"/>
                </a:lnTo>
                <a:cubicBezTo>
                  <a:pt x="10704" y="2612"/>
                  <a:pt x="15577" y="5454"/>
                  <a:pt x="15577" y="5454"/>
                </a:cubicBezTo>
                <a:close/>
                <a:moveTo>
                  <a:pt x="15930" y="2759"/>
                </a:moveTo>
                <a:cubicBezTo>
                  <a:pt x="16454" y="2617"/>
                  <a:pt x="16991" y="2931"/>
                  <a:pt x="17132" y="3460"/>
                </a:cubicBezTo>
                <a:lnTo>
                  <a:pt x="17661" y="5454"/>
                </a:lnTo>
                <a:lnTo>
                  <a:pt x="17540" y="5454"/>
                </a:lnTo>
                <a:lnTo>
                  <a:pt x="16279" y="4718"/>
                </a:lnTo>
                <a:lnTo>
                  <a:pt x="16438" y="4674"/>
                </a:lnTo>
                <a:lnTo>
                  <a:pt x="16184" y="3716"/>
                </a:lnTo>
                <a:lnTo>
                  <a:pt x="15236" y="3973"/>
                </a:lnTo>
                <a:lnTo>
                  <a:pt x="15279" y="4135"/>
                </a:lnTo>
                <a:lnTo>
                  <a:pt x="14076" y="3434"/>
                </a:lnTo>
                <a:lnTo>
                  <a:pt x="14033" y="3272"/>
                </a:lnTo>
                <a:cubicBezTo>
                  <a:pt x="14033" y="3272"/>
                  <a:pt x="15930" y="2759"/>
                  <a:pt x="15930" y="2759"/>
                </a:cubicBezTo>
                <a:close/>
                <a:moveTo>
                  <a:pt x="20618" y="5454"/>
                </a:moveTo>
                <a:lnTo>
                  <a:pt x="18678" y="5454"/>
                </a:lnTo>
                <a:lnTo>
                  <a:pt x="18081" y="3203"/>
                </a:lnTo>
                <a:cubicBezTo>
                  <a:pt x="17800" y="2145"/>
                  <a:pt x="16724" y="1518"/>
                  <a:pt x="15676" y="1801"/>
                </a:cubicBezTo>
                <a:lnTo>
                  <a:pt x="12671" y="2615"/>
                </a:lnTo>
                <a:lnTo>
                  <a:pt x="8644" y="266"/>
                </a:lnTo>
                <a:cubicBezTo>
                  <a:pt x="7704" y="-281"/>
                  <a:pt x="6504" y="44"/>
                  <a:pt x="5961" y="992"/>
                </a:cubicBezTo>
                <a:lnTo>
                  <a:pt x="3410" y="5454"/>
                </a:lnTo>
                <a:lnTo>
                  <a:pt x="982" y="5454"/>
                </a:lnTo>
                <a:cubicBezTo>
                  <a:pt x="440" y="5454"/>
                  <a:pt x="0" y="5898"/>
                  <a:pt x="0" y="6445"/>
                </a:cubicBezTo>
                <a:lnTo>
                  <a:pt x="0" y="8428"/>
                </a:lnTo>
                <a:cubicBezTo>
                  <a:pt x="0" y="8977"/>
                  <a:pt x="440" y="9420"/>
                  <a:pt x="982" y="9420"/>
                </a:cubicBezTo>
                <a:lnTo>
                  <a:pt x="1964" y="9420"/>
                </a:lnTo>
                <a:lnTo>
                  <a:pt x="1964" y="20327"/>
                </a:lnTo>
                <a:cubicBezTo>
                  <a:pt x="1964" y="20875"/>
                  <a:pt x="2403" y="21319"/>
                  <a:pt x="2945" y="21319"/>
                </a:cubicBezTo>
                <a:lnTo>
                  <a:pt x="18655" y="21319"/>
                </a:lnTo>
                <a:cubicBezTo>
                  <a:pt x="19197" y="21319"/>
                  <a:pt x="19636" y="20875"/>
                  <a:pt x="19636" y="20327"/>
                </a:cubicBezTo>
                <a:lnTo>
                  <a:pt x="19636" y="9420"/>
                </a:lnTo>
                <a:lnTo>
                  <a:pt x="20618" y="9420"/>
                </a:lnTo>
                <a:cubicBezTo>
                  <a:pt x="21160" y="9420"/>
                  <a:pt x="21600" y="8977"/>
                  <a:pt x="21600" y="8428"/>
                </a:cubicBezTo>
                <a:lnTo>
                  <a:pt x="21600" y="6445"/>
                </a:lnTo>
                <a:cubicBezTo>
                  <a:pt x="21600" y="5898"/>
                  <a:pt x="21160" y="5454"/>
                  <a:pt x="20618" y="5454"/>
                </a:cubicBezTo>
                <a:moveTo>
                  <a:pt x="7855" y="12395"/>
                </a:moveTo>
                <a:lnTo>
                  <a:pt x="13745" y="12395"/>
                </a:lnTo>
                <a:lnTo>
                  <a:pt x="13745" y="13386"/>
                </a:lnTo>
                <a:lnTo>
                  <a:pt x="7855" y="13386"/>
                </a:lnTo>
                <a:cubicBezTo>
                  <a:pt x="7855" y="13386"/>
                  <a:pt x="7855" y="12395"/>
                  <a:pt x="7855" y="12395"/>
                </a:cubicBezTo>
                <a:close/>
                <a:moveTo>
                  <a:pt x="7855" y="14378"/>
                </a:moveTo>
                <a:lnTo>
                  <a:pt x="13745" y="14378"/>
                </a:lnTo>
                <a:cubicBezTo>
                  <a:pt x="14288" y="14378"/>
                  <a:pt x="14727" y="13934"/>
                  <a:pt x="14727" y="13386"/>
                </a:cubicBezTo>
                <a:lnTo>
                  <a:pt x="14727" y="12395"/>
                </a:lnTo>
                <a:cubicBezTo>
                  <a:pt x="14727" y="11847"/>
                  <a:pt x="14288" y="11403"/>
                  <a:pt x="13745" y="11403"/>
                </a:cubicBezTo>
                <a:lnTo>
                  <a:pt x="7855" y="11403"/>
                </a:lnTo>
                <a:cubicBezTo>
                  <a:pt x="7312" y="11403"/>
                  <a:pt x="6873" y="11847"/>
                  <a:pt x="6873" y="12395"/>
                </a:cubicBezTo>
                <a:lnTo>
                  <a:pt x="6873" y="13386"/>
                </a:lnTo>
                <a:cubicBezTo>
                  <a:pt x="6873" y="13934"/>
                  <a:pt x="7312" y="14378"/>
                  <a:pt x="7855" y="14378"/>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sp macro="" textlink="">
        <xdr:nvSpPr>
          <xdr:cNvPr id="36" name="Retângulo 35">
            <a:hlinkClick xmlns:r="http://schemas.openxmlformats.org/officeDocument/2006/relationships" r:id="rId12"/>
            <a:extLst>
              <a:ext uri="{FF2B5EF4-FFF2-40B4-BE49-F238E27FC236}">
                <a16:creationId xmlns:a16="http://schemas.microsoft.com/office/drawing/2014/main" id="{1C1E4E39-5F41-44CE-9375-AA01490ACACC}"/>
              </a:ext>
            </a:extLst>
          </xdr:cNvPr>
          <xdr:cNvSpPr/>
        </xdr:nvSpPr>
        <xdr:spPr>
          <a:xfrm>
            <a:off x="9554631" y="1930038"/>
            <a:ext cx="2286001" cy="9493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3600" b="1"/>
              <a:t>PLANILLAS LUZ</a:t>
            </a:r>
            <a:endParaRPr lang="pt-BR" sz="2400" b="1"/>
          </a:p>
        </xdr:txBody>
      </xdr:sp>
    </xdr:grpSp>
    <xdr:clientData/>
  </xdr:twoCellAnchor>
  <xdr:twoCellAnchor>
    <xdr:from>
      <xdr:col>4</xdr:col>
      <xdr:colOff>0</xdr:colOff>
      <xdr:row>4</xdr:row>
      <xdr:rowOff>0</xdr:rowOff>
    </xdr:from>
    <xdr:to>
      <xdr:col>4</xdr:col>
      <xdr:colOff>1164167</xdr:colOff>
      <xdr:row>4</xdr:row>
      <xdr:rowOff>370416</xdr:rowOff>
    </xdr:to>
    <xdr:sp macro="" textlink="">
      <xdr:nvSpPr>
        <xdr:cNvPr id="37" name="Retângulo 36">
          <a:hlinkClick xmlns:r="http://schemas.openxmlformats.org/officeDocument/2006/relationships" r:id="rId14"/>
          <a:extLst>
            <a:ext uri="{FF2B5EF4-FFF2-40B4-BE49-F238E27FC236}">
              <a16:creationId xmlns:a16="http://schemas.microsoft.com/office/drawing/2014/main" id="{79AFEFF9-C320-48BD-94AE-8AE168771A76}"/>
            </a:ext>
          </a:extLst>
        </xdr:cNvPr>
        <xdr:cNvSpPr/>
      </xdr:nvSpPr>
      <xdr:spPr>
        <a:xfrm>
          <a:off x="5600700" y="116586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VEJA MAIS</a:t>
          </a:r>
        </a:p>
      </xdr:txBody>
    </xdr:sp>
    <xdr:clientData/>
  </xdr:twoCellAnchor>
  <xdr:twoCellAnchor>
    <xdr:from>
      <xdr:col>4</xdr:col>
      <xdr:colOff>0</xdr:colOff>
      <xdr:row>6</xdr:row>
      <xdr:rowOff>0</xdr:rowOff>
    </xdr:from>
    <xdr:to>
      <xdr:col>4</xdr:col>
      <xdr:colOff>1164167</xdr:colOff>
      <xdr:row>6</xdr:row>
      <xdr:rowOff>370416</xdr:rowOff>
    </xdr:to>
    <xdr:sp macro="" textlink="">
      <xdr:nvSpPr>
        <xdr:cNvPr id="38" name="Retângulo 37">
          <a:hlinkClick xmlns:r="http://schemas.openxmlformats.org/officeDocument/2006/relationships" r:id="rId15"/>
          <a:extLst>
            <a:ext uri="{FF2B5EF4-FFF2-40B4-BE49-F238E27FC236}">
              <a16:creationId xmlns:a16="http://schemas.microsoft.com/office/drawing/2014/main" id="{E43CB9BF-847F-48AA-976D-F239FACAEB8F}"/>
            </a:ext>
          </a:extLst>
        </xdr:cNvPr>
        <xdr:cNvSpPr/>
      </xdr:nvSpPr>
      <xdr:spPr>
        <a:xfrm>
          <a:off x="5600700" y="191262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VEJA MAIS</a:t>
          </a:r>
        </a:p>
      </xdr:txBody>
    </xdr:sp>
    <xdr:clientData/>
  </xdr:twoCellAnchor>
  <xdr:twoCellAnchor>
    <xdr:from>
      <xdr:col>4</xdr:col>
      <xdr:colOff>0</xdr:colOff>
      <xdr:row>8</xdr:row>
      <xdr:rowOff>0</xdr:rowOff>
    </xdr:from>
    <xdr:to>
      <xdr:col>4</xdr:col>
      <xdr:colOff>1164167</xdr:colOff>
      <xdr:row>8</xdr:row>
      <xdr:rowOff>370416</xdr:rowOff>
    </xdr:to>
    <xdr:sp macro="" textlink="">
      <xdr:nvSpPr>
        <xdr:cNvPr id="39" name="Retângulo 38">
          <a:hlinkClick xmlns:r="http://schemas.openxmlformats.org/officeDocument/2006/relationships" r:id="rId16"/>
          <a:extLst>
            <a:ext uri="{FF2B5EF4-FFF2-40B4-BE49-F238E27FC236}">
              <a16:creationId xmlns:a16="http://schemas.microsoft.com/office/drawing/2014/main" id="{CF2779C3-FE5B-4606-9C55-91233B263807}"/>
            </a:ext>
          </a:extLst>
        </xdr:cNvPr>
        <xdr:cNvSpPr/>
      </xdr:nvSpPr>
      <xdr:spPr>
        <a:xfrm>
          <a:off x="5600700" y="265938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VEJA MAIS</a:t>
          </a:r>
        </a:p>
      </xdr:txBody>
    </xdr:sp>
    <xdr:clientData/>
  </xdr:twoCellAnchor>
  <xdr:twoCellAnchor>
    <xdr:from>
      <xdr:col>4</xdr:col>
      <xdr:colOff>0</xdr:colOff>
      <xdr:row>10</xdr:row>
      <xdr:rowOff>0</xdr:rowOff>
    </xdr:from>
    <xdr:to>
      <xdr:col>4</xdr:col>
      <xdr:colOff>1164167</xdr:colOff>
      <xdr:row>10</xdr:row>
      <xdr:rowOff>370416</xdr:rowOff>
    </xdr:to>
    <xdr:sp macro="" textlink="">
      <xdr:nvSpPr>
        <xdr:cNvPr id="40" name="Retângulo 39">
          <a:hlinkClick xmlns:r="http://schemas.openxmlformats.org/officeDocument/2006/relationships" r:id="rId17"/>
          <a:extLst>
            <a:ext uri="{FF2B5EF4-FFF2-40B4-BE49-F238E27FC236}">
              <a16:creationId xmlns:a16="http://schemas.microsoft.com/office/drawing/2014/main" id="{58612156-95D4-49BA-B166-D2D4986FE7B5}"/>
            </a:ext>
          </a:extLst>
        </xdr:cNvPr>
        <xdr:cNvSpPr/>
      </xdr:nvSpPr>
      <xdr:spPr>
        <a:xfrm>
          <a:off x="5600700" y="340614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VEJA MAIS</a:t>
          </a:r>
        </a:p>
      </xdr:txBody>
    </xdr:sp>
    <xdr:clientData/>
  </xdr:twoCellAnchor>
  <xdr:twoCellAnchor>
    <xdr:from>
      <xdr:col>4</xdr:col>
      <xdr:colOff>0</xdr:colOff>
      <xdr:row>12</xdr:row>
      <xdr:rowOff>0</xdr:rowOff>
    </xdr:from>
    <xdr:to>
      <xdr:col>4</xdr:col>
      <xdr:colOff>1164167</xdr:colOff>
      <xdr:row>12</xdr:row>
      <xdr:rowOff>370416</xdr:rowOff>
    </xdr:to>
    <xdr:sp macro="" textlink="">
      <xdr:nvSpPr>
        <xdr:cNvPr id="41" name="Retângulo 40">
          <a:hlinkClick xmlns:r="http://schemas.openxmlformats.org/officeDocument/2006/relationships" r:id="rId18"/>
          <a:extLst>
            <a:ext uri="{FF2B5EF4-FFF2-40B4-BE49-F238E27FC236}">
              <a16:creationId xmlns:a16="http://schemas.microsoft.com/office/drawing/2014/main" id="{B56D3919-96E9-4548-B1EA-5E574F391885}"/>
            </a:ext>
          </a:extLst>
        </xdr:cNvPr>
        <xdr:cNvSpPr/>
      </xdr:nvSpPr>
      <xdr:spPr>
        <a:xfrm>
          <a:off x="5600700" y="415290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VEJA MAIS</a:t>
          </a:r>
        </a:p>
      </xdr:txBody>
    </xdr:sp>
    <xdr:clientData/>
  </xdr:twoCellAnchor>
  <xdr:twoCellAnchor>
    <xdr:from>
      <xdr:col>4</xdr:col>
      <xdr:colOff>0</xdr:colOff>
      <xdr:row>4</xdr:row>
      <xdr:rowOff>0</xdr:rowOff>
    </xdr:from>
    <xdr:to>
      <xdr:col>4</xdr:col>
      <xdr:colOff>1164167</xdr:colOff>
      <xdr:row>4</xdr:row>
      <xdr:rowOff>370416</xdr:rowOff>
    </xdr:to>
    <xdr:sp macro="" textlink="">
      <xdr:nvSpPr>
        <xdr:cNvPr id="42" name="Retângulo 41">
          <a:hlinkClick xmlns:r="http://schemas.openxmlformats.org/officeDocument/2006/relationships" r:id="rId19"/>
          <a:extLst>
            <a:ext uri="{FF2B5EF4-FFF2-40B4-BE49-F238E27FC236}">
              <a16:creationId xmlns:a16="http://schemas.microsoft.com/office/drawing/2014/main" id="{F66F409D-D633-4FB6-9FF0-6B1B11F4325B}"/>
            </a:ext>
          </a:extLst>
        </xdr:cNvPr>
        <xdr:cNvSpPr/>
      </xdr:nvSpPr>
      <xdr:spPr>
        <a:xfrm>
          <a:off x="5600700" y="116586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a:t>
          </a:r>
          <a:r>
            <a:rPr lang="pt-BR" sz="1100" b="1" baseline="0"/>
            <a:t> MÁ</a:t>
          </a:r>
          <a:r>
            <a:rPr lang="pt-BR" sz="1100" b="1"/>
            <a:t>S</a:t>
          </a:r>
        </a:p>
      </xdr:txBody>
    </xdr:sp>
    <xdr:clientData/>
  </xdr:twoCellAnchor>
  <xdr:twoCellAnchor>
    <xdr:from>
      <xdr:col>4</xdr:col>
      <xdr:colOff>0</xdr:colOff>
      <xdr:row>6</xdr:row>
      <xdr:rowOff>0</xdr:rowOff>
    </xdr:from>
    <xdr:to>
      <xdr:col>4</xdr:col>
      <xdr:colOff>1164167</xdr:colOff>
      <xdr:row>6</xdr:row>
      <xdr:rowOff>370416</xdr:rowOff>
    </xdr:to>
    <xdr:sp macro="" textlink="">
      <xdr:nvSpPr>
        <xdr:cNvPr id="58" name="Retângulo 57">
          <a:hlinkClick xmlns:r="http://schemas.openxmlformats.org/officeDocument/2006/relationships" r:id="rId20"/>
          <a:extLst>
            <a:ext uri="{FF2B5EF4-FFF2-40B4-BE49-F238E27FC236}">
              <a16:creationId xmlns:a16="http://schemas.microsoft.com/office/drawing/2014/main" id="{26A28A74-A667-4BB5-B75A-5D4E69CBBD73}"/>
            </a:ext>
          </a:extLst>
        </xdr:cNvPr>
        <xdr:cNvSpPr/>
      </xdr:nvSpPr>
      <xdr:spPr>
        <a:xfrm>
          <a:off x="5600700" y="191262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 MÁS</a:t>
          </a:r>
        </a:p>
      </xdr:txBody>
    </xdr:sp>
    <xdr:clientData/>
  </xdr:twoCellAnchor>
  <xdr:twoCellAnchor>
    <xdr:from>
      <xdr:col>4</xdr:col>
      <xdr:colOff>0</xdr:colOff>
      <xdr:row>8</xdr:row>
      <xdr:rowOff>0</xdr:rowOff>
    </xdr:from>
    <xdr:to>
      <xdr:col>4</xdr:col>
      <xdr:colOff>1164167</xdr:colOff>
      <xdr:row>8</xdr:row>
      <xdr:rowOff>370416</xdr:rowOff>
    </xdr:to>
    <xdr:sp macro="" textlink="">
      <xdr:nvSpPr>
        <xdr:cNvPr id="59" name="Retângulo 58">
          <a:hlinkClick xmlns:r="http://schemas.openxmlformats.org/officeDocument/2006/relationships" r:id="rId21"/>
          <a:extLst>
            <a:ext uri="{FF2B5EF4-FFF2-40B4-BE49-F238E27FC236}">
              <a16:creationId xmlns:a16="http://schemas.microsoft.com/office/drawing/2014/main" id="{760B89C7-527F-4A5C-93C0-8E5C86F3CA50}"/>
            </a:ext>
          </a:extLst>
        </xdr:cNvPr>
        <xdr:cNvSpPr/>
      </xdr:nvSpPr>
      <xdr:spPr>
        <a:xfrm>
          <a:off x="5600700" y="265938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 MÁS</a:t>
          </a:r>
        </a:p>
      </xdr:txBody>
    </xdr:sp>
    <xdr:clientData/>
  </xdr:twoCellAnchor>
  <xdr:twoCellAnchor>
    <xdr:from>
      <xdr:col>4</xdr:col>
      <xdr:colOff>0</xdr:colOff>
      <xdr:row>10</xdr:row>
      <xdr:rowOff>0</xdr:rowOff>
    </xdr:from>
    <xdr:to>
      <xdr:col>4</xdr:col>
      <xdr:colOff>1164167</xdr:colOff>
      <xdr:row>10</xdr:row>
      <xdr:rowOff>370416</xdr:rowOff>
    </xdr:to>
    <xdr:sp macro="" textlink="">
      <xdr:nvSpPr>
        <xdr:cNvPr id="60" name="Retângulo 59">
          <a:hlinkClick xmlns:r="http://schemas.openxmlformats.org/officeDocument/2006/relationships" r:id="rId22"/>
          <a:extLst>
            <a:ext uri="{FF2B5EF4-FFF2-40B4-BE49-F238E27FC236}">
              <a16:creationId xmlns:a16="http://schemas.microsoft.com/office/drawing/2014/main" id="{09D78F89-7B35-4DF9-9DCF-720B90C2A2E1}"/>
            </a:ext>
          </a:extLst>
        </xdr:cNvPr>
        <xdr:cNvSpPr/>
      </xdr:nvSpPr>
      <xdr:spPr>
        <a:xfrm>
          <a:off x="5600700" y="340614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 MÁS</a:t>
          </a:r>
        </a:p>
      </xdr:txBody>
    </xdr:sp>
    <xdr:clientData/>
  </xdr:twoCellAnchor>
  <xdr:twoCellAnchor>
    <xdr:from>
      <xdr:col>4</xdr:col>
      <xdr:colOff>0</xdr:colOff>
      <xdr:row>12</xdr:row>
      <xdr:rowOff>0</xdr:rowOff>
    </xdr:from>
    <xdr:to>
      <xdr:col>4</xdr:col>
      <xdr:colOff>1164167</xdr:colOff>
      <xdr:row>12</xdr:row>
      <xdr:rowOff>370416</xdr:rowOff>
    </xdr:to>
    <xdr:sp macro="" textlink="">
      <xdr:nvSpPr>
        <xdr:cNvPr id="61" name="Retângulo 60">
          <a:hlinkClick xmlns:r="http://schemas.openxmlformats.org/officeDocument/2006/relationships" r:id="rId23"/>
          <a:extLst>
            <a:ext uri="{FF2B5EF4-FFF2-40B4-BE49-F238E27FC236}">
              <a16:creationId xmlns:a16="http://schemas.microsoft.com/office/drawing/2014/main" id="{B2E844E0-2D45-451A-A00F-47BF2844CA53}"/>
            </a:ext>
          </a:extLst>
        </xdr:cNvPr>
        <xdr:cNvSpPr/>
      </xdr:nvSpPr>
      <xdr:spPr>
        <a:xfrm>
          <a:off x="5600700" y="415290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 MÁS</a:t>
          </a:r>
        </a:p>
      </xdr:txBody>
    </xdr:sp>
    <xdr:clientData/>
  </xdr:twoCellAnchor>
  <xdr:twoCellAnchor>
    <xdr:from>
      <xdr:col>4</xdr:col>
      <xdr:colOff>0</xdr:colOff>
      <xdr:row>4</xdr:row>
      <xdr:rowOff>0</xdr:rowOff>
    </xdr:from>
    <xdr:to>
      <xdr:col>4</xdr:col>
      <xdr:colOff>1164167</xdr:colOff>
      <xdr:row>4</xdr:row>
      <xdr:rowOff>370416</xdr:rowOff>
    </xdr:to>
    <xdr:sp macro="" textlink="">
      <xdr:nvSpPr>
        <xdr:cNvPr id="62" name="Retângulo 61">
          <a:hlinkClick xmlns:r="http://schemas.openxmlformats.org/officeDocument/2006/relationships" r:id="rId24"/>
          <a:extLst>
            <a:ext uri="{FF2B5EF4-FFF2-40B4-BE49-F238E27FC236}">
              <a16:creationId xmlns:a16="http://schemas.microsoft.com/office/drawing/2014/main" id="{8E96A7DF-6F08-4C2D-8E11-E2BF24D0387E}"/>
            </a:ext>
          </a:extLst>
        </xdr:cNvPr>
        <xdr:cNvSpPr/>
      </xdr:nvSpPr>
      <xdr:spPr>
        <a:xfrm>
          <a:off x="5600700" y="116586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a:t>
          </a:r>
          <a:r>
            <a:rPr lang="pt-BR" sz="1100" b="1" baseline="0"/>
            <a:t> MÁ</a:t>
          </a:r>
          <a:r>
            <a:rPr lang="pt-BR" sz="1100" b="1"/>
            <a:t>S</a:t>
          </a:r>
        </a:p>
      </xdr:txBody>
    </xdr:sp>
    <xdr:clientData/>
  </xdr:twoCellAnchor>
  <xdr:twoCellAnchor>
    <xdr:from>
      <xdr:col>4</xdr:col>
      <xdr:colOff>0</xdr:colOff>
      <xdr:row>6</xdr:row>
      <xdr:rowOff>0</xdr:rowOff>
    </xdr:from>
    <xdr:to>
      <xdr:col>4</xdr:col>
      <xdr:colOff>1164167</xdr:colOff>
      <xdr:row>6</xdr:row>
      <xdr:rowOff>370416</xdr:rowOff>
    </xdr:to>
    <xdr:sp macro="" textlink="">
      <xdr:nvSpPr>
        <xdr:cNvPr id="63" name="Retângulo 62">
          <a:hlinkClick xmlns:r="http://schemas.openxmlformats.org/officeDocument/2006/relationships" r:id="rId25"/>
          <a:extLst>
            <a:ext uri="{FF2B5EF4-FFF2-40B4-BE49-F238E27FC236}">
              <a16:creationId xmlns:a16="http://schemas.microsoft.com/office/drawing/2014/main" id="{4B45E268-B999-4B08-8586-FCB7975C892E}"/>
            </a:ext>
          </a:extLst>
        </xdr:cNvPr>
        <xdr:cNvSpPr/>
      </xdr:nvSpPr>
      <xdr:spPr>
        <a:xfrm>
          <a:off x="5600700" y="191262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 MÁS</a:t>
          </a:r>
        </a:p>
      </xdr:txBody>
    </xdr:sp>
    <xdr:clientData/>
  </xdr:twoCellAnchor>
  <xdr:twoCellAnchor>
    <xdr:from>
      <xdr:col>4</xdr:col>
      <xdr:colOff>0</xdr:colOff>
      <xdr:row>8</xdr:row>
      <xdr:rowOff>0</xdr:rowOff>
    </xdr:from>
    <xdr:to>
      <xdr:col>4</xdr:col>
      <xdr:colOff>1164167</xdr:colOff>
      <xdr:row>8</xdr:row>
      <xdr:rowOff>370416</xdr:rowOff>
    </xdr:to>
    <xdr:sp macro="" textlink="">
      <xdr:nvSpPr>
        <xdr:cNvPr id="64" name="Retângulo 63">
          <a:hlinkClick xmlns:r="http://schemas.openxmlformats.org/officeDocument/2006/relationships" r:id="rId26"/>
          <a:extLst>
            <a:ext uri="{FF2B5EF4-FFF2-40B4-BE49-F238E27FC236}">
              <a16:creationId xmlns:a16="http://schemas.microsoft.com/office/drawing/2014/main" id="{DA80988F-BFE1-43CB-923C-BEC0F5D6C633}"/>
            </a:ext>
          </a:extLst>
        </xdr:cNvPr>
        <xdr:cNvSpPr/>
      </xdr:nvSpPr>
      <xdr:spPr>
        <a:xfrm>
          <a:off x="5600700" y="265938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 MÁS</a:t>
          </a:r>
        </a:p>
      </xdr:txBody>
    </xdr:sp>
    <xdr:clientData/>
  </xdr:twoCellAnchor>
  <xdr:twoCellAnchor>
    <xdr:from>
      <xdr:col>4</xdr:col>
      <xdr:colOff>0</xdr:colOff>
      <xdr:row>10</xdr:row>
      <xdr:rowOff>0</xdr:rowOff>
    </xdr:from>
    <xdr:to>
      <xdr:col>4</xdr:col>
      <xdr:colOff>1164167</xdr:colOff>
      <xdr:row>10</xdr:row>
      <xdr:rowOff>370416</xdr:rowOff>
    </xdr:to>
    <xdr:sp macro="" textlink="">
      <xdr:nvSpPr>
        <xdr:cNvPr id="65" name="Retângulo 64">
          <a:hlinkClick xmlns:r="http://schemas.openxmlformats.org/officeDocument/2006/relationships" r:id="rId27"/>
          <a:extLst>
            <a:ext uri="{FF2B5EF4-FFF2-40B4-BE49-F238E27FC236}">
              <a16:creationId xmlns:a16="http://schemas.microsoft.com/office/drawing/2014/main" id="{6BC800DC-E4FA-4115-B26C-29BC20CDA4EA}"/>
            </a:ext>
          </a:extLst>
        </xdr:cNvPr>
        <xdr:cNvSpPr/>
      </xdr:nvSpPr>
      <xdr:spPr>
        <a:xfrm>
          <a:off x="5600700" y="340614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 MÁS</a:t>
          </a:r>
        </a:p>
      </xdr:txBody>
    </xdr:sp>
    <xdr:clientData/>
  </xdr:twoCellAnchor>
  <xdr:twoCellAnchor>
    <xdr:from>
      <xdr:col>4</xdr:col>
      <xdr:colOff>0</xdr:colOff>
      <xdr:row>12</xdr:row>
      <xdr:rowOff>0</xdr:rowOff>
    </xdr:from>
    <xdr:to>
      <xdr:col>4</xdr:col>
      <xdr:colOff>1164167</xdr:colOff>
      <xdr:row>12</xdr:row>
      <xdr:rowOff>370416</xdr:rowOff>
    </xdr:to>
    <xdr:sp macro="" textlink="">
      <xdr:nvSpPr>
        <xdr:cNvPr id="66" name="Retângulo 65">
          <a:hlinkClick xmlns:r="http://schemas.openxmlformats.org/officeDocument/2006/relationships" r:id="rId28"/>
          <a:extLst>
            <a:ext uri="{FF2B5EF4-FFF2-40B4-BE49-F238E27FC236}">
              <a16:creationId xmlns:a16="http://schemas.microsoft.com/office/drawing/2014/main" id="{318C5761-3AFC-42C6-8419-EFAA27140CEE}"/>
            </a:ext>
          </a:extLst>
        </xdr:cNvPr>
        <xdr:cNvSpPr/>
      </xdr:nvSpPr>
      <xdr:spPr>
        <a:xfrm>
          <a:off x="5600700" y="4152900"/>
          <a:ext cx="1164167" cy="37041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VER MÁS</a:t>
          </a:r>
        </a:p>
      </xdr:txBody>
    </xdr:sp>
    <xdr:clientData/>
  </xdr:twoCellAnchor>
  <xdr:twoCellAnchor editAs="oneCell">
    <xdr:from>
      <xdr:col>3</xdr:col>
      <xdr:colOff>4246562</xdr:colOff>
      <xdr:row>2</xdr:row>
      <xdr:rowOff>101600</xdr:rowOff>
    </xdr:from>
    <xdr:to>
      <xdr:col>4</xdr:col>
      <xdr:colOff>950912</xdr:colOff>
      <xdr:row>2</xdr:row>
      <xdr:rowOff>505460</xdr:rowOff>
    </xdr:to>
    <xdr:pic>
      <xdr:nvPicPr>
        <xdr:cNvPr id="7" name="Imagen 6">
          <a:hlinkClick xmlns:r="http://schemas.openxmlformats.org/officeDocument/2006/relationships" r:id="rId29"/>
          <a:extLst>
            <a:ext uri="{FF2B5EF4-FFF2-40B4-BE49-F238E27FC236}">
              <a16:creationId xmlns:a16="http://schemas.microsoft.com/office/drawing/2014/main" id="{F6C6A069-5FAE-407C-83FC-478DC5DF1974}"/>
            </a:ext>
          </a:extLst>
        </xdr:cNvPr>
        <xdr:cNvPicPr>
          <a:picLocks/>
        </xdr:cNvPicPr>
      </xdr:nvPicPr>
      <xdr:blipFill>
        <a:blip xmlns:r="http://schemas.openxmlformats.org/officeDocument/2006/relationships" r:embed="rId30" r:link="rId31"/>
        <a:stretch>
          <a:fillRect/>
        </a:stretch>
      </xdr:blipFill>
      <xdr:spPr>
        <a:xfrm>
          <a:off x="5080000" y="977900"/>
          <a:ext cx="1857375"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698504</xdr:colOff>
      <xdr:row>1</xdr:row>
      <xdr:rowOff>88901</xdr:rowOff>
    </xdr:from>
    <xdr:to>
      <xdr:col>2</xdr:col>
      <xdr:colOff>2296584</xdr:colOff>
      <xdr:row>2</xdr:row>
      <xdr:rowOff>7218</xdr:rowOff>
    </xdr:to>
    <xdr:sp macro="" textlink="">
      <xdr:nvSpPr>
        <xdr:cNvPr id="41" name="Retângulo 40">
          <a:hlinkClick xmlns:r="http://schemas.openxmlformats.org/officeDocument/2006/relationships" r:id="rId1"/>
          <a:extLst>
            <a:ext uri="{FF2B5EF4-FFF2-40B4-BE49-F238E27FC236}">
              <a16:creationId xmlns:a16="http://schemas.microsoft.com/office/drawing/2014/main" id="{00000000-0008-0000-0100-000029000000}"/>
            </a:ext>
          </a:extLst>
        </xdr:cNvPr>
        <xdr:cNvSpPr/>
      </xdr:nvSpPr>
      <xdr:spPr>
        <a:xfrm>
          <a:off x="963087" y="586318"/>
          <a:ext cx="1598080"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ÁREAS DE LA EMPRESA</a:t>
          </a:r>
        </a:p>
      </xdr:txBody>
    </xdr:sp>
    <xdr:clientData/>
  </xdr:twoCellAnchor>
  <xdr:twoCellAnchor editAs="absolute">
    <xdr:from>
      <xdr:col>2</xdr:col>
      <xdr:colOff>2173814</xdr:colOff>
      <xdr:row>1</xdr:row>
      <xdr:rowOff>88901</xdr:rowOff>
    </xdr:from>
    <xdr:to>
      <xdr:col>3</xdr:col>
      <xdr:colOff>423327</xdr:colOff>
      <xdr:row>2</xdr:row>
      <xdr:rowOff>7218</xdr:rowOff>
    </xdr:to>
    <xdr:sp macro="" textlink="">
      <xdr:nvSpPr>
        <xdr:cNvPr id="42" name="Retângulo 41">
          <a:hlinkClick xmlns:r="http://schemas.openxmlformats.org/officeDocument/2006/relationships" r:id="rId2"/>
          <a:extLst>
            <a:ext uri="{FF2B5EF4-FFF2-40B4-BE49-F238E27FC236}">
              <a16:creationId xmlns:a16="http://schemas.microsoft.com/office/drawing/2014/main" id="{00000000-0008-0000-0100-00002A000000}"/>
            </a:ext>
          </a:extLst>
        </xdr:cNvPr>
        <xdr:cNvSpPr/>
      </xdr:nvSpPr>
      <xdr:spPr>
        <a:xfrm>
          <a:off x="241723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RESPONSABLE</a:t>
          </a:r>
        </a:p>
      </xdr:txBody>
    </xdr:sp>
    <xdr:clientData/>
  </xdr:twoCellAnchor>
  <xdr:twoCellAnchor editAs="absolute">
    <xdr:from>
      <xdr:col>4</xdr:col>
      <xdr:colOff>497414</xdr:colOff>
      <xdr:row>0</xdr:row>
      <xdr:rowOff>0</xdr:rowOff>
    </xdr:from>
    <xdr:to>
      <xdr:col>5</xdr:col>
      <xdr:colOff>311146</xdr:colOff>
      <xdr:row>1</xdr:row>
      <xdr:rowOff>2910</xdr:rowOff>
    </xdr:to>
    <xdr:sp macro="" textlink="">
      <xdr:nvSpPr>
        <xdr:cNvPr id="16" name="Retângulo 15">
          <a:hlinkClick xmlns:r="http://schemas.openxmlformats.org/officeDocument/2006/relationships" r:id="rId3"/>
          <a:extLst>
            <a:ext uri="{FF2B5EF4-FFF2-40B4-BE49-F238E27FC236}">
              <a16:creationId xmlns:a16="http://schemas.microsoft.com/office/drawing/2014/main" id="{AFB4087F-6DD0-4002-8A77-24D38D3F2FF0}"/>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17" name="Imagem 16">
          <a:extLst>
            <a:ext uri="{FF2B5EF4-FFF2-40B4-BE49-F238E27FC236}">
              <a16:creationId xmlns:a16="http://schemas.microsoft.com/office/drawing/2014/main" id="{A05E27BC-665C-41E9-A5BA-D1143A18A7E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18" name="Retângulo 17">
          <a:hlinkClick xmlns:r="http://schemas.openxmlformats.org/officeDocument/2006/relationships" r:id="rId1"/>
          <a:extLst>
            <a:ext uri="{FF2B5EF4-FFF2-40B4-BE49-F238E27FC236}">
              <a16:creationId xmlns:a16="http://schemas.microsoft.com/office/drawing/2014/main" id="{E07AD5AB-96E7-4104-BEDE-6FFFB6D55CE0}"/>
            </a:ext>
          </a:extLst>
        </xdr:cNvPr>
        <xdr:cNvSpPr>
          <a:spLocks/>
        </xdr:cNvSpPr>
      </xdr:nvSpPr>
      <xdr:spPr>
        <a:xfrm>
          <a:off x="1396999" y="0"/>
          <a:ext cx="1041399"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19" name="Retângulo 18">
          <a:hlinkClick xmlns:r="http://schemas.openxmlformats.org/officeDocument/2006/relationships" r:id="rId5"/>
          <a:extLst>
            <a:ext uri="{FF2B5EF4-FFF2-40B4-BE49-F238E27FC236}">
              <a16:creationId xmlns:a16="http://schemas.microsoft.com/office/drawing/2014/main" id="{FD9FFCDD-C5B8-4EFD-9B61-0B1FA5C2D739}"/>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20" name="Retângulo 19">
          <a:hlinkClick xmlns:r="http://schemas.openxmlformats.org/officeDocument/2006/relationships" r:id="rId6"/>
          <a:extLst>
            <a:ext uri="{FF2B5EF4-FFF2-40B4-BE49-F238E27FC236}">
              <a16:creationId xmlns:a16="http://schemas.microsoft.com/office/drawing/2014/main" id="{5E3EA7A3-A94B-4215-AB19-20564F157893}"/>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3</xdr:col>
      <xdr:colOff>1932515</xdr:colOff>
      <xdr:row>1</xdr:row>
      <xdr:rowOff>2910</xdr:rowOff>
    </xdr:to>
    <xdr:sp macro="" textlink="">
      <xdr:nvSpPr>
        <xdr:cNvPr id="21" name="Retângulo 20">
          <a:hlinkClick xmlns:r="http://schemas.openxmlformats.org/officeDocument/2006/relationships" r:id="rId7"/>
          <a:extLst>
            <a:ext uri="{FF2B5EF4-FFF2-40B4-BE49-F238E27FC236}">
              <a16:creationId xmlns:a16="http://schemas.microsoft.com/office/drawing/2014/main" id="{1884459B-5665-4029-B5B9-D498F630EF51}"/>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a:t>
          </a:r>
        </a:p>
        <a:p>
          <a:pPr algn="ctr"/>
          <a:r>
            <a:rPr lang="pt-BR" sz="1100" b="1"/>
            <a:t>DE ACCIÓN</a:t>
          </a:r>
        </a:p>
      </xdr:txBody>
    </xdr:sp>
    <xdr:clientData/>
  </xdr:twoCellAnchor>
  <xdr:twoCellAnchor editAs="absolute">
    <xdr:from>
      <xdr:col>3</xdr:col>
      <xdr:colOff>1932516</xdr:colOff>
      <xdr:row>0</xdr:row>
      <xdr:rowOff>0</xdr:rowOff>
    </xdr:from>
    <xdr:to>
      <xdr:col>4</xdr:col>
      <xdr:colOff>497415</xdr:colOff>
      <xdr:row>1</xdr:row>
      <xdr:rowOff>2910</xdr:rowOff>
    </xdr:to>
    <xdr:sp macro="" textlink="">
      <xdr:nvSpPr>
        <xdr:cNvPr id="22" name="Retângulo 21">
          <a:hlinkClick xmlns:r="http://schemas.openxmlformats.org/officeDocument/2006/relationships" r:id="rId8"/>
          <a:extLst>
            <a:ext uri="{FF2B5EF4-FFF2-40B4-BE49-F238E27FC236}">
              <a16:creationId xmlns:a16="http://schemas.microsoft.com/office/drawing/2014/main" id="{A5A4609E-37D7-43EA-B826-E9B277C42A20}"/>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313269</xdr:colOff>
      <xdr:row>0</xdr:row>
      <xdr:rowOff>0</xdr:rowOff>
    </xdr:from>
    <xdr:to>
      <xdr:col>6</xdr:col>
      <xdr:colOff>650285</xdr:colOff>
      <xdr:row>1</xdr:row>
      <xdr:rowOff>2910</xdr:rowOff>
    </xdr:to>
    <xdr:sp macro="" textlink="">
      <xdr:nvSpPr>
        <xdr:cNvPr id="23" name="Retângulo 22">
          <a:hlinkClick xmlns:r="http://schemas.openxmlformats.org/officeDocument/2006/relationships" r:id="rId9"/>
          <a:extLst>
            <a:ext uri="{FF2B5EF4-FFF2-40B4-BE49-F238E27FC236}">
              <a16:creationId xmlns:a16="http://schemas.microsoft.com/office/drawing/2014/main" id="{CA3E11AB-FB75-414E-9272-8FDABA113E30}"/>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3</xdr:col>
      <xdr:colOff>1189037</xdr:colOff>
      <xdr:row>2</xdr:row>
      <xdr:rowOff>101600</xdr:rowOff>
    </xdr:from>
    <xdr:to>
      <xdr:col>4</xdr:col>
      <xdr:colOff>393700</xdr:colOff>
      <xdr:row>2</xdr:row>
      <xdr:rowOff>505460</xdr:rowOff>
    </xdr:to>
    <xdr:pic>
      <xdr:nvPicPr>
        <xdr:cNvPr id="3" name="Imagen 2">
          <a:hlinkClick xmlns:r="http://schemas.openxmlformats.org/officeDocument/2006/relationships" r:id="rId10"/>
          <a:extLst>
            <a:ext uri="{FF2B5EF4-FFF2-40B4-BE49-F238E27FC236}">
              <a16:creationId xmlns:a16="http://schemas.microsoft.com/office/drawing/2014/main" id="{65152677-B7E2-478E-8129-5B1ADA3034EF}"/>
            </a:ext>
          </a:extLst>
        </xdr:cNvPr>
        <xdr:cNvPicPr>
          <a:picLocks/>
        </xdr:cNvPicPr>
      </xdr:nvPicPr>
      <xdr:blipFill>
        <a:blip xmlns:r="http://schemas.openxmlformats.org/officeDocument/2006/relationships" r:embed="rId11" r:link="rId12"/>
        <a:stretch>
          <a:fillRect/>
        </a:stretch>
      </xdr:blipFill>
      <xdr:spPr>
        <a:xfrm>
          <a:off x="5080000" y="977900"/>
          <a:ext cx="1857375" cy="4038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2</xdr:col>
      <xdr:colOff>857254</xdr:colOff>
      <xdr:row>1</xdr:row>
      <xdr:rowOff>95250</xdr:rowOff>
    </xdr:from>
    <xdr:to>
      <xdr:col>2</xdr:col>
      <xdr:colOff>2106087</xdr:colOff>
      <xdr:row>2</xdr:row>
      <xdr:rowOff>13567</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1102788" y="590550"/>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2</xdr:col>
      <xdr:colOff>2120904</xdr:colOff>
      <xdr:row>1</xdr:row>
      <xdr:rowOff>88901</xdr:rowOff>
    </xdr:from>
    <xdr:to>
      <xdr:col>3</xdr:col>
      <xdr:colOff>402167</xdr:colOff>
      <xdr:row>2</xdr:row>
      <xdr:rowOff>7218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a:off x="2366438" y="584201"/>
          <a:ext cx="1634062"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3</xdr:col>
      <xdr:colOff>410638</xdr:colOff>
      <xdr:row>1</xdr:row>
      <xdr:rowOff>84666</xdr:rowOff>
    </xdr:from>
    <xdr:to>
      <xdr:col>3</xdr:col>
      <xdr:colOff>2046817</xdr:colOff>
      <xdr:row>2</xdr:row>
      <xdr:rowOff>11451</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400-000005000000}"/>
            </a:ext>
          </a:extLst>
        </xdr:cNvPr>
        <xdr:cNvSpPr/>
      </xdr:nvSpPr>
      <xdr:spPr>
        <a:xfrm>
          <a:off x="4008971" y="579966"/>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3</xdr:col>
      <xdr:colOff>2053167</xdr:colOff>
      <xdr:row>1</xdr:row>
      <xdr:rowOff>84666</xdr:rowOff>
    </xdr:from>
    <xdr:to>
      <xdr:col>4</xdr:col>
      <xdr:colOff>1604429</xdr:colOff>
      <xdr:row>2</xdr:row>
      <xdr:rowOff>11451</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400-000006000000}"/>
            </a:ext>
          </a:extLst>
        </xdr:cNvPr>
        <xdr:cNvSpPr/>
      </xdr:nvSpPr>
      <xdr:spPr>
        <a:xfrm>
          <a:off x="5651500" y="579966"/>
          <a:ext cx="1637237" cy="307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SOBRE LA LUZ</a:t>
          </a:r>
        </a:p>
      </xdr:txBody>
    </xdr:sp>
    <xdr:clientData/>
  </xdr:twoCellAnchor>
  <xdr:twoCellAnchor>
    <xdr:from>
      <xdr:col>2</xdr:col>
      <xdr:colOff>2914650</xdr:colOff>
      <xdr:row>6</xdr:row>
      <xdr:rowOff>16934</xdr:rowOff>
    </xdr:from>
    <xdr:to>
      <xdr:col>4</xdr:col>
      <xdr:colOff>131233</xdr:colOff>
      <xdr:row>19</xdr:row>
      <xdr:rowOff>91017</xdr:rowOff>
    </xdr:to>
    <xdr:grpSp>
      <xdr:nvGrpSpPr>
        <xdr:cNvPr id="28" name="Agrupar 27">
          <a:hlinkClick xmlns:r="http://schemas.openxmlformats.org/officeDocument/2006/relationships" r:id="rId5"/>
          <a:extLst>
            <a:ext uri="{FF2B5EF4-FFF2-40B4-BE49-F238E27FC236}">
              <a16:creationId xmlns:a16="http://schemas.microsoft.com/office/drawing/2014/main" id="{C752E82A-5584-432D-8ECC-410B5DDDC8D6}"/>
            </a:ext>
          </a:extLst>
        </xdr:cNvPr>
        <xdr:cNvGrpSpPr/>
      </xdr:nvGrpSpPr>
      <xdr:grpSpPr>
        <a:xfrm>
          <a:off x="3189817" y="2324101"/>
          <a:ext cx="3053292" cy="2688166"/>
          <a:chOff x="3327401" y="1813985"/>
          <a:chExt cx="2656416" cy="2688166"/>
        </a:xfrm>
      </xdr:grpSpPr>
      <xdr:sp macro="" textlink="">
        <xdr:nvSpPr>
          <xdr:cNvPr id="29" name="Retângulo 28">
            <a:extLst>
              <a:ext uri="{FF2B5EF4-FFF2-40B4-BE49-F238E27FC236}">
                <a16:creationId xmlns:a16="http://schemas.microsoft.com/office/drawing/2014/main" id="{B8290792-F9EA-4C8D-AFDE-D24FD427E2A1}"/>
              </a:ext>
            </a:extLst>
          </xdr:cNvPr>
          <xdr:cNvSpPr/>
        </xdr:nvSpPr>
        <xdr:spPr>
          <a:xfrm>
            <a:off x="3327401" y="1813985"/>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cursos.luz.vc</a:t>
            </a:r>
            <a:endParaRPr lang="pt-BR" sz="1600">
              <a:effectLst/>
            </a:endParaRPr>
          </a:p>
          <a:p>
            <a:pPr algn="ctr"/>
            <a:r>
              <a:rPr lang="pt-BR" sz="1600" b="1">
                <a:solidFill>
                  <a:schemeClr val="tx1">
                    <a:lumMod val="75000"/>
                    <a:lumOff val="25000"/>
                  </a:schemeClr>
                </a:solidFill>
                <a:effectLst/>
                <a:latin typeface="+mn-lt"/>
                <a:ea typeface="+mn-ea"/>
                <a:cs typeface="+mn-cs"/>
              </a:rPr>
              <a:t>Cursos de Excel Online</a:t>
            </a:r>
            <a:endParaRPr lang="pt-BR" sz="1600">
              <a:solidFill>
                <a:schemeClr val="tx1">
                  <a:lumMod val="75000"/>
                  <a:lumOff val="25000"/>
                </a:schemeClr>
              </a:solidFill>
              <a:effectLst/>
            </a:endParaRPr>
          </a:p>
          <a:p>
            <a:pPr algn="l"/>
            <a:endParaRPr lang="pt-BR" sz="1100"/>
          </a:p>
        </xdr:txBody>
      </xdr:sp>
      <xdr:sp macro="" textlink="">
        <xdr:nvSpPr>
          <xdr:cNvPr id="30" name="Shape 2544">
            <a:extLst>
              <a:ext uri="{FF2B5EF4-FFF2-40B4-BE49-F238E27FC236}">
                <a16:creationId xmlns:a16="http://schemas.microsoft.com/office/drawing/2014/main" id="{2EA37D72-FF09-4D21-9F5A-EC3B3FB4C3E9}"/>
              </a:ext>
            </a:extLst>
          </xdr:cNvPr>
          <xdr:cNvSpPr/>
        </xdr:nvSpPr>
        <xdr:spPr>
          <a:xfrm>
            <a:off x="4027689" y="2854488"/>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8836" y="8255"/>
                </a:moveTo>
                <a:lnTo>
                  <a:pt x="12837" y="10800"/>
                </a:lnTo>
                <a:lnTo>
                  <a:pt x="8836" y="13345"/>
                </a:lnTo>
                <a:cubicBezTo>
                  <a:pt x="8836" y="13345"/>
                  <a:pt x="8836" y="8255"/>
                  <a:pt x="8836" y="8255"/>
                </a:cubicBezTo>
                <a:close/>
                <a:moveTo>
                  <a:pt x="8345" y="14727"/>
                </a:moveTo>
                <a:cubicBezTo>
                  <a:pt x="8461" y="14727"/>
                  <a:pt x="8564" y="14681"/>
                  <a:pt x="8647" y="14614"/>
                </a:cubicBezTo>
                <a:lnTo>
                  <a:pt x="8652" y="14620"/>
                </a:lnTo>
                <a:lnTo>
                  <a:pt x="14052" y="11184"/>
                </a:lnTo>
                <a:lnTo>
                  <a:pt x="14047" y="11178"/>
                </a:lnTo>
                <a:cubicBezTo>
                  <a:pt x="14160" y="11088"/>
                  <a:pt x="14236" y="10955"/>
                  <a:pt x="14236" y="10800"/>
                </a:cubicBezTo>
                <a:cubicBezTo>
                  <a:pt x="14236" y="10645"/>
                  <a:pt x="14160" y="10512"/>
                  <a:pt x="14047" y="10422"/>
                </a:cubicBezTo>
                <a:lnTo>
                  <a:pt x="14052" y="10417"/>
                </a:lnTo>
                <a:lnTo>
                  <a:pt x="8652" y="6980"/>
                </a:lnTo>
                <a:lnTo>
                  <a:pt x="8647" y="6986"/>
                </a:lnTo>
                <a:cubicBezTo>
                  <a:pt x="8564" y="6919"/>
                  <a:pt x="8461" y="6873"/>
                  <a:pt x="8345" y="6873"/>
                </a:cubicBezTo>
                <a:cubicBezTo>
                  <a:pt x="8074" y="6873"/>
                  <a:pt x="7855" y="7093"/>
                  <a:pt x="7855" y="7364"/>
                </a:cubicBezTo>
                <a:lnTo>
                  <a:pt x="7855" y="14236"/>
                </a:lnTo>
                <a:cubicBezTo>
                  <a:pt x="7855" y="14507"/>
                  <a:pt x="8074" y="14727"/>
                  <a:pt x="8345" y="14727"/>
                </a:cubicBezTo>
                <a:moveTo>
                  <a:pt x="19636" y="18655"/>
                </a:moveTo>
                <a:lnTo>
                  <a:pt x="18655" y="18655"/>
                </a:lnTo>
                <a:lnTo>
                  <a:pt x="18655" y="19636"/>
                </a:lnTo>
                <a:lnTo>
                  <a:pt x="19636" y="19636"/>
                </a:lnTo>
                <a:cubicBezTo>
                  <a:pt x="19636" y="19636"/>
                  <a:pt x="19636" y="18655"/>
                  <a:pt x="19636" y="18655"/>
                </a:cubicBezTo>
                <a:close/>
                <a:moveTo>
                  <a:pt x="19636" y="14727"/>
                </a:moveTo>
                <a:lnTo>
                  <a:pt x="18655" y="14727"/>
                </a:lnTo>
                <a:lnTo>
                  <a:pt x="18655" y="15709"/>
                </a:lnTo>
                <a:lnTo>
                  <a:pt x="19636" y="15709"/>
                </a:lnTo>
                <a:cubicBezTo>
                  <a:pt x="19636" y="15709"/>
                  <a:pt x="19636" y="14727"/>
                  <a:pt x="19636" y="14727"/>
                </a:cubicBezTo>
                <a:close/>
                <a:moveTo>
                  <a:pt x="19636" y="12764"/>
                </a:moveTo>
                <a:lnTo>
                  <a:pt x="18655" y="12764"/>
                </a:lnTo>
                <a:lnTo>
                  <a:pt x="18655" y="13745"/>
                </a:lnTo>
                <a:lnTo>
                  <a:pt x="19636" y="13745"/>
                </a:lnTo>
                <a:cubicBezTo>
                  <a:pt x="19636" y="13745"/>
                  <a:pt x="19636" y="12764"/>
                  <a:pt x="19636" y="12764"/>
                </a:cubicBezTo>
                <a:close/>
                <a:moveTo>
                  <a:pt x="19636" y="16691"/>
                </a:moveTo>
                <a:lnTo>
                  <a:pt x="18655" y="16691"/>
                </a:lnTo>
                <a:lnTo>
                  <a:pt x="18655" y="17673"/>
                </a:lnTo>
                <a:lnTo>
                  <a:pt x="19636" y="17673"/>
                </a:lnTo>
                <a:cubicBezTo>
                  <a:pt x="19636" y="17673"/>
                  <a:pt x="19636" y="16691"/>
                  <a:pt x="19636" y="16691"/>
                </a:cubicBezTo>
                <a:close/>
                <a:moveTo>
                  <a:pt x="18655" y="2945"/>
                </a:moveTo>
                <a:lnTo>
                  <a:pt x="19636" y="2945"/>
                </a:lnTo>
                <a:lnTo>
                  <a:pt x="19636" y="1964"/>
                </a:lnTo>
                <a:lnTo>
                  <a:pt x="18655" y="1964"/>
                </a:lnTo>
                <a:cubicBezTo>
                  <a:pt x="18655" y="1964"/>
                  <a:pt x="18655" y="2945"/>
                  <a:pt x="18655" y="2945"/>
                </a:cubicBezTo>
                <a:close/>
                <a:moveTo>
                  <a:pt x="20618" y="10309"/>
                </a:moveTo>
                <a:lnTo>
                  <a:pt x="17673" y="10309"/>
                </a:lnTo>
                <a:lnTo>
                  <a:pt x="17673" y="982"/>
                </a:lnTo>
                <a:lnTo>
                  <a:pt x="19636" y="982"/>
                </a:lnTo>
                <a:cubicBezTo>
                  <a:pt x="20178" y="982"/>
                  <a:pt x="20618" y="1421"/>
                  <a:pt x="20618" y="1964"/>
                </a:cubicBezTo>
                <a:cubicBezTo>
                  <a:pt x="20618" y="1964"/>
                  <a:pt x="20618" y="10309"/>
                  <a:pt x="20618" y="10309"/>
                </a:cubicBezTo>
                <a:close/>
                <a:moveTo>
                  <a:pt x="20618" y="19636"/>
                </a:moveTo>
                <a:cubicBezTo>
                  <a:pt x="20618" y="20178"/>
                  <a:pt x="20178" y="20618"/>
                  <a:pt x="19636" y="20618"/>
                </a:cubicBezTo>
                <a:lnTo>
                  <a:pt x="17673" y="20618"/>
                </a:lnTo>
                <a:lnTo>
                  <a:pt x="17673" y="11291"/>
                </a:lnTo>
                <a:lnTo>
                  <a:pt x="20618" y="11291"/>
                </a:lnTo>
                <a:cubicBezTo>
                  <a:pt x="20618" y="11291"/>
                  <a:pt x="20618" y="19636"/>
                  <a:pt x="20618" y="19636"/>
                </a:cubicBezTo>
                <a:close/>
                <a:moveTo>
                  <a:pt x="16691" y="20618"/>
                </a:moveTo>
                <a:lnTo>
                  <a:pt x="4909" y="20618"/>
                </a:lnTo>
                <a:lnTo>
                  <a:pt x="4909" y="982"/>
                </a:lnTo>
                <a:lnTo>
                  <a:pt x="16691" y="982"/>
                </a:lnTo>
                <a:cubicBezTo>
                  <a:pt x="16691" y="982"/>
                  <a:pt x="16691" y="20618"/>
                  <a:pt x="16691" y="20618"/>
                </a:cubicBezTo>
                <a:close/>
                <a:moveTo>
                  <a:pt x="3927" y="10309"/>
                </a:moveTo>
                <a:lnTo>
                  <a:pt x="982" y="10309"/>
                </a:lnTo>
                <a:lnTo>
                  <a:pt x="982" y="1964"/>
                </a:lnTo>
                <a:cubicBezTo>
                  <a:pt x="982" y="1421"/>
                  <a:pt x="1422" y="982"/>
                  <a:pt x="1964" y="982"/>
                </a:cubicBezTo>
                <a:lnTo>
                  <a:pt x="3927" y="982"/>
                </a:lnTo>
                <a:cubicBezTo>
                  <a:pt x="3927" y="982"/>
                  <a:pt x="3927" y="10309"/>
                  <a:pt x="3927" y="10309"/>
                </a:cubicBezTo>
                <a:close/>
                <a:moveTo>
                  <a:pt x="3927" y="20618"/>
                </a:moveTo>
                <a:lnTo>
                  <a:pt x="1964" y="20618"/>
                </a:lnTo>
                <a:cubicBezTo>
                  <a:pt x="1422" y="20618"/>
                  <a:pt x="982" y="20178"/>
                  <a:pt x="982" y="19636"/>
                </a:cubicBezTo>
                <a:lnTo>
                  <a:pt x="982" y="11291"/>
                </a:lnTo>
                <a:lnTo>
                  <a:pt x="3927" y="11291"/>
                </a:lnTo>
                <a:cubicBezTo>
                  <a:pt x="3927" y="11291"/>
                  <a:pt x="3927" y="20618"/>
                  <a:pt x="3927" y="20618"/>
                </a:cubicBezTo>
                <a:close/>
                <a:moveTo>
                  <a:pt x="19636" y="0"/>
                </a:moveTo>
                <a:lnTo>
                  <a:pt x="1964" y="0"/>
                </a:lnTo>
                <a:cubicBezTo>
                  <a:pt x="879" y="0"/>
                  <a:pt x="0" y="879"/>
                  <a:pt x="0" y="1964"/>
                </a:cubicBezTo>
                <a:lnTo>
                  <a:pt x="0" y="19636"/>
                </a:lnTo>
                <a:cubicBezTo>
                  <a:pt x="0" y="20721"/>
                  <a:pt x="879" y="21600"/>
                  <a:pt x="1964" y="21600"/>
                </a:cubicBezTo>
                <a:lnTo>
                  <a:pt x="19636" y="21600"/>
                </a:lnTo>
                <a:cubicBezTo>
                  <a:pt x="20721" y="21600"/>
                  <a:pt x="21600" y="20721"/>
                  <a:pt x="21600" y="19636"/>
                </a:cubicBezTo>
                <a:lnTo>
                  <a:pt x="21600" y="1964"/>
                </a:lnTo>
                <a:cubicBezTo>
                  <a:pt x="21600" y="879"/>
                  <a:pt x="20721" y="0"/>
                  <a:pt x="19636" y="0"/>
                </a:cubicBezTo>
                <a:moveTo>
                  <a:pt x="18655" y="8836"/>
                </a:moveTo>
                <a:lnTo>
                  <a:pt x="19636" y="8836"/>
                </a:lnTo>
                <a:lnTo>
                  <a:pt x="19636" y="7855"/>
                </a:lnTo>
                <a:lnTo>
                  <a:pt x="18655" y="7855"/>
                </a:lnTo>
                <a:cubicBezTo>
                  <a:pt x="18655" y="7855"/>
                  <a:pt x="18655" y="8836"/>
                  <a:pt x="18655" y="8836"/>
                </a:cubicBezTo>
                <a:close/>
                <a:moveTo>
                  <a:pt x="18655" y="6873"/>
                </a:moveTo>
                <a:lnTo>
                  <a:pt x="19636" y="6873"/>
                </a:lnTo>
                <a:lnTo>
                  <a:pt x="19636" y="5891"/>
                </a:lnTo>
                <a:lnTo>
                  <a:pt x="18655" y="5891"/>
                </a:lnTo>
                <a:cubicBezTo>
                  <a:pt x="18655" y="5891"/>
                  <a:pt x="18655" y="6873"/>
                  <a:pt x="18655" y="6873"/>
                </a:cubicBezTo>
                <a:close/>
                <a:moveTo>
                  <a:pt x="18655" y="4909"/>
                </a:moveTo>
                <a:lnTo>
                  <a:pt x="19636" y="4909"/>
                </a:lnTo>
                <a:lnTo>
                  <a:pt x="19636" y="3927"/>
                </a:lnTo>
                <a:lnTo>
                  <a:pt x="18655" y="3927"/>
                </a:lnTo>
                <a:cubicBezTo>
                  <a:pt x="18655" y="3927"/>
                  <a:pt x="18655" y="4909"/>
                  <a:pt x="18655" y="4909"/>
                </a:cubicBezTo>
                <a:close/>
                <a:moveTo>
                  <a:pt x="1964" y="2945"/>
                </a:moveTo>
                <a:lnTo>
                  <a:pt x="2945" y="2945"/>
                </a:lnTo>
                <a:lnTo>
                  <a:pt x="2945" y="1964"/>
                </a:lnTo>
                <a:lnTo>
                  <a:pt x="1964" y="1964"/>
                </a:lnTo>
                <a:cubicBezTo>
                  <a:pt x="1964" y="1964"/>
                  <a:pt x="1964" y="2945"/>
                  <a:pt x="1964" y="2945"/>
                </a:cubicBezTo>
                <a:close/>
                <a:moveTo>
                  <a:pt x="1964" y="8836"/>
                </a:moveTo>
                <a:lnTo>
                  <a:pt x="2945" y="8836"/>
                </a:lnTo>
                <a:lnTo>
                  <a:pt x="2945" y="7855"/>
                </a:lnTo>
                <a:lnTo>
                  <a:pt x="1964" y="7855"/>
                </a:lnTo>
                <a:cubicBezTo>
                  <a:pt x="1964" y="7855"/>
                  <a:pt x="1964" y="8836"/>
                  <a:pt x="1964" y="8836"/>
                </a:cubicBezTo>
                <a:close/>
                <a:moveTo>
                  <a:pt x="2945" y="16691"/>
                </a:moveTo>
                <a:lnTo>
                  <a:pt x="1964" y="16691"/>
                </a:lnTo>
                <a:lnTo>
                  <a:pt x="1964" y="17673"/>
                </a:lnTo>
                <a:lnTo>
                  <a:pt x="2945" y="17673"/>
                </a:lnTo>
                <a:cubicBezTo>
                  <a:pt x="2945" y="17673"/>
                  <a:pt x="2945" y="16691"/>
                  <a:pt x="2945" y="16691"/>
                </a:cubicBezTo>
                <a:close/>
                <a:moveTo>
                  <a:pt x="2945" y="12764"/>
                </a:moveTo>
                <a:lnTo>
                  <a:pt x="1964" y="12764"/>
                </a:lnTo>
                <a:lnTo>
                  <a:pt x="1964" y="13745"/>
                </a:lnTo>
                <a:lnTo>
                  <a:pt x="2945" y="13745"/>
                </a:lnTo>
                <a:cubicBezTo>
                  <a:pt x="2945" y="13745"/>
                  <a:pt x="2945" y="12764"/>
                  <a:pt x="2945" y="12764"/>
                </a:cubicBezTo>
                <a:close/>
                <a:moveTo>
                  <a:pt x="2945" y="14727"/>
                </a:moveTo>
                <a:lnTo>
                  <a:pt x="1964" y="14727"/>
                </a:lnTo>
                <a:lnTo>
                  <a:pt x="1964" y="15709"/>
                </a:lnTo>
                <a:lnTo>
                  <a:pt x="2945" y="15709"/>
                </a:lnTo>
                <a:cubicBezTo>
                  <a:pt x="2945" y="15709"/>
                  <a:pt x="2945" y="14727"/>
                  <a:pt x="2945" y="14727"/>
                </a:cubicBezTo>
                <a:close/>
                <a:moveTo>
                  <a:pt x="2945" y="18655"/>
                </a:moveTo>
                <a:lnTo>
                  <a:pt x="1964" y="18655"/>
                </a:lnTo>
                <a:lnTo>
                  <a:pt x="1964" y="19636"/>
                </a:lnTo>
                <a:lnTo>
                  <a:pt x="2945" y="19636"/>
                </a:lnTo>
                <a:cubicBezTo>
                  <a:pt x="2945" y="19636"/>
                  <a:pt x="2945" y="18655"/>
                  <a:pt x="2945" y="18655"/>
                </a:cubicBezTo>
                <a:close/>
                <a:moveTo>
                  <a:pt x="1964" y="6873"/>
                </a:moveTo>
                <a:lnTo>
                  <a:pt x="2945" y="6873"/>
                </a:lnTo>
                <a:lnTo>
                  <a:pt x="2945" y="5891"/>
                </a:lnTo>
                <a:lnTo>
                  <a:pt x="1964" y="5891"/>
                </a:lnTo>
                <a:cubicBezTo>
                  <a:pt x="1964" y="5891"/>
                  <a:pt x="1964" y="6873"/>
                  <a:pt x="1964" y="6873"/>
                </a:cubicBezTo>
                <a:close/>
                <a:moveTo>
                  <a:pt x="1964" y="4909"/>
                </a:moveTo>
                <a:lnTo>
                  <a:pt x="2945" y="4909"/>
                </a:lnTo>
                <a:lnTo>
                  <a:pt x="2945" y="3927"/>
                </a:lnTo>
                <a:lnTo>
                  <a:pt x="1964" y="3927"/>
                </a:lnTo>
                <a:cubicBezTo>
                  <a:pt x="1964" y="3927"/>
                  <a:pt x="1964" y="4909"/>
                  <a:pt x="1964" y="4909"/>
                </a:cubicBezTo>
                <a:close/>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2</xdr:col>
      <xdr:colOff>0</xdr:colOff>
      <xdr:row>6</xdr:row>
      <xdr:rowOff>23284</xdr:rowOff>
    </xdr:from>
    <xdr:to>
      <xdr:col>2</xdr:col>
      <xdr:colOff>2656416</xdr:colOff>
      <xdr:row>19</xdr:row>
      <xdr:rowOff>97367</xdr:rowOff>
    </xdr:to>
    <xdr:grpSp>
      <xdr:nvGrpSpPr>
        <xdr:cNvPr id="31" name="Agrupar 30">
          <a:hlinkClick xmlns:r="http://schemas.openxmlformats.org/officeDocument/2006/relationships" r:id="rId6"/>
          <a:extLst>
            <a:ext uri="{FF2B5EF4-FFF2-40B4-BE49-F238E27FC236}">
              <a16:creationId xmlns:a16="http://schemas.microsoft.com/office/drawing/2014/main" id="{349E1CCB-7F05-44A7-9BF1-1DA436FB4C6F}"/>
            </a:ext>
          </a:extLst>
        </xdr:cNvPr>
        <xdr:cNvGrpSpPr/>
      </xdr:nvGrpSpPr>
      <xdr:grpSpPr>
        <a:xfrm>
          <a:off x="275167" y="2330451"/>
          <a:ext cx="2656416" cy="2688166"/>
          <a:chOff x="412751" y="1820335"/>
          <a:chExt cx="2656416" cy="2688166"/>
        </a:xfrm>
      </xdr:grpSpPr>
      <xdr:sp macro="" textlink="">
        <xdr:nvSpPr>
          <xdr:cNvPr id="32" name="Retângulo 31">
            <a:extLst>
              <a:ext uri="{FF2B5EF4-FFF2-40B4-BE49-F238E27FC236}">
                <a16:creationId xmlns:a16="http://schemas.microsoft.com/office/drawing/2014/main" id="{E9914CF6-B5E4-481D-A5E0-8848D427F1A9}"/>
              </a:ext>
            </a:extLst>
          </xdr:cNvPr>
          <xdr:cNvSpPr/>
        </xdr:nvSpPr>
        <xdr:spPr>
          <a:xfrm>
            <a:off x="412751" y="1820335"/>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a:p>
            <a:pPr algn="ctr"/>
            <a:r>
              <a:rPr lang="pt-BR" sz="1600" b="1"/>
              <a:t>luz.vc</a:t>
            </a:r>
          </a:p>
          <a:p>
            <a:pPr algn="ctr"/>
            <a:r>
              <a:rPr lang="pt-BR" sz="1600" b="1">
                <a:solidFill>
                  <a:schemeClr val="tx1">
                    <a:lumMod val="75000"/>
                    <a:lumOff val="25000"/>
                  </a:schemeClr>
                </a:solidFill>
              </a:rPr>
              <a:t>Planilhas Empresariais</a:t>
            </a:r>
          </a:p>
        </xdr:txBody>
      </xdr:sp>
      <xdr:sp macro="" textlink="">
        <xdr:nvSpPr>
          <xdr:cNvPr id="43" name="Shape 2545">
            <a:extLst>
              <a:ext uri="{FF2B5EF4-FFF2-40B4-BE49-F238E27FC236}">
                <a16:creationId xmlns:a16="http://schemas.microsoft.com/office/drawing/2014/main" id="{0C8ADE3F-CCD8-4194-8CCD-085D7C7A8A0A}"/>
              </a:ext>
            </a:extLst>
          </xdr:cNvPr>
          <xdr:cNvSpPr/>
        </xdr:nvSpPr>
        <xdr:spPr>
          <a:xfrm>
            <a:off x="1111251" y="2865072"/>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10800" y="20619"/>
                </a:moveTo>
                <a:cubicBezTo>
                  <a:pt x="5377" y="20619"/>
                  <a:pt x="982" y="16223"/>
                  <a:pt x="982" y="10800"/>
                </a:cubicBezTo>
                <a:cubicBezTo>
                  <a:pt x="982" y="5378"/>
                  <a:pt x="5377" y="982"/>
                  <a:pt x="10800" y="982"/>
                </a:cubicBezTo>
                <a:cubicBezTo>
                  <a:pt x="13336" y="982"/>
                  <a:pt x="15638" y="1950"/>
                  <a:pt x="17377" y="3529"/>
                </a:cubicBezTo>
                <a:lnTo>
                  <a:pt x="10453" y="10453"/>
                </a:lnTo>
                <a:cubicBezTo>
                  <a:pt x="10364" y="10542"/>
                  <a:pt x="10309" y="10665"/>
                  <a:pt x="10309" y="10800"/>
                </a:cubicBezTo>
                <a:cubicBezTo>
                  <a:pt x="10309" y="11072"/>
                  <a:pt x="10529" y="11291"/>
                  <a:pt x="10800" y="11291"/>
                </a:cubicBezTo>
                <a:lnTo>
                  <a:pt x="20594" y="11291"/>
                </a:lnTo>
                <a:cubicBezTo>
                  <a:pt x="20336" y="16484"/>
                  <a:pt x="16057" y="20619"/>
                  <a:pt x="10800" y="20619"/>
                </a:cubicBezTo>
                <a:moveTo>
                  <a:pt x="20594" y="10309"/>
                </a:moveTo>
                <a:lnTo>
                  <a:pt x="11985" y="10309"/>
                </a:lnTo>
                <a:lnTo>
                  <a:pt x="18071" y="4223"/>
                </a:lnTo>
                <a:cubicBezTo>
                  <a:pt x="19541" y="5852"/>
                  <a:pt x="20477" y="7971"/>
                  <a:pt x="20594" y="10309"/>
                </a:cubicBezTo>
                <a:moveTo>
                  <a:pt x="10800" y="0"/>
                </a:moveTo>
                <a:cubicBezTo>
                  <a:pt x="4836" y="0"/>
                  <a:pt x="0" y="4836"/>
                  <a:pt x="0" y="10800"/>
                </a:cubicBezTo>
                <a:cubicBezTo>
                  <a:pt x="0" y="16765"/>
                  <a:pt x="4836" y="21600"/>
                  <a:pt x="10800" y="21600"/>
                </a:cubicBezTo>
                <a:cubicBezTo>
                  <a:pt x="16764" y="21600"/>
                  <a:pt x="21600" y="16765"/>
                  <a:pt x="21600" y="10800"/>
                </a:cubicBezTo>
                <a:cubicBezTo>
                  <a:pt x="21600" y="4836"/>
                  <a:pt x="16764" y="0"/>
                  <a:pt x="10800" y="0"/>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4</xdr:col>
      <xdr:colOff>336551</xdr:colOff>
      <xdr:row>6</xdr:row>
      <xdr:rowOff>0</xdr:rowOff>
    </xdr:from>
    <xdr:to>
      <xdr:col>5</xdr:col>
      <xdr:colOff>908050</xdr:colOff>
      <xdr:row>19</xdr:row>
      <xdr:rowOff>74083</xdr:rowOff>
    </xdr:to>
    <xdr:grpSp>
      <xdr:nvGrpSpPr>
        <xdr:cNvPr id="44" name="Agrupar 43">
          <a:hlinkClick xmlns:r="http://schemas.openxmlformats.org/officeDocument/2006/relationships" r:id="rId7"/>
          <a:extLst>
            <a:ext uri="{FF2B5EF4-FFF2-40B4-BE49-F238E27FC236}">
              <a16:creationId xmlns:a16="http://schemas.microsoft.com/office/drawing/2014/main" id="{4CAFAF50-5942-4A42-BC84-A758FF45D5B5}"/>
            </a:ext>
          </a:extLst>
        </xdr:cNvPr>
        <xdr:cNvGrpSpPr/>
      </xdr:nvGrpSpPr>
      <xdr:grpSpPr>
        <a:xfrm>
          <a:off x="6448427" y="2307167"/>
          <a:ext cx="2809873" cy="2688166"/>
          <a:chOff x="6189135" y="1797051"/>
          <a:chExt cx="2656416" cy="2688166"/>
        </a:xfrm>
      </xdr:grpSpPr>
      <xdr:sp macro="" textlink="">
        <xdr:nvSpPr>
          <xdr:cNvPr id="45" name="Retângulo 44">
            <a:extLst>
              <a:ext uri="{FF2B5EF4-FFF2-40B4-BE49-F238E27FC236}">
                <a16:creationId xmlns:a16="http://schemas.microsoft.com/office/drawing/2014/main" id="{837BD316-94AE-4487-8FB6-8985DF9D1D4C}"/>
              </a:ext>
            </a:extLst>
          </xdr:cNvPr>
          <xdr:cNvSpPr/>
        </xdr:nvSpPr>
        <xdr:spPr>
          <a:xfrm>
            <a:off x="6189135" y="1797051"/>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slidesprontos.com.br</a:t>
            </a:r>
            <a:endParaRPr lang="pt-BR" sz="1600">
              <a:effectLst/>
            </a:endParaRPr>
          </a:p>
          <a:p>
            <a:pPr algn="ctr"/>
            <a:r>
              <a:rPr lang="pt-BR" sz="1600" b="1">
                <a:solidFill>
                  <a:schemeClr val="tx1">
                    <a:lumMod val="75000"/>
                    <a:lumOff val="25000"/>
                  </a:schemeClr>
                </a:solidFill>
                <a:effectLst/>
                <a:latin typeface="+mn-lt"/>
                <a:ea typeface="+mn-ea"/>
                <a:cs typeface="+mn-cs"/>
              </a:rPr>
              <a:t>Apresentações em PPT</a:t>
            </a:r>
            <a:endParaRPr lang="pt-BR" sz="1600">
              <a:solidFill>
                <a:schemeClr val="tx1">
                  <a:lumMod val="75000"/>
                  <a:lumOff val="25000"/>
                </a:schemeClr>
              </a:solidFill>
              <a:effectLst/>
            </a:endParaRPr>
          </a:p>
          <a:p>
            <a:pPr algn="l"/>
            <a:endParaRPr lang="pt-BR" sz="1100"/>
          </a:p>
        </xdr:txBody>
      </xdr:sp>
      <xdr:sp macro="" textlink="">
        <xdr:nvSpPr>
          <xdr:cNvPr id="46" name="Shape 2562">
            <a:extLst>
              <a:ext uri="{FF2B5EF4-FFF2-40B4-BE49-F238E27FC236}">
                <a16:creationId xmlns:a16="http://schemas.microsoft.com/office/drawing/2014/main" id="{AD5538D3-187A-476A-9ABC-1D016B18E84C}"/>
              </a:ext>
            </a:extLst>
          </xdr:cNvPr>
          <xdr:cNvSpPr/>
        </xdr:nvSpPr>
        <xdr:spPr>
          <a:xfrm>
            <a:off x="6891210" y="2877043"/>
            <a:ext cx="1215624" cy="1215624"/>
          </a:xfrm>
          <a:custGeom>
            <a:avLst/>
            <a:gdLst/>
            <a:ahLst/>
            <a:cxnLst>
              <a:cxn ang="0">
                <a:pos x="wd2" y="hd2"/>
              </a:cxn>
              <a:cxn ang="5400000">
                <a:pos x="wd2" y="hd2"/>
              </a:cxn>
              <a:cxn ang="10800000">
                <a:pos x="wd2" y="hd2"/>
              </a:cxn>
              <a:cxn ang="16200000">
                <a:pos x="wd2" y="hd2"/>
              </a:cxn>
            </a:cxnLst>
            <a:rect l="0" t="0" r="r" b="b"/>
            <a:pathLst>
              <a:path w="21600" h="21600" extrusionOk="0">
                <a:moveTo>
                  <a:pt x="20618" y="19636"/>
                </a:moveTo>
                <a:cubicBezTo>
                  <a:pt x="20618" y="20179"/>
                  <a:pt x="20178" y="20619"/>
                  <a:pt x="19636" y="20619"/>
                </a:cubicBezTo>
                <a:lnTo>
                  <a:pt x="1964" y="20619"/>
                </a:lnTo>
                <a:cubicBezTo>
                  <a:pt x="1421" y="20619"/>
                  <a:pt x="982" y="20179"/>
                  <a:pt x="982" y="19636"/>
                </a:cubicBezTo>
                <a:lnTo>
                  <a:pt x="982" y="1964"/>
                </a:lnTo>
                <a:cubicBezTo>
                  <a:pt x="982" y="1422"/>
                  <a:pt x="1421" y="982"/>
                  <a:pt x="1964" y="982"/>
                </a:cubicBezTo>
                <a:lnTo>
                  <a:pt x="19636" y="982"/>
                </a:lnTo>
                <a:cubicBezTo>
                  <a:pt x="20178" y="982"/>
                  <a:pt x="20618" y="1422"/>
                  <a:pt x="20618" y="1964"/>
                </a:cubicBezTo>
                <a:cubicBezTo>
                  <a:pt x="20618" y="1964"/>
                  <a:pt x="20618" y="19636"/>
                  <a:pt x="20618" y="19636"/>
                </a:cubicBezTo>
                <a:close/>
                <a:moveTo>
                  <a:pt x="19636" y="0"/>
                </a:moveTo>
                <a:lnTo>
                  <a:pt x="1964" y="0"/>
                </a:lnTo>
                <a:cubicBezTo>
                  <a:pt x="879" y="0"/>
                  <a:pt x="0" y="879"/>
                  <a:pt x="0" y="1964"/>
                </a:cubicBezTo>
                <a:lnTo>
                  <a:pt x="0" y="19636"/>
                </a:lnTo>
                <a:cubicBezTo>
                  <a:pt x="0" y="20721"/>
                  <a:pt x="879" y="21600"/>
                  <a:pt x="1964" y="21600"/>
                </a:cubicBezTo>
                <a:lnTo>
                  <a:pt x="19636" y="21600"/>
                </a:lnTo>
                <a:cubicBezTo>
                  <a:pt x="20721" y="21600"/>
                  <a:pt x="21600" y="20721"/>
                  <a:pt x="21600" y="19636"/>
                </a:cubicBezTo>
                <a:lnTo>
                  <a:pt x="21600" y="1964"/>
                </a:lnTo>
                <a:cubicBezTo>
                  <a:pt x="21600" y="879"/>
                  <a:pt x="20721" y="0"/>
                  <a:pt x="19636" y="0"/>
                </a:cubicBezTo>
                <a:moveTo>
                  <a:pt x="4294" y="17673"/>
                </a:moveTo>
                <a:lnTo>
                  <a:pt x="8376" y="10732"/>
                </a:lnTo>
                <a:lnTo>
                  <a:pt x="10838" y="14425"/>
                </a:lnTo>
                <a:cubicBezTo>
                  <a:pt x="10862" y="14484"/>
                  <a:pt x="10898" y="14536"/>
                  <a:pt x="10942" y="14581"/>
                </a:cubicBezTo>
                <a:lnTo>
                  <a:pt x="10944" y="14583"/>
                </a:lnTo>
                <a:cubicBezTo>
                  <a:pt x="11033" y="14673"/>
                  <a:pt x="11155" y="14727"/>
                  <a:pt x="11291" y="14727"/>
                </a:cubicBezTo>
                <a:cubicBezTo>
                  <a:pt x="11427" y="14727"/>
                  <a:pt x="11549" y="14673"/>
                  <a:pt x="11638" y="14583"/>
                </a:cubicBezTo>
                <a:lnTo>
                  <a:pt x="13686" y="12536"/>
                </a:lnTo>
                <a:lnTo>
                  <a:pt x="17242" y="17673"/>
                </a:lnTo>
                <a:cubicBezTo>
                  <a:pt x="17242" y="17673"/>
                  <a:pt x="4294" y="17673"/>
                  <a:pt x="4294" y="17673"/>
                </a:cubicBezTo>
                <a:close/>
                <a:moveTo>
                  <a:pt x="18620" y="17982"/>
                </a:moveTo>
                <a:lnTo>
                  <a:pt x="18617" y="17978"/>
                </a:lnTo>
                <a:cubicBezTo>
                  <a:pt x="18590" y="17913"/>
                  <a:pt x="18551" y="17858"/>
                  <a:pt x="18501" y="17810"/>
                </a:cubicBezTo>
                <a:lnTo>
                  <a:pt x="14201" y="11600"/>
                </a:lnTo>
                <a:lnTo>
                  <a:pt x="14200" y="11601"/>
                </a:lnTo>
                <a:cubicBezTo>
                  <a:pt x="14127" y="11420"/>
                  <a:pt x="13952" y="11291"/>
                  <a:pt x="13745" y="11291"/>
                </a:cubicBezTo>
                <a:cubicBezTo>
                  <a:pt x="13610" y="11291"/>
                  <a:pt x="13488" y="11346"/>
                  <a:pt x="13398" y="11435"/>
                </a:cubicBezTo>
                <a:lnTo>
                  <a:pt x="11360" y="13473"/>
                </a:lnTo>
                <a:lnTo>
                  <a:pt x="8798" y="9630"/>
                </a:lnTo>
                <a:cubicBezTo>
                  <a:pt x="8724" y="9453"/>
                  <a:pt x="8550" y="9327"/>
                  <a:pt x="8345" y="9327"/>
                </a:cubicBezTo>
                <a:cubicBezTo>
                  <a:pt x="8175" y="9327"/>
                  <a:pt x="8033" y="9420"/>
                  <a:pt x="7945" y="9551"/>
                </a:cubicBezTo>
                <a:lnTo>
                  <a:pt x="7937" y="9546"/>
                </a:lnTo>
                <a:lnTo>
                  <a:pt x="3028" y="17891"/>
                </a:lnTo>
                <a:lnTo>
                  <a:pt x="3036" y="17897"/>
                </a:lnTo>
                <a:cubicBezTo>
                  <a:pt x="2983" y="17974"/>
                  <a:pt x="2945" y="18063"/>
                  <a:pt x="2945" y="18164"/>
                </a:cubicBezTo>
                <a:cubicBezTo>
                  <a:pt x="2945" y="18435"/>
                  <a:pt x="3165" y="18655"/>
                  <a:pt x="3436" y="18655"/>
                </a:cubicBezTo>
                <a:lnTo>
                  <a:pt x="18164" y="18655"/>
                </a:lnTo>
                <a:cubicBezTo>
                  <a:pt x="18435" y="18655"/>
                  <a:pt x="18655" y="18435"/>
                  <a:pt x="18655" y="18164"/>
                </a:cubicBezTo>
                <a:cubicBezTo>
                  <a:pt x="18655" y="18099"/>
                  <a:pt x="18640" y="18039"/>
                  <a:pt x="18618" y="17983"/>
                </a:cubicBezTo>
                <a:cubicBezTo>
                  <a:pt x="18618" y="17983"/>
                  <a:pt x="18620" y="17982"/>
                  <a:pt x="18620" y="17982"/>
                </a:cubicBezTo>
                <a:close/>
                <a:moveTo>
                  <a:pt x="5400" y="3927"/>
                </a:moveTo>
                <a:cubicBezTo>
                  <a:pt x="6213" y="3927"/>
                  <a:pt x="6873" y="4587"/>
                  <a:pt x="6873" y="5400"/>
                </a:cubicBezTo>
                <a:cubicBezTo>
                  <a:pt x="6873" y="6214"/>
                  <a:pt x="6213" y="6873"/>
                  <a:pt x="5400" y="6873"/>
                </a:cubicBezTo>
                <a:cubicBezTo>
                  <a:pt x="4587" y="6873"/>
                  <a:pt x="3927" y="6214"/>
                  <a:pt x="3927" y="5400"/>
                </a:cubicBezTo>
                <a:cubicBezTo>
                  <a:pt x="3927" y="4587"/>
                  <a:pt x="4587" y="3927"/>
                  <a:pt x="5400" y="3927"/>
                </a:cubicBezTo>
                <a:moveTo>
                  <a:pt x="5400" y="7855"/>
                </a:moveTo>
                <a:cubicBezTo>
                  <a:pt x="6756" y="7855"/>
                  <a:pt x="7855" y="6756"/>
                  <a:pt x="7855" y="5400"/>
                </a:cubicBezTo>
                <a:cubicBezTo>
                  <a:pt x="7855" y="4045"/>
                  <a:pt x="6756" y="2945"/>
                  <a:pt x="5400" y="2945"/>
                </a:cubicBezTo>
                <a:cubicBezTo>
                  <a:pt x="4044" y="2945"/>
                  <a:pt x="2945" y="4045"/>
                  <a:pt x="2945" y="5400"/>
                </a:cubicBezTo>
                <a:cubicBezTo>
                  <a:pt x="2945" y="6756"/>
                  <a:pt x="4044" y="7855"/>
                  <a:pt x="5400" y="7855"/>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5</xdr:col>
      <xdr:colOff>1132415</xdr:colOff>
      <xdr:row>6</xdr:row>
      <xdr:rowOff>2116</xdr:rowOff>
    </xdr:from>
    <xdr:to>
      <xdr:col>6</xdr:col>
      <xdr:colOff>1703915</xdr:colOff>
      <xdr:row>19</xdr:row>
      <xdr:rowOff>76199</xdr:rowOff>
    </xdr:to>
    <xdr:grpSp>
      <xdr:nvGrpSpPr>
        <xdr:cNvPr id="47" name="Agrupar 46">
          <a:hlinkClick xmlns:r="http://schemas.openxmlformats.org/officeDocument/2006/relationships" r:id="rId8"/>
          <a:extLst>
            <a:ext uri="{FF2B5EF4-FFF2-40B4-BE49-F238E27FC236}">
              <a16:creationId xmlns:a16="http://schemas.microsoft.com/office/drawing/2014/main" id="{5104BA9D-D203-466C-9E29-5CA40731B5A6}"/>
            </a:ext>
          </a:extLst>
        </xdr:cNvPr>
        <xdr:cNvGrpSpPr/>
      </xdr:nvGrpSpPr>
      <xdr:grpSpPr>
        <a:xfrm>
          <a:off x="9482665" y="2309283"/>
          <a:ext cx="2809876" cy="2688166"/>
          <a:chOff x="9069916" y="1799167"/>
          <a:chExt cx="2656416" cy="2688166"/>
        </a:xfrm>
      </xdr:grpSpPr>
      <xdr:sp macro="" textlink="">
        <xdr:nvSpPr>
          <xdr:cNvPr id="48" name="Retângulo 47">
            <a:extLst>
              <a:ext uri="{FF2B5EF4-FFF2-40B4-BE49-F238E27FC236}">
                <a16:creationId xmlns:a16="http://schemas.microsoft.com/office/drawing/2014/main" id="{9E2A3529-5DCC-472B-8970-6C3D6FCB03AC}"/>
              </a:ext>
            </a:extLst>
          </xdr:cNvPr>
          <xdr:cNvSpPr/>
        </xdr:nvSpPr>
        <xdr:spPr>
          <a:xfrm>
            <a:off x="9069916" y="1799167"/>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blog.luz.vc</a:t>
            </a:r>
            <a:endParaRPr lang="pt-BR" sz="1600">
              <a:effectLst/>
            </a:endParaRPr>
          </a:p>
          <a:p>
            <a:pPr algn="ctr"/>
            <a:r>
              <a:rPr lang="pt-BR" sz="1600" b="1">
                <a:solidFill>
                  <a:schemeClr val="tx1">
                    <a:lumMod val="75000"/>
                    <a:lumOff val="25000"/>
                  </a:schemeClr>
                </a:solidFill>
                <a:effectLst/>
                <a:latin typeface="+mn-lt"/>
                <a:ea typeface="+mn-ea"/>
                <a:cs typeface="+mn-cs"/>
              </a:rPr>
              <a:t>Conteúdo de Excel e Gestão</a:t>
            </a:r>
            <a:endParaRPr lang="pt-BR" sz="1600">
              <a:solidFill>
                <a:schemeClr val="tx1">
                  <a:lumMod val="75000"/>
                  <a:lumOff val="25000"/>
                </a:schemeClr>
              </a:solidFill>
              <a:effectLst/>
            </a:endParaRPr>
          </a:p>
          <a:p>
            <a:pPr algn="l"/>
            <a:endParaRPr lang="pt-BR" sz="1100"/>
          </a:p>
        </xdr:txBody>
      </xdr:sp>
      <xdr:sp macro="" textlink="">
        <xdr:nvSpPr>
          <xdr:cNvPr id="49" name="Shape 2598">
            <a:extLst>
              <a:ext uri="{FF2B5EF4-FFF2-40B4-BE49-F238E27FC236}">
                <a16:creationId xmlns:a16="http://schemas.microsoft.com/office/drawing/2014/main" id="{2695E0EE-1C24-4E57-A007-13BE7B10A2CB}"/>
              </a:ext>
            </a:extLst>
          </xdr:cNvPr>
          <xdr:cNvSpPr/>
        </xdr:nvSpPr>
        <xdr:spPr>
          <a:xfrm>
            <a:off x="9768416" y="2857499"/>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6873" y="8400"/>
                </a:moveTo>
                <a:lnTo>
                  <a:pt x="10800" y="8400"/>
                </a:lnTo>
                <a:lnTo>
                  <a:pt x="10800" y="12001"/>
                </a:lnTo>
                <a:lnTo>
                  <a:pt x="6873" y="12001"/>
                </a:lnTo>
                <a:cubicBezTo>
                  <a:pt x="6873" y="12001"/>
                  <a:pt x="6873" y="8400"/>
                  <a:pt x="6873" y="8400"/>
                </a:cubicBezTo>
                <a:close/>
                <a:moveTo>
                  <a:pt x="6382" y="13200"/>
                </a:moveTo>
                <a:lnTo>
                  <a:pt x="11291" y="13200"/>
                </a:lnTo>
                <a:cubicBezTo>
                  <a:pt x="11562" y="13200"/>
                  <a:pt x="11782" y="12932"/>
                  <a:pt x="11782" y="12600"/>
                </a:cubicBezTo>
                <a:lnTo>
                  <a:pt x="11782" y="7800"/>
                </a:lnTo>
                <a:cubicBezTo>
                  <a:pt x="11782" y="7469"/>
                  <a:pt x="11562" y="7200"/>
                  <a:pt x="11291" y="7200"/>
                </a:cubicBezTo>
                <a:lnTo>
                  <a:pt x="6382" y="7200"/>
                </a:lnTo>
                <a:cubicBezTo>
                  <a:pt x="6111" y="7200"/>
                  <a:pt x="5891" y="7469"/>
                  <a:pt x="5891" y="7800"/>
                </a:cubicBezTo>
                <a:lnTo>
                  <a:pt x="5891" y="12600"/>
                </a:lnTo>
                <a:cubicBezTo>
                  <a:pt x="5891" y="12932"/>
                  <a:pt x="6111" y="13200"/>
                  <a:pt x="6382" y="13200"/>
                </a:cubicBezTo>
                <a:moveTo>
                  <a:pt x="6382" y="4800"/>
                </a:moveTo>
                <a:cubicBezTo>
                  <a:pt x="6653" y="4800"/>
                  <a:pt x="6873" y="4531"/>
                  <a:pt x="6873" y="4200"/>
                </a:cubicBezTo>
                <a:cubicBezTo>
                  <a:pt x="6873" y="3868"/>
                  <a:pt x="6653" y="3600"/>
                  <a:pt x="6382" y="3600"/>
                </a:cubicBezTo>
                <a:cubicBezTo>
                  <a:pt x="6111" y="3600"/>
                  <a:pt x="5891" y="3868"/>
                  <a:pt x="5891" y="4200"/>
                </a:cubicBezTo>
                <a:cubicBezTo>
                  <a:pt x="5891" y="4531"/>
                  <a:pt x="6111" y="4800"/>
                  <a:pt x="6382" y="4800"/>
                </a:cubicBezTo>
                <a:moveTo>
                  <a:pt x="20618" y="20400"/>
                </a:moveTo>
                <a:lnTo>
                  <a:pt x="2945" y="20400"/>
                </a:lnTo>
                <a:cubicBezTo>
                  <a:pt x="1861" y="20400"/>
                  <a:pt x="982" y="19325"/>
                  <a:pt x="982" y="18000"/>
                </a:cubicBezTo>
                <a:lnTo>
                  <a:pt x="982" y="4800"/>
                </a:lnTo>
                <a:lnTo>
                  <a:pt x="2945" y="4800"/>
                </a:lnTo>
                <a:lnTo>
                  <a:pt x="2945" y="17400"/>
                </a:lnTo>
                <a:cubicBezTo>
                  <a:pt x="2945" y="17732"/>
                  <a:pt x="3166" y="18000"/>
                  <a:pt x="3436" y="18000"/>
                </a:cubicBezTo>
                <a:cubicBezTo>
                  <a:pt x="3707" y="18000"/>
                  <a:pt x="3927" y="17732"/>
                  <a:pt x="3927" y="17400"/>
                </a:cubicBezTo>
                <a:lnTo>
                  <a:pt x="3927" y="1200"/>
                </a:lnTo>
                <a:lnTo>
                  <a:pt x="20618" y="1200"/>
                </a:lnTo>
                <a:cubicBezTo>
                  <a:pt x="20618" y="1200"/>
                  <a:pt x="20618" y="20400"/>
                  <a:pt x="20618" y="20400"/>
                </a:cubicBezTo>
                <a:close/>
                <a:moveTo>
                  <a:pt x="20618" y="0"/>
                </a:moveTo>
                <a:lnTo>
                  <a:pt x="3927" y="0"/>
                </a:lnTo>
                <a:cubicBezTo>
                  <a:pt x="3385" y="0"/>
                  <a:pt x="2945" y="538"/>
                  <a:pt x="2945" y="1200"/>
                </a:cubicBezTo>
                <a:lnTo>
                  <a:pt x="2945" y="3600"/>
                </a:lnTo>
                <a:lnTo>
                  <a:pt x="982" y="3600"/>
                </a:lnTo>
                <a:cubicBezTo>
                  <a:pt x="440" y="3600"/>
                  <a:pt x="0" y="4138"/>
                  <a:pt x="0" y="4800"/>
                </a:cubicBezTo>
                <a:lnTo>
                  <a:pt x="0" y="18000"/>
                </a:lnTo>
                <a:cubicBezTo>
                  <a:pt x="0" y="19988"/>
                  <a:pt x="1319" y="21600"/>
                  <a:pt x="2945" y="21600"/>
                </a:cubicBezTo>
                <a:lnTo>
                  <a:pt x="20618" y="21600"/>
                </a:lnTo>
                <a:cubicBezTo>
                  <a:pt x="21160" y="21600"/>
                  <a:pt x="21600" y="21062"/>
                  <a:pt x="21600" y="20400"/>
                </a:cubicBezTo>
                <a:lnTo>
                  <a:pt x="21600" y="1200"/>
                </a:lnTo>
                <a:cubicBezTo>
                  <a:pt x="21600" y="538"/>
                  <a:pt x="21160" y="0"/>
                  <a:pt x="20618" y="0"/>
                </a:cubicBezTo>
                <a:moveTo>
                  <a:pt x="6382" y="18000"/>
                </a:moveTo>
                <a:lnTo>
                  <a:pt x="18164" y="18000"/>
                </a:lnTo>
                <a:cubicBezTo>
                  <a:pt x="18434" y="18000"/>
                  <a:pt x="18655" y="17732"/>
                  <a:pt x="18655" y="17400"/>
                </a:cubicBezTo>
                <a:cubicBezTo>
                  <a:pt x="18655" y="17068"/>
                  <a:pt x="18434" y="16801"/>
                  <a:pt x="18164" y="16801"/>
                </a:cubicBezTo>
                <a:lnTo>
                  <a:pt x="6382" y="16801"/>
                </a:lnTo>
                <a:cubicBezTo>
                  <a:pt x="6111" y="16801"/>
                  <a:pt x="5891" y="17068"/>
                  <a:pt x="5891" y="17400"/>
                </a:cubicBezTo>
                <a:cubicBezTo>
                  <a:pt x="5891" y="17732"/>
                  <a:pt x="6111" y="18000"/>
                  <a:pt x="6382" y="18000"/>
                </a:cubicBezTo>
                <a:moveTo>
                  <a:pt x="6382" y="15600"/>
                </a:moveTo>
                <a:lnTo>
                  <a:pt x="18164" y="15600"/>
                </a:lnTo>
                <a:cubicBezTo>
                  <a:pt x="18434" y="15600"/>
                  <a:pt x="18655" y="15332"/>
                  <a:pt x="18655" y="15000"/>
                </a:cubicBezTo>
                <a:cubicBezTo>
                  <a:pt x="18655" y="14668"/>
                  <a:pt x="18434" y="14401"/>
                  <a:pt x="18164" y="14401"/>
                </a:cubicBezTo>
                <a:lnTo>
                  <a:pt x="6382" y="14401"/>
                </a:lnTo>
                <a:cubicBezTo>
                  <a:pt x="6111" y="14401"/>
                  <a:pt x="5891" y="14668"/>
                  <a:pt x="5891" y="15000"/>
                </a:cubicBezTo>
                <a:cubicBezTo>
                  <a:pt x="5891" y="15332"/>
                  <a:pt x="6111" y="15600"/>
                  <a:pt x="6382" y="15600"/>
                </a:cubicBezTo>
                <a:moveTo>
                  <a:pt x="8345" y="4800"/>
                </a:moveTo>
                <a:cubicBezTo>
                  <a:pt x="8616" y="4800"/>
                  <a:pt x="8836" y="4531"/>
                  <a:pt x="8836" y="4200"/>
                </a:cubicBezTo>
                <a:cubicBezTo>
                  <a:pt x="8836" y="3868"/>
                  <a:pt x="8616" y="3600"/>
                  <a:pt x="8345" y="3600"/>
                </a:cubicBezTo>
                <a:cubicBezTo>
                  <a:pt x="8075" y="3600"/>
                  <a:pt x="7855" y="3868"/>
                  <a:pt x="7855" y="4200"/>
                </a:cubicBezTo>
                <a:cubicBezTo>
                  <a:pt x="7855" y="4531"/>
                  <a:pt x="8075" y="4800"/>
                  <a:pt x="8345" y="4800"/>
                </a:cubicBezTo>
                <a:moveTo>
                  <a:pt x="18164" y="7200"/>
                </a:moveTo>
                <a:lnTo>
                  <a:pt x="14236" y="7200"/>
                </a:lnTo>
                <a:cubicBezTo>
                  <a:pt x="13966" y="7200"/>
                  <a:pt x="13745" y="7469"/>
                  <a:pt x="13745" y="7800"/>
                </a:cubicBezTo>
                <a:cubicBezTo>
                  <a:pt x="13745" y="8132"/>
                  <a:pt x="13966" y="8400"/>
                  <a:pt x="14236" y="8400"/>
                </a:cubicBezTo>
                <a:lnTo>
                  <a:pt x="18164" y="8400"/>
                </a:lnTo>
                <a:cubicBezTo>
                  <a:pt x="18434" y="8400"/>
                  <a:pt x="18655" y="8132"/>
                  <a:pt x="18655" y="7800"/>
                </a:cubicBezTo>
                <a:cubicBezTo>
                  <a:pt x="18655" y="7469"/>
                  <a:pt x="18434" y="7200"/>
                  <a:pt x="18164" y="7200"/>
                </a:cubicBezTo>
                <a:moveTo>
                  <a:pt x="18164" y="12001"/>
                </a:moveTo>
                <a:lnTo>
                  <a:pt x="14236" y="12001"/>
                </a:lnTo>
                <a:cubicBezTo>
                  <a:pt x="13966" y="12001"/>
                  <a:pt x="13745" y="12268"/>
                  <a:pt x="13745" y="12600"/>
                </a:cubicBezTo>
                <a:cubicBezTo>
                  <a:pt x="13745" y="12932"/>
                  <a:pt x="13966" y="13200"/>
                  <a:pt x="14236" y="13200"/>
                </a:cubicBezTo>
                <a:lnTo>
                  <a:pt x="18164" y="13200"/>
                </a:lnTo>
                <a:cubicBezTo>
                  <a:pt x="18434" y="13200"/>
                  <a:pt x="18655" y="12932"/>
                  <a:pt x="18655" y="12600"/>
                </a:cubicBezTo>
                <a:cubicBezTo>
                  <a:pt x="18655" y="12268"/>
                  <a:pt x="18434" y="12001"/>
                  <a:pt x="18164" y="12001"/>
                </a:cubicBezTo>
                <a:moveTo>
                  <a:pt x="18164" y="9600"/>
                </a:moveTo>
                <a:lnTo>
                  <a:pt x="14236" y="9600"/>
                </a:lnTo>
                <a:cubicBezTo>
                  <a:pt x="13966" y="9600"/>
                  <a:pt x="13745" y="9869"/>
                  <a:pt x="13745" y="10200"/>
                </a:cubicBezTo>
                <a:cubicBezTo>
                  <a:pt x="13745" y="10532"/>
                  <a:pt x="13966" y="10800"/>
                  <a:pt x="14236" y="10800"/>
                </a:cubicBezTo>
                <a:lnTo>
                  <a:pt x="18164" y="10800"/>
                </a:lnTo>
                <a:cubicBezTo>
                  <a:pt x="18434" y="10800"/>
                  <a:pt x="18655" y="10532"/>
                  <a:pt x="18655" y="10200"/>
                </a:cubicBezTo>
                <a:cubicBezTo>
                  <a:pt x="18655" y="9869"/>
                  <a:pt x="18434" y="9600"/>
                  <a:pt x="18164" y="9600"/>
                </a:cubicBezTo>
                <a:moveTo>
                  <a:pt x="18164" y="4800"/>
                </a:moveTo>
                <a:cubicBezTo>
                  <a:pt x="18434" y="4800"/>
                  <a:pt x="18655" y="4531"/>
                  <a:pt x="18655" y="4200"/>
                </a:cubicBezTo>
                <a:cubicBezTo>
                  <a:pt x="18655" y="3868"/>
                  <a:pt x="18434" y="3600"/>
                  <a:pt x="18164" y="3600"/>
                </a:cubicBezTo>
                <a:cubicBezTo>
                  <a:pt x="17893" y="3600"/>
                  <a:pt x="17673" y="3868"/>
                  <a:pt x="17673" y="4200"/>
                </a:cubicBezTo>
                <a:cubicBezTo>
                  <a:pt x="17673" y="4531"/>
                  <a:pt x="17893" y="4800"/>
                  <a:pt x="18164" y="4800"/>
                </a:cubicBezTo>
                <a:moveTo>
                  <a:pt x="16200" y="4800"/>
                </a:moveTo>
                <a:cubicBezTo>
                  <a:pt x="16471" y="4800"/>
                  <a:pt x="16691" y="4531"/>
                  <a:pt x="16691" y="4200"/>
                </a:cubicBezTo>
                <a:cubicBezTo>
                  <a:pt x="16691" y="3868"/>
                  <a:pt x="16471" y="3600"/>
                  <a:pt x="16200" y="3600"/>
                </a:cubicBezTo>
                <a:cubicBezTo>
                  <a:pt x="15929" y="3600"/>
                  <a:pt x="15709" y="3868"/>
                  <a:pt x="15709" y="4200"/>
                </a:cubicBezTo>
                <a:cubicBezTo>
                  <a:pt x="15709" y="4531"/>
                  <a:pt x="15929" y="4800"/>
                  <a:pt x="16200" y="4800"/>
                </a:cubicBezTo>
                <a:moveTo>
                  <a:pt x="10309" y="4800"/>
                </a:moveTo>
                <a:lnTo>
                  <a:pt x="14236" y="4800"/>
                </a:lnTo>
                <a:cubicBezTo>
                  <a:pt x="14507" y="4800"/>
                  <a:pt x="14727" y="4531"/>
                  <a:pt x="14727" y="4200"/>
                </a:cubicBezTo>
                <a:cubicBezTo>
                  <a:pt x="14727" y="3868"/>
                  <a:pt x="14507" y="3600"/>
                  <a:pt x="14236" y="3600"/>
                </a:cubicBezTo>
                <a:lnTo>
                  <a:pt x="10309" y="3600"/>
                </a:lnTo>
                <a:cubicBezTo>
                  <a:pt x="10038" y="3600"/>
                  <a:pt x="9818" y="3868"/>
                  <a:pt x="9818" y="4200"/>
                </a:cubicBezTo>
                <a:cubicBezTo>
                  <a:pt x="9818" y="4531"/>
                  <a:pt x="10038" y="4800"/>
                  <a:pt x="10309" y="4800"/>
                </a:cubicBezTo>
              </a:path>
            </a:pathLst>
          </a:custGeom>
          <a:solidFill>
            <a:schemeClr val="bg1"/>
          </a:solidFill>
          <a:ln w="12700">
            <a:solidFill>
              <a:schemeClr val="bg1"/>
            </a:solidFill>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editAs="absolute">
    <xdr:from>
      <xdr:col>4</xdr:col>
      <xdr:colOff>920747</xdr:colOff>
      <xdr:row>0</xdr:row>
      <xdr:rowOff>0</xdr:rowOff>
    </xdr:from>
    <xdr:to>
      <xdr:col>4</xdr:col>
      <xdr:colOff>1962146</xdr:colOff>
      <xdr:row>1</xdr:row>
      <xdr:rowOff>2910</xdr:rowOff>
    </xdr:to>
    <xdr:sp macro="" textlink="">
      <xdr:nvSpPr>
        <xdr:cNvPr id="59" name="Retângulo 58">
          <a:hlinkClick xmlns:r="http://schemas.openxmlformats.org/officeDocument/2006/relationships" r:id="rId9"/>
          <a:extLst>
            <a:ext uri="{FF2B5EF4-FFF2-40B4-BE49-F238E27FC236}">
              <a16:creationId xmlns:a16="http://schemas.microsoft.com/office/drawing/2014/main" id="{46B3E7F0-44D7-48DF-B101-A754A00CA603}"/>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60" name="Imagem 59">
          <a:extLst>
            <a:ext uri="{FF2B5EF4-FFF2-40B4-BE49-F238E27FC236}">
              <a16:creationId xmlns:a16="http://schemas.microsoft.com/office/drawing/2014/main" id="{3564FCB4-5196-45F4-9224-FD5F414D406A}"/>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61" name="Retângulo 60">
          <a:hlinkClick xmlns:r="http://schemas.openxmlformats.org/officeDocument/2006/relationships" r:id="rId11"/>
          <a:extLst>
            <a:ext uri="{FF2B5EF4-FFF2-40B4-BE49-F238E27FC236}">
              <a16:creationId xmlns:a16="http://schemas.microsoft.com/office/drawing/2014/main" id="{4686BE91-C183-4C77-A662-65F1039A9E84}"/>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62" name="Retângulo 61">
          <a:hlinkClick xmlns:r="http://schemas.openxmlformats.org/officeDocument/2006/relationships" r:id="rId12"/>
          <a:extLst>
            <a:ext uri="{FF2B5EF4-FFF2-40B4-BE49-F238E27FC236}">
              <a16:creationId xmlns:a16="http://schemas.microsoft.com/office/drawing/2014/main" id="{ABAA1E08-B9AA-4AEF-AFD3-57A458AA7731}"/>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922865</xdr:colOff>
      <xdr:row>1</xdr:row>
      <xdr:rowOff>2910</xdr:rowOff>
    </xdr:to>
    <xdr:sp macro="" textlink="">
      <xdr:nvSpPr>
        <xdr:cNvPr id="63" name="Retângulo 62">
          <a:hlinkClick xmlns:r="http://schemas.openxmlformats.org/officeDocument/2006/relationships" r:id="rId13"/>
          <a:extLst>
            <a:ext uri="{FF2B5EF4-FFF2-40B4-BE49-F238E27FC236}">
              <a16:creationId xmlns:a16="http://schemas.microsoft.com/office/drawing/2014/main" id="{F2A54AC8-6E7D-4D7F-8B8D-203DF2B51F4A}"/>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922866</xdr:colOff>
      <xdr:row>0</xdr:row>
      <xdr:rowOff>0</xdr:rowOff>
    </xdr:from>
    <xdr:to>
      <xdr:col>3</xdr:col>
      <xdr:colOff>1964265</xdr:colOff>
      <xdr:row>1</xdr:row>
      <xdr:rowOff>2910</xdr:rowOff>
    </xdr:to>
    <xdr:sp macro="" textlink="">
      <xdr:nvSpPr>
        <xdr:cNvPr id="64" name="Retângulo 63">
          <a:hlinkClick xmlns:r="http://schemas.openxmlformats.org/officeDocument/2006/relationships" r:id="rId14"/>
          <a:extLst>
            <a:ext uri="{FF2B5EF4-FFF2-40B4-BE49-F238E27FC236}">
              <a16:creationId xmlns:a16="http://schemas.microsoft.com/office/drawing/2014/main" id="{03AB2DC5-8D18-4B05-9ED2-27B56A896AEF}"/>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3</xdr:col>
      <xdr:colOff>1964266</xdr:colOff>
      <xdr:row>0</xdr:row>
      <xdr:rowOff>0</xdr:rowOff>
    </xdr:from>
    <xdr:to>
      <xdr:col>4</xdr:col>
      <xdr:colOff>920748</xdr:colOff>
      <xdr:row>1</xdr:row>
      <xdr:rowOff>2910</xdr:rowOff>
    </xdr:to>
    <xdr:sp macro="" textlink="">
      <xdr:nvSpPr>
        <xdr:cNvPr id="65" name="Retângulo 64">
          <a:hlinkClick xmlns:r="http://schemas.openxmlformats.org/officeDocument/2006/relationships" r:id="rId15"/>
          <a:extLst>
            <a:ext uri="{FF2B5EF4-FFF2-40B4-BE49-F238E27FC236}">
              <a16:creationId xmlns:a16="http://schemas.microsoft.com/office/drawing/2014/main" id="{2A6795FE-207E-40CF-9047-17611C514968}"/>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4</xdr:col>
      <xdr:colOff>1964269</xdr:colOff>
      <xdr:row>0</xdr:row>
      <xdr:rowOff>0</xdr:rowOff>
    </xdr:from>
    <xdr:to>
      <xdr:col>5</xdr:col>
      <xdr:colOff>914868</xdr:colOff>
      <xdr:row>1</xdr:row>
      <xdr:rowOff>2910</xdr:rowOff>
    </xdr:to>
    <xdr:sp macro="" textlink="">
      <xdr:nvSpPr>
        <xdr:cNvPr id="66" name="Retângulo 65">
          <a:hlinkClick xmlns:r="http://schemas.openxmlformats.org/officeDocument/2006/relationships" r:id="rId1"/>
          <a:extLst>
            <a:ext uri="{FF2B5EF4-FFF2-40B4-BE49-F238E27FC236}">
              <a16:creationId xmlns:a16="http://schemas.microsoft.com/office/drawing/2014/main" id="{DD4BA7DA-0782-4016-A810-7AFA2F7BE28D}"/>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3</xdr:col>
      <xdr:colOff>1212850</xdr:colOff>
      <xdr:row>2</xdr:row>
      <xdr:rowOff>101600</xdr:rowOff>
    </xdr:from>
    <xdr:to>
      <xdr:col>4</xdr:col>
      <xdr:colOff>831850</xdr:colOff>
      <xdr:row>2</xdr:row>
      <xdr:rowOff>505460</xdr:rowOff>
    </xdr:to>
    <xdr:pic>
      <xdr:nvPicPr>
        <xdr:cNvPr id="7" name="Imagen 6">
          <a:hlinkClick xmlns:r="http://schemas.openxmlformats.org/officeDocument/2006/relationships" r:id="rId16"/>
          <a:extLst>
            <a:ext uri="{FF2B5EF4-FFF2-40B4-BE49-F238E27FC236}">
              <a16:creationId xmlns:a16="http://schemas.microsoft.com/office/drawing/2014/main" id="{670B4EB1-C047-4153-82E1-AC797CBF5C8F}"/>
            </a:ext>
          </a:extLst>
        </xdr:cNvPr>
        <xdr:cNvPicPr>
          <a:picLocks/>
        </xdr:cNvPicPr>
      </xdr:nvPicPr>
      <xdr:blipFill>
        <a:blip xmlns:r="http://schemas.openxmlformats.org/officeDocument/2006/relationships" r:embed="rId17" r:link="rId18"/>
        <a:stretch>
          <a:fillRect/>
        </a:stretch>
      </xdr:blipFill>
      <xdr:spPr>
        <a:xfrm>
          <a:off x="5080000" y="977900"/>
          <a:ext cx="1857375" cy="40386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3441700</xdr:colOff>
      <xdr:row>3</xdr:row>
      <xdr:rowOff>30162</xdr:rowOff>
    </xdr:from>
    <xdr:to>
      <xdr:col>3</xdr:col>
      <xdr:colOff>1560512</xdr:colOff>
      <xdr:row>3</xdr:row>
      <xdr:rowOff>434022</xdr:rowOff>
    </xdr:to>
    <xdr:pic>
      <xdr:nvPicPr>
        <xdr:cNvPr id="3" name="Imagen 2">
          <a:hlinkClick xmlns:r="http://schemas.openxmlformats.org/officeDocument/2006/relationships" r:id="rId1"/>
          <a:extLst>
            <a:ext uri="{FF2B5EF4-FFF2-40B4-BE49-F238E27FC236}">
              <a16:creationId xmlns:a16="http://schemas.microsoft.com/office/drawing/2014/main" id="{04B76729-5AE1-4011-A567-EF2A464CAE78}"/>
            </a:ext>
          </a:extLst>
        </xdr:cNvPr>
        <xdr:cNvPicPr>
          <a:picLocks/>
        </xdr:cNvPicPr>
      </xdr:nvPicPr>
      <xdr:blipFill>
        <a:blip xmlns:r="http://schemas.openxmlformats.org/officeDocument/2006/relationships" r:embed="rId2" r:link="rId3"/>
        <a:stretch>
          <a:fillRect/>
        </a:stretch>
      </xdr:blipFill>
      <xdr:spPr>
        <a:xfrm>
          <a:off x="5080000" y="977900"/>
          <a:ext cx="1857375" cy="4038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502710</xdr:colOff>
      <xdr:row>1</xdr:row>
      <xdr:rowOff>95247</xdr:rowOff>
    </xdr:from>
    <xdr:to>
      <xdr:col>2</xdr:col>
      <xdr:colOff>2169550</xdr:colOff>
      <xdr:row>2</xdr:row>
      <xdr:rowOff>13564</xdr:rowOff>
    </xdr:to>
    <xdr:sp macro="" textlink="">
      <xdr:nvSpPr>
        <xdr:cNvPr id="53" name="Retângulo 52">
          <a:hlinkClick xmlns:r="http://schemas.openxmlformats.org/officeDocument/2006/relationships" r:id="rId1"/>
          <a:extLst>
            <a:ext uri="{FF2B5EF4-FFF2-40B4-BE49-F238E27FC236}">
              <a16:creationId xmlns:a16="http://schemas.microsoft.com/office/drawing/2014/main" id="{00000000-0008-0000-0200-000035000000}"/>
            </a:ext>
          </a:extLst>
        </xdr:cNvPr>
        <xdr:cNvSpPr/>
      </xdr:nvSpPr>
      <xdr:spPr>
        <a:xfrm>
          <a:off x="767293" y="592664"/>
          <a:ext cx="166684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ÁREAS DE LA EMPRESA</a:t>
          </a:r>
        </a:p>
      </xdr:txBody>
    </xdr:sp>
    <xdr:clientData/>
  </xdr:twoCellAnchor>
  <xdr:twoCellAnchor editAs="absolute">
    <xdr:from>
      <xdr:col>2</xdr:col>
      <xdr:colOff>2173780</xdr:colOff>
      <xdr:row>1</xdr:row>
      <xdr:rowOff>95247</xdr:rowOff>
    </xdr:from>
    <xdr:to>
      <xdr:col>3</xdr:col>
      <xdr:colOff>423293</xdr:colOff>
      <xdr:row>2</xdr:row>
      <xdr:rowOff>13564</xdr:rowOff>
    </xdr:to>
    <xdr:sp macro="" textlink="">
      <xdr:nvSpPr>
        <xdr:cNvPr id="54" name="Retângulo 53">
          <a:hlinkClick xmlns:r="http://schemas.openxmlformats.org/officeDocument/2006/relationships" r:id="rId2"/>
          <a:extLst>
            <a:ext uri="{FF2B5EF4-FFF2-40B4-BE49-F238E27FC236}">
              <a16:creationId xmlns:a16="http://schemas.microsoft.com/office/drawing/2014/main" id="{00000000-0008-0000-0200-000036000000}"/>
            </a:ext>
          </a:extLst>
        </xdr:cNvPr>
        <xdr:cNvSpPr/>
      </xdr:nvSpPr>
      <xdr:spPr>
        <a:xfrm>
          <a:off x="2417197" y="592664"/>
          <a:ext cx="16361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RESPONSABLE</a:t>
          </a:r>
        </a:p>
      </xdr:txBody>
    </xdr:sp>
    <xdr:clientData/>
  </xdr:twoCellAnchor>
  <xdr:twoCellAnchor editAs="absolute">
    <xdr:from>
      <xdr:col>4</xdr:col>
      <xdr:colOff>920747</xdr:colOff>
      <xdr:row>0</xdr:row>
      <xdr:rowOff>0</xdr:rowOff>
    </xdr:from>
    <xdr:to>
      <xdr:col>4</xdr:col>
      <xdr:colOff>1962146</xdr:colOff>
      <xdr:row>1</xdr:row>
      <xdr:rowOff>2910</xdr:rowOff>
    </xdr:to>
    <xdr:sp macro="" textlink="">
      <xdr:nvSpPr>
        <xdr:cNvPr id="15" name="Retângulo 14">
          <a:hlinkClick xmlns:r="http://schemas.openxmlformats.org/officeDocument/2006/relationships" r:id="rId3"/>
          <a:extLst>
            <a:ext uri="{FF2B5EF4-FFF2-40B4-BE49-F238E27FC236}">
              <a16:creationId xmlns:a16="http://schemas.microsoft.com/office/drawing/2014/main" id="{E22B8681-F999-4730-8E89-A104DBAE4B63}"/>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16" name="Imagem 15">
          <a:extLst>
            <a:ext uri="{FF2B5EF4-FFF2-40B4-BE49-F238E27FC236}">
              <a16:creationId xmlns:a16="http://schemas.microsoft.com/office/drawing/2014/main" id="{30B46824-E2AA-4000-B220-676EDF9BA44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17" name="Retângulo 16">
          <a:hlinkClick xmlns:r="http://schemas.openxmlformats.org/officeDocument/2006/relationships" r:id="rId1"/>
          <a:extLst>
            <a:ext uri="{FF2B5EF4-FFF2-40B4-BE49-F238E27FC236}">
              <a16:creationId xmlns:a16="http://schemas.microsoft.com/office/drawing/2014/main" id="{886E2777-DE21-41A6-94F1-1518D347AE62}"/>
            </a:ext>
          </a:extLst>
        </xdr:cNvPr>
        <xdr:cNvSpPr>
          <a:spLocks/>
        </xdr:cNvSpPr>
      </xdr:nvSpPr>
      <xdr:spPr>
        <a:xfrm>
          <a:off x="1396999" y="0"/>
          <a:ext cx="1041399"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18" name="Retângulo 17">
          <a:hlinkClick xmlns:r="http://schemas.openxmlformats.org/officeDocument/2006/relationships" r:id="rId5"/>
          <a:extLst>
            <a:ext uri="{FF2B5EF4-FFF2-40B4-BE49-F238E27FC236}">
              <a16:creationId xmlns:a16="http://schemas.microsoft.com/office/drawing/2014/main" id="{06A73497-57E4-443D-A0D0-47E5B81A7FCF}"/>
            </a:ext>
          </a:extLst>
        </xdr:cNvPr>
        <xdr:cNvSpPr>
          <a:spLocks/>
        </xdr:cNvSpPr>
      </xdr:nvSpPr>
      <xdr:spPr>
        <a:xfrm>
          <a:off x="243839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19" name="Retângulo 18">
          <a:hlinkClick xmlns:r="http://schemas.openxmlformats.org/officeDocument/2006/relationships" r:id="rId6"/>
          <a:extLst>
            <a:ext uri="{FF2B5EF4-FFF2-40B4-BE49-F238E27FC236}">
              <a16:creationId xmlns:a16="http://schemas.microsoft.com/office/drawing/2014/main" id="{E6C3ABB4-9896-434F-9F07-5864BDC9BDF6}"/>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3</xdr:col>
      <xdr:colOff>1932515</xdr:colOff>
      <xdr:row>1</xdr:row>
      <xdr:rowOff>2910</xdr:rowOff>
    </xdr:to>
    <xdr:sp macro="" textlink="">
      <xdr:nvSpPr>
        <xdr:cNvPr id="20" name="Retângulo 19">
          <a:hlinkClick xmlns:r="http://schemas.openxmlformats.org/officeDocument/2006/relationships" r:id="rId7"/>
          <a:extLst>
            <a:ext uri="{FF2B5EF4-FFF2-40B4-BE49-F238E27FC236}">
              <a16:creationId xmlns:a16="http://schemas.microsoft.com/office/drawing/2014/main" id="{A5022C1F-DAF1-4286-8CED-39847E60BAF0}"/>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3</xdr:col>
      <xdr:colOff>1932516</xdr:colOff>
      <xdr:row>0</xdr:row>
      <xdr:rowOff>0</xdr:rowOff>
    </xdr:from>
    <xdr:to>
      <xdr:col>4</xdr:col>
      <xdr:colOff>920748</xdr:colOff>
      <xdr:row>1</xdr:row>
      <xdr:rowOff>2910</xdr:rowOff>
    </xdr:to>
    <xdr:sp macro="" textlink="">
      <xdr:nvSpPr>
        <xdr:cNvPr id="21" name="Retângulo 20">
          <a:hlinkClick xmlns:r="http://schemas.openxmlformats.org/officeDocument/2006/relationships" r:id="rId8"/>
          <a:extLst>
            <a:ext uri="{FF2B5EF4-FFF2-40B4-BE49-F238E27FC236}">
              <a16:creationId xmlns:a16="http://schemas.microsoft.com/office/drawing/2014/main" id="{4138FC7F-BA2C-45DF-828A-0726D6CB2CAD}"/>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4</xdr:col>
      <xdr:colOff>1964269</xdr:colOff>
      <xdr:row>0</xdr:row>
      <xdr:rowOff>0</xdr:rowOff>
    </xdr:from>
    <xdr:to>
      <xdr:col>5</xdr:col>
      <xdr:colOff>523285</xdr:colOff>
      <xdr:row>1</xdr:row>
      <xdr:rowOff>2910</xdr:rowOff>
    </xdr:to>
    <xdr:sp macro="" textlink="">
      <xdr:nvSpPr>
        <xdr:cNvPr id="22" name="Retângulo 21">
          <a:hlinkClick xmlns:r="http://schemas.openxmlformats.org/officeDocument/2006/relationships" r:id="rId9"/>
          <a:extLst>
            <a:ext uri="{FF2B5EF4-FFF2-40B4-BE49-F238E27FC236}">
              <a16:creationId xmlns:a16="http://schemas.microsoft.com/office/drawing/2014/main" id="{3BBB6BC5-A566-440F-8A64-1DCC1DC61B4A}"/>
            </a:ext>
          </a:extLst>
        </xdr:cNvPr>
        <xdr:cNvSpPr>
          <a:spLocks/>
        </xdr:cNvSpPr>
      </xdr:nvSpPr>
      <xdr:spPr>
        <a:xfrm>
          <a:off x="7647519" y="0"/>
          <a:ext cx="10355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oneCell">
    <xdr:from>
      <xdr:col>3</xdr:col>
      <xdr:colOff>1189037</xdr:colOff>
      <xdr:row>2</xdr:row>
      <xdr:rowOff>101600</xdr:rowOff>
    </xdr:from>
    <xdr:to>
      <xdr:col>4</xdr:col>
      <xdr:colOff>855662</xdr:colOff>
      <xdr:row>2</xdr:row>
      <xdr:rowOff>505460</xdr:rowOff>
    </xdr:to>
    <xdr:pic>
      <xdr:nvPicPr>
        <xdr:cNvPr id="3" name="Imagen 2">
          <a:hlinkClick xmlns:r="http://schemas.openxmlformats.org/officeDocument/2006/relationships" r:id="rId10"/>
          <a:extLst>
            <a:ext uri="{FF2B5EF4-FFF2-40B4-BE49-F238E27FC236}">
              <a16:creationId xmlns:a16="http://schemas.microsoft.com/office/drawing/2014/main" id="{89955108-5E75-42F1-BE02-B36C02BAE67E}"/>
            </a:ext>
          </a:extLst>
        </xdr:cNvPr>
        <xdr:cNvPicPr>
          <a:picLocks/>
        </xdr:cNvPicPr>
      </xdr:nvPicPr>
      <xdr:blipFill>
        <a:blip xmlns:r="http://schemas.openxmlformats.org/officeDocument/2006/relationships" r:embed="rId11" r:link="rId12"/>
        <a:stretch>
          <a:fillRect/>
        </a:stretch>
      </xdr:blipFill>
      <xdr:spPr>
        <a:xfrm>
          <a:off x="5080000" y="977900"/>
          <a:ext cx="1857375" cy="4038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1259414</xdr:colOff>
      <xdr:row>0</xdr:row>
      <xdr:rowOff>0</xdr:rowOff>
    </xdr:from>
    <xdr:to>
      <xdr:col>5</xdr:col>
      <xdr:colOff>586313</xdr:colOff>
      <xdr:row>1</xdr:row>
      <xdr:rowOff>2910</xdr:rowOff>
    </xdr:to>
    <xdr:sp macro="" textlink="">
      <xdr:nvSpPr>
        <xdr:cNvPr id="15" name="Retângulo 14">
          <a:hlinkClick xmlns:r="http://schemas.openxmlformats.org/officeDocument/2006/relationships" r:id="rId1"/>
          <a:extLst>
            <a:ext uri="{FF2B5EF4-FFF2-40B4-BE49-F238E27FC236}">
              <a16:creationId xmlns:a16="http://schemas.microsoft.com/office/drawing/2014/main" id="{DADA14AF-0FE8-49A3-A155-06F960F5A602}"/>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16" name="Imagem 15">
          <a:extLst>
            <a:ext uri="{FF2B5EF4-FFF2-40B4-BE49-F238E27FC236}">
              <a16:creationId xmlns:a16="http://schemas.microsoft.com/office/drawing/2014/main" id="{C1C30C7A-A784-4B4F-8304-6C6B9DBBFF6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17" name="Retângulo 16">
          <a:hlinkClick xmlns:r="http://schemas.openxmlformats.org/officeDocument/2006/relationships" r:id="rId3"/>
          <a:extLst>
            <a:ext uri="{FF2B5EF4-FFF2-40B4-BE49-F238E27FC236}">
              <a16:creationId xmlns:a16="http://schemas.microsoft.com/office/drawing/2014/main" id="{9EDE59F6-99C5-4929-AB12-CB4EB0B38670}"/>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18" name="Retângulo 17">
          <a:hlinkClick xmlns:r="http://schemas.openxmlformats.org/officeDocument/2006/relationships" r:id="rId4"/>
          <a:extLst>
            <a:ext uri="{FF2B5EF4-FFF2-40B4-BE49-F238E27FC236}">
              <a16:creationId xmlns:a16="http://schemas.microsoft.com/office/drawing/2014/main" id="{99986D20-239A-48D6-B6E2-DADA2A08539F}"/>
            </a:ext>
          </a:extLst>
        </xdr:cNvPr>
        <xdr:cNvSpPr>
          <a:spLocks/>
        </xdr:cNvSpPr>
      </xdr:nvSpPr>
      <xdr:spPr>
        <a:xfrm>
          <a:off x="2438399" y="0"/>
          <a:ext cx="1032574"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19" name="Retângulo 18">
          <a:hlinkClick xmlns:r="http://schemas.openxmlformats.org/officeDocument/2006/relationships" r:id="rId5"/>
          <a:extLst>
            <a:ext uri="{FF2B5EF4-FFF2-40B4-BE49-F238E27FC236}">
              <a16:creationId xmlns:a16="http://schemas.microsoft.com/office/drawing/2014/main" id="{E20390D1-79BF-4B24-979F-4DBFC1E527F3}"/>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4</xdr:col>
      <xdr:colOff>218015</xdr:colOff>
      <xdr:row>1</xdr:row>
      <xdr:rowOff>2910</xdr:rowOff>
    </xdr:to>
    <xdr:sp macro="" textlink="">
      <xdr:nvSpPr>
        <xdr:cNvPr id="20" name="Retângulo 19">
          <a:hlinkClick xmlns:r="http://schemas.openxmlformats.org/officeDocument/2006/relationships" r:id="rId6"/>
          <a:extLst>
            <a:ext uri="{FF2B5EF4-FFF2-40B4-BE49-F238E27FC236}">
              <a16:creationId xmlns:a16="http://schemas.microsoft.com/office/drawing/2014/main" id="{8F26C9D7-99A0-48D6-9502-D746605132FC}"/>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218016</xdr:colOff>
      <xdr:row>0</xdr:row>
      <xdr:rowOff>0</xdr:rowOff>
    </xdr:from>
    <xdr:to>
      <xdr:col>4</xdr:col>
      <xdr:colOff>1259415</xdr:colOff>
      <xdr:row>1</xdr:row>
      <xdr:rowOff>2910</xdr:rowOff>
    </xdr:to>
    <xdr:sp macro="" textlink="">
      <xdr:nvSpPr>
        <xdr:cNvPr id="21" name="Retângulo 20">
          <a:hlinkClick xmlns:r="http://schemas.openxmlformats.org/officeDocument/2006/relationships" r:id="rId7"/>
          <a:extLst>
            <a:ext uri="{FF2B5EF4-FFF2-40B4-BE49-F238E27FC236}">
              <a16:creationId xmlns:a16="http://schemas.microsoft.com/office/drawing/2014/main" id="{2D3DB91B-2974-493A-9986-DFC0C7DF94CA}"/>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588436</xdr:colOff>
      <xdr:row>0</xdr:row>
      <xdr:rowOff>0</xdr:rowOff>
    </xdr:from>
    <xdr:to>
      <xdr:col>5</xdr:col>
      <xdr:colOff>1623952</xdr:colOff>
      <xdr:row>1</xdr:row>
      <xdr:rowOff>2910</xdr:rowOff>
    </xdr:to>
    <xdr:sp macro="" textlink="">
      <xdr:nvSpPr>
        <xdr:cNvPr id="22" name="Retângulo 21">
          <a:hlinkClick xmlns:r="http://schemas.openxmlformats.org/officeDocument/2006/relationships" r:id="rId8"/>
          <a:extLst>
            <a:ext uri="{FF2B5EF4-FFF2-40B4-BE49-F238E27FC236}">
              <a16:creationId xmlns:a16="http://schemas.microsoft.com/office/drawing/2014/main" id="{218FBB92-A36B-418A-885D-BBC81B6C05D6}"/>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2</xdr:col>
      <xdr:colOff>1121833</xdr:colOff>
      <xdr:row>1</xdr:row>
      <xdr:rowOff>95250</xdr:rowOff>
    </xdr:from>
    <xdr:to>
      <xdr:col>2</xdr:col>
      <xdr:colOff>2402416</xdr:colOff>
      <xdr:row>2</xdr:row>
      <xdr:rowOff>13567</xdr:rowOff>
    </xdr:to>
    <xdr:sp macro="" textlink="">
      <xdr:nvSpPr>
        <xdr:cNvPr id="23" name="Retângulo 22">
          <a:hlinkClick xmlns:r="http://schemas.openxmlformats.org/officeDocument/2006/relationships" r:id="rId4"/>
          <a:extLst>
            <a:ext uri="{FF2B5EF4-FFF2-40B4-BE49-F238E27FC236}">
              <a16:creationId xmlns:a16="http://schemas.microsoft.com/office/drawing/2014/main" id="{413CBAD2-46DE-4E3A-8734-BB2D27010DF3}"/>
            </a:ext>
          </a:extLst>
        </xdr:cNvPr>
        <xdr:cNvSpPr/>
      </xdr:nvSpPr>
      <xdr:spPr>
        <a:xfrm>
          <a:off x="1365250" y="592667"/>
          <a:ext cx="12805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POLÍTICOS</a:t>
          </a:r>
        </a:p>
      </xdr:txBody>
    </xdr:sp>
    <xdr:clientData/>
  </xdr:twoCellAnchor>
  <xdr:twoCellAnchor editAs="absolute">
    <xdr:from>
      <xdr:col>2</xdr:col>
      <xdr:colOff>2438399</xdr:colOff>
      <xdr:row>1</xdr:row>
      <xdr:rowOff>99483</xdr:rowOff>
    </xdr:from>
    <xdr:to>
      <xdr:col>3</xdr:col>
      <xdr:colOff>332316</xdr:colOff>
      <xdr:row>2</xdr:row>
      <xdr:rowOff>17800</xdr:rowOff>
    </xdr:to>
    <xdr:sp macro="" textlink="">
      <xdr:nvSpPr>
        <xdr:cNvPr id="24" name="Retângulo 23">
          <a:hlinkClick xmlns:r="http://schemas.openxmlformats.org/officeDocument/2006/relationships" r:id="rId9"/>
          <a:extLst>
            <a:ext uri="{FF2B5EF4-FFF2-40B4-BE49-F238E27FC236}">
              <a16:creationId xmlns:a16="http://schemas.microsoft.com/office/drawing/2014/main" id="{20D05AE6-3208-4A58-BE47-2D208F2027AE}"/>
            </a:ext>
          </a:extLst>
        </xdr:cNvPr>
        <xdr:cNvSpPr/>
      </xdr:nvSpPr>
      <xdr:spPr>
        <a:xfrm>
          <a:off x="2681816" y="596900"/>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ECONÔMICOS</a:t>
          </a:r>
        </a:p>
      </xdr:txBody>
    </xdr:sp>
    <xdr:clientData/>
  </xdr:twoCellAnchor>
  <xdr:twoCellAnchor editAs="absolute">
    <xdr:from>
      <xdr:col>3</xdr:col>
      <xdr:colOff>357716</xdr:colOff>
      <xdr:row>1</xdr:row>
      <xdr:rowOff>93133</xdr:rowOff>
    </xdr:from>
    <xdr:to>
      <xdr:col>3</xdr:col>
      <xdr:colOff>1638299</xdr:colOff>
      <xdr:row>2</xdr:row>
      <xdr:rowOff>11450</xdr:rowOff>
    </xdr:to>
    <xdr:sp macro="" textlink="">
      <xdr:nvSpPr>
        <xdr:cNvPr id="37" name="Retângulo 36">
          <a:hlinkClick xmlns:r="http://schemas.openxmlformats.org/officeDocument/2006/relationships" r:id="rId10"/>
          <a:extLst>
            <a:ext uri="{FF2B5EF4-FFF2-40B4-BE49-F238E27FC236}">
              <a16:creationId xmlns:a16="http://schemas.microsoft.com/office/drawing/2014/main" id="{5D79F18A-3616-44AF-BF21-52251380C7DB}"/>
            </a:ext>
          </a:extLst>
        </xdr:cNvPr>
        <xdr:cNvSpPr/>
      </xdr:nvSpPr>
      <xdr:spPr>
        <a:xfrm>
          <a:off x="3987799" y="590550"/>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SOCIALES</a:t>
          </a:r>
        </a:p>
      </xdr:txBody>
    </xdr:sp>
    <xdr:clientData/>
  </xdr:twoCellAnchor>
  <xdr:twoCellAnchor editAs="absolute">
    <xdr:from>
      <xdr:col>3</xdr:col>
      <xdr:colOff>1674283</xdr:colOff>
      <xdr:row>1</xdr:row>
      <xdr:rowOff>97366</xdr:rowOff>
    </xdr:from>
    <xdr:to>
      <xdr:col>4</xdr:col>
      <xdr:colOff>1240366</xdr:colOff>
      <xdr:row>2</xdr:row>
      <xdr:rowOff>15683</xdr:rowOff>
    </xdr:to>
    <xdr:sp macro="" textlink="">
      <xdr:nvSpPr>
        <xdr:cNvPr id="38" name="Retângulo 37">
          <a:hlinkClick xmlns:r="http://schemas.openxmlformats.org/officeDocument/2006/relationships" r:id="rId11"/>
          <a:extLst>
            <a:ext uri="{FF2B5EF4-FFF2-40B4-BE49-F238E27FC236}">
              <a16:creationId xmlns:a16="http://schemas.microsoft.com/office/drawing/2014/main" id="{10C500A6-AD9A-4ABF-872D-DF0569394052}"/>
            </a:ext>
          </a:extLst>
        </xdr:cNvPr>
        <xdr:cNvSpPr/>
      </xdr:nvSpPr>
      <xdr:spPr>
        <a:xfrm>
          <a:off x="5304366" y="594783"/>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TECNOLÓGICOS</a:t>
          </a:r>
        </a:p>
      </xdr:txBody>
    </xdr:sp>
    <xdr:clientData/>
  </xdr:twoCellAnchor>
  <xdr:twoCellAnchor editAs="absolute">
    <xdr:from>
      <xdr:col>4</xdr:col>
      <xdr:colOff>1265766</xdr:colOff>
      <xdr:row>1</xdr:row>
      <xdr:rowOff>91016</xdr:rowOff>
    </xdr:from>
    <xdr:to>
      <xdr:col>5</xdr:col>
      <xdr:colOff>831849</xdr:colOff>
      <xdr:row>2</xdr:row>
      <xdr:rowOff>9333</xdr:rowOff>
    </xdr:to>
    <xdr:sp macro="" textlink="">
      <xdr:nvSpPr>
        <xdr:cNvPr id="39" name="Retângulo 38">
          <a:hlinkClick xmlns:r="http://schemas.openxmlformats.org/officeDocument/2006/relationships" r:id="rId12"/>
          <a:extLst>
            <a:ext uri="{FF2B5EF4-FFF2-40B4-BE49-F238E27FC236}">
              <a16:creationId xmlns:a16="http://schemas.microsoft.com/office/drawing/2014/main" id="{D2F0BBE2-9DA2-493C-A602-60C7E7546989}"/>
            </a:ext>
          </a:extLst>
        </xdr:cNvPr>
        <xdr:cNvSpPr/>
      </xdr:nvSpPr>
      <xdr:spPr>
        <a:xfrm>
          <a:off x="6610349" y="588433"/>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AMBIENTAL</a:t>
          </a:r>
        </a:p>
      </xdr:txBody>
    </xdr:sp>
    <xdr:clientData/>
  </xdr:twoCellAnchor>
  <xdr:twoCellAnchor editAs="absolute">
    <xdr:from>
      <xdr:col>5</xdr:col>
      <xdr:colOff>867832</xdr:colOff>
      <xdr:row>1</xdr:row>
      <xdr:rowOff>95250</xdr:rowOff>
    </xdr:from>
    <xdr:to>
      <xdr:col>6</xdr:col>
      <xdr:colOff>433915</xdr:colOff>
      <xdr:row>2</xdr:row>
      <xdr:rowOff>13567</xdr:rowOff>
    </xdr:to>
    <xdr:sp macro="" textlink="">
      <xdr:nvSpPr>
        <xdr:cNvPr id="40" name="Retângulo 39">
          <a:hlinkClick xmlns:r="http://schemas.openxmlformats.org/officeDocument/2006/relationships" r:id="rId13"/>
          <a:extLst>
            <a:ext uri="{FF2B5EF4-FFF2-40B4-BE49-F238E27FC236}">
              <a16:creationId xmlns:a16="http://schemas.microsoft.com/office/drawing/2014/main" id="{515FAEEF-E814-4883-935B-7D3722FC3618}"/>
            </a:ext>
          </a:extLst>
        </xdr:cNvPr>
        <xdr:cNvSpPr/>
      </xdr:nvSpPr>
      <xdr:spPr>
        <a:xfrm>
          <a:off x="7926915" y="592667"/>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LEGAL</a:t>
          </a:r>
        </a:p>
      </xdr:txBody>
    </xdr:sp>
    <xdr:clientData/>
  </xdr:twoCellAnchor>
  <xdr:twoCellAnchor editAs="oneCell">
    <xdr:from>
      <xdr:col>3</xdr:col>
      <xdr:colOff>1189037</xdr:colOff>
      <xdr:row>2</xdr:row>
      <xdr:rowOff>101600</xdr:rowOff>
    </xdr:from>
    <xdr:to>
      <xdr:col>4</xdr:col>
      <xdr:colOff>1212850</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5EF92A01-2F1E-4A76-9FAA-BD4C7CF40715}"/>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4</xdr:col>
      <xdr:colOff>1259414</xdr:colOff>
      <xdr:row>0</xdr:row>
      <xdr:rowOff>0</xdr:rowOff>
    </xdr:from>
    <xdr:to>
      <xdr:col>5</xdr:col>
      <xdr:colOff>586313</xdr:colOff>
      <xdr:row>1</xdr:row>
      <xdr:rowOff>2910</xdr:rowOff>
    </xdr:to>
    <xdr:sp macro="" textlink="">
      <xdr:nvSpPr>
        <xdr:cNvPr id="27" name="Retângulo 26">
          <a:hlinkClick xmlns:r="http://schemas.openxmlformats.org/officeDocument/2006/relationships" r:id="rId1"/>
          <a:extLst>
            <a:ext uri="{FF2B5EF4-FFF2-40B4-BE49-F238E27FC236}">
              <a16:creationId xmlns:a16="http://schemas.microsoft.com/office/drawing/2014/main" id="{53BA0E92-3273-4255-981E-E0B631C29B11}"/>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28" name="Imagem 27">
          <a:extLst>
            <a:ext uri="{FF2B5EF4-FFF2-40B4-BE49-F238E27FC236}">
              <a16:creationId xmlns:a16="http://schemas.microsoft.com/office/drawing/2014/main" id="{976A3787-4880-401D-ABC3-BE33523939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29" name="Retângulo 28">
          <a:hlinkClick xmlns:r="http://schemas.openxmlformats.org/officeDocument/2006/relationships" r:id="rId3"/>
          <a:extLst>
            <a:ext uri="{FF2B5EF4-FFF2-40B4-BE49-F238E27FC236}">
              <a16:creationId xmlns:a16="http://schemas.microsoft.com/office/drawing/2014/main" id="{F9DCBDEB-574E-428F-9F25-A0FC5B7E578B}"/>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30" name="Retângulo 29">
          <a:hlinkClick xmlns:r="http://schemas.openxmlformats.org/officeDocument/2006/relationships" r:id="rId4"/>
          <a:extLst>
            <a:ext uri="{FF2B5EF4-FFF2-40B4-BE49-F238E27FC236}">
              <a16:creationId xmlns:a16="http://schemas.microsoft.com/office/drawing/2014/main" id="{4A6F0018-3C84-4297-AE70-D73E31DF9F7C}"/>
            </a:ext>
          </a:extLst>
        </xdr:cNvPr>
        <xdr:cNvSpPr>
          <a:spLocks/>
        </xdr:cNvSpPr>
      </xdr:nvSpPr>
      <xdr:spPr>
        <a:xfrm>
          <a:off x="2438399" y="0"/>
          <a:ext cx="1032574"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31" name="Retângulo 30">
          <a:hlinkClick xmlns:r="http://schemas.openxmlformats.org/officeDocument/2006/relationships" r:id="rId5"/>
          <a:extLst>
            <a:ext uri="{FF2B5EF4-FFF2-40B4-BE49-F238E27FC236}">
              <a16:creationId xmlns:a16="http://schemas.microsoft.com/office/drawing/2014/main" id="{0E382905-2E58-4B3C-8FB6-2042301B4D83}"/>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4</xdr:col>
      <xdr:colOff>218015</xdr:colOff>
      <xdr:row>1</xdr:row>
      <xdr:rowOff>2910</xdr:rowOff>
    </xdr:to>
    <xdr:sp macro="" textlink="">
      <xdr:nvSpPr>
        <xdr:cNvPr id="32" name="Retângulo 31">
          <a:hlinkClick xmlns:r="http://schemas.openxmlformats.org/officeDocument/2006/relationships" r:id="rId6"/>
          <a:extLst>
            <a:ext uri="{FF2B5EF4-FFF2-40B4-BE49-F238E27FC236}">
              <a16:creationId xmlns:a16="http://schemas.microsoft.com/office/drawing/2014/main" id="{02D14B13-D89F-4258-86E6-506C6209F8C8}"/>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218016</xdr:colOff>
      <xdr:row>0</xdr:row>
      <xdr:rowOff>0</xdr:rowOff>
    </xdr:from>
    <xdr:to>
      <xdr:col>4</xdr:col>
      <xdr:colOff>1259415</xdr:colOff>
      <xdr:row>1</xdr:row>
      <xdr:rowOff>2910</xdr:rowOff>
    </xdr:to>
    <xdr:sp macro="" textlink="">
      <xdr:nvSpPr>
        <xdr:cNvPr id="33" name="Retângulo 32">
          <a:hlinkClick xmlns:r="http://schemas.openxmlformats.org/officeDocument/2006/relationships" r:id="rId7"/>
          <a:extLst>
            <a:ext uri="{FF2B5EF4-FFF2-40B4-BE49-F238E27FC236}">
              <a16:creationId xmlns:a16="http://schemas.microsoft.com/office/drawing/2014/main" id="{A388FCD6-25BC-49CE-8207-98DBD6CAF099}"/>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588436</xdr:colOff>
      <xdr:row>0</xdr:row>
      <xdr:rowOff>0</xdr:rowOff>
    </xdr:from>
    <xdr:to>
      <xdr:col>5</xdr:col>
      <xdr:colOff>1623952</xdr:colOff>
      <xdr:row>1</xdr:row>
      <xdr:rowOff>2910</xdr:rowOff>
    </xdr:to>
    <xdr:sp macro="" textlink="">
      <xdr:nvSpPr>
        <xdr:cNvPr id="34" name="Retângulo 33">
          <a:hlinkClick xmlns:r="http://schemas.openxmlformats.org/officeDocument/2006/relationships" r:id="rId8"/>
          <a:extLst>
            <a:ext uri="{FF2B5EF4-FFF2-40B4-BE49-F238E27FC236}">
              <a16:creationId xmlns:a16="http://schemas.microsoft.com/office/drawing/2014/main" id="{D1AA6E16-912A-4FA4-8631-3172888149DC}"/>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2</xdr:col>
      <xdr:colOff>1111245</xdr:colOff>
      <xdr:row>1</xdr:row>
      <xdr:rowOff>88899</xdr:rowOff>
    </xdr:from>
    <xdr:to>
      <xdr:col>2</xdr:col>
      <xdr:colOff>2391828</xdr:colOff>
      <xdr:row>2</xdr:row>
      <xdr:rowOff>7216</xdr:rowOff>
    </xdr:to>
    <xdr:sp macro="" textlink="">
      <xdr:nvSpPr>
        <xdr:cNvPr id="35" name="Retângulo 34">
          <a:hlinkClick xmlns:r="http://schemas.openxmlformats.org/officeDocument/2006/relationships" r:id="rId4"/>
          <a:extLst>
            <a:ext uri="{FF2B5EF4-FFF2-40B4-BE49-F238E27FC236}">
              <a16:creationId xmlns:a16="http://schemas.microsoft.com/office/drawing/2014/main" id="{4EAE6CC0-4426-428A-BFB2-082F7EA7E7BA}"/>
            </a:ext>
          </a:extLst>
        </xdr:cNvPr>
        <xdr:cNvSpPr/>
      </xdr:nvSpPr>
      <xdr:spPr>
        <a:xfrm>
          <a:off x="1354662" y="586316"/>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POLÍTICOS</a:t>
          </a:r>
        </a:p>
      </xdr:txBody>
    </xdr:sp>
    <xdr:clientData/>
  </xdr:twoCellAnchor>
  <xdr:twoCellAnchor editAs="absolute">
    <xdr:from>
      <xdr:col>2</xdr:col>
      <xdr:colOff>2427811</xdr:colOff>
      <xdr:row>1</xdr:row>
      <xdr:rowOff>93132</xdr:rowOff>
    </xdr:from>
    <xdr:to>
      <xdr:col>3</xdr:col>
      <xdr:colOff>321728</xdr:colOff>
      <xdr:row>2</xdr:row>
      <xdr:rowOff>11449</xdr:rowOff>
    </xdr:to>
    <xdr:sp macro="" textlink="">
      <xdr:nvSpPr>
        <xdr:cNvPr id="36" name="Retângulo 35">
          <a:hlinkClick xmlns:r="http://schemas.openxmlformats.org/officeDocument/2006/relationships" r:id="rId9"/>
          <a:extLst>
            <a:ext uri="{FF2B5EF4-FFF2-40B4-BE49-F238E27FC236}">
              <a16:creationId xmlns:a16="http://schemas.microsoft.com/office/drawing/2014/main" id="{CAEF0C5A-659C-4164-AE17-F07677224BDB}"/>
            </a:ext>
          </a:extLst>
        </xdr:cNvPr>
        <xdr:cNvSpPr/>
      </xdr:nvSpPr>
      <xdr:spPr>
        <a:xfrm>
          <a:off x="2671228" y="590549"/>
          <a:ext cx="12805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ECONÔMICOS</a:t>
          </a:r>
        </a:p>
      </xdr:txBody>
    </xdr:sp>
    <xdr:clientData/>
  </xdr:twoCellAnchor>
  <xdr:twoCellAnchor editAs="absolute">
    <xdr:from>
      <xdr:col>3</xdr:col>
      <xdr:colOff>347128</xdr:colOff>
      <xdr:row>1</xdr:row>
      <xdr:rowOff>86782</xdr:rowOff>
    </xdr:from>
    <xdr:to>
      <xdr:col>3</xdr:col>
      <xdr:colOff>1627711</xdr:colOff>
      <xdr:row>2</xdr:row>
      <xdr:rowOff>5099</xdr:rowOff>
    </xdr:to>
    <xdr:sp macro="" textlink="">
      <xdr:nvSpPr>
        <xdr:cNvPr id="37" name="Retângulo 36">
          <a:hlinkClick xmlns:r="http://schemas.openxmlformats.org/officeDocument/2006/relationships" r:id="rId10"/>
          <a:extLst>
            <a:ext uri="{FF2B5EF4-FFF2-40B4-BE49-F238E27FC236}">
              <a16:creationId xmlns:a16="http://schemas.microsoft.com/office/drawing/2014/main" id="{9634F335-43C3-42FE-A5AA-0A7343F1EFD6}"/>
            </a:ext>
          </a:extLst>
        </xdr:cNvPr>
        <xdr:cNvSpPr/>
      </xdr:nvSpPr>
      <xdr:spPr>
        <a:xfrm>
          <a:off x="3977211" y="584199"/>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SOCIALES</a:t>
          </a:r>
        </a:p>
      </xdr:txBody>
    </xdr:sp>
    <xdr:clientData/>
  </xdr:twoCellAnchor>
  <xdr:twoCellAnchor editAs="absolute">
    <xdr:from>
      <xdr:col>3</xdr:col>
      <xdr:colOff>1663695</xdr:colOff>
      <xdr:row>1</xdr:row>
      <xdr:rowOff>91015</xdr:rowOff>
    </xdr:from>
    <xdr:to>
      <xdr:col>4</xdr:col>
      <xdr:colOff>1229778</xdr:colOff>
      <xdr:row>2</xdr:row>
      <xdr:rowOff>9332</xdr:rowOff>
    </xdr:to>
    <xdr:sp macro="" textlink="">
      <xdr:nvSpPr>
        <xdr:cNvPr id="38" name="Retângulo 37">
          <a:hlinkClick xmlns:r="http://schemas.openxmlformats.org/officeDocument/2006/relationships" r:id="rId11"/>
          <a:extLst>
            <a:ext uri="{FF2B5EF4-FFF2-40B4-BE49-F238E27FC236}">
              <a16:creationId xmlns:a16="http://schemas.microsoft.com/office/drawing/2014/main" id="{31B2ABEA-56A3-4BB6-9A03-6264FBB7B144}"/>
            </a:ext>
          </a:extLst>
        </xdr:cNvPr>
        <xdr:cNvSpPr/>
      </xdr:nvSpPr>
      <xdr:spPr>
        <a:xfrm>
          <a:off x="5293778" y="588432"/>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TECNOLÓGICOS</a:t>
          </a:r>
        </a:p>
      </xdr:txBody>
    </xdr:sp>
    <xdr:clientData/>
  </xdr:twoCellAnchor>
  <xdr:twoCellAnchor editAs="absolute">
    <xdr:from>
      <xdr:col>4</xdr:col>
      <xdr:colOff>1255178</xdr:colOff>
      <xdr:row>1</xdr:row>
      <xdr:rowOff>84665</xdr:rowOff>
    </xdr:from>
    <xdr:to>
      <xdr:col>5</xdr:col>
      <xdr:colOff>821261</xdr:colOff>
      <xdr:row>2</xdr:row>
      <xdr:rowOff>2982</xdr:rowOff>
    </xdr:to>
    <xdr:sp macro="" textlink="">
      <xdr:nvSpPr>
        <xdr:cNvPr id="39" name="Retângulo 38">
          <a:hlinkClick xmlns:r="http://schemas.openxmlformats.org/officeDocument/2006/relationships" r:id="rId12"/>
          <a:extLst>
            <a:ext uri="{FF2B5EF4-FFF2-40B4-BE49-F238E27FC236}">
              <a16:creationId xmlns:a16="http://schemas.microsoft.com/office/drawing/2014/main" id="{1524EEC5-CFF6-4D1D-9A6E-2494D20AB6C2}"/>
            </a:ext>
          </a:extLst>
        </xdr:cNvPr>
        <xdr:cNvSpPr/>
      </xdr:nvSpPr>
      <xdr:spPr>
        <a:xfrm>
          <a:off x="6599761" y="582082"/>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AMBIENTAL</a:t>
          </a:r>
        </a:p>
      </xdr:txBody>
    </xdr:sp>
    <xdr:clientData/>
  </xdr:twoCellAnchor>
  <xdr:twoCellAnchor editAs="absolute">
    <xdr:from>
      <xdr:col>5</xdr:col>
      <xdr:colOff>857244</xdr:colOff>
      <xdr:row>1</xdr:row>
      <xdr:rowOff>88899</xdr:rowOff>
    </xdr:from>
    <xdr:to>
      <xdr:col>6</xdr:col>
      <xdr:colOff>423327</xdr:colOff>
      <xdr:row>2</xdr:row>
      <xdr:rowOff>7216</xdr:rowOff>
    </xdr:to>
    <xdr:sp macro="" textlink="">
      <xdr:nvSpPr>
        <xdr:cNvPr id="40" name="Retângulo 39">
          <a:hlinkClick xmlns:r="http://schemas.openxmlformats.org/officeDocument/2006/relationships" r:id="rId13"/>
          <a:extLst>
            <a:ext uri="{FF2B5EF4-FFF2-40B4-BE49-F238E27FC236}">
              <a16:creationId xmlns:a16="http://schemas.microsoft.com/office/drawing/2014/main" id="{1DE7A06C-098A-4175-B5E6-5922938B1FE1}"/>
            </a:ext>
          </a:extLst>
        </xdr:cNvPr>
        <xdr:cNvSpPr/>
      </xdr:nvSpPr>
      <xdr:spPr>
        <a:xfrm>
          <a:off x="7916327" y="586316"/>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LEGAL</a:t>
          </a:r>
        </a:p>
      </xdr:txBody>
    </xdr:sp>
    <xdr:clientData/>
  </xdr:twoCellAnchor>
  <xdr:twoCellAnchor editAs="oneCell">
    <xdr:from>
      <xdr:col>3</xdr:col>
      <xdr:colOff>1189037</xdr:colOff>
      <xdr:row>2</xdr:row>
      <xdr:rowOff>101600</xdr:rowOff>
    </xdr:from>
    <xdr:to>
      <xdr:col>4</xdr:col>
      <xdr:colOff>1212850</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9A3EED6A-803F-4E43-8D82-58BB3C90D5AF}"/>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4</xdr:col>
      <xdr:colOff>1259414</xdr:colOff>
      <xdr:row>0</xdr:row>
      <xdr:rowOff>0</xdr:rowOff>
    </xdr:from>
    <xdr:to>
      <xdr:col>5</xdr:col>
      <xdr:colOff>586313</xdr:colOff>
      <xdr:row>1</xdr:row>
      <xdr:rowOff>2910</xdr:rowOff>
    </xdr:to>
    <xdr:sp macro="" textlink="">
      <xdr:nvSpPr>
        <xdr:cNvPr id="20" name="Retângulo 19">
          <a:hlinkClick xmlns:r="http://schemas.openxmlformats.org/officeDocument/2006/relationships" r:id="rId1"/>
          <a:extLst>
            <a:ext uri="{FF2B5EF4-FFF2-40B4-BE49-F238E27FC236}">
              <a16:creationId xmlns:a16="http://schemas.microsoft.com/office/drawing/2014/main" id="{C0A26992-CD6A-4A65-87B9-F0F72EE777C0}"/>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21" name="Imagem 20">
          <a:extLst>
            <a:ext uri="{FF2B5EF4-FFF2-40B4-BE49-F238E27FC236}">
              <a16:creationId xmlns:a16="http://schemas.microsoft.com/office/drawing/2014/main" id="{3763FB8F-7C26-4FBD-8569-A323C9A96F8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22" name="Retângulo 21">
          <a:hlinkClick xmlns:r="http://schemas.openxmlformats.org/officeDocument/2006/relationships" r:id="rId3"/>
          <a:extLst>
            <a:ext uri="{FF2B5EF4-FFF2-40B4-BE49-F238E27FC236}">
              <a16:creationId xmlns:a16="http://schemas.microsoft.com/office/drawing/2014/main" id="{9705C853-CD90-446A-8B2A-D420068F001A}"/>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23" name="Retângulo 22">
          <a:hlinkClick xmlns:r="http://schemas.openxmlformats.org/officeDocument/2006/relationships" r:id="rId4"/>
          <a:extLst>
            <a:ext uri="{FF2B5EF4-FFF2-40B4-BE49-F238E27FC236}">
              <a16:creationId xmlns:a16="http://schemas.microsoft.com/office/drawing/2014/main" id="{C2B9DE49-5B68-4F22-93E4-095F331C57CC}"/>
            </a:ext>
          </a:extLst>
        </xdr:cNvPr>
        <xdr:cNvSpPr>
          <a:spLocks/>
        </xdr:cNvSpPr>
      </xdr:nvSpPr>
      <xdr:spPr>
        <a:xfrm>
          <a:off x="2438399" y="0"/>
          <a:ext cx="1032574"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24" name="Retângulo 23">
          <a:hlinkClick xmlns:r="http://schemas.openxmlformats.org/officeDocument/2006/relationships" r:id="rId5"/>
          <a:extLst>
            <a:ext uri="{FF2B5EF4-FFF2-40B4-BE49-F238E27FC236}">
              <a16:creationId xmlns:a16="http://schemas.microsoft.com/office/drawing/2014/main" id="{803F0F35-705D-4389-95FA-86941E9CA0C1}"/>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4</xdr:col>
      <xdr:colOff>218015</xdr:colOff>
      <xdr:row>1</xdr:row>
      <xdr:rowOff>2910</xdr:rowOff>
    </xdr:to>
    <xdr:sp macro="" textlink="">
      <xdr:nvSpPr>
        <xdr:cNvPr id="37" name="Retângulo 36">
          <a:hlinkClick xmlns:r="http://schemas.openxmlformats.org/officeDocument/2006/relationships" r:id="rId6"/>
          <a:extLst>
            <a:ext uri="{FF2B5EF4-FFF2-40B4-BE49-F238E27FC236}">
              <a16:creationId xmlns:a16="http://schemas.microsoft.com/office/drawing/2014/main" id="{35785753-6105-4D3A-909E-2D63BEB941FA}"/>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218016</xdr:colOff>
      <xdr:row>0</xdr:row>
      <xdr:rowOff>0</xdr:rowOff>
    </xdr:from>
    <xdr:to>
      <xdr:col>4</xdr:col>
      <xdr:colOff>1259415</xdr:colOff>
      <xdr:row>1</xdr:row>
      <xdr:rowOff>2910</xdr:rowOff>
    </xdr:to>
    <xdr:sp macro="" textlink="">
      <xdr:nvSpPr>
        <xdr:cNvPr id="38" name="Retângulo 37">
          <a:hlinkClick xmlns:r="http://schemas.openxmlformats.org/officeDocument/2006/relationships" r:id="rId7"/>
          <a:extLst>
            <a:ext uri="{FF2B5EF4-FFF2-40B4-BE49-F238E27FC236}">
              <a16:creationId xmlns:a16="http://schemas.microsoft.com/office/drawing/2014/main" id="{B0D25799-592E-4D4B-A414-60E2C6E0F82E}"/>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588436</xdr:colOff>
      <xdr:row>0</xdr:row>
      <xdr:rowOff>0</xdr:rowOff>
    </xdr:from>
    <xdr:to>
      <xdr:col>5</xdr:col>
      <xdr:colOff>1623952</xdr:colOff>
      <xdr:row>1</xdr:row>
      <xdr:rowOff>2910</xdr:rowOff>
    </xdr:to>
    <xdr:sp macro="" textlink="">
      <xdr:nvSpPr>
        <xdr:cNvPr id="39" name="Retângulo 38">
          <a:hlinkClick xmlns:r="http://schemas.openxmlformats.org/officeDocument/2006/relationships" r:id="rId8"/>
          <a:extLst>
            <a:ext uri="{FF2B5EF4-FFF2-40B4-BE49-F238E27FC236}">
              <a16:creationId xmlns:a16="http://schemas.microsoft.com/office/drawing/2014/main" id="{314AFA94-2A00-4EFF-AB94-EE8E519FD3FD}"/>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2</xdr:col>
      <xdr:colOff>1111247</xdr:colOff>
      <xdr:row>1</xdr:row>
      <xdr:rowOff>88901</xdr:rowOff>
    </xdr:from>
    <xdr:to>
      <xdr:col>2</xdr:col>
      <xdr:colOff>2391830</xdr:colOff>
      <xdr:row>2</xdr:row>
      <xdr:rowOff>7218</xdr:rowOff>
    </xdr:to>
    <xdr:sp macro="" textlink="">
      <xdr:nvSpPr>
        <xdr:cNvPr id="40" name="Retângulo 39">
          <a:hlinkClick xmlns:r="http://schemas.openxmlformats.org/officeDocument/2006/relationships" r:id="rId4"/>
          <a:extLst>
            <a:ext uri="{FF2B5EF4-FFF2-40B4-BE49-F238E27FC236}">
              <a16:creationId xmlns:a16="http://schemas.microsoft.com/office/drawing/2014/main" id="{D391AD77-8854-4E8F-8D3D-92332806C539}"/>
            </a:ext>
          </a:extLst>
        </xdr:cNvPr>
        <xdr:cNvSpPr/>
      </xdr:nvSpPr>
      <xdr:spPr>
        <a:xfrm>
          <a:off x="1354664" y="586318"/>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POLÍTICOS</a:t>
          </a:r>
        </a:p>
      </xdr:txBody>
    </xdr:sp>
    <xdr:clientData/>
  </xdr:twoCellAnchor>
  <xdr:twoCellAnchor editAs="absolute">
    <xdr:from>
      <xdr:col>2</xdr:col>
      <xdr:colOff>2427813</xdr:colOff>
      <xdr:row>1</xdr:row>
      <xdr:rowOff>93134</xdr:rowOff>
    </xdr:from>
    <xdr:to>
      <xdr:col>3</xdr:col>
      <xdr:colOff>321730</xdr:colOff>
      <xdr:row>2</xdr:row>
      <xdr:rowOff>11451</xdr:rowOff>
    </xdr:to>
    <xdr:sp macro="" textlink="">
      <xdr:nvSpPr>
        <xdr:cNvPr id="41" name="Retângulo 40">
          <a:hlinkClick xmlns:r="http://schemas.openxmlformats.org/officeDocument/2006/relationships" r:id="rId9"/>
          <a:extLst>
            <a:ext uri="{FF2B5EF4-FFF2-40B4-BE49-F238E27FC236}">
              <a16:creationId xmlns:a16="http://schemas.microsoft.com/office/drawing/2014/main" id="{87B48430-D07C-442F-862A-20470A2B1BF9}"/>
            </a:ext>
          </a:extLst>
        </xdr:cNvPr>
        <xdr:cNvSpPr/>
      </xdr:nvSpPr>
      <xdr:spPr>
        <a:xfrm>
          <a:off x="2671230" y="590551"/>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ECONÔMICOS</a:t>
          </a:r>
        </a:p>
      </xdr:txBody>
    </xdr:sp>
    <xdr:clientData/>
  </xdr:twoCellAnchor>
  <xdr:twoCellAnchor editAs="absolute">
    <xdr:from>
      <xdr:col>3</xdr:col>
      <xdr:colOff>347130</xdr:colOff>
      <xdr:row>1</xdr:row>
      <xdr:rowOff>97367</xdr:rowOff>
    </xdr:from>
    <xdr:to>
      <xdr:col>3</xdr:col>
      <xdr:colOff>1627713</xdr:colOff>
      <xdr:row>2</xdr:row>
      <xdr:rowOff>15684</xdr:rowOff>
    </xdr:to>
    <xdr:sp macro="" textlink="">
      <xdr:nvSpPr>
        <xdr:cNvPr id="42" name="Retângulo 41">
          <a:hlinkClick xmlns:r="http://schemas.openxmlformats.org/officeDocument/2006/relationships" r:id="rId10"/>
          <a:extLst>
            <a:ext uri="{FF2B5EF4-FFF2-40B4-BE49-F238E27FC236}">
              <a16:creationId xmlns:a16="http://schemas.microsoft.com/office/drawing/2014/main" id="{4E0BF1ED-3A73-46B2-BCFC-37E92D2566E5}"/>
            </a:ext>
          </a:extLst>
        </xdr:cNvPr>
        <xdr:cNvSpPr/>
      </xdr:nvSpPr>
      <xdr:spPr>
        <a:xfrm>
          <a:off x="3977213" y="594784"/>
          <a:ext cx="12805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SOCIALES</a:t>
          </a:r>
        </a:p>
      </xdr:txBody>
    </xdr:sp>
    <xdr:clientData/>
  </xdr:twoCellAnchor>
  <xdr:twoCellAnchor editAs="absolute">
    <xdr:from>
      <xdr:col>3</xdr:col>
      <xdr:colOff>1663697</xdr:colOff>
      <xdr:row>1</xdr:row>
      <xdr:rowOff>91017</xdr:rowOff>
    </xdr:from>
    <xdr:to>
      <xdr:col>4</xdr:col>
      <xdr:colOff>1229780</xdr:colOff>
      <xdr:row>2</xdr:row>
      <xdr:rowOff>9334</xdr:rowOff>
    </xdr:to>
    <xdr:sp macro="" textlink="">
      <xdr:nvSpPr>
        <xdr:cNvPr id="43" name="Retângulo 42">
          <a:hlinkClick xmlns:r="http://schemas.openxmlformats.org/officeDocument/2006/relationships" r:id="rId11"/>
          <a:extLst>
            <a:ext uri="{FF2B5EF4-FFF2-40B4-BE49-F238E27FC236}">
              <a16:creationId xmlns:a16="http://schemas.microsoft.com/office/drawing/2014/main" id="{490C20D6-E4AE-4FA2-821A-83A04FF28B83}"/>
            </a:ext>
          </a:extLst>
        </xdr:cNvPr>
        <xdr:cNvSpPr/>
      </xdr:nvSpPr>
      <xdr:spPr>
        <a:xfrm>
          <a:off x="5293780" y="588434"/>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TECNOLÓGICOS</a:t>
          </a:r>
        </a:p>
      </xdr:txBody>
    </xdr:sp>
    <xdr:clientData/>
  </xdr:twoCellAnchor>
  <xdr:twoCellAnchor editAs="absolute">
    <xdr:from>
      <xdr:col>4</xdr:col>
      <xdr:colOff>1255180</xdr:colOff>
      <xdr:row>1</xdr:row>
      <xdr:rowOff>84667</xdr:rowOff>
    </xdr:from>
    <xdr:to>
      <xdr:col>5</xdr:col>
      <xdr:colOff>821263</xdr:colOff>
      <xdr:row>2</xdr:row>
      <xdr:rowOff>2984</xdr:rowOff>
    </xdr:to>
    <xdr:sp macro="" textlink="">
      <xdr:nvSpPr>
        <xdr:cNvPr id="44" name="Retângulo 43">
          <a:hlinkClick xmlns:r="http://schemas.openxmlformats.org/officeDocument/2006/relationships" r:id="rId12"/>
          <a:extLst>
            <a:ext uri="{FF2B5EF4-FFF2-40B4-BE49-F238E27FC236}">
              <a16:creationId xmlns:a16="http://schemas.microsoft.com/office/drawing/2014/main" id="{1CEF99BD-E9DD-42F3-A093-2B2726AD3716}"/>
            </a:ext>
          </a:extLst>
        </xdr:cNvPr>
        <xdr:cNvSpPr/>
      </xdr:nvSpPr>
      <xdr:spPr>
        <a:xfrm>
          <a:off x="6599763" y="582084"/>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AMBIENTAL</a:t>
          </a:r>
        </a:p>
      </xdr:txBody>
    </xdr:sp>
    <xdr:clientData/>
  </xdr:twoCellAnchor>
  <xdr:twoCellAnchor editAs="absolute">
    <xdr:from>
      <xdr:col>5</xdr:col>
      <xdr:colOff>857246</xdr:colOff>
      <xdr:row>1</xdr:row>
      <xdr:rowOff>88901</xdr:rowOff>
    </xdr:from>
    <xdr:to>
      <xdr:col>6</xdr:col>
      <xdr:colOff>423329</xdr:colOff>
      <xdr:row>2</xdr:row>
      <xdr:rowOff>7218</xdr:rowOff>
    </xdr:to>
    <xdr:sp macro="" textlink="">
      <xdr:nvSpPr>
        <xdr:cNvPr id="45" name="Retângulo 44">
          <a:hlinkClick xmlns:r="http://schemas.openxmlformats.org/officeDocument/2006/relationships" r:id="rId13"/>
          <a:extLst>
            <a:ext uri="{FF2B5EF4-FFF2-40B4-BE49-F238E27FC236}">
              <a16:creationId xmlns:a16="http://schemas.microsoft.com/office/drawing/2014/main" id="{172A9F46-5433-449A-9B3D-1D3056FA59CF}"/>
            </a:ext>
          </a:extLst>
        </xdr:cNvPr>
        <xdr:cNvSpPr/>
      </xdr:nvSpPr>
      <xdr:spPr>
        <a:xfrm>
          <a:off x="7916329" y="586318"/>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LEGAL</a:t>
          </a:r>
        </a:p>
      </xdr:txBody>
    </xdr:sp>
    <xdr:clientData/>
  </xdr:twoCellAnchor>
  <xdr:twoCellAnchor editAs="oneCell">
    <xdr:from>
      <xdr:col>3</xdr:col>
      <xdr:colOff>1189037</xdr:colOff>
      <xdr:row>2</xdr:row>
      <xdr:rowOff>101600</xdr:rowOff>
    </xdr:from>
    <xdr:to>
      <xdr:col>4</xdr:col>
      <xdr:colOff>1212850</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853924AB-FE68-4F86-B64A-8B39906DB296}"/>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1259414</xdr:colOff>
      <xdr:row>0</xdr:row>
      <xdr:rowOff>0</xdr:rowOff>
    </xdr:from>
    <xdr:to>
      <xdr:col>5</xdr:col>
      <xdr:colOff>586313</xdr:colOff>
      <xdr:row>1</xdr:row>
      <xdr:rowOff>2910</xdr:rowOff>
    </xdr:to>
    <xdr:sp macro="" textlink="">
      <xdr:nvSpPr>
        <xdr:cNvPr id="15" name="Retângulo 14">
          <a:hlinkClick xmlns:r="http://schemas.openxmlformats.org/officeDocument/2006/relationships" r:id="rId1"/>
          <a:extLst>
            <a:ext uri="{FF2B5EF4-FFF2-40B4-BE49-F238E27FC236}">
              <a16:creationId xmlns:a16="http://schemas.microsoft.com/office/drawing/2014/main" id="{D259B48E-06D2-44B3-A02A-8C3DB3CB2F61}"/>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16" name="Imagem 15">
          <a:extLst>
            <a:ext uri="{FF2B5EF4-FFF2-40B4-BE49-F238E27FC236}">
              <a16:creationId xmlns:a16="http://schemas.microsoft.com/office/drawing/2014/main" id="{6891A433-3ACB-41E8-A90C-D153D32CAF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17" name="Retângulo 16">
          <a:hlinkClick xmlns:r="http://schemas.openxmlformats.org/officeDocument/2006/relationships" r:id="rId3"/>
          <a:extLst>
            <a:ext uri="{FF2B5EF4-FFF2-40B4-BE49-F238E27FC236}">
              <a16:creationId xmlns:a16="http://schemas.microsoft.com/office/drawing/2014/main" id="{AB8111AF-67B9-4D0E-96ED-3F1F52A031E3}"/>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18" name="Retângulo 17">
          <a:hlinkClick xmlns:r="http://schemas.openxmlformats.org/officeDocument/2006/relationships" r:id="rId4"/>
          <a:extLst>
            <a:ext uri="{FF2B5EF4-FFF2-40B4-BE49-F238E27FC236}">
              <a16:creationId xmlns:a16="http://schemas.microsoft.com/office/drawing/2014/main" id="{ACC76D67-C94F-4DB8-AF11-DD704626A052}"/>
            </a:ext>
          </a:extLst>
        </xdr:cNvPr>
        <xdr:cNvSpPr>
          <a:spLocks/>
        </xdr:cNvSpPr>
      </xdr:nvSpPr>
      <xdr:spPr>
        <a:xfrm>
          <a:off x="2438399" y="0"/>
          <a:ext cx="1032574"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19" name="Retângulo 18">
          <a:hlinkClick xmlns:r="http://schemas.openxmlformats.org/officeDocument/2006/relationships" r:id="rId5"/>
          <a:extLst>
            <a:ext uri="{FF2B5EF4-FFF2-40B4-BE49-F238E27FC236}">
              <a16:creationId xmlns:a16="http://schemas.microsoft.com/office/drawing/2014/main" id="{9A467F1A-F214-4818-B761-C810E2AD29F8}"/>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4</xdr:col>
      <xdr:colOff>218015</xdr:colOff>
      <xdr:row>1</xdr:row>
      <xdr:rowOff>2910</xdr:rowOff>
    </xdr:to>
    <xdr:sp macro="" textlink="">
      <xdr:nvSpPr>
        <xdr:cNvPr id="20" name="Retângulo 19">
          <a:hlinkClick xmlns:r="http://schemas.openxmlformats.org/officeDocument/2006/relationships" r:id="rId6"/>
          <a:extLst>
            <a:ext uri="{FF2B5EF4-FFF2-40B4-BE49-F238E27FC236}">
              <a16:creationId xmlns:a16="http://schemas.microsoft.com/office/drawing/2014/main" id="{273308AF-2C7C-4723-8543-56E02CD8B539}"/>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218016</xdr:colOff>
      <xdr:row>0</xdr:row>
      <xdr:rowOff>0</xdr:rowOff>
    </xdr:from>
    <xdr:to>
      <xdr:col>4</xdr:col>
      <xdr:colOff>1259415</xdr:colOff>
      <xdr:row>1</xdr:row>
      <xdr:rowOff>2910</xdr:rowOff>
    </xdr:to>
    <xdr:sp macro="" textlink="">
      <xdr:nvSpPr>
        <xdr:cNvPr id="21" name="Retângulo 20">
          <a:hlinkClick xmlns:r="http://schemas.openxmlformats.org/officeDocument/2006/relationships" r:id="rId7"/>
          <a:extLst>
            <a:ext uri="{FF2B5EF4-FFF2-40B4-BE49-F238E27FC236}">
              <a16:creationId xmlns:a16="http://schemas.microsoft.com/office/drawing/2014/main" id="{B9388F9C-B33A-4394-9E34-EC0419D5A128}"/>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588436</xdr:colOff>
      <xdr:row>0</xdr:row>
      <xdr:rowOff>0</xdr:rowOff>
    </xdr:from>
    <xdr:to>
      <xdr:col>5</xdr:col>
      <xdr:colOff>1623952</xdr:colOff>
      <xdr:row>1</xdr:row>
      <xdr:rowOff>2910</xdr:rowOff>
    </xdr:to>
    <xdr:sp macro="" textlink="">
      <xdr:nvSpPr>
        <xdr:cNvPr id="22" name="Retângulo 21">
          <a:hlinkClick xmlns:r="http://schemas.openxmlformats.org/officeDocument/2006/relationships" r:id="rId8"/>
          <a:extLst>
            <a:ext uri="{FF2B5EF4-FFF2-40B4-BE49-F238E27FC236}">
              <a16:creationId xmlns:a16="http://schemas.microsoft.com/office/drawing/2014/main" id="{15577261-97A4-4F0D-8383-6027BFB273EE}"/>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2</xdr:col>
      <xdr:colOff>1111251</xdr:colOff>
      <xdr:row>1</xdr:row>
      <xdr:rowOff>88900</xdr:rowOff>
    </xdr:from>
    <xdr:to>
      <xdr:col>2</xdr:col>
      <xdr:colOff>2391834</xdr:colOff>
      <xdr:row>2</xdr:row>
      <xdr:rowOff>7217</xdr:rowOff>
    </xdr:to>
    <xdr:sp macro="" textlink="">
      <xdr:nvSpPr>
        <xdr:cNvPr id="34" name="Retângulo 33">
          <a:hlinkClick xmlns:r="http://schemas.openxmlformats.org/officeDocument/2006/relationships" r:id="rId4"/>
          <a:extLst>
            <a:ext uri="{FF2B5EF4-FFF2-40B4-BE49-F238E27FC236}">
              <a16:creationId xmlns:a16="http://schemas.microsoft.com/office/drawing/2014/main" id="{62008F07-8209-492A-AC2E-167893291589}"/>
            </a:ext>
          </a:extLst>
        </xdr:cNvPr>
        <xdr:cNvSpPr/>
      </xdr:nvSpPr>
      <xdr:spPr>
        <a:xfrm>
          <a:off x="1354668" y="586317"/>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POLÍTICOS</a:t>
          </a:r>
        </a:p>
      </xdr:txBody>
    </xdr:sp>
    <xdr:clientData/>
  </xdr:twoCellAnchor>
  <xdr:twoCellAnchor editAs="absolute">
    <xdr:from>
      <xdr:col>2</xdr:col>
      <xdr:colOff>2427817</xdr:colOff>
      <xdr:row>1</xdr:row>
      <xdr:rowOff>93133</xdr:rowOff>
    </xdr:from>
    <xdr:to>
      <xdr:col>3</xdr:col>
      <xdr:colOff>321734</xdr:colOff>
      <xdr:row>2</xdr:row>
      <xdr:rowOff>11450</xdr:rowOff>
    </xdr:to>
    <xdr:sp macro="" textlink="">
      <xdr:nvSpPr>
        <xdr:cNvPr id="35" name="Retângulo 34">
          <a:hlinkClick xmlns:r="http://schemas.openxmlformats.org/officeDocument/2006/relationships" r:id="rId9"/>
          <a:extLst>
            <a:ext uri="{FF2B5EF4-FFF2-40B4-BE49-F238E27FC236}">
              <a16:creationId xmlns:a16="http://schemas.microsoft.com/office/drawing/2014/main" id="{8C229803-E579-4CC6-B678-D203FA37885E}"/>
            </a:ext>
          </a:extLst>
        </xdr:cNvPr>
        <xdr:cNvSpPr/>
      </xdr:nvSpPr>
      <xdr:spPr>
        <a:xfrm>
          <a:off x="2671234" y="590550"/>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ECONÔMICOS</a:t>
          </a:r>
        </a:p>
      </xdr:txBody>
    </xdr:sp>
    <xdr:clientData/>
  </xdr:twoCellAnchor>
  <xdr:twoCellAnchor editAs="absolute">
    <xdr:from>
      <xdr:col>3</xdr:col>
      <xdr:colOff>347134</xdr:colOff>
      <xdr:row>1</xdr:row>
      <xdr:rowOff>86783</xdr:rowOff>
    </xdr:from>
    <xdr:to>
      <xdr:col>3</xdr:col>
      <xdr:colOff>1627717</xdr:colOff>
      <xdr:row>2</xdr:row>
      <xdr:rowOff>5100</xdr:rowOff>
    </xdr:to>
    <xdr:sp macro="" textlink="">
      <xdr:nvSpPr>
        <xdr:cNvPr id="37" name="Retângulo 36">
          <a:hlinkClick xmlns:r="http://schemas.openxmlformats.org/officeDocument/2006/relationships" r:id="rId10"/>
          <a:extLst>
            <a:ext uri="{FF2B5EF4-FFF2-40B4-BE49-F238E27FC236}">
              <a16:creationId xmlns:a16="http://schemas.microsoft.com/office/drawing/2014/main" id="{FCAA58E2-49C0-4890-A8F3-35AE261C4CB6}"/>
            </a:ext>
          </a:extLst>
        </xdr:cNvPr>
        <xdr:cNvSpPr/>
      </xdr:nvSpPr>
      <xdr:spPr>
        <a:xfrm>
          <a:off x="3977217" y="584200"/>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SOCIALES</a:t>
          </a:r>
        </a:p>
      </xdr:txBody>
    </xdr:sp>
    <xdr:clientData/>
  </xdr:twoCellAnchor>
  <xdr:twoCellAnchor editAs="absolute">
    <xdr:from>
      <xdr:col>3</xdr:col>
      <xdr:colOff>1663701</xdr:colOff>
      <xdr:row>1</xdr:row>
      <xdr:rowOff>91016</xdr:rowOff>
    </xdr:from>
    <xdr:to>
      <xdr:col>4</xdr:col>
      <xdr:colOff>1229784</xdr:colOff>
      <xdr:row>2</xdr:row>
      <xdr:rowOff>9333</xdr:rowOff>
    </xdr:to>
    <xdr:sp macro="" textlink="">
      <xdr:nvSpPr>
        <xdr:cNvPr id="38" name="Retângulo 37">
          <a:hlinkClick xmlns:r="http://schemas.openxmlformats.org/officeDocument/2006/relationships" r:id="rId11"/>
          <a:extLst>
            <a:ext uri="{FF2B5EF4-FFF2-40B4-BE49-F238E27FC236}">
              <a16:creationId xmlns:a16="http://schemas.microsoft.com/office/drawing/2014/main" id="{2772541A-8E1F-42A5-AF3D-BEAC5CAF8CF9}"/>
            </a:ext>
          </a:extLst>
        </xdr:cNvPr>
        <xdr:cNvSpPr/>
      </xdr:nvSpPr>
      <xdr:spPr>
        <a:xfrm>
          <a:off x="5293784" y="588433"/>
          <a:ext cx="12805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TECNOLÓGICOS</a:t>
          </a:r>
        </a:p>
      </xdr:txBody>
    </xdr:sp>
    <xdr:clientData/>
  </xdr:twoCellAnchor>
  <xdr:twoCellAnchor editAs="absolute">
    <xdr:from>
      <xdr:col>4</xdr:col>
      <xdr:colOff>1255184</xdr:colOff>
      <xdr:row>1</xdr:row>
      <xdr:rowOff>84666</xdr:rowOff>
    </xdr:from>
    <xdr:to>
      <xdr:col>5</xdr:col>
      <xdr:colOff>821267</xdr:colOff>
      <xdr:row>2</xdr:row>
      <xdr:rowOff>2983</xdr:rowOff>
    </xdr:to>
    <xdr:sp macro="" textlink="">
      <xdr:nvSpPr>
        <xdr:cNvPr id="39" name="Retângulo 38">
          <a:hlinkClick xmlns:r="http://schemas.openxmlformats.org/officeDocument/2006/relationships" r:id="rId12"/>
          <a:extLst>
            <a:ext uri="{FF2B5EF4-FFF2-40B4-BE49-F238E27FC236}">
              <a16:creationId xmlns:a16="http://schemas.microsoft.com/office/drawing/2014/main" id="{F257B29E-97E6-4947-AEEE-60F84A35D151}"/>
            </a:ext>
          </a:extLst>
        </xdr:cNvPr>
        <xdr:cNvSpPr/>
      </xdr:nvSpPr>
      <xdr:spPr>
        <a:xfrm>
          <a:off x="6599767" y="582083"/>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AMBIENTAL</a:t>
          </a:r>
        </a:p>
      </xdr:txBody>
    </xdr:sp>
    <xdr:clientData/>
  </xdr:twoCellAnchor>
  <xdr:twoCellAnchor editAs="absolute">
    <xdr:from>
      <xdr:col>5</xdr:col>
      <xdr:colOff>857250</xdr:colOff>
      <xdr:row>1</xdr:row>
      <xdr:rowOff>88900</xdr:rowOff>
    </xdr:from>
    <xdr:to>
      <xdr:col>6</xdr:col>
      <xdr:colOff>423333</xdr:colOff>
      <xdr:row>2</xdr:row>
      <xdr:rowOff>7217</xdr:rowOff>
    </xdr:to>
    <xdr:sp macro="" textlink="">
      <xdr:nvSpPr>
        <xdr:cNvPr id="40" name="Retângulo 39">
          <a:hlinkClick xmlns:r="http://schemas.openxmlformats.org/officeDocument/2006/relationships" r:id="rId13"/>
          <a:extLst>
            <a:ext uri="{FF2B5EF4-FFF2-40B4-BE49-F238E27FC236}">
              <a16:creationId xmlns:a16="http://schemas.microsoft.com/office/drawing/2014/main" id="{D3270E97-FB0B-4ED3-9FD9-23ACA564167A}"/>
            </a:ext>
          </a:extLst>
        </xdr:cNvPr>
        <xdr:cNvSpPr/>
      </xdr:nvSpPr>
      <xdr:spPr>
        <a:xfrm>
          <a:off x="7916333" y="586317"/>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LEGAL</a:t>
          </a:r>
        </a:p>
      </xdr:txBody>
    </xdr:sp>
    <xdr:clientData/>
  </xdr:twoCellAnchor>
  <xdr:twoCellAnchor editAs="oneCell">
    <xdr:from>
      <xdr:col>3</xdr:col>
      <xdr:colOff>1189037</xdr:colOff>
      <xdr:row>2</xdr:row>
      <xdr:rowOff>101600</xdr:rowOff>
    </xdr:from>
    <xdr:to>
      <xdr:col>4</xdr:col>
      <xdr:colOff>1212850</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3A161F8D-01F6-4CF2-B5EA-4AA5D56EA29C}"/>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4</xdr:col>
      <xdr:colOff>1259414</xdr:colOff>
      <xdr:row>0</xdr:row>
      <xdr:rowOff>0</xdr:rowOff>
    </xdr:from>
    <xdr:to>
      <xdr:col>5</xdr:col>
      <xdr:colOff>586313</xdr:colOff>
      <xdr:row>1</xdr:row>
      <xdr:rowOff>2910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5E7DE524-AA2B-418E-866C-1C194455FF3C}"/>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3" name="Imagem 2">
          <a:extLst>
            <a:ext uri="{FF2B5EF4-FFF2-40B4-BE49-F238E27FC236}">
              <a16:creationId xmlns:a16="http://schemas.microsoft.com/office/drawing/2014/main" id="{7926B659-F9E1-461B-8F39-F32161A7576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4" name="Retângulo 3">
          <a:hlinkClick xmlns:r="http://schemas.openxmlformats.org/officeDocument/2006/relationships" r:id="rId3"/>
          <a:extLst>
            <a:ext uri="{FF2B5EF4-FFF2-40B4-BE49-F238E27FC236}">
              <a16:creationId xmlns:a16="http://schemas.microsoft.com/office/drawing/2014/main" id="{161A686D-4F19-4C9B-B84D-57E8BA99CE89}"/>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5" name="Retângulo 4">
          <a:hlinkClick xmlns:r="http://schemas.openxmlformats.org/officeDocument/2006/relationships" r:id="rId4"/>
          <a:extLst>
            <a:ext uri="{FF2B5EF4-FFF2-40B4-BE49-F238E27FC236}">
              <a16:creationId xmlns:a16="http://schemas.microsoft.com/office/drawing/2014/main" id="{90A9944D-0A5E-49FD-92E7-9FAFE9005033}"/>
            </a:ext>
          </a:extLst>
        </xdr:cNvPr>
        <xdr:cNvSpPr>
          <a:spLocks/>
        </xdr:cNvSpPr>
      </xdr:nvSpPr>
      <xdr:spPr>
        <a:xfrm>
          <a:off x="2438399" y="0"/>
          <a:ext cx="1032574"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6" name="Retângulo 5">
          <a:hlinkClick xmlns:r="http://schemas.openxmlformats.org/officeDocument/2006/relationships" r:id="rId5"/>
          <a:extLst>
            <a:ext uri="{FF2B5EF4-FFF2-40B4-BE49-F238E27FC236}">
              <a16:creationId xmlns:a16="http://schemas.microsoft.com/office/drawing/2014/main" id="{F9B6747F-D500-4A46-A4AF-429C2E371790}"/>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4</xdr:col>
      <xdr:colOff>218015</xdr:colOff>
      <xdr:row>1</xdr:row>
      <xdr:rowOff>2910</xdr:rowOff>
    </xdr:to>
    <xdr:sp macro="" textlink="">
      <xdr:nvSpPr>
        <xdr:cNvPr id="7" name="Retângulo 6">
          <a:hlinkClick xmlns:r="http://schemas.openxmlformats.org/officeDocument/2006/relationships" r:id="rId6"/>
          <a:extLst>
            <a:ext uri="{FF2B5EF4-FFF2-40B4-BE49-F238E27FC236}">
              <a16:creationId xmlns:a16="http://schemas.microsoft.com/office/drawing/2014/main" id="{FD21467D-CCDE-425E-85FA-2B91DB774069}"/>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218016</xdr:colOff>
      <xdr:row>0</xdr:row>
      <xdr:rowOff>0</xdr:rowOff>
    </xdr:from>
    <xdr:to>
      <xdr:col>4</xdr:col>
      <xdr:colOff>1259415</xdr:colOff>
      <xdr:row>1</xdr:row>
      <xdr:rowOff>2910</xdr:rowOff>
    </xdr:to>
    <xdr:sp macro="" textlink="">
      <xdr:nvSpPr>
        <xdr:cNvPr id="8" name="Retângulo 7">
          <a:hlinkClick xmlns:r="http://schemas.openxmlformats.org/officeDocument/2006/relationships" r:id="rId7"/>
          <a:extLst>
            <a:ext uri="{FF2B5EF4-FFF2-40B4-BE49-F238E27FC236}">
              <a16:creationId xmlns:a16="http://schemas.microsoft.com/office/drawing/2014/main" id="{D81516E8-13B5-48D5-9080-2707DE9F0BF7}"/>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588436</xdr:colOff>
      <xdr:row>0</xdr:row>
      <xdr:rowOff>0</xdr:rowOff>
    </xdr:from>
    <xdr:to>
      <xdr:col>5</xdr:col>
      <xdr:colOff>1623952</xdr:colOff>
      <xdr:row>1</xdr:row>
      <xdr:rowOff>2910</xdr:rowOff>
    </xdr:to>
    <xdr:sp macro="" textlink="">
      <xdr:nvSpPr>
        <xdr:cNvPr id="9" name="Retângulo 8">
          <a:hlinkClick xmlns:r="http://schemas.openxmlformats.org/officeDocument/2006/relationships" r:id="rId8"/>
          <a:extLst>
            <a:ext uri="{FF2B5EF4-FFF2-40B4-BE49-F238E27FC236}">
              <a16:creationId xmlns:a16="http://schemas.microsoft.com/office/drawing/2014/main" id="{2E27BD75-506C-4303-966F-5F07A120CA75}"/>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2</xdr:col>
      <xdr:colOff>1111249</xdr:colOff>
      <xdr:row>1</xdr:row>
      <xdr:rowOff>88899</xdr:rowOff>
    </xdr:from>
    <xdr:to>
      <xdr:col>2</xdr:col>
      <xdr:colOff>2391832</xdr:colOff>
      <xdr:row>2</xdr:row>
      <xdr:rowOff>7216</xdr:rowOff>
    </xdr:to>
    <xdr:sp macro="" textlink="">
      <xdr:nvSpPr>
        <xdr:cNvPr id="10" name="Retângulo 9">
          <a:hlinkClick xmlns:r="http://schemas.openxmlformats.org/officeDocument/2006/relationships" r:id="rId4"/>
          <a:extLst>
            <a:ext uri="{FF2B5EF4-FFF2-40B4-BE49-F238E27FC236}">
              <a16:creationId xmlns:a16="http://schemas.microsoft.com/office/drawing/2014/main" id="{3813850D-F74A-4CBC-93C2-ACA815F54204}"/>
            </a:ext>
          </a:extLst>
        </xdr:cNvPr>
        <xdr:cNvSpPr/>
      </xdr:nvSpPr>
      <xdr:spPr>
        <a:xfrm>
          <a:off x="1354666" y="586316"/>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POLÍTICOS</a:t>
          </a:r>
        </a:p>
      </xdr:txBody>
    </xdr:sp>
    <xdr:clientData/>
  </xdr:twoCellAnchor>
  <xdr:twoCellAnchor editAs="absolute">
    <xdr:from>
      <xdr:col>2</xdr:col>
      <xdr:colOff>2427815</xdr:colOff>
      <xdr:row>1</xdr:row>
      <xdr:rowOff>93132</xdr:rowOff>
    </xdr:from>
    <xdr:to>
      <xdr:col>3</xdr:col>
      <xdr:colOff>321732</xdr:colOff>
      <xdr:row>2</xdr:row>
      <xdr:rowOff>11449</xdr:rowOff>
    </xdr:to>
    <xdr:sp macro="" textlink="">
      <xdr:nvSpPr>
        <xdr:cNvPr id="11" name="Retângulo 10">
          <a:hlinkClick xmlns:r="http://schemas.openxmlformats.org/officeDocument/2006/relationships" r:id="rId9"/>
          <a:extLst>
            <a:ext uri="{FF2B5EF4-FFF2-40B4-BE49-F238E27FC236}">
              <a16:creationId xmlns:a16="http://schemas.microsoft.com/office/drawing/2014/main" id="{F98E2932-D52F-43A7-B774-C8C3FC088417}"/>
            </a:ext>
          </a:extLst>
        </xdr:cNvPr>
        <xdr:cNvSpPr/>
      </xdr:nvSpPr>
      <xdr:spPr>
        <a:xfrm>
          <a:off x="2671232" y="590549"/>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ECONÔMICOS</a:t>
          </a:r>
        </a:p>
      </xdr:txBody>
    </xdr:sp>
    <xdr:clientData/>
  </xdr:twoCellAnchor>
  <xdr:twoCellAnchor editAs="absolute">
    <xdr:from>
      <xdr:col>3</xdr:col>
      <xdr:colOff>347132</xdr:colOff>
      <xdr:row>1</xdr:row>
      <xdr:rowOff>86782</xdr:rowOff>
    </xdr:from>
    <xdr:to>
      <xdr:col>3</xdr:col>
      <xdr:colOff>1627715</xdr:colOff>
      <xdr:row>2</xdr:row>
      <xdr:rowOff>5099</xdr:rowOff>
    </xdr:to>
    <xdr:sp macro="" textlink="">
      <xdr:nvSpPr>
        <xdr:cNvPr id="12" name="Retângulo 11">
          <a:hlinkClick xmlns:r="http://schemas.openxmlformats.org/officeDocument/2006/relationships" r:id="rId10"/>
          <a:extLst>
            <a:ext uri="{FF2B5EF4-FFF2-40B4-BE49-F238E27FC236}">
              <a16:creationId xmlns:a16="http://schemas.microsoft.com/office/drawing/2014/main" id="{0FC375F3-37B0-4E43-B2B6-EDCF25F7E30F}"/>
            </a:ext>
          </a:extLst>
        </xdr:cNvPr>
        <xdr:cNvSpPr/>
      </xdr:nvSpPr>
      <xdr:spPr>
        <a:xfrm>
          <a:off x="3977215" y="584199"/>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SOCIALES</a:t>
          </a:r>
        </a:p>
      </xdr:txBody>
    </xdr:sp>
    <xdr:clientData/>
  </xdr:twoCellAnchor>
  <xdr:twoCellAnchor editAs="absolute">
    <xdr:from>
      <xdr:col>3</xdr:col>
      <xdr:colOff>1663699</xdr:colOff>
      <xdr:row>1</xdr:row>
      <xdr:rowOff>91015</xdr:rowOff>
    </xdr:from>
    <xdr:to>
      <xdr:col>4</xdr:col>
      <xdr:colOff>1229782</xdr:colOff>
      <xdr:row>2</xdr:row>
      <xdr:rowOff>9332</xdr:rowOff>
    </xdr:to>
    <xdr:sp macro="" textlink="">
      <xdr:nvSpPr>
        <xdr:cNvPr id="13" name="Retângulo 12">
          <a:hlinkClick xmlns:r="http://schemas.openxmlformats.org/officeDocument/2006/relationships" r:id="rId11"/>
          <a:extLst>
            <a:ext uri="{FF2B5EF4-FFF2-40B4-BE49-F238E27FC236}">
              <a16:creationId xmlns:a16="http://schemas.microsoft.com/office/drawing/2014/main" id="{6E874821-8D3A-4C6F-8B34-85ACA9AA943F}"/>
            </a:ext>
          </a:extLst>
        </xdr:cNvPr>
        <xdr:cNvSpPr/>
      </xdr:nvSpPr>
      <xdr:spPr>
        <a:xfrm>
          <a:off x="5293782" y="588432"/>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TECNOLÓGICOS</a:t>
          </a:r>
        </a:p>
      </xdr:txBody>
    </xdr:sp>
    <xdr:clientData/>
  </xdr:twoCellAnchor>
  <xdr:twoCellAnchor editAs="absolute">
    <xdr:from>
      <xdr:col>4</xdr:col>
      <xdr:colOff>1255182</xdr:colOff>
      <xdr:row>1</xdr:row>
      <xdr:rowOff>95248</xdr:rowOff>
    </xdr:from>
    <xdr:to>
      <xdr:col>5</xdr:col>
      <xdr:colOff>821265</xdr:colOff>
      <xdr:row>2</xdr:row>
      <xdr:rowOff>13565</xdr:rowOff>
    </xdr:to>
    <xdr:sp macro="" textlink="">
      <xdr:nvSpPr>
        <xdr:cNvPr id="14" name="Retângulo 13">
          <a:hlinkClick xmlns:r="http://schemas.openxmlformats.org/officeDocument/2006/relationships" r:id="rId12"/>
          <a:extLst>
            <a:ext uri="{FF2B5EF4-FFF2-40B4-BE49-F238E27FC236}">
              <a16:creationId xmlns:a16="http://schemas.microsoft.com/office/drawing/2014/main" id="{0A5058F6-2F74-4F4C-A12E-F6CC2B02B451}"/>
            </a:ext>
          </a:extLst>
        </xdr:cNvPr>
        <xdr:cNvSpPr/>
      </xdr:nvSpPr>
      <xdr:spPr>
        <a:xfrm>
          <a:off x="6599765" y="592665"/>
          <a:ext cx="12805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AMBIENTAL</a:t>
          </a:r>
        </a:p>
      </xdr:txBody>
    </xdr:sp>
    <xdr:clientData/>
  </xdr:twoCellAnchor>
  <xdr:twoCellAnchor editAs="absolute">
    <xdr:from>
      <xdr:col>5</xdr:col>
      <xdr:colOff>857248</xdr:colOff>
      <xdr:row>1</xdr:row>
      <xdr:rowOff>88899</xdr:rowOff>
    </xdr:from>
    <xdr:to>
      <xdr:col>6</xdr:col>
      <xdr:colOff>423331</xdr:colOff>
      <xdr:row>2</xdr:row>
      <xdr:rowOff>7216</xdr:rowOff>
    </xdr:to>
    <xdr:sp macro="" textlink="">
      <xdr:nvSpPr>
        <xdr:cNvPr id="15" name="Retângulo 14">
          <a:hlinkClick xmlns:r="http://schemas.openxmlformats.org/officeDocument/2006/relationships" r:id="rId13"/>
          <a:extLst>
            <a:ext uri="{FF2B5EF4-FFF2-40B4-BE49-F238E27FC236}">
              <a16:creationId xmlns:a16="http://schemas.microsoft.com/office/drawing/2014/main" id="{6C0A3FD8-08F7-41F8-A8EB-E0BA8AB5C7C8}"/>
            </a:ext>
          </a:extLst>
        </xdr:cNvPr>
        <xdr:cNvSpPr/>
      </xdr:nvSpPr>
      <xdr:spPr>
        <a:xfrm>
          <a:off x="7916331" y="586316"/>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LEGAL</a:t>
          </a:r>
        </a:p>
      </xdr:txBody>
    </xdr:sp>
    <xdr:clientData/>
  </xdr:twoCellAnchor>
  <xdr:twoCellAnchor editAs="oneCell">
    <xdr:from>
      <xdr:col>3</xdr:col>
      <xdr:colOff>1189037</xdr:colOff>
      <xdr:row>2</xdr:row>
      <xdr:rowOff>101600</xdr:rowOff>
    </xdr:from>
    <xdr:to>
      <xdr:col>4</xdr:col>
      <xdr:colOff>1212850</xdr:colOff>
      <xdr:row>2</xdr:row>
      <xdr:rowOff>505460</xdr:rowOff>
    </xdr:to>
    <xdr:pic>
      <xdr:nvPicPr>
        <xdr:cNvPr id="17" name="Imagen 16">
          <a:hlinkClick xmlns:r="http://schemas.openxmlformats.org/officeDocument/2006/relationships" r:id="rId14"/>
          <a:extLst>
            <a:ext uri="{FF2B5EF4-FFF2-40B4-BE49-F238E27FC236}">
              <a16:creationId xmlns:a16="http://schemas.microsoft.com/office/drawing/2014/main" id="{5A9B5CB4-73B4-40F3-85F1-C32A0711E8E0}"/>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4</xdr:col>
      <xdr:colOff>1259414</xdr:colOff>
      <xdr:row>0</xdr:row>
      <xdr:rowOff>0</xdr:rowOff>
    </xdr:from>
    <xdr:to>
      <xdr:col>5</xdr:col>
      <xdr:colOff>586313</xdr:colOff>
      <xdr:row>1</xdr:row>
      <xdr:rowOff>2910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7056F949-88F9-4998-BA96-961F44675B4E}"/>
            </a:ext>
          </a:extLst>
        </xdr:cNvPr>
        <xdr:cNvSpPr>
          <a:spLocks/>
        </xdr:cNvSpPr>
      </xdr:nvSpPr>
      <xdr:spPr>
        <a:xfrm>
          <a:off x="6603997"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a:t>
          </a:r>
        </a:p>
      </xdr:txBody>
    </xdr:sp>
    <xdr:clientData/>
  </xdr:twoCellAnchor>
  <xdr:twoCellAnchor editAs="absolute">
    <xdr:from>
      <xdr:col>1</xdr:col>
      <xdr:colOff>0</xdr:colOff>
      <xdr:row>0</xdr:row>
      <xdr:rowOff>95250</xdr:rowOff>
    </xdr:from>
    <xdr:to>
      <xdr:col>2</xdr:col>
      <xdr:colOff>878416</xdr:colOff>
      <xdr:row>0</xdr:row>
      <xdr:rowOff>423306</xdr:rowOff>
    </xdr:to>
    <xdr:pic>
      <xdr:nvPicPr>
        <xdr:cNvPr id="3" name="Imagem 2">
          <a:extLst>
            <a:ext uri="{FF2B5EF4-FFF2-40B4-BE49-F238E27FC236}">
              <a16:creationId xmlns:a16="http://schemas.microsoft.com/office/drawing/2014/main" id="{206192C6-4467-4DBF-B37C-80CE39EF0D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167" y="95250"/>
          <a:ext cx="973666" cy="328056"/>
        </a:xfrm>
        <a:prstGeom prst="rect">
          <a:avLst/>
        </a:prstGeom>
      </xdr:spPr>
    </xdr:pic>
    <xdr:clientData fLocksWithSheet="0"/>
  </xdr:twoCellAnchor>
  <xdr:twoCellAnchor editAs="absolute">
    <xdr:from>
      <xdr:col>2</xdr:col>
      <xdr:colOff>1153582</xdr:colOff>
      <xdr:row>0</xdr:row>
      <xdr:rowOff>0</xdr:rowOff>
    </xdr:from>
    <xdr:to>
      <xdr:col>2</xdr:col>
      <xdr:colOff>2194981</xdr:colOff>
      <xdr:row>1</xdr:row>
      <xdr:rowOff>2910</xdr:rowOff>
    </xdr:to>
    <xdr:sp macro="" textlink="">
      <xdr:nvSpPr>
        <xdr:cNvPr id="4" name="Retângulo 3">
          <a:hlinkClick xmlns:r="http://schemas.openxmlformats.org/officeDocument/2006/relationships" r:id="rId3"/>
          <a:extLst>
            <a:ext uri="{FF2B5EF4-FFF2-40B4-BE49-F238E27FC236}">
              <a16:creationId xmlns:a16="http://schemas.microsoft.com/office/drawing/2014/main" id="{83CDCB0A-1CB7-4556-A3AE-8B04B599329B}"/>
            </a:ext>
          </a:extLst>
        </xdr:cNvPr>
        <xdr:cNvSpPr>
          <a:spLocks/>
        </xdr:cNvSpPr>
      </xdr:nvSpPr>
      <xdr:spPr>
        <a:xfrm>
          <a:off x="13969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a:t>
          </a:r>
        </a:p>
      </xdr:txBody>
    </xdr:sp>
    <xdr:clientData/>
  </xdr:twoCellAnchor>
  <xdr:twoCellAnchor editAs="absolute">
    <xdr:from>
      <xdr:col>2</xdr:col>
      <xdr:colOff>2194982</xdr:colOff>
      <xdr:row>0</xdr:row>
      <xdr:rowOff>0</xdr:rowOff>
    </xdr:from>
    <xdr:to>
      <xdr:col>2</xdr:col>
      <xdr:colOff>3227556</xdr:colOff>
      <xdr:row>1</xdr:row>
      <xdr:rowOff>2910</xdr:rowOff>
    </xdr:to>
    <xdr:sp macro="" textlink="">
      <xdr:nvSpPr>
        <xdr:cNvPr id="5" name="Retângulo 4">
          <a:hlinkClick xmlns:r="http://schemas.openxmlformats.org/officeDocument/2006/relationships" r:id="rId4"/>
          <a:extLst>
            <a:ext uri="{FF2B5EF4-FFF2-40B4-BE49-F238E27FC236}">
              <a16:creationId xmlns:a16="http://schemas.microsoft.com/office/drawing/2014/main" id="{671515E6-4A01-42F9-A81D-BBB2E3BA6A83}"/>
            </a:ext>
          </a:extLst>
        </xdr:cNvPr>
        <xdr:cNvSpPr>
          <a:spLocks/>
        </xdr:cNvSpPr>
      </xdr:nvSpPr>
      <xdr:spPr>
        <a:xfrm>
          <a:off x="2438399" y="0"/>
          <a:ext cx="1032574" cy="500327"/>
        </a:xfrm>
        <a:prstGeom prst="rect">
          <a:avLst/>
        </a:prstGeom>
        <a:solidFill>
          <a:srgbClr val="669B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PESTEL</a:t>
          </a:r>
        </a:p>
      </xdr:txBody>
    </xdr:sp>
    <xdr:clientData/>
  </xdr:twoCellAnchor>
  <xdr:twoCellAnchor editAs="absolute">
    <xdr:from>
      <xdr:col>2</xdr:col>
      <xdr:colOff>3225799</xdr:colOff>
      <xdr:row>0</xdr:row>
      <xdr:rowOff>0</xdr:rowOff>
    </xdr:from>
    <xdr:to>
      <xdr:col>3</xdr:col>
      <xdr:colOff>891115</xdr:colOff>
      <xdr:row>1</xdr:row>
      <xdr:rowOff>2910</xdr:rowOff>
    </xdr:to>
    <xdr:sp macro="" textlink="">
      <xdr:nvSpPr>
        <xdr:cNvPr id="6" name="Retângulo 5">
          <a:hlinkClick xmlns:r="http://schemas.openxmlformats.org/officeDocument/2006/relationships" r:id="rId5"/>
          <a:extLst>
            <a:ext uri="{FF2B5EF4-FFF2-40B4-BE49-F238E27FC236}">
              <a16:creationId xmlns:a16="http://schemas.microsoft.com/office/drawing/2014/main" id="{7973ABC1-B41F-4263-A01A-D96E3703F53B}"/>
            </a:ext>
          </a:extLst>
        </xdr:cNvPr>
        <xdr:cNvSpPr>
          <a:spLocks/>
        </xdr:cNvSpPr>
      </xdr:nvSpPr>
      <xdr:spPr>
        <a:xfrm>
          <a:off x="346921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PESTEL</a:t>
          </a:r>
        </a:p>
      </xdr:txBody>
    </xdr:sp>
    <xdr:clientData/>
  </xdr:twoCellAnchor>
  <xdr:twoCellAnchor editAs="absolute">
    <xdr:from>
      <xdr:col>3</xdr:col>
      <xdr:colOff>891116</xdr:colOff>
      <xdr:row>0</xdr:row>
      <xdr:rowOff>0</xdr:rowOff>
    </xdr:from>
    <xdr:to>
      <xdr:col>4</xdr:col>
      <xdr:colOff>218015</xdr:colOff>
      <xdr:row>1</xdr:row>
      <xdr:rowOff>2910</xdr:rowOff>
    </xdr:to>
    <xdr:sp macro="" textlink="">
      <xdr:nvSpPr>
        <xdr:cNvPr id="7" name="Retângulo 6">
          <a:hlinkClick xmlns:r="http://schemas.openxmlformats.org/officeDocument/2006/relationships" r:id="rId6"/>
          <a:extLst>
            <a:ext uri="{FF2B5EF4-FFF2-40B4-BE49-F238E27FC236}">
              <a16:creationId xmlns:a16="http://schemas.microsoft.com/office/drawing/2014/main" id="{8F5CE981-C574-488B-8A40-39DF066D5F80}"/>
            </a:ext>
          </a:extLst>
        </xdr:cNvPr>
        <xdr:cNvSpPr>
          <a:spLocks/>
        </xdr:cNvSpPr>
      </xdr:nvSpPr>
      <xdr:spPr>
        <a:xfrm>
          <a:off x="45211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PLANES </a:t>
          </a:r>
          <a:endParaRPr lang="pt-BR">
            <a:effectLst/>
          </a:endParaRPr>
        </a:p>
        <a:p>
          <a:pPr algn="ctr"/>
          <a:r>
            <a:rPr lang="pt-BR" sz="1100" b="1">
              <a:solidFill>
                <a:schemeClr val="lt1"/>
              </a:solidFill>
              <a:effectLst/>
              <a:latin typeface="+mn-lt"/>
              <a:ea typeface="+mn-ea"/>
              <a:cs typeface="+mn-cs"/>
            </a:rPr>
            <a:t>DE ACCIÓN</a:t>
          </a:r>
          <a:endParaRPr lang="pt-BR">
            <a:effectLst/>
          </a:endParaRPr>
        </a:p>
      </xdr:txBody>
    </xdr:sp>
    <xdr:clientData/>
  </xdr:twoCellAnchor>
  <xdr:twoCellAnchor editAs="absolute">
    <xdr:from>
      <xdr:col>4</xdr:col>
      <xdr:colOff>218016</xdr:colOff>
      <xdr:row>0</xdr:row>
      <xdr:rowOff>0</xdr:rowOff>
    </xdr:from>
    <xdr:to>
      <xdr:col>4</xdr:col>
      <xdr:colOff>1259415</xdr:colOff>
      <xdr:row>1</xdr:row>
      <xdr:rowOff>2910</xdr:rowOff>
    </xdr:to>
    <xdr:sp macro="" textlink="">
      <xdr:nvSpPr>
        <xdr:cNvPr id="8" name="Retângulo 7">
          <a:hlinkClick xmlns:r="http://schemas.openxmlformats.org/officeDocument/2006/relationships" r:id="rId7"/>
          <a:extLst>
            <a:ext uri="{FF2B5EF4-FFF2-40B4-BE49-F238E27FC236}">
              <a16:creationId xmlns:a16="http://schemas.microsoft.com/office/drawing/2014/main" id="{29FE9594-EC14-4DE2-AFDE-F6D51A0C364E}"/>
            </a:ext>
          </a:extLst>
        </xdr:cNvPr>
        <xdr:cNvSpPr>
          <a:spLocks/>
        </xdr:cNvSpPr>
      </xdr:nvSpPr>
      <xdr:spPr>
        <a:xfrm>
          <a:off x="5562599"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588436</xdr:colOff>
      <xdr:row>0</xdr:row>
      <xdr:rowOff>0</xdr:rowOff>
    </xdr:from>
    <xdr:to>
      <xdr:col>5</xdr:col>
      <xdr:colOff>1623952</xdr:colOff>
      <xdr:row>1</xdr:row>
      <xdr:rowOff>2910</xdr:rowOff>
    </xdr:to>
    <xdr:sp macro="" textlink="">
      <xdr:nvSpPr>
        <xdr:cNvPr id="9" name="Retângulo 8">
          <a:hlinkClick xmlns:r="http://schemas.openxmlformats.org/officeDocument/2006/relationships" r:id="rId8"/>
          <a:extLst>
            <a:ext uri="{FF2B5EF4-FFF2-40B4-BE49-F238E27FC236}">
              <a16:creationId xmlns:a16="http://schemas.microsoft.com/office/drawing/2014/main" id="{504B5290-740C-4949-89B1-43ECCE3DDB0F}"/>
            </a:ext>
          </a:extLst>
        </xdr:cNvPr>
        <xdr:cNvSpPr>
          <a:spLocks/>
        </xdr:cNvSpPr>
      </xdr:nvSpPr>
      <xdr:spPr>
        <a:xfrm>
          <a:off x="7647519" y="0"/>
          <a:ext cx="103551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twoCellAnchor>
  <xdr:twoCellAnchor editAs="absolute">
    <xdr:from>
      <xdr:col>2</xdr:col>
      <xdr:colOff>1100665</xdr:colOff>
      <xdr:row>1</xdr:row>
      <xdr:rowOff>88900</xdr:rowOff>
    </xdr:from>
    <xdr:to>
      <xdr:col>2</xdr:col>
      <xdr:colOff>2381248</xdr:colOff>
      <xdr:row>2</xdr:row>
      <xdr:rowOff>7217</xdr:rowOff>
    </xdr:to>
    <xdr:sp macro="" textlink="">
      <xdr:nvSpPr>
        <xdr:cNvPr id="10" name="Retângulo 9">
          <a:hlinkClick xmlns:r="http://schemas.openxmlformats.org/officeDocument/2006/relationships" r:id="rId4"/>
          <a:extLst>
            <a:ext uri="{FF2B5EF4-FFF2-40B4-BE49-F238E27FC236}">
              <a16:creationId xmlns:a16="http://schemas.microsoft.com/office/drawing/2014/main" id="{3AF54821-153A-468B-83F0-BA57CD9BEFBE}"/>
            </a:ext>
          </a:extLst>
        </xdr:cNvPr>
        <xdr:cNvSpPr/>
      </xdr:nvSpPr>
      <xdr:spPr>
        <a:xfrm>
          <a:off x="1344082" y="586317"/>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POLÍTICOS</a:t>
          </a:r>
        </a:p>
      </xdr:txBody>
    </xdr:sp>
    <xdr:clientData/>
  </xdr:twoCellAnchor>
  <xdr:twoCellAnchor editAs="absolute">
    <xdr:from>
      <xdr:col>2</xdr:col>
      <xdr:colOff>2417231</xdr:colOff>
      <xdr:row>1</xdr:row>
      <xdr:rowOff>93133</xdr:rowOff>
    </xdr:from>
    <xdr:to>
      <xdr:col>3</xdr:col>
      <xdr:colOff>311148</xdr:colOff>
      <xdr:row>2</xdr:row>
      <xdr:rowOff>11450</xdr:rowOff>
    </xdr:to>
    <xdr:sp macro="" textlink="">
      <xdr:nvSpPr>
        <xdr:cNvPr id="11" name="Retângulo 10">
          <a:hlinkClick xmlns:r="http://schemas.openxmlformats.org/officeDocument/2006/relationships" r:id="rId9"/>
          <a:extLst>
            <a:ext uri="{FF2B5EF4-FFF2-40B4-BE49-F238E27FC236}">
              <a16:creationId xmlns:a16="http://schemas.microsoft.com/office/drawing/2014/main" id="{1880F569-4EB0-4302-AEE4-AF49CEBA353C}"/>
            </a:ext>
          </a:extLst>
        </xdr:cNvPr>
        <xdr:cNvSpPr/>
      </xdr:nvSpPr>
      <xdr:spPr>
        <a:xfrm>
          <a:off x="2660648" y="590550"/>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ECONÔMICOS</a:t>
          </a:r>
        </a:p>
      </xdr:txBody>
    </xdr:sp>
    <xdr:clientData/>
  </xdr:twoCellAnchor>
  <xdr:twoCellAnchor editAs="absolute">
    <xdr:from>
      <xdr:col>3</xdr:col>
      <xdr:colOff>336548</xdr:colOff>
      <xdr:row>1</xdr:row>
      <xdr:rowOff>86783</xdr:rowOff>
    </xdr:from>
    <xdr:to>
      <xdr:col>3</xdr:col>
      <xdr:colOff>1617131</xdr:colOff>
      <xdr:row>2</xdr:row>
      <xdr:rowOff>5100</xdr:rowOff>
    </xdr:to>
    <xdr:sp macro="" textlink="">
      <xdr:nvSpPr>
        <xdr:cNvPr id="12" name="Retângulo 11">
          <a:hlinkClick xmlns:r="http://schemas.openxmlformats.org/officeDocument/2006/relationships" r:id="rId10"/>
          <a:extLst>
            <a:ext uri="{FF2B5EF4-FFF2-40B4-BE49-F238E27FC236}">
              <a16:creationId xmlns:a16="http://schemas.microsoft.com/office/drawing/2014/main" id="{10E17772-D5C7-428C-ACF2-BF9732C3DE6D}"/>
            </a:ext>
          </a:extLst>
        </xdr:cNvPr>
        <xdr:cNvSpPr/>
      </xdr:nvSpPr>
      <xdr:spPr>
        <a:xfrm>
          <a:off x="3966631" y="584200"/>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SOCIALES</a:t>
          </a:r>
        </a:p>
      </xdr:txBody>
    </xdr:sp>
    <xdr:clientData/>
  </xdr:twoCellAnchor>
  <xdr:twoCellAnchor editAs="absolute">
    <xdr:from>
      <xdr:col>3</xdr:col>
      <xdr:colOff>1653115</xdr:colOff>
      <xdr:row>1</xdr:row>
      <xdr:rowOff>91016</xdr:rowOff>
    </xdr:from>
    <xdr:to>
      <xdr:col>4</xdr:col>
      <xdr:colOff>1219198</xdr:colOff>
      <xdr:row>2</xdr:row>
      <xdr:rowOff>9333</xdr:rowOff>
    </xdr:to>
    <xdr:sp macro="" textlink="">
      <xdr:nvSpPr>
        <xdr:cNvPr id="13" name="Retângulo 12">
          <a:hlinkClick xmlns:r="http://schemas.openxmlformats.org/officeDocument/2006/relationships" r:id="rId11"/>
          <a:extLst>
            <a:ext uri="{FF2B5EF4-FFF2-40B4-BE49-F238E27FC236}">
              <a16:creationId xmlns:a16="http://schemas.microsoft.com/office/drawing/2014/main" id="{B315C8FB-5E43-4436-91FE-BE628D95FCF9}"/>
            </a:ext>
          </a:extLst>
        </xdr:cNvPr>
        <xdr:cNvSpPr/>
      </xdr:nvSpPr>
      <xdr:spPr>
        <a:xfrm>
          <a:off x="5283198" y="588433"/>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TECNOLÓGICOS</a:t>
          </a:r>
        </a:p>
      </xdr:txBody>
    </xdr:sp>
    <xdr:clientData/>
  </xdr:twoCellAnchor>
  <xdr:twoCellAnchor editAs="absolute">
    <xdr:from>
      <xdr:col>4</xdr:col>
      <xdr:colOff>1244598</xdr:colOff>
      <xdr:row>1</xdr:row>
      <xdr:rowOff>84666</xdr:rowOff>
    </xdr:from>
    <xdr:to>
      <xdr:col>5</xdr:col>
      <xdr:colOff>810681</xdr:colOff>
      <xdr:row>2</xdr:row>
      <xdr:rowOff>2983</xdr:rowOff>
    </xdr:to>
    <xdr:sp macro="" textlink="">
      <xdr:nvSpPr>
        <xdr:cNvPr id="14" name="Retângulo 13">
          <a:hlinkClick xmlns:r="http://schemas.openxmlformats.org/officeDocument/2006/relationships" r:id="rId12"/>
          <a:extLst>
            <a:ext uri="{FF2B5EF4-FFF2-40B4-BE49-F238E27FC236}">
              <a16:creationId xmlns:a16="http://schemas.microsoft.com/office/drawing/2014/main" id="{577B1ED2-E012-400D-90D6-C099BEF7221F}"/>
            </a:ext>
          </a:extLst>
        </xdr:cNvPr>
        <xdr:cNvSpPr/>
      </xdr:nvSpPr>
      <xdr:spPr>
        <a:xfrm>
          <a:off x="6589181" y="582083"/>
          <a:ext cx="12805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AMBIENTAL</a:t>
          </a:r>
        </a:p>
      </xdr:txBody>
    </xdr:sp>
    <xdr:clientData/>
  </xdr:twoCellAnchor>
  <xdr:twoCellAnchor editAs="absolute">
    <xdr:from>
      <xdr:col>5</xdr:col>
      <xdr:colOff>846664</xdr:colOff>
      <xdr:row>1</xdr:row>
      <xdr:rowOff>88900</xdr:rowOff>
    </xdr:from>
    <xdr:to>
      <xdr:col>6</xdr:col>
      <xdr:colOff>412747</xdr:colOff>
      <xdr:row>2</xdr:row>
      <xdr:rowOff>7217</xdr:rowOff>
    </xdr:to>
    <xdr:sp macro="" textlink="">
      <xdr:nvSpPr>
        <xdr:cNvPr id="15" name="Retângulo 14">
          <a:hlinkClick xmlns:r="http://schemas.openxmlformats.org/officeDocument/2006/relationships" r:id="rId13"/>
          <a:extLst>
            <a:ext uri="{FF2B5EF4-FFF2-40B4-BE49-F238E27FC236}">
              <a16:creationId xmlns:a16="http://schemas.microsoft.com/office/drawing/2014/main" id="{12EF8197-8B38-4492-83E8-BC7E308E4CCD}"/>
            </a:ext>
          </a:extLst>
        </xdr:cNvPr>
        <xdr:cNvSpPr/>
      </xdr:nvSpPr>
      <xdr:spPr>
        <a:xfrm>
          <a:off x="7905747" y="586317"/>
          <a:ext cx="12805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LEGAL</a:t>
          </a:r>
        </a:p>
      </xdr:txBody>
    </xdr:sp>
    <xdr:clientData/>
  </xdr:twoCellAnchor>
  <xdr:twoCellAnchor editAs="oneCell">
    <xdr:from>
      <xdr:col>3</xdr:col>
      <xdr:colOff>1189037</xdr:colOff>
      <xdr:row>2</xdr:row>
      <xdr:rowOff>101600</xdr:rowOff>
    </xdr:from>
    <xdr:to>
      <xdr:col>4</xdr:col>
      <xdr:colOff>1212850</xdr:colOff>
      <xdr:row>2</xdr:row>
      <xdr:rowOff>505460</xdr:rowOff>
    </xdr:to>
    <xdr:pic>
      <xdr:nvPicPr>
        <xdr:cNvPr id="17" name="Imagen 16">
          <a:hlinkClick xmlns:r="http://schemas.openxmlformats.org/officeDocument/2006/relationships" r:id="rId14"/>
          <a:extLst>
            <a:ext uri="{FF2B5EF4-FFF2-40B4-BE49-F238E27FC236}">
              <a16:creationId xmlns:a16="http://schemas.microsoft.com/office/drawing/2014/main" id="{722F6F6E-4027-4912-A58A-3E13C2DC0E2E}"/>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5.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6.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7.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A1:AB114"/>
  <sheetViews>
    <sheetView showGridLines="0" zoomScale="90" zoomScaleNormal="90" zoomScalePageLayoutView="90" workbookViewId="0">
      <selection activeCell="C11" sqref="C11:D11"/>
    </sheetView>
  </sheetViews>
  <sheetFormatPr baseColWidth="10" defaultColWidth="0" defaultRowHeight="14.25" zeroHeight="1"/>
  <cols>
    <col min="1" max="1" width="2.33203125" customWidth="1"/>
    <col min="2" max="2" width="1.46484375" customWidth="1"/>
    <col min="3" max="3" width="10" customWidth="1"/>
    <col min="4" max="4" width="3.1328125" customWidth="1"/>
    <col min="5" max="8" width="11.46484375" customWidth="1"/>
    <col min="9" max="12" width="8.86328125" customWidth="1"/>
    <col min="13" max="13" width="31.1328125" customWidth="1"/>
    <col min="14" max="27" width="8.86328125" customWidth="1"/>
    <col min="28" max="28" width="0" hidden="1" customWidth="1"/>
    <col min="29" max="16384" width="8.86328125" hidden="1"/>
  </cols>
  <sheetData>
    <row r="1" spans="1:17" s="39" customFormat="1" ht="39" customHeight="1">
      <c r="A1" s="55"/>
      <c r="C1" s="254"/>
      <c r="D1" s="254"/>
      <c r="E1" s="254"/>
      <c r="F1" s="254"/>
      <c r="G1" s="254"/>
      <c r="H1" s="254"/>
      <c r="I1" s="254"/>
      <c r="J1" s="254"/>
      <c r="K1" s="254"/>
      <c r="L1" s="254"/>
      <c r="M1" s="40"/>
    </row>
    <row r="2" spans="1:17" s="41" customFormat="1" ht="30" customHeight="1">
      <c r="D2" s="42"/>
      <c r="E2" s="43"/>
      <c r="F2" s="43"/>
      <c r="G2" s="43"/>
      <c r="H2" s="43"/>
      <c r="I2" s="44"/>
      <c r="J2" s="44"/>
      <c r="K2" s="44"/>
      <c r="L2" s="44"/>
      <c r="M2" s="44"/>
      <c r="N2" s="44"/>
      <c r="O2" s="44"/>
      <c r="P2" s="44"/>
      <c r="Q2" s="44"/>
    </row>
    <row r="3" spans="1:17" s="297" customFormat="1" ht="45" customHeight="1">
      <c r="C3" s="301" t="s">
        <v>322</v>
      </c>
      <c r="D3" s="298"/>
      <c r="E3" s="299"/>
      <c r="F3" s="299"/>
      <c r="G3" s="299"/>
      <c r="H3" s="299"/>
      <c r="I3" s="300"/>
      <c r="J3" s="300"/>
      <c r="K3" s="300"/>
      <c r="L3" s="300"/>
      <c r="M3" s="300"/>
      <c r="N3" s="300"/>
      <c r="O3" s="300"/>
      <c r="P3" s="300"/>
      <c r="Q3" s="300"/>
    </row>
    <row r="4" spans="1:17" s="45" customFormat="1" ht="13.5" customHeight="1">
      <c r="D4" s="46"/>
      <c r="E4" s="47"/>
      <c r="F4" s="47"/>
      <c r="G4" s="47"/>
      <c r="H4" s="47"/>
      <c r="I4" s="48"/>
      <c r="J4" s="48"/>
      <c r="K4" s="48"/>
      <c r="L4" s="48"/>
      <c r="M4" s="48"/>
      <c r="N4" s="48"/>
      <c r="O4" s="48"/>
      <c r="P4" s="48"/>
      <c r="Q4" s="48"/>
    </row>
    <row r="5" spans="1:17" ht="33.950000000000003" customHeight="1">
      <c r="C5" s="250" t="s">
        <v>69</v>
      </c>
      <c r="D5" s="250"/>
      <c r="E5" s="250"/>
      <c r="F5" s="250"/>
      <c r="G5" s="250"/>
      <c r="H5" s="250"/>
      <c r="I5" s="250"/>
      <c r="J5" s="250"/>
      <c r="K5" s="250"/>
      <c r="L5" s="250"/>
      <c r="M5" s="250"/>
    </row>
    <row r="6" spans="1:17" ht="54.75" customHeight="1">
      <c r="C6" s="249" t="s">
        <v>126</v>
      </c>
      <c r="D6" s="249"/>
      <c r="E6" s="249"/>
      <c r="F6" s="249"/>
      <c r="G6" s="249"/>
      <c r="H6" s="249"/>
      <c r="I6" s="249"/>
      <c r="J6" s="249"/>
      <c r="K6" s="249"/>
      <c r="L6" s="249"/>
      <c r="M6" s="249"/>
    </row>
    <row r="7" spans="1:17" ht="37.5" customHeight="1">
      <c r="C7" s="251" t="s">
        <v>47</v>
      </c>
      <c r="D7" s="251"/>
      <c r="E7" s="251"/>
      <c r="F7" s="251"/>
      <c r="G7" s="251"/>
      <c r="H7" s="251"/>
      <c r="I7" s="251"/>
      <c r="J7" s="251"/>
      <c r="K7" s="251"/>
      <c r="L7" s="251"/>
      <c r="M7" s="251"/>
    </row>
    <row r="8" spans="1:17" ht="33.75" customHeight="1">
      <c r="B8" s="253" t="s">
        <v>40</v>
      </c>
      <c r="C8" s="253"/>
      <c r="D8" s="253"/>
      <c r="E8" s="253"/>
      <c r="F8" s="253"/>
      <c r="G8" s="253"/>
      <c r="H8" s="253"/>
      <c r="I8" s="253"/>
      <c r="J8" s="253"/>
      <c r="K8" s="253"/>
      <c r="L8" s="253"/>
      <c r="M8" s="253"/>
    </row>
    <row r="9" spans="1:17" ht="26.25" customHeight="1">
      <c r="C9" s="244" t="s">
        <v>68</v>
      </c>
      <c r="D9" s="244"/>
      <c r="E9" s="244"/>
      <c r="F9" s="244"/>
      <c r="G9" s="244"/>
      <c r="H9" s="244"/>
      <c r="I9" s="244"/>
      <c r="J9" s="244"/>
      <c r="K9" s="244"/>
    </row>
    <row r="10" spans="1:17" ht="11.25" customHeight="1">
      <c r="C10" s="23"/>
      <c r="D10" s="23"/>
      <c r="E10" s="23"/>
      <c r="F10" s="23"/>
      <c r="G10" s="23"/>
      <c r="H10" s="23"/>
      <c r="I10" s="23"/>
      <c r="J10" s="23"/>
      <c r="K10" s="23"/>
    </row>
    <row r="11" spans="1:17" ht="26.1" customHeight="1">
      <c r="C11" s="245" t="s">
        <v>33</v>
      </c>
      <c r="D11" s="245"/>
      <c r="E11" s="246" t="s">
        <v>108</v>
      </c>
      <c r="F11" s="246"/>
      <c r="G11" s="246"/>
      <c r="H11" s="246"/>
      <c r="I11" s="252"/>
      <c r="J11" s="252"/>
      <c r="K11" s="252"/>
      <c r="L11" s="12"/>
    </row>
    <row r="12" spans="1:17" ht="15" customHeight="1">
      <c r="C12" s="244" t="s">
        <v>110</v>
      </c>
      <c r="D12" s="244"/>
      <c r="E12" s="244"/>
      <c r="F12" s="244"/>
      <c r="G12" s="244"/>
      <c r="H12" s="244"/>
      <c r="I12" s="244"/>
      <c r="J12" s="244"/>
      <c r="K12" s="244"/>
      <c r="L12" s="244"/>
      <c r="M12" s="244"/>
    </row>
    <row r="13" spans="1:17" ht="15" customHeight="1">
      <c r="C13" s="244"/>
      <c r="D13" s="244"/>
      <c r="E13" s="244"/>
      <c r="F13" s="244"/>
      <c r="G13" s="244"/>
      <c r="H13" s="244"/>
      <c r="I13" s="244"/>
      <c r="J13" s="244"/>
      <c r="K13" s="244"/>
      <c r="L13" s="244"/>
      <c r="M13" s="244"/>
    </row>
    <row r="14" spans="1:17" s="17" customFormat="1" ht="21.75" customHeight="1">
      <c r="C14" s="20" t="s">
        <v>111</v>
      </c>
      <c r="D14" s="35"/>
      <c r="E14" s="35"/>
      <c r="F14" s="35"/>
      <c r="G14" s="35"/>
      <c r="H14" s="35"/>
      <c r="I14" s="35"/>
      <c r="J14" s="35"/>
      <c r="K14" s="35"/>
      <c r="L14" s="35"/>
      <c r="M14" s="35"/>
    </row>
    <row r="15" spans="1:17" s="17" customFormat="1" ht="21.75" customHeight="1">
      <c r="C15" s="20" t="s">
        <v>112</v>
      </c>
      <c r="D15" s="35"/>
      <c r="E15" s="35"/>
      <c r="F15" s="35"/>
      <c r="G15" s="35"/>
      <c r="H15" s="35"/>
      <c r="I15" s="35"/>
      <c r="J15" s="35"/>
      <c r="K15" s="35"/>
      <c r="L15" s="35"/>
      <c r="M15" s="35"/>
    </row>
    <row r="16" spans="1:17" ht="7.5" customHeight="1">
      <c r="C16" s="13"/>
      <c r="D16" s="36"/>
      <c r="E16" s="36"/>
      <c r="F16" s="36"/>
      <c r="G16" s="36"/>
      <c r="H16" s="36"/>
      <c r="I16" s="36"/>
      <c r="J16" s="36"/>
      <c r="K16" s="36"/>
      <c r="L16" s="36"/>
      <c r="M16" s="36"/>
    </row>
    <row r="17" spans="3:13" ht="7.5" customHeight="1">
      <c r="C17" s="247"/>
      <c r="D17" s="247"/>
      <c r="E17" s="247"/>
      <c r="F17" s="247"/>
      <c r="G17" s="247"/>
      <c r="H17" s="247"/>
      <c r="I17" s="247"/>
      <c r="J17" s="247"/>
      <c r="K17" s="247"/>
      <c r="L17" s="247"/>
      <c r="M17" s="247"/>
    </row>
    <row r="18" spans="3:13" ht="7.5" customHeight="1">
      <c r="C18" s="247"/>
      <c r="D18" s="247"/>
      <c r="E18" s="247"/>
      <c r="F18" s="247"/>
      <c r="G18" s="247"/>
      <c r="H18" s="247"/>
      <c r="I18" s="247"/>
      <c r="J18" s="247"/>
      <c r="K18" s="247"/>
      <c r="L18" s="247"/>
      <c r="M18" s="247"/>
    </row>
    <row r="19" spans="3:13" ht="7.5" customHeight="1"/>
    <row r="20" spans="3:13" ht="26.1" customHeight="1">
      <c r="C20" s="245" t="s">
        <v>34</v>
      </c>
      <c r="D20" s="245"/>
      <c r="E20" s="246" t="s">
        <v>48</v>
      </c>
      <c r="F20" s="246"/>
      <c r="G20" s="246"/>
      <c r="H20" s="246"/>
      <c r="I20" s="252"/>
      <c r="J20" s="252"/>
      <c r="K20" s="252"/>
      <c r="L20" s="12"/>
    </row>
    <row r="21" spans="3:13" ht="15" customHeight="1">
      <c r="C21" s="244" t="s">
        <v>49</v>
      </c>
      <c r="D21" s="244"/>
      <c r="E21" s="244"/>
      <c r="F21" s="244"/>
      <c r="G21" s="244"/>
      <c r="H21" s="244"/>
      <c r="I21" s="244"/>
      <c r="J21" s="244"/>
      <c r="K21" s="244"/>
      <c r="L21" s="244"/>
      <c r="M21" s="244"/>
    </row>
    <row r="22" spans="3:13" ht="15" customHeight="1">
      <c r="C22" s="244"/>
      <c r="D22" s="244"/>
      <c r="E22" s="244"/>
      <c r="F22" s="244"/>
      <c r="G22" s="244"/>
      <c r="H22" s="244"/>
      <c r="I22" s="244"/>
      <c r="J22" s="244"/>
      <c r="K22" s="244"/>
      <c r="L22" s="244"/>
      <c r="M22" s="244"/>
    </row>
    <row r="23" spans="3:13" s="17" customFormat="1" ht="21.75" customHeight="1">
      <c r="C23" s="20" t="s">
        <v>50</v>
      </c>
      <c r="D23" s="18"/>
      <c r="E23" s="18"/>
      <c r="F23" s="18"/>
      <c r="G23" s="18"/>
      <c r="H23" s="18"/>
      <c r="I23" s="18"/>
      <c r="J23" s="18"/>
      <c r="K23" s="18"/>
      <c r="L23" s="18"/>
      <c r="M23" s="18"/>
    </row>
    <row r="24" spans="3:13" s="17" customFormat="1" ht="21.75" customHeight="1">
      <c r="C24" s="20" t="s">
        <v>67</v>
      </c>
      <c r="D24" s="18"/>
      <c r="E24" s="18"/>
      <c r="F24" s="18"/>
      <c r="G24" s="18"/>
      <c r="H24" s="18"/>
      <c r="I24" s="18"/>
      <c r="J24" s="18"/>
      <c r="K24" s="18"/>
      <c r="L24" s="18"/>
      <c r="M24" s="18"/>
    </row>
    <row r="25" spans="3:13" ht="7.5" customHeight="1">
      <c r="C25" s="13"/>
      <c r="D25" s="14"/>
      <c r="E25" s="14"/>
      <c r="F25" s="14"/>
      <c r="G25" s="14"/>
      <c r="H25" s="14"/>
      <c r="I25" s="14"/>
      <c r="J25" s="14"/>
      <c r="K25" s="14"/>
      <c r="L25" s="14"/>
      <c r="M25" s="14"/>
    </row>
    <row r="26" spans="3:13" ht="7.5" customHeight="1">
      <c r="C26" s="247"/>
      <c r="D26" s="247"/>
      <c r="E26" s="247"/>
      <c r="F26" s="247"/>
      <c r="G26" s="247"/>
      <c r="H26" s="247"/>
      <c r="I26" s="247"/>
      <c r="J26" s="247"/>
      <c r="K26" s="247"/>
      <c r="L26" s="247"/>
      <c r="M26" s="247"/>
    </row>
    <row r="27" spans="3:13" ht="7.5" customHeight="1">
      <c r="C27" s="247"/>
      <c r="D27" s="247"/>
      <c r="E27" s="247"/>
      <c r="F27" s="247"/>
      <c r="G27" s="247"/>
      <c r="H27" s="247"/>
      <c r="I27" s="247"/>
      <c r="J27" s="247"/>
      <c r="K27" s="247"/>
      <c r="L27" s="247"/>
      <c r="M27" s="247"/>
    </row>
    <row r="28" spans="3:13" ht="7.5" customHeight="1"/>
    <row r="29" spans="3:13" ht="26.1" customHeight="1">
      <c r="C29" s="245" t="s">
        <v>35</v>
      </c>
      <c r="D29" s="245"/>
      <c r="E29" s="246" t="s">
        <v>51</v>
      </c>
      <c r="F29" s="246"/>
      <c r="G29" s="246"/>
      <c r="H29" s="246"/>
      <c r="I29" s="246"/>
      <c r="J29" s="246"/>
      <c r="K29" s="246"/>
      <c r="L29" s="246"/>
      <c r="M29" s="246"/>
    </row>
    <row r="30" spans="3:13" ht="15" customHeight="1">
      <c r="C30" s="244" t="s">
        <v>54</v>
      </c>
      <c r="D30" s="244"/>
      <c r="E30" s="244"/>
      <c r="F30" s="244"/>
      <c r="G30" s="244"/>
      <c r="H30" s="244"/>
      <c r="I30" s="244"/>
      <c r="J30" s="244"/>
      <c r="K30" s="244"/>
      <c r="L30" s="244"/>
      <c r="M30" s="244"/>
    </row>
    <row r="31" spans="3:13" ht="15" customHeight="1">
      <c r="C31" s="244"/>
      <c r="D31" s="244"/>
      <c r="E31" s="244"/>
      <c r="F31" s="244"/>
      <c r="G31" s="244"/>
      <c r="H31" s="244"/>
      <c r="I31" s="244"/>
      <c r="J31" s="244"/>
      <c r="K31" s="244"/>
      <c r="L31" s="244"/>
      <c r="M31" s="244"/>
    </row>
    <row r="32" spans="3:13" s="17" customFormat="1" ht="21.75" customHeight="1">
      <c r="C32" s="244" t="s">
        <v>53</v>
      </c>
      <c r="D32" s="244"/>
      <c r="E32" s="244"/>
      <c r="F32" s="244"/>
      <c r="G32" s="244"/>
      <c r="H32" s="244"/>
      <c r="I32" s="244"/>
      <c r="J32" s="244"/>
      <c r="K32" s="244"/>
      <c r="L32" s="244"/>
      <c r="M32" s="244"/>
    </row>
    <row r="33" spans="3:13" s="17" customFormat="1" ht="21.75" customHeight="1">
      <c r="C33" s="20" t="s">
        <v>52</v>
      </c>
      <c r="D33" s="18"/>
      <c r="E33" s="18"/>
      <c r="F33" s="18"/>
      <c r="G33" s="18"/>
      <c r="H33" s="18"/>
      <c r="I33" s="18"/>
      <c r="J33" s="18"/>
      <c r="K33" s="18"/>
      <c r="L33" s="18"/>
      <c r="M33" s="18"/>
    </row>
    <row r="34" spans="3:13" ht="7.5" customHeight="1">
      <c r="C34" s="13"/>
      <c r="D34" s="14"/>
      <c r="E34" s="14"/>
      <c r="F34" s="14"/>
      <c r="G34" s="14"/>
      <c r="H34" s="14"/>
      <c r="I34" s="14"/>
      <c r="J34" s="14"/>
      <c r="K34" s="14"/>
      <c r="L34" s="14"/>
      <c r="M34" s="14"/>
    </row>
    <row r="35" spans="3:13" ht="7.5" customHeight="1">
      <c r="C35" s="13"/>
      <c r="D35" s="14"/>
      <c r="E35" s="14"/>
      <c r="F35" s="14"/>
      <c r="G35" s="14"/>
      <c r="H35" s="14"/>
      <c r="I35" s="14"/>
      <c r="J35" s="14"/>
      <c r="K35" s="14"/>
      <c r="L35" s="14"/>
      <c r="M35" s="14"/>
    </row>
    <row r="36" spans="3:13" ht="7.5" customHeight="1"/>
    <row r="37" spans="3:13" ht="7.5" customHeight="1"/>
    <row r="38" spans="3:13" ht="26.1" customHeight="1">
      <c r="C38" s="245" t="s">
        <v>36</v>
      </c>
      <c r="D38" s="245"/>
      <c r="E38" s="246" t="s">
        <v>55</v>
      </c>
      <c r="F38" s="246"/>
      <c r="G38" s="246"/>
      <c r="H38" s="246"/>
      <c r="I38" s="246"/>
      <c r="J38" s="246"/>
      <c r="K38" s="246"/>
      <c r="L38" s="246"/>
      <c r="M38" s="246"/>
    </row>
    <row r="39" spans="3:13" ht="40.5" customHeight="1">
      <c r="C39" s="244" t="s">
        <v>56</v>
      </c>
      <c r="D39" s="244"/>
      <c r="E39" s="244"/>
      <c r="F39" s="244"/>
      <c r="G39" s="244"/>
      <c r="H39" s="244"/>
      <c r="I39" s="244"/>
      <c r="J39" s="244"/>
      <c r="K39" s="244"/>
      <c r="L39" s="244"/>
      <c r="M39" s="244"/>
    </row>
    <row r="40" spans="3:13" ht="40.5" customHeight="1">
      <c r="C40" s="244"/>
      <c r="D40" s="244"/>
      <c r="E40" s="244"/>
      <c r="F40" s="244"/>
      <c r="G40" s="244"/>
      <c r="H40" s="244"/>
      <c r="I40" s="244"/>
      <c r="J40" s="244"/>
      <c r="K40" s="244"/>
      <c r="L40" s="244"/>
      <c r="M40" s="244"/>
    </row>
    <row r="41" spans="3:13" ht="2.25" customHeight="1">
      <c r="C41" s="247"/>
      <c r="D41" s="247"/>
      <c r="E41" s="247"/>
      <c r="F41" s="247"/>
      <c r="G41" s="247"/>
      <c r="H41" s="247"/>
      <c r="I41" s="247"/>
      <c r="J41" s="247"/>
      <c r="K41" s="247"/>
      <c r="L41" s="247"/>
      <c r="M41" s="247"/>
    </row>
    <row r="42" spans="3:13" ht="2.25" customHeight="1">
      <c r="C42" s="247"/>
      <c r="D42" s="247"/>
      <c r="E42" s="247"/>
      <c r="F42" s="247"/>
      <c r="G42" s="247"/>
      <c r="H42" s="247"/>
      <c r="I42" s="247"/>
      <c r="J42" s="247"/>
      <c r="K42" s="247"/>
      <c r="L42" s="247"/>
      <c r="M42" s="247"/>
    </row>
    <row r="43" spans="3:13" ht="2.25" customHeight="1">
      <c r="C43" s="247"/>
      <c r="D43" s="247"/>
      <c r="E43" s="247"/>
      <c r="F43" s="247"/>
      <c r="G43" s="247"/>
      <c r="H43" s="247"/>
      <c r="I43" s="247"/>
      <c r="J43" s="247"/>
      <c r="K43" s="247"/>
      <c r="L43" s="247"/>
      <c r="M43" s="247"/>
    </row>
    <row r="44" spans="3:13" ht="2.25" customHeight="1">
      <c r="C44" s="13"/>
      <c r="D44" s="14"/>
      <c r="E44" s="14"/>
      <c r="F44" s="14"/>
      <c r="G44" s="14"/>
      <c r="H44" s="14"/>
      <c r="I44" s="14"/>
      <c r="J44" s="14"/>
      <c r="K44" s="14"/>
      <c r="L44" s="14"/>
      <c r="M44" s="14"/>
    </row>
    <row r="45" spans="3:13" ht="2.25" customHeight="1">
      <c r="C45" s="13"/>
      <c r="D45" s="14"/>
      <c r="E45" s="14"/>
      <c r="F45" s="14"/>
      <c r="G45" s="14"/>
      <c r="H45" s="14"/>
      <c r="I45" s="14"/>
      <c r="J45" s="14"/>
      <c r="K45" s="14"/>
      <c r="L45" s="14"/>
      <c r="M45" s="14"/>
    </row>
    <row r="46" spans="3:13" ht="26.1" customHeight="1">
      <c r="C46" s="245" t="s">
        <v>37</v>
      </c>
      <c r="D46" s="245"/>
      <c r="E46" s="246" t="s">
        <v>113</v>
      </c>
      <c r="F46" s="246"/>
      <c r="G46" s="246"/>
      <c r="H46" s="246"/>
      <c r="I46" s="246"/>
      <c r="J46" s="246"/>
      <c r="K46" s="246"/>
      <c r="L46" s="246"/>
      <c r="M46" s="246"/>
    </row>
    <row r="47" spans="3:13" ht="30" customHeight="1">
      <c r="C47" s="248" t="s">
        <v>114</v>
      </c>
      <c r="D47" s="248"/>
      <c r="E47" s="248"/>
      <c r="F47" s="248"/>
      <c r="G47" s="248"/>
      <c r="H47" s="248"/>
      <c r="I47" s="248"/>
      <c r="J47" s="248"/>
      <c r="K47" s="248"/>
      <c r="L47" s="248"/>
      <c r="M47" s="248"/>
    </row>
    <row r="48" spans="3:13" ht="15" customHeight="1">
      <c r="C48" s="11"/>
      <c r="D48" s="11"/>
      <c r="E48" s="11"/>
      <c r="F48" s="11"/>
      <c r="G48" s="11"/>
      <c r="H48" s="11"/>
      <c r="I48" s="11"/>
      <c r="J48" s="11"/>
      <c r="K48" s="11"/>
      <c r="L48" s="11"/>
      <c r="M48" s="11"/>
    </row>
    <row r="49" spans="3:13" ht="15" customHeight="1">
      <c r="C49" s="11"/>
      <c r="D49" s="11"/>
      <c r="E49" s="11"/>
      <c r="F49" s="11"/>
      <c r="G49" s="11"/>
      <c r="H49" s="11"/>
      <c r="I49" s="11"/>
      <c r="J49" s="11"/>
      <c r="K49" s="11"/>
      <c r="L49" s="11"/>
      <c r="M49" s="11"/>
    </row>
    <row r="50" spans="3:13" ht="26.1" customHeight="1">
      <c r="C50" s="245" t="s">
        <v>38</v>
      </c>
      <c r="D50" s="245"/>
      <c r="E50" s="246" t="s">
        <v>115</v>
      </c>
      <c r="F50" s="246"/>
      <c r="G50" s="246"/>
      <c r="H50" s="246"/>
      <c r="I50" s="246"/>
      <c r="J50" s="246"/>
      <c r="K50" s="246"/>
      <c r="L50" s="246"/>
      <c r="M50" s="246"/>
    </row>
    <row r="51" spans="3:13" ht="28.5" customHeight="1">
      <c r="C51" s="244" t="s">
        <v>116</v>
      </c>
      <c r="D51" s="244"/>
      <c r="E51" s="244"/>
      <c r="F51" s="244"/>
      <c r="G51" s="244"/>
      <c r="H51" s="244"/>
      <c r="I51" s="244"/>
      <c r="J51" s="244"/>
      <c r="K51" s="244"/>
      <c r="L51" s="244"/>
      <c r="M51" s="244"/>
    </row>
    <row r="52" spans="3:13" ht="22.5" customHeight="1">
      <c r="C52" s="244"/>
      <c r="D52" s="244"/>
      <c r="E52" s="244"/>
      <c r="F52" s="244"/>
      <c r="G52" s="244"/>
      <c r="H52" s="244"/>
      <c r="I52" s="244"/>
      <c r="J52" s="244"/>
      <c r="K52" s="244"/>
      <c r="L52" s="244"/>
      <c r="M52" s="244"/>
    </row>
    <row r="53" spans="3:13" ht="15" customHeight="1"/>
    <row r="54" spans="3:13" ht="15" customHeight="1"/>
    <row r="55" spans="3:13" ht="26.1" customHeight="1">
      <c r="C55" s="245" t="s">
        <v>39</v>
      </c>
      <c r="D55" s="245"/>
      <c r="E55" s="246" t="s">
        <v>117</v>
      </c>
      <c r="F55" s="246"/>
      <c r="G55" s="246"/>
      <c r="H55" s="246"/>
      <c r="I55" s="246"/>
      <c r="J55" s="246"/>
      <c r="K55" s="246"/>
      <c r="L55" s="246"/>
      <c r="M55" s="246"/>
    </row>
    <row r="56" spans="3:13" ht="16.5" customHeight="1">
      <c r="C56" s="244" t="s">
        <v>119</v>
      </c>
      <c r="D56" s="244"/>
      <c r="E56" s="244"/>
      <c r="F56" s="244"/>
      <c r="G56" s="244"/>
      <c r="H56" s="244"/>
      <c r="I56" s="244"/>
      <c r="J56" s="244"/>
      <c r="K56" s="244"/>
      <c r="L56" s="244"/>
      <c r="M56" s="244"/>
    </row>
    <row r="57" spans="3:13" ht="16.5" customHeight="1">
      <c r="C57" s="244"/>
      <c r="D57" s="244"/>
      <c r="E57" s="244"/>
      <c r="F57" s="244"/>
      <c r="G57" s="244"/>
      <c r="H57" s="244"/>
      <c r="I57" s="244"/>
      <c r="J57" s="244"/>
      <c r="K57" s="244"/>
      <c r="L57" s="244"/>
      <c r="M57" s="244"/>
    </row>
    <row r="58" spans="3:13" ht="15" customHeight="1">
      <c r="C58" s="244"/>
      <c r="D58" s="244"/>
      <c r="E58" s="244"/>
      <c r="F58" s="244"/>
      <c r="G58" s="244"/>
      <c r="H58" s="244"/>
      <c r="I58" s="244"/>
      <c r="J58" s="244"/>
      <c r="K58" s="244"/>
      <c r="L58" s="244"/>
      <c r="M58" s="244"/>
    </row>
    <row r="59" spans="3:13" ht="15" customHeight="1"/>
    <row r="60" spans="3:13" ht="26.1" customHeight="1">
      <c r="C60" s="245" t="s">
        <v>109</v>
      </c>
      <c r="D60" s="245"/>
      <c r="E60" s="246" t="s">
        <v>118</v>
      </c>
      <c r="F60" s="246"/>
      <c r="G60" s="246"/>
      <c r="H60" s="246"/>
      <c r="I60" s="246"/>
      <c r="J60" s="246"/>
      <c r="K60" s="246"/>
      <c r="L60" s="246"/>
      <c r="M60" s="246"/>
    </row>
    <row r="61" spans="3:13" ht="16.5" customHeight="1">
      <c r="C61" s="244" t="s">
        <v>121</v>
      </c>
      <c r="D61" s="244"/>
      <c r="E61" s="244"/>
      <c r="F61" s="244"/>
      <c r="G61" s="244"/>
      <c r="H61" s="244"/>
      <c r="I61" s="244"/>
      <c r="J61" s="244"/>
      <c r="K61" s="244"/>
      <c r="L61" s="244"/>
      <c r="M61" s="244"/>
    </row>
    <row r="62" spans="3:13" ht="16.5" customHeight="1">
      <c r="C62" s="244"/>
      <c r="D62" s="244"/>
      <c r="E62" s="244"/>
      <c r="F62" s="244"/>
      <c r="G62" s="244"/>
      <c r="H62" s="244"/>
      <c r="I62" s="244"/>
      <c r="J62" s="244"/>
      <c r="K62" s="244"/>
      <c r="L62" s="244"/>
      <c r="M62" s="244"/>
    </row>
    <row r="63" spans="3:13" ht="15" customHeight="1">
      <c r="C63" s="244"/>
      <c r="D63" s="244"/>
      <c r="E63" s="244"/>
      <c r="F63" s="244"/>
      <c r="G63" s="244"/>
      <c r="H63" s="244"/>
      <c r="I63" s="244"/>
      <c r="J63" s="244"/>
      <c r="K63" s="244"/>
      <c r="L63" s="244"/>
      <c r="M63" s="244"/>
    </row>
    <row r="64" spans="3:13" s="17" customFormat="1" ht="21.75" customHeight="1">
      <c r="C64" s="244" t="s">
        <v>122</v>
      </c>
      <c r="D64" s="244"/>
      <c r="E64" s="244"/>
      <c r="F64" s="244"/>
      <c r="G64" s="244"/>
      <c r="H64" s="244"/>
      <c r="I64" s="244"/>
      <c r="J64" s="244"/>
      <c r="K64" s="244"/>
      <c r="L64" s="244"/>
      <c r="M64" s="244"/>
    </row>
    <row r="65" spans="3:13" s="17" customFormat="1" ht="21.75" customHeight="1">
      <c r="C65" s="20" t="s">
        <v>123</v>
      </c>
      <c r="D65" s="37"/>
      <c r="E65" s="37"/>
      <c r="F65" s="37"/>
      <c r="G65" s="37"/>
      <c r="H65" s="37"/>
      <c r="I65" s="37"/>
      <c r="J65" s="37"/>
      <c r="K65" s="37"/>
      <c r="L65" s="37"/>
      <c r="M65" s="37"/>
    </row>
    <row r="66" spans="3:13" s="17" customFormat="1" ht="21.75" customHeight="1">
      <c r="C66" s="20" t="s">
        <v>124</v>
      </c>
      <c r="D66" s="37"/>
      <c r="E66" s="37"/>
      <c r="F66" s="37"/>
      <c r="G66" s="37"/>
      <c r="H66" s="37"/>
      <c r="I66" s="37"/>
      <c r="J66" s="37"/>
      <c r="K66" s="37"/>
      <c r="L66" s="37"/>
      <c r="M66" s="37"/>
    </row>
    <row r="67" spans="3:13" ht="15" customHeight="1"/>
    <row r="68" spans="3:13" ht="26.1" customHeight="1">
      <c r="C68" s="245" t="s">
        <v>120</v>
      </c>
      <c r="D68" s="245"/>
      <c r="E68" s="246" t="s">
        <v>125</v>
      </c>
      <c r="F68" s="246"/>
      <c r="G68" s="246"/>
      <c r="H68" s="246"/>
      <c r="I68" s="246"/>
      <c r="J68" s="246"/>
      <c r="K68" s="246"/>
      <c r="L68" s="246"/>
      <c r="M68" s="246"/>
    </row>
    <row r="69" spans="3:13" ht="30" customHeight="1">
      <c r="C69" s="244" t="s">
        <v>66</v>
      </c>
      <c r="D69" s="244"/>
      <c r="E69" s="244"/>
      <c r="F69" s="244"/>
      <c r="G69" s="244"/>
      <c r="H69" s="244"/>
      <c r="I69" s="244"/>
      <c r="J69" s="244"/>
      <c r="K69" s="244"/>
      <c r="L69" s="244"/>
      <c r="M69" s="244"/>
    </row>
    <row r="70" spans="3:13" ht="30" customHeight="1">
      <c r="C70" s="244"/>
      <c r="D70" s="244"/>
      <c r="E70" s="244"/>
      <c r="F70" s="244"/>
      <c r="G70" s="244"/>
      <c r="H70" s="244"/>
      <c r="I70" s="244"/>
      <c r="J70" s="244"/>
      <c r="K70" s="244"/>
      <c r="L70" s="244"/>
      <c r="M70" s="244"/>
    </row>
    <row r="71" spans="3:13"/>
    <row r="72" spans="3:13"/>
    <row r="73" spans="3:13"/>
    <row r="74" spans="3:13"/>
    <row r="75" spans="3:13"/>
    <row r="76" spans="3:13"/>
    <row r="77" spans="3:13"/>
    <row r="78" spans="3:13"/>
    <row r="79" spans="3:13"/>
    <row r="80" spans="3:13"/>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sheetData>
  <sheetProtection algorithmName="SHA-512" hashValue="efmM7xeNzYiN1fTAjPZc7ly/YOsvw+KaFYWY8tFz5yU4IGPghyzgVyFvKJq7iyvRETONDkGvWie0K/rKkdfguQ==" saltValue="MpCKTLItVI17/bv1mtAGqg==" spinCount="100000" sheet="1" objects="1" scenarios="1" formatCells="0" formatColumns="0" formatRows="0" selectLockedCells="1"/>
  <mergeCells count="44">
    <mergeCell ref="C1:D1"/>
    <mergeCell ref="E1:F1"/>
    <mergeCell ref="G1:H1"/>
    <mergeCell ref="I1:J1"/>
    <mergeCell ref="K1:L1"/>
    <mergeCell ref="C6:M6"/>
    <mergeCell ref="C32:M32"/>
    <mergeCell ref="C5:M5"/>
    <mergeCell ref="C7:M7"/>
    <mergeCell ref="E20:H20"/>
    <mergeCell ref="I20:K20"/>
    <mergeCell ref="B8:M8"/>
    <mergeCell ref="C9:K9"/>
    <mergeCell ref="C11:D11"/>
    <mergeCell ref="E11:H11"/>
    <mergeCell ref="I11:K11"/>
    <mergeCell ref="C12:M13"/>
    <mergeCell ref="C17:M18"/>
    <mergeCell ref="C20:D20"/>
    <mergeCell ref="C38:D38"/>
    <mergeCell ref="E38:M38"/>
    <mergeCell ref="C21:M22"/>
    <mergeCell ref="C26:M27"/>
    <mergeCell ref="C47:M47"/>
    <mergeCell ref="C29:D29"/>
    <mergeCell ref="C30:M31"/>
    <mergeCell ref="E29:M29"/>
    <mergeCell ref="C50:D50"/>
    <mergeCell ref="E50:M50"/>
    <mergeCell ref="C51:M52"/>
    <mergeCell ref="C39:M40"/>
    <mergeCell ref="C41:M43"/>
    <mergeCell ref="C46:D46"/>
    <mergeCell ref="E46:M46"/>
    <mergeCell ref="C69:M70"/>
    <mergeCell ref="C56:M58"/>
    <mergeCell ref="C55:D55"/>
    <mergeCell ref="E55:M55"/>
    <mergeCell ref="C68:D68"/>
    <mergeCell ref="E68:M68"/>
    <mergeCell ref="C60:D60"/>
    <mergeCell ref="E60:M60"/>
    <mergeCell ref="C61:M63"/>
    <mergeCell ref="C64:M64"/>
  </mergeCells>
  <hyperlinks>
    <hyperlink ref="C20:D20" location="Forças!A1" display="Passo 2" xr:uid="{00000000-0004-0000-0000-000000000000}"/>
    <hyperlink ref="C29:D29" location="Oportunidades!A1" display="Passo 3" xr:uid="{00000000-0004-0000-0000-000001000000}"/>
    <hyperlink ref="C38:D38" location="'Matriz SWOT'!A1" display="Passo 3" xr:uid="{00000000-0004-0000-0000-000002000000}"/>
    <hyperlink ref="C46:D46" location="Cruzamento!A1" display="Passo 5" xr:uid="{00000000-0004-0000-0000-000003000000}"/>
    <hyperlink ref="C55:D55" location="Gráficos!A1" display="Passo 7" xr:uid="{00000000-0004-0000-0000-000004000000}"/>
    <hyperlink ref="C68:D68" location="Imprimir!A1" display="Passo 7" xr:uid="{00000000-0004-0000-0000-000005000000}"/>
    <hyperlink ref="C50:D50" location="'Cruzamento - FxO'!A1" display="Passo 6" xr:uid="{00000000-0004-0000-0000-000006000000}"/>
    <hyperlink ref="C11:D11" location="Áreas!A1" display="Passo 1" xr:uid="{00000000-0004-0000-0000-000007000000}"/>
    <hyperlink ref="C60:D60" location="GPA!A1" display="Passo 8" xr:uid="{00000000-0004-0000-0000-000008000000}"/>
  </hyperlinks>
  <printOptions horizontalCentered="1"/>
  <pageMargins left="0.23622047244094491" right="0.23622047244094491" top="0.74803149606299213" bottom="0.74803149606299213" header="0.31496062992125984" footer="0.31496062992125984"/>
  <pageSetup paperSize="9" scale="57" orientation="portrait"/>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AF26"/>
  <sheetViews>
    <sheetView showGridLines="0" zoomScale="90" zoomScaleNormal="90" zoomScalePageLayoutView="90" workbookViewId="0"/>
  </sheetViews>
  <sheetFormatPr baseColWidth="10" defaultColWidth="0" defaultRowHeight="14.25"/>
  <cols>
    <col min="1" max="1" width="2.33203125" style="110" customWidth="1"/>
    <col min="2" max="2" width="1.46484375" style="62" customWidth="1"/>
    <col min="3" max="3" width="52" style="110" customWidth="1"/>
    <col min="4" max="4" width="11.6640625" style="135" customWidth="1"/>
    <col min="5" max="5" width="52" style="72" customWidth="1"/>
    <col min="6" max="6" width="11.6640625" style="62" customWidth="1"/>
    <col min="7" max="7" width="52" style="64" customWidth="1"/>
    <col min="8" max="8" width="11.6640625" style="64" customWidth="1"/>
    <col min="9" max="9" width="10.46484375" style="64" customWidth="1"/>
    <col min="10" max="10" width="21.6640625" style="64" customWidth="1"/>
    <col min="11" max="11" width="10.46484375" style="64" customWidth="1"/>
    <col min="12" max="12" width="20.46484375" style="64" customWidth="1"/>
    <col min="13" max="13" width="12.86328125" style="64" customWidth="1"/>
    <col min="14" max="20" width="8.86328125" style="64" customWidth="1"/>
    <col min="21" max="21" width="8.6640625" style="64" customWidth="1"/>
    <col min="22" max="26" width="8.86328125" style="64" customWidth="1"/>
    <col min="27" max="28" width="9.1328125" style="64" customWidth="1"/>
    <col min="29" max="31" width="9.1328125" style="110" customWidth="1"/>
    <col min="32" max="32" width="0" style="110" hidden="1" customWidth="1"/>
    <col min="33" max="56" width="9.1328125" style="110" hidden="1" customWidth="1"/>
    <col min="57" max="16384" width="9.1328125" style="110" hidden="1"/>
  </cols>
  <sheetData>
    <row r="1" spans="2:28" s="56" customFormat="1" ht="39" customHeight="1">
      <c r="B1" s="220"/>
      <c r="C1" s="255"/>
      <c r="D1" s="255"/>
      <c r="E1" s="255"/>
      <c r="F1" s="255"/>
      <c r="G1" s="260"/>
      <c r="H1" s="260"/>
      <c r="I1" s="260"/>
      <c r="J1" s="260"/>
      <c r="K1" s="260"/>
      <c r="L1" s="260"/>
      <c r="M1" s="122"/>
      <c r="N1" s="188"/>
      <c r="O1" s="188"/>
      <c r="P1" s="188"/>
      <c r="Q1" s="188"/>
      <c r="R1" s="188"/>
      <c r="S1" s="188"/>
      <c r="T1" s="188"/>
      <c r="U1" s="188"/>
      <c r="V1" s="188"/>
      <c r="W1" s="188"/>
      <c r="X1" s="188"/>
      <c r="Y1" s="188"/>
      <c r="Z1" s="188"/>
      <c r="AA1" s="188"/>
    </row>
    <row r="2" spans="2:28" s="58" customFormat="1" ht="30" customHeight="1">
      <c r="D2" s="59"/>
      <c r="E2" s="60"/>
      <c r="F2" s="60"/>
      <c r="G2" s="60"/>
      <c r="H2" s="60"/>
      <c r="I2" s="61"/>
      <c r="J2" s="61"/>
      <c r="K2" s="61"/>
      <c r="L2" s="61"/>
      <c r="M2" s="61"/>
      <c r="N2" s="61"/>
      <c r="O2" s="61"/>
      <c r="P2" s="61"/>
      <c r="Q2" s="61"/>
      <c r="R2" s="123"/>
      <c r="S2" s="123"/>
      <c r="T2" s="123"/>
      <c r="U2" s="123"/>
      <c r="V2" s="123"/>
      <c r="W2" s="123"/>
      <c r="X2" s="123"/>
      <c r="Y2" s="123"/>
      <c r="Z2" s="123"/>
      <c r="AA2" s="123"/>
    </row>
    <row r="3" spans="2:28" s="302" customFormat="1" ht="45" customHeight="1">
      <c r="C3" s="306" t="s">
        <v>323</v>
      </c>
      <c r="D3" s="303"/>
      <c r="E3" s="304"/>
      <c r="F3" s="304"/>
      <c r="G3" s="304"/>
      <c r="H3" s="304"/>
      <c r="I3" s="305"/>
      <c r="J3" s="305"/>
      <c r="K3" s="305"/>
      <c r="L3" s="305"/>
      <c r="M3" s="305"/>
      <c r="N3" s="305"/>
      <c r="O3" s="305"/>
      <c r="P3" s="305"/>
      <c r="Q3" s="305"/>
      <c r="R3" s="309"/>
      <c r="S3" s="309"/>
      <c r="T3" s="309"/>
      <c r="U3" s="309"/>
      <c r="V3" s="309"/>
      <c r="W3" s="309"/>
      <c r="X3" s="309"/>
      <c r="Y3" s="309"/>
      <c r="Z3" s="309"/>
      <c r="AA3" s="309"/>
    </row>
    <row r="4" spans="2:28" ht="7.5" customHeight="1">
      <c r="D4" s="126"/>
      <c r="E4" s="62"/>
    </row>
    <row r="5" spans="2:28" ht="24.95" customHeight="1" thickBot="1">
      <c r="C5" s="127" t="s">
        <v>256</v>
      </c>
      <c r="D5" s="62"/>
      <c r="E5" s="127" t="s">
        <v>291</v>
      </c>
      <c r="F5" s="127"/>
      <c r="G5" s="127" t="s">
        <v>259</v>
      </c>
    </row>
    <row r="6" spans="2:28" s="131" customFormat="1" ht="24.95" customHeight="1" thickTop="1" thickBot="1">
      <c r="B6" s="128"/>
      <c r="C6" s="193" t="s">
        <v>257</v>
      </c>
      <c r="D6" s="205">
        <f>SUM(D7:D11)</f>
        <v>205</v>
      </c>
      <c r="E6" s="211" t="s">
        <v>258</v>
      </c>
      <c r="F6" s="217">
        <f>SUM(F7:F11)</f>
        <v>241</v>
      </c>
      <c r="G6" s="203" t="s">
        <v>260</v>
      </c>
      <c r="H6" s="209">
        <f>SUM(H7:H11)</f>
        <v>182</v>
      </c>
      <c r="I6" s="64">
        <f>H6+L6</f>
        <v>282</v>
      </c>
      <c r="J6" s="130" t="str">
        <f>C7</f>
        <v>Política de impuestos y tributos</v>
      </c>
      <c r="K6" s="130" t="s">
        <v>95</v>
      </c>
      <c r="L6" s="130">
        <f>D7</f>
        <v>100</v>
      </c>
      <c r="M6" s="130" t="str">
        <f>IF(VLOOKUP(J6,PA!$E$6:$E$255,1,FALSE)=J6,"Sim","Não")</f>
        <v>Sim</v>
      </c>
      <c r="N6" s="130"/>
      <c r="O6" s="130"/>
      <c r="P6" s="130"/>
      <c r="Q6" s="130"/>
      <c r="R6" s="130"/>
      <c r="S6" s="130"/>
      <c r="T6" s="130"/>
      <c r="U6" s="130"/>
      <c r="V6" s="130"/>
      <c r="W6" s="130"/>
      <c r="X6" s="130"/>
      <c r="Y6" s="130"/>
      <c r="Z6" s="130"/>
      <c r="AA6" s="130"/>
      <c r="AB6" s="130"/>
    </row>
    <row r="7" spans="2:28" s="134" customFormat="1" ht="21.95" customHeight="1" thickTop="1" thickBot="1">
      <c r="B7" s="132">
        <v>1</v>
      </c>
      <c r="C7" s="194" t="str">
        <f>IF(ISERROR(VLOOKUP(LARGE(F_Pol!$M$7:$M$26,$B7),F_Pol!$M$7:$N$26,2,FALSE)),"",VLOOKUP(LARGE(F_Pol!$M$7:$M$26,$B7),F_Pol!$M$7:$N$26,2,FALSE))</f>
        <v>Política de impuestos y tributos</v>
      </c>
      <c r="D7" s="206">
        <f>IF(ISERROR(VLOOKUP(LARGE(F_Pol!$M$7:$M$26,$B7),F_Pol!$M$7:$O$26,3,FALSE)),0,VLOOKUP(LARGE(F_Pol!$M$7:$M$26,$B7),F_Pol!$M$7:$O$26,3,FALSE))</f>
        <v>100</v>
      </c>
      <c r="E7" s="212" t="str">
        <f>IF(ISERROR(VLOOKUP(LARGE(F_Eco!$M$7:$M$26,$B7),F_Eco!$M$7:$N$26,2,FALSE)),"",VLOOKUP(LARGE(F_Eco!$M$7:$M$26,$B7),F_Eco!$M$7:$N$26,2,FALSE))</f>
        <v>Cambio en indicadores económicos (intereses, inflación)</v>
      </c>
      <c r="F7" s="218">
        <f>IF(ISERROR(VLOOKUP(LARGE(F_Eco!$M$7:$M$26,$B7),F_Eco!$M$7:$O$26,3,FALSE)),0,VLOOKUP(LARGE(F_Eco!$M$7:$M$26,$B7),F_Eco!$M$7:$O$26,3,FALSE))</f>
        <v>125</v>
      </c>
      <c r="G7" s="204" t="str">
        <f>IF(ISERROR(VLOOKUP(LARGE(F_Soc!$M$7:$M$26,$B15),F_Soc!$M$7:$N$26,2,FALSE)),"",VLOOKUP(LARGE(F_Soc!$M$7:$M$26,$B15),F_Soc!$M$7:$N$26,2,FALSE))</f>
        <v>Tasa de crecimiento de la población</v>
      </c>
      <c r="H7" s="210">
        <f>IF(ISERROR(VLOOKUP(LARGE(F_Soc!$M$7:$M$26,$B15),F_Soc!$M$7:$O$26,3,FALSE)),0,VLOOKUP(LARGE(F_Soc!$M$7:$M$26,$B15),F_Soc!$M$7:$O$26,3,FALSE))</f>
        <v>50</v>
      </c>
      <c r="I7" s="64">
        <f t="shared" ref="I7:I25" si="0">H7+L7</f>
        <v>86</v>
      </c>
      <c r="J7" s="130" t="str">
        <f t="shared" ref="J7:J10" si="1">C8</f>
        <v>Legislación del sector</v>
      </c>
      <c r="K7" s="130" t="s">
        <v>95</v>
      </c>
      <c r="L7" s="130">
        <f>D8</f>
        <v>36</v>
      </c>
      <c r="M7" s="130" t="e">
        <f>IF(VLOOKUP(J7,PA!$E$6:$E$255,1,FALSE)=J7,"Sim","Não")</f>
        <v>#N/A</v>
      </c>
      <c r="N7" s="132"/>
      <c r="O7" s="132"/>
      <c r="P7" s="132"/>
      <c r="Q7" s="130"/>
      <c r="R7" s="132"/>
      <c r="S7" s="132"/>
      <c r="T7" s="132"/>
      <c r="U7" s="132"/>
      <c r="V7" s="132"/>
      <c r="W7" s="132"/>
      <c r="X7" s="132"/>
      <c r="Y7" s="132"/>
      <c r="Z7" s="132"/>
      <c r="AA7" s="130"/>
      <c r="AB7" s="132"/>
    </row>
    <row r="8" spans="2:28" s="131" customFormat="1" ht="21.95" customHeight="1" thickTop="1" thickBot="1">
      <c r="B8" s="130">
        <v>2</v>
      </c>
      <c r="C8" s="194" t="str">
        <f>IF(ISERROR(VLOOKUP(LARGE(F_Pol!$M$7:$M$26,$B8),F_Pol!$M$7:$N$26,2,FALSE)),"",VLOOKUP(LARGE(F_Pol!$M$7:$M$26,$B8),F_Pol!$M$7:$N$26,2,FALSE))</f>
        <v>Legislación del sector</v>
      </c>
      <c r="D8" s="206">
        <f>IF(ISERROR(VLOOKUP(LARGE(F_Pol!$M$7:$M$26,$B8),F_Pol!$M$7:$O$26,3,FALSE)),0,VLOOKUP(LARGE(F_Pol!$M$7:$M$26,$B8),F_Pol!$M$7:$O$26,3,FALSE))</f>
        <v>36</v>
      </c>
      <c r="E8" s="212" t="str">
        <f>IF(ISERROR(VLOOKUP(LARGE(F_Eco!$M$7:$M$26,$B8),F_Eco!$M$7:$N$26,2,FALSE)),"",VLOOKUP(LARGE(F_Eco!$M$7:$M$26,$B8),F_Eco!$M$7:$N$26,2,FALSE))</f>
        <v>Crecimiento / decrecimiento del PIB</v>
      </c>
      <c r="F8" s="218">
        <f>IF(ISERROR(VLOOKUP(LARGE(F_Eco!$M$7:$M$26,$B8),F_Eco!$M$7:$O$26,3,FALSE)),0,VLOOKUP(LARGE(F_Eco!$M$7:$M$26,$B8),F_Eco!$M$7:$O$26,3,FALSE))</f>
        <v>40</v>
      </c>
      <c r="G8" s="204" t="str">
        <f>IF(ISERROR(VLOOKUP(LARGE(F_Soc!$M$7:$M$26,$B16),F_Soc!$M$7:$N$26,2,FALSE)),"",VLOOKUP(LARGE(F_Soc!$M$7:$M$26,$B16),F_Soc!$M$7:$N$26,2,FALSE))</f>
        <v>Estándares de consumo locales</v>
      </c>
      <c r="H8" s="210">
        <f>IF(ISERROR(VLOOKUP(LARGE(F_Soc!$M$7:$M$26,$B16),F_Soc!$M$7:$O$26,3,FALSE)),0,VLOOKUP(LARGE(F_Soc!$M$7:$M$26,$B16),F_Soc!$M$7:$O$26,3,FALSE))</f>
        <v>40</v>
      </c>
      <c r="I8" s="64">
        <f t="shared" si="0"/>
        <v>65</v>
      </c>
      <c r="J8" s="130" t="str">
        <f t="shared" si="1"/>
        <v>Regulación del sector y de los competidores</v>
      </c>
      <c r="K8" s="130" t="s">
        <v>95</v>
      </c>
      <c r="L8" s="130">
        <f>D9</f>
        <v>25</v>
      </c>
      <c r="M8" s="130" t="e">
        <f>IF(VLOOKUP(J8,PA!$E$6:$E$255,1,FALSE)=J8,"Sim","Não")</f>
        <v>#N/A</v>
      </c>
      <c r="N8" s="132"/>
      <c r="O8" s="132"/>
      <c r="P8" s="132"/>
      <c r="Q8" s="130"/>
      <c r="R8" s="132"/>
      <c r="S8" s="132"/>
      <c r="T8" s="132"/>
      <c r="U8" s="132"/>
      <c r="V8" s="132"/>
      <c r="W8" s="132"/>
      <c r="X8" s="132"/>
      <c r="Y8" s="132"/>
      <c r="Z8" s="132"/>
      <c r="AA8" s="130"/>
      <c r="AB8" s="130"/>
    </row>
    <row r="9" spans="2:28" s="131" customFormat="1" ht="21.95" customHeight="1" thickTop="1" thickBot="1">
      <c r="B9" s="132">
        <v>3</v>
      </c>
      <c r="C9" s="194" t="str">
        <f>IF(ISERROR(VLOOKUP(LARGE(F_Pol!$M$7:$M$26,$B9),F_Pol!$M$7:$N$26,2,FALSE)),"",VLOOKUP(LARGE(F_Pol!$M$7:$M$26,$B9),F_Pol!$M$7:$N$26,2,FALSE))</f>
        <v>Regulación del sector y de los competidores</v>
      </c>
      <c r="D9" s="206">
        <f>IF(ISERROR(VLOOKUP(LARGE(F_Pol!$M$7:$M$26,$B9),F_Pol!$M$7:$O$26,3,FALSE)),0,VLOOKUP(LARGE(F_Pol!$M$7:$M$26,$B9),F_Pol!$M$7:$O$26,3,FALSE))</f>
        <v>25</v>
      </c>
      <c r="E9" s="212" t="str">
        <f>IF(ISERROR(VLOOKUP(LARGE(F_Eco!$M$7:$M$26,$B9),F_Eco!$M$7:$N$26,2,FALSE)),"",VLOOKUP(LARGE(F_Eco!$M$7:$M$26,$B9),F_Eco!$M$7:$N$26,2,FALSE))</f>
        <v>Variación Cambial</v>
      </c>
      <c r="F9" s="218">
        <f>IF(ISERROR(VLOOKUP(LARGE(F_Eco!$M$7:$M$26,$B9),F_Eco!$M$7:$O$26,3,FALSE)),0,VLOOKUP(LARGE(F_Eco!$M$7:$M$26,$B9),F_Eco!$M$7:$O$26,3,FALSE))</f>
        <v>36</v>
      </c>
      <c r="G9" s="204" t="str">
        <f>IF(ISERROR(VLOOKUP(LARGE(F_Soc!$M$7:$M$26,$B17),F_Soc!$M$7:$N$26,2,FALSE)),"",VLOOKUP(LARGE(F_Soc!$M$7:$M$26,$B17),F_Soc!$M$7:$N$26,2,FALSE))</f>
        <v>Opiniones de los consumidores sobre producto / servicio</v>
      </c>
      <c r="H9" s="210">
        <f>IF(ISERROR(VLOOKUP(LARGE(F_Soc!$M$7:$M$26,$B17),F_Soc!$M$7:$O$26,3,FALSE)),0,VLOOKUP(LARGE(F_Soc!$M$7:$M$26,$B17),F_Soc!$M$7:$O$26,3,FALSE))</f>
        <v>36</v>
      </c>
      <c r="I9" s="64">
        <f t="shared" si="0"/>
        <v>60</v>
      </c>
      <c r="J9" s="130" t="str">
        <f t="shared" si="1"/>
        <v>Política de protección al consumidor</v>
      </c>
      <c r="K9" s="130" t="s">
        <v>95</v>
      </c>
      <c r="L9" s="130">
        <f>D10</f>
        <v>24</v>
      </c>
      <c r="M9" s="130" t="e">
        <f>IF(VLOOKUP(J9,PA!$E$6:$E$255,1,FALSE)=J9,"Sim","Não")</f>
        <v>#N/A</v>
      </c>
      <c r="N9" s="132"/>
      <c r="O9" s="132"/>
      <c r="P9" s="132"/>
      <c r="Q9" s="130"/>
      <c r="R9" s="132"/>
      <c r="S9" s="132"/>
      <c r="T9" s="132"/>
      <c r="U9" s="132"/>
      <c r="V9" s="132"/>
      <c r="W9" s="132"/>
      <c r="X9" s="132"/>
      <c r="Y9" s="132"/>
      <c r="Z9" s="132"/>
      <c r="AA9" s="130"/>
      <c r="AB9" s="130"/>
    </row>
    <row r="10" spans="2:28" s="131" customFormat="1" ht="21.95" customHeight="1" thickTop="1" thickBot="1">
      <c r="B10" s="130">
        <v>4</v>
      </c>
      <c r="C10" s="194" t="str">
        <f>IF(ISERROR(VLOOKUP(LARGE(F_Pol!$M$7:$M$26,$B10),F_Pol!$M$7:$N$26,2,FALSE)),"",VLOOKUP(LARGE(F_Pol!$M$7:$M$26,$B10),F_Pol!$M$7:$N$26,2,FALSE))</f>
        <v>Política de protección al consumidor</v>
      </c>
      <c r="D10" s="206">
        <f>IF(ISERROR(VLOOKUP(LARGE(F_Pol!$M$7:$M$26,$B10),F_Pol!$M$7:$O$26,3,FALSE)),0,VLOOKUP(LARGE(F_Pol!$M$7:$M$26,$B10),F_Pol!$M$7:$O$26,3,FALSE))</f>
        <v>24</v>
      </c>
      <c r="E10" s="212" t="str">
        <f>IF(ISERROR(VLOOKUP(LARGE(F_Eco!$M$7:$M$26,$B10),F_Eco!$M$7:$N$26,2,FALSE)),"",VLOOKUP(LARGE(F_Eco!$M$7:$M$26,$B10),F_Eco!$M$7:$N$26,2,FALSE))</f>
        <v>Aumento / Disminución del límite de crédito</v>
      </c>
      <c r="F10" s="218">
        <f>IF(ISERROR(VLOOKUP(LARGE(F_Eco!$M$7:$M$26,$B10),F_Eco!$M$7:$O$26,3,FALSE)),0,VLOOKUP(LARGE(F_Eco!$M$7:$M$26,$B10),F_Eco!$M$7:$O$26,3,FALSE))</f>
        <v>20</v>
      </c>
      <c r="G10" s="204" t="str">
        <f>IF(ISERROR(VLOOKUP(LARGE(F_Soc!$M$7:$M$26,$B18),F_Soc!$M$7:$N$26,2,FALSE)),"",VLOOKUP(LARGE(F_Soc!$M$7:$M$26,$B18),F_Soc!$M$7:$N$26,2,FALSE))</f>
        <v>Tendencias del estilo de vida de su público objetivo</v>
      </c>
      <c r="H10" s="210">
        <f>IF(ISERROR(VLOOKUP(LARGE(F_Soc!$M$7:$M$26,$B18),F_Soc!$M$7:$O$26,3,FALSE)),0,VLOOKUP(LARGE(F_Soc!$M$7:$M$26,$B18),F_Soc!$M$7:$O$26,3,FALSE))</f>
        <v>32</v>
      </c>
      <c r="I10" s="64">
        <f t="shared" si="0"/>
        <v>52</v>
      </c>
      <c r="J10" s="130" t="str">
        <f t="shared" si="1"/>
        <v>Leyes laborales</v>
      </c>
      <c r="K10" s="130" t="s">
        <v>95</v>
      </c>
      <c r="L10" s="130">
        <f>D11</f>
        <v>20</v>
      </c>
      <c r="M10" s="130" t="e">
        <f>IF(VLOOKUP(J10,PA!$E$6:$E$255,1,FALSE)=J10,"Sim","Não")</f>
        <v>#N/A</v>
      </c>
      <c r="N10" s="132"/>
      <c r="O10" s="132"/>
      <c r="P10" s="132"/>
      <c r="Q10" s="130"/>
      <c r="R10" s="132"/>
      <c r="S10" s="132"/>
      <c r="T10" s="132"/>
      <c r="U10" s="132"/>
      <c r="V10" s="132"/>
      <c r="W10" s="132"/>
      <c r="X10" s="132"/>
      <c r="Y10" s="132"/>
      <c r="Z10" s="132"/>
      <c r="AA10" s="130"/>
      <c r="AB10" s="130"/>
    </row>
    <row r="11" spans="2:28" s="131" customFormat="1" ht="21.95" customHeight="1" thickTop="1" thickBot="1">
      <c r="B11" s="132">
        <v>5</v>
      </c>
      <c r="C11" s="194" t="str">
        <f>IF(ISERROR(VLOOKUP(LARGE(F_Pol!$M$7:$M$26,$B11),F_Pol!$M$7:$N$26,2,FALSE)),"",VLOOKUP(LARGE(F_Pol!$M$7:$M$26,$B11),F_Pol!$M$7:$N$26,2,FALSE))</f>
        <v>Leyes laborales</v>
      </c>
      <c r="D11" s="206">
        <f>IF(ISERROR(VLOOKUP(LARGE(F_Pol!$M$7:$M$26,$B11),F_Pol!$M$7:$O$26,3,FALSE)),0,VLOOKUP(LARGE(F_Pol!$M$7:$M$26,$B11),F_Pol!$M$7:$O$26,3,FALSE))</f>
        <v>20</v>
      </c>
      <c r="E11" s="212" t="str">
        <f>IF(ISERROR(VLOOKUP(LARGE(F_Eco!$M$7:$M$26,$B11),F_Eco!$M$7:$N$26,2,FALSE)),"",VLOOKUP(LARGE(F_Eco!$M$7:$M$26,$B11),F_Eco!$M$7:$N$26,2,FALSE))</f>
        <v>Cambios en el escenario de las exportaciones</v>
      </c>
      <c r="F11" s="218">
        <f>IF(ISERROR(VLOOKUP(LARGE(F_Eco!$M$7:$M$26,$B11),F_Eco!$M$7:$O$26,3,FALSE)),0,VLOOKUP(LARGE(F_Eco!$M$7:$M$26,$B11),F_Eco!$M$7:$O$26,3,FALSE))</f>
        <v>20</v>
      </c>
      <c r="G11" s="204" t="str">
        <f>IF(ISERROR(VLOOKUP(LARGE(F_Soc!$M$7:$M$26,$B19),F_Soc!$M$7:$N$26,2,FALSE)),"",VLOOKUP(LARGE(F_Soc!$M$7:$M$26,$B19),F_Soc!$M$7:$N$26,2,FALSE))</f>
        <v>Diversidad étnica y de género</v>
      </c>
      <c r="H11" s="210">
        <f>IF(ISERROR(VLOOKUP(LARGE(F_Soc!$M$7:$M$26,$B19),F_Soc!$M$7:$O$26,3,FALSE)),0,VLOOKUP(LARGE(F_Soc!$M$7:$M$26,$B19),F_Soc!$M$7:$O$26,3,FALSE))</f>
        <v>24</v>
      </c>
      <c r="I11" s="64">
        <f t="shared" si="0"/>
        <v>149</v>
      </c>
      <c r="J11" s="130" t="str">
        <f>E7</f>
        <v>Cambio en indicadores económicos (intereses, inflación)</v>
      </c>
      <c r="K11" s="130" t="s">
        <v>96</v>
      </c>
      <c r="L11" s="130">
        <f>F7</f>
        <v>125</v>
      </c>
      <c r="M11" s="130" t="e">
        <f>IF(VLOOKUP(J11,PA!$E$6:$E$255,1,FALSE)=J11,"Sim","Não")</f>
        <v>#N/A</v>
      </c>
      <c r="N11" s="132"/>
      <c r="O11" s="132"/>
      <c r="P11" s="132"/>
      <c r="Q11" s="130"/>
      <c r="R11" s="132"/>
      <c r="S11" s="132"/>
      <c r="T11" s="132"/>
      <c r="U11" s="132"/>
      <c r="V11" s="132"/>
      <c r="W11" s="132"/>
      <c r="X11" s="132"/>
      <c r="Y11" s="132"/>
      <c r="Z11" s="132"/>
      <c r="AA11" s="130"/>
      <c r="AB11" s="130"/>
    </row>
    <row r="12" spans="2:28" ht="6" customHeight="1" thickTop="1">
      <c r="B12" s="64"/>
      <c r="D12" s="126"/>
      <c r="E12" s="62"/>
      <c r="G12" s="62"/>
      <c r="H12" s="62"/>
      <c r="I12" s="64">
        <f t="shared" si="0"/>
        <v>40</v>
      </c>
      <c r="J12" s="130" t="str">
        <f t="shared" ref="J12:J15" si="2">E8</f>
        <v>Crecimiento / decrecimiento del PIB</v>
      </c>
      <c r="K12" s="130" t="s">
        <v>96</v>
      </c>
      <c r="L12" s="130">
        <f>F8</f>
        <v>40</v>
      </c>
      <c r="M12" s="130" t="str">
        <f>IF(VLOOKUP(J12,PA!$E$6:$E$255,1,FALSE)=J12,"Sim","Não")</f>
        <v>Sim</v>
      </c>
      <c r="U12" s="124"/>
    </row>
    <row r="13" spans="2:28" ht="24.95" customHeight="1" thickBot="1">
      <c r="B13" s="64"/>
      <c r="C13" s="127" t="s">
        <v>261</v>
      </c>
      <c r="D13" s="126"/>
      <c r="E13" s="127" t="s">
        <v>263</v>
      </c>
      <c r="G13" s="127" t="s">
        <v>265</v>
      </c>
      <c r="H13" s="62"/>
      <c r="I13" s="64">
        <f t="shared" si="0"/>
        <v>36</v>
      </c>
      <c r="J13" s="130" t="str">
        <f t="shared" si="2"/>
        <v>Variación Cambial</v>
      </c>
      <c r="K13" s="130" t="s">
        <v>96</v>
      </c>
      <c r="L13" s="130">
        <f>F9</f>
        <v>36</v>
      </c>
      <c r="M13" s="130" t="e">
        <f>IF(VLOOKUP(J13,PA!$E$6:$E$255,1,FALSE)=J13,"Sim","Não")</f>
        <v>#N/A</v>
      </c>
      <c r="U13" s="124"/>
    </row>
    <row r="14" spans="2:28" ht="24.95" customHeight="1" thickTop="1" thickBot="1">
      <c r="B14" s="64"/>
      <c r="C14" s="190" t="s">
        <v>262</v>
      </c>
      <c r="D14" s="213">
        <f>SUM(D15:D19)</f>
        <v>162</v>
      </c>
      <c r="E14" s="192" t="s">
        <v>264</v>
      </c>
      <c r="F14" s="215">
        <f>SUM(F15:F19)</f>
        <v>58</v>
      </c>
      <c r="G14" s="129" t="s">
        <v>266</v>
      </c>
      <c r="H14" s="207">
        <f>SUM(H15:H19)</f>
        <v>175</v>
      </c>
      <c r="I14" s="64">
        <f t="shared" si="0"/>
        <v>195</v>
      </c>
      <c r="J14" s="130" t="str">
        <f t="shared" si="2"/>
        <v>Aumento / Disminución del límite de crédito</v>
      </c>
      <c r="K14" s="130" t="s">
        <v>96</v>
      </c>
      <c r="L14" s="130">
        <f>F10</f>
        <v>20</v>
      </c>
      <c r="M14" s="130" t="e">
        <f>IF(VLOOKUP(J14,PA!$E$6:$E$255,1,FALSE)=J14,"Sim","Não")</f>
        <v>#N/A</v>
      </c>
      <c r="U14" s="124"/>
    </row>
    <row r="15" spans="2:28" ht="21.95" customHeight="1" thickTop="1" thickBot="1">
      <c r="B15" s="132">
        <v>1</v>
      </c>
      <c r="C15" s="189" t="str">
        <f>IF(ISERROR(VLOOKUP(LARGE(F_Tec!$M$7:$M$26,$B15),F_Tec!$M$7:$N$26,2,FALSE)),"",VLOOKUP(LARGE(F_Tec!$M$7:$M$26,$B15),F_Tec!$M$7:$N$26,2,FALSE))</f>
        <v>Velocidad de actualización del negocio</v>
      </c>
      <c r="D15" s="214">
        <f>IF(ISERROR(VLOOKUP(LARGE(F_Tec!$M$7:$M$26,$B15),F_Tec!$M$7:$O$26,3,FALSE)),0,VLOOKUP(LARGE(F_Tec!$M$7:$M$26,$B15),F_Tec!$M$7:$O$26,3,FALSE))</f>
        <v>80</v>
      </c>
      <c r="E15" s="191" t="str">
        <f>IF(ISERROR(VLOOKUP(LARGE(F_Amb!$M$7:$M$26,$B15),F_Amb!$M$7:$N$26,2,FALSE)),"",VLOOKUP(LARGE(F_Amb!$M$7:$M$26,$B15),F_Amb!$M$7:$N$26,2,FALSE))</f>
        <v>Deforestación</v>
      </c>
      <c r="F15" s="216">
        <f>IF(ISERROR(VLOOKUP(LARGE(F_Amb!$M$7:$M$26,$B15),F_Amb!$M$7:$O$26,3,FALSE)),0,VLOOKUP(LARGE(F_Amb!$M$7:$M$26,$B15),F_Amb!$M$7:$O$26,3,FALSE))</f>
        <v>18</v>
      </c>
      <c r="G15" s="133" t="str">
        <f>IF(ISERROR(VLOOKUP(LARGE(F_Leg!$M$7:$M$26,$B15),F_Leg!$M$7:$N$26,2,FALSE)),"",VLOOKUP(LARGE(F_Leg!$M$7:$M$26,$B15),F_Leg!$M$7:$N$26,2,FALSE))</f>
        <v>Normas de salud y seguridad</v>
      </c>
      <c r="H15" s="208">
        <f>IF(ISERROR(VLOOKUP(LARGE(F_Leg!$M$7:$M$26,$B15),F_Leg!$M$7:$O$26,3,FALSE)),0,VLOOKUP(LARGE(F_Leg!$M$7:$M$26,$B15),F_Leg!$M$7:$O$26,3,FALSE))</f>
        <v>80</v>
      </c>
      <c r="I15" s="64">
        <f t="shared" si="0"/>
        <v>100</v>
      </c>
      <c r="J15" s="130" t="str">
        <f t="shared" si="2"/>
        <v>Cambios en el escenario de las exportaciones</v>
      </c>
      <c r="K15" s="130" t="s">
        <v>96</v>
      </c>
      <c r="L15" s="130">
        <f>F11</f>
        <v>20</v>
      </c>
      <c r="M15" s="130" t="e">
        <f>IF(VLOOKUP(J15,PA!$E$6:$E$255,1,FALSE)=J15,"Sim","Não")</f>
        <v>#N/A</v>
      </c>
      <c r="U15" s="124"/>
    </row>
    <row r="16" spans="2:28" ht="21.95" customHeight="1" thickTop="1" thickBot="1">
      <c r="B16" s="130">
        <v>2</v>
      </c>
      <c r="C16" s="189" t="str">
        <f>IF(ISERROR(VLOOKUP(LARGE(F_Tec!$M$7:$M$26,$B16),F_Tec!$M$7:$N$26,2,FALSE)),"",VLOOKUP(LARGE(F_Tec!$M$7:$M$26,$B16),F_Tec!$M$7:$N$26,2,FALSE))</f>
        <v>Máquinas y equipos obsoletos</v>
      </c>
      <c r="D16" s="214">
        <f>IF(ISERROR(VLOOKUP(LARGE(F_Tec!$M$7:$M$26,$B16),F_Tec!$M$7:$O$26,3,FALSE)),0,VLOOKUP(LARGE(F_Tec!$M$7:$M$26,$B16),F_Tec!$M$7:$O$26,3,FALSE))</f>
        <v>36</v>
      </c>
      <c r="E16" s="191" t="str">
        <f>IF(ISERROR(VLOOKUP(LARGE(F_Amb!$M$7:$M$26,$B16),F_Amb!$M$7:$N$26,2,FALSE)),"",VLOOKUP(LARGE(F_Amb!$M$7:$M$26,$B16),F_Amb!$M$7:$N$26,2,FALSE))</f>
        <v>Órganos de control ambiental</v>
      </c>
      <c r="F16" s="216">
        <f>IF(ISERROR(VLOOKUP(LARGE(F_Amb!$M$7:$M$26,$B16),F_Amb!$M$7:$O$26,3,FALSE)),0,VLOOKUP(LARGE(F_Amb!$M$7:$M$26,$B16),F_Amb!$M$7:$O$26,3,FALSE))</f>
        <v>12</v>
      </c>
      <c r="G16" s="133" t="str">
        <f>IF(ISERROR(VLOOKUP(LARGE(F_Leg!$M$7:$M$26,$B16),F_Leg!$M$7:$N$26,2,FALSE)),"",VLOOKUP(LARGE(F_Leg!$M$7:$M$26,$B16),F_Leg!$M$7:$N$26,2,FALSE))</f>
        <v>Leyes laborales</v>
      </c>
      <c r="H16" s="208">
        <f>IF(ISERROR(VLOOKUP(LARGE(F_Leg!$M$7:$M$26,$B16),F_Leg!$M$7:$O$26,3,FALSE)),0,VLOOKUP(LARGE(F_Leg!$M$7:$M$26,$B16),F_Leg!$M$7:$O$26,3,FALSE))</f>
        <v>36</v>
      </c>
      <c r="I16" s="64">
        <f t="shared" si="0"/>
        <v>116</v>
      </c>
      <c r="J16" s="64" t="str">
        <f>C15</f>
        <v>Velocidad de actualización del negocio</v>
      </c>
      <c r="K16" s="64" t="s">
        <v>97</v>
      </c>
      <c r="L16" s="64">
        <f>D15</f>
        <v>80</v>
      </c>
      <c r="M16" s="130" t="e">
        <f>IF(VLOOKUP(J16,PA!$E$6:$E$255,1,FALSE)=J16,"Sim","Não")</f>
        <v>#N/A</v>
      </c>
      <c r="U16" s="124"/>
    </row>
    <row r="17" spans="2:21" ht="21.95" customHeight="1" thickTop="1" thickBot="1">
      <c r="B17" s="132">
        <v>3</v>
      </c>
      <c r="C17" s="189" t="str">
        <f>IF(ISERROR(VLOOKUP(LARGE(F_Tec!$M$7:$M$26,$B17),F_Tec!$M$7:$N$26,2,FALSE)),"",VLOOKUP(LARGE(F_Tec!$M$7:$M$26,$B17),F_Tec!$M$7:$N$26,2,FALSE))</f>
        <v>Uso de Internet impactando su negocio</v>
      </c>
      <c r="D17" s="214">
        <f>IF(ISERROR(VLOOKUP(LARGE(F_Tec!$M$7:$M$26,$B17),F_Tec!$M$7:$O$26,3,FALSE)),0,VLOOKUP(LARGE(F_Tec!$M$7:$M$26,$B17),F_Tec!$M$7:$O$26,3,FALSE))</f>
        <v>18</v>
      </c>
      <c r="E17" s="191" t="str">
        <f>IF(ISERROR(VLOOKUP(LARGE(F_Amb!$M$7:$M$26,$B17),F_Amb!$M$7:$N$26,2,FALSE)),"",VLOOKUP(LARGE(F_Amb!$M$7:$M$26,$B17),F_Amb!$M$7:$N$26,2,FALSE))</f>
        <v>Iniciativas sociambientales</v>
      </c>
      <c r="F17" s="216">
        <f>IF(ISERROR(VLOOKUP(LARGE(F_Amb!$M$7:$M$26,$B17),F_Amb!$M$7:$O$26,3,FALSE)),0,VLOOKUP(LARGE(F_Amb!$M$7:$M$26,$B17),F_Amb!$M$7:$O$26,3,FALSE))</f>
        <v>10</v>
      </c>
      <c r="G17" s="133" t="str">
        <f>IF(ISERROR(VLOOKUP(LARGE(F_Leg!$M$7:$M$26,$B17),F_Leg!$M$7:$N$26,2,FALSE)),"",VLOOKUP(LARGE(F_Leg!$M$7:$M$26,$B17),F_Leg!$M$7:$N$26,2,FALSE))</f>
        <v>Normas específicas de la industria</v>
      </c>
      <c r="H17" s="208">
        <f>IF(ISERROR(VLOOKUP(LARGE(F_Leg!$M$7:$M$26,$B17),F_Leg!$M$7:$O$26,3,FALSE)),0,VLOOKUP(LARGE(F_Leg!$M$7:$M$26,$B17),F_Leg!$M$7:$O$26,3,FALSE))</f>
        <v>25</v>
      </c>
      <c r="I17" s="64">
        <f t="shared" si="0"/>
        <v>61</v>
      </c>
      <c r="J17" s="64" t="str">
        <f t="shared" ref="J17:J20" si="3">C16</f>
        <v>Máquinas y equipos obsoletos</v>
      </c>
      <c r="K17" s="64" t="s">
        <v>97</v>
      </c>
      <c r="L17" s="64">
        <f>D16</f>
        <v>36</v>
      </c>
      <c r="M17" s="130" t="e">
        <f>IF(VLOOKUP(J17,PA!$E$6:$E$255,1,FALSE)=J17,"Sim","Não")</f>
        <v>#N/A</v>
      </c>
      <c r="U17" s="124"/>
    </row>
    <row r="18" spans="2:21" ht="21.95" customHeight="1" thickTop="1" thickBot="1">
      <c r="B18" s="130">
        <v>4</v>
      </c>
      <c r="C18" s="189" t="str">
        <f>IF(ISERROR(VLOOKUP(LARGE(F_Tec!$M$7:$M$26,$B18),F_Tec!$M$7:$N$26,2,FALSE)),"",VLOOKUP(LARGE(F_Tec!$M$7:$M$26,$B18),F_Tec!$M$7:$N$26,2,FALSE))</f>
        <v>Inversión en investigación y desarrollo (I&amp;D)</v>
      </c>
      <c r="D18" s="214">
        <f>IF(ISERROR(VLOOKUP(LARGE(F_Tec!$M$7:$M$26,$B18),F_Tec!$M$7:$O$26,3,FALSE)),0,VLOOKUP(LARGE(F_Tec!$M$7:$M$26,$B18),F_Tec!$M$7:$O$26,3,FALSE))</f>
        <v>16</v>
      </c>
      <c r="E18" s="191" t="str">
        <f>IF(ISERROR(VLOOKUP(LARGE(F_Amb!$M$7:$M$26,$B18),F_Amb!$M$7:$N$26,2,FALSE)),"",VLOOKUP(LARGE(F_Amb!$M$7:$M$26,$B18),F_Amb!$M$7:$N$26,2,FALSE))</f>
        <v>Cambios climáticos</v>
      </c>
      <c r="F18" s="216">
        <f>IF(ISERROR(VLOOKUP(LARGE(F_Amb!$M$7:$M$26,$B18),F_Amb!$M$7:$O$26,3,FALSE)),0,VLOOKUP(LARGE(F_Amb!$M$7:$M$26,$B18),F_Amb!$M$7:$O$26,3,FALSE))</f>
        <v>10</v>
      </c>
      <c r="G18" s="133" t="str">
        <f>IF(ISERROR(VLOOKUP(LARGE(F_Leg!$M$7:$M$26,$B18),F_Leg!$M$7:$N$26,2,FALSE)),"",VLOOKUP(LARGE(F_Leg!$M$7:$M$26,$B18),F_Leg!$M$7:$N$26,2,FALSE))</f>
        <v>Procesos contra la empresa</v>
      </c>
      <c r="H18" s="208">
        <f>IF(ISERROR(VLOOKUP(LARGE(F_Leg!$M$7:$M$26,$B18),F_Leg!$M$7:$O$26,3,FALSE)),0,VLOOKUP(LARGE(F_Leg!$M$7:$M$26,$B18),F_Leg!$M$7:$O$26,3,FALSE))</f>
        <v>18</v>
      </c>
      <c r="I18" s="64">
        <f t="shared" si="0"/>
        <v>36</v>
      </c>
      <c r="J18" s="64" t="str">
        <f t="shared" si="3"/>
        <v>Uso de Internet impactando su negocio</v>
      </c>
      <c r="K18" s="64" t="s">
        <v>97</v>
      </c>
      <c r="L18" s="64">
        <f>D17</f>
        <v>18</v>
      </c>
      <c r="M18" s="130" t="e">
        <f>IF(VLOOKUP(J18,PA!$E$6:$E$255,1,FALSE)=J18,"Sim","Não")</f>
        <v>#N/A</v>
      </c>
      <c r="U18" s="124"/>
    </row>
    <row r="19" spans="2:21" ht="21.95" customHeight="1" thickTop="1" thickBot="1">
      <c r="B19" s="132">
        <v>5</v>
      </c>
      <c r="C19" s="189" t="str">
        <f>IF(ISERROR(VLOOKUP(LARGE(F_Tec!$M$7:$M$26,$B19),F_Tec!$M$7:$N$26,2,FALSE)),"",VLOOKUP(LARGE(F_Tec!$M$7:$M$26,$B19),F_Tec!$M$7:$N$26,2,FALSE))</f>
        <v>Oportunidad de innovación tecnológica en su empresa</v>
      </c>
      <c r="D19" s="214">
        <f>IF(ISERROR(VLOOKUP(LARGE(F_Tec!$M$7:$M$26,$B19),F_Tec!$M$7:$O$26,3,FALSE)),0,VLOOKUP(LARGE(F_Tec!$M$7:$M$26,$B19),F_Tec!$M$7:$O$26,3,FALSE))</f>
        <v>12</v>
      </c>
      <c r="E19" s="191" t="str">
        <f>IF(ISERROR(VLOOKUP(LARGE(F_Amb!$M$7:$M$26,$B19),F_Amb!$M$7:$N$26,2,FALSE)),"",VLOOKUP(LARGE(F_Amb!$M$7:$M$26,$B19),F_Amb!$M$7:$N$26,2,FALSE))</f>
        <v>Reforma agraria</v>
      </c>
      <c r="F19" s="216">
        <f>IF(ISERROR(VLOOKUP(LARGE(F_Amb!$M$7:$M$26,$B19),F_Amb!$M$7:$O$26,3,FALSE)),0,VLOOKUP(LARGE(F_Amb!$M$7:$M$26,$B19),F_Amb!$M$7:$O$26,3,FALSE))</f>
        <v>8</v>
      </c>
      <c r="G19" s="133" t="str">
        <f>IF(ISERROR(VLOOKUP(LARGE(F_Leg!$M$7:$M$26,$B19),F_Leg!$M$7:$N$26,2,FALSE)),"",VLOOKUP(LARGE(F_Leg!$M$7:$M$26,$B19),F_Leg!$M$7:$N$26,2,FALSE))</f>
        <v>Legislación internacional impacta a la empresa</v>
      </c>
      <c r="H19" s="208">
        <f>IF(ISERROR(VLOOKUP(LARGE(F_Leg!$M$7:$M$26,$B19),F_Leg!$M$7:$O$26,3,FALSE)),0,VLOOKUP(LARGE(F_Leg!$M$7:$M$26,$B19),F_Leg!$M$7:$O$26,3,FALSE))</f>
        <v>16</v>
      </c>
      <c r="I19" s="64">
        <f t="shared" si="0"/>
        <v>32</v>
      </c>
      <c r="J19" s="64" t="str">
        <f t="shared" si="3"/>
        <v>Inversión en investigación y desarrollo (I&amp;D)</v>
      </c>
      <c r="K19" s="64" t="s">
        <v>97</v>
      </c>
      <c r="L19" s="64">
        <f>D18</f>
        <v>16</v>
      </c>
      <c r="M19" s="130" t="e">
        <f>IF(VLOOKUP(J19,PA!$E$6:$E$255,1,FALSE)=J19,"Sim","Não")</f>
        <v>#N/A</v>
      </c>
      <c r="U19" s="124"/>
    </row>
    <row r="20" spans="2:21" ht="30" customHeight="1" thickTop="1">
      <c r="D20" s="126"/>
      <c r="E20" s="62"/>
      <c r="H20" s="64">
        <v>6.0000000000000002E-5</v>
      </c>
      <c r="I20" s="64">
        <f t="shared" si="0"/>
        <v>12.00006</v>
      </c>
      <c r="J20" s="64" t="str">
        <f t="shared" si="3"/>
        <v>Oportunidad de innovación tecnológica en su empresa</v>
      </c>
      <c r="K20" s="64" t="s">
        <v>97</v>
      </c>
      <c r="L20" s="64">
        <f>D19</f>
        <v>12</v>
      </c>
      <c r="M20" s="130" t="e">
        <f>IF(VLOOKUP(J20,PA!$E$6:$E$255,1,FALSE)=J20,"Sim","Não")</f>
        <v>#N/A</v>
      </c>
      <c r="U20" s="124"/>
    </row>
    <row r="21" spans="2:21" ht="30" customHeight="1">
      <c r="D21" s="126"/>
      <c r="E21" s="62"/>
      <c r="H21" s="64">
        <v>5.0000000000000002E-5</v>
      </c>
      <c r="I21" s="64">
        <f t="shared" si="0"/>
        <v>18.000050000000002</v>
      </c>
      <c r="J21" s="64" t="str">
        <f>E15</f>
        <v>Deforestación</v>
      </c>
      <c r="K21" s="64" t="s">
        <v>98</v>
      </c>
      <c r="L21" s="64">
        <f>F15</f>
        <v>18</v>
      </c>
      <c r="M21" s="130" t="str">
        <f>IF(VLOOKUP(J21,PA!$E$6:$E$255,1,FALSE)=J21,"Sim","Não")</f>
        <v>Sim</v>
      </c>
      <c r="U21" s="124"/>
    </row>
    <row r="22" spans="2:21" ht="30" customHeight="1">
      <c r="D22" s="126"/>
      <c r="E22" s="62"/>
      <c r="H22" s="64">
        <v>4.0000000000000003E-5</v>
      </c>
      <c r="I22" s="64">
        <f t="shared" si="0"/>
        <v>12.00004</v>
      </c>
      <c r="J22" s="64" t="str">
        <f t="shared" ref="J22:J25" si="4">E16</f>
        <v>Órganos de control ambiental</v>
      </c>
      <c r="K22" s="64" t="s">
        <v>98</v>
      </c>
      <c r="L22" s="64">
        <f>F16</f>
        <v>12</v>
      </c>
      <c r="M22" s="130" t="e">
        <f>IF(VLOOKUP(J22,PA!$E$6:$E$255,1,FALSE)=J22,"Sim","Não")</f>
        <v>#N/A</v>
      </c>
      <c r="U22" s="124"/>
    </row>
    <row r="23" spans="2:21">
      <c r="D23" s="126"/>
      <c r="E23" s="62"/>
      <c r="H23" s="64">
        <v>3.0000000000000001E-5</v>
      </c>
      <c r="I23" s="64">
        <f t="shared" si="0"/>
        <v>10.000030000000001</v>
      </c>
      <c r="J23" s="64" t="str">
        <f t="shared" si="4"/>
        <v>Iniciativas sociambientales</v>
      </c>
      <c r="K23" s="64" t="s">
        <v>98</v>
      </c>
      <c r="L23" s="64">
        <f>F17</f>
        <v>10</v>
      </c>
      <c r="M23" s="130" t="e">
        <f>IF(VLOOKUP(J23,PA!$E$6:$E$255,1,FALSE)=J23,"Sim","Não")</f>
        <v>#N/A</v>
      </c>
    </row>
    <row r="24" spans="2:21">
      <c r="D24" s="126"/>
      <c r="E24" s="62"/>
      <c r="H24" s="64">
        <v>2.0000000000000002E-5</v>
      </c>
      <c r="I24" s="64">
        <f t="shared" si="0"/>
        <v>10.000019999999999</v>
      </c>
      <c r="J24" s="64" t="str">
        <f t="shared" si="4"/>
        <v>Cambios climáticos</v>
      </c>
      <c r="K24" s="64" t="s">
        <v>98</v>
      </c>
      <c r="L24" s="64">
        <f>F18</f>
        <v>10</v>
      </c>
      <c r="M24" s="130" t="e">
        <f>IF(VLOOKUP(J24,PA!$E$6:$E$255,1,FALSE)=J24,"Sim","Não")</f>
        <v>#N/A</v>
      </c>
    </row>
    <row r="25" spans="2:21">
      <c r="D25" s="126"/>
      <c r="E25" s="62"/>
      <c r="H25" s="64">
        <v>1.0000000000000001E-5</v>
      </c>
      <c r="I25" s="64">
        <f t="shared" si="0"/>
        <v>8.0000099999999996</v>
      </c>
      <c r="J25" s="64" t="str">
        <f t="shared" si="4"/>
        <v>Reforma agraria</v>
      </c>
      <c r="K25" s="64" t="s">
        <v>98</v>
      </c>
      <c r="L25" s="64">
        <f>F19</f>
        <v>8</v>
      </c>
      <c r="M25" s="130" t="e">
        <f>IF(VLOOKUP(J25,PA!$E$6:$E$255,1,FALSE)=J25,"Sim","Não")</f>
        <v>#N/A</v>
      </c>
    </row>
    <row r="26" spans="2:21">
      <c r="D26" s="126"/>
      <c r="E26" s="62"/>
    </row>
  </sheetData>
  <sheetProtection algorithmName="SHA-512" hashValue="hbV9Z7qrjS8AE19eVtX9QJDgpKUwmdtRZzIuOLrPIFc3qX8AT/6HrDZQZTyw/XdogXA/z025AJnpkviH3CK/7Q==" saltValue="+Nl1CB5r8llp5GBV3S3b4Q==" spinCount="100000" sheet="1" objects="1" scenarios="1" formatCells="0" formatColumns="0" formatRows="0" selectLockedCells="1"/>
  <mergeCells count="5">
    <mergeCell ref="K1:L1"/>
    <mergeCell ref="C1:D1"/>
    <mergeCell ref="E1:F1"/>
    <mergeCell ref="G1:H1"/>
    <mergeCell ref="I1:J1"/>
  </mergeCells>
  <printOptions verticalCentered="1"/>
  <pageMargins left="0.23622047244094491" right="0.23622047244094491" top="0.74803149606299213" bottom="0.74803149606299213" header="0.31496062992125984" footer="0.31496062992125984"/>
  <pageSetup paperSize="9" scale="87" pageOrder="overThenDown" orientation="landscape" horizontalDpi="4294967292" verticalDpi="4294967292" r:id="rId1"/>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pageSetUpPr fitToPage="1"/>
  </sheetPr>
  <dimension ref="B1:AX292"/>
  <sheetViews>
    <sheetView showGridLines="0" zoomScale="90" zoomScaleNormal="90" zoomScalePageLayoutView="90" workbookViewId="0">
      <pane ySplit="5" topLeftCell="A6" activePane="bottomLeft" state="frozen"/>
      <selection activeCell="C3" sqref="C3"/>
      <selection pane="bottomLeft" activeCell="C6" sqref="C6"/>
    </sheetView>
  </sheetViews>
  <sheetFormatPr baseColWidth="10" defaultColWidth="9.1328125" defaultRowHeight="14.25"/>
  <cols>
    <col min="1" max="1" width="2.33203125" style="110" customWidth="1"/>
    <col min="2" max="2" width="1.46484375" style="110" customWidth="1"/>
    <col min="3" max="3" width="44.46484375" style="337" customWidth="1"/>
    <col min="4" max="4" width="14.86328125" style="338" bestFit="1" customWidth="1"/>
    <col min="5" max="5" width="31.86328125" style="338" bestFit="1" customWidth="1"/>
    <col min="6" max="6" width="25.6640625" style="337" customWidth="1"/>
    <col min="7" max="7" width="20.6640625" style="337" customWidth="1"/>
    <col min="8" max="8" width="15.33203125" style="338" bestFit="1" customWidth="1"/>
    <col min="9" max="9" width="13.46484375" style="338" bestFit="1" customWidth="1"/>
    <col min="10" max="10" width="15" style="338" bestFit="1" customWidth="1"/>
    <col min="11" max="11" width="16.33203125" style="338" bestFit="1" customWidth="1"/>
    <col min="12" max="12" width="20.46484375" style="72" customWidth="1"/>
    <col min="13" max="15" width="8.86328125" style="64" customWidth="1"/>
    <col min="16" max="16" width="44.33203125" style="64" bestFit="1" customWidth="1"/>
    <col min="17" max="17" width="49.53125" style="64" bestFit="1" customWidth="1"/>
    <col min="18" max="18" width="37.53125" style="64" bestFit="1" customWidth="1"/>
    <col min="19" max="19" width="43.1328125" style="64" bestFit="1" customWidth="1"/>
    <col min="20" max="20" width="32.33203125" style="64" customWidth="1"/>
    <col min="21" max="50" width="9.1328125" style="64" customWidth="1"/>
    <col min="51" max="16384" width="9.1328125" style="110"/>
  </cols>
  <sheetData>
    <row r="1" spans="2:49" s="156" customFormat="1" ht="39" customHeight="1">
      <c r="B1" s="221"/>
      <c r="C1" s="261"/>
      <c r="D1" s="261"/>
      <c r="E1" s="261"/>
      <c r="F1" s="261"/>
      <c r="G1" s="261"/>
      <c r="H1" s="261"/>
      <c r="I1" s="261"/>
      <c r="J1" s="261"/>
      <c r="K1" s="261"/>
      <c r="L1" s="261"/>
      <c r="M1" s="122"/>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row>
    <row r="2" spans="2:49" s="157" customFormat="1" ht="30" customHeight="1">
      <c r="D2" s="158"/>
      <c r="E2" s="159"/>
      <c r="F2" s="159"/>
      <c r="G2" s="159"/>
      <c r="H2" s="159"/>
      <c r="I2" s="160"/>
      <c r="J2" s="160"/>
      <c r="K2" s="160"/>
      <c r="L2" s="232"/>
      <c r="M2" s="160"/>
      <c r="N2" s="160"/>
      <c r="O2" s="160"/>
      <c r="P2" s="160"/>
      <c r="Q2" s="160"/>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row>
    <row r="3" spans="2:49" s="310" customFormat="1" ht="45" customHeight="1">
      <c r="C3" s="306" t="s">
        <v>323</v>
      </c>
      <c r="D3" s="311"/>
      <c r="E3" s="312"/>
      <c r="F3" s="312"/>
      <c r="G3" s="312"/>
      <c r="H3" s="312"/>
      <c r="I3" s="313"/>
      <c r="J3" s="313"/>
      <c r="K3" s="313"/>
      <c r="L3" s="314"/>
      <c r="M3" s="313"/>
      <c r="N3" s="313"/>
      <c r="O3" s="313"/>
      <c r="P3" s="313"/>
      <c r="Q3" s="313"/>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row>
    <row r="4" spans="2:49" ht="19.5" customHeight="1" thickBot="1">
      <c r="C4" s="110"/>
      <c r="D4" s="110"/>
      <c r="E4" s="110"/>
      <c r="F4" s="110"/>
      <c r="G4" s="110"/>
      <c r="H4" s="110"/>
      <c r="I4" s="110"/>
      <c r="J4" s="110"/>
      <c r="K4" s="110"/>
      <c r="V4" s="64" t="s">
        <v>27</v>
      </c>
      <c r="W4" s="64" t="s">
        <v>28</v>
      </c>
      <c r="X4" s="64" t="s">
        <v>17</v>
      </c>
      <c r="Y4" s="64" t="s">
        <v>29</v>
      </c>
      <c r="Z4" s="64" t="s">
        <v>16</v>
      </c>
      <c r="AA4" s="64" t="s">
        <v>20</v>
      </c>
      <c r="AB4" s="64" t="s">
        <v>21</v>
      </c>
      <c r="AC4" s="64" t="s">
        <v>22</v>
      </c>
      <c r="AD4" s="64" t="s">
        <v>23</v>
      </c>
      <c r="AE4" s="64" t="s">
        <v>24</v>
      </c>
      <c r="AF4" s="64" t="s">
        <v>25</v>
      </c>
      <c r="AG4" s="64" t="s">
        <v>26</v>
      </c>
      <c r="AH4" s="64" t="s">
        <v>27</v>
      </c>
      <c r="AI4" s="64" t="s">
        <v>28</v>
      </c>
      <c r="AJ4" s="64" t="s">
        <v>17</v>
      </c>
      <c r="AK4" s="64" t="s">
        <v>29</v>
      </c>
      <c r="AL4" s="64" t="s">
        <v>16</v>
      </c>
      <c r="AM4" s="64" t="s">
        <v>20</v>
      </c>
      <c r="AN4" s="64" t="s">
        <v>21</v>
      </c>
      <c r="AO4" s="64" t="s">
        <v>22</v>
      </c>
      <c r="AP4" s="64" t="s">
        <v>23</v>
      </c>
      <c r="AQ4" s="64" t="s">
        <v>24</v>
      </c>
      <c r="AR4" s="64" t="s">
        <v>25</v>
      </c>
      <c r="AS4" s="64" t="s">
        <v>26</v>
      </c>
      <c r="AT4" s="64" t="s">
        <v>27</v>
      </c>
      <c r="AU4" s="64" t="s">
        <v>28</v>
      </c>
      <c r="AV4" s="64" t="s">
        <v>17</v>
      </c>
      <c r="AW4" s="64" t="s">
        <v>29</v>
      </c>
    </row>
    <row r="5" spans="2:49" ht="30" customHeight="1" thickTop="1" thickBot="1">
      <c r="C5" s="121" t="s">
        <v>215</v>
      </c>
      <c r="D5" s="121" t="s">
        <v>216</v>
      </c>
      <c r="E5" s="121" t="s">
        <v>267</v>
      </c>
      <c r="F5" s="121" t="s">
        <v>146</v>
      </c>
      <c r="G5" s="121" t="s">
        <v>101</v>
      </c>
      <c r="H5" s="121" t="s">
        <v>217</v>
      </c>
      <c r="I5" s="121" t="s">
        <v>269</v>
      </c>
      <c r="J5" s="121" t="s">
        <v>268</v>
      </c>
      <c r="K5" s="121" t="s">
        <v>283</v>
      </c>
      <c r="M5" s="161"/>
      <c r="P5" s="64" t="s">
        <v>42</v>
      </c>
      <c r="Q5" s="64" t="s">
        <v>43</v>
      </c>
      <c r="R5" s="64" t="s">
        <v>44</v>
      </c>
      <c r="S5" s="64" t="s">
        <v>46</v>
      </c>
      <c r="V5" s="64">
        <v>1</v>
      </c>
      <c r="W5" s="64">
        <v>1</v>
      </c>
      <c r="X5" s="64">
        <v>1</v>
      </c>
      <c r="Y5" s="64">
        <v>1</v>
      </c>
      <c r="Z5" s="64">
        <v>2</v>
      </c>
      <c r="AA5" s="64">
        <v>2</v>
      </c>
      <c r="AB5" s="64">
        <v>2</v>
      </c>
      <c r="AC5" s="64">
        <v>2</v>
      </c>
      <c r="AD5" s="64">
        <v>2</v>
      </c>
      <c r="AE5" s="64">
        <v>2</v>
      </c>
      <c r="AF5" s="64">
        <v>2</v>
      </c>
      <c r="AG5" s="64">
        <v>2</v>
      </c>
      <c r="AH5" s="64">
        <v>2</v>
      </c>
      <c r="AI5" s="64">
        <v>2</v>
      </c>
      <c r="AJ5" s="64">
        <v>2</v>
      </c>
      <c r="AK5" s="64">
        <v>2</v>
      </c>
      <c r="AL5" s="64">
        <v>3</v>
      </c>
      <c r="AM5" s="64">
        <v>3</v>
      </c>
      <c r="AN5" s="64">
        <v>3</v>
      </c>
      <c r="AO5" s="64">
        <v>3</v>
      </c>
      <c r="AP5" s="64">
        <v>3</v>
      </c>
      <c r="AQ5" s="64">
        <v>3</v>
      </c>
      <c r="AR5" s="64">
        <v>3</v>
      </c>
      <c r="AS5" s="64">
        <v>3</v>
      </c>
      <c r="AT5" s="64">
        <v>3</v>
      </c>
      <c r="AU5" s="64">
        <v>3</v>
      </c>
      <c r="AV5" s="64">
        <v>3</v>
      </c>
      <c r="AW5" s="64">
        <v>3</v>
      </c>
    </row>
    <row r="6" spans="2:49" ht="35.1" customHeight="1" thickTop="1">
      <c r="C6" s="163" t="s">
        <v>270</v>
      </c>
      <c r="D6" s="162" t="s">
        <v>137</v>
      </c>
      <c r="E6" s="164" t="s">
        <v>164</v>
      </c>
      <c r="F6" s="164" t="s">
        <v>135</v>
      </c>
      <c r="G6" s="170" t="str">
        <f>IF(F6=0,"",VLOOKUP(F6,Cadastro!$C$6:$D$200,2,FALSE))</f>
        <v>Marketing</v>
      </c>
      <c r="H6" s="54">
        <v>43072</v>
      </c>
      <c r="I6" s="54">
        <v>43079</v>
      </c>
      <c r="J6" s="52" t="s">
        <v>222</v>
      </c>
      <c r="K6" s="172" t="str">
        <f ca="1">IF(J6=0,"",IF(J6="Concluido","Concluido",IF(AND(TODAY()&gt;I6,J6&lt;&gt;"Concluido"),"Retrasado",IF(AND(TODAY()&lt;H6,J6="No iniciado"),"En espera",IF(AND(TODAY()&lt;H6,J6="En proceso"),"Temprano",IF(AND(TODAY()&gt;=H6,TODAY()&lt;=I6,J6="En proceso"),"En proceso","Retrasado"))))))</f>
        <v>Concluido</v>
      </c>
      <c r="M6" s="64" t="str">
        <f>Cadastro!C6</f>
        <v>Rafael Avila</v>
      </c>
      <c r="O6" s="64">
        <v>1</v>
      </c>
      <c r="P6" s="153" t="str">
        <f t="array" ref="P6">INDEX(F_Pol!$C$6:$C$35,SMALL(IF(F_Pol!$G$6:$G$35=F_Pol!$G6,ROW(F_Pol!$G$6:$G$35)-4),COUNTIF(F_Pol!$G$6:$G6,F_Pol!$G6)))</f>
        <v>Política de protección al consumidor</v>
      </c>
      <c r="Q6" s="153" t="str">
        <f t="array" ref="Q6">INDEX(F_Eco!$C$6:$C$35,SMALL(IF(F_Eco!$G$6:$G$35=F_Eco!$G6,ROW(F_Eco!$G$6:$G$35)-4),COUNTIF(F_Eco!$G$6:$G6,F_Eco!$G6)))</f>
        <v>Cambio en los valores de impuestos y tributos</v>
      </c>
      <c r="R6" s="153" t="str">
        <f t="array" ref="R6">INDEX(F_Soc!$C$6:$C$35,SMALL(IF(F_Soc!$G$6:$G$35=F_Soc!$G6,ROW(F_Soc!$G$6:$G$35)-4),COUNTIF(F_Soc!$G$6:$G6,F_Soc!$G6)))</f>
        <v>Diversidad étnica y de género</v>
      </c>
      <c r="S6" s="153" t="str">
        <f t="array" ref="S6">INDEX(F_Tec!$C$6:$C$35,SMALL(IF(F_Tec!$G$6:$G$35=F_Tec!$G6,ROW(F_Tec!$G$6:$G$35)-4),COUNTIF(F_Tec!$G$6:$G6,F_Tec!$G6)))</f>
        <v>Oportunidad de innovación tecnológica en su empresa</v>
      </c>
      <c r="T6" s="153" t="str">
        <f t="array" ref="T6">INDEX(F_Amb!$C$6:$C$35,SMALL(IF(F_Amb!$G$6:$G$35=F_Amb!$G6,ROW(F_Amb!$G$6:$G$35)-4),COUNTIF(F_Amb!$G$6:$G6,F_Amb!$G6)))</f>
        <v>Órganos de control ambiental</v>
      </c>
      <c r="U6" s="153" t="str">
        <f t="array" ref="U6">INDEX(F_Leg!$C$6:$C$35,SMALL(IF(F_Leg!$G$6:$G$35=F_Leg!$G6,ROW(F_Leg!$G$6:$G$35)-4),COUNTIF(F_Leg!$G$6:$G6,F_Leg!$G6)))</f>
        <v>Costo con oficina de abogados</v>
      </c>
    </row>
    <row r="7" spans="2:49" ht="35.1" customHeight="1">
      <c r="C7" s="163" t="s">
        <v>271</v>
      </c>
      <c r="D7" s="162" t="s">
        <v>282</v>
      </c>
      <c r="E7" s="164" t="s">
        <v>177</v>
      </c>
      <c r="F7" s="165" t="s">
        <v>134</v>
      </c>
      <c r="G7" s="171" t="str">
        <f>IF(F7=0,"",VLOOKUP(F7,Cadastro!$C$6:$D$200,2,FALSE))</f>
        <v>Tecnología</v>
      </c>
      <c r="H7" s="53">
        <v>43073</v>
      </c>
      <c r="I7" s="53">
        <v>43075</v>
      </c>
      <c r="J7" s="52" t="s">
        <v>223</v>
      </c>
      <c r="K7" s="172" t="str">
        <f t="shared" ref="K7:K70" ca="1" si="0">IF(J7=0,"",IF(J7="Concluido","Concluido",IF(AND(TODAY()&gt;I7,J7&lt;&gt;"Concluido"),"Retrasado",IF(AND(TODAY()&lt;H7,J7="No iniciado"),"En espera",IF(AND(TODAY()&lt;H7,J7="En proceso"),"Temprano",IF(AND(TODAY()&gt;=H7,TODAY()&lt;=I7,J7="En proceso"),"En proceso","Retrasado"))))))</f>
        <v>Retrasado</v>
      </c>
      <c r="M7" s="64" t="str">
        <f>Cadastro!C7</f>
        <v>Daniel Pereira</v>
      </c>
      <c r="O7" s="64">
        <v>2</v>
      </c>
      <c r="P7" s="153" t="str">
        <f t="array" ref="P7">INDEX(F_Pol!$C$6:$C$35,SMALL(IF(F_Pol!$G$6:$G$35=F_Pol!$G7,ROW(F_Pol!$G$6:$G$35)-4),COUNTIF(F_Pol!$G$6:$G7,F_Pol!$G7)))</f>
        <v>Legislación del sector</v>
      </c>
      <c r="Q7" s="153" t="str">
        <f t="array" ref="Q7">INDEX(F_Eco!$C$6:$C$35,SMALL(IF(F_Eco!$G$6:$G$35=F_Eco!$G7,ROW(F_Eco!$G$6:$G$35)-4),COUNTIF(F_Eco!$G$6:$G7,F_Eco!$G7)))</f>
        <v>Variación Cambial</v>
      </c>
      <c r="R7" s="153" t="str">
        <f t="array" ref="R7">INDEX(F_Soc!$C$6:$C$35,SMALL(IF(F_Soc!$G$6:$G$35=F_Soc!$G7,ROW(F_Soc!$G$6:$G$35)-4),COUNTIF(F_Soc!$G$6:$G7,F_Soc!$G7)))</f>
        <v>Nivel de educación en el área de actuación de la empresa</v>
      </c>
      <c r="S7" s="153" t="str">
        <f t="array" ref="S7">INDEX(F_Tec!$C$6:$C$35,SMALL(IF(F_Tec!$G$6:$G$35=F_Tec!$G7,ROW(F_Tec!$G$6:$G$35)-4),COUNTIF(F_Tec!$G$6:$G7,F_Tec!$G7)))</f>
        <v>Uso de Internet impactando su negocio</v>
      </c>
      <c r="T7" s="153" t="str">
        <f t="array" ref="T7">INDEX(F_Amb!$C$6:$C$35,SMALL(IF(F_Amb!$G$6:$G$35=F_Amb!$G7,ROW(F_Amb!$G$6:$G$35)-4),COUNTIF(F_Amb!$G$6:$G7,F_Amb!$G7)))</f>
        <v>Deforestación</v>
      </c>
      <c r="U7" s="153" t="str">
        <f t="array" ref="U7">INDEX(F_Leg!$C$6:$C$35,SMALL(IF(F_Leg!$G$6:$G$35=F_Leg!$G7,ROW(F_Leg!$G$6:$G$35)-4),COUNTIF(F_Leg!$G$6:$G7,F_Leg!$G7)))</f>
        <v>Procesos contra la empresa</v>
      </c>
    </row>
    <row r="8" spans="2:49" ht="35.1" customHeight="1">
      <c r="C8" s="163" t="s">
        <v>272</v>
      </c>
      <c r="D8" s="162" t="s">
        <v>229</v>
      </c>
      <c r="E8" s="164" t="s">
        <v>184</v>
      </c>
      <c r="F8" s="165" t="s">
        <v>136</v>
      </c>
      <c r="G8" s="171" t="str">
        <f>IF(F8=0,"",VLOOKUP(F8,Cadastro!$C$6:$D$200,2,FALSE))</f>
        <v>Comercial</v>
      </c>
      <c r="H8" s="53">
        <v>43073</v>
      </c>
      <c r="I8" s="53">
        <v>43079</v>
      </c>
      <c r="J8" s="52" t="s">
        <v>224</v>
      </c>
      <c r="K8" s="172" t="str">
        <f t="shared" ca="1" si="0"/>
        <v>Retrasado</v>
      </c>
      <c r="M8" s="64" t="str">
        <f>Cadastro!C8</f>
        <v>Leandro Borges</v>
      </c>
      <c r="O8" s="64">
        <v>3</v>
      </c>
      <c r="P8" s="153" t="str">
        <f t="array" ref="P8">INDEX(F_Pol!$C$6:$C$35,SMALL(IF(F_Pol!$G$6:$G$35=F_Pol!$G8,ROW(F_Pol!$G$6:$G$35)-4),COUNTIF(F_Pol!$G$6:$G8,F_Pol!$G8)))</f>
        <v>Leyes laborales</v>
      </c>
      <c r="Q8" s="153" t="str">
        <f t="array" ref="Q8">INDEX(F_Eco!$C$6:$C$35,SMALL(IF(F_Eco!$G$6:$G$35=F_Eco!$G8,ROW(F_Eco!$G$6:$G$35)-4),COUNTIF(F_Eco!$G$6:$G8,F_Eco!$G8)))</f>
        <v>Crecimiento / decrecimiento del PIB</v>
      </c>
      <c r="R8" s="153" t="str">
        <f t="array" ref="R8">INDEX(F_Soc!$C$6:$C$35,SMALL(IF(F_Soc!$G$6:$G$35=F_Soc!$G8,ROW(F_Soc!$G$6:$G$35)-4),COUNTIF(F_Soc!$G$6:$G8,F_Soc!$G8)))</f>
        <v>Nivel de salud en el área de actuación de la empresa</v>
      </c>
      <c r="S8" s="153" t="str">
        <f t="array" ref="S8">INDEX(F_Tec!$C$6:$C$35,SMALL(IF(F_Tec!$G$6:$G$35=F_Tec!$G8,ROW(F_Tec!$G$6:$G$35)-4),COUNTIF(F_Tec!$G$6:$G8,F_Tec!$G8)))</f>
        <v>Nuevas formas de comunicación</v>
      </c>
      <c r="T8" s="153" t="str">
        <f t="array" ref="T8">INDEX(F_Amb!$C$6:$C$35,SMALL(IF(F_Amb!$G$6:$G$35=F_Amb!$G8,ROW(F_Amb!$G$6:$G$35)-4),COUNTIF(F_Amb!$G$6:$G8,F_Amb!$G8)))</f>
        <v>Reforma agraria</v>
      </c>
      <c r="U8" s="153" t="str">
        <f t="array" ref="U8">INDEX(F_Leg!$C$6:$C$35,SMALL(IF(F_Leg!$G$6:$G$35=F_Leg!$G8,ROW(F_Leg!$G$6:$G$35)-4),COUNTIF(F_Leg!$G$6:$G8,F_Leg!$G8)))</f>
        <v>Infracción de leyes que afectan a la empresa</v>
      </c>
    </row>
    <row r="9" spans="2:49" ht="35.1" customHeight="1">
      <c r="C9" s="340" t="s">
        <v>273</v>
      </c>
      <c r="D9" s="341" t="s">
        <v>138</v>
      </c>
      <c r="E9" s="342" t="s">
        <v>198</v>
      </c>
      <c r="F9" s="343" t="s">
        <v>132</v>
      </c>
      <c r="G9" s="171" t="str">
        <f>IF(F9=0,"",VLOOKUP(F9,Cadastro!$C$6:$D$200,2,FALSE))</f>
        <v>Recursos Humanos</v>
      </c>
      <c r="H9" s="344">
        <v>43078</v>
      </c>
      <c r="I9" s="344">
        <v>43082</v>
      </c>
      <c r="J9" s="345" t="s">
        <v>222</v>
      </c>
      <c r="K9" s="172" t="str">
        <f t="shared" ca="1" si="0"/>
        <v>Concluido</v>
      </c>
      <c r="M9" s="64" t="str">
        <f>Cadastro!C9</f>
        <v>Filippo Ghermandi</v>
      </c>
      <c r="O9" s="64">
        <v>4</v>
      </c>
      <c r="P9" s="153" t="str">
        <f t="array" ref="P9">INDEX(F_Pol!$C$6:$C$35,SMALL(IF(F_Pol!$G$6:$G$35=F_Pol!$G9,ROW(F_Pol!$G$6:$G$35)-4),COUNTIF(F_Pol!$G$6:$G9,F_Pol!$G9)))</f>
        <v>Normas técnicas obligatorias</v>
      </c>
      <c r="Q9" s="153" t="str">
        <f t="array" ref="Q9">INDEX(F_Eco!$C$6:$C$35,SMALL(IF(F_Eco!$G$6:$G$35=F_Eco!$G9,ROW(F_Eco!$G$6:$G$35)-4),COUNTIF(F_Eco!$G$6:$G9,F_Eco!$G9)))</f>
        <v>Cambios en el escenario de las exportaciones</v>
      </c>
      <c r="R9" s="153" t="str">
        <f t="array" ref="R9">INDEX(F_Soc!$C$6:$C$35,SMALL(IF(F_Soc!$G$6:$G$35=F_Soc!$G9,ROW(F_Soc!$G$6:$G$35)-4),COUNTIF(F_Soc!$G$6:$G9,F_Soc!$G9)))</f>
        <v>Nivel de seguridad en el área de actuación de la empresa</v>
      </c>
      <c r="S9" s="153" t="str">
        <f t="array" ref="S9">INDEX(F_Tec!$C$6:$C$35,SMALL(IF(F_Tec!$G$6:$G$35=F_Tec!$G9,ROW(F_Tec!$G$6:$G$35)-4),COUNTIF(F_Tec!$G$6:$G9,F_Tec!$G9)))</f>
        <v>Nuevas fuentes energéticas</v>
      </c>
      <c r="T9" s="153" t="str">
        <f t="array" ref="T9">INDEX(F_Amb!$C$6:$C$35,SMALL(IF(F_Amb!$G$6:$G$35=F_Amb!$G9,ROW(F_Amb!$G$6:$G$35)-4),COUNTIF(F_Amb!$G$6:$G9,F_Amb!$G9)))</f>
        <v>Cambios climáticos</v>
      </c>
      <c r="U9" s="153" t="str">
        <f t="array" ref="U9">INDEX(F_Leg!$C$6:$C$35,SMALL(IF(F_Leg!$G$6:$G$35=F_Leg!$G9,ROW(F_Leg!$G$6:$G$35)-4),COUNTIF(F_Leg!$G$6:$G9,F_Leg!$G9)))</f>
        <v>Cumplimiento de las normas del código de protección de los consumidores</v>
      </c>
    </row>
    <row r="10" spans="2:49" ht="35.1" customHeight="1">
      <c r="C10" s="340" t="s">
        <v>274</v>
      </c>
      <c r="D10" s="341" t="s">
        <v>230</v>
      </c>
      <c r="E10" s="342" t="s">
        <v>253</v>
      </c>
      <c r="F10" s="342" t="s">
        <v>133</v>
      </c>
      <c r="G10" s="170" t="str">
        <f>IF(F10=0,"",VLOOKUP(F10,Cadastro!$C$6:$D$200,2,FALSE))</f>
        <v>Finanzas</v>
      </c>
      <c r="H10" s="346">
        <v>43078</v>
      </c>
      <c r="I10" s="346">
        <v>43084</v>
      </c>
      <c r="J10" s="345" t="s">
        <v>223</v>
      </c>
      <c r="K10" s="172" t="str">
        <f t="shared" ca="1" si="0"/>
        <v>Retrasado</v>
      </c>
      <c r="M10" s="64" t="str">
        <f>Cadastro!C10</f>
        <v>Diogo Silva</v>
      </c>
      <c r="O10" s="64">
        <v>5</v>
      </c>
      <c r="P10" s="153" t="str">
        <f t="array" ref="P10">INDEX(F_Pol!$C$6:$C$35,SMALL(IF(F_Pol!$G$6:$G$35=F_Pol!$G10,ROW(F_Pol!$G$6:$G$35)-4),COUNTIF(F_Pol!$G$6:$G10,F_Pol!$G10)))</f>
        <v>Barreras de entrada para realizar actividades</v>
      </c>
      <c r="Q10" s="153" t="str">
        <f t="array" ref="Q10">INDEX(F_Eco!$C$6:$C$35,SMALL(IF(F_Eco!$G$6:$G$35=F_Eco!$G10,ROW(F_Eco!$G$6:$G$35)-4),COUNTIF(F_Eco!$G$6:$G10,F_Eco!$G10)))</f>
        <v>Cambios en el escenario de las importaciones</v>
      </c>
      <c r="R10" s="153" t="str">
        <f t="array" ref="R10">INDEX(F_Soc!$C$6:$C$35,SMALL(IF(F_Soc!$G$6:$G$35=F_Soc!$G10,ROW(F_Soc!$G$6:$G$35)-4),COUNTIF(F_Soc!$G$6:$G10,F_Soc!$G10)))</f>
        <v>Nivel de uso de la tecnología en el área de actuación</v>
      </c>
      <c r="S10" s="153" t="str">
        <f t="array" ref="S10">INDEX(F_Tec!$C$6:$C$35,SMALL(IF(F_Tec!$G$6:$G$35=F_Tec!$G10,ROW(F_Tec!$G$6:$G$35)-4),COUNTIF(F_Tec!$G$6:$G10,F_Tec!$G10)))</f>
        <v>Empresas con tecnología patentada</v>
      </c>
      <c r="T10" s="153" t="str">
        <f t="array" ref="T10">INDEX(F_Amb!$C$6:$C$35,SMALL(IF(F_Amb!$G$6:$G$35=F_Amb!$G10,ROW(F_Amb!$G$6:$G$35)-4),COUNTIF(F_Amb!$G$6:$G10,F_Amb!$G10)))</f>
        <v>Costo para ser ambientalmente correcto</v>
      </c>
      <c r="U10" s="153" t="str">
        <f t="array" ref="U10">INDEX(F_Leg!$C$6:$C$35,SMALL(IF(F_Leg!$G$6:$G$35=F_Leg!$G10,ROW(F_Leg!$G$6:$G$35)-4),COUNTIF(F_Leg!$G$6:$G10,F_Leg!$G10)))</f>
        <v>Previsión de cambios en la legislación del sector</v>
      </c>
    </row>
    <row r="11" spans="2:49" ht="35.1" customHeight="1">
      <c r="C11" s="340" t="s">
        <v>275</v>
      </c>
      <c r="D11" s="341" t="s">
        <v>231</v>
      </c>
      <c r="E11" s="342" t="s">
        <v>212</v>
      </c>
      <c r="F11" s="342" t="s">
        <v>132</v>
      </c>
      <c r="G11" s="170" t="str">
        <f>IF(F11=0,"",VLOOKUP(F11,Cadastro!$C$6:$D$200,2,FALSE))</f>
        <v>Recursos Humanos</v>
      </c>
      <c r="H11" s="346">
        <v>43072</v>
      </c>
      <c r="I11" s="346">
        <v>43079</v>
      </c>
      <c r="J11" s="345" t="s">
        <v>224</v>
      </c>
      <c r="K11" s="172" t="str">
        <f t="shared" ca="1" si="0"/>
        <v>Retrasado</v>
      </c>
      <c r="M11" s="64" t="str">
        <f>Cadastro!C11</f>
        <v>-</v>
      </c>
      <c r="O11" s="64">
        <v>6</v>
      </c>
      <c r="P11" s="153" t="str">
        <f t="array" ref="P11">INDEX(F_Pol!$C$6:$C$35,SMALL(IF(F_Pol!$G$6:$G$35=F_Pol!$G11,ROW(F_Pol!$G$6:$G$35)-4),COUNTIF(F_Pol!$G$6:$G11,F_Pol!$G11)))</f>
        <v>Estabilidad gubernamental</v>
      </c>
      <c r="Q11" s="153" t="str">
        <f t="array" ref="Q11">INDEX(F_Eco!$C$6:$C$35,SMALL(IF(F_Eco!$G$6:$G$35=F_Eco!$G11,ROW(F_Eco!$G$6:$G$35)-4),COUNTIF(F_Eco!$G$6:$G11,F_Eco!$G11)))</f>
        <v>Cambios en valores inmobiliarios (compra y alquiler)</v>
      </c>
      <c r="R11" s="153" t="str">
        <f t="array" ref="R11">INDEX(F_Soc!$C$6:$C$35,SMALL(IF(F_Soc!$G$6:$G$35=F_Soc!$G11,ROW(F_Soc!$G$6:$G$35)-4),COUNTIF(F_Soc!$G$6:$G11,F_Soc!$G11)))</f>
        <v>Tendencias del estilo de vida de su público objetivo</v>
      </c>
      <c r="S11" s="153" t="str">
        <f t="array" ref="S11">INDEX(F_Tec!$C$6:$C$35,SMALL(IF(F_Tec!$G$6:$G$35=F_Tec!$G11,ROW(F_Tec!$G$6:$G$35)-4),COUNTIF(F_Tec!$G$6:$G11,F_Tec!$G11)))</f>
        <v>Inversión en investigación y desarrollo (I&amp;D)</v>
      </c>
      <c r="T11" s="153">
        <f t="array" ref="T11">INDEX(F_Amb!$C$6:$C$35,SMALL(IF(F_Amb!$G$6:$G$35=F_Amb!$G11,ROW(F_Amb!$G$6:$G$35)-4),COUNTIF(F_Amb!$G$6:$G11,F_Amb!$G11)))</f>
        <v>0</v>
      </c>
      <c r="U11" s="153" t="str">
        <f t="array" ref="U11">INDEX(F_Leg!$C$6:$C$35,SMALL(IF(F_Leg!$G$6:$G$35=F_Leg!$G11,ROW(F_Leg!$G$6:$G$35)-4),COUNTIF(F_Leg!$G$6:$G11,F_Leg!$G11)))</f>
        <v>Legislación internacional impacta a la empresa</v>
      </c>
    </row>
    <row r="12" spans="2:49" ht="35.1" customHeight="1">
      <c r="C12" s="340" t="s">
        <v>276</v>
      </c>
      <c r="D12" s="341" t="s">
        <v>137</v>
      </c>
      <c r="E12" s="342" t="s">
        <v>164</v>
      </c>
      <c r="F12" s="343" t="s">
        <v>133</v>
      </c>
      <c r="G12" s="171" t="str">
        <f>IF(F12=0,"",VLOOKUP(F12,Cadastro!$C$6:$D$200,2,FALSE))</f>
        <v>Finanzas</v>
      </c>
      <c r="H12" s="344">
        <v>43073</v>
      </c>
      <c r="I12" s="344">
        <v>43075</v>
      </c>
      <c r="J12" s="345" t="s">
        <v>222</v>
      </c>
      <c r="K12" s="172" t="str">
        <f t="shared" ca="1" si="0"/>
        <v>Concluido</v>
      </c>
      <c r="M12" s="64" t="str">
        <f>Cadastro!C12</f>
        <v>-</v>
      </c>
      <c r="O12" s="64">
        <v>7</v>
      </c>
      <c r="P12" s="153" t="str">
        <f t="array" ref="P12">INDEX(F_Pol!$C$6:$C$35,SMALL(IF(F_Pol!$G$6:$G$35=F_Pol!$G12,ROW(F_Pol!$G$6:$G$35)-4),COUNTIF(F_Pol!$G$6:$G12,F_Pol!$G12)))</f>
        <v>Cambios en el ambiente político</v>
      </c>
      <c r="Q12" s="153" t="str">
        <f t="array" ref="Q12">INDEX(F_Eco!$C$6:$C$35,SMALL(IF(F_Eco!$G$6:$G$35=F_Eco!$G12,ROW(F_Eco!$G$6:$G$35)-4),COUNTIF(F_Eco!$G$6:$G12,F_Eco!$G12)))</f>
        <v>Etapa económica de su negocio</v>
      </c>
      <c r="R12" s="153" t="str">
        <f t="array" ref="R12">INDEX(F_Soc!$C$6:$C$35,SMALL(IF(F_Soc!$G$6:$G$35=F_Soc!$G12,ROW(F_Soc!$G$6:$G$35)-4),COUNTIF(F_Soc!$G$6:$G12,F_Soc!$G12)))</f>
        <v>Opiniones de los consumidores sobre producto / servicio</v>
      </c>
      <c r="S12" s="153" t="str">
        <f t="array" ref="S12">INDEX(F_Tec!$C$6:$C$35,SMALL(IF(F_Tec!$G$6:$G$35=F_Tec!$G12,ROW(F_Tec!$G$6:$G$35)-4),COUNTIF(F_Tec!$G$6:$G12,F_Tec!$G12)))</f>
        <v>Máquinas y equipos obsoletos</v>
      </c>
      <c r="T12" s="153">
        <f t="array" ref="T12">INDEX(F_Amb!$C$6:$C$35,SMALL(IF(F_Amb!$G$6:$G$35=F_Amb!$G12,ROW(F_Amb!$G$6:$G$35)-4),COUNTIF(F_Amb!$G$6:$G12,F_Amb!$G12)))</f>
        <v>0</v>
      </c>
      <c r="U12" s="153" t="str">
        <f t="array" ref="U12">INDEX(F_Leg!$C$6:$C$35,SMALL(IF(F_Leg!$G$6:$G$35=F_Leg!$G12,ROW(F_Leg!$G$6:$G$35)-4),COUNTIF(F_Leg!$G$6:$G12,F_Leg!$G12)))</f>
        <v>Leyes laborales</v>
      </c>
    </row>
    <row r="13" spans="2:49" ht="35.1" customHeight="1">
      <c r="C13" s="340" t="s">
        <v>277</v>
      </c>
      <c r="D13" s="341" t="s">
        <v>282</v>
      </c>
      <c r="E13" s="342" t="s">
        <v>177</v>
      </c>
      <c r="F13" s="343" t="s">
        <v>136</v>
      </c>
      <c r="G13" s="171" t="str">
        <f>IF(F13=0,"",VLOOKUP(F13,Cadastro!$C$6:$D$200,2,FALSE))</f>
        <v>Comercial</v>
      </c>
      <c r="H13" s="346">
        <v>43072</v>
      </c>
      <c r="I13" s="346">
        <v>43079</v>
      </c>
      <c r="J13" s="345" t="s">
        <v>223</v>
      </c>
      <c r="K13" s="172" t="str">
        <f t="shared" ca="1" si="0"/>
        <v>Retrasado</v>
      </c>
      <c r="M13" s="64" t="str">
        <f>Cadastro!C13</f>
        <v>-</v>
      </c>
      <c r="O13" s="64">
        <v>8</v>
      </c>
      <c r="P13" s="153" t="str">
        <f t="array" ref="P13">INDEX(F_Pol!$C$6:$C$35,SMALL(IF(F_Pol!$G$6:$G$35=F_Pol!$G13,ROW(F_Pol!$G$6:$G$35)-4),COUNTIF(F_Pol!$G$6:$G13,F_Pol!$G13)))</f>
        <v>Niveles de corrupción</v>
      </c>
      <c r="Q13" s="153" t="str">
        <f t="array" ref="Q13">INDEX(F_Eco!$C$6:$C$35,SMALL(IF(F_Eco!$G$6:$G$35=F_Eco!$G13,ROW(F_Eco!$G$6:$G$35)-4),COUNTIF(F_Eco!$G$6:$G13,F_Eco!$G13)))</f>
        <v>Impacto de la globalización</v>
      </c>
      <c r="R13" s="153" t="str">
        <f t="array" ref="R13">INDEX(F_Soc!$C$6:$C$35,SMALL(IF(F_Soc!$G$6:$G$35=F_Soc!$G13,ROW(F_Soc!$G$6:$G$35)-4),COUNTIF(F_Soc!$G$6:$G13,F_Soc!$G13)))</f>
        <v>Estándares de consumo locales</v>
      </c>
      <c r="S13" s="153" t="str">
        <f t="array" ref="S13">INDEX(F_Tec!$C$6:$C$35,SMALL(IF(F_Tec!$G$6:$G$35=F_Tec!$G13,ROW(F_Tec!$G$6:$G$35)-4),COUNTIF(F_Tec!$G$6:$G13,F_Tec!$G13)))</f>
        <v>Velocidad de actualización del negocio</v>
      </c>
      <c r="T13" s="153">
        <f t="array" ref="T13">INDEX(F_Amb!$C$6:$C$35,SMALL(IF(F_Amb!$G$6:$G$35=F_Amb!$G13,ROW(F_Amb!$G$6:$G$35)-4),COUNTIF(F_Amb!$G$6:$G13,F_Amb!$G13)))</f>
        <v>0</v>
      </c>
      <c r="U13" s="153" t="str">
        <f t="array" ref="U13">INDEX(F_Leg!$C$6:$C$35,SMALL(IF(F_Leg!$G$6:$G$35=F_Leg!$G13,ROW(F_Leg!$G$6:$G$35)-4),COUNTIF(F_Leg!$G$6:$G13,F_Leg!$G13)))</f>
        <v>Normas de salud y seguridad</v>
      </c>
    </row>
    <row r="14" spans="2:49" ht="35.1" customHeight="1">
      <c r="C14" s="340" t="s">
        <v>278</v>
      </c>
      <c r="D14" s="341" t="s">
        <v>229</v>
      </c>
      <c r="E14" s="342" t="s">
        <v>184</v>
      </c>
      <c r="F14" s="343" t="s">
        <v>136</v>
      </c>
      <c r="G14" s="171" t="str">
        <f>IF(F14=0,"",VLOOKUP(F14,Cadastro!$C$6:$D$200,2,FALSE))</f>
        <v>Comercial</v>
      </c>
      <c r="H14" s="344">
        <v>43073</v>
      </c>
      <c r="I14" s="344">
        <v>43075</v>
      </c>
      <c r="J14" s="345" t="s">
        <v>224</v>
      </c>
      <c r="K14" s="172" t="str">
        <f t="shared" ca="1" si="0"/>
        <v>Retrasado</v>
      </c>
      <c r="M14" s="64" t="str">
        <f>Cadastro!C14</f>
        <v>-</v>
      </c>
      <c r="O14" s="64">
        <v>9</v>
      </c>
      <c r="P14" s="153" t="str">
        <f t="array" ref="P14">INDEX(F_Pol!$C$6:$C$35,SMALL(IF(F_Pol!$G$6:$G$35=F_Pol!$G14,ROW(F_Pol!$G$6:$G$35)-4),COUNTIF(F_Pol!$G$6:$G14,F_Pol!$G14)))</f>
        <v>Regulación del sector y de los competidores</v>
      </c>
      <c r="Q14" s="153" t="str">
        <f t="array" ref="Q14">INDEX(F_Eco!$C$6:$C$35,SMALL(IF(F_Eco!$G$6:$G$35=F_Eco!$G14,ROW(F_Eco!$G$6:$G$35)-4),COUNTIF(F_Eco!$G$6:$G14,F_Eco!$G14)))</f>
        <v>Cambio en indicadores económicos (intereses, inflación)</v>
      </c>
      <c r="R14" s="153" t="str">
        <f t="array" ref="R14">INDEX(F_Soc!$C$6:$C$35,SMALL(IF(F_Soc!$G$6:$G$35=F_Soc!$G14,ROW(F_Soc!$G$6:$G$35)-4),COUNTIF(F_Soc!$G$6:$G14,F_Soc!$G14)))</f>
        <v>Grandes eventos en regiones cercanas</v>
      </c>
      <c r="S14" s="153">
        <f t="array" ref="S14">INDEX(F_Tec!$C$6:$C$35,SMALL(IF(F_Tec!$G$6:$G$35=F_Tec!$G14,ROW(F_Tec!$G$6:$G$35)-4),COUNTIF(F_Tec!$G$6:$G14,F_Tec!$G14)))</f>
        <v>0</v>
      </c>
      <c r="T14" s="153">
        <f t="array" ref="T14">INDEX(F_Amb!$C$6:$C$35,SMALL(IF(F_Amb!$G$6:$G$35=F_Amb!$G14,ROW(F_Amb!$G$6:$G$35)-4),COUNTIF(F_Amb!$G$6:$G14,F_Amb!$G14)))</f>
        <v>0</v>
      </c>
      <c r="U14" s="153" t="str">
        <f t="array" ref="U14">INDEX(F_Leg!$C$6:$C$35,SMALL(IF(F_Leg!$G$6:$G$35=F_Leg!$G14,ROW(F_Leg!$G$6:$G$35)-4),COUNTIF(F_Leg!$G$6:$G14,F_Leg!$G14)))</f>
        <v>Normas específicas de la industria</v>
      </c>
    </row>
    <row r="15" spans="2:49" ht="35.1" customHeight="1">
      <c r="C15" s="340" t="s">
        <v>279</v>
      </c>
      <c r="D15" s="341" t="s">
        <v>138</v>
      </c>
      <c r="E15" s="342" t="s">
        <v>198</v>
      </c>
      <c r="F15" s="342" t="s">
        <v>133</v>
      </c>
      <c r="G15" s="170" t="str">
        <f>IF(F15=0,"",VLOOKUP(F15,Cadastro!$C$6:$D$200,2,FALSE))</f>
        <v>Finanzas</v>
      </c>
      <c r="H15" s="344">
        <v>43411</v>
      </c>
      <c r="I15" s="344">
        <v>43412</v>
      </c>
      <c r="J15" s="345" t="s">
        <v>222</v>
      </c>
      <c r="K15" s="172" t="str">
        <f t="shared" ca="1" si="0"/>
        <v>Concluido</v>
      </c>
      <c r="M15" s="64" t="str">
        <f>Cadastro!C15</f>
        <v>-</v>
      </c>
      <c r="O15" s="64">
        <v>10</v>
      </c>
      <c r="P15" s="153">
        <f t="array" ref="P15">INDEX(F_Pol!$C$6:$C$35,SMALL(IF(F_Pol!$G$6:$G$35=F_Pol!$G15,ROW(F_Pol!$G$6:$G$35)-4),COUNTIF(F_Pol!$G$6:$G15,F_Pol!$G15)))</f>
        <v>0</v>
      </c>
      <c r="Q15" s="153">
        <f t="array" ref="Q15">INDEX(F_Eco!$C$6:$C$35,SMALL(IF(F_Eco!$G$6:$G$35=F_Eco!$G15,ROW(F_Eco!$G$6:$G$35)-4),COUNTIF(F_Eco!$G$6:$G15,F_Eco!$G15)))</f>
        <v>0</v>
      </c>
      <c r="R15" s="153">
        <f t="array" ref="R15">INDEX(F_Soc!$C$6:$C$35,SMALL(IF(F_Soc!$G$6:$G$35=F_Soc!$G15,ROW(F_Soc!$G$6:$G$35)-4),COUNTIF(F_Soc!$G$6:$G15,F_Soc!$G15)))</f>
        <v>0</v>
      </c>
      <c r="S15" s="153">
        <f t="array" ref="S15">INDEX(F_Tec!$C$6:$C$35,SMALL(IF(F_Tec!$G$6:$G$35=F_Tec!$G15,ROW(F_Tec!$G$6:$G$35)-4),COUNTIF(F_Tec!$G$6:$G15,F_Tec!$G15)))</f>
        <v>0</v>
      </c>
      <c r="T15" s="153">
        <f t="array" ref="T15">INDEX(F_Amb!$C$6:$C$35,SMALL(IF(F_Amb!$G$6:$G$35=F_Amb!$G15,ROW(F_Amb!$G$6:$G$35)-4),COUNTIF(F_Amb!$G$6:$G15,F_Amb!$G15)))</f>
        <v>0</v>
      </c>
      <c r="U15" s="153">
        <f t="array" ref="U15">INDEX(F_Leg!$C$6:$C$35,SMALL(IF(F_Leg!$G$6:$G$35=F_Leg!$G15,ROW(F_Leg!$G$6:$G$35)-4),COUNTIF(F_Leg!$G$6:$G15,F_Leg!$G15)))</f>
        <v>0</v>
      </c>
    </row>
    <row r="16" spans="2:49" ht="35.1" customHeight="1">
      <c r="C16" s="340" t="s">
        <v>280</v>
      </c>
      <c r="D16" s="341" t="s">
        <v>230</v>
      </c>
      <c r="E16" s="342" t="s">
        <v>253</v>
      </c>
      <c r="F16" s="342" t="s">
        <v>135</v>
      </c>
      <c r="G16" s="170" t="str">
        <f>IF(F16=0,"",VLOOKUP(F16,Cadastro!$C$6:$D$200,2,FALSE))</f>
        <v>Marketing</v>
      </c>
      <c r="H16" s="344">
        <v>43410</v>
      </c>
      <c r="I16" s="344">
        <v>43785</v>
      </c>
      <c r="J16" s="345" t="s">
        <v>223</v>
      </c>
      <c r="K16" s="172" t="str">
        <f t="shared" ca="1" si="0"/>
        <v>En proceso</v>
      </c>
      <c r="M16" s="64" t="str">
        <f>Cadastro!C16</f>
        <v>-</v>
      </c>
      <c r="O16" s="64">
        <v>11</v>
      </c>
      <c r="P16" s="153">
        <f t="array" ref="P16">INDEX(F_Pol!$C$6:$C$35,SMALL(IF(F_Pol!$G$6:$G$35=F_Pol!$G16,ROW(F_Pol!$G$6:$G$35)-4),COUNTIF(F_Pol!$G$6:$G16,F_Pol!$G16)))</f>
        <v>0</v>
      </c>
      <c r="Q16" s="153">
        <f t="array" ref="Q16">INDEX(F_Eco!$C$6:$C$35,SMALL(IF(F_Eco!$G$6:$G$35=F_Eco!$G16,ROW(F_Eco!$G$6:$G$35)-4),COUNTIF(F_Eco!$G$6:$G16,F_Eco!$G16)))</f>
        <v>0</v>
      </c>
      <c r="R16" s="153">
        <f t="array" ref="R16">INDEX(F_Soc!$C$6:$C$35,SMALL(IF(F_Soc!$G$6:$G$35=F_Soc!$G16,ROW(F_Soc!$G$6:$G$35)-4),COUNTIF(F_Soc!$G$6:$G16,F_Soc!$G16)))</f>
        <v>0</v>
      </c>
      <c r="S16" s="153">
        <f t="array" ref="S16">INDEX(F_Tec!$C$6:$C$35,SMALL(IF(F_Tec!$G$6:$G$35=F_Tec!$G16,ROW(F_Tec!$G$6:$G$35)-4),COUNTIF(F_Tec!$G$6:$G16,F_Tec!$G16)))</f>
        <v>0</v>
      </c>
      <c r="T16" s="153">
        <f t="array" ref="T16">INDEX(F_Amb!$C$6:$C$35,SMALL(IF(F_Amb!$G$6:$G$35=F_Amb!$G16,ROW(F_Amb!$G$6:$G$35)-4),COUNTIF(F_Amb!$G$6:$G16,F_Amb!$G16)))</f>
        <v>0</v>
      </c>
      <c r="U16" s="153">
        <f t="array" ref="U16">INDEX(F_Leg!$C$6:$C$35,SMALL(IF(F_Leg!$G$6:$G$35=F_Leg!$G16,ROW(F_Leg!$G$6:$G$35)-4),COUNTIF(F_Leg!$G$6:$G16,F_Leg!$G16)))</f>
        <v>0</v>
      </c>
    </row>
    <row r="17" spans="3:21" ht="35.1" customHeight="1">
      <c r="C17" s="340" t="s">
        <v>281</v>
      </c>
      <c r="D17" s="341" t="s">
        <v>231</v>
      </c>
      <c r="E17" s="342" t="s">
        <v>212</v>
      </c>
      <c r="F17" s="343" t="s">
        <v>132</v>
      </c>
      <c r="G17" s="171" t="str">
        <f>IF(F17=0,"",VLOOKUP(F17,Cadastro!$C$6:$D$200,2,FALSE))</f>
        <v>Recursos Humanos</v>
      </c>
      <c r="H17" s="346">
        <v>43808</v>
      </c>
      <c r="I17" s="346">
        <v>43814</v>
      </c>
      <c r="J17" s="345" t="s">
        <v>224</v>
      </c>
      <c r="K17" s="172" t="str">
        <f t="shared" ca="1" si="0"/>
        <v>En espera</v>
      </c>
      <c r="M17" s="64" t="str">
        <f>Cadastro!C17</f>
        <v>-</v>
      </c>
      <c r="O17" s="64">
        <v>12</v>
      </c>
      <c r="P17" s="153">
        <f t="array" ref="P17">INDEX(F_Pol!$C$6:$C$35,SMALL(IF(F_Pol!$G$6:$G$35=F_Pol!$G17,ROW(F_Pol!$G$6:$G$35)-4),COUNTIF(F_Pol!$G$6:$G17,F_Pol!$G17)))</f>
        <v>0</v>
      </c>
      <c r="Q17" s="153">
        <f t="array" ref="Q17">INDEX(F_Eco!$C$6:$C$35,SMALL(IF(F_Eco!$G$6:$G$35=F_Eco!$G17,ROW(F_Eco!$G$6:$G$35)-4),COUNTIF(F_Eco!$G$6:$G17,F_Eco!$G17)))</f>
        <v>0</v>
      </c>
      <c r="R17" s="153">
        <f t="array" ref="R17">INDEX(F_Soc!$C$6:$C$35,SMALL(IF(F_Soc!$G$6:$G$35=F_Soc!$G17,ROW(F_Soc!$G$6:$G$35)-4),COUNTIF(F_Soc!$G$6:$G17,F_Soc!$G17)))</f>
        <v>0</v>
      </c>
      <c r="S17" s="153">
        <f t="array" ref="S17">INDEX(F_Tec!$C$6:$C$35,SMALL(IF(F_Tec!$G$6:$G$35=F_Tec!$G17,ROW(F_Tec!$G$6:$G$35)-4),COUNTIF(F_Tec!$G$6:$G17,F_Tec!$G17)))</f>
        <v>0</v>
      </c>
      <c r="T17" s="153">
        <f t="array" ref="T17">INDEX(F_Amb!$C$6:$C$35,SMALL(IF(F_Amb!$G$6:$G$35=F_Amb!$G17,ROW(F_Amb!$G$6:$G$35)-4),COUNTIF(F_Amb!$G$6:$G17,F_Amb!$G17)))</f>
        <v>0</v>
      </c>
      <c r="U17" s="153">
        <f t="array" ref="U17">INDEX(F_Leg!$C$6:$C$35,SMALL(IF(F_Leg!$G$6:$G$35=F_Leg!$G17,ROW(F_Leg!$G$6:$G$35)-4),COUNTIF(F_Leg!$G$6:$G17,F_Leg!$G17)))</f>
        <v>0</v>
      </c>
    </row>
    <row r="18" spans="3:21" ht="35.1" customHeight="1">
      <c r="C18" s="340"/>
      <c r="D18" s="341"/>
      <c r="E18" s="342"/>
      <c r="F18" s="343"/>
      <c r="G18" s="171" t="str">
        <f>IF(F18=0,"",VLOOKUP(F18,Cadastro!$C$6:$D$200,2,FALSE))</f>
        <v/>
      </c>
      <c r="H18" s="344"/>
      <c r="I18" s="344"/>
      <c r="J18" s="345"/>
      <c r="K18" s="172" t="str">
        <f t="shared" ca="1" si="0"/>
        <v/>
      </c>
      <c r="M18" s="64" t="str">
        <f>Cadastro!C18</f>
        <v>-</v>
      </c>
      <c r="O18" s="64">
        <v>13</v>
      </c>
      <c r="P18" s="153">
        <f t="array" ref="P18">INDEX(F_Pol!$C$6:$C$35,SMALL(IF(F_Pol!$G$6:$G$35=F_Pol!$G18,ROW(F_Pol!$G$6:$G$35)-4),COUNTIF(F_Pol!$G$6:$G18,F_Pol!$G18)))</f>
        <v>0</v>
      </c>
      <c r="Q18" s="153">
        <f t="array" ref="Q18">INDEX(F_Eco!$C$6:$C$35,SMALL(IF(F_Eco!$G$6:$G$35=F_Eco!$G18,ROW(F_Eco!$G$6:$G$35)-4),COUNTIF(F_Eco!$G$6:$G18,F_Eco!$G18)))</f>
        <v>0</v>
      </c>
      <c r="R18" s="153">
        <f t="array" ref="R18">INDEX(F_Soc!$C$6:$C$35,SMALL(IF(F_Soc!$G$6:$G$35=F_Soc!$G18,ROW(F_Soc!$G$6:$G$35)-4),COUNTIF(F_Soc!$G$6:$G18,F_Soc!$G18)))</f>
        <v>0</v>
      </c>
      <c r="S18" s="153">
        <f t="array" ref="S18">INDEX(F_Tec!$C$6:$C$35,SMALL(IF(F_Tec!$G$6:$G$35=F_Tec!$G18,ROW(F_Tec!$G$6:$G$35)-4),COUNTIF(F_Tec!$G$6:$G18,F_Tec!$G18)))</f>
        <v>0</v>
      </c>
      <c r="T18" s="153">
        <f t="array" ref="T18">INDEX(F_Amb!$C$6:$C$35,SMALL(IF(F_Amb!$G$6:$G$35=F_Amb!$G18,ROW(F_Amb!$G$6:$G$35)-4),COUNTIF(F_Amb!$G$6:$G18,F_Amb!$G18)))</f>
        <v>0</v>
      </c>
      <c r="U18" s="153">
        <f t="array" ref="U18">INDEX(F_Leg!$C$6:$C$35,SMALL(IF(F_Leg!$G$6:$G$35=F_Leg!$G18,ROW(F_Leg!$G$6:$G$35)-4),COUNTIF(F_Leg!$G$6:$G18,F_Leg!$G18)))</f>
        <v>0</v>
      </c>
    </row>
    <row r="19" spans="3:21" ht="35.1" customHeight="1">
      <c r="C19" s="340"/>
      <c r="D19" s="341"/>
      <c r="E19" s="342"/>
      <c r="F19" s="343"/>
      <c r="G19" s="171" t="str">
        <f>IF(F19=0,"",VLOOKUP(F19,Cadastro!$C$6:$D$200,2,FALSE))</f>
        <v/>
      </c>
      <c r="H19" s="344"/>
      <c r="I19" s="344"/>
      <c r="J19" s="345"/>
      <c r="K19" s="172" t="str">
        <f t="shared" ca="1" si="0"/>
        <v/>
      </c>
      <c r="M19" s="64" t="str">
        <f>Cadastro!C19</f>
        <v>-</v>
      </c>
      <c r="O19" s="64">
        <v>14</v>
      </c>
      <c r="P19" s="153">
        <f t="array" ref="P19">INDEX(F_Pol!$C$6:$C$35,SMALL(IF(F_Pol!$G$6:$G$35=F_Pol!$G19,ROW(F_Pol!$G$6:$G$35)-4),COUNTIF(F_Pol!$G$6:$G19,F_Pol!$G19)))</f>
        <v>0</v>
      </c>
      <c r="Q19" s="153">
        <f t="array" ref="Q19">INDEX(F_Eco!$C$6:$C$35,SMALL(IF(F_Eco!$G$6:$G$35=F_Eco!$G19,ROW(F_Eco!$G$6:$G$35)-4),COUNTIF(F_Eco!$G$6:$G19,F_Eco!$G19)))</f>
        <v>0</v>
      </c>
      <c r="R19" s="153">
        <f t="array" ref="R19">INDEX(F_Soc!$C$6:$C$35,SMALL(IF(F_Soc!$G$6:$G$35=F_Soc!$G19,ROW(F_Soc!$G$6:$G$35)-4),COUNTIF(F_Soc!$G$6:$G19,F_Soc!$G19)))</f>
        <v>0</v>
      </c>
      <c r="S19" s="153">
        <f t="array" ref="S19">INDEX(F_Tec!$C$6:$C$35,SMALL(IF(F_Tec!$G$6:$G$35=F_Tec!$G19,ROW(F_Tec!$G$6:$G$35)-4),COUNTIF(F_Tec!$G$6:$G19,F_Tec!$G19)))</f>
        <v>0</v>
      </c>
      <c r="T19" s="153">
        <f t="array" ref="T19">INDEX(F_Amb!$C$6:$C$35,SMALL(IF(F_Amb!$G$6:$G$35=F_Amb!$G19,ROW(F_Amb!$G$6:$G$35)-4),COUNTIF(F_Amb!$G$6:$G19,F_Amb!$G19)))</f>
        <v>0</v>
      </c>
      <c r="U19" s="153">
        <f t="array" ref="U19">INDEX(F_Leg!$C$6:$C$35,SMALL(IF(F_Leg!$G$6:$G$35=F_Leg!$G19,ROW(F_Leg!$G$6:$G$35)-4),COUNTIF(F_Leg!$G$6:$G19,F_Leg!$G19)))</f>
        <v>0</v>
      </c>
    </row>
    <row r="20" spans="3:21" ht="35.1" customHeight="1">
      <c r="C20" s="340"/>
      <c r="D20" s="341"/>
      <c r="E20" s="342"/>
      <c r="F20" s="342"/>
      <c r="G20" s="170" t="str">
        <f>IF(F20=0,"",VLOOKUP(F20,Cadastro!$C$6:$D$200,2,FALSE))</f>
        <v/>
      </c>
      <c r="H20" s="346"/>
      <c r="I20" s="346"/>
      <c r="J20" s="347"/>
      <c r="K20" s="172" t="str">
        <f t="shared" ca="1" si="0"/>
        <v/>
      </c>
      <c r="M20" s="64" t="str">
        <f>Cadastro!C20</f>
        <v>-</v>
      </c>
      <c r="O20" s="64">
        <v>15</v>
      </c>
      <c r="P20" s="153">
        <f t="array" ref="P20">INDEX(F_Pol!$C$6:$C$35,SMALL(IF(F_Pol!$G$6:$G$35=F_Pol!$G20,ROW(F_Pol!$G$6:$G$35)-4),COUNTIF(F_Pol!$G$6:$G20,F_Pol!$G20)))</f>
        <v>0</v>
      </c>
      <c r="Q20" s="153">
        <f t="array" ref="Q20">INDEX(F_Eco!$C$6:$C$35,SMALL(IF(F_Eco!$G$6:$G$35=F_Eco!$G20,ROW(F_Eco!$G$6:$G$35)-4),COUNTIF(F_Eco!$G$6:$G20,F_Eco!$G20)))</f>
        <v>0</v>
      </c>
      <c r="R20" s="153">
        <f t="array" ref="R20">INDEX(F_Soc!$C$6:$C$35,SMALL(IF(F_Soc!$G$6:$G$35=F_Soc!$G20,ROW(F_Soc!$G$6:$G$35)-4),COUNTIF(F_Soc!$G$6:$G20,F_Soc!$G20)))</f>
        <v>0</v>
      </c>
      <c r="S20" s="153">
        <f t="array" ref="S20">INDEX(F_Tec!$C$6:$C$35,SMALL(IF(F_Tec!$G$6:$G$35=F_Tec!$G20,ROW(F_Tec!$G$6:$G$35)-4),COUNTIF(F_Tec!$G$6:$G20,F_Tec!$G20)))</f>
        <v>0</v>
      </c>
      <c r="T20" s="153">
        <f t="array" ref="T20">INDEX(F_Amb!$C$6:$C$35,SMALL(IF(F_Amb!$G$6:$G$35=F_Amb!$G20,ROW(F_Amb!$G$6:$G$35)-4),COUNTIF(F_Amb!$G$6:$G20,F_Amb!$G20)))</f>
        <v>0</v>
      </c>
      <c r="U20" s="153">
        <f t="array" ref="U20">INDEX(F_Leg!$C$6:$C$35,SMALL(IF(F_Leg!$G$6:$G$35=F_Leg!$G20,ROW(F_Leg!$G$6:$G$35)-4),COUNTIF(F_Leg!$G$6:$G20,F_Leg!$G20)))</f>
        <v>0</v>
      </c>
    </row>
    <row r="21" spans="3:21" ht="35.1" customHeight="1">
      <c r="C21" s="340"/>
      <c r="D21" s="341"/>
      <c r="E21" s="342"/>
      <c r="F21" s="342"/>
      <c r="G21" s="170" t="str">
        <f>IF(F21=0,"",VLOOKUP(F21,Cadastro!$C$6:$D$200,2,FALSE))</f>
        <v/>
      </c>
      <c r="H21" s="346"/>
      <c r="I21" s="346"/>
      <c r="J21" s="347"/>
      <c r="K21" s="172" t="str">
        <f t="shared" ca="1" si="0"/>
        <v/>
      </c>
      <c r="M21" s="64" t="str">
        <f>Cadastro!C21</f>
        <v>-</v>
      </c>
      <c r="O21" s="64">
        <v>16</v>
      </c>
      <c r="P21" s="153">
        <f t="array" ref="P21">INDEX(F_Pol!$C$6:$C$35,SMALL(IF(F_Pol!$G$6:$G$35=F_Pol!$G21,ROW(F_Pol!$G$6:$G$35)-4),COUNTIF(F_Pol!$G$6:$G21,F_Pol!$G21)))</f>
        <v>0</v>
      </c>
      <c r="Q21" s="153">
        <f t="array" ref="Q21">INDEX(F_Eco!$C$6:$C$35,SMALL(IF(F_Eco!$G$6:$G$35=F_Eco!$G21,ROW(F_Eco!$G$6:$G$35)-4),COUNTIF(F_Eco!$G$6:$G21,F_Eco!$G21)))</f>
        <v>0</v>
      </c>
      <c r="R21" s="153">
        <f t="array" ref="R21">INDEX(F_Soc!$C$6:$C$35,SMALL(IF(F_Soc!$G$6:$G$35=F_Soc!$G21,ROW(F_Soc!$G$6:$G$35)-4),COUNTIF(F_Soc!$G$6:$G21,F_Soc!$G21)))</f>
        <v>0</v>
      </c>
      <c r="S21" s="153">
        <f t="array" ref="S21">INDEX(F_Tec!$C$6:$C$35,SMALL(IF(F_Tec!$G$6:$G$35=F_Tec!$G21,ROW(F_Tec!$G$6:$G$35)-4),COUNTIF(F_Tec!$G$6:$G21,F_Tec!$G21)))</f>
        <v>0</v>
      </c>
      <c r="T21" s="153">
        <f t="array" ref="T21">INDEX(F_Amb!$C$6:$C$35,SMALL(IF(F_Amb!$G$6:$G$35=F_Amb!$G21,ROW(F_Amb!$G$6:$G$35)-4),COUNTIF(F_Amb!$G$6:$G21,F_Amb!$G21)))</f>
        <v>0</v>
      </c>
      <c r="U21" s="153">
        <f t="array" ref="U21">INDEX(F_Leg!$C$6:$C$35,SMALL(IF(F_Leg!$G$6:$G$35=F_Leg!$G21,ROW(F_Leg!$G$6:$G$35)-4),COUNTIF(F_Leg!$G$6:$G21,F_Leg!$G21)))</f>
        <v>0</v>
      </c>
    </row>
    <row r="22" spans="3:21" ht="35.1" customHeight="1">
      <c r="C22" s="348"/>
      <c r="D22" s="341"/>
      <c r="E22" s="342"/>
      <c r="F22" s="343"/>
      <c r="G22" s="171" t="str">
        <f>IF(F22=0,"",VLOOKUP(F22,Cadastro!$C$6:$D$200,2,FALSE))</f>
        <v/>
      </c>
      <c r="H22" s="344"/>
      <c r="I22" s="344"/>
      <c r="J22" s="345"/>
      <c r="K22" s="172" t="str">
        <f t="shared" ca="1" si="0"/>
        <v/>
      </c>
      <c r="M22" s="64" t="str">
        <f>Cadastro!C22</f>
        <v>-</v>
      </c>
      <c r="O22" s="64">
        <v>17</v>
      </c>
      <c r="P22" s="153">
        <f t="array" ref="P22">INDEX(F_Pol!$C$6:$C$35,SMALL(IF(F_Pol!$G$6:$G$35=F_Pol!$G22,ROW(F_Pol!$G$6:$G$35)-4),COUNTIF(F_Pol!$G$6:$G22,F_Pol!$G22)))</f>
        <v>0</v>
      </c>
      <c r="Q22" s="153">
        <f t="array" ref="Q22">INDEX(F_Eco!$C$6:$C$35,SMALL(IF(F_Eco!$G$6:$G$35=F_Eco!$G22,ROW(F_Eco!$G$6:$G$35)-4),COUNTIF(F_Eco!$G$6:$G22,F_Eco!$G22)))</f>
        <v>0</v>
      </c>
      <c r="R22" s="153">
        <f t="array" ref="R22">INDEX(F_Soc!$C$6:$C$35,SMALL(IF(F_Soc!$G$6:$G$35=F_Soc!$G22,ROW(F_Soc!$G$6:$G$35)-4),COUNTIF(F_Soc!$G$6:$G22,F_Soc!$G22)))</f>
        <v>0</v>
      </c>
      <c r="S22" s="153">
        <f t="array" ref="S22">INDEX(F_Tec!$C$6:$C$35,SMALL(IF(F_Tec!$G$6:$G$35=F_Tec!$G22,ROW(F_Tec!$G$6:$G$35)-4),COUNTIF(F_Tec!$G$6:$G22,F_Tec!$G22)))</f>
        <v>0</v>
      </c>
      <c r="T22" s="153">
        <f t="array" ref="T22">INDEX(F_Amb!$C$6:$C$35,SMALL(IF(F_Amb!$G$6:$G$35=F_Amb!$G22,ROW(F_Amb!$G$6:$G$35)-4),COUNTIF(F_Amb!$G$6:$G22,F_Amb!$G22)))</f>
        <v>0</v>
      </c>
      <c r="U22" s="153">
        <f t="array" ref="U22">INDEX(F_Leg!$C$6:$C$35,SMALL(IF(F_Leg!$G$6:$G$35=F_Leg!$G22,ROW(F_Leg!$G$6:$G$35)-4),COUNTIF(F_Leg!$G$6:$G22,F_Leg!$G22)))</f>
        <v>0</v>
      </c>
    </row>
    <row r="23" spans="3:21" ht="35.1" customHeight="1">
      <c r="C23" s="348"/>
      <c r="D23" s="341"/>
      <c r="E23" s="342"/>
      <c r="F23" s="343"/>
      <c r="G23" s="171" t="str">
        <f>IF(F23=0,"",VLOOKUP(F23,Cadastro!$C$6:$D$200,2,FALSE))</f>
        <v/>
      </c>
      <c r="H23" s="344"/>
      <c r="I23" s="344"/>
      <c r="J23" s="345"/>
      <c r="K23" s="172" t="str">
        <f t="shared" ca="1" si="0"/>
        <v/>
      </c>
      <c r="M23" s="64" t="str">
        <f>Cadastro!C23</f>
        <v>-</v>
      </c>
      <c r="O23" s="64">
        <v>18</v>
      </c>
      <c r="P23" s="153">
        <f t="array" ref="P23">INDEX(F_Pol!$C$6:$C$35,SMALL(IF(F_Pol!$G$6:$G$35=F_Pol!$G23,ROW(F_Pol!$G$6:$G$35)-4),COUNTIF(F_Pol!$G$6:$G23,F_Pol!$G23)))</f>
        <v>0</v>
      </c>
      <c r="Q23" s="153">
        <f t="array" ref="Q23">INDEX(F_Eco!$C$6:$C$35,SMALL(IF(F_Eco!$G$6:$G$35=F_Eco!$G23,ROW(F_Eco!$G$6:$G$35)-4),COUNTIF(F_Eco!$G$6:$G23,F_Eco!$G23)))</f>
        <v>0</v>
      </c>
      <c r="R23" s="153">
        <f t="array" ref="R23">INDEX(F_Soc!$C$6:$C$35,SMALL(IF(F_Soc!$G$6:$G$35=F_Soc!$G23,ROW(F_Soc!$G$6:$G$35)-4),COUNTIF(F_Soc!$G$6:$G23,F_Soc!$G23)))</f>
        <v>0</v>
      </c>
      <c r="S23" s="153">
        <f t="array" ref="S23">INDEX(F_Tec!$C$6:$C$35,SMALL(IF(F_Tec!$G$6:$G$35=F_Tec!$G23,ROW(F_Tec!$G$6:$G$35)-4),COUNTIF(F_Tec!$G$6:$G23,F_Tec!$G23)))</f>
        <v>0</v>
      </c>
      <c r="T23" s="153">
        <f t="array" ref="T23">INDEX(F_Amb!$C$6:$C$35,SMALL(IF(F_Amb!$G$6:$G$35=F_Amb!$G23,ROW(F_Amb!$G$6:$G$35)-4),COUNTIF(F_Amb!$G$6:$G23,F_Amb!$G23)))</f>
        <v>0</v>
      </c>
      <c r="U23" s="153">
        <f t="array" ref="U23">INDEX(F_Leg!$C$6:$C$35,SMALL(IF(F_Leg!$G$6:$G$35=F_Leg!$G23,ROW(F_Leg!$G$6:$G$35)-4),COUNTIF(F_Leg!$G$6:$G23,F_Leg!$G23)))</f>
        <v>0</v>
      </c>
    </row>
    <row r="24" spans="3:21" ht="35.1" customHeight="1">
      <c r="C24" s="348"/>
      <c r="D24" s="341"/>
      <c r="E24" s="342"/>
      <c r="F24" s="343"/>
      <c r="G24" s="171" t="str">
        <f>IF(F24=0,"",VLOOKUP(F24,Cadastro!$C$6:$D$200,2,FALSE))</f>
        <v/>
      </c>
      <c r="H24" s="344"/>
      <c r="I24" s="344"/>
      <c r="J24" s="345"/>
      <c r="K24" s="172" t="str">
        <f t="shared" ca="1" si="0"/>
        <v/>
      </c>
      <c r="M24" s="64" t="str">
        <f>Cadastro!C24</f>
        <v>-</v>
      </c>
      <c r="O24" s="64">
        <v>19</v>
      </c>
      <c r="P24" s="153">
        <f t="array" ref="P24">INDEX(F_Pol!$C$6:$C$35,SMALL(IF(F_Pol!$G$6:$G$35=F_Pol!$G24,ROW(F_Pol!$G$6:$G$35)-4),COUNTIF(F_Pol!$G$6:$G24,F_Pol!$G24)))</f>
        <v>0</v>
      </c>
      <c r="Q24" s="153">
        <f t="array" ref="Q24">INDEX(F_Eco!$C$6:$C$35,SMALL(IF(F_Eco!$G$6:$G$35=F_Eco!$G24,ROW(F_Eco!$G$6:$G$35)-4),COUNTIF(F_Eco!$G$6:$G24,F_Eco!$G24)))</f>
        <v>0</v>
      </c>
      <c r="R24" s="153">
        <f t="array" ref="R24">INDEX(F_Soc!$C$6:$C$35,SMALL(IF(F_Soc!$G$6:$G$35=F_Soc!$G24,ROW(F_Soc!$G$6:$G$35)-4),COUNTIF(F_Soc!$G$6:$G24,F_Soc!$G24)))</f>
        <v>0</v>
      </c>
      <c r="S24" s="153">
        <f t="array" ref="S24">INDEX(F_Tec!$C$6:$C$35,SMALL(IF(F_Tec!$G$6:$G$35=F_Tec!$G24,ROW(F_Tec!$G$6:$G$35)-4),COUNTIF(F_Tec!$G$6:$G24,F_Tec!$G24)))</f>
        <v>0</v>
      </c>
      <c r="T24" s="153">
        <f t="array" ref="T24">INDEX(F_Amb!$C$6:$C$35,SMALL(IF(F_Amb!$G$6:$G$35=F_Amb!$G24,ROW(F_Amb!$G$6:$G$35)-4),COUNTIF(F_Amb!$G$6:$G24,F_Amb!$G24)))</f>
        <v>0</v>
      </c>
      <c r="U24" s="153">
        <f t="array" ref="U24">INDEX(F_Leg!$C$6:$C$35,SMALL(IF(F_Leg!$G$6:$G$35=F_Leg!$G24,ROW(F_Leg!$G$6:$G$35)-4),COUNTIF(F_Leg!$G$6:$G24,F_Leg!$G24)))</f>
        <v>0</v>
      </c>
    </row>
    <row r="25" spans="3:21" ht="35.1" customHeight="1">
      <c r="C25" s="340"/>
      <c r="D25" s="341"/>
      <c r="E25" s="342"/>
      <c r="F25" s="342"/>
      <c r="G25" s="170" t="str">
        <f>IF(F25=0,"",VLOOKUP(F25,Cadastro!$C$6:$D$200,2,FALSE))</f>
        <v/>
      </c>
      <c r="H25" s="346"/>
      <c r="I25" s="346"/>
      <c r="J25" s="347"/>
      <c r="K25" s="172" t="str">
        <f t="shared" ca="1" si="0"/>
        <v/>
      </c>
      <c r="M25" s="64" t="str">
        <f>Cadastro!C25</f>
        <v>-</v>
      </c>
      <c r="O25" s="64">
        <v>20</v>
      </c>
      <c r="P25" s="153">
        <f t="array" ref="P25">INDEX(F_Pol!$C$6:$C$35,SMALL(IF(F_Pol!$G$6:$G$35=F_Pol!$G25,ROW(F_Pol!$G$6:$G$35)-4),COUNTIF(F_Pol!$G$6:$G25,F_Pol!$G25)))</f>
        <v>0</v>
      </c>
      <c r="Q25" s="153">
        <f t="array" ref="Q25">INDEX(F_Eco!$C$6:$C$35,SMALL(IF(F_Eco!$G$6:$G$35=F_Eco!$G25,ROW(F_Eco!$G$6:$G$35)-4),COUNTIF(F_Eco!$G$6:$G25,F_Eco!$G25)))</f>
        <v>0</v>
      </c>
      <c r="R25" s="153">
        <f t="array" ref="R25">INDEX(F_Soc!$C$6:$C$35,SMALL(IF(F_Soc!$G$6:$G$35=F_Soc!$G25,ROW(F_Soc!$G$6:$G$35)-4),COUNTIF(F_Soc!$G$6:$G25,F_Soc!$G25)))</f>
        <v>0</v>
      </c>
      <c r="S25" s="153">
        <f t="array" ref="S25">INDEX(F_Tec!$C$6:$C$35,SMALL(IF(F_Tec!$G$6:$G$35=F_Tec!$G25,ROW(F_Tec!$G$6:$G$35)-4),COUNTIF(F_Tec!$G$6:$G25,F_Tec!$G25)))</f>
        <v>0</v>
      </c>
      <c r="T25" s="153">
        <f t="array" ref="T25">INDEX(F_Amb!$C$6:$C$35,SMALL(IF(F_Amb!$G$6:$G$35=F_Amb!$G25,ROW(F_Amb!$G$6:$G$35)-4),COUNTIF(F_Amb!$G$6:$G25,F_Amb!$G25)))</f>
        <v>0</v>
      </c>
      <c r="U25" s="153">
        <f t="array" ref="U25">INDEX(F_Leg!$C$6:$C$35,SMALL(IF(F_Leg!$G$6:$G$35=F_Leg!$G25,ROW(F_Leg!$G$6:$G$35)-4),COUNTIF(F_Leg!$G$6:$G25,F_Leg!$G25)))</f>
        <v>0</v>
      </c>
    </row>
    <row r="26" spans="3:21" ht="35.1" customHeight="1">
      <c r="C26" s="340"/>
      <c r="D26" s="341"/>
      <c r="E26" s="342"/>
      <c r="F26" s="342"/>
      <c r="G26" s="170" t="str">
        <f>IF(F26=0,"",VLOOKUP(F26,Cadastro!$C$6:$D$200,2,FALSE))</f>
        <v/>
      </c>
      <c r="H26" s="346"/>
      <c r="I26" s="346"/>
      <c r="J26" s="347"/>
      <c r="K26" s="172" t="str">
        <f t="shared" ca="1" si="0"/>
        <v/>
      </c>
      <c r="M26" s="64" t="str">
        <f>Cadastro!C26</f>
        <v>-</v>
      </c>
      <c r="O26" s="64">
        <v>21</v>
      </c>
      <c r="P26" s="153">
        <f t="array" ref="P26">INDEX(F_Pol!$C$6:$C$35,SMALL(IF(F_Pol!$G$6:$G$35=F_Pol!$G26,ROW(F_Pol!$G$6:$G$35)-4),COUNTIF(F_Pol!$G$6:$G26,F_Pol!$G26)))</f>
        <v>0</v>
      </c>
      <c r="Q26" s="153">
        <f t="array" ref="Q26">INDEX(F_Eco!$C$6:$C$35,SMALL(IF(F_Eco!$G$6:$G$35=F_Eco!$G26,ROW(F_Eco!$G$6:$G$35)-4),COUNTIF(F_Eco!$G$6:$G26,F_Eco!$G26)))</f>
        <v>0</v>
      </c>
      <c r="R26" s="153">
        <f t="array" ref="R26">INDEX(F_Soc!$C$6:$C$35,SMALL(IF(F_Soc!$G$6:$G$35=F_Soc!$G26,ROW(F_Soc!$G$6:$G$35)-4),COUNTIF(F_Soc!$G$6:$G26,F_Soc!$G26)))</f>
        <v>0</v>
      </c>
      <c r="S26" s="153">
        <f t="array" ref="S26">INDEX(F_Tec!$C$6:$C$35,SMALL(IF(F_Tec!$G$6:$G$35=F_Tec!$G26,ROW(F_Tec!$G$6:$G$35)-4),COUNTIF(F_Tec!$G$6:$G26,F_Tec!$G26)))</f>
        <v>0</v>
      </c>
      <c r="T26" s="153">
        <f t="array" ref="T26">INDEX(F_Amb!$C$6:$C$35,SMALL(IF(F_Amb!$G$6:$G$35=F_Amb!$G26,ROW(F_Amb!$G$6:$G$35)-4),COUNTIF(F_Amb!$G$6:$G26,F_Amb!$G26)))</f>
        <v>0</v>
      </c>
      <c r="U26" s="153">
        <f t="array" ref="U26">INDEX(F_Leg!$C$6:$C$35,SMALL(IF(F_Leg!$G$6:$G$35=F_Leg!$G26,ROW(F_Leg!$G$6:$G$35)-4),COUNTIF(F_Leg!$G$6:$G26,F_Leg!$G26)))</f>
        <v>0</v>
      </c>
    </row>
    <row r="27" spans="3:21" ht="35.1" customHeight="1">
      <c r="C27" s="348"/>
      <c r="D27" s="341"/>
      <c r="E27" s="342"/>
      <c r="F27" s="343"/>
      <c r="G27" s="171" t="str">
        <f>IF(F27=0,"",VLOOKUP(F27,Cadastro!$C$6:$D$200,2,FALSE))</f>
        <v/>
      </c>
      <c r="H27" s="344"/>
      <c r="I27" s="344"/>
      <c r="J27" s="345"/>
      <c r="K27" s="172" t="str">
        <f t="shared" ca="1" si="0"/>
        <v/>
      </c>
      <c r="M27" s="64" t="str">
        <f>Cadastro!C27</f>
        <v>-</v>
      </c>
      <c r="O27" s="64">
        <v>22</v>
      </c>
      <c r="P27" s="153">
        <f t="array" ref="P27">INDEX(F_Pol!$C$6:$C$35,SMALL(IF(F_Pol!$G$6:$G$35=F_Pol!$G27,ROW(F_Pol!$G$6:$G$35)-4),COUNTIF(F_Pol!$G$6:$G27,F_Pol!$G27)))</f>
        <v>0</v>
      </c>
      <c r="Q27" s="153">
        <f t="array" ref="Q27">INDEX(F_Eco!$C$6:$C$35,SMALL(IF(F_Eco!$G$6:$G$35=F_Eco!$G27,ROW(F_Eco!$G$6:$G$35)-4),COUNTIF(F_Eco!$G$6:$G27,F_Eco!$G27)))</f>
        <v>0</v>
      </c>
      <c r="R27" s="153">
        <f t="array" ref="R27">INDEX(F_Soc!$C$6:$C$35,SMALL(IF(F_Soc!$G$6:$G$35=F_Soc!$G27,ROW(F_Soc!$G$6:$G$35)-4),COUNTIF(F_Soc!$G$6:$G27,F_Soc!$G27)))</f>
        <v>0</v>
      </c>
      <c r="S27" s="153">
        <f t="array" ref="S27">INDEX(F_Tec!$C$6:$C$35,SMALL(IF(F_Tec!$G$6:$G$35=F_Tec!$G27,ROW(F_Tec!$G$6:$G$35)-4),COUNTIF(F_Tec!$G$6:$G27,F_Tec!$G27)))</f>
        <v>0</v>
      </c>
      <c r="T27" s="153">
        <f t="array" ref="T27">INDEX(F_Amb!$C$6:$C$35,SMALL(IF(F_Amb!$G$6:$G$35=F_Amb!$G27,ROW(F_Amb!$G$6:$G$35)-4),COUNTIF(F_Amb!$G$6:$G27,F_Amb!$G27)))</f>
        <v>0</v>
      </c>
      <c r="U27" s="153">
        <f t="array" ref="U27">INDEX(F_Leg!$C$6:$C$35,SMALL(IF(F_Leg!$G$6:$G$35=F_Leg!$G27,ROW(F_Leg!$G$6:$G$35)-4),COUNTIF(F_Leg!$G$6:$G27,F_Leg!$G27)))</f>
        <v>0</v>
      </c>
    </row>
    <row r="28" spans="3:21" ht="35.1" customHeight="1">
      <c r="C28" s="348"/>
      <c r="D28" s="341"/>
      <c r="E28" s="342"/>
      <c r="F28" s="343"/>
      <c r="G28" s="171" t="str">
        <f>IF(F28=0,"",VLOOKUP(F28,Cadastro!$C$6:$D$200,2,FALSE))</f>
        <v/>
      </c>
      <c r="H28" s="344"/>
      <c r="I28" s="344"/>
      <c r="J28" s="345"/>
      <c r="K28" s="172" t="str">
        <f t="shared" ca="1" si="0"/>
        <v/>
      </c>
      <c r="M28" s="64" t="str">
        <f>Cadastro!C28</f>
        <v>-</v>
      </c>
      <c r="O28" s="64">
        <v>23</v>
      </c>
      <c r="P28" s="153">
        <f t="array" ref="P28">INDEX(F_Pol!$C$6:$C$35,SMALL(IF(F_Pol!$G$6:$G$35=F_Pol!$G28,ROW(F_Pol!$G$6:$G$35)-4),COUNTIF(F_Pol!$G$6:$G28,F_Pol!$G28)))</f>
        <v>0</v>
      </c>
      <c r="Q28" s="153">
        <f t="array" ref="Q28">INDEX(F_Eco!$C$6:$C$35,SMALL(IF(F_Eco!$G$6:$G$35=F_Eco!$G28,ROW(F_Eco!$G$6:$G$35)-4),COUNTIF(F_Eco!$G$6:$G28,F_Eco!$G28)))</f>
        <v>0</v>
      </c>
      <c r="R28" s="153">
        <f t="array" ref="R28">INDEX(F_Soc!$C$6:$C$35,SMALL(IF(F_Soc!$G$6:$G$35=F_Soc!$G28,ROW(F_Soc!$G$6:$G$35)-4),COUNTIF(F_Soc!$G$6:$G28,F_Soc!$G28)))</f>
        <v>0</v>
      </c>
      <c r="S28" s="153">
        <f t="array" ref="S28">INDEX(F_Tec!$C$6:$C$35,SMALL(IF(F_Tec!$G$6:$G$35=F_Tec!$G28,ROW(F_Tec!$G$6:$G$35)-4),COUNTIF(F_Tec!$G$6:$G28,F_Tec!$G28)))</f>
        <v>0</v>
      </c>
      <c r="T28" s="153">
        <f t="array" ref="T28">INDEX(F_Amb!$C$6:$C$35,SMALL(IF(F_Amb!$G$6:$G$35=F_Amb!$G28,ROW(F_Amb!$G$6:$G$35)-4),COUNTIF(F_Amb!$G$6:$G28,F_Amb!$G28)))</f>
        <v>0</v>
      </c>
      <c r="U28" s="153">
        <f t="array" ref="U28">INDEX(F_Leg!$C$6:$C$35,SMALL(IF(F_Leg!$G$6:$G$35=F_Leg!$G28,ROW(F_Leg!$G$6:$G$35)-4),COUNTIF(F_Leg!$G$6:$G28,F_Leg!$G28)))</f>
        <v>0</v>
      </c>
    </row>
    <row r="29" spans="3:21" ht="35.1" customHeight="1">
      <c r="C29" s="348"/>
      <c r="D29" s="341"/>
      <c r="E29" s="342"/>
      <c r="F29" s="343"/>
      <c r="G29" s="171" t="str">
        <f>IF(F29=0,"",VLOOKUP(F29,Cadastro!$C$6:$D$200,2,FALSE))</f>
        <v/>
      </c>
      <c r="H29" s="344"/>
      <c r="I29" s="344"/>
      <c r="J29" s="345"/>
      <c r="K29" s="172" t="str">
        <f t="shared" ca="1" si="0"/>
        <v/>
      </c>
      <c r="M29" s="64" t="str">
        <f>Cadastro!C29</f>
        <v>-</v>
      </c>
      <c r="O29" s="64">
        <v>24</v>
      </c>
      <c r="P29" s="153">
        <f t="array" ref="P29">INDEX(F_Pol!$C$6:$C$35,SMALL(IF(F_Pol!$G$6:$G$35=F_Pol!$G29,ROW(F_Pol!$G$6:$G$35)-4),COUNTIF(F_Pol!$G$6:$G29,F_Pol!$G29)))</f>
        <v>0</v>
      </c>
      <c r="Q29" s="153">
        <f t="array" ref="Q29">INDEX(F_Eco!$C$6:$C$35,SMALL(IF(F_Eco!$G$6:$G$35=F_Eco!$G29,ROW(F_Eco!$G$6:$G$35)-4),COUNTIF(F_Eco!$G$6:$G29,F_Eco!$G29)))</f>
        <v>0</v>
      </c>
      <c r="R29" s="153">
        <f t="array" ref="R29">INDEX(F_Soc!$C$6:$C$35,SMALL(IF(F_Soc!$G$6:$G$35=F_Soc!$G29,ROW(F_Soc!$G$6:$G$35)-4),COUNTIF(F_Soc!$G$6:$G29,F_Soc!$G29)))</f>
        <v>0</v>
      </c>
      <c r="S29" s="153">
        <f t="array" ref="S29">INDEX(F_Tec!$C$6:$C$35,SMALL(IF(F_Tec!$G$6:$G$35=F_Tec!$G29,ROW(F_Tec!$G$6:$G$35)-4),COUNTIF(F_Tec!$G$6:$G29,F_Tec!$G29)))</f>
        <v>0</v>
      </c>
      <c r="T29" s="153">
        <f t="array" ref="T29">INDEX(F_Amb!$C$6:$C$35,SMALL(IF(F_Amb!$G$6:$G$35=F_Amb!$G29,ROW(F_Amb!$G$6:$G$35)-4),COUNTIF(F_Amb!$G$6:$G29,F_Amb!$G29)))</f>
        <v>0</v>
      </c>
      <c r="U29" s="153">
        <f t="array" ref="U29">INDEX(F_Leg!$C$6:$C$35,SMALL(IF(F_Leg!$G$6:$G$35=F_Leg!$G29,ROW(F_Leg!$G$6:$G$35)-4),COUNTIF(F_Leg!$G$6:$G29,F_Leg!$G29)))</f>
        <v>0</v>
      </c>
    </row>
    <row r="30" spans="3:21" ht="35.1" customHeight="1">
      <c r="C30" s="340"/>
      <c r="D30" s="341"/>
      <c r="E30" s="342"/>
      <c r="F30" s="342"/>
      <c r="G30" s="170" t="str">
        <f>IF(F30=0,"",VLOOKUP(F30,Cadastro!$C$6:$D$200,2,FALSE))</f>
        <v/>
      </c>
      <c r="H30" s="346"/>
      <c r="I30" s="346"/>
      <c r="J30" s="347"/>
      <c r="K30" s="172" t="str">
        <f t="shared" ca="1" si="0"/>
        <v/>
      </c>
      <c r="M30" s="64" t="str">
        <f>Cadastro!C30</f>
        <v>-</v>
      </c>
      <c r="O30" s="64">
        <v>25</v>
      </c>
      <c r="P30" s="153">
        <f t="array" ref="P30">INDEX(F_Pol!$C$6:$C$35,SMALL(IF(F_Pol!$G$6:$G$35=F_Pol!$G30,ROW(F_Pol!$G$6:$G$35)-4),COUNTIF(F_Pol!$G$6:$G30,F_Pol!$G30)))</f>
        <v>0</v>
      </c>
      <c r="Q30" s="153">
        <f t="array" ref="Q30">INDEX(F_Eco!$C$6:$C$35,SMALL(IF(F_Eco!$G$6:$G$35=F_Eco!$G30,ROW(F_Eco!$G$6:$G$35)-4),COUNTIF(F_Eco!$G$6:$G30,F_Eco!$G30)))</f>
        <v>0</v>
      </c>
      <c r="R30" s="153">
        <f t="array" ref="R30">INDEX(F_Soc!$C$6:$C$35,SMALL(IF(F_Soc!$G$6:$G$35=F_Soc!$G30,ROW(F_Soc!$G$6:$G$35)-4),COUNTIF(F_Soc!$G$6:$G30,F_Soc!$G30)))</f>
        <v>0</v>
      </c>
      <c r="S30" s="153">
        <f t="array" ref="S30">INDEX(F_Tec!$C$6:$C$35,SMALL(IF(F_Tec!$G$6:$G$35=F_Tec!$G30,ROW(F_Tec!$G$6:$G$35)-4),COUNTIF(F_Tec!$G$6:$G30,F_Tec!$G30)))</f>
        <v>0</v>
      </c>
      <c r="T30" s="153">
        <f t="array" ref="T30">INDEX(F_Amb!$C$6:$C$35,SMALL(IF(F_Amb!$G$6:$G$35=F_Amb!$G30,ROW(F_Amb!$G$6:$G$35)-4),COUNTIF(F_Amb!$G$6:$G30,F_Amb!$G30)))</f>
        <v>0</v>
      </c>
      <c r="U30" s="153">
        <f t="array" ref="U30">INDEX(F_Leg!$C$6:$C$35,SMALL(IF(F_Leg!$G$6:$G$35=F_Leg!$G30,ROW(F_Leg!$G$6:$G$35)-4),COUNTIF(F_Leg!$G$6:$G30,F_Leg!$G30)))</f>
        <v>0</v>
      </c>
    </row>
    <row r="31" spans="3:21" ht="35.1" customHeight="1">
      <c r="C31" s="340"/>
      <c r="D31" s="341"/>
      <c r="E31" s="342"/>
      <c r="F31" s="342"/>
      <c r="G31" s="170" t="str">
        <f>IF(F31=0,"",VLOOKUP(F31,Cadastro!$C$6:$D$200,2,FALSE))</f>
        <v/>
      </c>
      <c r="H31" s="346"/>
      <c r="I31" s="346"/>
      <c r="J31" s="347"/>
      <c r="K31" s="172" t="str">
        <f t="shared" ca="1" si="0"/>
        <v/>
      </c>
      <c r="M31" s="64" t="str">
        <f>Cadastro!C31</f>
        <v>-</v>
      </c>
      <c r="O31" s="64">
        <v>26</v>
      </c>
      <c r="P31" s="153">
        <f t="array" ref="P31">INDEX(F_Pol!$C$6:$C$35,SMALL(IF(F_Pol!$G$6:$G$35=F_Pol!$G31,ROW(F_Pol!$G$6:$G$35)-4),COUNTIF(F_Pol!$G$6:$G31,F_Pol!$G31)))</f>
        <v>0</v>
      </c>
      <c r="Q31" s="153">
        <f t="array" ref="Q31">INDEX(F_Eco!$C$6:$C$35,SMALL(IF(F_Eco!$G$6:$G$35=F_Eco!$G31,ROW(F_Eco!$G$6:$G$35)-4),COUNTIF(F_Eco!$G$6:$G31,F_Eco!$G31)))</f>
        <v>0</v>
      </c>
      <c r="R31" s="153">
        <f t="array" ref="R31">INDEX(F_Soc!$C$6:$C$35,SMALL(IF(F_Soc!$G$6:$G$35=F_Soc!$G31,ROW(F_Soc!$G$6:$G$35)-4),COUNTIF(F_Soc!$G$6:$G31,F_Soc!$G31)))</f>
        <v>0</v>
      </c>
      <c r="S31" s="153">
        <f t="array" ref="S31">INDEX(F_Tec!$C$6:$C$35,SMALL(IF(F_Tec!$G$6:$G$35=F_Tec!$G31,ROW(F_Tec!$G$6:$G$35)-4),COUNTIF(F_Tec!$G$6:$G31,F_Tec!$G31)))</f>
        <v>0</v>
      </c>
      <c r="T31" s="153">
        <f t="array" ref="T31">INDEX(F_Amb!$C$6:$C$35,SMALL(IF(F_Amb!$G$6:$G$35=F_Amb!$G31,ROW(F_Amb!$G$6:$G$35)-4),COUNTIF(F_Amb!$G$6:$G31,F_Amb!$G31)))</f>
        <v>0</v>
      </c>
      <c r="U31" s="153">
        <f t="array" ref="U31">INDEX(F_Leg!$C$6:$C$35,SMALL(IF(F_Leg!$G$6:$G$35=F_Leg!$G31,ROW(F_Leg!$G$6:$G$35)-4),COUNTIF(F_Leg!$G$6:$G31,F_Leg!$G31)))</f>
        <v>0</v>
      </c>
    </row>
    <row r="32" spans="3:21" ht="35.1" customHeight="1">
      <c r="C32" s="348"/>
      <c r="D32" s="341"/>
      <c r="E32" s="342"/>
      <c r="F32" s="343"/>
      <c r="G32" s="171" t="str">
        <f>IF(F32=0,"",VLOOKUP(F32,Cadastro!$C$6:$D$200,2,FALSE))</f>
        <v/>
      </c>
      <c r="H32" s="344"/>
      <c r="I32" s="344"/>
      <c r="J32" s="345"/>
      <c r="K32" s="172" t="str">
        <f t="shared" ca="1" si="0"/>
        <v/>
      </c>
      <c r="M32" s="64" t="str">
        <f>Cadastro!C32</f>
        <v>-</v>
      </c>
      <c r="O32" s="64">
        <v>27</v>
      </c>
      <c r="P32" s="153">
        <f t="array" ref="P32">INDEX(F_Pol!$C$6:$C$35,SMALL(IF(F_Pol!$G$6:$G$35=F_Pol!$G32,ROW(F_Pol!$G$6:$G$35)-4),COUNTIF(F_Pol!$G$6:$G32,F_Pol!$G32)))</f>
        <v>0</v>
      </c>
      <c r="Q32" s="153">
        <f t="array" ref="Q32">INDEX(F_Eco!$C$6:$C$35,SMALL(IF(F_Eco!$G$6:$G$35=F_Eco!$G32,ROW(F_Eco!$G$6:$G$35)-4),COUNTIF(F_Eco!$G$6:$G32,F_Eco!$G32)))</f>
        <v>0</v>
      </c>
      <c r="R32" s="153">
        <f t="array" ref="R32">INDEX(F_Soc!$C$6:$C$35,SMALL(IF(F_Soc!$G$6:$G$35=F_Soc!$G32,ROW(F_Soc!$G$6:$G$35)-4),COUNTIF(F_Soc!$G$6:$G32,F_Soc!$G32)))</f>
        <v>0</v>
      </c>
      <c r="S32" s="153">
        <f t="array" ref="S32">INDEX(F_Tec!$C$6:$C$35,SMALL(IF(F_Tec!$G$6:$G$35=F_Tec!$G32,ROW(F_Tec!$G$6:$G$35)-4),COUNTIF(F_Tec!$G$6:$G32,F_Tec!$G32)))</f>
        <v>0</v>
      </c>
      <c r="T32" s="153">
        <f t="array" ref="T32">INDEX(F_Amb!$C$6:$C$35,SMALL(IF(F_Amb!$G$6:$G$35=F_Amb!$G32,ROW(F_Amb!$G$6:$G$35)-4),COUNTIF(F_Amb!$G$6:$G32,F_Amb!$G32)))</f>
        <v>0</v>
      </c>
      <c r="U32" s="153">
        <f t="array" ref="U32">INDEX(F_Leg!$C$6:$C$35,SMALL(IF(F_Leg!$G$6:$G$35=F_Leg!$G32,ROW(F_Leg!$G$6:$G$35)-4),COUNTIF(F_Leg!$G$6:$G32,F_Leg!$G32)))</f>
        <v>0</v>
      </c>
    </row>
    <row r="33" spans="3:21" ht="35.1" customHeight="1">
      <c r="C33" s="348"/>
      <c r="D33" s="341"/>
      <c r="E33" s="342"/>
      <c r="F33" s="343"/>
      <c r="G33" s="171" t="str">
        <f>IF(F33=0,"",VLOOKUP(F33,Cadastro!$C$6:$D$200,2,FALSE))</f>
        <v/>
      </c>
      <c r="H33" s="344"/>
      <c r="I33" s="344"/>
      <c r="J33" s="345"/>
      <c r="K33" s="172" t="str">
        <f t="shared" ca="1" si="0"/>
        <v/>
      </c>
      <c r="M33" s="64" t="str">
        <f>Cadastro!C33</f>
        <v>-</v>
      </c>
      <c r="O33" s="64">
        <v>28</v>
      </c>
      <c r="P33" s="153">
        <f t="array" ref="P33">INDEX(F_Pol!$C$6:$C$35,SMALL(IF(F_Pol!$G$6:$G$35=F_Pol!$G33,ROW(F_Pol!$G$6:$G$35)-4),COUNTIF(F_Pol!$G$6:$G33,F_Pol!$G33)))</f>
        <v>0</v>
      </c>
      <c r="Q33" s="153">
        <f t="array" ref="Q33">INDEX(F_Eco!$C$6:$C$35,SMALL(IF(F_Eco!$G$6:$G$35=F_Eco!$G33,ROW(F_Eco!$G$6:$G$35)-4),COUNTIF(F_Eco!$G$6:$G33,F_Eco!$G33)))</f>
        <v>0</v>
      </c>
      <c r="R33" s="153">
        <f t="array" ref="R33">INDEX(F_Soc!$C$6:$C$35,SMALL(IF(F_Soc!$G$6:$G$35=F_Soc!$G33,ROW(F_Soc!$G$6:$G$35)-4),COUNTIF(F_Soc!$G$6:$G33,F_Soc!$G33)))</f>
        <v>0</v>
      </c>
      <c r="S33" s="153">
        <f t="array" ref="S33">INDEX(F_Tec!$C$6:$C$35,SMALL(IF(F_Tec!$G$6:$G$35=F_Tec!$G33,ROW(F_Tec!$G$6:$G$35)-4),COUNTIF(F_Tec!$G$6:$G33,F_Tec!$G33)))</f>
        <v>0</v>
      </c>
      <c r="T33" s="153">
        <f t="array" ref="T33">INDEX(F_Amb!$C$6:$C$35,SMALL(IF(F_Amb!$G$6:$G$35=F_Amb!$G33,ROW(F_Amb!$G$6:$G$35)-4),COUNTIF(F_Amb!$G$6:$G33,F_Amb!$G33)))</f>
        <v>0</v>
      </c>
      <c r="U33" s="153">
        <f t="array" ref="U33">INDEX(F_Leg!$C$6:$C$35,SMALL(IF(F_Leg!$G$6:$G$35=F_Leg!$G33,ROW(F_Leg!$G$6:$G$35)-4),COUNTIF(F_Leg!$G$6:$G33,F_Leg!$G33)))</f>
        <v>0</v>
      </c>
    </row>
    <row r="34" spans="3:21" ht="35.1" customHeight="1">
      <c r="C34" s="348"/>
      <c r="D34" s="341"/>
      <c r="E34" s="342"/>
      <c r="F34" s="343"/>
      <c r="G34" s="171" t="str">
        <f>IF(F34=0,"",VLOOKUP(F34,Cadastro!$C$6:$D$200,2,FALSE))</f>
        <v/>
      </c>
      <c r="H34" s="344"/>
      <c r="I34" s="344"/>
      <c r="J34" s="345"/>
      <c r="K34" s="172" t="str">
        <f t="shared" ca="1" si="0"/>
        <v/>
      </c>
      <c r="M34" s="64" t="str">
        <f>Cadastro!C34</f>
        <v>-</v>
      </c>
      <c r="O34" s="64">
        <v>29</v>
      </c>
      <c r="P34" s="153">
        <f t="array" ref="P34">INDEX(F_Pol!$C$6:$C$35,SMALL(IF(F_Pol!$G$6:$G$35=F_Pol!$G34,ROW(F_Pol!$G$6:$G$35)-4),COUNTIF(F_Pol!$G$6:$G34,F_Pol!$G34)))</f>
        <v>0</v>
      </c>
      <c r="Q34" s="153">
        <f t="array" ref="Q34">INDEX(F_Eco!$C$6:$C$35,SMALL(IF(F_Eco!$G$6:$G$35=F_Eco!$G34,ROW(F_Eco!$G$6:$G$35)-4),COUNTIF(F_Eco!$G$6:$G34,F_Eco!$G34)))</f>
        <v>0</v>
      </c>
      <c r="R34" s="153">
        <f t="array" ref="R34">INDEX(F_Soc!$C$6:$C$35,SMALL(IF(F_Soc!$G$6:$G$35=F_Soc!$G34,ROW(F_Soc!$G$6:$G$35)-4),COUNTIF(F_Soc!$G$6:$G34,F_Soc!$G34)))</f>
        <v>0</v>
      </c>
      <c r="S34" s="153">
        <f t="array" ref="S34">INDEX(F_Tec!$C$6:$C$35,SMALL(IF(F_Tec!$G$6:$G$35=F_Tec!$G34,ROW(F_Tec!$G$6:$G$35)-4),COUNTIF(F_Tec!$G$6:$G34,F_Tec!$G34)))</f>
        <v>0</v>
      </c>
      <c r="T34" s="153">
        <f t="array" ref="T34">INDEX(F_Amb!$C$6:$C$35,SMALL(IF(F_Amb!$G$6:$G$35=F_Amb!$G34,ROW(F_Amb!$G$6:$G$35)-4),COUNTIF(F_Amb!$G$6:$G34,F_Amb!$G34)))</f>
        <v>0</v>
      </c>
      <c r="U34" s="153">
        <f t="array" ref="U34">INDEX(F_Leg!$C$6:$C$35,SMALL(IF(F_Leg!$G$6:$G$35=F_Leg!$G34,ROW(F_Leg!$G$6:$G$35)-4),COUNTIF(F_Leg!$G$6:$G34,F_Leg!$G34)))</f>
        <v>0</v>
      </c>
    </row>
    <row r="35" spans="3:21" ht="35.1" customHeight="1">
      <c r="C35" s="340"/>
      <c r="D35" s="341"/>
      <c r="E35" s="342"/>
      <c r="F35" s="342"/>
      <c r="G35" s="170" t="str">
        <f>IF(F35=0,"",VLOOKUP(F35,Cadastro!$C$6:$D$200,2,FALSE))</f>
        <v/>
      </c>
      <c r="H35" s="346"/>
      <c r="I35" s="346"/>
      <c r="J35" s="347"/>
      <c r="K35" s="172" t="str">
        <f t="shared" ca="1" si="0"/>
        <v/>
      </c>
      <c r="M35" s="64" t="str">
        <f>Cadastro!C35</f>
        <v>-</v>
      </c>
      <c r="O35" s="64">
        <v>30</v>
      </c>
      <c r="P35" s="153" t="e">
        <f t="array" ref="P35">INDEX(F_Pol!$C$6:$C$35,SMALL(IF(F_Pol!$G$6:$G$35=F_Pol!$G35,ROW(F_Pol!$G$6:$G$35)-4),COUNTIF(F_Pol!$G$6:$G35,F_Pol!$G35)))</f>
        <v>#REF!</v>
      </c>
      <c r="Q35" s="153" t="e">
        <f t="array" ref="Q35">INDEX(F_Eco!$C$6:$C$35,SMALL(IF(F_Eco!$G$6:$G$35=F_Eco!$G35,ROW(F_Eco!$G$6:$G$35)-4),COUNTIF(F_Eco!$G$6:$G35,F_Eco!$G35)))</f>
        <v>#REF!</v>
      </c>
      <c r="R35" s="153" t="e">
        <f t="array" ref="R35">INDEX(F_Soc!$C$6:$C$35,SMALL(IF(F_Soc!$G$6:$G$35=F_Soc!$G35,ROW(F_Soc!$G$6:$G$35)-4),COUNTIF(F_Soc!$G$6:$G35,F_Soc!$G35)))</f>
        <v>#REF!</v>
      </c>
      <c r="S35" s="153" t="e">
        <f t="array" ref="S35">INDEX(F_Tec!$C$6:$C$35,SMALL(IF(F_Tec!$G$6:$G$35=F_Tec!$G35,ROW(F_Tec!$G$6:$G$35)-4),COUNTIF(F_Tec!$G$6:$G35,F_Tec!$G35)))</f>
        <v>#REF!</v>
      </c>
      <c r="T35" s="153" t="e">
        <f t="array" ref="T35">INDEX(F_Amb!$C$6:$C$35,SMALL(IF(F_Amb!$G$6:$G$35=F_Amb!$G35,ROW(F_Amb!$G$6:$G$35)-4),COUNTIF(F_Amb!$G$6:$G35,F_Amb!$G35)))</f>
        <v>#REF!</v>
      </c>
      <c r="U35" s="153" t="e">
        <f t="array" ref="U35">INDEX(F_Leg!$C$6:$C$35,SMALL(IF(F_Leg!$G$6:$G$35=F_Leg!$G35,ROW(F_Leg!$G$6:$G$35)-4),COUNTIF(F_Leg!$G$6:$G35,F_Leg!$G35)))</f>
        <v>#REF!</v>
      </c>
    </row>
    <row r="36" spans="3:21" ht="35.1" customHeight="1">
      <c r="C36" s="340"/>
      <c r="D36" s="341"/>
      <c r="E36" s="342"/>
      <c r="F36" s="342"/>
      <c r="G36" s="170" t="str">
        <f>IF(F36=0,"",VLOOKUP(F36,Cadastro!$C$6:$D$200,2,FALSE))</f>
        <v/>
      </c>
      <c r="H36" s="346"/>
      <c r="I36" s="346"/>
      <c r="J36" s="347"/>
      <c r="K36" s="172" t="str">
        <f t="shared" ca="1" si="0"/>
        <v/>
      </c>
      <c r="M36" s="64" t="str">
        <f>Cadastro!C36</f>
        <v>-</v>
      </c>
      <c r="P36" s="124"/>
      <c r="Q36" s="125"/>
    </row>
    <row r="37" spans="3:21" ht="35.1" customHeight="1">
      <c r="C37" s="348"/>
      <c r="D37" s="341"/>
      <c r="E37" s="342"/>
      <c r="F37" s="343"/>
      <c r="G37" s="171" t="str">
        <f>IF(F37=0,"",VLOOKUP(F37,Cadastro!$C$6:$D$200,2,FALSE))</f>
        <v/>
      </c>
      <c r="H37" s="344"/>
      <c r="I37" s="344"/>
      <c r="J37" s="345"/>
      <c r="K37" s="172" t="str">
        <f t="shared" ca="1" si="0"/>
        <v/>
      </c>
      <c r="M37" s="64" t="str">
        <f>Cadastro!C37</f>
        <v>-</v>
      </c>
      <c r="P37" s="124"/>
      <c r="Q37" s="125"/>
    </row>
    <row r="38" spans="3:21" ht="35.1" customHeight="1">
      <c r="C38" s="348"/>
      <c r="D38" s="341"/>
      <c r="E38" s="342"/>
      <c r="F38" s="343"/>
      <c r="G38" s="171" t="str">
        <f>IF(F38=0,"",VLOOKUP(F38,Cadastro!$C$6:$D$200,2,FALSE))</f>
        <v/>
      </c>
      <c r="H38" s="344"/>
      <c r="I38" s="344"/>
      <c r="J38" s="345"/>
      <c r="K38" s="172" t="str">
        <f t="shared" ca="1" si="0"/>
        <v/>
      </c>
      <c r="M38" s="64" t="str">
        <f>Cadastro!C38</f>
        <v>-</v>
      </c>
      <c r="P38" s="124"/>
      <c r="Q38" s="125"/>
    </row>
    <row r="39" spans="3:21" ht="35.1" customHeight="1">
      <c r="C39" s="348"/>
      <c r="D39" s="341"/>
      <c r="E39" s="342"/>
      <c r="F39" s="343"/>
      <c r="G39" s="171" t="str">
        <f>IF(F39=0,"",VLOOKUP(F39,Cadastro!$C$6:$D$200,2,FALSE))</f>
        <v/>
      </c>
      <c r="H39" s="344"/>
      <c r="I39" s="344"/>
      <c r="J39" s="345"/>
      <c r="K39" s="172" t="str">
        <f t="shared" ca="1" si="0"/>
        <v/>
      </c>
      <c r="M39" s="64" t="str">
        <f>Cadastro!C39</f>
        <v>-</v>
      </c>
      <c r="P39" s="124"/>
      <c r="Q39" s="125"/>
    </row>
    <row r="40" spans="3:21" ht="35.1" customHeight="1">
      <c r="C40" s="340"/>
      <c r="D40" s="341"/>
      <c r="E40" s="342"/>
      <c r="F40" s="342"/>
      <c r="G40" s="170" t="str">
        <f>IF(F40=0,"",VLOOKUP(F40,Cadastro!$C$6:$D$200,2,FALSE))</f>
        <v/>
      </c>
      <c r="H40" s="346"/>
      <c r="I40" s="346"/>
      <c r="J40" s="347"/>
      <c r="K40" s="172" t="str">
        <f t="shared" ca="1" si="0"/>
        <v/>
      </c>
      <c r="M40" s="64" t="str">
        <f>Cadastro!C40</f>
        <v>-</v>
      </c>
      <c r="P40" s="124"/>
      <c r="Q40" s="125"/>
    </row>
    <row r="41" spans="3:21" ht="35.1" customHeight="1">
      <c r="C41" s="340"/>
      <c r="D41" s="341"/>
      <c r="E41" s="342"/>
      <c r="F41" s="342"/>
      <c r="G41" s="170" t="str">
        <f>IF(F41=0,"",VLOOKUP(F41,Cadastro!$C$6:$D$200,2,FALSE))</f>
        <v/>
      </c>
      <c r="H41" s="346"/>
      <c r="I41" s="346"/>
      <c r="J41" s="347"/>
      <c r="K41" s="172" t="str">
        <f t="shared" ca="1" si="0"/>
        <v/>
      </c>
      <c r="M41" s="64" t="str">
        <f>Cadastro!C41</f>
        <v>-</v>
      </c>
      <c r="P41" s="124"/>
      <c r="Q41" s="125"/>
    </row>
    <row r="42" spans="3:21" ht="35.1" customHeight="1">
      <c r="C42" s="348"/>
      <c r="D42" s="341"/>
      <c r="E42" s="342"/>
      <c r="F42" s="343"/>
      <c r="G42" s="171" t="str">
        <f>IF(F42=0,"",VLOOKUP(F42,Cadastro!$C$6:$D$200,2,FALSE))</f>
        <v/>
      </c>
      <c r="H42" s="344"/>
      <c r="I42" s="344"/>
      <c r="J42" s="345"/>
      <c r="K42" s="172" t="str">
        <f t="shared" ca="1" si="0"/>
        <v/>
      </c>
      <c r="M42" s="64" t="str">
        <f>Cadastro!C42</f>
        <v>-</v>
      </c>
      <c r="P42" s="124"/>
      <c r="Q42" s="125"/>
    </row>
    <row r="43" spans="3:21" ht="35.1" customHeight="1">
      <c r="C43" s="348"/>
      <c r="D43" s="341"/>
      <c r="E43" s="342"/>
      <c r="F43" s="343"/>
      <c r="G43" s="171" t="str">
        <f>IF(F43=0,"",VLOOKUP(F43,Cadastro!$C$6:$D$200,2,FALSE))</f>
        <v/>
      </c>
      <c r="H43" s="344"/>
      <c r="I43" s="344"/>
      <c r="J43" s="345"/>
      <c r="K43" s="172" t="str">
        <f t="shared" ca="1" si="0"/>
        <v/>
      </c>
      <c r="M43" s="64" t="str">
        <f>Cadastro!C43</f>
        <v>-</v>
      </c>
      <c r="P43" s="124"/>
      <c r="Q43" s="125"/>
    </row>
    <row r="44" spans="3:21" ht="35.1" customHeight="1">
      <c r="C44" s="348"/>
      <c r="D44" s="341"/>
      <c r="E44" s="342"/>
      <c r="F44" s="343"/>
      <c r="G44" s="171" t="str">
        <f>IF(F44=0,"",VLOOKUP(F44,Cadastro!$C$6:$D$200,2,FALSE))</f>
        <v/>
      </c>
      <c r="H44" s="344"/>
      <c r="I44" s="344"/>
      <c r="J44" s="345"/>
      <c r="K44" s="172" t="str">
        <f t="shared" ca="1" si="0"/>
        <v/>
      </c>
      <c r="M44" s="64" t="str">
        <f>Cadastro!C44</f>
        <v>-</v>
      </c>
      <c r="P44" s="124"/>
      <c r="Q44" s="125"/>
    </row>
    <row r="45" spans="3:21" ht="35.1" customHeight="1">
      <c r="C45" s="340"/>
      <c r="D45" s="341"/>
      <c r="E45" s="342"/>
      <c r="F45" s="342"/>
      <c r="G45" s="170" t="str">
        <f>IF(F45=0,"",VLOOKUP(F45,Cadastro!$C$6:$D$200,2,FALSE))</f>
        <v/>
      </c>
      <c r="H45" s="346"/>
      <c r="I45" s="346"/>
      <c r="J45" s="347"/>
      <c r="K45" s="172" t="str">
        <f t="shared" ca="1" si="0"/>
        <v/>
      </c>
      <c r="M45" s="64" t="str">
        <f>Cadastro!C45</f>
        <v>-</v>
      </c>
      <c r="P45" s="124"/>
      <c r="Q45" s="125"/>
    </row>
    <row r="46" spans="3:21" ht="35.1" customHeight="1">
      <c r="C46" s="340"/>
      <c r="D46" s="341"/>
      <c r="E46" s="342"/>
      <c r="F46" s="342"/>
      <c r="G46" s="170" t="str">
        <f>IF(F46=0,"",VLOOKUP(F46,Cadastro!$C$6:$D$200,2,FALSE))</f>
        <v/>
      </c>
      <c r="H46" s="346"/>
      <c r="I46" s="346"/>
      <c r="J46" s="347"/>
      <c r="K46" s="172" t="str">
        <f t="shared" ca="1" si="0"/>
        <v/>
      </c>
      <c r="M46" s="64" t="str">
        <f>Cadastro!C46</f>
        <v>-</v>
      </c>
      <c r="P46" s="124"/>
      <c r="Q46" s="125"/>
    </row>
    <row r="47" spans="3:21" ht="35.1" customHeight="1">
      <c r="C47" s="348"/>
      <c r="D47" s="341"/>
      <c r="E47" s="342"/>
      <c r="F47" s="343"/>
      <c r="G47" s="171" t="str">
        <f>IF(F47=0,"",VLOOKUP(F47,Cadastro!$C$6:$D$200,2,FALSE))</f>
        <v/>
      </c>
      <c r="H47" s="344"/>
      <c r="I47" s="344"/>
      <c r="J47" s="345"/>
      <c r="K47" s="172" t="str">
        <f t="shared" ca="1" si="0"/>
        <v/>
      </c>
      <c r="M47" s="64" t="str">
        <f>Cadastro!C47</f>
        <v>-</v>
      </c>
      <c r="P47" s="124"/>
      <c r="Q47" s="125"/>
    </row>
    <row r="48" spans="3:21" ht="35.1" customHeight="1">
      <c r="C48" s="348"/>
      <c r="D48" s="341"/>
      <c r="E48" s="342"/>
      <c r="F48" s="343"/>
      <c r="G48" s="171" t="str">
        <f>IF(F48=0,"",VLOOKUP(F48,Cadastro!$C$6:$D$200,2,FALSE))</f>
        <v/>
      </c>
      <c r="H48" s="344"/>
      <c r="I48" s="344"/>
      <c r="J48" s="345"/>
      <c r="K48" s="172" t="str">
        <f t="shared" ca="1" si="0"/>
        <v/>
      </c>
      <c r="M48" s="64" t="str">
        <f>Cadastro!C48</f>
        <v>-</v>
      </c>
      <c r="P48" s="124"/>
      <c r="Q48" s="125"/>
    </row>
    <row r="49" spans="3:17" ht="35.1" customHeight="1">
      <c r="C49" s="348"/>
      <c r="D49" s="341"/>
      <c r="E49" s="342"/>
      <c r="F49" s="343"/>
      <c r="G49" s="171" t="str">
        <f>IF(F49=0,"",VLOOKUP(F49,Cadastro!$C$6:$D$200,2,FALSE))</f>
        <v/>
      </c>
      <c r="H49" s="344"/>
      <c r="I49" s="344"/>
      <c r="J49" s="345"/>
      <c r="K49" s="172" t="str">
        <f t="shared" ca="1" si="0"/>
        <v/>
      </c>
      <c r="M49" s="64" t="str">
        <f>Cadastro!C49</f>
        <v>-</v>
      </c>
      <c r="P49" s="124"/>
      <c r="Q49" s="125"/>
    </row>
    <row r="50" spans="3:17" ht="35.1" customHeight="1">
      <c r="C50" s="340"/>
      <c r="D50" s="341"/>
      <c r="E50" s="342"/>
      <c r="F50" s="342"/>
      <c r="G50" s="170" t="str">
        <f>IF(F50=0,"",VLOOKUP(F50,Cadastro!$C$6:$D$200,2,FALSE))</f>
        <v/>
      </c>
      <c r="H50" s="346"/>
      <c r="I50" s="346"/>
      <c r="J50" s="347"/>
      <c r="K50" s="172" t="str">
        <f t="shared" ca="1" si="0"/>
        <v/>
      </c>
      <c r="M50" s="64" t="str">
        <f>Cadastro!C50</f>
        <v>-</v>
      </c>
      <c r="P50" s="124"/>
      <c r="Q50" s="125"/>
    </row>
    <row r="51" spans="3:17" ht="35.1" customHeight="1">
      <c r="C51" s="340"/>
      <c r="D51" s="341"/>
      <c r="E51" s="342"/>
      <c r="F51" s="342"/>
      <c r="G51" s="170" t="str">
        <f>IF(F51=0,"",VLOOKUP(F51,Cadastro!$C$6:$D$200,2,FALSE))</f>
        <v/>
      </c>
      <c r="H51" s="346"/>
      <c r="I51" s="346"/>
      <c r="J51" s="347"/>
      <c r="K51" s="172" t="str">
        <f t="shared" ca="1" si="0"/>
        <v/>
      </c>
      <c r="M51" s="64" t="str">
        <f>Cadastro!C51</f>
        <v>-</v>
      </c>
      <c r="P51" s="124"/>
      <c r="Q51" s="125"/>
    </row>
    <row r="52" spans="3:17" ht="35.1" customHeight="1">
      <c r="C52" s="348"/>
      <c r="D52" s="341"/>
      <c r="E52" s="342"/>
      <c r="F52" s="343"/>
      <c r="G52" s="171" t="str">
        <f>IF(F52=0,"",VLOOKUP(F52,Cadastro!$C$6:$D$200,2,FALSE))</f>
        <v/>
      </c>
      <c r="H52" s="344"/>
      <c r="I52" s="344"/>
      <c r="J52" s="345"/>
      <c r="K52" s="172" t="str">
        <f t="shared" ca="1" si="0"/>
        <v/>
      </c>
      <c r="M52" s="64" t="str">
        <f>Cadastro!C52</f>
        <v>-</v>
      </c>
      <c r="P52" s="124"/>
      <c r="Q52" s="125"/>
    </row>
    <row r="53" spans="3:17" ht="35.1" customHeight="1">
      <c r="C53" s="348"/>
      <c r="D53" s="341"/>
      <c r="E53" s="342"/>
      <c r="F53" s="343"/>
      <c r="G53" s="171" t="str">
        <f>IF(F53=0,"",VLOOKUP(F53,Cadastro!$C$6:$D$200,2,FALSE))</f>
        <v/>
      </c>
      <c r="H53" s="344"/>
      <c r="I53" s="344"/>
      <c r="J53" s="345"/>
      <c r="K53" s="172" t="str">
        <f t="shared" ca="1" si="0"/>
        <v/>
      </c>
      <c r="M53" s="64" t="str">
        <f>Cadastro!C53</f>
        <v>-</v>
      </c>
      <c r="P53" s="124"/>
      <c r="Q53" s="125"/>
    </row>
    <row r="54" spans="3:17" ht="35.1" customHeight="1">
      <c r="C54" s="348"/>
      <c r="D54" s="341"/>
      <c r="E54" s="342"/>
      <c r="F54" s="343"/>
      <c r="G54" s="171" t="str">
        <f>IF(F54=0,"",VLOOKUP(F54,Cadastro!$C$6:$D$200,2,FALSE))</f>
        <v/>
      </c>
      <c r="H54" s="344"/>
      <c r="I54" s="344"/>
      <c r="J54" s="345"/>
      <c r="K54" s="172" t="str">
        <f t="shared" ca="1" si="0"/>
        <v/>
      </c>
      <c r="M54" s="64" t="str">
        <f>Cadastro!C54</f>
        <v>-</v>
      </c>
      <c r="P54" s="124"/>
      <c r="Q54" s="125"/>
    </row>
    <row r="55" spans="3:17" ht="35.1" customHeight="1">
      <c r="C55" s="340"/>
      <c r="D55" s="341"/>
      <c r="E55" s="342"/>
      <c r="F55" s="342"/>
      <c r="G55" s="170" t="str">
        <f>IF(F55=0,"",VLOOKUP(F55,Cadastro!$C$6:$D$200,2,FALSE))</f>
        <v/>
      </c>
      <c r="H55" s="346"/>
      <c r="I55" s="346"/>
      <c r="J55" s="347"/>
      <c r="K55" s="172" t="str">
        <f t="shared" ca="1" si="0"/>
        <v/>
      </c>
      <c r="M55" s="64" t="str">
        <f>Cadastro!C55</f>
        <v>-</v>
      </c>
      <c r="P55" s="124"/>
      <c r="Q55" s="125"/>
    </row>
    <row r="56" spans="3:17" ht="35.1" customHeight="1">
      <c r="C56" s="340"/>
      <c r="D56" s="341"/>
      <c r="E56" s="342"/>
      <c r="F56" s="342"/>
      <c r="G56" s="170" t="str">
        <f>IF(F56=0,"",VLOOKUP(F56,Cadastro!$C$6:$D$200,2,FALSE))</f>
        <v/>
      </c>
      <c r="H56" s="346"/>
      <c r="I56" s="346"/>
      <c r="J56" s="347"/>
      <c r="K56" s="172" t="str">
        <f t="shared" ca="1" si="0"/>
        <v/>
      </c>
      <c r="P56" s="124"/>
      <c r="Q56" s="125"/>
    </row>
    <row r="57" spans="3:17" ht="35.1" customHeight="1">
      <c r="C57" s="348"/>
      <c r="D57" s="341"/>
      <c r="E57" s="342"/>
      <c r="F57" s="343"/>
      <c r="G57" s="171" t="str">
        <f>IF(F57=0,"",VLOOKUP(F57,Cadastro!$C$6:$D$200,2,FALSE))</f>
        <v/>
      </c>
      <c r="H57" s="344"/>
      <c r="I57" s="344"/>
      <c r="J57" s="345"/>
      <c r="K57" s="172" t="str">
        <f t="shared" ca="1" si="0"/>
        <v/>
      </c>
      <c r="P57" s="124"/>
      <c r="Q57" s="125"/>
    </row>
    <row r="58" spans="3:17" ht="35.1" customHeight="1">
      <c r="C58" s="348"/>
      <c r="D58" s="341"/>
      <c r="E58" s="342"/>
      <c r="F58" s="343"/>
      <c r="G58" s="171" t="str">
        <f>IF(F58=0,"",VLOOKUP(F58,Cadastro!$C$6:$D$200,2,FALSE))</f>
        <v/>
      </c>
      <c r="H58" s="344"/>
      <c r="I58" s="344"/>
      <c r="J58" s="345"/>
      <c r="K58" s="172" t="str">
        <f t="shared" ca="1" si="0"/>
        <v/>
      </c>
      <c r="P58" s="124"/>
      <c r="Q58" s="125"/>
    </row>
    <row r="59" spans="3:17" ht="35.1" customHeight="1">
      <c r="C59" s="348"/>
      <c r="D59" s="341"/>
      <c r="E59" s="342"/>
      <c r="F59" s="343"/>
      <c r="G59" s="171" t="str">
        <f>IF(F59=0,"",VLOOKUP(F59,Cadastro!$C$6:$D$200,2,FALSE))</f>
        <v/>
      </c>
      <c r="H59" s="344"/>
      <c r="I59" s="344"/>
      <c r="J59" s="345"/>
      <c r="K59" s="172" t="str">
        <f t="shared" ca="1" si="0"/>
        <v/>
      </c>
      <c r="P59" s="124"/>
      <c r="Q59" s="125"/>
    </row>
    <row r="60" spans="3:17" ht="35.1" customHeight="1">
      <c r="C60" s="340"/>
      <c r="D60" s="341"/>
      <c r="E60" s="342"/>
      <c r="F60" s="342"/>
      <c r="G60" s="170" t="str">
        <f>IF(F60=0,"",VLOOKUP(F60,Cadastro!$C$6:$D$200,2,FALSE))</f>
        <v/>
      </c>
      <c r="H60" s="346"/>
      <c r="I60" s="346"/>
      <c r="J60" s="347"/>
      <c r="K60" s="172" t="str">
        <f t="shared" ca="1" si="0"/>
        <v/>
      </c>
      <c r="P60" s="124"/>
      <c r="Q60" s="125"/>
    </row>
    <row r="61" spans="3:17" ht="35.1" customHeight="1">
      <c r="C61" s="340"/>
      <c r="D61" s="341"/>
      <c r="E61" s="342"/>
      <c r="F61" s="342"/>
      <c r="G61" s="170" t="str">
        <f>IF(F61=0,"",VLOOKUP(F61,Cadastro!$C$6:$D$200,2,FALSE))</f>
        <v/>
      </c>
      <c r="H61" s="346"/>
      <c r="I61" s="346"/>
      <c r="J61" s="347"/>
      <c r="K61" s="172" t="str">
        <f t="shared" ca="1" si="0"/>
        <v/>
      </c>
      <c r="P61" s="124"/>
      <c r="Q61" s="125"/>
    </row>
    <row r="62" spans="3:17" ht="35.1" customHeight="1">
      <c r="C62" s="348"/>
      <c r="D62" s="341"/>
      <c r="E62" s="342"/>
      <c r="F62" s="343"/>
      <c r="G62" s="171" t="str">
        <f>IF(F62=0,"",VLOOKUP(F62,Cadastro!$C$6:$D$200,2,FALSE))</f>
        <v/>
      </c>
      <c r="H62" s="344"/>
      <c r="I62" s="344"/>
      <c r="J62" s="345"/>
      <c r="K62" s="172" t="str">
        <f t="shared" ca="1" si="0"/>
        <v/>
      </c>
      <c r="P62" s="124"/>
      <c r="Q62" s="125"/>
    </row>
    <row r="63" spans="3:17" ht="35.1" customHeight="1">
      <c r="C63" s="348"/>
      <c r="D63" s="341"/>
      <c r="E63" s="342"/>
      <c r="F63" s="343"/>
      <c r="G63" s="171" t="str">
        <f>IF(F63=0,"",VLOOKUP(F63,Cadastro!$C$6:$D$200,2,FALSE))</f>
        <v/>
      </c>
      <c r="H63" s="344"/>
      <c r="I63" s="344"/>
      <c r="J63" s="345"/>
      <c r="K63" s="172" t="str">
        <f t="shared" ca="1" si="0"/>
        <v/>
      </c>
      <c r="P63" s="124"/>
      <c r="Q63" s="125"/>
    </row>
    <row r="64" spans="3:17" ht="35.1" customHeight="1">
      <c r="C64" s="348"/>
      <c r="D64" s="341"/>
      <c r="E64" s="342"/>
      <c r="F64" s="343"/>
      <c r="G64" s="171" t="str">
        <f>IF(F64=0,"",VLOOKUP(F64,Cadastro!$C$6:$D$200,2,FALSE))</f>
        <v/>
      </c>
      <c r="H64" s="344"/>
      <c r="I64" s="344"/>
      <c r="J64" s="345"/>
      <c r="K64" s="172" t="str">
        <f t="shared" ca="1" si="0"/>
        <v/>
      </c>
      <c r="P64" s="124"/>
      <c r="Q64" s="125"/>
    </row>
    <row r="65" spans="3:17" ht="35.1" customHeight="1">
      <c r="C65" s="340"/>
      <c r="D65" s="341"/>
      <c r="E65" s="342"/>
      <c r="F65" s="342"/>
      <c r="G65" s="170" t="str">
        <f>IF(F65=0,"",VLOOKUP(F65,Cadastro!$C$6:$D$200,2,FALSE))</f>
        <v/>
      </c>
      <c r="H65" s="346"/>
      <c r="I65" s="346"/>
      <c r="J65" s="347"/>
      <c r="K65" s="172" t="str">
        <f t="shared" ca="1" si="0"/>
        <v/>
      </c>
      <c r="P65" s="124"/>
      <c r="Q65" s="125"/>
    </row>
    <row r="66" spans="3:17" ht="35.1" customHeight="1">
      <c r="C66" s="340"/>
      <c r="D66" s="341"/>
      <c r="E66" s="342"/>
      <c r="F66" s="342"/>
      <c r="G66" s="170" t="str">
        <f>IF(F66=0,"",VLOOKUP(F66,Cadastro!$C$6:$D$200,2,FALSE))</f>
        <v/>
      </c>
      <c r="H66" s="346"/>
      <c r="I66" s="346"/>
      <c r="J66" s="347"/>
      <c r="K66" s="172" t="str">
        <f t="shared" ca="1" si="0"/>
        <v/>
      </c>
      <c r="P66" s="124"/>
      <c r="Q66" s="125"/>
    </row>
    <row r="67" spans="3:17" ht="35.1" customHeight="1">
      <c r="C67" s="348"/>
      <c r="D67" s="341"/>
      <c r="E67" s="342"/>
      <c r="F67" s="343"/>
      <c r="G67" s="171" t="str">
        <f>IF(F67=0,"",VLOOKUP(F67,Cadastro!$C$6:$D$200,2,FALSE))</f>
        <v/>
      </c>
      <c r="H67" s="344"/>
      <c r="I67" s="344"/>
      <c r="J67" s="345"/>
      <c r="K67" s="172" t="str">
        <f t="shared" ca="1" si="0"/>
        <v/>
      </c>
      <c r="P67" s="124"/>
      <c r="Q67" s="125"/>
    </row>
    <row r="68" spans="3:17" ht="35.1" customHeight="1">
      <c r="C68" s="348"/>
      <c r="D68" s="341"/>
      <c r="E68" s="342"/>
      <c r="F68" s="343"/>
      <c r="G68" s="171" t="str">
        <f>IF(F68=0,"",VLOOKUP(F68,Cadastro!$C$6:$D$200,2,FALSE))</f>
        <v/>
      </c>
      <c r="H68" s="344"/>
      <c r="I68" s="344"/>
      <c r="J68" s="345"/>
      <c r="K68" s="172" t="str">
        <f t="shared" ca="1" si="0"/>
        <v/>
      </c>
      <c r="P68" s="124"/>
      <c r="Q68" s="125"/>
    </row>
    <row r="69" spans="3:17" ht="35.1" customHeight="1">
      <c r="C69" s="348"/>
      <c r="D69" s="341"/>
      <c r="E69" s="342"/>
      <c r="F69" s="343"/>
      <c r="G69" s="171" t="str">
        <f>IF(F69=0,"",VLOOKUP(F69,Cadastro!$C$6:$D$200,2,FALSE))</f>
        <v/>
      </c>
      <c r="H69" s="344"/>
      <c r="I69" s="344"/>
      <c r="J69" s="345"/>
      <c r="K69" s="172" t="str">
        <f t="shared" ca="1" si="0"/>
        <v/>
      </c>
      <c r="P69" s="124"/>
      <c r="Q69" s="125"/>
    </row>
    <row r="70" spans="3:17" ht="35.1" customHeight="1">
      <c r="C70" s="340"/>
      <c r="D70" s="341"/>
      <c r="E70" s="342"/>
      <c r="F70" s="342"/>
      <c r="G70" s="170" t="str">
        <f>IF(F70=0,"",VLOOKUP(F70,Cadastro!$C$6:$D$200,2,FALSE))</f>
        <v/>
      </c>
      <c r="H70" s="346"/>
      <c r="I70" s="346"/>
      <c r="J70" s="347"/>
      <c r="K70" s="172" t="str">
        <f t="shared" ca="1" si="0"/>
        <v/>
      </c>
      <c r="P70" s="124"/>
      <c r="Q70" s="125"/>
    </row>
    <row r="71" spans="3:17" ht="35.1" customHeight="1">
      <c r="C71" s="340"/>
      <c r="D71" s="341"/>
      <c r="E71" s="342"/>
      <c r="F71" s="342"/>
      <c r="G71" s="170" t="str">
        <f>IF(F71=0,"",VLOOKUP(F71,Cadastro!$C$6:$D$200,2,FALSE))</f>
        <v/>
      </c>
      <c r="H71" s="346"/>
      <c r="I71" s="346"/>
      <c r="J71" s="347"/>
      <c r="K71" s="172" t="str">
        <f t="shared" ref="K71:K134" ca="1" si="1">IF(J71=0,"",IF(J71="Concluido","Concluido",IF(AND(TODAY()&gt;I71,J71&lt;&gt;"Concluido"),"Retrasado",IF(AND(TODAY()&lt;H71,J71="No iniciado"),"En espera",IF(AND(TODAY()&lt;H71,J71="En proceso"),"Temprano",IF(AND(TODAY()&gt;=H71,TODAY()&lt;=I71,J71="En proceso"),"En proceso","Retrasado"))))))</f>
        <v/>
      </c>
      <c r="P71" s="124"/>
      <c r="Q71" s="125"/>
    </row>
    <row r="72" spans="3:17" ht="35.1" customHeight="1">
      <c r="C72" s="348"/>
      <c r="D72" s="341"/>
      <c r="E72" s="342"/>
      <c r="F72" s="343"/>
      <c r="G72" s="171" t="str">
        <f>IF(F72=0,"",VLOOKUP(F72,Cadastro!$C$6:$D$200,2,FALSE))</f>
        <v/>
      </c>
      <c r="H72" s="344"/>
      <c r="I72" s="344"/>
      <c r="J72" s="345"/>
      <c r="K72" s="172" t="str">
        <f t="shared" ca="1" si="1"/>
        <v/>
      </c>
      <c r="P72" s="124"/>
      <c r="Q72" s="125"/>
    </row>
    <row r="73" spans="3:17" ht="35.1" customHeight="1">
      <c r="C73" s="348"/>
      <c r="D73" s="341"/>
      <c r="E73" s="342"/>
      <c r="F73" s="343"/>
      <c r="G73" s="171" t="str">
        <f>IF(F73=0,"",VLOOKUP(F73,Cadastro!$C$6:$D$200,2,FALSE))</f>
        <v/>
      </c>
      <c r="H73" s="344"/>
      <c r="I73" s="344"/>
      <c r="J73" s="345"/>
      <c r="K73" s="172" t="str">
        <f t="shared" ca="1" si="1"/>
        <v/>
      </c>
      <c r="P73" s="124"/>
      <c r="Q73" s="125"/>
    </row>
    <row r="74" spans="3:17" ht="35.1" customHeight="1">
      <c r="C74" s="348"/>
      <c r="D74" s="341"/>
      <c r="E74" s="342"/>
      <c r="F74" s="343"/>
      <c r="G74" s="171" t="str">
        <f>IF(F74=0,"",VLOOKUP(F74,Cadastro!$C$6:$D$200,2,FALSE))</f>
        <v/>
      </c>
      <c r="H74" s="344"/>
      <c r="I74" s="344"/>
      <c r="J74" s="345"/>
      <c r="K74" s="172" t="str">
        <f t="shared" ca="1" si="1"/>
        <v/>
      </c>
      <c r="P74" s="124"/>
      <c r="Q74" s="125"/>
    </row>
    <row r="75" spans="3:17" ht="35.1" customHeight="1">
      <c r="C75" s="340"/>
      <c r="D75" s="341"/>
      <c r="E75" s="342"/>
      <c r="F75" s="342"/>
      <c r="G75" s="170" t="str">
        <f>IF(F75=0,"",VLOOKUP(F75,Cadastro!$C$6:$D$200,2,FALSE))</f>
        <v/>
      </c>
      <c r="H75" s="346"/>
      <c r="I75" s="346"/>
      <c r="J75" s="347"/>
      <c r="K75" s="172" t="str">
        <f t="shared" ca="1" si="1"/>
        <v/>
      </c>
      <c r="P75" s="124"/>
      <c r="Q75" s="125"/>
    </row>
    <row r="76" spans="3:17" ht="35.1" customHeight="1">
      <c r="C76" s="340"/>
      <c r="D76" s="341"/>
      <c r="E76" s="342"/>
      <c r="F76" s="342"/>
      <c r="G76" s="170" t="str">
        <f>IF(F76=0,"",VLOOKUP(F76,Cadastro!$C$6:$D$200,2,FALSE))</f>
        <v/>
      </c>
      <c r="H76" s="346"/>
      <c r="I76" s="346"/>
      <c r="J76" s="347"/>
      <c r="K76" s="172" t="str">
        <f t="shared" ca="1" si="1"/>
        <v/>
      </c>
      <c r="P76" s="124"/>
      <c r="Q76" s="125"/>
    </row>
    <row r="77" spans="3:17" ht="35.1" customHeight="1">
      <c r="C77" s="348"/>
      <c r="D77" s="341"/>
      <c r="E77" s="342"/>
      <c r="F77" s="343"/>
      <c r="G77" s="171" t="str">
        <f>IF(F77=0,"",VLOOKUP(F77,Cadastro!$C$6:$D$200,2,FALSE))</f>
        <v/>
      </c>
      <c r="H77" s="344"/>
      <c r="I77" s="344"/>
      <c r="J77" s="345"/>
      <c r="K77" s="172" t="str">
        <f t="shared" ca="1" si="1"/>
        <v/>
      </c>
      <c r="P77" s="124"/>
      <c r="Q77" s="125"/>
    </row>
    <row r="78" spans="3:17" ht="35.1" customHeight="1">
      <c r="C78" s="348"/>
      <c r="D78" s="341"/>
      <c r="E78" s="342"/>
      <c r="F78" s="343"/>
      <c r="G78" s="171" t="str">
        <f>IF(F78=0,"",VLOOKUP(F78,Cadastro!$C$6:$D$200,2,FALSE))</f>
        <v/>
      </c>
      <c r="H78" s="344"/>
      <c r="I78" s="344"/>
      <c r="J78" s="345"/>
      <c r="K78" s="172" t="str">
        <f t="shared" ca="1" si="1"/>
        <v/>
      </c>
      <c r="P78" s="124"/>
      <c r="Q78" s="125"/>
    </row>
    <row r="79" spans="3:17" ht="35.1" customHeight="1">
      <c r="C79" s="348"/>
      <c r="D79" s="341"/>
      <c r="E79" s="342"/>
      <c r="F79" s="343"/>
      <c r="G79" s="171" t="str">
        <f>IF(F79=0,"",VLOOKUP(F79,Cadastro!$C$6:$D$200,2,FALSE))</f>
        <v/>
      </c>
      <c r="H79" s="344"/>
      <c r="I79" s="344"/>
      <c r="J79" s="345"/>
      <c r="K79" s="172" t="str">
        <f t="shared" ca="1" si="1"/>
        <v/>
      </c>
      <c r="P79" s="124"/>
      <c r="Q79" s="125"/>
    </row>
    <row r="80" spans="3:17" ht="35.1" customHeight="1">
      <c r="C80" s="340"/>
      <c r="D80" s="341"/>
      <c r="E80" s="342"/>
      <c r="F80" s="342"/>
      <c r="G80" s="170" t="str">
        <f>IF(F80=0,"",VLOOKUP(F80,Cadastro!$C$6:$D$200,2,FALSE))</f>
        <v/>
      </c>
      <c r="H80" s="346"/>
      <c r="I80" s="346"/>
      <c r="J80" s="347"/>
      <c r="K80" s="172" t="str">
        <f t="shared" ca="1" si="1"/>
        <v/>
      </c>
      <c r="P80" s="124"/>
      <c r="Q80" s="125"/>
    </row>
    <row r="81" spans="3:17" ht="35.1" customHeight="1">
      <c r="C81" s="340"/>
      <c r="D81" s="341"/>
      <c r="E81" s="342"/>
      <c r="F81" s="342"/>
      <c r="G81" s="170" t="str">
        <f>IF(F81=0,"",VLOOKUP(F81,Cadastro!$C$6:$D$200,2,FALSE))</f>
        <v/>
      </c>
      <c r="H81" s="346"/>
      <c r="I81" s="346"/>
      <c r="J81" s="347"/>
      <c r="K81" s="172" t="str">
        <f t="shared" ca="1" si="1"/>
        <v/>
      </c>
      <c r="P81" s="124"/>
      <c r="Q81" s="125"/>
    </row>
    <row r="82" spans="3:17" ht="35.1" customHeight="1">
      <c r="C82" s="348"/>
      <c r="D82" s="341"/>
      <c r="E82" s="342"/>
      <c r="F82" s="343"/>
      <c r="G82" s="171" t="str">
        <f>IF(F82=0,"",VLOOKUP(F82,Cadastro!$C$6:$D$200,2,FALSE))</f>
        <v/>
      </c>
      <c r="H82" s="344"/>
      <c r="I82" s="344"/>
      <c r="J82" s="345"/>
      <c r="K82" s="172" t="str">
        <f t="shared" ca="1" si="1"/>
        <v/>
      </c>
      <c r="P82" s="124"/>
      <c r="Q82" s="125"/>
    </row>
    <row r="83" spans="3:17" ht="35.1" customHeight="1">
      <c r="C83" s="348"/>
      <c r="D83" s="341"/>
      <c r="E83" s="342"/>
      <c r="F83" s="343"/>
      <c r="G83" s="171" t="str">
        <f>IF(F83=0,"",VLOOKUP(F83,Cadastro!$C$6:$D$200,2,FALSE))</f>
        <v/>
      </c>
      <c r="H83" s="344"/>
      <c r="I83" s="344"/>
      <c r="J83" s="345"/>
      <c r="K83" s="172" t="str">
        <f t="shared" ca="1" si="1"/>
        <v/>
      </c>
      <c r="P83" s="124"/>
      <c r="Q83" s="125"/>
    </row>
    <row r="84" spans="3:17" ht="35.1" customHeight="1">
      <c r="C84" s="348"/>
      <c r="D84" s="341"/>
      <c r="E84" s="342"/>
      <c r="F84" s="343"/>
      <c r="G84" s="171" t="str">
        <f>IF(F84=0,"",VLOOKUP(F84,Cadastro!$C$6:$D$200,2,FALSE))</f>
        <v/>
      </c>
      <c r="H84" s="344"/>
      <c r="I84" s="344"/>
      <c r="J84" s="345"/>
      <c r="K84" s="172" t="str">
        <f t="shared" ca="1" si="1"/>
        <v/>
      </c>
      <c r="P84" s="124"/>
      <c r="Q84" s="125"/>
    </row>
    <row r="85" spans="3:17" ht="35.1" customHeight="1">
      <c r="C85" s="340"/>
      <c r="D85" s="341"/>
      <c r="E85" s="342"/>
      <c r="F85" s="342"/>
      <c r="G85" s="170" t="str">
        <f>IF(F85=0,"",VLOOKUP(F85,Cadastro!$C$6:$D$200,2,FALSE))</f>
        <v/>
      </c>
      <c r="H85" s="346"/>
      <c r="I85" s="346"/>
      <c r="J85" s="347"/>
      <c r="K85" s="172" t="str">
        <f t="shared" ca="1" si="1"/>
        <v/>
      </c>
      <c r="P85" s="124"/>
      <c r="Q85" s="125"/>
    </row>
    <row r="86" spans="3:17" ht="35.1" customHeight="1">
      <c r="C86" s="340"/>
      <c r="D86" s="341"/>
      <c r="E86" s="342"/>
      <c r="F86" s="342"/>
      <c r="G86" s="170" t="str">
        <f>IF(F86=0,"",VLOOKUP(F86,Cadastro!$C$6:$D$200,2,FALSE))</f>
        <v/>
      </c>
      <c r="H86" s="346"/>
      <c r="I86" s="346"/>
      <c r="J86" s="347"/>
      <c r="K86" s="172" t="str">
        <f t="shared" ca="1" si="1"/>
        <v/>
      </c>
      <c r="P86" s="124"/>
      <c r="Q86" s="125"/>
    </row>
    <row r="87" spans="3:17" ht="35.1" customHeight="1">
      <c r="C87" s="348"/>
      <c r="D87" s="341"/>
      <c r="E87" s="342"/>
      <c r="F87" s="343"/>
      <c r="G87" s="171" t="str">
        <f>IF(F87=0,"",VLOOKUP(F87,Cadastro!$C$6:$D$200,2,FALSE))</f>
        <v/>
      </c>
      <c r="H87" s="344"/>
      <c r="I87" s="344"/>
      <c r="J87" s="345"/>
      <c r="K87" s="172" t="str">
        <f t="shared" ca="1" si="1"/>
        <v/>
      </c>
      <c r="P87" s="124"/>
      <c r="Q87" s="125"/>
    </row>
    <row r="88" spans="3:17" ht="35.1" customHeight="1">
      <c r="C88" s="348"/>
      <c r="D88" s="341"/>
      <c r="E88" s="342"/>
      <c r="F88" s="343"/>
      <c r="G88" s="171" t="str">
        <f>IF(F88=0,"",VLOOKUP(F88,Cadastro!$C$6:$D$200,2,FALSE))</f>
        <v/>
      </c>
      <c r="H88" s="344"/>
      <c r="I88" s="344"/>
      <c r="J88" s="345"/>
      <c r="K88" s="172" t="str">
        <f t="shared" ca="1" si="1"/>
        <v/>
      </c>
      <c r="P88" s="124"/>
      <c r="Q88" s="125"/>
    </row>
    <row r="89" spans="3:17" ht="35.1" customHeight="1">
      <c r="C89" s="348"/>
      <c r="D89" s="341"/>
      <c r="E89" s="342"/>
      <c r="F89" s="343"/>
      <c r="G89" s="171" t="str">
        <f>IF(F89=0,"",VLOOKUP(F89,Cadastro!$C$6:$D$200,2,FALSE))</f>
        <v/>
      </c>
      <c r="H89" s="344"/>
      <c r="I89" s="344"/>
      <c r="J89" s="345"/>
      <c r="K89" s="172" t="str">
        <f t="shared" ca="1" si="1"/>
        <v/>
      </c>
      <c r="P89" s="124"/>
      <c r="Q89" s="125"/>
    </row>
    <row r="90" spans="3:17" ht="35.1" customHeight="1">
      <c r="C90" s="340"/>
      <c r="D90" s="341"/>
      <c r="E90" s="342"/>
      <c r="F90" s="342"/>
      <c r="G90" s="170" t="str">
        <f>IF(F90=0,"",VLOOKUP(F90,Cadastro!$C$6:$D$200,2,FALSE))</f>
        <v/>
      </c>
      <c r="H90" s="346"/>
      <c r="I90" s="346"/>
      <c r="J90" s="347"/>
      <c r="K90" s="172" t="str">
        <f t="shared" ca="1" si="1"/>
        <v/>
      </c>
      <c r="P90" s="124"/>
      <c r="Q90" s="125"/>
    </row>
    <row r="91" spans="3:17" ht="35.1" customHeight="1">
      <c r="C91" s="340"/>
      <c r="D91" s="341"/>
      <c r="E91" s="342"/>
      <c r="F91" s="342"/>
      <c r="G91" s="170" t="str">
        <f>IF(F91=0,"",VLOOKUP(F91,Cadastro!$C$6:$D$200,2,FALSE))</f>
        <v/>
      </c>
      <c r="H91" s="346"/>
      <c r="I91" s="346"/>
      <c r="J91" s="347"/>
      <c r="K91" s="172" t="str">
        <f t="shared" ca="1" si="1"/>
        <v/>
      </c>
      <c r="P91" s="124"/>
      <c r="Q91" s="125"/>
    </row>
    <row r="92" spans="3:17" ht="35.1" customHeight="1">
      <c r="C92" s="348"/>
      <c r="D92" s="341"/>
      <c r="E92" s="342"/>
      <c r="F92" s="343"/>
      <c r="G92" s="171" t="str">
        <f>IF(F92=0,"",VLOOKUP(F92,Cadastro!$C$6:$D$200,2,FALSE))</f>
        <v/>
      </c>
      <c r="H92" s="344"/>
      <c r="I92" s="344"/>
      <c r="J92" s="345"/>
      <c r="K92" s="172" t="str">
        <f t="shared" ca="1" si="1"/>
        <v/>
      </c>
      <c r="P92" s="124"/>
      <c r="Q92" s="125"/>
    </row>
    <row r="93" spans="3:17" ht="35.1" customHeight="1">
      <c r="C93" s="348"/>
      <c r="D93" s="341"/>
      <c r="E93" s="342"/>
      <c r="F93" s="343"/>
      <c r="G93" s="171" t="str">
        <f>IF(F93=0,"",VLOOKUP(F93,Cadastro!$C$6:$D$200,2,FALSE))</f>
        <v/>
      </c>
      <c r="H93" s="344"/>
      <c r="I93" s="344"/>
      <c r="J93" s="345"/>
      <c r="K93" s="172" t="str">
        <f t="shared" ca="1" si="1"/>
        <v/>
      </c>
      <c r="P93" s="124"/>
      <c r="Q93" s="125"/>
    </row>
    <row r="94" spans="3:17" ht="35.1" customHeight="1">
      <c r="C94" s="348"/>
      <c r="D94" s="341"/>
      <c r="E94" s="342"/>
      <c r="F94" s="343"/>
      <c r="G94" s="171" t="str">
        <f>IF(F94=0,"",VLOOKUP(F94,Cadastro!$C$6:$D$200,2,FALSE))</f>
        <v/>
      </c>
      <c r="H94" s="344"/>
      <c r="I94" s="344"/>
      <c r="J94" s="345"/>
      <c r="K94" s="172" t="str">
        <f t="shared" ca="1" si="1"/>
        <v/>
      </c>
      <c r="P94" s="124"/>
      <c r="Q94" s="125"/>
    </row>
    <row r="95" spans="3:17" ht="35.1" customHeight="1">
      <c r="C95" s="340"/>
      <c r="D95" s="341"/>
      <c r="E95" s="342"/>
      <c r="F95" s="342"/>
      <c r="G95" s="170" t="str">
        <f>IF(F95=0,"",VLOOKUP(F95,Cadastro!$C$6:$D$200,2,FALSE))</f>
        <v/>
      </c>
      <c r="H95" s="346"/>
      <c r="I95" s="346"/>
      <c r="J95" s="347"/>
      <c r="K95" s="172" t="str">
        <f t="shared" ca="1" si="1"/>
        <v/>
      </c>
      <c r="P95" s="124"/>
      <c r="Q95" s="125"/>
    </row>
    <row r="96" spans="3:17" ht="35.1" customHeight="1">
      <c r="C96" s="340"/>
      <c r="D96" s="341"/>
      <c r="E96" s="342"/>
      <c r="F96" s="342"/>
      <c r="G96" s="170" t="str">
        <f>IF(F96=0,"",VLOOKUP(F96,Cadastro!$C$6:$D$200,2,FALSE))</f>
        <v/>
      </c>
      <c r="H96" s="346"/>
      <c r="I96" s="346"/>
      <c r="J96" s="347"/>
      <c r="K96" s="172" t="str">
        <f t="shared" ca="1" si="1"/>
        <v/>
      </c>
      <c r="P96" s="124"/>
      <c r="Q96" s="125"/>
    </row>
    <row r="97" spans="3:17" ht="35.1" customHeight="1">
      <c r="C97" s="348"/>
      <c r="D97" s="341"/>
      <c r="E97" s="342"/>
      <c r="F97" s="343"/>
      <c r="G97" s="171" t="str">
        <f>IF(F97=0,"",VLOOKUP(F97,Cadastro!$C$6:$D$200,2,FALSE))</f>
        <v/>
      </c>
      <c r="H97" s="344"/>
      <c r="I97" s="344"/>
      <c r="J97" s="345"/>
      <c r="K97" s="172" t="str">
        <f t="shared" ca="1" si="1"/>
        <v/>
      </c>
      <c r="P97" s="124"/>
      <c r="Q97" s="125"/>
    </row>
    <row r="98" spans="3:17" ht="35.1" customHeight="1">
      <c r="C98" s="348"/>
      <c r="D98" s="341"/>
      <c r="E98" s="342"/>
      <c r="F98" s="343"/>
      <c r="G98" s="171" t="str">
        <f>IF(F98=0,"",VLOOKUP(F98,Cadastro!$C$6:$D$200,2,FALSE))</f>
        <v/>
      </c>
      <c r="H98" s="344"/>
      <c r="I98" s="344"/>
      <c r="J98" s="345"/>
      <c r="K98" s="172" t="str">
        <f t="shared" ca="1" si="1"/>
        <v/>
      </c>
      <c r="P98" s="124"/>
      <c r="Q98" s="125"/>
    </row>
    <row r="99" spans="3:17" ht="35.1" customHeight="1">
      <c r="C99" s="348"/>
      <c r="D99" s="341"/>
      <c r="E99" s="342"/>
      <c r="F99" s="343"/>
      <c r="G99" s="171" t="str">
        <f>IF(F99=0,"",VLOOKUP(F99,Cadastro!$C$6:$D$200,2,FALSE))</f>
        <v/>
      </c>
      <c r="H99" s="344"/>
      <c r="I99" s="344"/>
      <c r="J99" s="345"/>
      <c r="K99" s="172" t="str">
        <f t="shared" ca="1" si="1"/>
        <v/>
      </c>
      <c r="P99" s="124"/>
      <c r="Q99" s="125"/>
    </row>
    <row r="100" spans="3:17" ht="35.1" customHeight="1">
      <c r="C100" s="340"/>
      <c r="D100" s="341"/>
      <c r="E100" s="342"/>
      <c r="F100" s="342"/>
      <c r="G100" s="170" t="str">
        <f>IF(F100=0,"",VLOOKUP(F100,Cadastro!$C$6:$D$200,2,FALSE))</f>
        <v/>
      </c>
      <c r="H100" s="346"/>
      <c r="I100" s="346"/>
      <c r="J100" s="347"/>
      <c r="K100" s="172" t="str">
        <f t="shared" ca="1" si="1"/>
        <v/>
      </c>
      <c r="P100" s="124"/>
      <c r="Q100" s="125"/>
    </row>
    <row r="101" spans="3:17" ht="35.1" customHeight="1">
      <c r="C101" s="340"/>
      <c r="D101" s="341"/>
      <c r="E101" s="342"/>
      <c r="F101" s="342"/>
      <c r="G101" s="170" t="str">
        <f>IF(F101=0,"",VLOOKUP(F101,Cadastro!$C$6:$D$200,2,FALSE))</f>
        <v/>
      </c>
      <c r="H101" s="346"/>
      <c r="I101" s="346"/>
      <c r="J101" s="347"/>
      <c r="K101" s="172" t="str">
        <f t="shared" ca="1" si="1"/>
        <v/>
      </c>
      <c r="P101" s="124"/>
      <c r="Q101" s="125"/>
    </row>
    <row r="102" spans="3:17" ht="35.1" customHeight="1">
      <c r="C102" s="348"/>
      <c r="D102" s="341"/>
      <c r="E102" s="342"/>
      <c r="F102" s="343"/>
      <c r="G102" s="171" t="str">
        <f>IF(F102=0,"",VLOOKUP(F102,Cadastro!$C$6:$D$200,2,FALSE))</f>
        <v/>
      </c>
      <c r="H102" s="344"/>
      <c r="I102" s="344"/>
      <c r="J102" s="345"/>
      <c r="K102" s="172" t="str">
        <f t="shared" ca="1" si="1"/>
        <v/>
      </c>
      <c r="P102" s="124"/>
      <c r="Q102" s="125"/>
    </row>
    <row r="103" spans="3:17" ht="35.1" customHeight="1">
      <c r="C103" s="348"/>
      <c r="D103" s="341"/>
      <c r="E103" s="342"/>
      <c r="F103" s="343"/>
      <c r="G103" s="171" t="str">
        <f>IF(F103=0,"",VLOOKUP(F103,Cadastro!$C$6:$D$200,2,FALSE))</f>
        <v/>
      </c>
      <c r="H103" s="344"/>
      <c r="I103" s="344"/>
      <c r="J103" s="345"/>
      <c r="K103" s="172" t="str">
        <f t="shared" ca="1" si="1"/>
        <v/>
      </c>
      <c r="P103" s="124"/>
      <c r="Q103" s="125"/>
    </row>
    <row r="104" spans="3:17" ht="35.1" customHeight="1">
      <c r="C104" s="348"/>
      <c r="D104" s="341"/>
      <c r="E104" s="342"/>
      <c r="F104" s="343"/>
      <c r="G104" s="171" t="str">
        <f>IF(F104=0,"",VLOOKUP(F104,Cadastro!$C$6:$D$200,2,FALSE))</f>
        <v/>
      </c>
      <c r="H104" s="344"/>
      <c r="I104" s="344"/>
      <c r="J104" s="345"/>
      <c r="K104" s="172" t="str">
        <f t="shared" ca="1" si="1"/>
        <v/>
      </c>
      <c r="P104" s="124"/>
      <c r="Q104" s="125"/>
    </row>
    <row r="105" spans="3:17" ht="35.1" customHeight="1">
      <c r="C105" s="340"/>
      <c r="D105" s="341"/>
      <c r="E105" s="342"/>
      <c r="F105" s="342"/>
      <c r="G105" s="170" t="str">
        <f>IF(F105=0,"",VLOOKUP(F105,Cadastro!$C$6:$D$200,2,FALSE))</f>
        <v/>
      </c>
      <c r="H105" s="346"/>
      <c r="I105" s="346"/>
      <c r="J105" s="347"/>
      <c r="K105" s="172" t="str">
        <f t="shared" ca="1" si="1"/>
        <v/>
      </c>
      <c r="P105" s="124"/>
      <c r="Q105" s="125"/>
    </row>
    <row r="106" spans="3:17" ht="35.1" customHeight="1">
      <c r="C106" s="340"/>
      <c r="D106" s="341"/>
      <c r="E106" s="342"/>
      <c r="F106" s="342"/>
      <c r="G106" s="170" t="str">
        <f>IF(F106=0,"",VLOOKUP(F106,Cadastro!$C$6:$D$200,2,FALSE))</f>
        <v/>
      </c>
      <c r="H106" s="346"/>
      <c r="I106" s="346"/>
      <c r="J106" s="347"/>
      <c r="K106" s="172" t="str">
        <f t="shared" ca="1" si="1"/>
        <v/>
      </c>
      <c r="P106" s="124"/>
      <c r="Q106" s="125"/>
    </row>
    <row r="107" spans="3:17" ht="35.1" customHeight="1">
      <c r="C107" s="348"/>
      <c r="D107" s="341"/>
      <c r="E107" s="342"/>
      <c r="F107" s="343"/>
      <c r="G107" s="171" t="str">
        <f>IF(F107=0,"",VLOOKUP(F107,Cadastro!$C$6:$D$200,2,FALSE))</f>
        <v/>
      </c>
      <c r="H107" s="344"/>
      <c r="I107" s="344"/>
      <c r="J107" s="345"/>
      <c r="K107" s="172" t="str">
        <f t="shared" ca="1" si="1"/>
        <v/>
      </c>
      <c r="P107" s="124"/>
      <c r="Q107" s="125"/>
    </row>
    <row r="108" spans="3:17" ht="35.1" customHeight="1">
      <c r="C108" s="348"/>
      <c r="D108" s="341"/>
      <c r="E108" s="342"/>
      <c r="F108" s="343"/>
      <c r="G108" s="171" t="str">
        <f>IF(F108=0,"",VLOOKUP(F108,Cadastro!$C$6:$D$200,2,FALSE))</f>
        <v/>
      </c>
      <c r="H108" s="344"/>
      <c r="I108" s="344"/>
      <c r="J108" s="345"/>
      <c r="K108" s="172" t="str">
        <f t="shared" ca="1" si="1"/>
        <v/>
      </c>
      <c r="P108" s="124"/>
      <c r="Q108" s="125"/>
    </row>
    <row r="109" spans="3:17" ht="35.1" customHeight="1">
      <c r="C109" s="348"/>
      <c r="D109" s="341"/>
      <c r="E109" s="342"/>
      <c r="F109" s="343"/>
      <c r="G109" s="171" t="str">
        <f>IF(F109=0,"",VLOOKUP(F109,Cadastro!$C$6:$D$200,2,FALSE))</f>
        <v/>
      </c>
      <c r="H109" s="344"/>
      <c r="I109" s="344"/>
      <c r="J109" s="345"/>
      <c r="K109" s="172" t="str">
        <f t="shared" ca="1" si="1"/>
        <v/>
      </c>
      <c r="P109" s="124"/>
      <c r="Q109" s="125"/>
    </row>
    <row r="110" spans="3:17" ht="35.1" customHeight="1">
      <c r="C110" s="340"/>
      <c r="D110" s="341"/>
      <c r="E110" s="342"/>
      <c r="F110" s="342"/>
      <c r="G110" s="170" t="str">
        <f>IF(F110=0,"",VLOOKUP(F110,Cadastro!$C$6:$D$200,2,FALSE))</f>
        <v/>
      </c>
      <c r="H110" s="346"/>
      <c r="I110" s="346"/>
      <c r="J110" s="347"/>
      <c r="K110" s="172" t="str">
        <f t="shared" ca="1" si="1"/>
        <v/>
      </c>
      <c r="P110" s="124"/>
      <c r="Q110" s="125"/>
    </row>
    <row r="111" spans="3:17" ht="35.1" customHeight="1">
      <c r="C111" s="340"/>
      <c r="D111" s="341"/>
      <c r="E111" s="342"/>
      <c r="F111" s="342"/>
      <c r="G111" s="170" t="str">
        <f>IF(F111=0,"",VLOOKUP(F111,Cadastro!$C$6:$D$200,2,FALSE))</f>
        <v/>
      </c>
      <c r="H111" s="346"/>
      <c r="I111" s="346"/>
      <c r="J111" s="347"/>
      <c r="K111" s="172" t="str">
        <f t="shared" ca="1" si="1"/>
        <v/>
      </c>
      <c r="P111" s="124"/>
      <c r="Q111" s="125"/>
    </row>
    <row r="112" spans="3:17" ht="35.1" customHeight="1">
      <c r="C112" s="348"/>
      <c r="D112" s="341"/>
      <c r="E112" s="342"/>
      <c r="F112" s="343"/>
      <c r="G112" s="171" t="str">
        <f>IF(F112=0,"",VLOOKUP(F112,Cadastro!$C$6:$D$200,2,FALSE))</f>
        <v/>
      </c>
      <c r="H112" s="344"/>
      <c r="I112" s="344"/>
      <c r="J112" s="345"/>
      <c r="K112" s="172" t="str">
        <f t="shared" ca="1" si="1"/>
        <v/>
      </c>
      <c r="P112" s="124"/>
      <c r="Q112" s="125"/>
    </row>
    <row r="113" spans="3:17" ht="35.1" customHeight="1">
      <c r="C113" s="348"/>
      <c r="D113" s="341"/>
      <c r="E113" s="342"/>
      <c r="F113" s="343"/>
      <c r="G113" s="171" t="str">
        <f>IF(F113=0,"",VLOOKUP(F113,Cadastro!$C$6:$D$200,2,FALSE))</f>
        <v/>
      </c>
      <c r="H113" s="344"/>
      <c r="I113" s="344"/>
      <c r="J113" s="345"/>
      <c r="K113" s="172" t="str">
        <f t="shared" ca="1" si="1"/>
        <v/>
      </c>
      <c r="P113" s="124"/>
      <c r="Q113" s="125"/>
    </row>
    <row r="114" spans="3:17" ht="35.1" customHeight="1">
      <c r="C114" s="348"/>
      <c r="D114" s="341"/>
      <c r="E114" s="342"/>
      <c r="F114" s="343"/>
      <c r="G114" s="171" t="str">
        <f>IF(F114=0,"",VLOOKUP(F114,Cadastro!$C$6:$D$200,2,FALSE))</f>
        <v/>
      </c>
      <c r="H114" s="344"/>
      <c r="I114" s="344"/>
      <c r="J114" s="345"/>
      <c r="K114" s="172" t="str">
        <f t="shared" ca="1" si="1"/>
        <v/>
      </c>
      <c r="P114" s="124"/>
      <c r="Q114" s="125"/>
    </row>
    <row r="115" spans="3:17" ht="35.1" customHeight="1">
      <c r="C115" s="340"/>
      <c r="D115" s="341"/>
      <c r="E115" s="342"/>
      <c r="F115" s="342"/>
      <c r="G115" s="170" t="str">
        <f>IF(F115=0,"",VLOOKUP(F115,Cadastro!$C$6:$D$200,2,FALSE))</f>
        <v/>
      </c>
      <c r="H115" s="346"/>
      <c r="I115" s="346"/>
      <c r="J115" s="347"/>
      <c r="K115" s="172" t="str">
        <f t="shared" ca="1" si="1"/>
        <v/>
      </c>
      <c r="P115" s="124"/>
      <c r="Q115" s="125"/>
    </row>
    <row r="116" spans="3:17" ht="35.1" customHeight="1">
      <c r="C116" s="340"/>
      <c r="D116" s="341"/>
      <c r="E116" s="342"/>
      <c r="F116" s="342"/>
      <c r="G116" s="170" t="str">
        <f>IF(F116=0,"",VLOOKUP(F116,Cadastro!$C$6:$D$200,2,FALSE))</f>
        <v/>
      </c>
      <c r="H116" s="346"/>
      <c r="I116" s="346"/>
      <c r="J116" s="347"/>
      <c r="K116" s="172" t="str">
        <f t="shared" ca="1" si="1"/>
        <v/>
      </c>
      <c r="P116" s="124"/>
      <c r="Q116" s="125"/>
    </row>
    <row r="117" spans="3:17" ht="35.1" customHeight="1">
      <c r="C117" s="348"/>
      <c r="D117" s="341"/>
      <c r="E117" s="342"/>
      <c r="F117" s="343"/>
      <c r="G117" s="171" t="str">
        <f>IF(F117=0,"",VLOOKUP(F117,Cadastro!$C$6:$D$200,2,FALSE))</f>
        <v/>
      </c>
      <c r="H117" s="344"/>
      <c r="I117" s="344"/>
      <c r="J117" s="345"/>
      <c r="K117" s="172" t="str">
        <f t="shared" ca="1" si="1"/>
        <v/>
      </c>
      <c r="P117" s="124"/>
      <c r="Q117" s="125"/>
    </row>
    <row r="118" spans="3:17" ht="35.1" customHeight="1">
      <c r="C118" s="348"/>
      <c r="D118" s="341"/>
      <c r="E118" s="342"/>
      <c r="F118" s="343"/>
      <c r="G118" s="171" t="str">
        <f>IF(F118=0,"",VLOOKUP(F118,Cadastro!$C$6:$D$200,2,FALSE))</f>
        <v/>
      </c>
      <c r="H118" s="344"/>
      <c r="I118" s="344"/>
      <c r="J118" s="345"/>
      <c r="K118" s="172" t="str">
        <f t="shared" ca="1" si="1"/>
        <v/>
      </c>
      <c r="P118" s="124"/>
      <c r="Q118" s="125"/>
    </row>
    <row r="119" spans="3:17" ht="35.1" customHeight="1">
      <c r="C119" s="348"/>
      <c r="D119" s="341"/>
      <c r="E119" s="342"/>
      <c r="F119" s="343"/>
      <c r="G119" s="171" t="str">
        <f>IF(F119=0,"",VLOOKUP(F119,Cadastro!$C$6:$D$200,2,FALSE))</f>
        <v/>
      </c>
      <c r="H119" s="344"/>
      <c r="I119" s="344"/>
      <c r="J119" s="345"/>
      <c r="K119" s="172" t="str">
        <f t="shared" ca="1" si="1"/>
        <v/>
      </c>
      <c r="P119" s="124"/>
      <c r="Q119" s="125"/>
    </row>
    <row r="120" spans="3:17" ht="35.1" customHeight="1">
      <c r="C120" s="340"/>
      <c r="D120" s="341"/>
      <c r="E120" s="342"/>
      <c r="F120" s="342"/>
      <c r="G120" s="170" t="str">
        <f>IF(F120=0,"",VLOOKUP(F120,Cadastro!$C$6:$D$200,2,FALSE))</f>
        <v/>
      </c>
      <c r="H120" s="346"/>
      <c r="I120" s="346"/>
      <c r="J120" s="347"/>
      <c r="K120" s="172" t="str">
        <f t="shared" ca="1" si="1"/>
        <v/>
      </c>
      <c r="P120" s="124"/>
      <c r="Q120" s="125"/>
    </row>
    <row r="121" spans="3:17" ht="35.1" customHeight="1">
      <c r="C121" s="340"/>
      <c r="D121" s="341"/>
      <c r="E121" s="342"/>
      <c r="F121" s="342"/>
      <c r="G121" s="170" t="str">
        <f>IF(F121=0,"",VLOOKUP(F121,Cadastro!$C$6:$D$200,2,FALSE))</f>
        <v/>
      </c>
      <c r="H121" s="346"/>
      <c r="I121" s="346"/>
      <c r="J121" s="347"/>
      <c r="K121" s="172" t="str">
        <f t="shared" ca="1" si="1"/>
        <v/>
      </c>
      <c r="P121" s="124"/>
      <c r="Q121" s="125"/>
    </row>
    <row r="122" spans="3:17" ht="35.1" customHeight="1">
      <c r="C122" s="348"/>
      <c r="D122" s="341"/>
      <c r="E122" s="342"/>
      <c r="F122" s="343"/>
      <c r="G122" s="171" t="str">
        <f>IF(F122=0,"",VLOOKUP(F122,Cadastro!$C$6:$D$200,2,FALSE))</f>
        <v/>
      </c>
      <c r="H122" s="344"/>
      <c r="I122" s="344"/>
      <c r="J122" s="345"/>
      <c r="K122" s="172" t="str">
        <f t="shared" ca="1" si="1"/>
        <v/>
      </c>
      <c r="P122" s="124"/>
      <c r="Q122" s="125"/>
    </row>
    <row r="123" spans="3:17" ht="35.1" customHeight="1">
      <c r="C123" s="348"/>
      <c r="D123" s="341"/>
      <c r="E123" s="342"/>
      <c r="F123" s="343"/>
      <c r="G123" s="171" t="str">
        <f>IF(F123=0,"",VLOOKUP(F123,Cadastro!$C$6:$D$200,2,FALSE))</f>
        <v/>
      </c>
      <c r="H123" s="344"/>
      <c r="I123" s="344"/>
      <c r="J123" s="345"/>
      <c r="K123" s="172" t="str">
        <f t="shared" ca="1" si="1"/>
        <v/>
      </c>
      <c r="P123" s="124"/>
      <c r="Q123" s="125"/>
    </row>
    <row r="124" spans="3:17" ht="35.1" customHeight="1">
      <c r="C124" s="348"/>
      <c r="D124" s="341"/>
      <c r="E124" s="342"/>
      <c r="F124" s="343"/>
      <c r="G124" s="171" t="str">
        <f>IF(F124=0,"",VLOOKUP(F124,Cadastro!$C$6:$D$200,2,FALSE))</f>
        <v/>
      </c>
      <c r="H124" s="344"/>
      <c r="I124" s="344"/>
      <c r="J124" s="345"/>
      <c r="K124" s="172" t="str">
        <f t="shared" ca="1" si="1"/>
        <v/>
      </c>
      <c r="P124" s="124"/>
      <c r="Q124" s="125"/>
    </row>
    <row r="125" spans="3:17" ht="35.1" customHeight="1">
      <c r="C125" s="340"/>
      <c r="D125" s="341"/>
      <c r="E125" s="342"/>
      <c r="F125" s="342"/>
      <c r="G125" s="170" t="str">
        <f>IF(F125=0,"",VLOOKUP(F125,Cadastro!$C$6:$D$200,2,FALSE))</f>
        <v/>
      </c>
      <c r="H125" s="346"/>
      <c r="I125" s="346"/>
      <c r="J125" s="347"/>
      <c r="K125" s="172" t="str">
        <f t="shared" ca="1" si="1"/>
        <v/>
      </c>
      <c r="P125" s="124"/>
      <c r="Q125" s="125"/>
    </row>
    <row r="126" spans="3:17" ht="35.1" customHeight="1">
      <c r="C126" s="340"/>
      <c r="D126" s="341"/>
      <c r="E126" s="342"/>
      <c r="F126" s="342"/>
      <c r="G126" s="170" t="str">
        <f>IF(F126=0,"",VLOOKUP(F126,Cadastro!$C$6:$D$200,2,FALSE))</f>
        <v/>
      </c>
      <c r="H126" s="346"/>
      <c r="I126" s="346"/>
      <c r="J126" s="347"/>
      <c r="K126" s="172" t="str">
        <f t="shared" ca="1" si="1"/>
        <v/>
      </c>
      <c r="P126" s="124"/>
      <c r="Q126" s="125"/>
    </row>
    <row r="127" spans="3:17" ht="35.1" customHeight="1">
      <c r="C127" s="348"/>
      <c r="D127" s="341"/>
      <c r="E127" s="342"/>
      <c r="F127" s="343"/>
      <c r="G127" s="171" t="str">
        <f>IF(F127=0,"",VLOOKUP(F127,Cadastro!$C$6:$D$200,2,FALSE))</f>
        <v/>
      </c>
      <c r="H127" s="344"/>
      <c r="I127" s="344"/>
      <c r="J127" s="345"/>
      <c r="K127" s="172" t="str">
        <f t="shared" ca="1" si="1"/>
        <v/>
      </c>
      <c r="P127" s="124"/>
      <c r="Q127" s="125"/>
    </row>
    <row r="128" spans="3:17" ht="35.1" customHeight="1">
      <c r="C128" s="348"/>
      <c r="D128" s="341"/>
      <c r="E128" s="342"/>
      <c r="F128" s="343"/>
      <c r="G128" s="171" t="str">
        <f>IF(F128=0,"",VLOOKUP(F128,Cadastro!$C$6:$D$200,2,FALSE))</f>
        <v/>
      </c>
      <c r="H128" s="344"/>
      <c r="I128" s="344"/>
      <c r="J128" s="345"/>
      <c r="K128" s="172" t="str">
        <f t="shared" ca="1" si="1"/>
        <v/>
      </c>
      <c r="P128" s="124"/>
      <c r="Q128" s="125"/>
    </row>
    <row r="129" spans="3:17" ht="35.1" customHeight="1">
      <c r="C129" s="348"/>
      <c r="D129" s="341"/>
      <c r="E129" s="342"/>
      <c r="F129" s="343"/>
      <c r="G129" s="171" t="str">
        <f>IF(F129=0,"",VLOOKUP(F129,Cadastro!$C$6:$D$200,2,FALSE))</f>
        <v/>
      </c>
      <c r="H129" s="344"/>
      <c r="I129" s="344"/>
      <c r="J129" s="345"/>
      <c r="K129" s="172" t="str">
        <f t="shared" ca="1" si="1"/>
        <v/>
      </c>
      <c r="P129" s="124"/>
      <c r="Q129" s="125"/>
    </row>
    <row r="130" spans="3:17" ht="35.1" customHeight="1">
      <c r="C130" s="340"/>
      <c r="D130" s="341"/>
      <c r="E130" s="342"/>
      <c r="F130" s="342"/>
      <c r="G130" s="170" t="str">
        <f>IF(F130=0,"",VLOOKUP(F130,Cadastro!$C$6:$D$200,2,FALSE))</f>
        <v/>
      </c>
      <c r="H130" s="346"/>
      <c r="I130" s="346"/>
      <c r="J130" s="347"/>
      <c r="K130" s="172" t="str">
        <f t="shared" ca="1" si="1"/>
        <v/>
      </c>
      <c r="P130" s="124"/>
      <c r="Q130" s="125"/>
    </row>
    <row r="131" spans="3:17" ht="35.1" customHeight="1">
      <c r="C131" s="340"/>
      <c r="D131" s="341"/>
      <c r="E131" s="342"/>
      <c r="F131" s="342"/>
      <c r="G131" s="170" t="str">
        <f>IF(F131=0,"",VLOOKUP(F131,Cadastro!$C$6:$D$200,2,FALSE))</f>
        <v/>
      </c>
      <c r="H131" s="346"/>
      <c r="I131" s="346"/>
      <c r="J131" s="347"/>
      <c r="K131" s="172" t="str">
        <f t="shared" ca="1" si="1"/>
        <v/>
      </c>
      <c r="P131" s="124"/>
      <c r="Q131" s="125"/>
    </row>
    <row r="132" spans="3:17" ht="35.1" customHeight="1">
      <c r="C132" s="348"/>
      <c r="D132" s="341"/>
      <c r="E132" s="342"/>
      <c r="F132" s="343"/>
      <c r="G132" s="171" t="str">
        <f>IF(F132=0,"",VLOOKUP(F132,Cadastro!$C$6:$D$200,2,FALSE))</f>
        <v/>
      </c>
      <c r="H132" s="344"/>
      <c r="I132" s="344"/>
      <c r="J132" s="345"/>
      <c r="K132" s="172" t="str">
        <f t="shared" ca="1" si="1"/>
        <v/>
      </c>
      <c r="P132" s="124"/>
      <c r="Q132" s="125"/>
    </row>
    <row r="133" spans="3:17" ht="35.1" customHeight="1">
      <c r="C133" s="348"/>
      <c r="D133" s="341"/>
      <c r="E133" s="342"/>
      <c r="F133" s="343"/>
      <c r="G133" s="171" t="str">
        <f>IF(F133=0,"",VLOOKUP(F133,Cadastro!$C$6:$D$200,2,FALSE))</f>
        <v/>
      </c>
      <c r="H133" s="344"/>
      <c r="I133" s="344"/>
      <c r="J133" s="345"/>
      <c r="K133" s="172" t="str">
        <f t="shared" ca="1" si="1"/>
        <v/>
      </c>
      <c r="P133" s="124"/>
      <c r="Q133" s="125"/>
    </row>
    <row r="134" spans="3:17" ht="35.1" customHeight="1">
      <c r="C134" s="348"/>
      <c r="D134" s="341"/>
      <c r="E134" s="342"/>
      <c r="F134" s="343"/>
      <c r="G134" s="171" t="str">
        <f>IF(F134=0,"",VLOOKUP(F134,Cadastro!$C$6:$D$200,2,FALSE))</f>
        <v/>
      </c>
      <c r="H134" s="344"/>
      <c r="I134" s="344"/>
      <c r="J134" s="345"/>
      <c r="K134" s="172" t="str">
        <f t="shared" ca="1" si="1"/>
        <v/>
      </c>
      <c r="P134" s="124"/>
      <c r="Q134" s="125"/>
    </row>
    <row r="135" spans="3:17" ht="35.1" customHeight="1">
      <c r="C135" s="340"/>
      <c r="D135" s="341"/>
      <c r="E135" s="342"/>
      <c r="F135" s="342"/>
      <c r="G135" s="170" t="str">
        <f>IF(F135=0,"",VLOOKUP(F135,Cadastro!$C$6:$D$200,2,FALSE))</f>
        <v/>
      </c>
      <c r="H135" s="346"/>
      <c r="I135" s="346"/>
      <c r="J135" s="347"/>
      <c r="K135" s="172" t="str">
        <f t="shared" ref="K135:K198" ca="1" si="2">IF(J135=0,"",IF(J135="Concluido","Concluido",IF(AND(TODAY()&gt;I135,J135&lt;&gt;"Concluido"),"Retrasado",IF(AND(TODAY()&lt;H135,J135="No iniciado"),"En espera",IF(AND(TODAY()&lt;H135,J135="En proceso"),"Temprano",IF(AND(TODAY()&gt;=H135,TODAY()&lt;=I135,J135="En proceso"),"En proceso","Retrasado"))))))</f>
        <v/>
      </c>
      <c r="P135" s="124"/>
      <c r="Q135" s="125"/>
    </row>
    <row r="136" spans="3:17" ht="35.1" customHeight="1">
      <c r="C136" s="340"/>
      <c r="D136" s="341"/>
      <c r="E136" s="342"/>
      <c r="F136" s="342"/>
      <c r="G136" s="170" t="str">
        <f>IF(F136=0,"",VLOOKUP(F136,Cadastro!$C$6:$D$200,2,FALSE))</f>
        <v/>
      </c>
      <c r="H136" s="346"/>
      <c r="I136" s="346"/>
      <c r="J136" s="347"/>
      <c r="K136" s="172" t="str">
        <f t="shared" ca="1" si="2"/>
        <v/>
      </c>
      <c r="P136" s="124"/>
      <c r="Q136" s="125"/>
    </row>
    <row r="137" spans="3:17" ht="35.1" customHeight="1">
      <c r="C137" s="348"/>
      <c r="D137" s="341"/>
      <c r="E137" s="342"/>
      <c r="F137" s="343"/>
      <c r="G137" s="171" t="str">
        <f>IF(F137=0,"",VLOOKUP(F137,Cadastro!$C$6:$D$200,2,FALSE))</f>
        <v/>
      </c>
      <c r="H137" s="344"/>
      <c r="I137" s="344"/>
      <c r="J137" s="345"/>
      <c r="K137" s="172" t="str">
        <f t="shared" ca="1" si="2"/>
        <v/>
      </c>
      <c r="P137" s="124"/>
      <c r="Q137" s="125"/>
    </row>
    <row r="138" spans="3:17" ht="35.1" customHeight="1">
      <c r="C138" s="348"/>
      <c r="D138" s="341"/>
      <c r="E138" s="342"/>
      <c r="F138" s="343"/>
      <c r="G138" s="171" t="str">
        <f>IF(F138=0,"",VLOOKUP(F138,Cadastro!$C$6:$D$200,2,FALSE))</f>
        <v/>
      </c>
      <c r="H138" s="344"/>
      <c r="I138" s="344"/>
      <c r="J138" s="345"/>
      <c r="K138" s="172" t="str">
        <f t="shared" ca="1" si="2"/>
        <v/>
      </c>
      <c r="P138" s="124"/>
      <c r="Q138" s="125"/>
    </row>
    <row r="139" spans="3:17" ht="35.1" customHeight="1">
      <c r="C139" s="348"/>
      <c r="D139" s="341"/>
      <c r="E139" s="342"/>
      <c r="F139" s="343"/>
      <c r="G139" s="171" t="str">
        <f>IF(F139=0,"",VLOOKUP(F139,Cadastro!$C$6:$D$200,2,FALSE))</f>
        <v/>
      </c>
      <c r="H139" s="344"/>
      <c r="I139" s="344"/>
      <c r="J139" s="345"/>
      <c r="K139" s="172" t="str">
        <f t="shared" ca="1" si="2"/>
        <v/>
      </c>
      <c r="P139" s="124"/>
      <c r="Q139" s="125"/>
    </row>
    <row r="140" spans="3:17" ht="35.1" customHeight="1">
      <c r="C140" s="340"/>
      <c r="D140" s="341"/>
      <c r="E140" s="342"/>
      <c r="F140" s="342"/>
      <c r="G140" s="170" t="str">
        <f>IF(F140=0,"",VLOOKUP(F140,Cadastro!$C$6:$D$200,2,FALSE))</f>
        <v/>
      </c>
      <c r="H140" s="346"/>
      <c r="I140" s="346"/>
      <c r="J140" s="347"/>
      <c r="K140" s="172" t="str">
        <f t="shared" ca="1" si="2"/>
        <v/>
      </c>
      <c r="P140" s="124"/>
      <c r="Q140" s="125"/>
    </row>
    <row r="141" spans="3:17" ht="35.1" customHeight="1">
      <c r="C141" s="340"/>
      <c r="D141" s="341"/>
      <c r="E141" s="342"/>
      <c r="F141" s="342"/>
      <c r="G141" s="170" t="str">
        <f>IF(F141=0,"",VLOOKUP(F141,Cadastro!$C$6:$D$200,2,FALSE))</f>
        <v/>
      </c>
      <c r="H141" s="346"/>
      <c r="I141" s="346"/>
      <c r="J141" s="347"/>
      <c r="K141" s="172" t="str">
        <f t="shared" ca="1" si="2"/>
        <v/>
      </c>
      <c r="P141" s="124"/>
      <c r="Q141" s="125"/>
    </row>
    <row r="142" spans="3:17" ht="35.1" customHeight="1">
      <c r="C142" s="348"/>
      <c r="D142" s="341"/>
      <c r="E142" s="342"/>
      <c r="F142" s="343"/>
      <c r="G142" s="171" t="str">
        <f>IF(F142=0,"",VLOOKUP(F142,Cadastro!$C$6:$D$200,2,FALSE))</f>
        <v/>
      </c>
      <c r="H142" s="344"/>
      <c r="I142" s="344"/>
      <c r="J142" s="345"/>
      <c r="K142" s="172" t="str">
        <f t="shared" ca="1" si="2"/>
        <v/>
      </c>
      <c r="P142" s="124"/>
      <c r="Q142" s="125"/>
    </row>
    <row r="143" spans="3:17" ht="35.1" customHeight="1">
      <c r="C143" s="348"/>
      <c r="D143" s="341"/>
      <c r="E143" s="342"/>
      <c r="F143" s="343"/>
      <c r="G143" s="171" t="str">
        <f>IF(F143=0,"",VLOOKUP(F143,Cadastro!$C$6:$D$200,2,FALSE))</f>
        <v/>
      </c>
      <c r="H143" s="344"/>
      <c r="I143" s="344"/>
      <c r="J143" s="345"/>
      <c r="K143" s="172" t="str">
        <f t="shared" ca="1" si="2"/>
        <v/>
      </c>
      <c r="P143" s="124"/>
      <c r="Q143" s="125"/>
    </row>
    <row r="144" spans="3:17" ht="35.1" customHeight="1">
      <c r="C144" s="348"/>
      <c r="D144" s="341"/>
      <c r="E144" s="342"/>
      <c r="F144" s="343"/>
      <c r="G144" s="171" t="str">
        <f>IF(F144=0,"",VLOOKUP(F144,Cadastro!$C$6:$D$200,2,FALSE))</f>
        <v/>
      </c>
      <c r="H144" s="344"/>
      <c r="I144" s="344"/>
      <c r="J144" s="345"/>
      <c r="K144" s="172" t="str">
        <f t="shared" ca="1" si="2"/>
        <v/>
      </c>
      <c r="P144" s="124"/>
      <c r="Q144" s="125"/>
    </row>
    <row r="145" spans="3:17" ht="35.1" customHeight="1">
      <c r="C145" s="340"/>
      <c r="D145" s="341"/>
      <c r="E145" s="342"/>
      <c r="F145" s="342"/>
      <c r="G145" s="170" t="str">
        <f>IF(F145=0,"",VLOOKUP(F145,Cadastro!$C$6:$D$200,2,FALSE))</f>
        <v/>
      </c>
      <c r="H145" s="346"/>
      <c r="I145" s="346"/>
      <c r="J145" s="347"/>
      <c r="K145" s="172" t="str">
        <f t="shared" ca="1" si="2"/>
        <v/>
      </c>
      <c r="P145" s="124"/>
      <c r="Q145" s="125"/>
    </row>
    <row r="146" spans="3:17" ht="35.1" customHeight="1">
      <c r="C146" s="340"/>
      <c r="D146" s="341"/>
      <c r="E146" s="342"/>
      <c r="F146" s="342"/>
      <c r="G146" s="170" t="str">
        <f>IF(F146=0,"",VLOOKUP(F146,Cadastro!$C$6:$D$200,2,FALSE))</f>
        <v/>
      </c>
      <c r="H146" s="346"/>
      <c r="I146" s="346"/>
      <c r="J146" s="347"/>
      <c r="K146" s="172" t="str">
        <f t="shared" ca="1" si="2"/>
        <v/>
      </c>
      <c r="P146" s="124"/>
      <c r="Q146" s="125"/>
    </row>
    <row r="147" spans="3:17" ht="35.1" customHeight="1">
      <c r="C147" s="348"/>
      <c r="D147" s="341"/>
      <c r="E147" s="342"/>
      <c r="F147" s="343"/>
      <c r="G147" s="171" t="str">
        <f>IF(F147=0,"",VLOOKUP(F147,Cadastro!$C$6:$D$200,2,FALSE))</f>
        <v/>
      </c>
      <c r="H147" s="344"/>
      <c r="I147" s="344"/>
      <c r="J147" s="345"/>
      <c r="K147" s="172" t="str">
        <f t="shared" ca="1" si="2"/>
        <v/>
      </c>
      <c r="P147" s="124"/>
      <c r="Q147" s="125"/>
    </row>
    <row r="148" spans="3:17" ht="35.1" customHeight="1">
      <c r="C148" s="348"/>
      <c r="D148" s="341"/>
      <c r="E148" s="342"/>
      <c r="F148" s="343"/>
      <c r="G148" s="171" t="str">
        <f>IF(F148=0,"",VLOOKUP(F148,Cadastro!$C$6:$D$200,2,FALSE))</f>
        <v/>
      </c>
      <c r="H148" s="344"/>
      <c r="I148" s="344"/>
      <c r="J148" s="345"/>
      <c r="K148" s="172" t="str">
        <f t="shared" ca="1" si="2"/>
        <v/>
      </c>
      <c r="P148" s="124"/>
      <c r="Q148" s="125"/>
    </row>
    <row r="149" spans="3:17" ht="35.1" customHeight="1">
      <c r="C149" s="348"/>
      <c r="D149" s="341"/>
      <c r="E149" s="342"/>
      <c r="F149" s="343"/>
      <c r="G149" s="171" t="str">
        <f>IF(F149=0,"",VLOOKUP(F149,Cadastro!$C$6:$D$200,2,FALSE))</f>
        <v/>
      </c>
      <c r="H149" s="344"/>
      <c r="I149" s="344"/>
      <c r="J149" s="345"/>
      <c r="K149" s="172" t="str">
        <f t="shared" ca="1" si="2"/>
        <v/>
      </c>
      <c r="P149" s="124"/>
      <c r="Q149" s="125"/>
    </row>
    <row r="150" spans="3:17" ht="35.1" customHeight="1">
      <c r="C150" s="340"/>
      <c r="D150" s="341"/>
      <c r="E150" s="342"/>
      <c r="F150" s="342"/>
      <c r="G150" s="170" t="str">
        <f>IF(F150=0,"",VLOOKUP(F150,Cadastro!$C$6:$D$200,2,FALSE))</f>
        <v/>
      </c>
      <c r="H150" s="346"/>
      <c r="I150" s="346"/>
      <c r="J150" s="347"/>
      <c r="K150" s="172" t="str">
        <f t="shared" ca="1" si="2"/>
        <v/>
      </c>
      <c r="P150" s="124"/>
      <c r="Q150" s="125"/>
    </row>
    <row r="151" spans="3:17" ht="35.1" customHeight="1">
      <c r="C151" s="340"/>
      <c r="D151" s="341"/>
      <c r="E151" s="342"/>
      <c r="F151" s="342"/>
      <c r="G151" s="170" t="str">
        <f>IF(F151=0,"",VLOOKUP(F151,Cadastro!$C$6:$D$200,2,FALSE))</f>
        <v/>
      </c>
      <c r="H151" s="346"/>
      <c r="I151" s="346"/>
      <c r="J151" s="347"/>
      <c r="K151" s="172" t="str">
        <f t="shared" ca="1" si="2"/>
        <v/>
      </c>
      <c r="P151" s="124"/>
      <c r="Q151" s="125"/>
    </row>
    <row r="152" spans="3:17" ht="35.1" customHeight="1">
      <c r="C152" s="348"/>
      <c r="D152" s="341"/>
      <c r="E152" s="342"/>
      <c r="F152" s="343"/>
      <c r="G152" s="171" t="str">
        <f>IF(F152=0,"",VLOOKUP(F152,Cadastro!$C$6:$D$200,2,FALSE))</f>
        <v/>
      </c>
      <c r="H152" s="344"/>
      <c r="I152" s="344"/>
      <c r="J152" s="345"/>
      <c r="K152" s="172" t="str">
        <f t="shared" ca="1" si="2"/>
        <v/>
      </c>
      <c r="P152" s="124"/>
      <c r="Q152" s="125"/>
    </row>
    <row r="153" spans="3:17" ht="35.1" customHeight="1">
      <c r="C153" s="348"/>
      <c r="D153" s="341"/>
      <c r="E153" s="342"/>
      <c r="F153" s="343"/>
      <c r="G153" s="171" t="str">
        <f>IF(F153=0,"",VLOOKUP(F153,Cadastro!$C$6:$D$200,2,FALSE))</f>
        <v/>
      </c>
      <c r="H153" s="344"/>
      <c r="I153" s="344"/>
      <c r="J153" s="345"/>
      <c r="K153" s="172" t="str">
        <f t="shared" ca="1" si="2"/>
        <v/>
      </c>
      <c r="P153" s="124"/>
      <c r="Q153" s="125"/>
    </row>
    <row r="154" spans="3:17" ht="35.1" customHeight="1">
      <c r="C154" s="348"/>
      <c r="D154" s="341"/>
      <c r="E154" s="342"/>
      <c r="F154" s="343"/>
      <c r="G154" s="171" t="str">
        <f>IF(F154=0,"",VLOOKUP(F154,Cadastro!$C$6:$D$200,2,FALSE))</f>
        <v/>
      </c>
      <c r="H154" s="344"/>
      <c r="I154" s="344"/>
      <c r="J154" s="345"/>
      <c r="K154" s="172" t="str">
        <f t="shared" ca="1" si="2"/>
        <v/>
      </c>
      <c r="P154" s="124"/>
      <c r="Q154" s="125"/>
    </row>
    <row r="155" spans="3:17" ht="35.1" customHeight="1">
      <c r="C155" s="340"/>
      <c r="D155" s="341"/>
      <c r="E155" s="342"/>
      <c r="F155" s="342"/>
      <c r="G155" s="170" t="str">
        <f>IF(F155=0,"",VLOOKUP(F155,Cadastro!$C$6:$D$200,2,FALSE))</f>
        <v/>
      </c>
      <c r="H155" s="346"/>
      <c r="I155" s="346"/>
      <c r="J155" s="347"/>
      <c r="K155" s="172" t="str">
        <f t="shared" ca="1" si="2"/>
        <v/>
      </c>
      <c r="P155" s="124"/>
      <c r="Q155" s="125"/>
    </row>
    <row r="156" spans="3:17" ht="35.1" customHeight="1">
      <c r="C156" s="340"/>
      <c r="D156" s="341"/>
      <c r="E156" s="342"/>
      <c r="F156" s="342"/>
      <c r="G156" s="170" t="str">
        <f>IF(F156=0,"",VLOOKUP(F156,Cadastro!$C$6:$D$200,2,FALSE))</f>
        <v/>
      </c>
      <c r="H156" s="346"/>
      <c r="I156" s="346"/>
      <c r="J156" s="347"/>
      <c r="K156" s="172" t="str">
        <f t="shared" ca="1" si="2"/>
        <v/>
      </c>
      <c r="P156" s="124"/>
      <c r="Q156" s="125"/>
    </row>
    <row r="157" spans="3:17" ht="35.1" customHeight="1">
      <c r="C157" s="348"/>
      <c r="D157" s="341"/>
      <c r="E157" s="342"/>
      <c r="F157" s="343"/>
      <c r="G157" s="171" t="str">
        <f>IF(F157=0,"",VLOOKUP(F157,Cadastro!$C$6:$D$200,2,FALSE))</f>
        <v/>
      </c>
      <c r="H157" s="344"/>
      <c r="I157" s="344"/>
      <c r="J157" s="345"/>
      <c r="K157" s="172" t="str">
        <f t="shared" ca="1" si="2"/>
        <v/>
      </c>
      <c r="P157" s="124"/>
      <c r="Q157" s="125"/>
    </row>
    <row r="158" spans="3:17" ht="35.1" customHeight="1">
      <c r="C158" s="348"/>
      <c r="D158" s="341"/>
      <c r="E158" s="342"/>
      <c r="F158" s="343"/>
      <c r="G158" s="171" t="str">
        <f>IF(F158=0,"",VLOOKUP(F158,Cadastro!$C$6:$D$200,2,FALSE))</f>
        <v/>
      </c>
      <c r="H158" s="344"/>
      <c r="I158" s="344"/>
      <c r="J158" s="345"/>
      <c r="K158" s="172" t="str">
        <f t="shared" ca="1" si="2"/>
        <v/>
      </c>
      <c r="P158" s="124"/>
      <c r="Q158" s="125"/>
    </row>
    <row r="159" spans="3:17" ht="35.1" customHeight="1">
      <c r="C159" s="348"/>
      <c r="D159" s="341"/>
      <c r="E159" s="342"/>
      <c r="F159" s="343"/>
      <c r="G159" s="171" t="str">
        <f>IF(F159=0,"",VLOOKUP(F159,Cadastro!$C$6:$D$200,2,FALSE))</f>
        <v/>
      </c>
      <c r="H159" s="344"/>
      <c r="I159" s="344"/>
      <c r="J159" s="345"/>
      <c r="K159" s="172" t="str">
        <f t="shared" ca="1" si="2"/>
        <v/>
      </c>
      <c r="P159" s="124"/>
      <c r="Q159" s="125"/>
    </row>
    <row r="160" spans="3:17" ht="35.1" customHeight="1">
      <c r="C160" s="340"/>
      <c r="D160" s="341"/>
      <c r="E160" s="342"/>
      <c r="F160" s="342"/>
      <c r="G160" s="170" t="str">
        <f>IF(F160=0,"",VLOOKUP(F160,Cadastro!$C$6:$D$200,2,FALSE))</f>
        <v/>
      </c>
      <c r="H160" s="346"/>
      <c r="I160" s="346"/>
      <c r="J160" s="347"/>
      <c r="K160" s="172" t="str">
        <f t="shared" ca="1" si="2"/>
        <v/>
      </c>
      <c r="P160" s="124"/>
      <c r="Q160" s="125"/>
    </row>
    <row r="161" spans="3:17" ht="35.1" customHeight="1">
      <c r="C161" s="340"/>
      <c r="D161" s="341"/>
      <c r="E161" s="342"/>
      <c r="F161" s="342"/>
      <c r="G161" s="170" t="str">
        <f>IF(F161=0,"",VLOOKUP(F161,Cadastro!$C$6:$D$200,2,FALSE))</f>
        <v/>
      </c>
      <c r="H161" s="346"/>
      <c r="I161" s="346"/>
      <c r="J161" s="347"/>
      <c r="K161" s="172" t="str">
        <f t="shared" ca="1" si="2"/>
        <v/>
      </c>
      <c r="P161" s="124"/>
      <c r="Q161" s="125"/>
    </row>
    <row r="162" spans="3:17" ht="35.1" customHeight="1">
      <c r="C162" s="348"/>
      <c r="D162" s="341"/>
      <c r="E162" s="342"/>
      <c r="F162" s="343"/>
      <c r="G162" s="171" t="str">
        <f>IF(F162=0,"",VLOOKUP(F162,Cadastro!$C$6:$D$200,2,FALSE))</f>
        <v/>
      </c>
      <c r="H162" s="344"/>
      <c r="I162" s="344"/>
      <c r="J162" s="345"/>
      <c r="K162" s="172" t="str">
        <f t="shared" ca="1" si="2"/>
        <v/>
      </c>
      <c r="P162" s="124"/>
      <c r="Q162" s="125"/>
    </row>
    <row r="163" spans="3:17" ht="35.1" customHeight="1">
      <c r="C163" s="348"/>
      <c r="D163" s="341"/>
      <c r="E163" s="342"/>
      <c r="F163" s="343"/>
      <c r="G163" s="171" t="str">
        <f>IF(F163=0,"",VLOOKUP(F163,Cadastro!$C$6:$D$200,2,FALSE))</f>
        <v/>
      </c>
      <c r="H163" s="344"/>
      <c r="I163" s="344"/>
      <c r="J163" s="345"/>
      <c r="K163" s="172" t="str">
        <f t="shared" ca="1" si="2"/>
        <v/>
      </c>
      <c r="P163" s="124"/>
      <c r="Q163" s="125"/>
    </row>
    <row r="164" spans="3:17" ht="35.1" customHeight="1">
      <c r="C164" s="348"/>
      <c r="D164" s="341"/>
      <c r="E164" s="342"/>
      <c r="F164" s="343"/>
      <c r="G164" s="171" t="str">
        <f>IF(F164=0,"",VLOOKUP(F164,Cadastro!$C$6:$D$200,2,FALSE))</f>
        <v/>
      </c>
      <c r="H164" s="344"/>
      <c r="I164" s="344"/>
      <c r="J164" s="345"/>
      <c r="K164" s="172" t="str">
        <f t="shared" ca="1" si="2"/>
        <v/>
      </c>
      <c r="P164" s="124"/>
      <c r="Q164" s="125"/>
    </row>
    <row r="165" spans="3:17" ht="35.1" customHeight="1">
      <c r="C165" s="340"/>
      <c r="D165" s="341"/>
      <c r="E165" s="342"/>
      <c r="F165" s="342"/>
      <c r="G165" s="170" t="str">
        <f>IF(F165=0,"",VLOOKUP(F165,Cadastro!$C$6:$D$200,2,FALSE))</f>
        <v/>
      </c>
      <c r="H165" s="346"/>
      <c r="I165" s="346"/>
      <c r="J165" s="347"/>
      <c r="K165" s="172" t="str">
        <f t="shared" ca="1" si="2"/>
        <v/>
      </c>
      <c r="P165" s="124"/>
      <c r="Q165" s="125"/>
    </row>
    <row r="166" spans="3:17" ht="35.1" customHeight="1">
      <c r="C166" s="340"/>
      <c r="D166" s="341"/>
      <c r="E166" s="342"/>
      <c r="F166" s="342"/>
      <c r="G166" s="170" t="str">
        <f>IF(F166=0,"",VLOOKUP(F166,Cadastro!$C$6:$D$200,2,FALSE))</f>
        <v/>
      </c>
      <c r="H166" s="346"/>
      <c r="I166" s="346"/>
      <c r="J166" s="347"/>
      <c r="K166" s="172" t="str">
        <f t="shared" ca="1" si="2"/>
        <v/>
      </c>
      <c r="P166" s="124"/>
      <c r="Q166" s="125"/>
    </row>
    <row r="167" spans="3:17" ht="35.1" customHeight="1">
      <c r="C167" s="348"/>
      <c r="D167" s="341"/>
      <c r="E167" s="342"/>
      <c r="F167" s="343"/>
      <c r="G167" s="171" t="str">
        <f>IF(F167=0,"",VLOOKUP(F167,Cadastro!$C$6:$D$200,2,FALSE))</f>
        <v/>
      </c>
      <c r="H167" s="344"/>
      <c r="I167" s="344"/>
      <c r="J167" s="345"/>
      <c r="K167" s="172" t="str">
        <f t="shared" ca="1" si="2"/>
        <v/>
      </c>
      <c r="P167" s="124"/>
      <c r="Q167" s="125"/>
    </row>
    <row r="168" spans="3:17" ht="35.1" customHeight="1">
      <c r="C168" s="348"/>
      <c r="D168" s="341"/>
      <c r="E168" s="342"/>
      <c r="F168" s="343"/>
      <c r="G168" s="171" t="str">
        <f>IF(F168=0,"",VLOOKUP(F168,Cadastro!$C$6:$D$200,2,FALSE))</f>
        <v/>
      </c>
      <c r="H168" s="344"/>
      <c r="I168" s="344"/>
      <c r="J168" s="345"/>
      <c r="K168" s="172" t="str">
        <f t="shared" ca="1" si="2"/>
        <v/>
      </c>
      <c r="P168" s="124"/>
      <c r="Q168" s="125"/>
    </row>
    <row r="169" spans="3:17" ht="35.1" customHeight="1">
      <c r="C169" s="348"/>
      <c r="D169" s="341"/>
      <c r="E169" s="342"/>
      <c r="F169" s="343"/>
      <c r="G169" s="171" t="str">
        <f>IF(F169=0,"",VLOOKUP(F169,Cadastro!$C$6:$D$200,2,FALSE))</f>
        <v/>
      </c>
      <c r="H169" s="344"/>
      <c r="I169" s="344"/>
      <c r="J169" s="345"/>
      <c r="K169" s="172" t="str">
        <f t="shared" ca="1" si="2"/>
        <v/>
      </c>
      <c r="P169" s="124"/>
      <c r="Q169" s="125"/>
    </row>
    <row r="170" spans="3:17" ht="35.1" customHeight="1">
      <c r="C170" s="340"/>
      <c r="D170" s="341"/>
      <c r="E170" s="342"/>
      <c r="F170" s="342"/>
      <c r="G170" s="170" t="str">
        <f>IF(F170=0,"",VLOOKUP(F170,Cadastro!$C$6:$D$200,2,FALSE))</f>
        <v/>
      </c>
      <c r="H170" s="346"/>
      <c r="I170" s="346"/>
      <c r="J170" s="347"/>
      <c r="K170" s="172" t="str">
        <f t="shared" ca="1" si="2"/>
        <v/>
      </c>
      <c r="P170" s="124"/>
      <c r="Q170" s="125"/>
    </row>
    <row r="171" spans="3:17" ht="35.1" customHeight="1">
      <c r="C171" s="340"/>
      <c r="D171" s="341"/>
      <c r="E171" s="342"/>
      <c r="F171" s="342"/>
      <c r="G171" s="170" t="str">
        <f>IF(F171=0,"",VLOOKUP(F171,Cadastro!$C$6:$D$200,2,FALSE))</f>
        <v/>
      </c>
      <c r="H171" s="346"/>
      <c r="I171" s="346"/>
      <c r="J171" s="347"/>
      <c r="K171" s="172" t="str">
        <f t="shared" ca="1" si="2"/>
        <v/>
      </c>
      <c r="P171" s="124"/>
      <c r="Q171" s="125"/>
    </row>
    <row r="172" spans="3:17" ht="35.1" customHeight="1">
      <c r="C172" s="348"/>
      <c r="D172" s="341"/>
      <c r="E172" s="342"/>
      <c r="F172" s="343"/>
      <c r="G172" s="171" t="str">
        <f>IF(F172=0,"",VLOOKUP(F172,Cadastro!$C$6:$D$200,2,FALSE))</f>
        <v/>
      </c>
      <c r="H172" s="344"/>
      <c r="I172" s="344"/>
      <c r="J172" s="345"/>
      <c r="K172" s="172" t="str">
        <f t="shared" ca="1" si="2"/>
        <v/>
      </c>
      <c r="P172" s="124"/>
      <c r="Q172" s="125"/>
    </row>
    <row r="173" spans="3:17" ht="35.1" customHeight="1">
      <c r="C173" s="348"/>
      <c r="D173" s="341"/>
      <c r="E173" s="342"/>
      <c r="F173" s="343"/>
      <c r="G173" s="171" t="str">
        <f>IF(F173=0,"",VLOOKUP(F173,Cadastro!$C$6:$D$200,2,FALSE))</f>
        <v/>
      </c>
      <c r="H173" s="344"/>
      <c r="I173" s="344"/>
      <c r="J173" s="345"/>
      <c r="K173" s="172" t="str">
        <f t="shared" ca="1" si="2"/>
        <v/>
      </c>
      <c r="P173" s="124"/>
      <c r="Q173" s="125"/>
    </row>
    <row r="174" spans="3:17" ht="35.1" customHeight="1">
      <c r="C174" s="348"/>
      <c r="D174" s="341"/>
      <c r="E174" s="342"/>
      <c r="F174" s="343"/>
      <c r="G174" s="171" t="str">
        <f>IF(F174=0,"",VLOOKUP(F174,Cadastro!$C$6:$D$200,2,FALSE))</f>
        <v/>
      </c>
      <c r="H174" s="344"/>
      <c r="I174" s="344"/>
      <c r="J174" s="345"/>
      <c r="K174" s="172" t="str">
        <f t="shared" ca="1" si="2"/>
        <v/>
      </c>
      <c r="P174" s="124"/>
      <c r="Q174" s="125"/>
    </row>
    <row r="175" spans="3:17" ht="35.1" customHeight="1">
      <c r="C175" s="340"/>
      <c r="D175" s="341"/>
      <c r="E175" s="342"/>
      <c r="F175" s="342"/>
      <c r="G175" s="170" t="str">
        <f>IF(F175=0,"",VLOOKUP(F175,Cadastro!$C$6:$D$200,2,FALSE))</f>
        <v/>
      </c>
      <c r="H175" s="346"/>
      <c r="I175" s="346"/>
      <c r="J175" s="347"/>
      <c r="K175" s="172" t="str">
        <f t="shared" ca="1" si="2"/>
        <v/>
      </c>
      <c r="P175" s="124"/>
      <c r="Q175" s="125"/>
    </row>
    <row r="176" spans="3:17" ht="35.1" customHeight="1">
      <c r="C176" s="340"/>
      <c r="D176" s="341"/>
      <c r="E176" s="342"/>
      <c r="F176" s="342"/>
      <c r="G176" s="170" t="str">
        <f>IF(F176=0,"",VLOOKUP(F176,Cadastro!$C$6:$D$200,2,FALSE))</f>
        <v/>
      </c>
      <c r="H176" s="346"/>
      <c r="I176" s="346"/>
      <c r="J176" s="347"/>
      <c r="K176" s="172" t="str">
        <f t="shared" ca="1" si="2"/>
        <v/>
      </c>
      <c r="P176" s="124"/>
      <c r="Q176" s="125"/>
    </row>
    <row r="177" spans="3:17" ht="35.1" customHeight="1">
      <c r="C177" s="348"/>
      <c r="D177" s="341"/>
      <c r="E177" s="342"/>
      <c r="F177" s="343"/>
      <c r="G177" s="171" t="str">
        <f>IF(F177=0,"",VLOOKUP(F177,Cadastro!$C$6:$D$200,2,FALSE))</f>
        <v/>
      </c>
      <c r="H177" s="344"/>
      <c r="I177" s="344"/>
      <c r="J177" s="345"/>
      <c r="K177" s="172" t="str">
        <f t="shared" ca="1" si="2"/>
        <v/>
      </c>
      <c r="P177" s="124"/>
      <c r="Q177" s="125"/>
    </row>
    <row r="178" spans="3:17" ht="35.1" customHeight="1">
      <c r="C178" s="348"/>
      <c r="D178" s="341"/>
      <c r="E178" s="342"/>
      <c r="F178" s="343"/>
      <c r="G178" s="171" t="str">
        <f>IF(F178=0,"",VLOOKUP(F178,Cadastro!$C$6:$D$200,2,FALSE))</f>
        <v/>
      </c>
      <c r="H178" s="344"/>
      <c r="I178" s="344"/>
      <c r="J178" s="345"/>
      <c r="K178" s="172" t="str">
        <f t="shared" ca="1" si="2"/>
        <v/>
      </c>
      <c r="P178" s="124"/>
      <c r="Q178" s="125"/>
    </row>
    <row r="179" spans="3:17" ht="35.1" customHeight="1">
      <c r="C179" s="348"/>
      <c r="D179" s="341"/>
      <c r="E179" s="342"/>
      <c r="F179" s="343"/>
      <c r="G179" s="171" t="str">
        <f>IF(F179=0,"",VLOOKUP(F179,Cadastro!$C$6:$D$200,2,FALSE))</f>
        <v/>
      </c>
      <c r="H179" s="344"/>
      <c r="I179" s="344"/>
      <c r="J179" s="345"/>
      <c r="K179" s="172" t="str">
        <f t="shared" ca="1" si="2"/>
        <v/>
      </c>
      <c r="P179" s="124"/>
      <c r="Q179" s="125"/>
    </row>
    <row r="180" spans="3:17" ht="35.1" customHeight="1">
      <c r="C180" s="340"/>
      <c r="D180" s="341"/>
      <c r="E180" s="342"/>
      <c r="F180" s="342"/>
      <c r="G180" s="170" t="str">
        <f>IF(F180=0,"",VLOOKUP(F180,Cadastro!$C$6:$D$200,2,FALSE))</f>
        <v/>
      </c>
      <c r="H180" s="346"/>
      <c r="I180" s="346"/>
      <c r="J180" s="347"/>
      <c r="K180" s="172" t="str">
        <f t="shared" ca="1" si="2"/>
        <v/>
      </c>
      <c r="P180" s="124"/>
      <c r="Q180" s="125"/>
    </row>
    <row r="181" spans="3:17" ht="35.1" customHeight="1">
      <c r="C181" s="340"/>
      <c r="D181" s="341"/>
      <c r="E181" s="342"/>
      <c r="F181" s="342"/>
      <c r="G181" s="170" t="str">
        <f>IF(F181=0,"",VLOOKUP(F181,Cadastro!$C$6:$D$200,2,FALSE))</f>
        <v/>
      </c>
      <c r="H181" s="346"/>
      <c r="I181" s="346"/>
      <c r="J181" s="347"/>
      <c r="K181" s="172" t="str">
        <f t="shared" ca="1" si="2"/>
        <v/>
      </c>
      <c r="P181" s="124"/>
      <c r="Q181" s="125"/>
    </row>
    <row r="182" spans="3:17" ht="35.1" customHeight="1">
      <c r="C182" s="348"/>
      <c r="D182" s="341"/>
      <c r="E182" s="342"/>
      <c r="F182" s="343"/>
      <c r="G182" s="171" t="str">
        <f>IF(F182=0,"",VLOOKUP(F182,Cadastro!$C$6:$D$200,2,FALSE))</f>
        <v/>
      </c>
      <c r="H182" s="344"/>
      <c r="I182" s="344"/>
      <c r="J182" s="345"/>
      <c r="K182" s="172" t="str">
        <f t="shared" ca="1" si="2"/>
        <v/>
      </c>
      <c r="P182" s="124"/>
      <c r="Q182" s="125"/>
    </row>
    <row r="183" spans="3:17" ht="35.1" customHeight="1">
      <c r="C183" s="348"/>
      <c r="D183" s="341"/>
      <c r="E183" s="342"/>
      <c r="F183" s="343"/>
      <c r="G183" s="171" t="str">
        <f>IF(F183=0,"",VLOOKUP(F183,Cadastro!$C$6:$D$200,2,FALSE))</f>
        <v/>
      </c>
      <c r="H183" s="344"/>
      <c r="I183" s="344"/>
      <c r="J183" s="345"/>
      <c r="K183" s="172" t="str">
        <f t="shared" ca="1" si="2"/>
        <v/>
      </c>
      <c r="P183" s="124"/>
      <c r="Q183" s="125"/>
    </row>
    <row r="184" spans="3:17" ht="35.1" customHeight="1">
      <c r="C184" s="348"/>
      <c r="D184" s="341"/>
      <c r="E184" s="342"/>
      <c r="F184" s="343"/>
      <c r="G184" s="171" t="str">
        <f>IF(F184=0,"",VLOOKUP(F184,Cadastro!$C$6:$D$200,2,FALSE))</f>
        <v/>
      </c>
      <c r="H184" s="344"/>
      <c r="I184" s="344"/>
      <c r="J184" s="345"/>
      <c r="K184" s="172" t="str">
        <f t="shared" ca="1" si="2"/>
        <v/>
      </c>
      <c r="P184" s="124"/>
      <c r="Q184" s="125"/>
    </row>
    <row r="185" spans="3:17" ht="35.1" customHeight="1">
      <c r="C185" s="340"/>
      <c r="D185" s="341"/>
      <c r="E185" s="342"/>
      <c r="F185" s="342"/>
      <c r="G185" s="170" t="str">
        <f>IF(F185=0,"",VLOOKUP(F185,Cadastro!$C$6:$D$200,2,FALSE))</f>
        <v/>
      </c>
      <c r="H185" s="346"/>
      <c r="I185" s="346"/>
      <c r="J185" s="347"/>
      <c r="K185" s="172" t="str">
        <f t="shared" ca="1" si="2"/>
        <v/>
      </c>
      <c r="P185" s="124"/>
      <c r="Q185" s="125"/>
    </row>
    <row r="186" spans="3:17" ht="35.1" customHeight="1">
      <c r="C186" s="340"/>
      <c r="D186" s="341"/>
      <c r="E186" s="342"/>
      <c r="F186" s="342"/>
      <c r="G186" s="170" t="str">
        <f>IF(F186=0,"",VLOOKUP(F186,Cadastro!$C$6:$D$200,2,FALSE))</f>
        <v/>
      </c>
      <c r="H186" s="346"/>
      <c r="I186" s="346"/>
      <c r="J186" s="347"/>
      <c r="K186" s="172" t="str">
        <f t="shared" ca="1" si="2"/>
        <v/>
      </c>
      <c r="P186" s="124"/>
      <c r="Q186" s="125"/>
    </row>
    <row r="187" spans="3:17" ht="35.1" customHeight="1">
      <c r="C187" s="348"/>
      <c r="D187" s="341"/>
      <c r="E187" s="342"/>
      <c r="F187" s="343"/>
      <c r="G187" s="171" t="str">
        <f>IF(F187=0,"",VLOOKUP(F187,Cadastro!$C$6:$D$200,2,FALSE))</f>
        <v/>
      </c>
      <c r="H187" s="344"/>
      <c r="I187" s="344"/>
      <c r="J187" s="345"/>
      <c r="K187" s="172" t="str">
        <f t="shared" ca="1" si="2"/>
        <v/>
      </c>
      <c r="P187" s="124"/>
      <c r="Q187" s="125"/>
    </row>
    <row r="188" spans="3:17" ht="35.1" customHeight="1">
      <c r="C188" s="348"/>
      <c r="D188" s="341"/>
      <c r="E188" s="342"/>
      <c r="F188" s="343"/>
      <c r="G188" s="171" t="str">
        <f>IF(F188=0,"",VLOOKUP(F188,Cadastro!$C$6:$D$200,2,FALSE))</f>
        <v/>
      </c>
      <c r="H188" s="344"/>
      <c r="I188" s="344"/>
      <c r="J188" s="345"/>
      <c r="K188" s="172" t="str">
        <f t="shared" ca="1" si="2"/>
        <v/>
      </c>
      <c r="P188" s="124"/>
      <c r="Q188" s="125"/>
    </row>
    <row r="189" spans="3:17" ht="35.1" customHeight="1">
      <c r="C189" s="348"/>
      <c r="D189" s="341"/>
      <c r="E189" s="342"/>
      <c r="F189" s="343"/>
      <c r="G189" s="171" t="str">
        <f>IF(F189=0,"",VLOOKUP(F189,Cadastro!$C$6:$D$200,2,FALSE))</f>
        <v/>
      </c>
      <c r="H189" s="344"/>
      <c r="I189" s="344"/>
      <c r="J189" s="345"/>
      <c r="K189" s="172" t="str">
        <f t="shared" ca="1" si="2"/>
        <v/>
      </c>
      <c r="P189" s="124"/>
      <c r="Q189" s="125"/>
    </row>
    <row r="190" spans="3:17" ht="35.1" customHeight="1">
      <c r="C190" s="340"/>
      <c r="D190" s="341"/>
      <c r="E190" s="342"/>
      <c r="F190" s="342"/>
      <c r="G190" s="170" t="str">
        <f>IF(F190=0,"",VLOOKUP(F190,Cadastro!$C$6:$D$200,2,FALSE))</f>
        <v/>
      </c>
      <c r="H190" s="346"/>
      <c r="I190" s="346"/>
      <c r="J190" s="347"/>
      <c r="K190" s="172" t="str">
        <f t="shared" ca="1" si="2"/>
        <v/>
      </c>
      <c r="P190" s="124"/>
      <c r="Q190" s="125"/>
    </row>
    <row r="191" spans="3:17" ht="35.1" customHeight="1">
      <c r="C191" s="340"/>
      <c r="D191" s="341"/>
      <c r="E191" s="342"/>
      <c r="F191" s="342"/>
      <c r="G191" s="170" t="str">
        <f>IF(F191=0,"",VLOOKUP(F191,Cadastro!$C$6:$D$200,2,FALSE))</f>
        <v/>
      </c>
      <c r="H191" s="346"/>
      <c r="I191" s="346"/>
      <c r="J191" s="347"/>
      <c r="K191" s="172" t="str">
        <f t="shared" ca="1" si="2"/>
        <v/>
      </c>
      <c r="P191" s="124"/>
      <c r="Q191" s="125"/>
    </row>
    <row r="192" spans="3:17" ht="35.1" customHeight="1">
      <c r="C192" s="348"/>
      <c r="D192" s="341"/>
      <c r="E192" s="342"/>
      <c r="F192" s="343"/>
      <c r="G192" s="171" t="str">
        <f>IF(F192=0,"",VLOOKUP(F192,Cadastro!$C$6:$D$200,2,FALSE))</f>
        <v/>
      </c>
      <c r="H192" s="344"/>
      <c r="I192" s="344"/>
      <c r="J192" s="345"/>
      <c r="K192" s="172" t="str">
        <f t="shared" ca="1" si="2"/>
        <v/>
      </c>
      <c r="P192" s="124"/>
      <c r="Q192" s="125"/>
    </row>
    <row r="193" spans="3:17" ht="35.1" customHeight="1">
      <c r="C193" s="348"/>
      <c r="D193" s="341"/>
      <c r="E193" s="342"/>
      <c r="F193" s="343"/>
      <c r="G193" s="171" t="str">
        <f>IF(F193=0,"",VLOOKUP(F193,Cadastro!$C$6:$D$200,2,FALSE))</f>
        <v/>
      </c>
      <c r="H193" s="344"/>
      <c r="I193" s="344"/>
      <c r="J193" s="345"/>
      <c r="K193" s="172" t="str">
        <f t="shared" ca="1" si="2"/>
        <v/>
      </c>
      <c r="P193" s="124"/>
      <c r="Q193" s="125"/>
    </row>
    <row r="194" spans="3:17" ht="35.1" customHeight="1">
      <c r="C194" s="348"/>
      <c r="D194" s="341"/>
      <c r="E194" s="342"/>
      <c r="F194" s="343"/>
      <c r="G194" s="171" t="str">
        <f>IF(F194=0,"",VLOOKUP(F194,Cadastro!$C$6:$D$200,2,FALSE))</f>
        <v/>
      </c>
      <c r="H194" s="344"/>
      <c r="I194" s="344"/>
      <c r="J194" s="345"/>
      <c r="K194" s="172" t="str">
        <f t="shared" ca="1" si="2"/>
        <v/>
      </c>
      <c r="P194" s="124"/>
      <c r="Q194" s="125"/>
    </row>
    <row r="195" spans="3:17" ht="35.1" customHeight="1">
      <c r="C195" s="340"/>
      <c r="D195" s="341"/>
      <c r="E195" s="342"/>
      <c r="F195" s="342"/>
      <c r="G195" s="170" t="str">
        <f>IF(F195=0,"",VLOOKUP(F195,Cadastro!$C$6:$D$200,2,FALSE))</f>
        <v/>
      </c>
      <c r="H195" s="346"/>
      <c r="I195" s="346"/>
      <c r="J195" s="347"/>
      <c r="K195" s="172" t="str">
        <f t="shared" ca="1" si="2"/>
        <v/>
      </c>
      <c r="P195" s="124"/>
      <c r="Q195" s="125"/>
    </row>
    <row r="196" spans="3:17" ht="35.1" customHeight="1">
      <c r="C196" s="340"/>
      <c r="D196" s="341"/>
      <c r="E196" s="342"/>
      <c r="F196" s="342"/>
      <c r="G196" s="170" t="str">
        <f>IF(F196=0,"",VLOOKUP(F196,Cadastro!$C$6:$D$200,2,FALSE))</f>
        <v/>
      </c>
      <c r="H196" s="346"/>
      <c r="I196" s="346"/>
      <c r="J196" s="347"/>
      <c r="K196" s="172" t="str">
        <f t="shared" ca="1" si="2"/>
        <v/>
      </c>
      <c r="P196" s="124"/>
      <c r="Q196" s="125"/>
    </row>
    <row r="197" spans="3:17" ht="35.1" customHeight="1">
      <c r="C197" s="348"/>
      <c r="D197" s="341"/>
      <c r="E197" s="342"/>
      <c r="F197" s="343"/>
      <c r="G197" s="171" t="str">
        <f>IF(F197=0,"",VLOOKUP(F197,Cadastro!$C$6:$D$200,2,FALSE))</f>
        <v/>
      </c>
      <c r="H197" s="344"/>
      <c r="I197" s="344"/>
      <c r="J197" s="345"/>
      <c r="K197" s="172" t="str">
        <f t="shared" ca="1" si="2"/>
        <v/>
      </c>
      <c r="P197" s="124"/>
      <c r="Q197" s="125"/>
    </row>
    <row r="198" spans="3:17" ht="35.1" customHeight="1">
      <c r="C198" s="348"/>
      <c r="D198" s="341"/>
      <c r="E198" s="342"/>
      <c r="F198" s="343"/>
      <c r="G198" s="171" t="str">
        <f>IF(F198=0,"",VLOOKUP(F198,Cadastro!$C$6:$D$200,2,FALSE))</f>
        <v/>
      </c>
      <c r="H198" s="344"/>
      <c r="I198" s="344"/>
      <c r="J198" s="345"/>
      <c r="K198" s="172" t="str">
        <f t="shared" ca="1" si="2"/>
        <v/>
      </c>
      <c r="P198" s="124"/>
      <c r="Q198" s="125"/>
    </row>
    <row r="199" spans="3:17" ht="35.1" customHeight="1">
      <c r="C199" s="348"/>
      <c r="D199" s="341"/>
      <c r="E199" s="342"/>
      <c r="F199" s="343"/>
      <c r="G199" s="171" t="str">
        <f>IF(F199=0,"",VLOOKUP(F199,Cadastro!$C$6:$D$200,2,FALSE))</f>
        <v/>
      </c>
      <c r="H199" s="344"/>
      <c r="I199" s="344"/>
      <c r="J199" s="345"/>
      <c r="K199" s="172" t="str">
        <f t="shared" ref="K199:K255" ca="1" si="3">IF(J199=0,"",IF(J199="Concluido","Concluido",IF(AND(TODAY()&gt;I199,J199&lt;&gt;"Concluido"),"Retrasado",IF(AND(TODAY()&lt;H199,J199="No iniciado"),"En espera",IF(AND(TODAY()&lt;H199,J199="En proceso"),"Temprano",IF(AND(TODAY()&gt;=H199,TODAY()&lt;=I199,J199="En proceso"),"En proceso","Retrasado"))))))</f>
        <v/>
      </c>
      <c r="P199" s="124"/>
      <c r="Q199" s="125"/>
    </row>
    <row r="200" spans="3:17" ht="35.1" customHeight="1">
      <c r="C200" s="340"/>
      <c r="D200" s="341"/>
      <c r="E200" s="342"/>
      <c r="F200" s="342"/>
      <c r="G200" s="170" t="str">
        <f>IF(F200=0,"",VLOOKUP(F200,Cadastro!$C$6:$D$200,2,FALSE))</f>
        <v/>
      </c>
      <c r="H200" s="346"/>
      <c r="I200" s="346"/>
      <c r="J200" s="347"/>
      <c r="K200" s="172" t="str">
        <f t="shared" ca="1" si="3"/>
        <v/>
      </c>
      <c r="P200" s="124"/>
      <c r="Q200" s="125"/>
    </row>
    <row r="201" spans="3:17" ht="35.1" customHeight="1">
      <c r="C201" s="340"/>
      <c r="D201" s="341"/>
      <c r="E201" s="342"/>
      <c r="F201" s="342"/>
      <c r="G201" s="170" t="str">
        <f>IF(F201=0,"",VLOOKUP(F201,Cadastro!$C$6:$D$200,2,FALSE))</f>
        <v/>
      </c>
      <c r="H201" s="346"/>
      <c r="I201" s="346"/>
      <c r="J201" s="347"/>
      <c r="K201" s="172" t="str">
        <f t="shared" ca="1" si="3"/>
        <v/>
      </c>
      <c r="P201" s="124"/>
      <c r="Q201" s="125"/>
    </row>
    <row r="202" spans="3:17" ht="35.1" customHeight="1">
      <c r="C202" s="348"/>
      <c r="D202" s="341"/>
      <c r="E202" s="342"/>
      <c r="F202" s="343"/>
      <c r="G202" s="171" t="str">
        <f>IF(F202=0,"",VLOOKUP(F202,Cadastro!$C$6:$D$200,2,FALSE))</f>
        <v/>
      </c>
      <c r="H202" s="344"/>
      <c r="I202" s="344"/>
      <c r="J202" s="345"/>
      <c r="K202" s="172" t="str">
        <f t="shared" ca="1" si="3"/>
        <v/>
      </c>
      <c r="P202" s="124"/>
      <c r="Q202" s="125"/>
    </row>
    <row r="203" spans="3:17" ht="35.1" customHeight="1">
      <c r="C203" s="348"/>
      <c r="D203" s="341"/>
      <c r="E203" s="342"/>
      <c r="F203" s="343"/>
      <c r="G203" s="171" t="str">
        <f>IF(F203=0,"",VLOOKUP(F203,Cadastro!$C$6:$D$200,2,FALSE))</f>
        <v/>
      </c>
      <c r="H203" s="344"/>
      <c r="I203" s="344"/>
      <c r="J203" s="345"/>
      <c r="K203" s="172" t="str">
        <f t="shared" ca="1" si="3"/>
        <v/>
      </c>
      <c r="P203" s="124"/>
      <c r="Q203" s="125"/>
    </row>
    <row r="204" spans="3:17" ht="35.1" customHeight="1">
      <c r="C204" s="348"/>
      <c r="D204" s="341"/>
      <c r="E204" s="342"/>
      <c r="F204" s="343"/>
      <c r="G204" s="171" t="str">
        <f>IF(F204=0,"",VLOOKUP(F204,Cadastro!$C$6:$D$200,2,FALSE))</f>
        <v/>
      </c>
      <c r="H204" s="344"/>
      <c r="I204" s="344"/>
      <c r="J204" s="345"/>
      <c r="K204" s="172" t="str">
        <f t="shared" ca="1" si="3"/>
        <v/>
      </c>
      <c r="P204" s="124"/>
      <c r="Q204" s="125"/>
    </row>
    <row r="205" spans="3:17" ht="35.1" customHeight="1">
      <c r="C205" s="340"/>
      <c r="D205" s="341"/>
      <c r="E205" s="342"/>
      <c r="F205" s="342"/>
      <c r="G205" s="170" t="str">
        <f>IF(F205=0,"",VLOOKUP(F205,Cadastro!$C$6:$D$200,2,FALSE))</f>
        <v/>
      </c>
      <c r="H205" s="346"/>
      <c r="I205" s="346"/>
      <c r="J205" s="347"/>
      <c r="K205" s="172" t="str">
        <f t="shared" ca="1" si="3"/>
        <v/>
      </c>
      <c r="P205" s="124"/>
      <c r="Q205" s="125"/>
    </row>
    <row r="206" spans="3:17" ht="35.1" customHeight="1">
      <c r="C206" s="340"/>
      <c r="D206" s="341"/>
      <c r="E206" s="342"/>
      <c r="F206" s="342"/>
      <c r="G206" s="170" t="str">
        <f>IF(F206=0,"",VLOOKUP(F206,Cadastro!$C$6:$D$200,2,FALSE))</f>
        <v/>
      </c>
      <c r="H206" s="346"/>
      <c r="I206" s="346"/>
      <c r="J206" s="347"/>
      <c r="K206" s="172" t="str">
        <f t="shared" ca="1" si="3"/>
        <v/>
      </c>
      <c r="P206" s="124"/>
      <c r="Q206" s="125"/>
    </row>
    <row r="207" spans="3:17" ht="35.1" customHeight="1">
      <c r="C207" s="348"/>
      <c r="D207" s="341"/>
      <c r="E207" s="342"/>
      <c r="F207" s="343"/>
      <c r="G207" s="171" t="str">
        <f>IF(F207=0,"",VLOOKUP(F207,Cadastro!$C$6:$D$200,2,FALSE))</f>
        <v/>
      </c>
      <c r="H207" s="344"/>
      <c r="I207" s="344"/>
      <c r="J207" s="345"/>
      <c r="K207" s="172" t="str">
        <f t="shared" ca="1" si="3"/>
        <v/>
      </c>
      <c r="P207" s="124"/>
      <c r="Q207" s="125"/>
    </row>
    <row r="208" spans="3:17" ht="35.1" customHeight="1">
      <c r="C208" s="348"/>
      <c r="D208" s="341"/>
      <c r="E208" s="342"/>
      <c r="F208" s="343"/>
      <c r="G208" s="171" t="str">
        <f>IF(F208=0,"",VLOOKUP(F208,Cadastro!$C$6:$D$200,2,FALSE))</f>
        <v/>
      </c>
      <c r="H208" s="344"/>
      <c r="I208" s="344"/>
      <c r="J208" s="345"/>
      <c r="K208" s="172" t="str">
        <f t="shared" ca="1" si="3"/>
        <v/>
      </c>
      <c r="P208" s="124"/>
      <c r="Q208" s="125"/>
    </row>
    <row r="209" spans="3:17" ht="35.1" customHeight="1">
      <c r="C209" s="348"/>
      <c r="D209" s="341"/>
      <c r="E209" s="342"/>
      <c r="F209" s="343"/>
      <c r="G209" s="171" t="str">
        <f>IF(F209=0,"",VLOOKUP(F209,Cadastro!$C$6:$D$200,2,FALSE))</f>
        <v/>
      </c>
      <c r="H209" s="344"/>
      <c r="I209" s="344"/>
      <c r="J209" s="345"/>
      <c r="K209" s="172" t="str">
        <f t="shared" ca="1" si="3"/>
        <v/>
      </c>
      <c r="P209" s="124"/>
      <c r="Q209" s="125"/>
    </row>
    <row r="210" spans="3:17" ht="35.1" customHeight="1">
      <c r="C210" s="340"/>
      <c r="D210" s="341"/>
      <c r="E210" s="342"/>
      <c r="F210" s="342"/>
      <c r="G210" s="170" t="str">
        <f>IF(F210=0,"",VLOOKUP(F210,Cadastro!$C$6:$D$200,2,FALSE))</f>
        <v/>
      </c>
      <c r="H210" s="346"/>
      <c r="I210" s="346"/>
      <c r="J210" s="347"/>
      <c r="K210" s="172" t="str">
        <f t="shared" ca="1" si="3"/>
        <v/>
      </c>
      <c r="P210" s="124"/>
      <c r="Q210" s="125"/>
    </row>
    <row r="211" spans="3:17" ht="35.1" customHeight="1">
      <c r="C211" s="340"/>
      <c r="D211" s="341"/>
      <c r="E211" s="342"/>
      <c r="F211" s="342"/>
      <c r="G211" s="170" t="str">
        <f>IF(F211=0,"",VLOOKUP(F211,Cadastro!$C$6:$D$200,2,FALSE))</f>
        <v/>
      </c>
      <c r="H211" s="346"/>
      <c r="I211" s="346"/>
      <c r="J211" s="347"/>
      <c r="K211" s="172" t="str">
        <f t="shared" ca="1" si="3"/>
        <v/>
      </c>
      <c r="P211" s="124"/>
      <c r="Q211" s="125"/>
    </row>
    <row r="212" spans="3:17" ht="35.1" customHeight="1">
      <c r="C212" s="348"/>
      <c r="D212" s="341"/>
      <c r="E212" s="342"/>
      <c r="F212" s="343"/>
      <c r="G212" s="171" t="str">
        <f>IF(F212=0,"",VLOOKUP(F212,Cadastro!$C$6:$D$200,2,FALSE))</f>
        <v/>
      </c>
      <c r="H212" s="344"/>
      <c r="I212" s="344"/>
      <c r="J212" s="345"/>
      <c r="K212" s="172" t="str">
        <f t="shared" ca="1" si="3"/>
        <v/>
      </c>
      <c r="P212" s="124"/>
      <c r="Q212" s="125"/>
    </row>
    <row r="213" spans="3:17" ht="35.1" customHeight="1">
      <c r="C213" s="348"/>
      <c r="D213" s="341"/>
      <c r="E213" s="342"/>
      <c r="F213" s="343"/>
      <c r="G213" s="171" t="str">
        <f>IF(F213=0,"",VLOOKUP(F213,Cadastro!$C$6:$D$200,2,FALSE))</f>
        <v/>
      </c>
      <c r="H213" s="344"/>
      <c r="I213" s="344"/>
      <c r="J213" s="345"/>
      <c r="K213" s="172" t="str">
        <f t="shared" ca="1" si="3"/>
        <v/>
      </c>
      <c r="P213" s="124"/>
      <c r="Q213" s="125"/>
    </row>
    <row r="214" spans="3:17" ht="35.1" customHeight="1">
      <c r="C214" s="348"/>
      <c r="D214" s="341"/>
      <c r="E214" s="342"/>
      <c r="F214" s="343"/>
      <c r="G214" s="171" t="str">
        <f>IF(F214=0,"",VLOOKUP(F214,Cadastro!$C$6:$D$200,2,FALSE))</f>
        <v/>
      </c>
      <c r="H214" s="344"/>
      <c r="I214" s="344"/>
      <c r="J214" s="345"/>
      <c r="K214" s="172" t="str">
        <f t="shared" ca="1" si="3"/>
        <v/>
      </c>
      <c r="P214" s="124"/>
      <c r="Q214" s="125"/>
    </row>
    <row r="215" spans="3:17" ht="35.1" customHeight="1">
      <c r="C215" s="340"/>
      <c r="D215" s="341"/>
      <c r="E215" s="342"/>
      <c r="F215" s="342"/>
      <c r="G215" s="170" t="str">
        <f>IF(F215=0,"",VLOOKUP(F215,Cadastro!$C$6:$D$200,2,FALSE))</f>
        <v/>
      </c>
      <c r="H215" s="346"/>
      <c r="I215" s="346"/>
      <c r="J215" s="347"/>
      <c r="K215" s="172" t="str">
        <f t="shared" ca="1" si="3"/>
        <v/>
      </c>
      <c r="P215" s="124"/>
      <c r="Q215" s="125"/>
    </row>
    <row r="216" spans="3:17" ht="35.1" customHeight="1">
      <c r="C216" s="340"/>
      <c r="D216" s="341"/>
      <c r="E216" s="342"/>
      <c r="F216" s="342"/>
      <c r="G216" s="170" t="str">
        <f>IF(F216=0,"",VLOOKUP(F216,Cadastro!$C$6:$D$200,2,FALSE))</f>
        <v/>
      </c>
      <c r="H216" s="346"/>
      <c r="I216" s="346"/>
      <c r="J216" s="347"/>
      <c r="K216" s="172" t="str">
        <f t="shared" ca="1" si="3"/>
        <v/>
      </c>
      <c r="P216" s="124"/>
      <c r="Q216" s="125"/>
    </row>
    <row r="217" spans="3:17" ht="35.1" customHeight="1">
      <c r="C217" s="348"/>
      <c r="D217" s="341"/>
      <c r="E217" s="342"/>
      <c r="F217" s="343"/>
      <c r="G217" s="171" t="str">
        <f>IF(F217=0,"",VLOOKUP(F217,Cadastro!$C$6:$D$200,2,FALSE))</f>
        <v/>
      </c>
      <c r="H217" s="344"/>
      <c r="I217" s="344"/>
      <c r="J217" s="345"/>
      <c r="K217" s="172" t="str">
        <f t="shared" ca="1" si="3"/>
        <v/>
      </c>
      <c r="P217" s="124"/>
      <c r="Q217" s="125"/>
    </row>
    <row r="218" spans="3:17" ht="35.1" customHeight="1">
      <c r="C218" s="348"/>
      <c r="D218" s="341"/>
      <c r="E218" s="342"/>
      <c r="F218" s="343"/>
      <c r="G218" s="171" t="str">
        <f>IF(F218=0,"",VLOOKUP(F218,Cadastro!$C$6:$D$200,2,FALSE))</f>
        <v/>
      </c>
      <c r="H218" s="344"/>
      <c r="I218" s="344"/>
      <c r="J218" s="345"/>
      <c r="K218" s="172" t="str">
        <f t="shared" ca="1" si="3"/>
        <v/>
      </c>
      <c r="P218" s="124"/>
      <c r="Q218" s="125"/>
    </row>
    <row r="219" spans="3:17" ht="35.1" customHeight="1">
      <c r="C219" s="348"/>
      <c r="D219" s="341"/>
      <c r="E219" s="342"/>
      <c r="F219" s="343"/>
      <c r="G219" s="171" t="str">
        <f>IF(F219=0,"",VLOOKUP(F219,Cadastro!$C$6:$D$200,2,FALSE))</f>
        <v/>
      </c>
      <c r="H219" s="344"/>
      <c r="I219" s="344"/>
      <c r="J219" s="345"/>
      <c r="K219" s="172" t="str">
        <f t="shared" ca="1" si="3"/>
        <v/>
      </c>
      <c r="P219" s="124"/>
      <c r="Q219" s="125"/>
    </row>
    <row r="220" spans="3:17" ht="35.1" customHeight="1">
      <c r="C220" s="340"/>
      <c r="D220" s="341"/>
      <c r="E220" s="342"/>
      <c r="F220" s="342"/>
      <c r="G220" s="170" t="str">
        <f>IF(F220=0,"",VLOOKUP(F220,Cadastro!$C$6:$D$200,2,FALSE))</f>
        <v/>
      </c>
      <c r="H220" s="346"/>
      <c r="I220" s="346"/>
      <c r="J220" s="347"/>
      <c r="K220" s="172" t="str">
        <f t="shared" ca="1" si="3"/>
        <v/>
      </c>
      <c r="P220" s="124"/>
      <c r="Q220" s="125"/>
    </row>
    <row r="221" spans="3:17" ht="35.1" customHeight="1">
      <c r="C221" s="340"/>
      <c r="D221" s="341"/>
      <c r="E221" s="342"/>
      <c r="F221" s="342"/>
      <c r="G221" s="170" t="str">
        <f>IF(F221=0,"",VLOOKUP(F221,Cadastro!$C$6:$D$200,2,FALSE))</f>
        <v/>
      </c>
      <c r="H221" s="346"/>
      <c r="I221" s="346"/>
      <c r="J221" s="347"/>
      <c r="K221" s="172" t="str">
        <f t="shared" ca="1" si="3"/>
        <v/>
      </c>
      <c r="P221" s="124"/>
      <c r="Q221" s="125"/>
    </row>
    <row r="222" spans="3:17" ht="35.1" customHeight="1">
      <c r="C222" s="348"/>
      <c r="D222" s="341"/>
      <c r="E222" s="342"/>
      <c r="F222" s="343"/>
      <c r="G222" s="171" t="str">
        <f>IF(F222=0,"",VLOOKUP(F222,Cadastro!$C$6:$D$200,2,FALSE))</f>
        <v/>
      </c>
      <c r="H222" s="344"/>
      <c r="I222" s="344"/>
      <c r="J222" s="345"/>
      <c r="K222" s="172" t="str">
        <f t="shared" ca="1" si="3"/>
        <v/>
      </c>
      <c r="P222" s="124"/>
      <c r="Q222" s="125"/>
    </row>
    <row r="223" spans="3:17" ht="35.1" customHeight="1">
      <c r="C223" s="348"/>
      <c r="D223" s="341"/>
      <c r="E223" s="342"/>
      <c r="F223" s="343"/>
      <c r="G223" s="171" t="str">
        <f>IF(F223=0,"",VLOOKUP(F223,Cadastro!$C$6:$D$200,2,FALSE))</f>
        <v/>
      </c>
      <c r="H223" s="344"/>
      <c r="I223" s="344"/>
      <c r="J223" s="345"/>
      <c r="K223" s="172" t="str">
        <f t="shared" ca="1" si="3"/>
        <v/>
      </c>
      <c r="P223" s="124"/>
      <c r="Q223" s="125"/>
    </row>
    <row r="224" spans="3:17" ht="35.1" customHeight="1">
      <c r="C224" s="348"/>
      <c r="D224" s="341"/>
      <c r="E224" s="342"/>
      <c r="F224" s="343"/>
      <c r="G224" s="171" t="str">
        <f>IF(F224=0,"",VLOOKUP(F224,Cadastro!$C$6:$D$200,2,FALSE))</f>
        <v/>
      </c>
      <c r="H224" s="344"/>
      <c r="I224" s="344"/>
      <c r="J224" s="345"/>
      <c r="K224" s="172" t="str">
        <f t="shared" ca="1" si="3"/>
        <v/>
      </c>
      <c r="P224" s="124"/>
      <c r="Q224" s="125"/>
    </row>
    <row r="225" spans="3:17" ht="35.1" customHeight="1">
      <c r="C225" s="340"/>
      <c r="D225" s="341"/>
      <c r="E225" s="342"/>
      <c r="F225" s="342"/>
      <c r="G225" s="170" t="str">
        <f>IF(F225=0,"",VLOOKUP(F225,Cadastro!$C$6:$D$200,2,FALSE))</f>
        <v/>
      </c>
      <c r="H225" s="346"/>
      <c r="I225" s="346"/>
      <c r="J225" s="347"/>
      <c r="K225" s="172" t="str">
        <f t="shared" ca="1" si="3"/>
        <v/>
      </c>
      <c r="P225" s="124"/>
      <c r="Q225" s="125"/>
    </row>
    <row r="226" spans="3:17" ht="35.1" customHeight="1">
      <c r="C226" s="340"/>
      <c r="D226" s="341"/>
      <c r="E226" s="342"/>
      <c r="F226" s="342"/>
      <c r="G226" s="170" t="str">
        <f>IF(F226=0,"",VLOOKUP(F226,Cadastro!$C$6:$D$200,2,FALSE))</f>
        <v/>
      </c>
      <c r="H226" s="346"/>
      <c r="I226" s="346"/>
      <c r="J226" s="347"/>
      <c r="K226" s="172" t="str">
        <f t="shared" ca="1" si="3"/>
        <v/>
      </c>
      <c r="P226" s="124"/>
      <c r="Q226" s="125"/>
    </row>
    <row r="227" spans="3:17" ht="35.1" customHeight="1">
      <c r="C227" s="348"/>
      <c r="D227" s="341"/>
      <c r="E227" s="342"/>
      <c r="F227" s="343"/>
      <c r="G227" s="171" t="str">
        <f>IF(F227=0,"",VLOOKUP(F227,Cadastro!$C$6:$D$200,2,FALSE))</f>
        <v/>
      </c>
      <c r="H227" s="344"/>
      <c r="I227" s="344"/>
      <c r="J227" s="345"/>
      <c r="K227" s="172" t="str">
        <f t="shared" ca="1" si="3"/>
        <v/>
      </c>
      <c r="P227" s="124"/>
      <c r="Q227" s="125"/>
    </row>
    <row r="228" spans="3:17" ht="35.1" customHeight="1">
      <c r="C228" s="348"/>
      <c r="D228" s="341"/>
      <c r="E228" s="342"/>
      <c r="F228" s="343"/>
      <c r="G228" s="171" t="str">
        <f>IF(F228=0,"",VLOOKUP(F228,Cadastro!$C$6:$D$200,2,FALSE))</f>
        <v/>
      </c>
      <c r="H228" s="344"/>
      <c r="I228" s="344"/>
      <c r="J228" s="345"/>
      <c r="K228" s="172" t="str">
        <f t="shared" ca="1" si="3"/>
        <v/>
      </c>
      <c r="P228" s="124"/>
      <c r="Q228" s="125"/>
    </row>
    <row r="229" spans="3:17" ht="35.1" customHeight="1">
      <c r="C229" s="348"/>
      <c r="D229" s="341"/>
      <c r="E229" s="342"/>
      <c r="F229" s="343"/>
      <c r="G229" s="171" t="str">
        <f>IF(F229=0,"",VLOOKUP(F229,Cadastro!$C$6:$D$200,2,FALSE))</f>
        <v/>
      </c>
      <c r="H229" s="344"/>
      <c r="I229" s="344"/>
      <c r="J229" s="345"/>
      <c r="K229" s="172" t="str">
        <f t="shared" ca="1" si="3"/>
        <v/>
      </c>
      <c r="P229" s="124"/>
      <c r="Q229" s="125"/>
    </row>
    <row r="230" spans="3:17" ht="35.1" customHeight="1">
      <c r="C230" s="340"/>
      <c r="D230" s="341"/>
      <c r="E230" s="342"/>
      <c r="F230" s="342"/>
      <c r="G230" s="170" t="str">
        <f>IF(F230=0,"",VLOOKUP(F230,Cadastro!$C$6:$D$200,2,FALSE))</f>
        <v/>
      </c>
      <c r="H230" s="346"/>
      <c r="I230" s="346"/>
      <c r="J230" s="347"/>
      <c r="K230" s="172" t="str">
        <f t="shared" ca="1" si="3"/>
        <v/>
      </c>
      <c r="P230" s="124"/>
      <c r="Q230" s="125"/>
    </row>
    <row r="231" spans="3:17" ht="35.1" customHeight="1">
      <c r="C231" s="340"/>
      <c r="D231" s="341"/>
      <c r="E231" s="342"/>
      <c r="F231" s="342"/>
      <c r="G231" s="170" t="str">
        <f>IF(F231=0,"",VLOOKUP(F231,Cadastro!$C$6:$D$200,2,FALSE))</f>
        <v/>
      </c>
      <c r="H231" s="346"/>
      <c r="I231" s="346"/>
      <c r="J231" s="347"/>
      <c r="K231" s="172" t="str">
        <f t="shared" ca="1" si="3"/>
        <v/>
      </c>
      <c r="P231" s="124"/>
      <c r="Q231" s="125"/>
    </row>
    <row r="232" spans="3:17" ht="35.1" customHeight="1">
      <c r="C232" s="348"/>
      <c r="D232" s="341"/>
      <c r="E232" s="342"/>
      <c r="F232" s="343"/>
      <c r="G232" s="171" t="str">
        <f>IF(F232=0,"",VLOOKUP(F232,Cadastro!$C$6:$D$200,2,FALSE))</f>
        <v/>
      </c>
      <c r="H232" s="344"/>
      <c r="I232" s="344"/>
      <c r="J232" s="345"/>
      <c r="K232" s="172" t="str">
        <f t="shared" ca="1" si="3"/>
        <v/>
      </c>
      <c r="P232" s="124"/>
      <c r="Q232" s="125"/>
    </row>
    <row r="233" spans="3:17" ht="35.1" customHeight="1">
      <c r="C233" s="348"/>
      <c r="D233" s="341"/>
      <c r="E233" s="342"/>
      <c r="F233" s="343"/>
      <c r="G233" s="171" t="str">
        <f>IF(F233=0,"",VLOOKUP(F233,Cadastro!$C$6:$D$200,2,FALSE))</f>
        <v/>
      </c>
      <c r="H233" s="344"/>
      <c r="I233" s="344"/>
      <c r="J233" s="345"/>
      <c r="K233" s="172" t="str">
        <f t="shared" ca="1" si="3"/>
        <v/>
      </c>
      <c r="P233" s="124"/>
      <c r="Q233" s="125"/>
    </row>
    <row r="234" spans="3:17" ht="35.1" customHeight="1">
      <c r="C234" s="348"/>
      <c r="D234" s="341"/>
      <c r="E234" s="342"/>
      <c r="F234" s="343"/>
      <c r="G234" s="171" t="str">
        <f>IF(F234=0,"",VLOOKUP(F234,Cadastro!$C$6:$D$200,2,FALSE))</f>
        <v/>
      </c>
      <c r="H234" s="344"/>
      <c r="I234" s="344"/>
      <c r="J234" s="345"/>
      <c r="K234" s="172" t="str">
        <f t="shared" ca="1" si="3"/>
        <v/>
      </c>
      <c r="P234" s="124"/>
      <c r="Q234" s="125"/>
    </row>
    <row r="235" spans="3:17" ht="35.1" customHeight="1">
      <c r="C235" s="340"/>
      <c r="D235" s="341"/>
      <c r="E235" s="342"/>
      <c r="F235" s="342"/>
      <c r="G235" s="170" t="str">
        <f>IF(F235=0,"",VLOOKUP(F235,Cadastro!$C$6:$D$200,2,FALSE))</f>
        <v/>
      </c>
      <c r="H235" s="346"/>
      <c r="I235" s="346"/>
      <c r="J235" s="347"/>
      <c r="K235" s="172" t="str">
        <f t="shared" ca="1" si="3"/>
        <v/>
      </c>
      <c r="P235" s="124"/>
      <c r="Q235" s="125"/>
    </row>
    <row r="236" spans="3:17" ht="35.1" customHeight="1">
      <c r="C236" s="340"/>
      <c r="D236" s="341"/>
      <c r="E236" s="342"/>
      <c r="F236" s="342"/>
      <c r="G236" s="170" t="str">
        <f>IF(F236=0,"",VLOOKUP(F236,Cadastro!$C$6:$D$200,2,FALSE))</f>
        <v/>
      </c>
      <c r="H236" s="346"/>
      <c r="I236" s="346"/>
      <c r="J236" s="347"/>
      <c r="K236" s="172" t="str">
        <f t="shared" ca="1" si="3"/>
        <v/>
      </c>
      <c r="P236" s="124"/>
      <c r="Q236" s="125"/>
    </row>
    <row r="237" spans="3:17" ht="35.1" customHeight="1">
      <c r="C237" s="348"/>
      <c r="D237" s="341"/>
      <c r="E237" s="342"/>
      <c r="F237" s="343"/>
      <c r="G237" s="171" t="str">
        <f>IF(F237=0,"",VLOOKUP(F237,Cadastro!$C$6:$D$200,2,FALSE))</f>
        <v/>
      </c>
      <c r="H237" s="344"/>
      <c r="I237" s="344"/>
      <c r="J237" s="345"/>
      <c r="K237" s="172" t="str">
        <f t="shared" ca="1" si="3"/>
        <v/>
      </c>
      <c r="P237" s="124"/>
      <c r="Q237" s="125"/>
    </row>
    <row r="238" spans="3:17" ht="35.1" customHeight="1">
      <c r="C238" s="348"/>
      <c r="D238" s="341"/>
      <c r="E238" s="342"/>
      <c r="F238" s="343"/>
      <c r="G238" s="171" t="str">
        <f>IF(F238=0,"",VLOOKUP(F238,Cadastro!$C$6:$D$200,2,FALSE))</f>
        <v/>
      </c>
      <c r="H238" s="344"/>
      <c r="I238" s="344"/>
      <c r="J238" s="345"/>
      <c r="K238" s="172" t="str">
        <f t="shared" ca="1" si="3"/>
        <v/>
      </c>
      <c r="P238" s="124"/>
      <c r="Q238" s="125"/>
    </row>
    <row r="239" spans="3:17" ht="35.1" customHeight="1">
      <c r="C239" s="348"/>
      <c r="D239" s="341"/>
      <c r="E239" s="342"/>
      <c r="F239" s="343"/>
      <c r="G239" s="171" t="str">
        <f>IF(F239=0,"",VLOOKUP(F239,Cadastro!$C$6:$D$200,2,FALSE))</f>
        <v/>
      </c>
      <c r="H239" s="344"/>
      <c r="I239" s="344"/>
      <c r="J239" s="345"/>
      <c r="K239" s="172" t="str">
        <f t="shared" ca="1" si="3"/>
        <v/>
      </c>
      <c r="P239" s="124"/>
      <c r="Q239" s="125"/>
    </row>
    <row r="240" spans="3:17" ht="35.1" customHeight="1">
      <c r="C240" s="340"/>
      <c r="D240" s="341"/>
      <c r="E240" s="342"/>
      <c r="F240" s="342"/>
      <c r="G240" s="170" t="str">
        <f>IF(F240=0,"",VLOOKUP(F240,Cadastro!$C$6:$D$200,2,FALSE))</f>
        <v/>
      </c>
      <c r="H240" s="346"/>
      <c r="I240" s="346"/>
      <c r="J240" s="347"/>
      <c r="K240" s="172" t="str">
        <f t="shared" ca="1" si="3"/>
        <v/>
      </c>
      <c r="P240" s="124"/>
      <c r="Q240" s="125"/>
    </row>
    <row r="241" spans="3:17" ht="35.1" customHeight="1">
      <c r="C241" s="340"/>
      <c r="D241" s="341"/>
      <c r="E241" s="342"/>
      <c r="F241" s="342"/>
      <c r="G241" s="170" t="str">
        <f>IF(F241=0,"",VLOOKUP(F241,Cadastro!$C$6:$D$200,2,FALSE))</f>
        <v/>
      </c>
      <c r="H241" s="346"/>
      <c r="I241" s="346"/>
      <c r="J241" s="347"/>
      <c r="K241" s="172" t="str">
        <f t="shared" ca="1" si="3"/>
        <v/>
      </c>
      <c r="P241" s="124"/>
      <c r="Q241" s="125"/>
    </row>
    <row r="242" spans="3:17" ht="35.1" customHeight="1">
      <c r="C242" s="348"/>
      <c r="D242" s="341"/>
      <c r="E242" s="342"/>
      <c r="F242" s="343"/>
      <c r="G242" s="171" t="str">
        <f>IF(F242=0,"",VLOOKUP(F242,Cadastro!$C$6:$D$200,2,FALSE))</f>
        <v/>
      </c>
      <c r="H242" s="344"/>
      <c r="I242" s="344"/>
      <c r="J242" s="345"/>
      <c r="K242" s="172" t="str">
        <f t="shared" ca="1" si="3"/>
        <v/>
      </c>
      <c r="P242" s="124"/>
      <c r="Q242" s="125"/>
    </row>
    <row r="243" spans="3:17" ht="35.1" customHeight="1">
      <c r="C243" s="348"/>
      <c r="D243" s="341"/>
      <c r="E243" s="342"/>
      <c r="F243" s="343"/>
      <c r="G243" s="171" t="str">
        <f>IF(F243=0,"",VLOOKUP(F243,Cadastro!$C$6:$D$200,2,FALSE))</f>
        <v/>
      </c>
      <c r="H243" s="344"/>
      <c r="I243" s="344"/>
      <c r="J243" s="345"/>
      <c r="K243" s="172" t="str">
        <f t="shared" ca="1" si="3"/>
        <v/>
      </c>
      <c r="P243" s="124"/>
      <c r="Q243" s="125"/>
    </row>
    <row r="244" spans="3:17" ht="35.1" customHeight="1">
      <c r="C244" s="348"/>
      <c r="D244" s="341"/>
      <c r="E244" s="342"/>
      <c r="F244" s="343"/>
      <c r="G244" s="171" t="str">
        <f>IF(F244=0,"",VLOOKUP(F244,Cadastro!$C$6:$D$200,2,FALSE))</f>
        <v/>
      </c>
      <c r="H244" s="344"/>
      <c r="I244" s="344"/>
      <c r="J244" s="345"/>
      <c r="K244" s="172" t="str">
        <f t="shared" ca="1" si="3"/>
        <v/>
      </c>
      <c r="P244" s="124"/>
      <c r="Q244" s="125"/>
    </row>
    <row r="245" spans="3:17" ht="35.1" customHeight="1">
      <c r="C245" s="340"/>
      <c r="D245" s="341"/>
      <c r="E245" s="342"/>
      <c r="F245" s="342"/>
      <c r="G245" s="170" t="str">
        <f>IF(F245=0,"",VLOOKUP(F245,Cadastro!$C$6:$D$200,2,FALSE))</f>
        <v/>
      </c>
      <c r="H245" s="346"/>
      <c r="I245" s="346"/>
      <c r="J245" s="347"/>
      <c r="K245" s="172" t="str">
        <f t="shared" ca="1" si="3"/>
        <v/>
      </c>
      <c r="P245" s="124"/>
      <c r="Q245" s="125"/>
    </row>
    <row r="246" spans="3:17" ht="35.1" customHeight="1">
      <c r="C246" s="340"/>
      <c r="D246" s="341"/>
      <c r="E246" s="342"/>
      <c r="F246" s="342"/>
      <c r="G246" s="170" t="str">
        <f>IF(F246=0,"",VLOOKUP(F246,Cadastro!$C$6:$D$200,2,FALSE))</f>
        <v/>
      </c>
      <c r="H246" s="346"/>
      <c r="I246" s="346"/>
      <c r="J246" s="347"/>
      <c r="K246" s="172" t="str">
        <f t="shared" ca="1" si="3"/>
        <v/>
      </c>
      <c r="P246" s="124"/>
      <c r="Q246" s="125"/>
    </row>
    <row r="247" spans="3:17" ht="35.1" customHeight="1">
      <c r="C247" s="348"/>
      <c r="D247" s="341"/>
      <c r="E247" s="342"/>
      <c r="F247" s="343"/>
      <c r="G247" s="171" t="str">
        <f>IF(F247=0,"",VLOOKUP(F247,Cadastro!$C$6:$D$200,2,FALSE))</f>
        <v/>
      </c>
      <c r="H247" s="344"/>
      <c r="I247" s="344"/>
      <c r="J247" s="345"/>
      <c r="K247" s="172" t="str">
        <f t="shared" ca="1" si="3"/>
        <v/>
      </c>
      <c r="P247" s="124"/>
      <c r="Q247" s="125"/>
    </row>
    <row r="248" spans="3:17" ht="35.1" customHeight="1">
      <c r="C248" s="348"/>
      <c r="D248" s="341"/>
      <c r="E248" s="342"/>
      <c r="F248" s="343"/>
      <c r="G248" s="171" t="str">
        <f>IF(F248=0,"",VLOOKUP(F248,Cadastro!$C$6:$D$200,2,FALSE))</f>
        <v/>
      </c>
      <c r="H248" s="344"/>
      <c r="I248" s="344"/>
      <c r="J248" s="345"/>
      <c r="K248" s="172" t="str">
        <f t="shared" ca="1" si="3"/>
        <v/>
      </c>
      <c r="P248" s="124"/>
      <c r="Q248" s="125"/>
    </row>
    <row r="249" spans="3:17" ht="35.1" customHeight="1">
      <c r="C249" s="348"/>
      <c r="D249" s="341"/>
      <c r="E249" s="342"/>
      <c r="F249" s="343"/>
      <c r="G249" s="171" t="str">
        <f>IF(F249=0,"",VLOOKUP(F249,Cadastro!$C$6:$D$200,2,FALSE))</f>
        <v/>
      </c>
      <c r="H249" s="344"/>
      <c r="I249" s="344"/>
      <c r="J249" s="345"/>
      <c r="K249" s="172" t="str">
        <f t="shared" ca="1" si="3"/>
        <v/>
      </c>
      <c r="P249" s="124"/>
      <c r="Q249" s="125"/>
    </row>
    <row r="250" spans="3:17" ht="35.1" customHeight="1">
      <c r="C250" s="340"/>
      <c r="D250" s="341"/>
      <c r="E250" s="342"/>
      <c r="F250" s="342"/>
      <c r="G250" s="170" t="str">
        <f>IF(F250=0,"",VLOOKUP(F250,Cadastro!$C$6:$D$200,2,FALSE))</f>
        <v/>
      </c>
      <c r="H250" s="346"/>
      <c r="I250" s="346"/>
      <c r="J250" s="347"/>
      <c r="K250" s="172" t="str">
        <f t="shared" ca="1" si="3"/>
        <v/>
      </c>
      <c r="P250" s="124"/>
      <c r="Q250" s="125"/>
    </row>
    <row r="251" spans="3:17" ht="35.1" customHeight="1">
      <c r="C251" s="340"/>
      <c r="D251" s="341"/>
      <c r="E251" s="342"/>
      <c r="F251" s="342"/>
      <c r="G251" s="170" t="str">
        <f>IF(F251=0,"",VLOOKUP(F251,Cadastro!$C$6:$D$200,2,FALSE))</f>
        <v/>
      </c>
      <c r="H251" s="346"/>
      <c r="I251" s="346"/>
      <c r="J251" s="347"/>
      <c r="K251" s="172" t="str">
        <f t="shared" ca="1" si="3"/>
        <v/>
      </c>
      <c r="P251" s="124"/>
      <c r="Q251" s="125"/>
    </row>
    <row r="252" spans="3:17" ht="35.1" customHeight="1">
      <c r="C252" s="348"/>
      <c r="D252" s="341"/>
      <c r="E252" s="342"/>
      <c r="F252" s="343"/>
      <c r="G252" s="171" t="str">
        <f>IF(F252=0,"",VLOOKUP(F252,Cadastro!$C$6:$D$200,2,FALSE))</f>
        <v/>
      </c>
      <c r="H252" s="344"/>
      <c r="I252" s="344"/>
      <c r="J252" s="345"/>
      <c r="K252" s="172" t="str">
        <f t="shared" ca="1" si="3"/>
        <v/>
      </c>
      <c r="P252" s="124"/>
      <c r="Q252" s="125"/>
    </row>
    <row r="253" spans="3:17" ht="35.1" customHeight="1">
      <c r="C253" s="348"/>
      <c r="D253" s="341"/>
      <c r="E253" s="342"/>
      <c r="F253" s="343"/>
      <c r="G253" s="171" t="str">
        <f>IF(F253=0,"",VLOOKUP(F253,Cadastro!$C$6:$D$200,2,FALSE))</f>
        <v/>
      </c>
      <c r="H253" s="344"/>
      <c r="I253" s="344"/>
      <c r="J253" s="345"/>
      <c r="K253" s="172" t="str">
        <f t="shared" ca="1" si="3"/>
        <v/>
      </c>
      <c r="P253" s="124"/>
      <c r="Q253" s="125"/>
    </row>
    <row r="254" spans="3:17" ht="35.1" customHeight="1">
      <c r="C254" s="348"/>
      <c r="D254" s="341"/>
      <c r="E254" s="342"/>
      <c r="F254" s="343"/>
      <c r="G254" s="171" t="str">
        <f>IF(F254=0,"",VLOOKUP(F254,Cadastro!$C$6:$D$200,2,FALSE))</f>
        <v/>
      </c>
      <c r="H254" s="344"/>
      <c r="I254" s="344"/>
      <c r="J254" s="345"/>
      <c r="K254" s="172" t="str">
        <f t="shared" ca="1" si="3"/>
        <v/>
      </c>
      <c r="P254" s="124"/>
      <c r="Q254" s="125"/>
    </row>
    <row r="255" spans="3:17" ht="35.1" customHeight="1">
      <c r="C255" s="340"/>
      <c r="D255" s="341"/>
      <c r="E255" s="342"/>
      <c r="F255" s="342"/>
      <c r="G255" s="170" t="str">
        <f>IF(F255=0,"",VLOOKUP(F255,Cadastro!$C$6:$D$200,2,FALSE))</f>
        <v/>
      </c>
      <c r="H255" s="346"/>
      <c r="I255" s="346"/>
      <c r="J255" s="347"/>
      <c r="K255" s="172" t="str">
        <f t="shared" ca="1" si="3"/>
        <v/>
      </c>
      <c r="P255" s="124"/>
      <c r="Q255" s="125"/>
    </row>
    <row r="256" spans="3:17" ht="30" customHeight="1">
      <c r="P256" s="124"/>
      <c r="Q256" s="125"/>
    </row>
    <row r="257" spans="2:17" ht="30" customHeight="1">
      <c r="P257" s="124"/>
      <c r="Q257" s="125"/>
    </row>
    <row r="258" spans="2:17" ht="30" customHeight="1">
      <c r="P258" s="124"/>
      <c r="Q258" s="125"/>
    </row>
    <row r="259" spans="2:17" ht="30" customHeight="1">
      <c r="P259" s="124"/>
      <c r="Q259" s="125"/>
    </row>
    <row r="260" spans="2:17" ht="30" customHeight="1">
      <c r="P260" s="124"/>
      <c r="Q260" s="125"/>
    </row>
    <row r="261" spans="2:17" ht="30" customHeight="1">
      <c r="C261" s="338"/>
      <c r="F261" s="338"/>
      <c r="G261" s="338"/>
      <c r="P261" s="124"/>
      <c r="Q261" s="125"/>
    </row>
    <row r="262" spans="2:17" ht="30" customHeight="1">
      <c r="B262" s="63"/>
      <c r="C262" s="338"/>
      <c r="F262" s="338"/>
      <c r="G262" s="338"/>
      <c r="P262" s="124"/>
      <c r="Q262" s="125"/>
    </row>
    <row r="263" spans="2:17" ht="30" customHeight="1">
      <c r="B263" s="63"/>
      <c r="C263" s="338"/>
      <c r="F263" s="338"/>
      <c r="G263" s="338"/>
      <c r="P263" s="124"/>
      <c r="Q263" s="125"/>
    </row>
    <row r="264" spans="2:17" ht="30" customHeight="1">
      <c r="B264" s="63"/>
      <c r="C264" s="338"/>
      <c r="F264" s="338"/>
      <c r="G264" s="338"/>
      <c r="P264" s="124"/>
      <c r="Q264" s="125"/>
    </row>
    <row r="265" spans="2:17" ht="30" customHeight="1">
      <c r="B265" s="63"/>
      <c r="C265" s="338"/>
      <c r="F265" s="338"/>
      <c r="G265" s="338"/>
      <c r="P265" s="124"/>
      <c r="Q265" s="125"/>
    </row>
    <row r="266" spans="2:17" ht="30" customHeight="1">
      <c r="B266" s="63"/>
      <c r="C266" s="338"/>
      <c r="F266" s="338"/>
      <c r="G266" s="338"/>
      <c r="P266" s="124"/>
      <c r="Q266" s="125"/>
    </row>
    <row r="267" spans="2:17" ht="30" customHeight="1">
      <c r="B267" s="63"/>
      <c r="C267" s="338"/>
      <c r="F267" s="338"/>
      <c r="G267" s="338"/>
      <c r="J267" s="339"/>
      <c r="K267" s="339"/>
      <c r="P267" s="124"/>
      <c r="Q267" s="125"/>
    </row>
    <row r="268" spans="2:17" ht="52.5" customHeight="1">
      <c r="B268" s="63"/>
      <c r="C268" s="338"/>
      <c r="F268" s="338"/>
      <c r="G268" s="338"/>
      <c r="J268" s="339"/>
      <c r="K268" s="339"/>
      <c r="Q268" s="124"/>
    </row>
    <row r="269" spans="2:17" ht="30" customHeight="1">
      <c r="B269" s="63"/>
      <c r="C269" s="338"/>
      <c r="F269" s="338"/>
      <c r="G269" s="338"/>
      <c r="J269" s="339"/>
      <c r="K269" s="339"/>
      <c r="Q269" s="124"/>
    </row>
    <row r="270" spans="2:17" ht="30" customHeight="1">
      <c r="B270" s="63"/>
      <c r="C270" s="338"/>
      <c r="F270" s="338"/>
      <c r="G270" s="338"/>
      <c r="J270" s="339"/>
      <c r="K270" s="339"/>
      <c r="Q270" s="124"/>
    </row>
    <row r="271" spans="2:17" ht="30" customHeight="1">
      <c r="B271" s="63"/>
      <c r="C271" s="338"/>
      <c r="F271" s="338"/>
      <c r="G271" s="338"/>
      <c r="J271" s="339"/>
      <c r="K271" s="339"/>
      <c r="Q271" s="124"/>
    </row>
    <row r="272" spans="2:17" ht="30" customHeight="1">
      <c r="B272" s="63"/>
      <c r="C272" s="338"/>
      <c r="F272" s="338"/>
      <c r="G272" s="338"/>
      <c r="J272" s="339"/>
      <c r="K272" s="339"/>
      <c r="Q272" s="124"/>
    </row>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sheetData>
  <sheetProtection algorithmName="SHA-512" hashValue="tgm3Lq8le12pM0EZmQKqrqElp3U0lU2gImLrCN8PCP/QCNTFIajqyCG9tGa0M6bsEdOatDq1w0UZ0vHZbbzY2A==" saltValue="wEKF1D26WV4LRaDdZKTnBA==" spinCount="100000" sheet="1" objects="1" scenarios="1" formatCells="0" formatColumns="0" formatRows="0" selectLockedCells="1"/>
  <autoFilter ref="C5:K5" xr:uid="{D5AFF133-C139-4072-9B3A-EC7FC300ED35}"/>
  <mergeCells count="5">
    <mergeCell ref="C1:D1"/>
    <mergeCell ref="E1:F1"/>
    <mergeCell ref="G1:H1"/>
    <mergeCell ref="I1:J1"/>
    <mergeCell ref="K1:L1"/>
  </mergeCells>
  <conditionalFormatting sqref="D6:D255">
    <cfRule type="containsText" dxfId="24" priority="17" operator="containsText" text="pol">
      <formula>NOT(ISERROR(SEARCH("pol",D6)))</formula>
    </cfRule>
    <cfRule type="containsText" dxfId="23" priority="18" operator="containsText" text="legales">
      <formula>NOT(ISERROR(SEARCH("legales",D6)))</formula>
    </cfRule>
  </conditionalFormatting>
  <conditionalFormatting sqref="K6:K255">
    <cfRule type="containsText" dxfId="22" priority="15" operator="containsText" text="Retrasado">
      <formula>NOT(ISERROR(SEARCH("Retrasado",K6)))</formula>
    </cfRule>
    <cfRule type="containsText" dxfId="21" priority="16" operator="containsText" text="o">
      <formula>NOT(ISERROR(SEARCH("o",K6)))</formula>
    </cfRule>
  </conditionalFormatting>
  <conditionalFormatting sqref="D6:D255">
    <cfRule type="containsText" dxfId="20" priority="3" operator="containsText" text="soc">
      <formula>NOT(ISERROR(SEARCH("soc",D6)))</formula>
    </cfRule>
    <cfRule type="containsText" dxfId="19" priority="4" operator="containsText" text="econ">
      <formula>NOT(ISERROR(SEARCH("econ",D6)))</formula>
    </cfRule>
  </conditionalFormatting>
  <conditionalFormatting sqref="D6:D255">
    <cfRule type="containsText" dxfId="18" priority="1" operator="containsText" text="amb">
      <formula>NOT(ISERROR(SEARCH("amb",D6)))</formula>
    </cfRule>
    <cfRule type="containsText" dxfId="17" priority="2" operator="containsText" text="tecno">
      <formula>NOT(ISERROR(SEARCH("tecno",D6)))</formula>
    </cfRule>
  </conditionalFormatting>
  <dataValidations count="6">
    <dataValidation type="date" operator="greaterThan" allowBlank="1" showErrorMessage="1" errorTitle="Erro" error="Você precisa inserir uma data válida. Verifique se o valor digitado está correto." sqref="H6:I255" xr:uid="{00000000-0002-0000-0900-000000000000}">
      <formula1>42369</formula1>
    </dataValidation>
    <dataValidation type="list" allowBlank="1" showInputMessage="1" showErrorMessage="1" sqref="J18:J255" xr:uid="{00000000-0002-0000-0900-000001000000}">
      <formula1>"Concluído,Em andamento,Não iniciado"</formula1>
    </dataValidation>
    <dataValidation type="list" allowBlank="1" showInputMessage="1" showErrorMessage="1" sqref="F6:F255" xr:uid="{00000000-0002-0000-0900-000002000000}">
      <formula1>OFFSET($M$6,,,50-COUNTIF($M$6:$M$55,"=0"))</formula1>
    </dataValidation>
    <dataValidation type="list" allowBlank="1" showInputMessage="1" showErrorMessage="1" sqref="D6:D255" xr:uid="{06DD18C0-DEF9-41ED-A16A-EA42E40E5E20}">
      <formula1>pestal</formula1>
    </dataValidation>
    <dataValidation type="list" allowBlank="1" showInputMessage="1" showErrorMessage="1" sqref="J6:J17" xr:uid="{31236EA2-D68A-4E40-96C2-D6E0ADB88CB9}">
      <formula1>"Concluido,En proceso,No iniciado"</formula1>
    </dataValidation>
    <dataValidation type="list" allowBlank="1" showInputMessage="1" showErrorMessage="1" sqref="E6:E255" xr:uid="{219DF99E-6E01-4078-BD15-9A23F190C2DF}">
      <formula1>IF($D6="Políticos",OFFSET($P$6,,,30,1),IF($D6="Económicos",OFFSET($Q$6,,,30,1),IF($D6="Sociales",OFFSET($R$6,,,30,1),IF($D6="Tecnológicos",OFFSET($S$6,,,30,1),IF($D6="Ambientales",OFFSET($T$6,,,30,1),IF($D6="Legales",OFFSET($U$6,,,30,1),""))))))</formula1>
    </dataValidation>
  </dataValidations>
  <printOptions verticalCentered="1"/>
  <pageMargins left="0.23622047244094491" right="0.23622047244094491" top="0.74803149606299213" bottom="0.74803149606299213" header="0.31496062992125984" footer="0.31496062992125984"/>
  <pageSetup paperSize="9" scale="68" fitToHeight="0" orientation="landscape" horizontalDpi="4294967292" verticalDpi="4294967292" r:id="rId1"/>
  <ignoredErrors>
    <ignoredError sqref="G6:G9" unlockedFormula="1"/>
  </ignoredErrors>
  <drawing r:id="rId2"/>
  <legacyDrawing r:id="rId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1"/>
  <dimension ref="A1:AV158"/>
  <sheetViews>
    <sheetView showGridLines="0" zoomScale="90" zoomScaleNormal="90" zoomScalePageLayoutView="90" workbookViewId="0"/>
  </sheetViews>
  <sheetFormatPr baseColWidth="10" defaultColWidth="0" defaultRowHeight="14.25" zeroHeight="1"/>
  <cols>
    <col min="1" max="1" width="2.33203125" style="2" customWidth="1"/>
    <col min="2" max="2" width="1.46484375" style="2" customWidth="1"/>
    <col min="3" max="3" width="24.1328125" style="2" customWidth="1"/>
    <col min="4" max="4" width="23.6640625" style="4" customWidth="1"/>
    <col min="5" max="6" width="15.46484375" style="4" customWidth="1"/>
    <col min="7" max="7" width="2.86328125" style="4" customWidth="1"/>
    <col min="8" max="8" width="30" style="2" customWidth="1"/>
    <col min="9" max="9" width="21.46484375" style="2" customWidth="1"/>
    <col min="10" max="10" width="24.33203125" style="2" customWidth="1"/>
    <col min="11" max="11" width="29" style="16" customWidth="1"/>
    <col min="12" max="14" width="8.86328125" style="8" customWidth="1"/>
    <col min="15" max="15" width="8.6640625" style="8" customWidth="1"/>
    <col min="16" max="18" width="8.86328125" style="8" customWidth="1"/>
    <col min="19" max="19" width="9.1328125" style="8" customWidth="1"/>
    <col min="20" max="48" width="9.1328125" style="8" hidden="1" customWidth="1"/>
    <col min="49" max="16384" width="9.1328125" style="2" hidden="1"/>
  </cols>
  <sheetData>
    <row r="1" spans="1:47" s="39" customFormat="1" ht="39" customHeight="1">
      <c r="A1" s="168"/>
      <c r="B1" s="222"/>
      <c r="C1" s="254"/>
      <c r="D1" s="254"/>
      <c r="E1" s="254"/>
      <c r="F1" s="254"/>
      <c r="G1" s="254"/>
      <c r="H1" s="254"/>
      <c r="I1" s="254"/>
      <c r="J1" s="254"/>
      <c r="K1" s="254"/>
      <c r="L1" s="254"/>
      <c r="M1" s="40"/>
    </row>
    <row r="2" spans="1:47" s="41" customFormat="1" ht="30" customHeight="1">
      <c r="D2" s="42"/>
      <c r="E2" s="43"/>
      <c r="F2" s="43"/>
      <c r="G2" s="43"/>
      <c r="H2" s="43"/>
      <c r="I2" s="44"/>
      <c r="J2" s="44"/>
      <c r="K2" s="44"/>
      <c r="L2" s="44"/>
      <c r="M2" s="44"/>
      <c r="N2" s="44"/>
      <c r="O2" s="44"/>
      <c r="P2" s="44"/>
      <c r="Q2" s="44"/>
    </row>
    <row r="3" spans="1:47" s="297" customFormat="1" ht="45" customHeight="1">
      <c r="C3" s="301" t="s">
        <v>323</v>
      </c>
      <c r="D3" s="298"/>
      <c r="E3" s="299"/>
      <c r="F3" s="299"/>
      <c r="G3" s="299"/>
      <c r="H3" s="299"/>
      <c r="I3" s="300"/>
      <c r="J3" s="300"/>
      <c r="K3" s="300"/>
      <c r="L3" s="300"/>
      <c r="M3" s="300"/>
      <c r="N3" s="300"/>
      <c r="O3" s="300"/>
      <c r="P3" s="300"/>
      <c r="Q3" s="300"/>
    </row>
    <row r="4" spans="1:47" ht="19.5" customHeight="1">
      <c r="D4" s="2"/>
      <c r="E4" s="2"/>
      <c r="F4" s="2"/>
      <c r="G4" s="2"/>
    </row>
    <row r="5" spans="1:47" ht="7.5" customHeight="1">
      <c r="B5"/>
      <c r="C5" s="1"/>
      <c r="D5" s="1"/>
      <c r="E5" s="1"/>
      <c r="F5" s="1"/>
      <c r="G5" s="1"/>
      <c r="H5" s="1"/>
      <c r="I5" s="1"/>
      <c r="J5"/>
      <c r="K5"/>
      <c r="L5" s="19"/>
      <c r="M5" s="19"/>
      <c r="T5" s="8" t="s">
        <v>27</v>
      </c>
      <c r="U5" s="8" t="s">
        <v>28</v>
      </c>
      <c r="V5" s="8" t="s">
        <v>17</v>
      </c>
      <c r="W5" s="8" t="s">
        <v>29</v>
      </c>
      <c r="X5" s="8" t="s">
        <v>16</v>
      </c>
      <c r="Y5" s="8" t="s">
        <v>20</v>
      </c>
      <c r="Z5" s="8" t="s">
        <v>21</v>
      </c>
      <c r="AA5" s="8" t="s">
        <v>22</v>
      </c>
      <c r="AB5" s="8" t="s">
        <v>23</v>
      </c>
      <c r="AC5" s="8" t="s">
        <v>24</v>
      </c>
      <c r="AD5" s="8" t="s">
        <v>25</v>
      </c>
      <c r="AE5" s="8" t="s">
        <v>26</v>
      </c>
      <c r="AF5" s="8" t="s">
        <v>27</v>
      </c>
      <c r="AG5" s="8" t="s">
        <v>28</v>
      </c>
      <c r="AH5" s="8" t="s">
        <v>17</v>
      </c>
      <c r="AI5" s="8" t="s">
        <v>29</v>
      </c>
      <c r="AJ5" s="8" t="s">
        <v>16</v>
      </c>
      <c r="AK5" s="8" t="s">
        <v>20</v>
      </c>
      <c r="AL5" s="8" t="s">
        <v>21</v>
      </c>
      <c r="AM5" s="8" t="s">
        <v>22</v>
      </c>
      <c r="AN5" s="8" t="s">
        <v>23</v>
      </c>
      <c r="AO5" s="8" t="s">
        <v>24</v>
      </c>
      <c r="AP5" s="8" t="s">
        <v>25</v>
      </c>
      <c r="AQ5" s="8" t="s">
        <v>26</v>
      </c>
      <c r="AR5" s="8" t="s">
        <v>27</v>
      </c>
      <c r="AS5" s="8" t="s">
        <v>28</v>
      </c>
      <c r="AT5" s="8" t="s">
        <v>17</v>
      </c>
      <c r="AU5" s="8" t="s">
        <v>29</v>
      </c>
    </row>
    <row r="6" spans="1:47" s="8" customFormat="1" ht="28.5" customHeight="1">
      <c r="B6" s="2"/>
      <c r="C6" s="266" t="s">
        <v>284</v>
      </c>
      <c r="D6" s="267"/>
      <c r="E6" s="267"/>
      <c r="F6" s="30"/>
      <c r="G6" s="24"/>
      <c r="H6" s="275" t="s">
        <v>285</v>
      </c>
      <c r="I6" s="276"/>
      <c r="J6" s="19"/>
      <c r="K6" s="19"/>
      <c r="L6" s="19"/>
      <c r="M6" s="270" t="s">
        <v>65</v>
      </c>
      <c r="N6" s="270"/>
      <c r="O6" s="270"/>
      <c r="P6" s="270"/>
      <c r="Q6" s="270"/>
      <c r="R6" s="270"/>
      <c r="S6" s="270"/>
    </row>
    <row r="7" spans="1:47" s="8" customFormat="1" ht="4.5" customHeight="1" thickBot="1">
      <c r="B7" s="2"/>
      <c r="C7"/>
      <c r="D7"/>
      <c r="E7"/>
      <c r="F7"/>
      <c r="G7" s="24"/>
      <c r="H7" s="19"/>
      <c r="I7" s="19"/>
      <c r="J7" s="19"/>
      <c r="K7" s="19"/>
      <c r="L7" s="19"/>
      <c r="O7" s="9"/>
      <c r="P7" s="22"/>
    </row>
    <row r="8" spans="1:47" s="8" customFormat="1" ht="36.75" customHeight="1" thickTop="1" thickBot="1">
      <c r="B8" s="2"/>
      <c r="C8" s="195" t="str">
        <f>Áreas!E6</f>
        <v>Políticos</v>
      </c>
      <c r="D8" s="201">
        <f>IF(ISERROR(Rel_PESTAL!E8/SUM(Rel_PESTAL!$E$8:$G$13)),0,Rel_PESTAL!E8/SUM(Rel_PESTAL!$E$8:$G$13))</f>
        <v>0.21077654516640254</v>
      </c>
      <c r="E8" s="273">
        <f>F_Pol!G36</f>
        <v>266</v>
      </c>
      <c r="F8" s="274"/>
      <c r="G8" s="24"/>
      <c r="H8" s="19"/>
      <c r="I8" s="19"/>
      <c r="J8" s="19"/>
      <c r="K8" s="19"/>
      <c r="L8" s="19"/>
      <c r="M8" s="8" t="str">
        <f>C8</f>
        <v>Políticos</v>
      </c>
      <c r="N8" s="8" t="str">
        <f>IF(ISERROR(VLOOKUP(LARGE($D$8:$D$9,ROW(#REF!)),$D$8:$M$9,COLUMN(#REF!),FALSE)),"",VLOOKUP(LARGE($D$8:$D$9,ROW(#REF!)),$D$8:$M$9,COLUMN(#REF!),FALSE))</f>
        <v/>
      </c>
      <c r="O8" s="9"/>
      <c r="P8" s="22">
        <v>1</v>
      </c>
      <c r="Q8" s="8" t="s">
        <v>57</v>
      </c>
      <c r="R8" s="8" t="s">
        <v>62</v>
      </c>
      <c r="S8" s="8" t="s">
        <v>61</v>
      </c>
      <c r="T8" s="8" t="str">
        <f>IF(AND($N$8=R8,$N$9=S8),"OK","")</f>
        <v/>
      </c>
    </row>
    <row r="9" spans="1:47" s="8" customFormat="1" ht="36.75" customHeight="1" thickTop="1" thickBot="1">
      <c r="B9" s="2"/>
      <c r="C9" s="196" t="str">
        <f>Áreas!E7</f>
        <v>Económicos</v>
      </c>
      <c r="D9" s="201">
        <f>IF(ISERROR(Rel_PESTAL!E9/SUM(Rel_PESTAL!$E$8:$G$13)),0,Rel_PESTAL!E9/SUM(Rel_PESTAL!$E$8:$G$13))</f>
        <v>0.23613312202852615</v>
      </c>
      <c r="E9" s="273">
        <f>F_Eco!G36</f>
        <v>298</v>
      </c>
      <c r="F9" s="274"/>
      <c r="G9" s="24"/>
      <c r="H9" s="19"/>
      <c r="I9" s="19"/>
      <c r="J9" s="19"/>
      <c r="K9" s="19"/>
      <c r="L9" s="19"/>
      <c r="M9" s="8" t="str">
        <f>C9</f>
        <v>Económicos</v>
      </c>
      <c r="N9" s="8" t="str">
        <f>IF(ISERROR(VLOOKUP(LARGE($D$12:$D$13,ROW(#REF!)),$D$12:$M$13,COLUMN(#REF!),FALSE)),"",VLOOKUP(LARGE($D$12:$D$13,ROW(#REF!)),$D$12:$M$13,COLUMN(#REF!),FALSE))</f>
        <v/>
      </c>
      <c r="O9" s="9"/>
      <c r="P9" s="22">
        <v>2</v>
      </c>
      <c r="Q9" s="8" t="s">
        <v>58</v>
      </c>
      <c r="R9" s="8" t="s">
        <v>63</v>
      </c>
      <c r="S9" s="8" t="s">
        <v>61</v>
      </c>
      <c r="T9" s="8" t="str">
        <f>IF(AND($N$8=R9,$N$9=S9),"OK","")</f>
        <v/>
      </c>
    </row>
    <row r="10" spans="1:47" s="8" customFormat="1" ht="36.75" customHeight="1" thickTop="1" thickBot="1">
      <c r="B10" s="2"/>
      <c r="C10" s="197" t="str">
        <f>Áreas!E8</f>
        <v>Sociales</v>
      </c>
      <c r="D10" s="201">
        <f>IF(ISERROR(Rel_PESTAL!E10/SUM(Rel_PESTAL!$E$8:$G$13)),0,Rel_PESTAL!E10/SUM(Rel_PESTAL!$E$8:$G$13))</f>
        <v>0.17908082408874801</v>
      </c>
      <c r="E10" s="273">
        <f>F_Soc!G36</f>
        <v>226</v>
      </c>
      <c r="F10" s="274"/>
      <c r="G10" s="24"/>
      <c r="H10" s="19"/>
      <c r="I10" s="19"/>
      <c r="J10" s="19"/>
      <c r="K10" s="19"/>
      <c r="L10" s="19"/>
      <c r="O10" s="9"/>
      <c r="P10" s="22"/>
    </row>
    <row r="11" spans="1:47" s="8" customFormat="1" ht="36.75" customHeight="1" thickTop="1" thickBot="1">
      <c r="B11" s="2"/>
      <c r="C11" s="198" t="str">
        <f>Áreas!E9</f>
        <v>Tecnológicos</v>
      </c>
      <c r="D11" s="201">
        <f>IF(ISERROR(Rel_PESTAL!E11/SUM(Rel_PESTAL!$E$8:$G$13)),0,Rel_PESTAL!E11/SUM(Rel_PESTAL!$E$8:$G$13))</f>
        <v>0.15293185419968305</v>
      </c>
      <c r="E11" s="273">
        <f>F_Tec!G36</f>
        <v>193</v>
      </c>
      <c r="F11" s="274"/>
      <c r="G11" s="24"/>
      <c r="H11" s="19"/>
      <c r="I11" s="19"/>
      <c r="J11" s="19"/>
      <c r="K11" s="19"/>
      <c r="L11" s="19"/>
      <c r="O11" s="9"/>
      <c r="P11" s="22"/>
    </row>
    <row r="12" spans="1:47" s="8" customFormat="1" ht="36.75" customHeight="1" thickTop="1" thickBot="1">
      <c r="B12" s="2"/>
      <c r="C12" s="199" t="str">
        <f>Áreas!E10</f>
        <v>Ambientales</v>
      </c>
      <c r="D12" s="201">
        <f>IF(ISERROR(Rel_PESTAL!E12/SUM(Rel_PESTAL!$E$8:$G$13)),0,Rel_PESTAL!E12/SUM(Rel_PESTAL!$E$8:$G$13))</f>
        <v>4.8335974643423138E-2</v>
      </c>
      <c r="E12" s="273">
        <f>F_Amb!G36</f>
        <v>61</v>
      </c>
      <c r="F12" s="274"/>
      <c r="G12" s="24"/>
      <c r="H12" s="19"/>
      <c r="I12" s="19"/>
      <c r="J12" s="19"/>
      <c r="K12" s="19"/>
      <c r="L12" s="19"/>
      <c r="M12" s="8" t="str">
        <f>C12</f>
        <v>Ambientales</v>
      </c>
      <c r="O12" s="9"/>
      <c r="P12" s="22">
        <v>3</v>
      </c>
      <c r="Q12" s="8" t="s">
        <v>59</v>
      </c>
      <c r="R12" s="8" t="s">
        <v>62</v>
      </c>
      <c r="S12" s="8" t="s">
        <v>64</v>
      </c>
      <c r="T12" s="8" t="str">
        <f>IF(AND($N$8=R12,$N$9=S12),"OK","")</f>
        <v/>
      </c>
    </row>
    <row r="13" spans="1:47" s="8" customFormat="1" ht="36.75" customHeight="1" thickTop="1" thickBot="1">
      <c r="B13" s="2"/>
      <c r="C13" s="200" t="str">
        <f>Áreas!E11</f>
        <v>Legales</v>
      </c>
      <c r="D13" s="201">
        <f>IF(ISERROR(Rel_PESTAL!E13/SUM(Rel_PESTAL!$E$8:$G$13)),0,Rel_PESTAL!E13/SUM(Rel_PESTAL!$E$8:$G$13))</f>
        <v>0.17274167987321712</v>
      </c>
      <c r="E13" s="273">
        <f>F_Leg!G36</f>
        <v>218</v>
      </c>
      <c r="F13" s="274"/>
      <c r="G13" s="24"/>
      <c r="H13" s="19"/>
      <c r="I13" s="19"/>
      <c r="J13" s="19"/>
      <c r="K13" s="19"/>
      <c r="L13" s="19"/>
      <c r="M13" s="8" t="str">
        <f>C13</f>
        <v>Legales</v>
      </c>
      <c r="O13" s="9"/>
      <c r="P13" s="22">
        <v>4</v>
      </c>
      <c r="Q13" s="8" t="s">
        <v>60</v>
      </c>
      <c r="R13" s="8" t="s">
        <v>63</v>
      </c>
      <c r="S13" s="8" t="s">
        <v>64</v>
      </c>
      <c r="T13" s="8" t="str">
        <f>IF(AND($N$8=R13,$N$9=S13),"OK","")</f>
        <v/>
      </c>
    </row>
    <row r="14" spans="1:47" ht="11.25" customHeight="1" thickTop="1">
      <c r="C14"/>
      <c r="D14"/>
      <c r="E14"/>
      <c r="F14"/>
      <c r="G14"/>
      <c r="H14"/>
      <c r="I14"/>
      <c r="J14"/>
      <c r="K14"/>
      <c r="L14" s="19"/>
      <c r="M14" s="19"/>
      <c r="N14" s="9"/>
      <c r="O14" s="22"/>
    </row>
    <row r="15" spans="1:47" ht="25.5" customHeight="1">
      <c r="B15" s="3"/>
      <c r="C15" s="266" t="s">
        <v>163</v>
      </c>
      <c r="D15" s="267"/>
      <c r="E15"/>
      <c r="F15"/>
      <c r="G15"/>
      <c r="H15" s="266" t="s">
        <v>248</v>
      </c>
      <c r="I15" s="267"/>
      <c r="N15" s="9"/>
      <c r="O15" s="22"/>
    </row>
    <row r="16" spans="1:47" ht="7.5" customHeight="1">
      <c r="B16" s="3"/>
      <c r="C16"/>
      <c r="D16"/>
      <c r="E16"/>
      <c r="F16"/>
      <c r="G16"/>
      <c r="H16"/>
      <c r="I16" s="3"/>
      <c r="N16" s="9"/>
      <c r="O16" s="22"/>
    </row>
    <row r="17" spans="2:48" s="16" customFormat="1" ht="30" customHeight="1" thickBot="1">
      <c r="B17" s="3"/>
      <c r="C17" s="262" t="str">
        <f>'Matriz PESTAL'!C7</f>
        <v>Política de impuestos y tributos</v>
      </c>
      <c r="D17" s="263"/>
      <c r="E17" s="268">
        <f>'Matriz PESTAL'!D7</f>
        <v>100</v>
      </c>
      <c r="F17" s="269"/>
      <c r="G17" s="180"/>
      <c r="H17" s="262" t="str">
        <f>'Matriz PESTAL'!E7</f>
        <v>Cambio en indicadores económicos (intereses, inflación)</v>
      </c>
      <c r="I17" s="263"/>
      <c r="J17" s="268">
        <f>'Matriz PESTAL'!F7</f>
        <v>125</v>
      </c>
      <c r="K17" s="269"/>
      <c r="L17" s="8"/>
      <c r="M17" s="8"/>
      <c r="N17" s="8"/>
      <c r="O17" s="9"/>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row>
    <row r="18" spans="2:48" s="16" customFormat="1" ht="30" customHeight="1" thickTop="1" thickBot="1">
      <c r="B18" s="3"/>
      <c r="C18" s="262" t="str">
        <f>'Matriz PESTAL'!C8</f>
        <v>Legislación del sector</v>
      </c>
      <c r="D18" s="263"/>
      <c r="E18" s="268">
        <f>'Matriz PESTAL'!D8</f>
        <v>36</v>
      </c>
      <c r="F18" s="269"/>
      <c r="G18" s="180"/>
      <c r="H18" s="262" t="str">
        <f>'Matriz PESTAL'!E8</f>
        <v>Crecimiento / decrecimiento del PIB</v>
      </c>
      <c r="I18" s="263"/>
      <c r="J18" s="268">
        <f>'Matriz PESTAL'!F8</f>
        <v>40</v>
      </c>
      <c r="K18" s="269"/>
      <c r="L18" s="8"/>
      <c r="M18" s="8"/>
      <c r="N18" s="8"/>
      <c r="O18" s="9"/>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row>
    <row r="19" spans="2:48" s="16" customFormat="1" ht="30" customHeight="1" thickTop="1" thickBot="1">
      <c r="B19" s="3"/>
      <c r="C19" s="262" t="str">
        <f>'Matriz PESTAL'!C9</f>
        <v>Regulación del sector y de los competidores</v>
      </c>
      <c r="D19" s="263"/>
      <c r="E19" s="268">
        <f>'Matriz PESTAL'!D9</f>
        <v>25</v>
      </c>
      <c r="F19" s="269"/>
      <c r="G19" s="180"/>
      <c r="H19" s="262" t="str">
        <f>'Matriz PESTAL'!E9</f>
        <v>Variación Cambial</v>
      </c>
      <c r="I19" s="263"/>
      <c r="J19" s="268">
        <f>'Matriz PESTAL'!F9</f>
        <v>36</v>
      </c>
      <c r="K19" s="269"/>
      <c r="L19" s="8"/>
      <c r="M19" s="8"/>
      <c r="N19" s="8"/>
      <c r="O19" s="9"/>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row>
    <row r="20" spans="2:48" s="16" customFormat="1" ht="30" customHeight="1" thickTop="1" thickBot="1">
      <c r="B20" s="3"/>
      <c r="C20" s="262" t="str">
        <f>'Matriz PESTAL'!C10</f>
        <v>Política de protección al consumidor</v>
      </c>
      <c r="D20" s="263"/>
      <c r="E20" s="268">
        <f>'Matriz PESTAL'!D10</f>
        <v>24</v>
      </c>
      <c r="F20" s="269"/>
      <c r="G20" s="180"/>
      <c r="H20" s="262" t="str">
        <f>'Matriz PESTAL'!E10</f>
        <v>Aumento / Disminución del límite de crédito</v>
      </c>
      <c r="I20" s="263"/>
      <c r="J20" s="268">
        <f>'Matriz PESTAL'!F10</f>
        <v>20</v>
      </c>
      <c r="K20" s="269"/>
      <c r="L20" s="8"/>
      <c r="M20" s="8"/>
      <c r="N20" s="8"/>
      <c r="O20" s="9"/>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row>
    <row r="21" spans="2:48" s="16" customFormat="1" ht="30" customHeight="1" thickTop="1" thickBot="1">
      <c r="B21" s="3"/>
      <c r="C21" s="262" t="str">
        <f>'Matriz PESTAL'!C11</f>
        <v>Leyes laborales</v>
      </c>
      <c r="D21" s="263"/>
      <c r="E21" s="268">
        <f>'Matriz PESTAL'!D11</f>
        <v>20</v>
      </c>
      <c r="F21" s="269"/>
      <c r="G21" s="180"/>
      <c r="H21" s="262" t="str">
        <f>'Matriz PESTAL'!E11</f>
        <v>Cambios en el escenario de las exportaciones</v>
      </c>
      <c r="I21" s="263"/>
      <c r="J21" s="268">
        <f>'Matriz PESTAL'!F11</f>
        <v>20</v>
      </c>
      <c r="K21" s="269"/>
      <c r="L21" s="8"/>
      <c r="M21" s="8"/>
      <c r="N21" s="8"/>
      <c r="O21" s="9"/>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row>
    <row r="22" spans="2:48" customFormat="1" ht="6.75" customHeight="1" thickTop="1">
      <c r="L22" s="19"/>
      <c r="M22" s="19"/>
      <c r="N22" s="19"/>
      <c r="O22" s="19"/>
      <c r="P22" s="19"/>
      <c r="Q22" s="19"/>
      <c r="R22" s="19"/>
      <c r="S22" s="19"/>
    </row>
    <row r="23" spans="2:48" ht="24.75" customHeight="1">
      <c r="C23" s="266" t="s">
        <v>182</v>
      </c>
      <c r="D23" s="267"/>
      <c r="E23"/>
      <c r="F23"/>
      <c r="H23" s="266" t="s">
        <v>193</v>
      </c>
      <c r="I23" s="267"/>
      <c r="O23" s="9"/>
    </row>
    <row r="24" spans="2:48" customFormat="1" ht="7.5" customHeight="1">
      <c r="L24" s="19"/>
      <c r="M24" s="19"/>
      <c r="N24" s="19"/>
      <c r="O24" s="19"/>
      <c r="P24" s="19"/>
      <c r="Q24" s="19"/>
      <c r="R24" s="19"/>
      <c r="S24" s="19"/>
    </row>
    <row r="25" spans="2:48" s="16" customFormat="1" ht="30" customHeight="1" thickBot="1">
      <c r="C25" s="262" t="str">
        <f>'Matriz PESTAL'!G7</f>
        <v>Tasa de crecimiento de la población</v>
      </c>
      <c r="D25" s="263"/>
      <c r="E25" s="264">
        <f>'Matriz PESTAL'!D15</f>
        <v>80</v>
      </c>
      <c r="F25" s="265"/>
      <c r="H25" s="262" t="str">
        <f>'Matriz PESTAL'!C15</f>
        <v>Velocidad de actualización del negocio</v>
      </c>
      <c r="I25" s="263"/>
      <c r="J25" s="271">
        <f>'Matriz PESTAL'!F15</f>
        <v>18</v>
      </c>
      <c r="K25" s="272"/>
      <c r="L25" s="8"/>
      <c r="M25" s="8"/>
      <c r="N25" s="8"/>
      <c r="O25" s="9"/>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row>
    <row r="26" spans="2:48" s="16" customFormat="1" ht="30" customHeight="1" thickTop="1" thickBot="1">
      <c r="C26" s="262" t="str">
        <f>'Matriz PESTAL'!G8</f>
        <v>Estándares de consumo locales</v>
      </c>
      <c r="D26" s="263"/>
      <c r="E26" s="264">
        <f>'Matriz PESTAL'!D16</f>
        <v>36</v>
      </c>
      <c r="F26" s="265"/>
      <c r="G26" s="4"/>
      <c r="H26" s="262" t="str">
        <f>'Matriz PESTAL'!C16</f>
        <v>Máquinas y equipos obsoletos</v>
      </c>
      <c r="I26" s="263"/>
      <c r="J26" s="271">
        <f>'Matriz PESTAL'!F16</f>
        <v>12</v>
      </c>
      <c r="K26" s="272"/>
      <c r="L26" s="8"/>
      <c r="M26" s="8"/>
      <c r="N26" s="8"/>
      <c r="O26" s="9"/>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row>
    <row r="27" spans="2:48" s="16" customFormat="1" ht="30" customHeight="1" thickTop="1" thickBot="1">
      <c r="C27" s="262" t="str">
        <f>'Matriz PESTAL'!G9</f>
        <v>Opiniones de los consumidores sobre producto / servicio</v>
      </c>
      <c r="D27" s="263"/>
      <c r="E27" s="264">
        <f>'Matriz PESTAL'!D17</f>
        <v>18</v>
      </c>
      <c r="F27" s="265"/>
      <c r="G27" s="180"/>
      <c r="H27" s="262" t="str">
        <f>'Matriz PESTAL'!C17</f>
        <v>Uso de Internet impactando su negocio</v>
      </c>
      <c r="I27" s="263"/>
      <c r="J27" s="271">
        <f>'Matriz PESTAL'!F17</f>
        <v>10</v>
      </c>
      <c r="K27" s="272"/>
      <c r="L27" s="8"/>
      <c r="M27" s="8"/>
      <c r="N27" s="8"/>
      <c r="O27" s="9"/>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row>
    <row r="28" spans="2:48" s="16" customFormat="1" ht="30" customHeight="1" thickTop="1" thickBot="1">
      <c r="C28" s="262" t="str">
        <f>'Matriz PESTAL'!G10</f>
        <v>Tendencias del estilo de vida de su público objetivo</v>
      </c>
      <c r="D28" s="263"/>
      <c r="E28" s="264">
        <f>'Matriz PESTAL'!D18</f>
        <v>16</v>
      </c>
      <c r="F28" s="265"/>
      <c r="G28" s="180"/>
      <c r="H28" s="262" t="str">
        <f>'Matriz PESTAL'!C18</f>
        <v>Inversión en investigación y desarrollo (I&amp;D)</v>
      </c>
      <c r="I28" s="263"/>
      <c r="J28" s="271">
        <f>'Matriz PESTAL'!F18</f>
        <v>10</v>
      </c>
      <c r="K28" s="272"/>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row>
    <row r="29" spans="2:48" s="16" customFormat="1" ht="30" customHeight="1" thickTop="1" thickBot="1">
      <c r="C29" s="262" t="str">
        <f>'Matriz PESTAL'!G11</f>
        <v>Diversidad étnica y de género</v>
      </c>
      <c r="D29" s="263"/>
      <c r="E29" s="264">
        <f>'Matriz PESTAL'!D19</f>
        <v>12</v>
      </c>
      <c r="F29" s="265"/>
      <c r="G29" s="180"/>
      <c r="H29" s="262" t="str">
        <f>'Matriz PESTAL'!C19</f>
        <v>Oportunidad de innovación tecnológica en su empresa</v>
      </c>
      <c r="I29" s="263"/>
      <c r="J29" s="271">
        <f>'Matriz PESTAL'!F19</f>
        <v>8</v>
      </c>
      <c r="K29" s="272"/>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row>
    <row r="30" spans="2:48" ht="9" customHeight="1" thickTop="1"/>
    <row r="31" spans="2:48" ht="24.75" customHeight="1">
      <c r="C31" s="266" t="s">
        <v>252</v>
      </c>
      <c r="D31" s="267"/>
      <c r="E31"/>
      <c r="F31"/>
      <c r="H31" s="266" t="s">
        <v>254</v>
      </c>
      <c r="I31" s="267"/>
      <c r="O31" s="9"/>
    </row>
    <row r="32" spans="2:48" customFormat="1" ht="7.5" customHeight="1">
      <c r="L32" s="19"/>
      <c r="M32" s="19"/>
      <c r="N32" s="19"/>
      <c r="O32" s="19"/>
      <c r="P32" s="19"/>
      <c r="Q32" s="19"/>
      <c r="R32" s="19"/>
      <c r="S32" s="19"/>
    </row>
    <row r="33" spans="3:48" s="16" customFormat="1" ht="30" customHeight="1" thickBot="1">
      <c r="C33" s="262" t="str">
        <f>'Matriz PESTAL'!E15</f>
        <v>Deforestación</v>
      </c>
      <c r="D33" s="263"/>
      <c r="E33" s="277">
        <f>'Matriz PESTAL'!F15</f>
        <v>18</v>
      </c>
      <c r="F33" s="278"/>
      <c r="H33" s="262" t="str">
        <f>'Matriz PESTAL'!G15</f>
        <v>Normas de salud y seguridad</v>
      </c>
      <c r="I33" s="263"/>
      <c r="J33" s="279">
        <f>'Matriz PESTAL'!H15</f>
        <v>80</v>
      </c>
      <c r="K33" s="280"/>
      <c r="L33" s="8"/>
      <c r="M33" s="8"/>
      <c r="N33" s="8"/>
      <c r="O33" s="9"/>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row>
    <row r="34" spans="3:48" s="16" customFormat="1" ht="30" customHeight="1" thickTop="1" thickBot="1">
      <c r="C34" s="262" t="str">
        <f>'Matriz PESTAL'!E16</f>
        <v>Órganos de control ambiental</v>
      </c>
      <c r="D34" s="263"/>
      <c r="E34" s="277">
        <f>'Matriz PESTAL'!F16</f>
        <v>12</v>
      </c>
      <c r="F34" s="278"/>
      <c r="G34" s="4"/>
      <c r="H34" s="262" t="str">
        <f>'Matriz PESTAL'!G16</f>
        <v>Leyes laborales</v>
      </c>
      <c r="I34" s="263"/>
      <c r="J34" s="279">
        <f>'Matriz PESTAL'!H16</f>
        <v>36</v>
      </c>
      <c r="K34" s="280"/>
      <c r="L34" s="8"/>
      <c r="M34" s="8"/>
      <c r="N34" s="8"/>
      <c r="O34" s="9"/>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row>
    <row r="35" spans="3:48" s="16" customFormat="1" ht="30" customHeight="1" thickTop="1" thickBot="1">
      <c r="C35" s="262" t="str">
        <f>'Matriz PESTAL'!E17</f>
        <v>Iniciativas sociambientales</v>
      </c>
      <c r="D35" s="263"/>
      <c r="E35" s="277">
        <f>'Matriz PESTAL'!F17</f>
        <v>10</v>
      </c>
      <c r="F35" s="278"/>
      <c r="G35" s="180"/>
      <c r="H35" s="262" t="str">
        <f>'Matriz PESTAL'!G17</f>
        <v>Normas específicas de la industria</v>
      </c>
      <c r="I35" s="263"/>
      <c r="J35" s="279">
        <f>'Matriz PESTAL'!H17</f>
        <v>25</v>
      </c>
      <c r="K35" s="280"/>
      <c r="L35" s="8"/>
      <c r="M35" s="8"/>
      <c r="N35" s="8"/>
      <c r="O35" s="9"/>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row>
    <row r="36" spans="3:48" s="16" customFormat="1" ht="30" customHeight="1" thickTop="1" thickBot="1">
      <c r="C36" s="262" t="str">
        <f>'Matriz PESTAL'!E18</f>
        <v>Cambios climáticos</v>
      </c>
      <c r="D36" s="263"/>
      <c r="E36" s="277">
        <f>'Matriz PESTAL'!F18</f>
        <v>10</v>
      </c>
      <c r="F36" s="278"/>
      <c r="G36" s="180"/>
      <c r="H36" s="262" t="str">
        <f>'Matriz PESTAL'!G18</f>
        <v>Procesos contra la empresa</v>
      </c>
      <c r="I36" s="263"/>
      <c r="J36" s="279">
        <f>'Matriz PESTAL'!H18</f>
        <v>18</v>
      </c>
      <c r="K36" s="280"/>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row>
    <row r="37" spans="3:48" s="16" customFormat="1" ht="30" customHeight="1" thickTop="1" thickBot="1">
      <c r="C37" s="262" t="str">
        <f>'Matriz PESTAL'!E19</f>
        <v>Reforma agraria</v>
      </c>
      <c r="D37" s="263"/>
      <c r="E37" s="277">
        <f>'Matriz PESTAL'!F19</f>
        <v>8</v>
      </c>
      <c r="F37" s="278"/>
      <c r="G37" s="180"/>
      <c r="H37" s="262" t="str">
        <f>'Matriz PESTAL'!G19</f>
        <v>Legislación internacional impacta a la empresa</v>
      </c>
      <c r="I37" s="263"/>
      <c r="J37" s="279">
        <f>'Matriz PESTAL'!H19</f>
        <v>16</v>
      </c>
      <c r="K37" s="280"/>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row>
    <row r="38" spans="3:48" hidden="1"/>
    <row r="39" spans="3:48" hidden="1"/>
    <row r="40" spans="3:48" hidden="1"/>
    <row r="41" spans="3:48" hidden="1"/>
    <row r="42" spans="3:48" hidden="1"/>
    <row r="43" spans="3:48" hidden="1"/>
    <row r="44" spans="3:48" hidden="1"/>
    <row r="45" spans="3:48" hidden="1"/>
    <row r="46" spans="3:48" hidden="1"/>
    <row r="47" spans="3:48" hidden="1"/>
    <row r="48" spans="3: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t="37.5" hidden="1" customHeight="1"/>
    <row r="93" ht="37.5" hidden="1" customHeight="1"/>
    <row r="94" ht="37.5" hidden="1" customHeight="1"/>
    <row r="95" ht="37.5" hidden="1" customHeight="1"/>
    <row r="96" ht="37.5" hidden="1" customHeight="1"/>
    <row r="97" ht="37.5" hidden="1" customHeight="1"/>
    <row r="98" ht="37.5" hidden="1" customHeight="1"/>
    <row r="99" ht="37.5" hidden="1" customHeight="1"/>
    <row r="100" ht="37.5" hidden="1" customHeight="1"/>
    <row r="101" ht="37.5" hidden="1" customHeight="1"/>
    <row r="102" ht="37.5" hidden="1" customHeight="1"/>
    <row r="103" ht="37.5" hidden="1" customHeight="1"/>
    <row r="104" ht="37.5" hidden="1" customHeight="1"/>
    <row r="105" ht="37.5" hidden="1" customHeight="1"/>
    <row r="106" ht="37.5" hidden="1" customHeight="1"/>
    <row r="107" ht="37.5" hidden="1" customHeight="1"/>
    <row r="108" ht="14.65" thickTop="1"/>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sheetData>
  <sheetProtection algorithmName="SHA-512" hashValue="laALAtX9kVCiBUiTS3SZTvGZttzqgabB4j93f4Fqv7jaSF1X70BnTDxqDGvHKgt2MRVZ13FjBlIm72ilH9lyiw==" saltValue="Und/sr7tO+gnWYh9R+89dw==" spinCount="100000" sheet="1" objects="1" scenarios="1" formatCells="0" formatColumns="0" formatRows="0" selectLockedCells="1"/>
  <mergeCells count="80">
    <mergeCell ref="C37:D37"/>
    <mergeCell ref="E37:F37"/>
    <mergeCell ref="H37:I37"/>
    <mergeCell ref="J37:K37"/>
    <mergeCell ref="C35:D35"/>
    <mergeCell ref="E35:F35"/>
    <mergeCell ref="H35:I35"/>
    <mergeCell ref="J35:K35"/>
    <mergeCell ref="C36:D36"/>
    <mergeCell ref="E36:F36"/>
    <mergeCell ref="H36:I36"/>
    <mergeCell ref="J36:K36"/>
    <mergeCell ref="J33:K33"/>
    <mergeCell ref="C34:D34"/>
    <mergeCell ref="E34:F34"/>
    <mergeCell ref="H34:I34"/>
    <mergeCell ref="J34:K34"/>
    <mergeCell ref="C31:D31"/>
    <mergeCell ref="H31:I31"/>
    <mergeCell ref="C33:D33"/>
    <mergeCell ref="E33:F33"/>
    <mergeCell ref="H33:I33"/>
    <mergeCell ref="C27:D27"/>
    <mergeCell ref="E27:F27"/>
    <mergeCell ref="H27:I27"/>
    <mergeCell ref="E13:F13"/>
    <mergeCell ref="C1:D1"/>
    <mergeCell ref="E1:F1"/>
    <mergeCell ref="G1:H1"/>
    <mergeCell ref="I1:J1"/>
    <mergeCell ref="H6:I6"/>
    <mergeCell ref="E8:F8"/>
    <mergeCell ref="E9:F9"/>
    <mergeCell ref="E10:F10"/>
    <mergeCell ref="E11:F11"/>
    <mergeCell ref="E12:F12"/>
    <mergeCell ref="J26:K26"/>
    <mergeCell ref="C18:D18"/>
    <mergeCell ref="C29:D29"/>
    <mergeCell ref="E29:F29"/>
    <mergeCell ref="H29:I29"/>
    <mergeCell ref="K1:L1"/>
    <mergeCell ref="M6:S6"/>
    <mergeCell ref="C6:E6"/>
    <mergeCell ref="J29:K29"/>
    <mergeCell ref="J25:K25"/>
    <mergeCell ref="C26:D26"/>
    <mergeCell ref="E26:F26"/>
    <mergeCell ref="H26:I26"/>
    <mergeCell ref="J27:K27"/>
    <mergeCell ref="C28:D28"/>
    <mergeCell ref="E28:F28"/>
    <mergeCell ref="H28:I28"/>
    <mergeCell ref="J28:K28"/>
    <mergeCell ref="J21:K21"/>
    <mergeCell ref="J20:K20"/>
    <mergeCell ref="J17:K17"/>
    <mergeCell ref="J18:K18"/>
    <mergeCell ref="J19:K19"/>
    <mergeCell ref="H20:I20"/>
    <mergeCell ref="C17:D17"/>
    <mergeCell ref="C21:D21"/>
    <mergeCell ref="C20:D20"/>
    <mergeCell ref="C19:D19"/>
    <mergeCell ref="C25:D25"/>
    <mergeCell ref="E25:F25"/>
    <mergeCell ref="H25:I25"/>
    <mergeCell ref="H15:I15"/>
    <mergeCell ref="C15:D15"/>
    <mergeCell ref="E17:F17"/>
    <mergeCell ref="E18:F18"/>
    <mergeCell ref="E19:F19"/>
    <mergeCell ref="E20:F20"/>
    <mergeCell ref="H18:I18"/>
    <mergeCell ref="H19:I19"/>
    <mergeCell ref="C23:D23"/>
    <mergeCell ref="H17:I17"/>
    <mergeCell ref="E21:F21"/>
    <mergeCell ref="H21:I21"/>
    <mergeCell ref="H23:I23"/>
  </mergeCells>
  <conditionalFormatting sqref="E8">
    <cfRule type="dataBar" priority="50">
      <dataBar>
        <cfvo type="num" val="0"/>
        <cfvo type="num" val="2500"/>
        <color rgb="FF3E6CC0"/>
      </dataBar>
      <extLst>
        <ext xmlns:x14="http://schemas.microsoft.com/office/spreadsheetml/2009/9/main" uri="{B025F937-C7B1-47D3-B67F-A62EFF666E3E}">
          <x14:id>{785E1F9E-8AEC-4C4C-9184-435A5A9BFA30}</x14:id>
        </ext>
      </extLst>
    </cfRule>
  </conditionalFormatting>
  <conditionalFormatting sqref="E9">
    <cfRule type="dataBar" priority="47">
      <dataBar>
        <cfvo type="num" val="0"/>
        <cfvo type="num" val="2500"/>
        <color rgb="FF6699CC"/>
      </dataBar>
      <extLst>
        <ext xmlns:x14="http://schemas.microsoft.com/office/spreadsheetml/2009/9/main" uri="{B025F937-C7B1-47D3-B67F-A62EFF666E3E}">
          <x14:id>{49E663A7-427C-43B7-8241-44C56011EA69}</x14:id>
        </ext>
      </extLst>
    </cfRule>
  </conditionalFormatting>
  <conditionalFormatting sqref="E10">
    <cfRule type="dataBar" priority="46">
      <dataBar>
        <cfvo type="num" val="0"/>
        <cfvo type="num" val="2500"/>
        <color rgb="FF55B03E"/>
      </dataBar>
      <extLst>
        <ext xmlns:x14="http://schemas.microsoft.com/office/spreadsheetml/2009/9/main" uri="{B025F937-C7B1-47D3-B67F-A62EFF666E3E}">
          <x14:id>{F5CD899A-1A21-4ED7-9FC8-32E663DE9BAD}</x14:id>
        </ext>
      </extLst>
    </cfRule>
  </conditionalFormatting>
  <conditionalFormatting sqref="E13">
    <cfRule type="dataBar" priority="45">
      <dataBar>
        <cfvo type="num" val="0"/>
        <cfvo type="num" val="2500"/>
        <color rgb="FFF0462E"/>
      </dataBar>
      <extLst>
        <ext xmlns:x14="http://schemas.microsoft.com/office/spreadsheetml/2009/9/main" uri="{B025F937-C7B1-47D3-B67F-A62EFF666E3E}">
          <x14:id>{BA7148F2-E477-48FC-AE23-8CC2917AFEA4}</x14:id>
        </ext>
      </extLst>
    </cfRule>
  </conditionalFormatting>
  <conditionalFormatting sqref="E17:F21">
    <cfRule type="dataBar" priority="26">
      <dataBar>
        <cfvo type="num" val="0"/>
        <cfvo type="num" val="125"/>
        <color rgb="FF3E6CC0"/>
      </dataBar>
      <extLst>
        <ext xmlns:x14="http://schemas.microsoft.com/office/spreadsheetml/2009/9/main" uri="{B025F937-C7B1-47D3-B67F-A62EFF666E3E}">
          <x14:id>{DA00A8F9-E6D5-49E1-A495-301BE254AC6C}</x14:id>
        </ext>
      </extLst>
    </cfRule>
  </conditionalFormatting>
  <conditionalFormatting sqref="J17:K21">
    <cfRule type="dataBar" priority="25">
      <dataBar>
        <cfvo type="num" val="0"/>
        <cfvo type="num" val="125"/>
        <color rgb="FF6699CC"/>
      </dataBar>
      <extLst>
        <ext xmlns:x14="http://schemas.microsoft.com/office/spreadsheetml/2009/9/main" uri="{B025F937-C7B1-47D3-B67F-A62EFF666E3E}">
          <x14:id>{31E096CE-64AF-44B8-9D75-1F776BC6C51F}</x14:id>
        </ext>
      </extLst>
    </cfRule>
  </conditionalFormatting>
  <conditionalFormatting sqref="J25:K29">
    <cfRule type="dataBar" priority="21">
      <dataBar>
        <cfvo type="num" val="0"/>
        <cfvo type="num" val="125"/>
        <color rgb="FFFFC000"/>
      </dataBar>
      <extLst>
        <ext xmlns:x14="http://schemas.microsoft.com/office/spreadsheetml/2009/9/main" uri="{B025F937-C7B1-47D3-B67F-A62EFF666E3E}">
          <x14:id>{41393F62-A89A-459B-81B5-9459376A6C45}</x14:id>
        </ext>
      </extLst>
    </cfRule>
  </conditionalFormatting>
  <conditionalFormatting sqref="E25:F29">
    <cfRule type="dataBar" priority="20">
      <dataBar>
        <cfvo type="num" val="0"/>
        <cfvo type="num" val="125"/>
        <color rgb="FF55B03E"/>
      </dataBar>
      <extLst>
        <ext xmlns:x14="http://schemas.microsoft.com/office/spreadsheetml/2009/9/main" uri="{B025F937-C7B1-47D3-B67F-A62EFF666E3E}">
          <x14:id>{BCBAE62A-258E-4C8B-B7D5-F13C8A7A1DE2}</x14:id>
        </ext>
      </extLst>
    </cfRule>
  </conditionalFormatting>
  <conditionalFormatting sqref="E11">
    <cfRule type="dataBar" priority="4">
      <dataBar>
        <cfvo type="num" val="0"/>
        <cfvo type="num" val="2500"/>
        <color rgb="FFFFC000"/>
      </dataBar>
      <extLst>
        <ext xmlns:x14="http://schemas.microsoft.com/office/spreadsheetml/2009/9/main" uri="{B025F937-C7B1-47D3-B67F-A62EFF666E3E}">
          <x14:id>{968319C2-E98B-4F59-8C74-783E4610E9D7}</x14:id>
        </ext>
      </extLst>
    </cfRule>
  </conditionalFormatting>
  <conditionalFormatting sqref="E12">
    <cfRule type="dataBar" priority="3">
      <dataBar>
        <cfvo type="num" val="0"/>
        <cfvo type="num" val="2500"/>
        <color rgb="FFF08C00"/>
      </dataBar>
      <extLst>
        <ext xmlns:x14="http://schemas.microsoft.com/office/spreadsheetml/2009/9/main" uri="{B025F937-C7B1-47D3-B67F-A62EFF666E3E}">
          <x14:id>{FB57AFBF-371A-494B-BFCD-C54140BFF9DA}</x14:id>
        </ext>
      </extLst>
    </cfRule>
  </conditionalFormatting>
  <conditionalFormatting sqref="J33:K37">
    <cfRule type="dataBar" priority="2">
      <dataBar>
        <cfvo type="num" val="0"/>
        <cfvo type="num" val="125"/>
        <color rgb="FFF0462E"/>
      </dataBar>
      <extLst>
        <ext xmlns:x14="http://schemas.microsoft.com/office/spreadsheetml/2009/9/main" uri="{B025F937-C7B1-47D3-B67F-A62EFF666E3E}">
          <x14:id>{CFB95413-B4F5-4D4E-9660-4BDCEB6A1909}</x14:id>
        </ext>
      </extLst>
    </cfRule>
  </conditionalFormatting>
  <conditionalFormatting sqref="E33:F37">
    <cfRule type="dataBar" priority="1">
      <dataBar>
        <cfvo type="num" val="0"/>
        <cfvo type="num" val="125"/>
        <color rgb="FFF08C00"/>
      </dataBar>
      <extLst>
        <ext xmlns:x14="http://schemas.microsoft.com/office/spreadsheetml/2009/9/main" uri="{B025F937-C7B1-47D3-B67F-A62EFF666E3E}">
          <x14:id>{B5EDF3AA-FA73-4EAC-A536-CA8D9566E076}</x14:id>
        </ext>
      </extLst>
    </cfRule>
  </conditionalFormatting>
  <printOptions verticalCentered="1"/>
  <pageMargins left="0.23622047244094491" right="0.23622047244094491" top="0.74803149606299213" bottom="0.74803149606299213" header="0.31496062992125984" footer="0.31496062992125984"/>
  <pageSetup paperSize="9" scale="73" fitToWidth="0" fitToHeight="0" orientation="landscape" horizontalDpi="4294967292" verticalDpi="4294967292" r:id="rId1"/>
  <rowBreaks count="1" manualBreakCount="1">
    <brk id="13" min="2" max="10" man="1"/>
  </rowBreaks>
  <drawing r:id="rId2"/>
  <legacyDrawing r:id="rId3"/>
  <extLst>
    <ext xmlns:x14="http://schemas.microsoft.com/office/spreadsheetml/2009/9/main" uri="{78C0D931-6437-407d-A8EE-F0AAD7539E65}">
      <x14:conditionalFormattings>
        <x14:conditionalFormatting xmlns:xm="http://schemas.microsoft.com/office/excel/2006/main">
          <x14:cfRule type="dataBar" id="{785E1F9E-8AEC-4C4C-9184-435A5A9BFA30}">
            <x14:dataBar minLength="0" maxLength="100" gradient="0" negativeBarColorSameAsPositive="1" axisPosition="none">
              <x14:cfvo type="num">
                <xm:f>0</xm:f>
              </x14:cfvo>
              <x14:cfvo type="num">
                <xm:f>2500</xm:f>
              </x14:cfvo>
            </x14:dataBar>
          </x14:cfRule>
          <xm:sqref>E8</xm:sqref>
        </x14:conditionalFormatting>
        <x14:conditionalFormatting xmlns:xm="http://schemas.microsoft.com/office/excel/2006/main">
          <x14:cfRule type="dataBar" id="{49E663A7-427C-43B7-8241-44C56011EA69}">
            <x14:dataBar minLength="0" maxLength="100" gradient="0" negativeBarColorSameAsPositive="1" axisPosition="none">
              <x14:cfvo type="num">
                <xm:f>0</xm:f>
              </x14:cfvo>
              <x14:cfvo type="num">
                <xm:f>2500</xm:f>
              </x14:cfvo>
            </x14:dataBar>
          </x14:cfRule>
          <xm:sqref>E9</xm:sqref>
        </x14:conditionalFormatting>
        <x14:conditionalFormatting xmlns:xm="http://schemas.microsoft.com/office/excel/2006/main">
          <x14:cfRule type="dataBar" id="{F5CD899A-1A21-4ED7-9FC8-32E663DE9BAD}">
            <x14:dataBar minLength="0" maxLength="100" gradient="0" negativeBarColorSameAsPositive="1" axisPosition="none">
              <x14:cfvo type="num">
                <xm:f>0</xm:f>
              </x14:cfvo>
              <x14:cfvo type="num">
                <xm:f>2500</xm:f>
              </x14:cfvo>
            </x14:dataBar>
          </x14:cfRule>
          <xm:sqref>E10</xm:sqref>
        </x14:conditionalFormatting>
        <x14:conditionalFormatting xmlns:xm="http://schemas.microsoft.com/office/excel/2006/main">
          <x14:cfRule type="dataBar" id="{BA7148F2-E477-48FC-AE23-8CC2917AFEA4}">
            <x14:dataBar minLength="0" maxLength="100" gradient="0" negativeBarColorSameAsPositive="1" axisPosition="none">
              <x14:cfvo type="num">
                <xm:f>0</xm:f>
              </x14:cfvo>
              <x14:cfvo type="num">
                <xm:f>2500</xm:f>
              </x14:cfvo>
            </x14:dataBar>
          </x14:cfRule>
          <xm:sqref>E13</xm:sqref>
        </x14:conditionalFormatting>
        <x14:conditionalFormatting xmlns:xm="http://schemas.microsoft.com/office/excel/2006/main">
          <x14:cfRule type="dataBar" id="{DA00A8F9-E6D5-49E1-A495-301BE254AC6C}">
            <x14:dataBar minLength="0" maxLength="100" gradient="0" negativeBarColorSameAsPositive="1" axisPosition="none">
              <x14:cfvo type="num">
                <xm:f>0</xm:f>
              </x14:cfvo>
              <x14:cfvo type="num">
                <xm:f>125</xm:f>
              </x14:cfvo>
            </x14:dataBar>
          </x14:cfRule>
          <xm:sqref>E17:F21</xm:sqref>
        </x14:conditionalFormatting>
        <x14:conditionalFormatting xmlns:xm="http://schemas.microsoft.com/office/excel/2006/main">
          <x14:cfRule type="dataBar" id="{31E096CE-64AF-44B8-9D75-1F776BC6C51F}">
            <x14:dataBar minLength="0" maxLength="100" gradient="0" negativeBarColorSameAsPositive="1" axisPosition="none">
              <x14:cfvo type="num">
                <xm:f>0</xm:f>
              </x14:cfvo>
              <x14:cfvo type="num">
                <xm:f>125</xm:f>
              </x14:cfvo>
            </x14:dataBar>
          </x14:cfRule>
          <xm:sqref>J17:K21</xm:sqref>
        </x14:conditionalFormatting>
        <x14:conditionalFormatting xmlns:xm="http://schemas.microsoft.com/office/excel/2006/main">
          <x14:cfRule type="dataBar" id="{41393F62-A89A-459B-81B5-9459376A6C45}">
            <x14:dataBar minLength="0" maxLength="100" gradient="0" negativeBarColorSameAsPositive="1" axisPosition="none">
              <x14:cfvo type="num">
                <xm:f>0</xm:f>
              </x14:cfvo>
              <x14:cfvo type="num">
                <xm:f>125</xm:f>
              </x14:cfvo>
            </x14:dataBar>
          </x14:cfRule>
          <xm:sqref>J25:K29</xm:sqref>
        </x14:conditionalFormatting>
        <x14:conditionalFormatting xmlns:xm="http://schemas.microsoft.com/office/excel/2006/main">
          <x14:cfRule type="dataBar" id="{BCBAE62A-258E-4C8B-B7D5-F13C8A7A1DE2}">
            <x14:dataBar minLength="0" maxLength="100" gradient="0" negativeBarColorSameAsPositive="1" axisPosition="none">
              <x14:cfvo type="num">
                <xm:f>0</xm:f>
              </x14:cfvo>
              <x14:cfvo type="num">
                <xm:f>125</xm:f>
              </x14:cfvo>
            </x14:dataBar>
          </x14:cfRule>
          <xm:sqref>E25:F29</xm:sqref>
        </x14:conditionalFormatting>
        <x14:conditionalFormatting xmlns:xm="http://schemas.microsoft.com/office/excel/2006/main">
          <x14:cfRule type="dataBar" id="{968319C2-E98B-4F59-8C74-783E4610E9D7}">
            <x14:dataBar minLength="0" maxLength="100" gradient="0" negativeBarColorSameAsPositive="1" axisPosition="none">
              <x14:cfvo type="num">
                <xm:f>0</xm:f>
              </x14:cfvo>
              <x14:cfvo type="num">
                <xm:f>2500</xm:f>
              </x14:cfvo>
            </x14:dataBar>
          </x14:cfRule>
          <xm:sqref>E11</xm:sqref>
        </x14:conditionalFormatting>
        <x14:conditionalFormatting xmlns:xm="http://schemas.microsoft.com/office/excel/2006/main">
          <x14:cfRule type="dataBar" id="{FB57AFBF-371A-494B-BFCD-C54140BFF9DA}">
            <x14:dataBar minLength="0" maxLength="100" gradient="0" negativeBarColorSameAsPositive="1" axisPosition="none">
              <x14:cfvo type="num">
                <xm:f>0</xm:f>
              </x14:cfvo>
              <x14:cfvo type="num">
                <xm:f>2500</xm:f>
              </x14:cfvo>
            </x14:dataBar>
          </x14:cfRule>
          <xm:sqref>E12</xm:sqref>
        </x14:conditionalFormatting>
        <x14:conditionalFormatting xmlns:xm="http://schemas.microsoft.com/office/excel/2006/main">
          <x14:cfRule type="dataBar" id="{CFB95413-B4F5-4D4E-9660-4BDCEB6A1909}">
            <x14:dataBar minLength="0" maxLength="100" gradient="0" negativeBarColorSameAsPositive="1" axisPosition="none">
              <x14:cfvo type="num">
                <xm:f>0</xm:f>
              </x14:cfvo>
              <x14:cfvo type="num">
                <xm:f>125</xm:f>
              </x14:cfvo>
            </x14:dataBar>
          </x14:cfRule>
          <xm:sqref>J33:K37</xm:sqref>
        </x14:conditionalFormatting>
        <x14:conditionalFormatting xmlns:xm="http://schemas.microsoft.com/office/excel/2006/main">
          <x14:cfRule type="dataBar" id="{B5EDF3AA-FA73-4EAC-A536-CA8D9566E076}">
            <x14:dataBar minLength="0" maxLength="100" gradient="0" negativeBarColorSameAsPositive="1" axisPosition="none">
              <x14:cfvo type="num">
                <xm:f>0</xm:f>
              </x14:cfvo>
              <x14:cfvo type="num">
                <xm:f>125</xm:f>
              </x14:cfvo>
            </x14:dataBar>
          </x14:cfRule>
          <xm:sqref>E33:F37</xm:sqref>
        </x14:conditionalFormatting>
      </x14:conditionalFormattings>
    </ex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2"/>
  <dimension ref="A1:AV146"/>
  <sheetViews>
    <sheetView showGridLines="0" zoomScale="90" zoomScaleNormal="90" zoomScalePageLayoutView="90" workbookViewId="0">
      <selection activeCell="C3" sqref="C3"/>
    </sheetView>
  </sheetViews>
  <sheetFormatPr baseColWidth="10" defaultColWidth="0" defaultRowHeight="0" customHeight="1" zeroHeight="1"/>
  <cols>
    <col min="1" max="1" width="2.33203125" style="8" customWidth="1"/>
    <col min="2" max="2" width="1.46484375" style="2" customWidth="1"/>
    <col min="3" max="3" width="36.33203125" style="2" customWidth="1"/>
    <col min="4" max="4" width="37.53125" style="4" customWidth="1"/>
    <col min="5" max="5" width="25.6640625" customWidth="1"/>
    <col min="6" max="6" width="25.6640625" style="4" customWidth="1"/>
    <col min="7" max="7" width="25.6640625" style="8" customWidth="1"/>
    <col min="8" max="8" width="41.46484375" style="8" customWidth="1"/>
    <col min="9" max="9" width="27.1328125" style="8" customWidth="1"/>
    <col min="10" max="10" width="19.46484375" style="8" customWidth="1"/>
    <col min="11" max="11" width="27.1328125" style="8" customWidth="1"/>
    <col min="12" max="12" width="19.46484375" style="8" customWidth="1"/>
    <col min="13" max="15" width="8.86328125" style="8" customWidth="1"/>
    <col min="16" max="16" width="8.6640625" style="8" customWidth="1"/>
    <col min="17" max="19" width="8.86328125" style="8" customWidth="1"/>
    <col min="20" max="20" width="9.1328125" style="8" customWidth="1"/>
    <col min="21" max="49" width="9.1328125" style="8" hidden="1" customWidth="1"/>
    <col min="50" max="16384" width="9.1328125" style="8" hidden="1"/>
  </cols>
  <sheetData>
    <row r="1" spans="1:48" s="219" customFormat="1" ht="39" customHeight="1">
      <c r="A1" s="154"/>
      <c r="B1" s="222"/>
      <c r="C1" s="254"/>
      <c r="D1" s="254"/>
      <c r="E1" s="254"/>
      <c r="F1" s="254"/>
      <c r="G1" s="254"/>
      <c r="H1" s="254"/>
      <c r="I1" s="285"/>
      <c r="J1" s="285"/>
      <c r="K1" s="285"/>
      <c r="L1" s="285"/>
      <c r="M1" s="175"/>
    </row>
    <row r="2" spans="1:48" s="176" customFormat="1" ht="30" customHeight="1">
      <c r="A2" s="41"/>
      <c r="B2" s="41"/>
      <c r="C2" s="41"/>
      <c r="D2" s="42"/>
      <c r="E2" s="43"/>
      <c r="F2" s="43"/>
      <c r="G2" s="43"/>
      <c r="H2" s="43"/>
      <c r="I2" s="44"/>
      <c r="J2" s="44"/>
      <c r="K2" s="44"/>
      <c r="L2" s="44"/>
      <c r="M2" s="44"/>
      <c r="N2" s="44"/>
      <c r="O2" s="44"/>
      <c r="P2" s="44"/>
      <c r="Q2" s="44"/>
    </row>
    <row r="3" spans="1:48" s="315" customFormat="1" ht="45" customHeight="1">
      <c r="A3" s="297"/>
      <c r="B3" s="297"/>
      <c r="C3" s="301" t="s">
        <v>323</v>
      </c>
      <c r="D3" s="298"/>
      <c r="E3" s="299"/>
      <c r="F3" s="299"/>
      <c r="G3" s="299"/>
      <c r="H3" s="299"/>
      <c r="I3" s="300"/>
      <c r="J3" s="300"/>
      <c r="K3" s="300"/>
      <c r="L3" s="300"/>
      <c r="M3" s="300"/>
      <c r="N3" s="300"/>
      <c r="O3" s="300"/>
      <c r="P3" s="300"/>
      <c r="Q3" s="300"/>
    </row>
    <row r="4" spans="1:48" ht="19.5" customHeight="1">
      <c r="B4" s="8"/>
      <c r="C4" s="8">
        <f>COUNTIF('Matriz PESTAL'!M6:M25,"Sim")</f>
        <v>3</v>
      </c>
      <c r="D4" s="179">
        <f>20-COUNTBLANK('Matriz PESTAL'!J6:J25)</f>
        <v>20</v>
      </c>
      <c r="E4" s="38">
        <f>C4/D4*100</f>
        <v>15</v>
      </c>
      <c r="F4" s="19" t="str">
        <f>IF(E4&lt;50,G4,IF(E4&gt;=80,I4,H4))</f>
        <v>Si usted busca mejores resultados, ¡es necesario actuar en más elementos creando planes de acción eficientes para cada uno de ellos!</v>
      </c>
      <c r="G4" s="19" t="s">
        <v>287</v>
      </c>
      <c r="H4" s="19" t="s">
        <v>288</v>
      </c>
      <c r="I4" s="19" t="s">
        <v>289</v>
      </c>
      <c r="J4" s="19"/>
      <c r="K4" s="19"/>
      <c r="L4" s="19"/>
      <c r="M4" s="19"/>
      <c r="N4" s="19"/>
      <c r="O4" s="19"/>
      <c r="P4" s="19"/>
      <c r="Q4" s="19"/>
      <c r="R4" s="19" t="s">
        <v>303</v>
      </c>
      <c r="S4" s="19">
        <f ca="1">SUM(S8:S11)</f>
        <v>6</v>
      </c>
      <c r="T4" s="19"/>
    </row>
    <row r="5" spans="1:48" ht="24" customHeight="1" thickBot="1">
      <c r="C5" s="266" t="s">
        <v>218</v>
      </c>
      <c r="D5" s="267"/>
      <c r="E5" s="31"/>
      <c r="F5"/>
      <c r="G5"/>
      <c r="H5"/>
      <c r="I5" s="19"/>
      <c r="J5" s="19"/>
      <c r="K5" s="19"/>
      <c r="L5" s="19"/>
      <c r="M5" s="19"/>
      <c r="N5" s="19"/>
      <c r="O5" s="19"/>
      <c r="P5" s="19"/>
      <c r="Q5" s="19"/>
      <c r="R5" s="19" t="s">
        <v>228</v>
      </c>
      <c r="S5" s="19">
        <f ca="1">S12</f>
        <v>6</v>
      </c>
      <c r="T5" s="19"/>
    </row>
    <row r="6" spans="1:48" ht="54.95" customHeight="1" thickTop="1" thickBot="1">
      <c r="C6" s="284" t="str">
        <f>"Usted ha definido planes de acción para "&amp;C4&amp;" de "&amp;D4&amp;" de los principales elementos de su PESTEL"</f>
        <v>Usted ha definido planes de acción para 3 de 20 de los principales elementos de su PESTEL</v>
      </c>
      <c r="D6" s="284"/>
      <c r="E6" s="181">
        <f>IF(ISERROR(E4/100),0,E4/100)</f>
        <v>0.15</v>
      </c>
      <c r="F6" s="283" t="str">
        <f>IF(ISERROR(F4),"",F4)</f>
        <v>Si usted busca mejores resultados, ¡es necesario actuar en más elementos creando planes de acción eficientes para cada uno de ellos!</v>
      </c>
      <c r="G6" s="283"/>
      <c r="H6" s="283"/>
      <c r="I6" s="19"/>
      <c r="J6" s="19"/>
      <c r="K6" s="19"/>
      <c r="L6" s="19"/>
      <c r="M6" s="19"/>
      <c r="N6" s="19"/>
      <c r="O6" s="19"/>
      <c r="P6" s="19"/>
      <c r="Q6" s="19"/>
      <c r="T6" s="19"/>
    </row>
    <row r="7" spans="1:48" ht="7.5" customHeight="1" thickTop="1" thickBot="1">
      <c r="C7"/>
      <c r="D7"/>
      <c r="E7" s="33"/>
      <c r="F7"/>
      <c r="G7" s="19"/>
      <c r="H7" s="19"/>
      <c r="I7" s="19"/>
      <c r="J7" s="19"/>
      <c r="K7" s="19">
        <v>5</v>
      </c>
      <c r="L7" s="19">
        <v>6</v>
      </c>
      <c r="M7" s="8">
        <v>8</v>
      </c>
    </row>
    <row r="8" spans="1:48" ht="30" customHeight="1" thickTop="1">
      <c r="C8" s="266" t="s">
        <v>219</v>
      </c>
      <c r="D8" s="267"/>
      <c r="E8" s="30"/>
      <c r="F8" s="266" t="s">
        <v>220</v>
      </c>
      <c r="G8" s="267"/>
      <c r="H8" s="30"/>
      <c r="I8" s="183"/>
      <c r="J8" s="8">
        <v>1</v>
      </c>
      <c r="K8" s="19" t="str">
        <f>VLOOKUP(LARGE($K$16:$K$35,$J8),$K$16:$R$35,K$7,FALSE)</f>
        <v>Comercial</v>
      </c>
      <c r="L8" s="19">
        <f t="shared" ref="K8:M12" si="0">VLOOKUP(LARGE($K$16:$K$35,$J8),$K$16:$R$35,L$7,FALSE)</f>
        <v>3</v>
      </c>
      <c r="M8" s="19">
        <f t="shared" ca="1" si="0"/>
        <v>0</v>
      </c>
      <c r="Q8" s="19"/>
      <c r="R8" s="19" t="s">
        <v>225</v>
      </c>
      <c r="S8" s="19">
        <f ca="1">COUNTIF(PA!$K$6:$K$255,Rel_PA!R8)</f>
        <v>1</v>
      </c>
      <c r="T8" s="19"/>
    </row>
    <row r="9" spans="1:48" ht="7.5" customHeight="1">
      <c r="B9"/>
      <c r="C9"/>
      <c r="D9"/>
      <c r="F9"/>
      <c r="G9"/>
      <c r="H9"/>
      <c r="I9" s="19"/>
      <c r="J9" s="19">
        <v>2</v>
      </c>
      <c r="K9" s="19" t="str">
        <f t="shared" si="0"/>
        <v>Recursos Humanos</v>
      </c>
      <c r="L9" s="19">
        <f t="shared" si="0"/>
        <v>3</v>
      </c>
      <c r="M9" s="19">
        <f t="shared" ca="1" si="0"/>
        <v>0</v>
      </c>
      <c r="Q9" s="19"/>
      <c r="R9" s="19" t="s">
        <v>226</v>
      </c>
      <c r="S9" s="19">
        <f ca="1">COUNTIF(PA!$K$6:$K$255,Rel_PA!R9)</f>
        <v>0</v>
      </c>
      <c r="T9" s="19"/>
      <c r="U9" s="8" t="s">
        <v>27</v>
      </c>
      <c r="V9" s="8" t="s">
        <v>28</v>
      </c>
      <c r="W9" s="8" t="s">
        <v>17</v>
      </c>
      <c r="X9" s="8" t="s">
        <v>29</v>
      </c>
      <c r="Y9" s="8" t="s">
        <v>16</v>
      </c>
      <c r="Z9" s="8" t="s">
        <v>20</v>
      </c>
      <c r="AA9" s="8" t="s">
        <v>21</v>
      </c>
      <c r="AB9" s="8" t="s">
        <v>22</v>
      </c>
      <c r="AC9" s="8" t="s">
        <v>23</v>
      </c>
      <c r="AD9" s="8" t="s">
        <v>24</v>
      </c>
      <c r="AE9" s="8" t="s">
        <v>25</v>
      </c>
      <c r="AF9" s="8" t="s">
        <v>26</v>
      </c>
      <c r="AG9" s="8" t="s">
        <v>27</v>
      </c>
      <c r="AH9" s="8" t="s">
        <v>28</v>
      </c>
      <c r="AI9" s="8" t="s">
        <v>17</v>
      </c>
      <c r="AJ9" s="8" t="s">
        <v>29</v>
      </c>
      <c r="AK9" s="8" t="s">
        <v>16</v>
      </c>
      <c r="AL9" s="8" t="s">
        <v>20</v>
      </c>
      <c r="AM9" s="8" t="s">
        <v>21</v>
      </c>
      <c r="AN9" s="8" t="s">
        <v>22</v>
      </c>
      <c r="AO9" s="8" t="s">
        <v>23</v>
      </c>
      <c r="AP9" s="8" t="s">
        <v>24</v>
      </c>
      <c r="AQ9" s="8" t="s">
        <v>25</v>
      </c>
      <c r="AR9" s="8" t="s">
        <v>26</v>
      </c>
      <c r="AS9" s="8" t="s">
        <v>27</v>
      </c>
      <c r="AT9" s="8" t="s">
        <v>28</v>
      </c>
      <c r="AU9" s="8" t="s">
        <v>17</v>
      </c>
      <c r="AV9" s="8" t="s">
        <v>29</v>
      </c>
    </row>
    <row r="10" spans="1:48" s="15" customFormat="1" ht="60" customHeight="1">
      <c r="B10"/>
      <c r="C10"/>
      <c r="D10"/>
      <c r="E10"/>
      <c r="F10"/>
      <c r="G10"/>
      <c r="H10"/>
      <c r="I10" s="19"/>
      <c r="J10" s="19">
        <v>3</v>
      </c>
      <c r="K10" s="19" t="str">
        <f t="shared" si="0"/>
        <v>Marketing</v>
      </c>
      <c r="L10" s="19">
        <f t="shared" si="0"/>
        <v>2</v>
      </c>
      <c r="M10" s="19">
        <f t="shared" ca="1" si="0"/>
        <v>0</v>
      </c>
      <c r="Q10" s="19"/>
      <c r="R10" s="19" t="s">
        <v>227</v>
      </c>
      <c r="S10" s="19">
        <f ca="1">COUNTIF(PA!$K$6:$K$255,Rel_PA!R10)</f>
        <v>1</v>
      </c>
      <c r="T10" s="19"/>
      <c r="U10" s="15">
        <v>1</v>
      </c>
      <c r="V10" s="15">
        <v>1</v>
      </c>
      <c r="W10" s="15">
        <v>1</v>
      </c>
      <c r="X10" s="15">
        <v>1</v>
      </c>
      <c r="Y10" s="15">
        <v>2</v>
      </c>
      <c r="Z10" s="15">
        <v>2</v>
      </c>
      <c r="AA10" s="15">
        <v>2</v>
      </c>
      <c r="AB10" s="15">
        <v>2</v>
      </c>
      <c r="AC10" s="15">
        <v>2</v>
      </c>
      <c r="AD10" s="15">
        <v>2</v>
      </c>
      <c r="AE10" s="15">
        <v>2</v>
      </c>
      <c r="AF10" s="15">
        <v>2</v>
      </c>
      <c r="AG10" s="15">
        <v>2</v>
      </c>
      <c r="AH10" s="15">
        <v>2</v>
      </c>
      <c r="AI10" s="15">
        <v>2</v>
      </c>
      <c r="AJ10" s="15">
        <v>2</v>
      </c>
      <c r="AK10" s="15">
        <v>3</v>
      </c>
      <c r="AL10" s="15">
        <v>3</v>
      </c>
      <c r="AM10" s="15">
        <v>3</v>
      </c>
      <c r="AN10" s="15">
        <v>3</v>
      </c>
      <c r="AO10" s="15">
        <v>3</v>
      </c>
      <c r="AP10" s="15">
        <v>3</v>
      </c>
      <c r="AQ10" s="15">
        <v>3</v>
      </c>
      <c r="AR10" s="15">
        <v>3</v>
      </c>
      <c r="AS10" s="15">
        <v>3</v>
      </c>
      <c r="AT10" s="15">
        <v>3</v>
      </c>
      <c r="AU10" s="15">
        <v>3</v>
      </c>
      <c r="AV10" s="15">
        <v>3</v>
      </c>
    </row>
    <row r="11" spans="1:48" ht="60" customHeight="1">
      <c r="B11"/>
      <c r="C11"/>
      <c r="D11"/>
      <c r="F11"/>
      <c r="G11"/>
      <c r="H11"/>
      <c r="I11" s="19"/>
      <c r="J11" s="19">
        <v>4</v>
      </c>
      <c r="K11" s="19" t="str">
        <f t="shared" si="0"/>
        <v>Tecnología</v>
      </c>
      <c r="L11" s="19">
        <f t="shared" si="0"/>
        <v>1</v>
      </c>
      <c r="M11" s="19">
        <f t="shared" ca="1" si="0"/>
        <v>0</v>
      </c>
      <c r="Q11" s="19"/>
      <c r="R11" s="19" t="s">
        <v>222</v>
      </c>
      <c r="S11" s="19">
        <f ca="1">COUNTIF(PA!$K$6:$K$255,Rel_PA!R11)</f>
        <v>4</v>
      </c>
      <c r="T11" s="19"/>
    </row>
    <row r="12" spans="1:48" ht="60" customHeight="1">
      <c r="C12"/>
      <c r="D12"/>
      <c r="F12"/>
      <c r="G12"/>
      <c r="H12"/>
      <c r="I12" s="19"/>
      <c r="J12" s="19">
        <v>5</v>
      </c>
      <c r="K12" s="19" t="str">
        <f t="shared" si="0"/>
        <v>Financiero</v>
      </c>
      <c r="L12" s="19">
        <f t="shared" si="0"/>
        <v>0</v>
      </c>
      <c r="M12" s="184">
        <f t="shared" si="0"/>
        <v>0</v>
      </c>
      <c r="N12" s="185"/>
      <c r="Q12" s="19"/>
      <c r="R12" s="19" t="s">
        <v>228</v>
      </c>
      <c r="S12" s="19">
        <f ca="1">COUNTIF(PA!$K$6:$K$255,Rel_PA!R12)</f>
        <v>6</v>
      </c>
      <c r="T12" s="19"/>
    </row>
    <row r="13" spans="1:48" s="19" customFormat="1" ht="2.25" customHeight="1">
      <c r="B13"/>
      <c r="C13"/>
      <c r="D13"/>
      <c r="E13"/>
      <c r="F13"/>
      <c r="G13"/>
      <c r="H13"/>
      <c r="M13" s="184" t="e">
        <f ca="1">VLOOKUP(LARGE($L$16:$L$35,$J13),$L$16:$R$35,#REF!,FALSE)</f>
        <v>#NUM!</v>
      </c>
      <c r="N13" s="184" t="e">
        <f ca="1">VLOOKUP(LARGE($L$16:$L$35,$J13),$L$16:$R$35,#REF!,FALSE)</f>
        <v>#NUM!</v>
      </c>
    </row>
    <row r="14" spans="1:48" ht="45" customHeight="1" thickBot="1">
      <c r="J14" s="19"/>
      <c r="K14" s="19"/>
      <c r="L14" s="19"/>
      <c r="M14" s="184"/>
      <c r="N14" s="184"/>
      <c r="O14" s="19"/>
      <c r="P14" s="19"/>
      <c r="Q14" s="19"/>
      <c r="R14" s="19"/>
      <c r="S14" s="19"/>
      <c r="T14" s="19"/>
    </row>
    <row r="15" spans="1:48" ht="35.1" customHeight="1" thickTop="1" thickBot="1">
      <c r="C15" s="8"/>
      <c r="D15" s="8"/>
      <c r="E15" s="8"/>
      <c r="F15" s="8"/>
      <c r="G15" s="34"/>
      <c r="H15" s="34"/>
      <c r="I15" s="19"/>
      <c r="J15" s="19"/>
      <c r="K15" s="19"/>
      <c r="L15" s="19"/>
      <c r="M15" s="19"/>
      <c r="N15" s="19"/>
      <c r="O15" s="19"/>
      <c r="P15" s="19" t="s">
        <v>104</v>
      </c>
      <c r="Q15" s="19" t="s">
        <v>100</v>
      </c>
      <c r="R15" s="19" t="s">
        <v>105</v>
      </c>
      <c r="S15" s="19"/>
      <c r="T15" s="19"/>
    </row>
    <row r="16" spans="1:48" ht="35.1" customHeight="1" thickTop="1">
      <c r="C16" s="281"/>
      <c r="D16" s="282"/>
      <c r="E16" s="282"/>
      <c r="F16" s="282"/>
      <c r="G16" s="19"/>
      <c r="H16" s="19"/>
      <c r="I16" s="19"/>
      <c r="K16" s="19">
        <f>IF(O16="","",P16+N16)</f>
        <v>2.0002</v>
      </c>
      <c r="L16" s="19">
        <f ca="1">IF(O16="","",Q16+N16)</f>
        <v>2.0002</v>
      </c>
      <c r="M16" s="19">
        <f ca="1">IF(O16="","",R16+N16)</f>
        <v>2.0000000000000001E-4</v>
      </c>
      <c r="N16" s="8">
        <v>2.0000000000000001E-4</v>
      </c>
      <c r="O16" s="19" t="str">
        <f>IF(Áreas!C6=0,"",Áreas!C6)</f>
        <v>Marketing</v>
      </c>
      <c r="P16" s="19">
        <f>IF($O16="","",COUNTIF(PA!$G$6:$G$255,$O16))</f>
        <v>2</v>
      </c>
      <c r="Q16" s="8">
        <f ca="1">IF($O16="","",COUNTIFS(PA!$G$6:$G$255,$O16,PA!$K$6:$K$255,"&lt;&gt;Atrasado"))</f>
        <v>2</v>
      </c>
      <c r="R16" s="8">
        <f ca="1">IF($O16="","",COUNTIFS(PA!$G$6:$G$255,$O16,PA!$K$6:$K$255,"=Atrasado"))</f>
        <v>0</v>
      </c>
      <c r="S16" s="19"/>
      <c r="T16" s="19"/>
    </row>
    <row r="17" spans="2:20" ht="35.1" customHeight="1">
      <c r="C17"/>
      <c r="D17"/>
      <c r="F17"/>
      <c r="G17" s="19"/>
      <c r="H17" s="19"/>
      <c r="I17" s="19"/>
      <c r="K17" s="19">
        <f t="shared" ref="K17:K35" si="1">IF(O17="","",P17+N17)</f>
        <v>1.9000000000000001E-4</v>
      </c>
      <c r="L17" s="19">
        <f t="shared" ref="L17:L35" si="2">IF(O17="","",Q17+N17)</f>
        <v>1.9000000000000001E-4</v>
      </c>
      <c r="M17" s="19">
        <f t="shared" ref="M17:M35" si="3">IF(O17="","",R17+N17)</f>
        <v>1.9000000000000001E-4</v>
      </c>
      <c r="N17" s="8">
        <v>1.9000000000000001E-4</v>
      </c>
      <c r="O17" s="19" t="str">
        <f>IF(Áreas!C7=0,"",Áreas!C7)</f>
        <v>Financiero</v>
      </c>
      <c r="P17" s="19">
        <f>IF($O17="","",COUNTIF(PA!$G$6:$G$255,$O17))</f>
        <v>0</v>
      </c>
      <c r="Q17" s="8">
        <f>IF($O17="","",COUNTIFS(PA!$G$6:$G$255,$O17,PA!$K$6:$K$255,"&lt;&gt;Atrasado"))</f>
        <v>0</v>
      </c>
      <c r="R17" s="8">
        <f>IF($O17="","",COUNTIFS(PA!$G$6:$G$255,$O17,PA!$K$6:$K$255,"=Atrasado"))</f>
        <v>0</v>
      </c>
      <c r="S17" s="19"/>
      <c r="T17" s="19"/>
    </row>
    <row r="18" spans="2:20" ht="35.1" customHeight="1">
      <c r="C18"/>
      <c r="D18"/>
      <c r="F18"/>
      <c r="G18" s="19"/>
      <c r="H18" s="19"/>
      <c r="I18" s="19"/>
      <c r="K18" s="19">
        <f t="shared" si="1"/>
        <v>3.0001799999999998</v>
      </c>
      <c r="L18" s="19">
        <f t="shared" ca="1" si="2"/>
        <v>3.0001799999999998</v>
      </c>
      <c r="M18" s="19">
        <f t="shared" ca="1" si="3"/>
        <v>1.8000000000000001E-4</v>
      </c>
      <c r="N18" s="8">
        <v>1.8000000000000001E-4</v>
      </c>
      <c r="O18" s="19" t="str">
        <f>IF(Áreas!C8=0,"",Áreas!C8)</f>
        <v>Comercial</v>
      </c>
      <c r="P18" s="19">
        <f>IF($O18="","",COUNTIF(PA!$G$6:$G$255,$O18))</f>
        <v>3</v>
      </c>
      <c r="Q18" s="8">
        <f ca="1">IF($O18="","",COUNTIFS(PA!$G$6:$G$255,$O18,PA!$K$6:$K$255,"&lt;&gt;Atrasado"))</f>
        <v>3</v>
      </c>
      <c r="R18" s="8">
        <f ca="1">IF($O18="","",COUNTIFS(PA!$G$6:$G$255,$O18,PA!$K$6:$K$255,"=Atrasado"))</f>
        <v>0</v>
      </c>
      <c r="S18" s="19"/>
      <c r="T18" s="19"/>
    </row>
    <row r="19" spans="2:20" ht="35.1" customHeight="1">
      <c r="C19"/>
      <c r="D19"/>
      <c r="F19"/>
      <c r="G19" s="19"/>
      <c r="H19" s="19"/>
      <c r="I19" s="19"/>
      <c r="K19" s="19">
        <f t="shared" si="1"/>
        <v>3.0001699999999998</v>
      </c>
      <c r="L19" s="19">
        <f t="shared" ca="1" si="2"/>
        <v>3.0001699999999998</v>
      </c>
      <c r="M19" s="19">
        <f t="shared" ca="1" si="3"/>
        <v>1.7000000000000001E-4</v>
      </c>
      <c r="N19" s="8">
        <v>1.7000000000000001E-4</v>
      </c>
      <c r="O19" s="19" t="str">
        <f>IF(Áreas!C9=0,"",Áreas!C9)</f>
        <v>Recursos Humanos</v>
      </c>
      <c r="P19" s="19">
        <f>IF($O19="","",COUNTIF(PA!$G$6:$G$255,$O19))</f>
        <v>3</v>
      </c>
      <c r="Q19" s="8">
        <f ca="1">IF($O19="","",COUNTIFS(PA!$G$6:$G$255,$O19,PA!$K$6:$K$255,"&lt;&gt;Atrasado"))</f>
        <v>3</v>
      </c>
      <c r="R19" s="8">
        <f ca="1">IF($O19="","",COUNTIFS(PA!$G$6:$G$255,$O19,PA!$K$6:$K$255,"=Atrasado"))</f>
        <v>0</v>
      </c>
      <c r="S19" s="19"/>
      <c r="T19" s="19"/>
    </row>
    <row r="20" spans="2:20" ht="35.1" customHeight="1">
      <c r="C20"/>
      <c r="D20"/>
      <c r="F20"/>
      <c r="G20" s="19"/>
      <c r="H20" s="19"/>
      <c r="I20" s="19"/>
      <c r="K20" s="19">
        <f t="shared" si="1"/>
        <v>1.0001599999999999</v>
      </c>
      <c r="L20" s="19">
        <f t="shared" ca="1" si="2"/>
        <v>1.0001599999999999</v>
      </c>
      <c r="M20" s="19">
        <f t="shared" ca="1" si="3"/>
        <v>1.6000000000000001E-4</v>
      </c>
      <c r="N20" s="8">
        <v>1.6000000000000001E-4</v>
      </c>
      <c r="O20" s="19" t="str">
        <f>IF(Áreas!C10=0,"",Áreas!C10)</f>
        <v>Tecnología</v>
      </c>
      <c r="P20" s="19">
        <f>IF($O20="","",COUNTIF(PA!$G$6:$G$255,$O20))</f>
        <v>1</v>
      </c>
      <c r="Q20" s="8">
        <f ca="1">IF($O20="","",COUNTIFS(PA!$G$6:$G$255,$O20,PA!$K$6:$K$255,"&lt;&gt;Atrasado"))</f>
        <v>1</v>
      </c>
      <c r="R20" s="8">
        <f ca="1">IF($O20="","",COUNTIFS(PA!$G$6:$G$255,$O20,PA!$K$6:$K$255,"=Atrasado"))</f>
        <v>0</v>
      </c>
      <c r="S20" s="19"/>
      <c r="T20" s="19"/>
    </row>
    <row r="21" spans="2:20" ht="35.1" customHeight="1">
      <c r="C21"/>
      <c r="D21"/>
      <c r="F21"/>
      <c r="G21" s="19"/>
      <c r="H21" s="19"/>
      <c r="I21" s="19"/>
      <c r="J21" s="19"/>
      <c r="K21" s="19">
        <f t="shared" si="1"/>
        <v>1.4999999999999999E-4</v>
      </c>
      <c r="L21" s="19">
        <f t="shared" si="2"/>
        <v>1.4999999999999999E-4</v>
      </c>
      <c r="M21" s="19">
        <f t="shared" si="3"/>
        <v>1.4999999999999999E-4</v>
      </c>
      <c r="N21" s="8">
        <v>1.4999999999999999E-4</v>
      </c>
      <c r="O21" s="19" t="str">
        <f>IF(Áreas!C11=0,"",Áreas!C11)</f>
        <v>-</v>
      </c>
      <c r="P21" s="19">
        <f>IF($O21="","",COUNTIF(PA!$G$6:$G$255,$O21))</f>
        <v>0</v>
      </c>
      <c r="Q21" s="8">
        <f>IF($O21="","",COUNTIFS(PA!$G$6:$G$255,$O21,PA!$K$6:$K$255,"&lt;&gt;Atrasado"))</f>
        <v>0</v>
      </c>
      <c r="R21" s="8">
        <f>IF($O21="","",COUNTIFS(PA!$G$6:$G$255,$O21,PA!$K$6:$K$255,"=Atrasado"))</f>
        <v>0</v>
      </c>
      <c r="S21" s="19"/>
      <c r="T21" s="19"/>
    </row>
    <row r="22" spans="2:20" ht="35.1" customHeight="1">
      <c r="C22"/>
      <c r="D22"/>
      <c r="F22"/>
      <c r="G22" s="19"/>
      <c r="H22" s="19"/>
      <c r="I22" s="19"/>
      <c r="J22" s="19"/>
      <c r="K22" s="19">
        <f t="shared" si="1"/>
        <v>1.3999999999999999E-4</v>
      </c>
      <c r="L22" s="19">
        <f t="shared" si="2"/>
        <v>1.3999999999999999E-4</v>
      </c>
      <c r="M22" s="19">
        <f t="shared" si="3"/>
        <v>1.3999999999999999E-4</v>
      </c>
      <c r="N22" s="8">
        <v>1.3999999999999999E-4</v>
      </c>
      <c r="O22" s="19" t="str">
        <f>IF(Áreas!C12=0,"",Áreas!C12)</f>
        <v>-</v>
      </c>
      <c r="P22" s="19">
        <f>IF($O22="","",COUNTIF(PA!$G$6:$G$255,$O22))</f>
        <v>0</v>
      </c>
      <c r="Q22" s="8">
        <f>IF($O22="","",COUNTIFS(PA!$G$6:$G$255,$O22,PA!$K$6:$K$255,"&lt;&gt;Atrasado"))</f>
        <v>0</v>
      </c>
      <c r="R22" s="8">
        <f>IF($O22="","",COUNTIFS(PA!$G$6:$G$255,$O22,PA!$K$6:$K$255,"=Atrasado"))</f>
        <v>0</v>
      </c>
      <c r="S22" s="19"/>
      <c r="T22" s="19"/>
    </row>
    <row r="23" spans="2:20" ht="35.1" customHeight="1">
      <c r="C23" s="32"/>
      <c r="D23" s="30"/>
      <c r="E23" s="30"/>
      <c r="F23"/>
      <c r="G23" s="19"/>
      <c r="H23" s="19"/>
      <c r="I23" s="19"/>
      <c r="J23" s="19"/>
      <c r="K23" s="19">
        <f t="shared" si="1"/>
        <v>1.2999999999999999E-4</v>
      </c>
      <c r="L23" s="19">
        <f t="shared" si="2"/>
        <v>1.2999999999999999E-4</v>
      </c>
      <c r="M23" s="19">
        <f t="shared" si="3"/>
        <v>1.2999999999999999E-4</v>
      </c>
      <c r="N23" s="8">
        <v>1.2999999999999999E-4</v>
      </c>
      <c r="O23" s="19" t="str">
        <f>IF(Áreas!C13=0,"",Áreas!C13)</f>
        <v>-</v>
      </c>
      <c r="P23" s="19">
        <f>IF($O23="","",COUNTIF(PA!$G$6:$G$255,$O23))</f>
        <v>0</v>
      </c>
      <c r="Q23" s="8">
        <f>IF($O23="","",COUNTIFS(PA!$G$6:$G$255,$O23,PA!$K$6:$K$255,"&lt;&gt;Atrasado"))</f>
        <v>0</v>
      </c>
      <c r="R23" s="8">
        <f>IF($O23="","",COUNTIFS(PA!$G$6:$G$255,$O23,PA!$K$6:$K$255,"=Atrasado"))</f>
        <v>0</v>
      </c>
      <c r="S23" s="19"/>
      <c r="T23" s="19"/>
    </row>
    <row r="24" spans="2:20" ht="35.1" customHeight="1">
      <c r="C24"/>
      <c r="D24"/>
      <c r="F24"/>
      <c r="G24" s="19"/>
      <c r="H24" s="19"/>
      <c r="I24" s="19"/>
      <c r="J24" s="19"/>
      <c r="K24" s="19">
        <f t="shared" si="1"/>
        <v>1.2E-4</v>
      </c>
      <c r="L24" s="19">
        <f t="shared" si="2"/>
        <v>1.2E-4</v>
      </c>
      <c r="M24" s="19">
        <f t="shared" si="3"/>
        <v>1.2E-4</v>
      </c>
      <c r="N24" s="8">
        <v>1.2E-4</v>
      </c>
      <c r="O24" s="19" t="str">
        <f>IF(Áreas!C14=0,"",Áreas!C14)</f>
        <v>-</v>
      </c>
      <c r="P24" s="19">
        <f>IF($O24="","",COUNTIF(PA!$G$6:$G$255,$O24))</f>
        <v>0</v>
      </c>
      <c r="Q24" s="8">
        <f>IF($O24="","",COUNTIFS(PA!$G$6:$G$255,$O24,PA!$K$6:$K$255,"&lt;&gt;Atrasado"))</f>
        <v>0</v>
      </c>
      <c r="R24" s="8">
        <f>IF($O24="","",COUNTIFS(PA!$G$6:$G$255,$O24,PA!$K$6:$K$255,"=Atrasado"))</f>
        <v>0</v>
      </c>
      <c r="S24" s="19"/>
      <c r="T24" s="19"/>
    </row>
    <row r="25" spans="2:20" ht="35.1" customHeight="1">
      <c r="C25"/>
      <c r="D25"/>
      <c r="F25"/>
      <c r="G25" s="19"/>
      <c r="H25" s="19"/>
      <c r="I25" s="19"/>
      <c r="J25" s="19"/>
      <c r="K25" s="19">
        <f t="shared" si="1"/>
        <v>1.1E-4</v>
      </c>
      <c r="L25" s="19">
        <f t="shared" si="2"/>
        <v>1.1E-4</v>
      </c>
      <c r="M25" s="19">
        <f t="shared" si="3"/>
        <v>1.1E-4</v>
      </c>
      <c r="N25" s="8">
        <v>1.1E-4</v>
      </c>
      <c r="O25" s="19" t="str">
        <f>IF(Áreas!C15=0,"",Áreas!C15)</f>
        <v>-</v>
      </c>
      <c r="P25" s="19">
        <f>IF($O25="","",COUNTIF(PA!$G$6:$G$255,$O25))</f>
        <v>0</v>
      </c>
      <c r="Q25" s="8">
        <f>IF($O25="","",COUNTIFS(PA!$G$6:$G$255,$O25,PA!$K$6:$K$255,"&lt;&gt;Atrasado"))</f>
        <v>0</v>
      </c>
      <c r="R25" s="8">
        <f>IF($O25="","",COUNTIFS(PA!$G$6:$G$255,$O25,PA!$K$6:$K$255,"=Atrasado"))</f>
        <v>0</v>
      </c>
      <c r="S25" s="19"/>
      <c r="T25" s="19"/>
    </row>
    <row r="26" spans="2:20" ht="35.1" customHeight="1">
      <c r="C26"/>
      <c r="D26"/>
      <c r="F26"/>
      <c r="G26" s="19"/>
      <c r="H26" s="19"/>
      <c r="I26" s="19"/>
      <c r="J26" s="19"/>
      <c r="K26" s="19">
        <f t="shared" si="1"/>
        <v>1E-4</v>
      </c>
      <c r="L26" s="19">
        <f t="shared" si="2"/>
        <v>1E-4</v>
      </c>
      <c r="M26" s="19">
        <f t="shared" si="3"/>
        <v>1E-4</v>
      </c>
      <c r="N26" s="8">
        <v>1E-4</v>
      </c>
      <c r="O26" s="19" t="str">
        <f>IF(Áreas!C16=0,"",Áreas!C16)</f>
        <v>-</v>
      </c>
      <c r="P26" s="19">
        <f>IF($O26="","",COUNTIF(PA!$G$6:$G$255,$O26))</f>
        <v>0</v>
      </c>
      <c r="Q26" s="8">
        <f>IF($O26="","",COUNTIFS(PA!$G$6:$G$255,$O26,PA!$K$6:$K$255,"&lt;&gt;Atrasado"))</f>
        <v>0</v>
      </c>
      <c r="R26" s="8">
        <f>IF($O26="","",COUNTIFS(PA!$G$6:$G$255,$O26,PA!$K$6:$K$255,"=Atrasado"))</f>
        <v>0</v>
      </c>
      <c r="S26" s="19"/>
      <c r="T26" s="19"/>
    </row>
    <row r="27" spans="2:20" ht="35.1" customHeight="1">
      <c r="B27" s="3"/>
      <c r="C27"/>
      <c r="D27"/>
      <c r="F27"/>
      <c r="G27" s="19"/>
      <c r="H27" s="19"/>
      <c r="I27" s="19"/>
      <c r="J27" s="19"/>
      <c r="K27" s="19">
        <f t="shared" si="1"/>
        <v>9.0000000000000006E-5</v>
      </c>
      <c r="L27" s="19">
        <f t="shared" si="2"/>
        <v>9.0000000000000006E-5</v>
      </c>
      <c r="M27" s="19">
        <f t="shared" si="3"/>
        <v>9.0000000000000006E-5</v>
      </c>
      <c r="N27" s="8">
        <v>9.0000000000000006E-5</v>
      </c>
      <c r="O27" s="19" t="str">
        <f>IF(Áreas!C17=0,"",Áreas!C17)</f>
        <v>-</v>
      </c>
      <c r="P27" s="19">
        <f>IF($O27="","",COUNTIF(PA!$G$6:$G$255,$O27))</f>
        <v>0</v>
      </c>
      <c r="Q27" s="8">
        <f>IF($O27="","",COUNTIFS(PA!$G$6:$G$255,$O27,PA!$K$6:$K$255,"&lt;&gt;Atrasado"))</f>
        <v>0</v>
      </c>
      <c r="R27" s="8">
        <f>IF($O27="","",COUNTIFS(PA!$G$6:$G$255,$O27,PA!$K$6:$K$255,"=Atrasado"))</f>
        <v>0</v>
      </c>
      <c r="S27" s="19"/>
      <c r="T27" s="19"/>
    </row>
    <row r="28" spans="2:20" ht="35.1" customHeight="1">
      <c r="B28" s="3"/>
      <c r="C28"/>
      <c r="D28"/>
      <c r="F28"/>
      <c r="G28" s="19"/>
      <c r="H28" s="19"/>
      <c r="I28" s="19"/>
      <c r="J28" s="19"/>
      <c r="K28" s="19">
        <f t="shared" si="1"/>
        <v>8.0000000000000007E-5</v>
      </c>
      <c r="L28" s="19">
        <f t="shared" si="2"/>
        <v>8.0000000000000007E-5</v>
      </c>
      <c r="M28" s="19">
        <f t="shared" si="3"/>
        <v>8.0000000000000007E-5</v>
      </c>
      <c r="N28" s="8">
        <v>8.0000000000000007E-5</v>
      </c>
      <c r="O28" s="19" t="str">
        <f>IF(Áreas!C18=0,"",Áreas!C18)</f>
        <v>-</v>
      </c>
      <c r="P28" s="19">
        <f>IF($O28="","",COUNTIF(PA!$G$6:$G$255,$O28))</f>
        <v>0</v>
      </c>
      <c r="Q28" s="8">
        <f>IF($O28="","",COUNTIFS(PA!$G$6:$G$255,$O28,PA!$K$6:$K$255,"&lt;&gt;Atrasado"))</f>
        <v>0</v>
      </c>
      <c r="R28" s="8">
        <f>IF($O28="","",COUNTIFS(PA!$G$6:$G$255,$O28,PA!$K$6:$K$255,"=Atrasado"))</f>
        <v>0</v>
      </c>
    </row>
    <row r="29" spans="2:20" ht="35.1" customHeight="1">
      <c r="B29" s="3"/>
      <c r="C29"/>
      <c r="D29"/>
      <c r="F29"/>
      <c r="G29" s="19"/>
      <c r="H29" s="19"/>
      <c r="I29" s="19"/>
      <c r="J29" s="19"/>
      <c r="K29" s="19">
        <f t="shared" si="1"/>
        <v>6.9999999999999994E-5</v>
      </c>
      <c r="L29" s="19">
        <f t="shared" si="2"/>
        <v>6.9999999999999994E-5</v>
      </c>
      <c r="M29" s="19">
        <f t="shared" si="3"/>
        <v>6.9999999999999994E-5</v>
      </c>
      <c r="N29" s="8">
        <v>6.9999999999999994E-5</v>
      </c>
      <c r="O29" s="19" t="str">
        <f>IF(Áreas!C19=0,"",Áreas!C19)</f>
        <v>-</v>
      </c>
      <c r="P29" s="19">
        <f>IF($O29="","",COUNTIF(PA!$G$6:$G$255,$O29))</f>
        <v>0</v>
      </c>
      <c r="Q29" s="8">
        <f>IF($O29="","",COUNTIFS(PA!$G$6:$G$255,$O29,PA!$K$6:$K$255,"&lt;&gt;Atrasado"))</f>
        <v>0</v>
      </c>
      <c r="R29" s="8">
        <f>IF($O29="","",COUNTIFS(PA!$G$6:$G$255,$O29,PA!$K$6:$K$255,"=Atrasado"))</f>
        <v>0</v>
      </c>
    </row>
    <row r="30" spans="2:20" ht="35.1" customHeight="1">
      <c r="B30" s="3"/>
      <c r="C30"/>
      <c r="D30"/>
      <c r="F30"/>
      <c r="G30" s="19"/>
      <c r="H30" s="19"/>
      <c r="I30" s="19"/>
      <c r="J30" s="19"/>
      <c r="K30" s="19">
        <f t="shared" si="1"/>
        <v>6.0000000000000002E-5</v>
      </c>
      <c r="L30" s="19">
        <f t="shared" si="2"/>
        <v>6.0000000000000002E-5</v>
      </c>
      <c r="M30" s="19">
        <f t="shared" si="3"/>
        <v>6.0000000000000002E-5</v>
      </c>
      <c r="N30" s="8">
        <v>6.0000000000000002E-5</v>
      </c>
      <c r="O30" s="19" t="str">
        <f>IF(Áreas!C20=0,"",Áreas!C20)</f>
        <v>-</v>
      </c>
      <c r="P30" s="19">
        <f>IF($O30="","",COUNTIF(PA!$G$6:$G$255,$O30))</f>
        <v>0</v>
      </c>
      <c r="Q30" s="8">
        <f>IF($O30="","",COUNTIFS(PA!$G$6:$G$255,$O30,PA!$K$6:$K$255,"&lt;&gt;Atrasado"))</f>
        <v>0</v>
      </c>
      <c r="R30" s="8">
        <f>IF($O30="","",COUNTIFS(PA!$G$6:$G$255,$O30,PA!$K$6:$K$255,"=Atrasado"))</f>
        <v>0</v>
      </c>
    </row>
    <row r="31" spans="2:20" ht="35.1" customHeight="1">
      <c r="B31" s="3"/>
      <c r="C31"/>
      <c r="D31"/>
      <c r="F31"/>
      <c r="G31" s="19"/>
      <c r="H31" s="19"/>
      <c r="I31" s="19"/>
      <c r="J31" s="19"/>
      <c r="K31" s="19">
        <f t="shared" si="1"/>
        <v>5.0000000000000002E-5</v>
      </c>
      <c r="L31" s="19">
        <f t="shared" si="2"/>
        <v>5.0000000000000002E-5</v>
      </c>
      <c r="M31" s="19">
        <f t="shared" si="3"/>
        <v>5.0000000000000002E-5</v>
      </c>
      <c r="N31" s="8">
        <v>5.0000000000000002E-5</v>
      </c>
      <c r="O31" s="19" t="str">
        <f>IF(Áreas!C21=0,"",Áreas!C21)</f>
        <v>-</v>
      </c>
      <c r="P31" s="19">
        <f>IF($O31="","",COUNTIF(PA!$G$6:$G$255,$O31))</f>
        <v>0</v>
      </c>
      <c r="Q31" s="8">
        <f>IF($O31="","",COUNTIFS(PA!$G$6:$G$255,$O31,PA!$K$6:$K$255,"&lt;&gt;Atrasado"))</f>
        <v>0</v>
      </c>
      <c r="R31" s="8">
        <f>IF($O31="","",COUNTIFS(PA!$G$6:$G$255,$O31,PA!$K$6:$K$255,"=Atrasado"))</f>
        <v>0</v>
      </c>
    </row>
    <row r="32" spans="2:20" ht="35.1" customHeight="1">
      <c r="B32" s="3"/>
      <c r="C32"/>
      <c r="D32"/>
      <c r="F32"/>
      <c r="G32" s="19"/>
      <c r="H32" s="19"/>
      <c r="I32" s="19"/>
      <c r="J32" s="19"/>
      <c r="K32" s="19">
        <f t="shared" si="1"/>
        <v>4.0000000000000003E-5</v>
      </c>
      <c r="L32" s="19">
        <f t="shared" si="2"/>
        <v>4.0000000000000003E-5</v>
      </c>
      <c r="M32" s="19">
        <f t="shared" si="3"/>
        <v>4.0000000000000003E-5</v>
      </c>
      <c r="N32" s="8">
        <v>4.0000000000000003E-5</v>
      </c>
      <c r="O32" s="19" t="str">
        <f>IF(Áreas!C22=0,"",Áreas!C22)</f>
        <v>-</v>
      </c>
      <c r="P32" s="19">
        <f>IF($O32="","",COUNTIF(PA!$G$6:$G$255,$O32))</f>
        <v>0</v>
      </c>
      <c r="Q32" s="8">
        <f>IF($O32="","",COUNTIFS(PA!$G$6:$G$255,$O32,PA!$K$6:$K$255,"&lt;&gt;Atrasado"))</f>
        <v>0</v>
      </c>
      <c r="R32" s="8">
        <f>IF($O32="","",COUNTIFS(PA!$G$6:$G$255,$O32,PA!$K$6:$K$255,"=Atrasado"))</f>
        <v>0</v>
      </c>
    </row>
    <row r="33" spans="2:18" ht="35.1" customHeight="1">
      <c r="B33" s="3"/>
      <c r="C33"/>
      <c r="D33"/>
      <c r="F33"/>
      <c r="G33" s="19"/>
      <c r="H33" s="19"/>
      <c r="I33" s="19"/>
      <c r="J33" s="19"/>
      <c r="K33" s="19">
        <f t="shared" si="1"/>
        <v>3.0000000000000001E-5</v>
      </c>
      <c r="L33" s="19">
        <f t="shared" si="2"/>
        <v>3.0000000000000001E-5</v>
      </c>
      <c r="M33" s="19">
        <f t="shared" si="3"/>
        <v>3.0000000000000001E-5</v>
      </c>
      <c r="N33" s="8">
        <v>3.0000000000000001E-5</v>
      </c>
      <c r="O33" s="19" t="str">
        <f>IF(Áreas!C23=0,"",Áreas!C23)</f>
        <v>-</v>
      </c>
      <c r="P33" s="19">
        <f>IF($O33="","",COUNTIF(PA!$G$6:$G$255,$O33))</f>
        <v>0</v>
      </c>
      <c r="Q33" s="8">
        <f>IF($O33="","",COUNTIFS(PA!$G$6:$G$255,$O33,PA!$K$6:$K$255,"&lt;&gt;Atrasado"))</f>
        <v>0</v>
      </c>
      <c r="R33" s="8">
        <f>IF($O33="","",COUNTIFS(PA!$G$6:$G$255,$O33,PA!$K$6:$K$255,"=Atrasado"))</f>
        <v>0</v>
      </c>
    </row>
    <row r="34" spans="2:18" ht="78" customHeight="1">
      <c r="B34" s="21"/>
      <c r="C34"/>
      <c r="D34"/>
      <c r="F34"/>
      <c r="G34" s="19"/>
      <c r="H34" s="19"/>
      <c r="I34" s="19"/>
      <c r="J34" s="19"/>
      <c r="K34" s="19">
        <f t="shared" si="1"/>
        <v>2.0000000000000002E-5</v>
      </c>
      <c r="L34" s="19">
        <f t="shared" si="2"/>
        <v>2.0000000000000002E-5</v>
      </c>
      <c r="M34" s="19">
        <f t="shared" si="3"/>
        <v>2.0000000000000002E-5</v>
      </c>
      <c r="N34" s="8">
        <v>2.0000000000000002E-5</v>
      </c>
      <c r="O34" s="19" t="str">
        <f>IF(Áreas!C24=0,"",Áreas!C24)</f>
        <v>-</v>
      </c>
      <c r="P34" s="19">
        <f>IF($O34="","",COUNTIF(PA!$G$6:$G$255,$O34))</f>
        <v>0</v>
      </c>
      <c r="Q34" s="8">
        <f>IF($O34="","",COUNTIFS(PA!$G$6:$G$255,$O34,PA!$K$6:$K$255,"&lt;&gt;Atrasado"))</f>
        <v>0</v>
      </c>
      <c r="R34" s="8">
        <f>IF($O34="","",COUNTIFS(PA!$G$6:$G$255,$O34,PA!$K$6:$K$255,"=Atrasado"))</f>
        <v>0</v>
      </c>
    </row>
    <row r="35" spans="2:18" ht="45" customHeight="1">
      <c r="B35" s="3"/>
      <c r="C35"/>
      <c r="D35"/>
      <c r="F35"/>
      <c r="G35" s="19"/>
      <c r="H35" s="19"/>
      <c r="I35" s="19"/>
      <c r="J35" s="19"/>
      <c r="K35" s="19">
        <f t="shared" si="1"/>
        <v>1.0000000000000001E-5</v>
      </c>
      <c r="L35" s="19">
        <f t="shared" si="2"/>
        <v>1.0000000000000001E-5</v>
      </c>
      <c r="M35" s="19">
        <f t="shared" si="3"/>
        <v>1.0000000000000001E-5</v>
      </c>
      <c r="N35" s="8">
        <v>1.0000000000000001E-5</v>
      </c>
      <c r="O35" s="19" t="str">
        <f>IF(Áreas!C25=0,"",Áreas!C25)</f>
        <v>-</v>
      </c>
      <c r="P35" s="19">
        <f>IF($O35="","",COUNTIF(PA!$G$6:$G$255,$O35))</f>
        <v>0</v>
      </c>
      <c r="Q35" s="8">
        <f>IF($O35="","",COUNTIFS(PA!$G$6:$G$255,$O35,PA!$K$6:$K$255,"&lt;&gt;Atrasado"))</f>
        <v>0</v>
      </c>
      <c r="R35" s="8">
        <f>IF($O35="","",COUNTIFS(PA!$G$6:$G$255,$O35,PA!$K$6:$K$255,"=Atrasado"))</f>
        <v>0</v>
      </c>
    </row>
    <row r="36" spans="2:18" ht="37.5" customHeight="1">
      <c r="B36" s="3"/>
      <c r="C36"/>
      <c r="D36"/>
      <c r="F36"/>
      <c r="G36" s="19"/>
      <c r="H36" s="19"/>
      <c r="I36" s="19"/>
      <c r="J36" s="19"/>
      <c r="K36" s="19"/>
      <c r="L36" s="19"/>
      <c r="P36" s="9"/>
      <c r="R36" s="19"/>
    </row>
    <row r="37" spans="2:18" ht="37.5" customHeight="1">
      <c r="B37" s="3"/>
      <c r="C37"/>
      <c r="D37"/>
      <c r="F37"/>
      <c r="G37" s="19"/>
      <c r="H37" s="19"/>
      <c r="I37" s="19"/>
      <c r="J37" s="19"/>
      <c r="K37" s="19"/>
      <c r="L37" s="19"/>
      <c r="P37" s="9"/>
      <c r="R37" s="19"/>
    </row>
    <row r="38" spans="2:18" ht="37.5" customHeight="1">
      <c r="B38" s="3"/>
      <c r="C38"/>
      <c r="D38"/>
      <c r="F38"/>
      <c r="G38" s="19"/>
      <c r="H38" s="19"/>
      <c r="I38" s="19"/>
      <c r="J38" s="19"/>
      <c r="K38" s="19"/>
      <c r="L38" s="19"/>
      <c r="P38" s="9"/>
      <c r="R38" s="19"/>
    </row>
    <row r="39" spans="2:18" ht="37.5" customHeight="1">
      <c r="B39" s="3"/>
      <c r="C39"/>
      <c r="D39"/>
      <c r="F39"/>
      <c r="G39" s="19"/>
      <c r="H39" s="19"/>
      <c r="I39" s="19"/>
      <c r="J39" s="19"/>
      <c r="K39" s="19"/>
      <c r="L39" s="19"/>
      <c r="P39" s="9"/>
      <c r="R39" s="19"/>
    </row>
    <row r="40" spans="2:18" ht="15" hidden="1" customHeight="1"/>
    <row r="41" spans="2:18" ht="15" hidden="1" customHeight="1"/>
    <row r="42" spans="2:18" ht="15" hidden="1" customHeight="1"/>
    <row r="43" spans="2:18" ht="15" hidden="1" customHeight="1"/>
    <row r="44" spans="2:18" ht="15" hidden="1" customHeight="1"/>
    <row r="45" spans="2:18" ht="15" hidden="1" customHeight="1"/>
    <row r="46" spans="2:18" ht="15" hidden="1" customHeight="1"/>
    <row r="47" spans="2:18" ht="15" hidden="1" customHeight="1"/>
    <row r="48" spans="2: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sheetData>
  <sheetProtection algorithmName="SHA-512" hashValue="dbvoiqbSzOAe4Ng1sFxdHFd9vT1299u5BgJhfpsQiUjXQlKPFcvx2Ul2KN83MKFf5PMq67BvDy9neupqryICDQ==" saltValue="IJ9RFRJR38ysN3QH8pC2wg==" spinCount="100000" sheet="1" objects="1" scenarios="1" formatCells="0" formatColumns="0" formatRows="0" selectLockedCells="1"/>
  <mergeCells count="11">
    <mergeCell ref="C1:D1"/>
    <mergeCell ref="E1:F1"/>
    <mergeCell ref="G1:H1"/>
    <mergeCell ref="I1:J1"/>
    <mergeCell ref="K1:L1"/>
    <mergeCell ref="C16:F16"/>
    <mergeCell ref="C8:D8"/>
    <mergeCell ref="F8:G8"/>
    <mergeCell ref="F6:H6"/>
    <mergeCell ref="C5:D5"/>
    <mergeCell ref="C6:D6"/>
  </mergeCells>
  <conditionalFormatting sqref="E6">
    <cfRule type="cellIs" dxfId="16" priority="1" operator="greaterThanOrEqual">
      <formula>0.8</formula>
    </cfRule>
    <cfRule type="cellIs" dxfId="15" priority="3" operator="lessThan">
      <formula>0.5</formula>
    </cfRule>
    <cfRule type="cellIs" dxfId="14" priority="4" operator="between">
      <formula>0.5</formula>
      <formula>0.8</formula>
    </cfRule>
  </conditionalFormatting>
  <printOptions verticalCentered="1"/>
  <pageMargins left="0.23622047244094491" right="0.23622047244094491" top="0.74803149606299213" bottom="0.74803149606299213" header="0.31496062992125984" footer="0.31496062992125984"/>
  <pageSetup paperSize="9" scale="79" orientation="landscape" horizontalDpi="4294967292" verticalDpi="4294967292"/>
  <drawing r:id="rId1"/>
  <legacy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3"/>
  <dimension ref="A1:AU39"/>
  <sheetViews>
    <sheetView showGridLines="0" zoomScale="90" zoomScaleNormal="90" zoomScalePageLayoutView="90" workbookViewId="0">
      <pane ySplit="5" topLeftCell="A6" activePane="bottomLeft" state="frozen"/>
      <selection activeCell="C3" sqref="C3"/>
      <selection pane="bottomLeft" activeCell="C3" sqref="C3"/>
    </sheetView>
  </sheetViews>
  <sheetFormatPr baseColWidth="10" defaultColWidth="0" defaultRowHeight="0" customHeight="1" zeroHeight="1"/>
  <cols>
    <col min="1" max="1" width="2.33203125" style="117" customWidth="1"/>
    <col min="2" max="2" width="1.46484375" style="62" customWidth="1"/>
    <col min="3" max="3" width="50.6640625" style="62" customWidth="1"/>
    <col min="4" max="4" width="16" style="72" customWidth="1"/>
    <col min="5" max="5" width="16" style="62" customWidth="1"/>
    <col min="6" max="6" width="16" style="72" customWidth="1"/>
    <col min="7" max="8" width="16" style="64" customWidth="1"/>
    <col min="9" max="10" width="16.1328125" style="63" customWidth="1"/>
    <col min="11" max="11" width="21.86328125" style="63" bestFit="1" customWidth="1"/>
    <col min="12" max="14" width="8.86328125" style="63" customWidth="1"/>
    <col min="15" max="15" width="8.6640625" style="63" customWidth="1"/>
    <col min="16" max="18" width="8.86328125" style="63" customWidth="1"/>
    <col min="19" max="19" width="9.1328125" style="63" customWidth="1"/>
    <col min="20" max="48" width="9.1328125" style="64" hidden="1" customWidth="1"/>
    <col min="49" max="16384" width="9.1328125" style="64" hidden="1"/>
  </cols>
  <sheetData>
    <row r="1" spans="2:17" s="56" customFormat="1" ht="39" customHeight="1">
      <c r="B1" s="220"/>
      <c r="C1" s="255"/>
      <c r="D1" s="255"/>
      <c r="E1" s="255"/>
      <c r="F1" s="255"/>
      <c r="G1" s="255"/>
      <c r="H1" s="255"/>
      <c r="I1" s="255"/>
      <c r="J1" s="255"/>
      <c r="K1" s="255"/>
      <c r="L1" s="255"/>
      <c r="M1" s="57"/>
    </row>
    <row r="2" spans="2:17" s="58" customFormat="1" ht="30" customHeight="1">
      <c r="D2" s="59"/>
      <c r="E2" s="60"/>
      <c r="F2" s="60"/>
      <c r="G2" s="60"/>
      <c r="H2" s="60"/>
      <c r="I2" s="61"/>
      <c r="J2" s="61"/>
      <c r="K2" s="61"/>
      <c r="L2" s="61"/>
      <c r="M2" s="61"/>
      <c r="N2" s="61"/>
      <c r="O2" s="61"/>
      <c r="P2" s="61"/>
      <c r="Q2" s="61"/>
    </row>
    <row r="3" spans="2:17" s="302" customFormat="1" ht="45" customHeight="1">
      <c r="C3" s="306" t="s">
        <v>323</v>
      </c>
      <c r="D3" s="303"/>
      <c r="E3" s="304"/>
      <c r="F3" s="304"/>
      <c r="G3" s="304"/>
      <c r="H3" s="304"/>
      <c r="I3" s="305"/>
      <c r="J3" s="305"/>
      <c r="K3" s="305"/>
      <c r="L3" s="305"/>
      <c r="M3" s="305"/>
      <c r="N3" s="305"/>
      <c r="O3" s="305"/>
      <c r="P3" s="305"/>
      <c r="Q3" s="305"/>
    </row>
    <row r="4" spans="2:17" ht="19.5" customHeight="1" thickBot="1">
      <c r="D4" s="62"/>
      <c r="F4" s="62"/>
    </row>
    <row r="5" spans="2:17" ht="30" customHeight="1" thickTop="1" thickBot="1">
      <c r="C5" s="111" t="s">
        <v>106</v>
      </c>
      <c r="D5" s="111" t="s">
        <v>225</v>
      </c>
      <c r="E5" s="111" t="s">
        <v>226</v>
      </c>
      <c r="F5" s="111" t="s">
        <v>227</v>
      </c>
      <c r="G5" s="111" t="s">
        <v>222</v>
      </c>
      <c r="H5" s="111" t="s">
        <v>228</v>
      </c>
      <c r="I5" s="166" t="s">
        <v>99</v>
      </c>
      <c r="J5" s="111" t="s">
        <v>100</v>
      </c>
      <c r="K5" s="111" t="s">
        <v>286</v>
      </c>
    </row>
    <row r="6" spans="2:17" ht="35.1" customHeight="1" thickTop="1" thickBot="1">
      <c r="C6" s="112" t="str">
        <f>IF(Áreas!C6=0,"",Áreas!C6)</f>
        <v>Marketing</v>
      </c>
      <c r="D6" s="113">
        <f ca="1">COUNTIFS(PA!$G$6:$G$255,$C6,PA!$K$6:$K$255,D$5)</f>
        <v>0</v>
      </c>
      <c r="E6" s="113">
        <f ca="1">COUNTIFS(PA!$G$6:$G$255,$C6,PA!$K$6:$K$255,E$5)</f>
        <v>0</v>
      </c>
      <c r="F6" s="113">
        <f ca="1">COUNTIFS(PA!$G$6:$G$255,$C6,PA!$K$6:$K$255,F$5)</f>
        <v>1</v>
      </c>
      <c r="G6" s="113">
        <f ca="1">COUNTIFS(PA!$G$6:$G$255,$C6,PA!$K$6:$K$255,G$5)</f>
        <v>1</v>
      </c>
      <c r="H6" s="113">
        <f ca="1">COUNTIFS(PA!$G$6:$G$255,$C6,PA!$K$6:$K$255,H$5)</f>
        <v>0</v>
      </c>
      <c r="I6" s="167">
        <f ca="1">SUM(D6:H6)</f>
        <v>2</v>
      </c>
      <c r="J6" s="113">
        <f ca="1">SUM(D6:G6)</f>
        <v>2</v>
      </c>
      <c r="K6" s="114">
        <f ca="1">IF(I6=0,"Sin planes de acción",J6/I6)</f>
        <v>1</v>
      </c>
      <c r="O6" s="68"/>
    </row>
    <row r="7" spans="2:17" ht="35.1" customHeight="1" thickTop="1" thickBot="1">
      <c r="C7" s="112" t="str">
        <f>IF(Áreas!C7=0,"",Áreas!C7)</f>
        <v>Financiero</v>
      </c>
      <c r="D7" s="113">
        <f>COUNTIFS(PA!$G$6:$G$255,$C7,PA!$K$6:$K$255,D$5)</f>
        <v>0</v>
      </c>
      <c r="E7" s="113">
        <f>COUNTIFS(PA!$G$6:$G$255,$C7,PA!$K$6:$K$255,E$5)</f>
        <v>0</v>
      </c>
      <c r="F7" s="113">
        <f>COUNTIFS(PA!$G$6:$G$255,$C7,PA!$K$6:$K$255,F$5)</f>
        <v>0</v>
      </c>
      <c r="G7" s="113">
        <f>COUNTIFS(PA!$G$6:$G$255,$C7,PA!$K$6:$K$255,G$5)</f>
        <v>0</v>
      </c>
      <c r="H7" s="113">
        <f>COUNTIFS(PA!$G$6:$G$255,$C7,PA!$K$6:$K$255,H$5)</f>
        <v>0</v>
      </c>
      <c r="I7" s="167">
        <f t="shared" ref="I7:I25" si="0">SUM(D7:H7)</f>
        <v>0</v>
      </c>
      <c r="J7" s="113">
        <f t="shared" ref="J7:J25" si="1">SUM(D7:G7)</f>
        <v>0</v>
      </c>
      <c r="K7" s="114" t="str">
        <f t="shared" ref="K7:K25" si="2">IF(I7=0,"Sin planes de acción",J7/I7)</f>
        <v>Sin planes de acción</v>
      </c>
    </row>
    <row r="8" spans="2:17" ht="35.1" customHeight="1" thickTop="1" thickBot="1">
      <c r="C8" s="112" t="str">
        <f>IF(Áreas!C8=0,"",Áreas!C8)</f>
        <v>Comercial</v>
      </c>
      <c r="D8" s="113">
        <f ca="1">COUNTIFS(PA!$G$6:$G$255,$C8,PA!$K$6:$K$255,D$5)</f>
        <v>0</v>
      </c>
      <c r="E8" s="113">
        <f ca="1">COUNTIFS(PA!$G$6:$G$255,$C8,PA!$K$6:$K$255,E$5)</f>
        <v>0</v>
      </c>
      <c r="F8" s="113">
        <f ca="1">COUNTIFS(PA!$G$6:$G$255,$C8,PA!$K$6:$K$255,F$5)</f>
        <v>0</v>
      </c>
      <c r="G8" s="113">
        <f ca="1">COUNTIFS(PA!$G$6:$G$255,$C8,PA!$K$6:$K$255,G$5)</f>
        <v>0</v>
      </c>
      <c r="H8" s="113">
        <f ca="1">COUNTIFS(PA!$G$6:$G$255,$C8,PA!$K$6:$K$255,H$5)</f>
        <v>3</v>
      </c>
      <c r="I8" s="167">
        <f t="shared" ca="1" si="0"/>
        <v>3</v>
      </c>
      <c r="J8" s="113">
        <f t="shared" ca="1" si="1"/>
        <v>0</v>
      </c>
      <c r="K8" s="114">
        <f t="shared" ca="1" si="2"/>
        <v>0</v>
      </c>
      <c r="O8" s="68"/>
    </row>
    <row r="9" spans="2:17" ht="35.1" customHeight="1" thickTop="1" thickBot="1">
      <c r="C9" s="112" t="str">
        <f>IF(Áreas!C9=0,"",Áreas!C9)</f>
        <v>Recursos Humanos</v>
      </c>
      <c r="D9" s="113">
        <f ca="1">COUNTIFS(PA!$G$6:$G$255,$C9,PA!$K$6:$K$255,D$5)</f>
        <v>1</v>
      </c>
      <c r="E9" s="113">
        <f ca="1">COUNTIFS(PA!$G$6:$G$255,$C9,PA!$K$6:$K$255,E$5)</f>
        <v>0</v>
      </c>
      <c r="F9" s="113">
        <f ca="1">COUNTIFS(PA!$G$6:$G$255,$C9,PA!$K$6:$K$255,F$5)</f>
        <v>0</v>
      </c>
      <c r="G9" s="113">
        <f ca="1">COUNTIFS(PA!$G$6:$G$255,$C9,PA!$K$6:$K$255,G$5)</f>
        <v>1</v>
      </c>
      <c r="H9" s="113">
        <f ca="1">COUNTIFS(PA!$G$6:$G$255,$C9,PA!$K$6:$K$255,H$5)</f>
        <v>1</v>
      </c>
      <c r="I9" s="167">
        <f t="shared" ca="1" si="0"/>
        <v>3</v>
      </c>
      <c r="J9" s="113">
        <f t="shared" ca="1" si="1"/>
        <v>2</v>
      </c>
      <c r="K9" s="114">
        <f t="shared" ca="1" si="2"/>
        <v>0.66666666666666663</v>
      </c>
      <c r="O9" s="68"/>
    </row>
    <row r="10" spans="2:17" ht="35.1" customHeight="1" thickTop="1" thickBot="1">
      <c r="C10" s="112" t="str">
        <f>IF(Áreas!C10=0,"",Áreas!C10)</f>
        <v>Tecnología</v>
      </c>
      <c r="D10" s="113">
        <f ca="1">COUNTIFS(PA!$G$6:$G$255,$C10,PA!$K$6:$K$255,D$5)</f>
        <v>0</v>
      </c>
      <c r="E10" s="113">
        <f ca="1">COUNTIFS(PA!$G$6:$G$255,$C10,PA!$K$6:$K$255,E$5)</f>
        <v>0</v>
      </c>
      <c r="F10" s="113">
        <f ca="1">COUNTIFS(PA!$G$6:$G$255,$C10,PA!$K$6:$K$255,F$5)</f>
        <v>0</v>
      </c>
      <c r="G10" s="113">
        <f ca="1">COUNTIFS(PA!$G$6:$G$255,$C10,PA!$K$6:$K$255,G$5)</f>
        <v>0</v>
      </c>
      <c r="H10" s="113">
        <f ca="1">COUNTIFS(PA!$G$6:$G$255,$C10,PA!$K$6:$K$255,H$5)</f>
        <v>1</v>
      </c>
      <c r="I10" s="167">
        <f t="shared" ca="1" si="0"/>
        <v>1</v>
      </c>
      <c r="J10" s="113">
        <f t="shared" ca="1" si="1"/>
        <v>0</v>
      </c>
      <c r="K10" s="114">
        <f t="shared" ca="1" si="2"/>
        <v>0</v>
      </c>
      <c r="O10" s="68"/>
    </row>
    <row r="11" spans="2:17" ht="35.1" customHeight="1" thickTop="1" thickBot="1">
      <c r="C11" s="112" t="str">
        <f>IF(Áreas!C11=0,"",Áreas!C11)</f>
        <v>-</v>
      </c>
      <c r="D11" s="113">
        <f>COUNTIFS(PA!$G$6:$G$255,$C11,PA!$K$6:$K$255,D$5)</f>
        <v>0</v>
      </c>
      <c r="E11" s="113">
        <f>COUNTIFS(PA!$G$6:$G$255,$C11,PA!$K$6:$K$255,E$5)</f>
        <v>0</v>
      </c>
      <c r="F11" s="113">
        <f>COUNTIFS(PA!$G$6:$G$255,$C11,PA!$K$6:$K$255,F$5)</f>
        <v>0</v>
      </c>
      <c r="G11" s="113">
        <f>COUNTIFS(PA!$G$6:$G$255,$C11,PA!$K$6:$K$255,G$5)</f>
        <v>0</v>
      </c>
      <c r="H11" s="113">
        <f>COUNTIFS(PA!$G$6:$G$255,$C11,PA!$K$6:$K$255,H$5)</f>
        <v>0</v>
      </c>
      <c r="I11" s="167">
        <f t="shared" si="0"/>
        <v>0</v>
      </c>
      <c r="J11" s="113">
        <f t="shared" si="1"/>
        <v>0</v>
      </c>
      <c r="K11" s="114" t="str">
        <f t="shared" si="2"/>
        <v>Sin planes de acción</v>
      </c>
    </row>
    <row r="12" spans="2:17" ht="35.1" customHeight="1" thickTop="1" thickBot="1">
      <c r="C12" s="112" t="str">
        <f>IF(Áreas!C12=0,"",Áreas!C12)</f>
        <v>-</v>
      </c>
      <c r="D12" s="113">
        <f>COUNTIFS(PA!$G$6:$G$255,$C12,PA!$K$6:$K$255,D$5)</f>
        <v>0</v>
      </c>
      <c r="E12" s="113">
        <f>COUNTIFS(PA!$G$6:$G$255,$C12,PA!$K$6:$K$255,E$5)</f>
        <v>0</v>
      </c>
      <c r="F12" s="113">
        <f>COUNTIFS(PA!$G$6:$G$255,$C12,PA!$K$6:$K$255,F$5)</f>
        <v>0</v>
      </c>
      <c r="G12" s="113">
        <f>COUNTIFS(PA!$G$6:$G$255,$C12,PA!$K$6:$K$255,G$5)</f>
        <v>0</v>
      </c>
      <c r="H12" s="113">
        <f>COUNTIFS(PA!$G$6:$G$255,$C12,PA!$K$6:$K$255,H$5)</f>
        <v>0</v>
      </c>
      <c r="I12" s="167">
        <f t="shared" si="0"/>
        <v>0</v>
      </c>
      <c r="J12" s="113">
        <f t="shared" si="1"/>
        <v>0</v>
      </c>
      <c r="K12" s="114" t="str">
        <f t="shared" si="2"/>
        <v>Sin planes de acción</v>
      </c>
    </row>
    <row r="13" spans="2:17" ht="35.1" customHeight="1" thickTop="1" thickBot="1">
      <c r="C13" s="112" t="str">
        <f>IF(Áreas!C13=0,"",Áreas!C13)</f>
        <v>-</v>
      </c>
      <c r="D13" s="113">
        <f>COUNTIFS(PA!$G$6:$G$255,$C13,PA!$K$6:$K$255,D$5)</f>
        <v>0</v>
      </c>
      <c r="E13" s="113">
        <f>COUNTIFS(PA!$G$6:$G$255,$C13,PA!$K$6:$K$255,E$5)</f>
        <v>0</v>
      </c>
      <c r="F13" s="113">
        <f>COUNTIFS(PA!$G$6:$G$255,$C13,PA!$K$6:$K$255,F$5)</f>
        <v>0</v>
      </c>
      <c r="G13" s="113">
        <f>COUNTIFS(PA!$G$6:$G$255,$C13,PA!$K$6:$K$255,G$5)</f>
        <v>0</v>
      </c>
      <c r="H13" s="113">
        <f>COUNTIFS(PA!$G$6:$G$255,$C13,PA!$K$6:$K$255,H$5)</f>
        <v>0</v>
      </c>
      <c r="I13" s="167">
        <f t="shared" si="0"/>
        <v>0</v>
      </c>
      <c r="J13" s="113">
        <f t="shared" si="1"/>
        <v>0</v>
      </c>
      <c r="K13" s="114" t="str">
        <f t="shared" si="2"/>
        <v>Sin planes de acción</v>
      </c>
    </row>
    <row r="14" spans="2:17" ht="35.1" customHeight="1" thickTop="1" thickBot="1">
      <c r="C14" s="112" t="str">
        <f>IF(Áreas!C14=0,"",Áreas!C14)</f>
        <v>-</v>
      </c>
      <c r="D14" s="113">
        <f>COUNTIFS(PA!$G$6:$G$255,$C14,PA!$K$6:$K$255,D$5)</f>
        <v>0</v>
      </c>
      <c r="E14" s="113">
        <f>COUNTIFS(PA!$G$6:$G$255,$C14,PA!$K$6:$K$255,E$5)</f>
        <v>0</v>
      </c>
      <c r="F14" s="113">
        <f>COUNTIFS(PA!$G$6:$G$255,$C14,PA!$K$6:$K$255,F$5)</f>
        <v>0</v>
      </c>
      <c r="G14" s="113">
        <f>COUNTIFS(PA!$G$6:$G$255,$C14,PA!$K$6:$K$255,G$5)</f>
        <v>0</v>
      </c>
      <c r="H14" s="113">
        <f>COUNTIFS(PA!$G$6:$G$255,$C14,PA!$K$6:$K$255,H$5)</f>
        <v>0</v>
      </c>
      <c r="I14" s="167">
        <f t="shared" si="0"/>
        <v>0</v>
      </c>
      <c r="J14" s="113">
        <f t="shared" si="1"/>
        <v>0</v>
      </c>
      <c r="K14" s="114" t="str">
        <f t="shared" si="2"/>
        <v>Sin planes de acción</v>
      </c>
    </row>
    <row r="15" spans="2:17" ht="35.1" customHeight="1" thickTop="1" thickBot="1">
      <c r="C15" s="112" t="str">
        <f>IF(Áreas!C15=0,"",Áreas!C15)</f>
        <v>-</v>
      </c>
      <c r="D15" s="113">
        <f>COUNTIFS(PA!$G$6:$G$255,$C15,PA!$K$6:$K$255,D$5)</f>
        <v>0</v>
      </c>
      <c r="E15" s="113">
        <f>COUNTIFS(PA!$G$6:$G$255,$C15,PA!$K$6:$K$255,E$5)</f>
        <v>0</v>
      </c>
      <c r="F15" s="113">
        <f>COUNTIFS(PA!$G$6:$G$255,$C15,PA!$K$6:$K$255,F$5)</f>
        <v>0</v>
      </c>
      <c r="G15" s="113">
        <f>COUNTIFS(PA!$G$6:$G$255,$C15,PA!$K$6:$K$255,G$5)</f>
        <v>0</v>
      </c>
      <c r="H15" s="113">
        <f>COUNTIFS(PA!$G$6:$G$255,$C15,PA!$K$6:$K$255,H$5)</f>
        <v>0</v>
      </c>
      <c r="I15" s="167">
        <f t="shared" si="0"/>
        <v>0</v>
      </c>
      <c r="J15" s="113">
        <f t="shared" si="1"/>
        <v>0</v>
      </c>
      <c r="K15" s="114" t="str">
        <f t="shared" si="2"/>
        <v>Sin planes de acción</v>
      </c>
    </row>
    <row r="16" spans="2:17" ht="35.1" customHeight="1" thickTop="1" thickBot="1">
      <c r="C16" s="112" t="str">
        <f>IF(Áreas!C16=0,"",Áreas!C16)</f>
        <v>-</v>
      </c>
      <c r="D16" s="113">
        <f>COUNTIFS(PA!$G$6:$G$255,$C16,PA!$K$6:$K$255,D$5)</f>
        <v>0</v>
      </c>
      <c r="E16" s="113">
        <f>COUNTIFS(PA!$G$6:$G$255,$C16,PA!$K$6:$K$255,E$5)</f>
        <v>0</v>
      </c>
      <c r="F16" s="113">
        <f>COUNTIFS(PA!$G$6:$G$255,$C16,PA!$K$6:$K$255,F$5)</f>
        <v>0</v>
      </c>
      <c r="G16" s="113">
        <f>COUNTIFS(PA!$G$6:$G$255,$C16,PA!$K$6:$K$255,G$5)</f>
        <v>0</v>
      </c>
      <c r="H16" s="113">
        <f>COUNTIFS(PA!$G$6:$G$255,$C16,PA!$K$6:$K$255,H$5)</f>
        <v>0</v>
      </c>
      <c r="I16" s="167">
        <f t="shared" si="0"/>
        <v>0</v>
      </c>
      <c r="J16" s="113">
        <f t="shared" si="1"/>
        <v>0</v>
      </c>
      <c r="K16" s="114" t="str">
        <f t="shared" si="2"/>
        <v>Sin planes de acción</v>
      </c>
    </row>
    <row r="17" spans="1:47" ht="35.1" customHeight="1" thickTop="1" thickBot="1">
      <c r="C17" s="112" t="str">
        <f>IF(Áreas!C17=0,"",Áreas!C17)</f>
        <v>-</v>
      </c>
      <c r="D17" s="113">
        <f>COUNTIFS(PA!$G$6:$G$255,$C17,PA!$K$6:$K$255,D$5)</f>
        <v>0</v>
      </c>
      <c r="E17" s="113">
        <f>COUNTIFS(PA!$G$6:$G$255,$C17,PA!$K$6:$K$255,E$5)</f>
        <v>0</v>
      </c>
      <c r="F17" s="113">
        <f>COUNTIFS(PA!$G$6:$G$255,$C17,PA!$K$6:$K$255,F$5)</f>
        <v>0</v>
      </c>
      <c r="G17" s="113">
        <f>COUNTIFS(PA!$G$6:$G$255,$C17,PA!$K$6:$K$255,G$5)</f>
        <v>0</v>
      </c>
      <c r="H17" s="113">
        <f>COUNTIFS(PA!$G$6:$G$255,$C17,PA!$K$6:$K$255,H$5)</f>
        <v>0</v>
      </c>
      <c r="I17" s="167">
        <f t="shared" si="0"/>
        <v>0</v>
      </c>
      <c r="J17" s="113">
        <f t="shared" si="1"/>
        <v>0</v>
      </c>
      <c r="K17" s="114" t="str">
        <f t="shared" si="2"/>
        <v>Sin planes de acción</v>
      </c>
    </row>
    <row r="18" spans="1:47" ht="35.1" customHeight="1" thickTop="1" thickBot="1">
      <c r="C18" s="112" t="str">
        <f>IF(Áreas!C18=0,"",Áreas!C18)</f>
        <v>-</v>
      </c>
      <c r="D18" s="113">
        <f>COUNTIFS(PA!$G$6:$G$255,$C18,PA!$K$6:$K$255,D$5)</f>
        <v>0</v>
      </c>
      <c r="E18" s="113">
        <f>COUNTIFS(PA!$G$6:$G$255,$C18,PA!$K$6:$K$255,E$5)</f>
        <v>0</v>
      </c>
      <c r="F18" s="113">
        <f>COUNTIFS(PA!$G$6:$G$255,$C18,PA!$K$6:$K$255,F$5)</f>
        <v>0</v>
      </c>
      <c r="G18" s="113">
        <f>COUNTIFS(PA!$G$6:$G$255,$C18,PA!$K$6:$K$255,G$5)</f>
        <v>0</v>
      </c>
      <c r="H18" s="113">
        <f>COUNTIFS(PA!$G$6:$G$255,$C18,PA!$K$6:$K$255,H$5)</f>
        <v>0</v>
      </c>
      <c r="I18" s="167">
        <f t="shared" si="0"/>
        <v>0</v>
      </c>
      <c r="J18" s="113">
        <f t="shared" si="1"/>
        <v>0</v>
      </c>
      <c r="K18" s="114" t="str">
        <f t="shared" si="2"/>
        <v>Sin planes de acción</v>
      </c>
    </row>
    <row r="19" spans="1:47" ht="35.1" customHeight="1" thickTop="1" thickBot="1">
      <c r="C19" s="112" t="str">
        <f>IF(Áreas!C19=0,"",Áreas!C19)</f>
        <v>-</v>
      </c>
      <c r="D19" s="113">
        <f>COUNTIFS(PA!$G$6:$G$255,$C19,PA!$K$6:$K$255,D$5)</f>
        <v>0</v>
      </c>
      <c r="E19" s="113">
        <f>COUNTIFS(PA!$G$6:$G$255,$C19,PA!$K$6:$K$255,E$5)</f>
        <v>0</v>
      </c>
      <c r="F19" s="113">
        <f>COUNTIFS(PA!$G$6:$G$255,$C19,PA!$K$6:$K$255,F$5)</f>
        <v>0</v>
      </c>
      <c r="G19" s="113">
        <f>COUNTIFS(PA!$G$6:$G$255,$C19,PA!$K$6:$K$255,G$5)</f>
        <v>0</v>
      </c>
      <c r="H19" s="113">
        <f>COUNTIFS(PA!$G$6:$G$255,$C19,PA!$K$6:$K$255,H$5)</f>
        <v>0</v>
      </c>
      <c r="I19" s="167">
        <f t="shared" si="0"/>
        <v>0</v>
      </c>
      <c r="J19" s="113">
        <f t="shared" si="1"/>
        <v>0</v>
      </c>
      <c r="K19" s="114" t="str">
        <f t="shared" si="2"/>
        <v>Sin planes de acción</v>
      </c>
    </row>
    <row r="20" spans="1:47" ht="35.1" customHeight="1" thickTop="1" thickBot="1">
      <c r="C20" s="112" t="str">
        <f>IF(Áreas!C20=0,"",Áreas!C20)</f>
        <v>-</v>
      </c>
      <c r="D20" s="113">
        <f>COUNTIFS(PA!$G$6:$G$255,$C20,PA!$K$6:$K$255,D$5)</f>
        <v>0</v>
      </c>
      <c r="E20" s="113">
        <f>COUNTIFS(PA!$G$6:$G$255,$C20,PA!$K$6:$K$255,E$5)</f>
        <v>0</v>
      </c>
      <c r="F20" s="113">
        <f>COUNTIFS(PA!$G$6:$G$255,$C20,PA!$K$6:$K$255,F$5)</f>
        <v>0</v>
      </c>
      <c r="G20" s="113">
        <f>COUNTIFS(PA!$G$6:$G$255,$C20,PA!$K$6:$K$255,G$5)</f>
        <v>0</v>
      </c>
      <c r="H20" s="113">
        <f>COUNTIFS(PA!$G$6:$G$255,$C20,PA!$K$6:$K$255,H$5)</f>
        <v>0</v>
      </c>
      <c r="I20" s="167">
        <f t="shared" si="0"/>
        <v>0</v>
      </c>
      <c r="J20" s="113">
        <f t="shared" si="1"/>
        <v>0</v>
      </c>
      <c r="K20" s="114" t="str">
        <f t="shared" si="2"/>
        <v>Sin planes de acción</v>
      </c>
    </row>
    <row r="21" spans="1:47" s="63" customFormat="1" ht="35.1" customHeight="1" thickTop="1" thickBot="1">
      <c r="A21" s="118"/>
      <c r="B21" s="62"/>
      <c r="C21" s="112" t="str">
        <f>IF(Áreas!C21=0,"",Áreas!C21)</f>
        <v>-</v>
      </c>
      <c r="D21" s="113">
        <f>COUNTIFS(PA!$G$6:$G$255,$C21,PA!$K$6:$K$255,D$5)</f>
        <v>0</v>
      </c>
      <c r="E21" s="113">
        <f>COUNTIFS(PA!$G$6:$G$255,$C21,PA!$K$6:$K$255,E$5)</f>
        <v>0</v>
      </c>
      <c r="F21" s="113">
        <f>COUNTIFS(PA!$G$6:$G$255,$C21,PA!$K$6:$K$255,F$5)</f>
        <v>0</v>
      </c>
      <c r="G21" s="113">
        <f>COUNTIFS(PA!$G$6:$G$255,$C21,PA!$K$6:$K$255,G$5)</f>
        <v>0</v>
      </c>
      <c r="H21" s="113">
        <f>COUNTIFS(PA!$G$6:$G$255,$C21,PA!$K$6:$K$255,H$5)</f>
        <v>0</v>
      </c>
      <c r="I21" s="167">
        <f t="shared" si="0"/>
        <v>0</v>
      </c>
      <c r="J21" s="113">
        <f t="shared" si="1"/>
        <v>0</v>
      </c>
      <c r="K21" s="114" t="str">
        <f t="shared" si="2"/>
        <v>Sin planes de acción</v>
      </c>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row>
    <row r="22" spans="1:47" s="63" customFormat="1" ht="35.1" customHeight="1" thickTop="1" thickBot="1">
      <c r="A22" s="118"/>
      <c r="B22" s="62"/>
      <c r="C22" s="112" t="str">
        <f>IF(Áreas!C22=0,"",Áreas!C22)</f>
        <v>-</v>
      </c>
      <c r="D22" s="113">
        <f>COUNTIFS(PA!$G$6:$G$255,$C22,PA!$K$6:$K$255,D$5)</f>
        <v>0</v>
      </c>
      <c r="E22" s="113">
        <f>COUNTIFS(PA!$G$6:$G$255,$C22,PA!$K$6:$K$255,E$5)</f>
        <v>0</v>
      </c>
      <c r="F22" s="113">
        <f>COUNTIFS(PA!$G$6:$G$255,$C22,PA!$K$6:$K$255,F$5)</f>
        <v>0</v>
      </c>
      <c r="G22" s="113">
        <f>COUNTIFS(PA!$G$6:$G$255,$C22,PA!$K$6:$K$255,G$5)</f>
        <v>0</v>
      </c>
      <c r="H22" s="113">
        <f>COUNTIFS(PA!$G$6:$G$255,$C22,PA!$K$6:$K$255,H$5)</f>
        <v>0</v>
      </c>
      <c r="I22" s="167">
        <f t="shared" si="0"/>
        <v>0</v>
      </c>
      <c r="J22" s="113">
        <f t="shared" si="1"/>
        <v>0</v>
      </c>
      <c r="K22" s="114" t="str">
        <f t="shared" si="2"/>
        <v>Sin planes de acción</v>
      </c>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row>
    <row r="23" spans="1:47" s="63" customFormat="1" ht="35.1" customHeight="1" thickTop="1" thickBot="1">
      <c r="A23" s="118"/>
      <c r="B23" s="62"/>
      <c r="C23" s="112" t="str">
        <f>IF(Áreas!C23=0,"",Áreas!C23)</f>
        <v>-</v>
      </c>
      <c r="D23" s="113">
        <f>COUNTIFS(PA!$G$6:$G$255,$C23,PA!$K$6:$K$255,D$5)</f>
        <v>0</v>
      </c>
      <c r="E23" s="113">
        <f>COUNTIFS(PA!$G$6:$G$255,$C23,PA!$K$6:$K$255,E$5)</f>
        <v>0</v>
      </c>
      <c r="F23" s="113">
        <f>COUNTIFS(PA!$G$6:$G$255,$C23,PA!$K$6:$K$255,F$5)</f>
        <v>0</v>
      </c>
      <c r="G23" s="113">
        <f>COUNTIFS(PA!$G$6:$G$255,$C23,PA!$K$6:$K$255,G$5)</f>
        <v>0</v>
      </c>
      <c r="H23" s="113">
        <f>COUNTIFS(PA!$G$6:$G$255,$C23,PA!$K$6:$K$255,H$5)</f>
        <v>0</v>
      </c>
      <c r="I23" s="167">
        <f t="shared" si="0"/>
        <v>0</v>
      </c>
      <c r="J23" s="113">
        <f t="shared" si="1"/>
        <v>0</v>
      </c>
      <c r="K23" s="114" t="str">
        <f t="shared" si="2"/>
        <v>Sin planes de acción</v>
      </c>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row>
    <row r="24" spans="1:47" s="63" customFormat="1" ht="35.1" customHeight="1" thickTop="1" thickBot="1">
      <c r="A24" s="118"/>
      <c r="B24" s="62"/>
      <c r="C24" s="112" t="str">
        <f>IF(Áreas!C24=0,"",Áreas!C24)</f>
        <v>-</v>
      </c>
      <c r="D24" s="113">
        <f>COUNTIFS(PA!$G$6:$G$255,$C24,PA!$K$6:$K$255,D$5)</f>
        <v>0</v>
      </c>
      <c r="E24" s="113">
        <f>COUNTIFS(PA!$G$6:$G$255,$C24,PA!$K$6:$K$255,E$5)</f>
        <v>0</v>
      </c>
      <c r="F24" s="113">
        <f>COUNTIFS(PA!$G$6:$G$255,$C24,PA!$K$6:$K$255,F$5)</f>
        <v>0</v>
      </c>
      <c r="G24" s="113">
        <f>COUNTIFS(PA!$G$6:$G$255,$C24,PA!$K$6:$K$255,G$5)</f>
        <v>0</v>
      </c>
      <c r="H24" s="113">
        <f>COUNTIFS(PA!$G$6:$G$255,$C24,PA!$K$6:$K$255,H$5)</f>
        <v>0</v>
      </c>
      <c r="I24" s="167">
        <f t="shared" si="0"/>
        <v>0</v>
      </c>
      <c r="J24" s="113">
        <f t="shared" si="1"/>
        <v>0</v>
      </c>
      <c r="K24" s="114" t="str">
        <f t="shared" si="2"/>
        <v>Sin planes de acción</v>
      </c>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row>
    <row r="25" spans="1:47" s="63" customFormat="1" ht="35.1" customHeight="1" thickTop="1" thickBot="1">
      <c r="A25" s="118"/>
      <c r="B25" s="62"/>
      <c r="C25" s="112" t="str">
        <f>IF(Áreas!C25=0,"",Áreas!C25)</f>
        <v>-</v>
      </c>
      <c r="D25" s="113">
        <f>COUNTIFS(PA!$G$6:$G$255,$C25,PA!$K$6:$K$255,D$5)</f>
        <v>0</v>
      </c>
      <c r="E25" s="113">
        <f>COUNTIFS(PA!$G$6:$G$255,$C25,PA!$K$6:$K$255,E$5)</f>
        <v>0</v>
      </c>
      <c r="F25" s="113">
        <f>COUNTIFS(PA!$G$6:$G$255,$C25,PA!$K$6:$K$255,F$5)</f>
        <v>0</v>
      </c>
      <c r="G25" s="113">
        <f>COUNTIFS(PA!$G$6:$G$255,$C25,PA!$K$6:$K$255,G$5)</f>
        <v>0</v>
      </c>
      <c r="H25" s="113">
        <f>COUNTIFS(PA!$G$6:$G$255,$C25,PA!$K$6:$K$255,H$5)</f>
        <v>0</v>
      </c>
      <c r="I25" s="167">
        <f t="shared" si="0"/>
        <v>0</v>
      </c>
      <c r="J25" s="113">
        <f t="shared" si="1"/>
        <v>0</v>
      </c>
      <c r="K25" s="114" t="str">
        <f t="shared" si="2"/>
        <v>Sin planes de acción</v>
      </c>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row>
    <row r="26" spans="1:47" s="116" customFormat="1" ht="35.1" customHeight="1" thickTop="1">
      <c r="A26" s="109"/>
      <c r="B26" s="62"/>
      <c r="C26" s="62"/>
      <c r="D26" s="72"/>
      <c r="E26" s="62"/>
      <c r="F26" s="72"/>
      <c r="G26" s="64"/>
      <c r="H26" s="64"/>
      <c r="I26" s="63"/>
      <c r="J26" s="63"/>
      <c r="K26" s="63"/>
      <c r="L26" s="63"/>
      <c r="M26" s="63"/>
      <c r="N26" s="63"/>
      <c r="O26" s="63"/>
      <c r="P26" s="63"/>
      <c r="Q26" s="63"/>
      <c r="R26" s="63"/>
      <c r="S26" s="63"/>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row>
    <row r="27" spans="1:47" s="116" customFormat="1" ht="35.1" customHeight="1">
      <c r="A27" s="109"/>
      <c r="B27" s="62"/>
      <c r="C27" s="62"/>
      <c r="D27" s="72"/>
      <c r="E27" s="62"/>
      <c r="F27" s="72"/>
      <c r="G27" s="64"/>
      <c r="H27" s="64"/>
      <c r="I27" s="63"/>
      <c r="J27" s="63"/>
      <c r="K27" s="63"/>
      <c r="L27" s="63"/>
      <c r="M27" s="63"/>
      <c r="N27" s="63"/>
      <c r="O27" s="63"/>
      <c r="P27" s="63"/>
      <c r="Q27" s="63"/>
      <c r="R27" s="63"/>
      <c r="S27" s="63"/>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row>
    <row r="28" spans="1:47" s="116" customFormat="1" ht="35.1" customHeight="1">
      <c r="A28" s="109"/>
      <c r="B28" s="62"/>
      <c r="C28" s="62"/>
      <c r="D28" s="72"/>
      <c r="E28" s="62"/>
      <c r="F28" s="72"/>
      <c r="G28" s="64"/>
      <c r="H28" s="64"/>
      <c r="I28" s="63"/>
      <c r="J28" s="63"/>
      <c r="K28" s="63"/>
      <c r="L28" s="63"/>
      <c r="M28" s="63"/>
      <c r="N28" s="63"/>
      <c r="O28" s="63"/>
      <c r="P28" s="63"/>
      <c r="Q28" s="63"/>
      <c r="R28" s="63"/>
      <c r="S28" s="63"/>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row>
    <row r="29" spans="1:47" s="116" customFormat="1" ht="35.1" customHeight="1">
      <c r="A29" s="109"/>
      <c r="B29" s="62"/>
      <c r="C29" s="62"/>
      <c r="D29" s="72"/>
      <c r="E29" s="62"/>
      <c r="F29" s="72"/>
      <c r="G29" s="64"/>
      <c r="H29" s="64"/>
      <c r="I29" s="63"/>
      <c r="J29" s="63"/>
      <c r="K29" s="63"/>
      <c r="L29" s="63"/>
      <c r="M29" s="63"/>
      <c r="N29" s="63"/>
      <c r="O29" s="63"/>
      <c r="P29" s="63"/>
      <c r="Q29" s="63"/>
      <c r="R29" s="63"/>
      <c r="S29" s="63"/>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row>
    <row r="30" spans="1:47" s="116" customFormat="1" ht="35.1" customHeight="1">
      <c r="A30" s="109"/>
      <c r="B30" s="62"/>
      <c r="C30" s="62"/>
      <c r="D30" s="72"/>
      <c r="E30" s="62"/>
      <c r="F30" s="72"/>
      <c r="G30" s="64"/>
      <c r="H30" s="64"/>
      <c r="I30" s="63"/>
      <c r="J30" s="63"/>
      <c r="K30" s="63"/>
      <c r="L30" s="63"/>
      <c r="M30" s="63"/>
      <c r="N30" s="63"/>
      <c r="O30" s="63"/>
      <c r="P30" s="63"/>
      <c r="Q30" s="63"/>
      <c r="R30" s="63"/>
      <c r="S30" s="63"/>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row>
    <row r="31" spans="1:47" s="116" customFormat="1" ht="35.1" customHeight="1">
      <c r="A31" s="109"/>
      <c r="B31" s="62"/>
      <c r="C31" s="62"/>
      <c r="D31" s="72"/>
      <c r="E31" s="62"/>
      <c r="F31" s="72"/>
      <c r="G31" s="64"/>
      <c r="H31" s="64"/>
      <c r="I31" s="63"/>
      <c r="J31" s="63"/>
      <c r="K31" s="63"/>
      <c r="L31" s="63"/>
      <c r="M31" s="63"/>
      <c r="N31" s="63"/>
      <c r="O31" s="63"/>
      <c r="P31" s="63"/>
      <c r="Q31" s="63"/>
      <c r="R31" s="63"/>
      <c r="S31" s="63"/>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row>
    <row r="32" spans="1:47" s="116" customFormat="1" ht="35.1" customHeight="1">
      <c r="A32" s="109"/>
      <c r="B32" s="62"/>
      <c r="C32" s="62"/>
      <c r="D32" s="72"/>
      <c r="E32" s="62"/>
      <c r="F32" s="72"/>
      <c r="G32" s="64"/>
      <c r="H32" s="64"/>
      <c r="I32" s="63"/>
      <c r="J32" s="63"/>
      <c r="K32" s="63"/>
      <c r="L32" s="63"/>
      <c r="M32" s="63"/>
      <c r="N32" s="63"/>
      <c r="O32" s="63"/>
      <c r="P32" s="63"/>
      <c r="Q32" s="63"/>
      <c r="R32" s="63"/>
      <c r="S32" s="63"/>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row>
    <row r="33" spans="1:47" s="116" customFormat="1" ht="35.1" customHeight="1">
      <c r="A33" s="109"/>
      <c r="B33" s="62"/>
      <c r="C33" s="62"/>
      <c r="D33" s="72"/>
      <c r="E33" s="62"/>
      <c r="F33" s="72"/>
      <c r="G33" s="64"/>
      <c r="H33" s="64"/>
      <c r="I33" s="63"/>
      <c r="J33" s="63"/>
      <c r="K33" s="63"/>
      <c r="L33" s="63"/>
      <c r="M33" s="63"/>
      <c r="N33" s="63"/>
      <c r="O33" s="63"/>
      <c r="P33" s="63"/>
      <c r="Q33" s="63"/>
      <c r="R33" s="63"/>
      <c r="S33" s="63"/>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row>
    <row r="34" spans="1:47" s="116" customFormat="1" ht="35.1" customHeight="1">
      <c r="A34" s="109"/>
      <c r="B34" s="62"/>
      <c r="C34" s="62"/>
      <c r="D34" s="72"/>
      <c r="E34" s="62"/>
      <c r="F34" s="72"/>
      <c r="G34" s="64"/>
      <c r="H34" s="64"/>
      <c r="I34" s="63"/>
      <c r="J34" s="63"/>
      <c r="K34" s="63"/>
      <c r="L34" s="63"/>
      <c r="M34" s="63"/>
      <c r="N34" s="63"/>
      <c r="O34" s="63"/>
      <c r="P34" s="63"/>
      <c r="Q34" s="63"/>
      <c r="R34" s="63"/>
      <c r="S34" s="63"/>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row>
    <row r="35" spans="1:47" s="116" customFormat="1" ht="35.1" customHeight="1">
      <c r="A35" s="109"/>
      <c r="B35" s="62"/>
      <c r="C35" s="62"/>
      <c r="D35" s="72"/>
      <c r="E35" s="62"/>
      <c r="F35" s="72"/>
      <c r="G35" s="64"/>
      <c r="H35" s="64"/>
      <c r="I35" s="63"/>
      <c r="J35" s="63"/>
      <c r="K35" s="63"/>
      <c r="L35" s="63"/>
      <c r="M35" s="63"/>
      <c r="N35" s="63"/>
      <c r="O35" s="63"/>
      <c r="P35" s="63"/>
      <c r="Q35" s="63"/>
      <c r="R35" s="63"/>
      <c r="S35" s="63"/>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row>
    <row r="36" spans="1:47" s="116" customFormat="1" ht="35.1" customHeight="1">
      <c r="A36" s="109"/>
      <c r="B36" s="62"/>
      <c r="C36" s="62"/>
      <c r="D36" s="72"/>
      <c r="E36" s="62"/>
      <c r="F36" s="72"/>
      <c r="G36" s="64"/>
      <c r="H36" s="64"/>
      <c r="I36" s="63"/>
      <c r="J36" s="63"/>
      <c r="K36" s="63"/>
      <c r="L36" s="63"/>
      <c r="M36" s="63"/>
      <c r="N36" s="63"/>
      <c r="O36" s="63"/>
      <c r="P36" s="63"/>
      <c r="Q36" s="63"/>
      <c r="R36" s="63"/>
      <c r="S36" s="63"/>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row>
    <row r="37" spans="1:47" s="116" customFormat="1" ht="35.1" customHeight="1">
      <c r="A37" s="109"/>
      <c r="B37" s="62"/>
      <c r="C37" s="62"/>
      <c r="D37" s="72"/>
      <c r="E37" s="62"/>
      <c r="F37" s="72"/>
      <c r="G37" s="64"/>
      <c r="H37" s="64"/>
      <c r="I37" s="63"/>
      <c r="J37" s="63"/>
      <c r="K37" s="63"/>
      <c r="L37" s="63"/>
      <c r="M37" s="63"/>
      <c r="N37" s="63"/>
      <c r="O37" s="63"/>
      <c r="P37" s="63"/>
      <c r="Q37" s="63"/>
      <c r="R37" s="63"/>
      <c r="S37" s="63"/>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row>
    <row r="38" spans="1:47" s="116" customFormat="1" ht="35.1" customHeight="1">
      <c r="A38" s="109"/>
      <c r="B38" s="62"/>
      <c r="C38" s="62"/>
      <c r="D38" s="72"/>
      <c r="E38" s="62"/>
      <c r="F38" s="72"/>
      <c r="G38" s="64"/>
      <c r="H38" s="64"/>
      <c r="I38" s="63"/>
      <c r="J38" s="63"/>
      <c r="K38" s="63"/>
      <c r="L38" s="63"/>
      <c r="M38" s="63"/>
      <c r="N38" s="63"/>
      <c r="O38" s="63"/>
      <c r="P38" s="63"/>
      <c r="Q38" s="63"/>
      <c r="R38" s="63"/>
      <c r="S38" s="63"/>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row>
    <row r="39" spans="1:47" s="116" customFormat="1" ht="35.1" customHeight="1">
      <c r="A39" s="109"/>
      <c r="B39" s="62"/>
      <c r="C39" s="62"/>
      <c r="D39" s="72"/>
      <c r="E39" s="62"/>
      <c r="F39" s="72"/>
      <c r="G39" s="64"/>
      <c r="H39" s="64"/>
      <c r="I39" s="63"/>
      <c r="J39" s="63"/>
      <c r="K39" s="63"/>
      <c r="L39" s="63"/>
      <c r="M39" s="63"/>
      <c r="N39" s="63"/>
      <c r="O39" s="63"/>
      <c r="P39" s="63"/>
      <c r="Q39" s="63"/>
      <c r="R39" s="63"/>
      <c r="S39" s="63"/>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row>
  </sheetData>
  <sheetProtection algorithmName="SHA-512" hashValue="WLp2J2AP2EgBN0L37o3tRscvZyeD9JATifwU7Hv40DhTlPOH1MUmpeBkgHLorasW8e58biBnvA3ws64aW55L6A==" saltValue="HOuGrG7BkycyjBLBJ2WtVw==" spinCount="100000" sheet="1" objects="1" scenarios="1" formatCells="0" formatColumns="0" formatRows="0" selectLockedCells="1"/>
  <autoFilter ref="C5:K5" xr:uid="{D60FCA59-8A32-4ACB-B31B-DFB7BC2D9D2C}"/>
  <mergeCells count="5">
    <mergeCell ref="C1:D1"/>
    <mergeCell ref="E1:F1"/>
    <mergeCell ref="G1:H1"/>
    <mergeCell ref="I1:J1"/>
    <mergeCell ref="K1:L1"/>
  </mergeCells>
  <conditionalFormatting sqref="K6:K25">
    <cfRule type="containsText" dxfId="13" priority="3" operator="containsText" text="Sin">
      <formula>NOT(ISERROR(SEARCH("Sin",K6)))</formula>
    </cfRule>
    <cfRule type="cellIs" dxfId="12" priority="4" operator="lessThan">
      <formula>0.5</formula>
    </cfRule>
    <cfRule type="cellIs" dxfId="11" priority="5" operator="greaterThanOrEqual">
      <formula>0.8</formula>
    </cfRule>
    <cfRule type="cellIs" dxfId="10" priority="6" operator="between">
      <formula>0.5</formula>
      <formula>0.8</formula>
    </cfRule>
  </conditionalFormatting>
  <conditionalFormatting sqref="C6:K25">
    <cfRule type="expression" dxfId="9" priority="2" stopIfTrue="1">
      <formula>$C6=""</formula>
    </cfRule>
  </conditionalFormatting>
  <conditionalFormatting sqref="D6:K25">
    <cfRule type="expression" dxfId="8" priority="1">
      <formula>$C6&lt;&gt;""</formula>
    </cfRule>
  </conditionalFormatting>
  <printOptions verticalCentered="1"/>
  <pageMargins left="0.23622047244094491" right="0.23622047244094491" top="0.74803149606299213" bottom="0.74803149606299213" header="0.31496062992125984" footer="0.31496062992125984"/>
  <pageSetup paperSize="9" scale="69" orientation="landscape" horizontalDpi="4294967292" verticalDpi="4294967292" r:id="rId1"/>
  <drawing r:id="rId2"/>
  <legacyDrawing r:id="rId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4"/>
  <dimension ref="A1:AU72"/>
  <sheetViews>
    <sheetView showGridLines="0" zoomScale="90" zoomScaleNormal="90" zoomScalePageLayoutView="90" workbookViewId="0">
      <pane ySplit="5" topLeftCell="A6" activePane="bottomLeft" state="frozen"/>
      <selection activeCell="C3" sqref="C3"/>
      <selection pane="bottomLeft" activeCell="C3" sqref="C3"/>
    </sheetView>
  </sheetViews>
  <sheetFormatPr baseColWidth="10" defaultColWidth="0" defaultRowHeight="0" customHeight="1" zeroHeight="1"/>
  <cols>
    <col min="1" max="1" width="2.33203125" style="117" customWidth="1"/>
    <col min="2" max="2" width="1.46484375" style="62" customWidth="1"/>
    <col min="3" max="3" width="50.6640625" style="62" customWidth="1"/>
    <col min="4" max="4" width="16" style="72" customWidth="1"/>
    <col min="5" max="5" width="16" style="62" customWidth="1"/>
    <col min="6" max="6" width="16" style="72" customWidth="1"/>
    <col min="7" max="8" width="16" style="64" customWidth="1"/>
    <col min="9" max="10" width="16.1328125" style="63" customWidth="1"/>
    <col min="11" max="11" width="21.86328125" style="63" bestFit="1" customWidth="1"/>
    <col min="12" max="14" width="8.86328125" style="63" customWidth="1"/>
    <col min="15" max="15" width="8.6640625" style="63" customWidth="1"/>
    <col min="16" max="18" width="8.86328125" style="63" customWidth="1"/>
    <col min="19" max="19" width="9.1328125" style="63" customWidth="1"/>
    <col min="20" max="48" width="9.1328125" style="64" hidden="1" customWidth="1"/>
    <col min="49" max="16384" width="9.1328125" style="64" hidden="1"/>
  </cols>
  <sheetData>
    <row r="1" spans="1:47" s="56" customFormat="1" ht="39" customHeight="1">
      <c r="B1" s="220"/>
      <c r="C1" s="255"/>
      <c r="D1" s="255"/>
      <c r="E1" s="255"/>
      <c r="F1" s="255"/>
      <c r="G1" s="255"/>
      <c r="H1" s="255"/>
      <c r="I1" s="255"/>
      <c r="J1" s="255"/>
      <c r="K1" s="255"/>
      <c r="L1" s="255"/>
      <c r="M1" s="57"/>
    </row>
    <row r="2" spans="1:47" s="58" customFormat="1" ht="30" customHeight="1">
      <c r="D2" s="59"/>
      <c r="E2" s="60"/>
      <c r="F2" s="60"/>
      <c r="G2" s="60"/>
      <c r="H2" s="60"/>
      <c r="I2" s="61"/>
      <c r="J2" s="61"/>
      <c r="K2" s="61"/>
      <c r="L2" s="61"/>
      <c r="M2" s="61"/>
      <c r="N2" s="61"/>
      <c r="O2" s="61"/>
      <c r="P2" s="61"/>
      <c r="Q2" s="61"/>
    </row>
    <row r="3" spans="1:47" s="302" customFormat="1" ht="45" customHeight="1">
      <c r="C3" s="306" t="s">
        <v>323</v>
      </c>
      <c r="D3" s="303"/>
      <c r="E3" s="304"/>
      <c r="F3" s="304"/>
      <c r="G3" s="304"/>
      <c r="H3" s="304"/>
      <c r="I3" s="305"/>
      <c r="J3" s="305"/>
      <c r="K3" s="305"/>
      <c r="L3" s="305"/>
      <c r="M3" s="305"/>
      <c r="N3" s="305"/>
      <c r="O3" s="305"/>
      <c r="P3" s="305"/>
      <c r="Q3" s="305"/>
    </row>
    <row r="4" spans="1:47" ht="19.5" customHeight="1" thickBot="1">
      <c r="A4" s="64"/>
      <c r="D4" s="62"/>
      <c r="F4" s="62"/>
    </row>
    <row r="5" spans="1:47" ht="30" customHeight="1" thickTop="1" thickBot="1">
      <c r="A5" s="64"/>
      <c r="B5" s="63"/>
      <c r="C5" s="111" t="s">
        <v>292</v>
      </c>
      <c r="D5" s="111" t="s">
        <v>290</v>
      </c>
      <c r="E5" s="111" t="s">
        <v>226</v>
      </c>
      <c r="F5" s="111" t="s">
        <v>223</v>
      </c>
      <c r="G5" s="111" t="s">
        <v>222</v>
      </c>
      <c r="H5" s="111" t="s">
        <v>228</v>
      </c>
      <c r="I5" s="166" t="s">
        <v>99</v>
      </c>
      <c r="J5" s="111" t="s">
        <v>100</v>
      </c>
      <c r="K5" s="111" t="s">
        <v>286</v>
      </c>
      <c r="N5" s="68"/>
      <c r="O5" s="69"/>
    </row>
    <row r="6" spans="1:47" ht="35.1" customHeight="1" thickTop="1" thickBot="1">
      <c r="A6" s="64"/>
      <c r="B6" s="63"/>
      <c r="C6" s="112" t="str">
        <f>IF(Cadastro!C6=0,"",Cadastro!C6)</f>
        <v>Rafael Avila</v>
      </c>
      <c r="D6" s="113">
        <f ca="1">COUNTIFS(PA!$F$6:$F$255,$C6,PA!$K$6:$K$255,D$5)</f>
        <v>1</v>
      </c>
      <c r="E6" s="113">
        <f ca="1">COUNTIFS(PA!$F$6:$F$255,$C6,PA!$K$6:$K$255,E$5)</f>
        <v>0</v>
      </c>
      <c r="F6" s="113">
        <f ca="1">COUNTIFS(PA!$F$6:$F$255,$C6,PA!$K$6:$K$255,F$5)</f>
        <v>0</v>
      </c>
      <c r="G6" s="113">
        <f ca="1">COUNTIFS(PA!$F$6:$F$255,$C6,PA!$K$6:$K$255,G$5)</f>
        <v>1</v>
      </c>
      <c r="H6" s="113">
        <f ca="1">COUNTIFS(PA!$F$6:$F$255,$C6,PA!$K$6:$K$255,H$5)</f>
        <v>1</v>
      </c>
      <c r="I6" s="167">
        <f ca="1">SUM(D6:H6)</f>
        <v>3</v>
      </c>
      <c r="J6" s="113">
        <f ca="1">SUM(D6:G6)</f>
        <v>2</v>
      </c>
      <c r="K6" s="114">
        <f ca="1">IF(I6=0,"Sin planes de acción",J6/I6)</f>
        <v>0.66666666666666663</v>
      </c>
      <c r="N6" s="68"/>
      <c r="O6" s="69"/>
    </row>
    <row r="7" spans="1:47" ht="35.1" customHeight="1" thickTop="1" thickBot="1">
      <c r="A7" s="64"/>
      <c r="B7" s="63"/>
      <c r="C7" s="112" t="str">
        <f>IF(Cadastro!C7=0,"",Cadastro!C7)</f>
        <v>Daniel Pereira</v>
      </c>
      <c r="D7" s="113">
        <f ca="1">COUNTIFS(PA!$F$6:$F$255,$C7,PA!$K$6:$K$255,D$5)</f>
        <v>0</v>
      </c>
      <c r="E7" s="113">
        <f ca="1">COUNTIFS(PA!$F$6:$F$255,$C7,PA!$K$6:$K$255,E$5)</f>
        <v>0</v>
      </c>
      <c r="F7" s="113">
        <f ca="1">COUNTIFS(PA!$F$6:$F$255,$C7,PA!$K$6:$K$255,F$5)</f>
        <v>0</v>
      </c>
      <c r="G7" s="113">
        <f ca="1">COUNTIFS(PA!$F$6:$F$255,$C7,PA!$K$6:$K$255,G$5)</f>
        <v>2</v>
      </c>
      <c r="H7" s="113">
        <f ca="1">COUNTIFS(PA!$F$6:$F$255,$C7,PA!$K$6:$K$255,H$5)</f>
        <v>1</v>
      </c>
      <c r="I7" s="167">
        <f t="shared" ref="I7:I17" ca="1" si="0">SUM(D7:H7)</f>
        <v>3</v>
      </c>
      <c r="J7" s="113">
        <f t="shared" ref="J7:J55" ca="1" si="1">SUM(D7:G7)</f>
        <v>2</v>
      </c>
      <c r="K7" s="114">
        <f t="shared" ref="K7:K55" ca="1" si="2">IF(I7=0,"Sin planes de acción",J7/I7)</f>
        <v>0.66666666666666663</v>
      </c>
      <c r="N7" s="68"/>
      <c r="O7" s="69"/>
    </row>
    <row r="8" spans="1:47" ht="35.1" customHeight="1" thickTop="1" thickBot="1">
      <c r="A8" s="64"/>
      <c r="B8" s="63"/>
      <c r="C8" s="112" t="str">
        <f>IF(Cadastro!C8=0,"",Cadastro!C8)</f>
        <v>Leandro Borges</v>
      </c>
      <c r="D8" s="113">
        <f ca="1">COUNTIFS(PA!$F$6:$F$255,$C8,PA!$K$6:$K$255,D$5)</f>
        <v>0</v>
      </c>
      <c r="E8" s="113">
        <f ca="1">COUNTIFS(PA!$F$6:$F$255,$C8,PA!$K$6:$K$255,E$5)</f>
        <v>0</v>
      </c>
      <c r="F8" s="113">
        <f ca="1">COUNTIFS(PA!$F$6:$F$255,$C8,PA!$K$6:$K$255,F$5)</f>
        <v>0</v>
      </c>
      <c r="G8" s="113">
        <f ca="1">COUNTIFS(PA!$F$6:$F$255,$C8,PA!$K$6:$K$255,G$5)</f>
        <v>0</v>
      </c>
      <c r="H8" s="113">
        <f ca="1">COUNTIFS(PA!$F$6:$F$255,$C8,PA!$K$6:$K$255,H$5)</f>
        <v>1</v>
      </c>
      <c r="I8" s="167">
        <f t="shared" ca="1" si="0"/>
        <v>1</v>
      </c>
      <c r="J8" s="113">
        <f t="shared" ca="1" si="1"/>
        <v>0</v>
      </c>
      <c r="K8" s="114">
        <f t="shared" ca="1" si="2"/>
        <v>0</v>
      </c>
      <c r="N8" s="68"/>
      <c r="O8" s="69"/>
    </row>
    <row r="9" spans="1:47" ht="35.1" customHeight="1" thickTop="1" thickBot="1">
      <c r="A9" s="64"/>
      <c r="B9" s="63"/>
      <c r="C9" s="112" t="str">
        <f>IF(Cadastro!C9=0,"",Cadastro!C9)</f>
        <v>Filippo Ghermandi</v>
      </c>
      <c r="D9" s="113">
        <f ca="1">COUNTIFS(PA!$F$6:$F$255,$C9,PA!$K$6:$K$255,D$5)</f>
        <v>0</v>
      </c>
      <c r="E9" s="113">
        <f ca="1">COUNTIFS(PA!$F$6:$F$255,$C9,PA!$K$6:$K$255,E$5)</f>
        <v>0</v>
      </c>
      <c r="F9" s="113">
        <f ca="1">COUNTIFS(PA!$F$6:$F$255,$C9,PA!$K$6:$K$255,F$5)</f>
        <v>1</v>
      </c>
      <c r="G9" s="113">
        <f ca="1">COUNTIFS(PA!$F$6:$F$255,$C9,PA!$K$6:$K$255,G$5)</f>
        <v>1</v>
      </c>
      <c r="H9" s="113">
        <f ca="1">COUNTIFS(PA!$F$6:$F$255,$C9,PA!$K$6:$K$255,H$5)</f>
        <v>0</v>
      </c>
      <c r="I9" s="167">
        <f t="shared" ca="1" si="0"/>
        <v>2</v>
      </c>
      <c r="J9" s="113">
        <f t="shared" ca="1" si="1"/>
        <v>2</v>
      </c>
      <c r="K9" s="114">
        <f t="shared" ca="1" si="2"/>
        <v>1</v>
      </c>
      <c r="N9" s="68"/>
      <c r="O9" s="69"/>
    </row>
    <row r="10" spans="1:47" ht="35.1" customHeight="1" thickTop="1" thickBot="1">
      <c r="A10" s="64"/>
      <c r="B10" s="63"/>
      <c r="C10" s="112" t="str">
        <f>IF(Cadastro!C10=0,"",Cadastro!C10)</f>
        <v>Diogo Silva</v>
      </c>
      <c r="D10" s="113">
        <f ca="1">COUNTIFS(PA!$F$6:$F$255,$C10,PA!$K$6:$K$255,D$5)</f>
        <v>0</v>
      </c>
      <c r="E10" s="113">
        <f ca="1">COUNTIFS(PA!$F$6:$F$255,$C10,PA!$K$6:$K$255,E$5)</f>
        <v>0</v>
      </c>
      <c r="F10" s="113">
        <f ca="1">COUNTIFS(PA!$F$6:$F$255,$C10,PA!$K$6:$K$255,F$5)</f>
        <v>0</v>
      </c>
      <c r="G10" s="113">
        <f ca="1">COUNTIFS(PA!$F$6:$F$255,$C10,PA!$K$6:$K$255,G$5)</f>
        <v>0</v>
      </c>
      <c r="H10" s="113">
        <f ca="1">COUNTIFS(PA!$F$6:$F$255,$C10,PA!$K$6:$K$255,H$5)</f>
        <v>3</v>
      </c>
      <c r="I10" s="167">
        <f t="shared" ca="1" si="0"/>
        <v>3</v>
      </c>
      <c r="J10" s="113">
        <f t="shared" ca="1" si="1"/>
        <v>0</v>
      </c>
      <c r="K10" s="114">
        <f t="shared" ca="1" si="2"/>
        <v>0</v>
      </c>
      <c r="N10" s="68"/>
      <c r="O10" s="69"/>
    </row>
    <row r="11" spans="1:47" s="63" customFormat="1" ht="35.1" customHeight="1" thickTop="1" thickBot="1">
      <c r="B11" s="115"/>
      <c r="C11" s="112" t="str">
        <f>IF(Cadastro!C11=0,"",Cadastro!C11)</f>
        <v>-</v>
      </c>
      <c r="D11" s="113">
        <f>COUNTIFS(PA!$F$6:$F$255,$C11,PA!$K$6:$K$255,D$5)</f>
        <v>0</v>
      </c>
      <c r="E11" s="113">
        <f>COUNTIFS(PA!$F$6:$F$255,$C11,PA!$K$6:$K$255,E$5)</f>
        <v>0</v>
      </c>
      <c r="F11" s="113">
        <f>COUNTIFS(PA!$F$6:$F$255,$C11,PA!$K$6:$K$255,F$5)</f>
        <v>0</v>
      </c>
      <c r="G11" s="113">
        <f>COUNTIFS(PA!$F$6:$F$255,$C11,PA!$K$6:$K$255,G$5)</f>
        <v>0</v>
      </c>
      <c r="H11" s="113">
        <f>COUNTIFS(PA!$F$6:$F$255,$C11,PA!$K$6:$K$255,H$5)</f>
        <v>0</v>
      </c>
      <c r="I11" s="167">
        <f t="shared" si="0"/>
        <v>0</v>
      </c>
      <c r="J11" s="113">
        <f t="shared" si="1"/>
        <v>0</v>
      </c>
      <c r="K11" s="114" t="str">
        <f t="shared" si="2"/>
        <v>Sin planes de acción</v>
      </c>
      <c r="O11" s="68"/>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row>
    <row r="12" spans="1:47" s="63" customFormat="1" ht="35.1" customHeight="1" thickTop="1" thickBot="1">
      <c r="C12" s="112" t="str">
        <f>IF(Cadastro!C12=0,"",Cadastro!C12)</f>
        <v>-</v>
      </c>
      <c r="D12" s="113">
        <f>COUNTIFS(PA!$F$6:$F$255,$C12,PA!$K$6:$K$255,D$5)</f>
        <v>0</v>
      </c>
      <c r="E12" s="113">
        <f>COUNTIFS(PA!$F$6:$F$255,$C12,PA!$K$6:$K$255,E$5)</f>
        <v>0</v>
      </c>
      <c r="F12" s="113">
        <f>COUNTIFS(PA!$F$6:$F$255,$C12,PA!$K$6:$K$255,F$5)</f>
        <v>0</v>
      </c>
      <c r="G12" s="113">
        <f>COUNTIFS(PA!$F$6:$F$255,$C12,PA!$K$6:$K$255,G$5)</f>
        <v>0</v>
      </c>
      <c r="H12" s="113">
        <f>COUNTIFS(PA!$F$6:$F$255,$C12,PA!$K$6:$K$255,H$5)</f>
        <v>0</v>
      </c>
      <c r="I12" s="167">
        <f t="shared" si="0"/>
        <v>0</v>
      </c>
      <c r="J12" s="113">
        <f t="shared" si="1"/>
        <v>0</v>
      </c>
      <c r="K12" s="114" t="str">
        <f t="shared" si="2"/>
        <v>Sin planes de acción</v>
      </c>
      <c r="O12" s="68"/>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row>
    <row r="13" spans="1:47" s="63" customFormat="1" ht="35.1" customHeight="1" thickTop="1" thickBot="1">
      <c r="C13" s="112" t="str">
        <f>IF(Cadastro!C13=0,"",Cadastro!C13)</f>
        <v>-</v>
      </c>
      <c r="D13" s="113">
        <f>COUNTIFS(PA!$F$6:$F$255,$C13,PA!$K$6:$K$255,D$5)</f>
        <v>0</v>
      </c>
      <c r="E13" s="113">
        <f>COUNTIFS(PA!$F$6:$F$255,$C13,PA!$K$6:$K$255,E$5)</f>
        <v>0</v>
      </c>
      <c r="F13" s="113">
        <f>COUNTIFS(PA!$F$6:$F$255,$C13,PA!$K$6:$K$255,F$5)</f>
        <v>0</v>
      </c>
      <c r="G13" s="113">
        <f>COUNTIFS(PA!$F$6:$F$255,$C13,PA!$K$6:$K$255,G$5)</f>
        <v>0</v>
      </c>
      <c r="H13" s="113">
        <f>COUNTIFS(PA!$F$6:$F$255,$C13,PA!$K$6:$K$255,H$5)</f>
        <v>0</v>
      </c>
      <c r="I13" s="167">
        <f t="shared" si="0"/>
        <v>0</v>
      </c>
      <c r="J13" s="113">
        <f t="shared" si="1"/>
        <v>0</v>
      </c>
      <c r="K13" s="114" t="str">
        <f t="shared" si="2"/>
        <v>Sin planes de acción</v>
      </c>
      <c r="O13" s="68"/>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row>
    <row r="14" spans="1:47" s="63" customFormat="1" ht="35.1" customHeight="1" thickTop="1" thickBot="1">
      <c r="C14" s="112" t="str">
        <f>IF(Cadastro!C14=0,"",Cadastro!C14)</f>
        <v>-</v>
      </c>
      <c r="D14" s="113">
        <f>COUNTIFS(PA!$F$6:$F$255,$C14,PA!$K$6:$K$255,D$5)</f>
        <v>0</v>
      </c>
      <c r="E14" s="113">
        <f>COUNTIFS(PA!$F$6:$F$255,$C14,PA!$K$6:$K$255,E$5)</f>
        <v>0</v>
      </c>
      <c r="F14" s="113">
        <f>COUNTIFS(PA!$F$6:$F$255,$C14,PA!$K$6:$K$255,F$5)</f>
        <v>0</v>
      </c>
      <c r="G14" s="113">
        <f>COUNTIFS(PA!$F$6:$F$255,$C14,PA!$K$6:$K$255,G$5)</f>
        <v>0</v>
      </c>
      <c r="H14" s="113">
        <f>COUNTIFS(PA!$F$6:$F$255,$C14,PA!$K$6:$K$255,H$5)</f>
        <v>0</v>
      </c>
      <c r="I14" s="167">
        <f t="shared" si="0"/>
        <v>0</v>
      </c>
      <c r="J14" s="113">
        <f t="shared" si="1"/>
        <v>0</v>
      </c>
      <c r="K14" s="114" t="str">
        <f t="shared" si="2"/>
        <v>Sin planes de acción</v>
      </c>
      <c r="O14" s="68"/>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row>
    <row r="15" spans="1:47" s="63" customFormat="1" ht="35.1" customHeight="1" thickTop="1" thickBot="1">
      <c r="C15" s="112" t="str">
        <f>IF(Cadastro!C15=0,"",Cadastro!C15)</f>
        <v>-</v>
      </c>
      <c r="D15" s="113">
        <f>COUNTIFS(PA!$F$6:$F$255,$C15,PA!$K$6:$K$255,D$5)</f>
        <v>0</v>
      </c>
      <c r="E15" s="113">
        <f>COUNTIFS(PA!$F$6:$F$255,$C15,PA!$K$6:$K$255,E$5)</f>
        <v>0</v>
      </c>
      <c r="F15" s="113">
        <f>COUNTIFS(PA!$F$6:$F$255,$C15,PA!$K$6:$K$255,F$5)</f>
        <v>0</v>
      </c>
      <c r="G15" s="113">
        <f>COUNTIFS(PA!$F$6:$F$255,$C15,PA!$K$6:$K$255,G$5)</f>
        <v>0</v>
      </c>
      <c r="H15" s="113">
        <f>COUNTIFS(PA!$F$6:$F$255,$C15,PA!$K$6:$K$255,H$5)</f>
        <v>0</v>
      </c>
      <c r="I15" s="167">
        <f t="shared" si="0"/>
        <v>0</v>
      </c>
      <c r="J15" s="113">
        <f t="shared" si="1"/>
        <v>0</v>
      </c>
      <c r="K15" s="114" t="str">
        <f t="shared" si="2"/>
        <v>Sin planes de acción</v>
      </c>
      <c r="O15" s="68"/>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row>
    <row r="16" spans="1:47" s="63" customFormat="1" ht="35.1" customHeight="1" thickTop="1" thickBot="1">
      <c r="C16" s="112" t="str">
        <f>IF(Cadastro!C16=0,"",Cadastro!C16)</f>
        <v>-</v>
      </c>
      <c r="D16" s="113">
        <f>COUNTIFS(PA!$F$6:$F$255,$C16,PA!$K$6:$K$255,D$5)</f>
        <v>0</v>
      </c>
      <c r="E16" s="113">
        <f>COUNTIFS(PA!$F$6:$F$255,$C16,PA!$K$6:$K$255,E$5)</f>
        <v>0</v>
      </c>
      <c r="F16" s="113">
        <f>COUNTIFS(PA!$F$6:$F$255,$C16,PA!$K$6:$K$255,F$5)</f>
        <v>0</v>
      </c>
      <c r="G16" s="113">
        <f>COUNTIFS(PA!$F$6:$F$255,$C16,PA!$K$6:$K$255,G$5)</f>
        <v>0</v>
      </c>
      <c r="H16" s="113">
        <f>COUNTIFS(PA!$F$6:$F$255,$C16,PA!$K$6:$K$255,H$5)</f>
        <v>0</v>
      </c>
      <c r="I16" s="167">
        <f t="shared" si="0"/>
        <v>0</v>
      </c>
      <c r="J16" s="113">
        <f t="shared" si="1"/>
        <v>0</v>
      </c>
      <c r="K16" s="114" t="str">
        <f t="shared" si="2"/>
        <v>Sin planes de acción</v>
      </c>
      <c r="O16" s="68"/>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row>
    <row r="17" spans="2:47" s="63" customFormat="1" ht="35.1" customHeight="1" thickTop="1" thickBot="1">
      <c r="C17" s="112" t="str">
        <f>IF(Cadastro!C17=0,"",Cadastro!C17)</f>
        <v>-</v>
      </c>
      <c r="D17" s="113">
        <f>COUNTIFS(PA!$F$6:$F$255,$C17,PA!$K$6:$K$255,D$5)</f>
        <v>0</v>
      </c>
      <c r="E17" s="113">
        <f>COUNTIFS(PA!$F$6:$F$255,$C17,PA!$K$6:$K$255,E$5)</f>
        <v>0</v>
      </c>
      <c r="F17" s="113">
        <f>COUNTIFS(PA!$F$6:$F$255,$C17,PA!$K$6:$K$255,F$5)</f>
        <v>0</v>
      </c>
      <c r="G17" s="113">
        <f>COUNTIFS(PA!$F$6:$F$255,$C17,PA!$K$6:$K$255,G$5)</f>
        <v>0</v>
      </c>
      <c r="H17" s="113">
        <f>COUNTIFS(PA!$F$6:$F$255,$C17,PA!$K$6:$K$255,H$5)</f>
        <v>0</v>
      </c>
      <c r="I17" s="167">
        <f t="shared" si="0"/>
        <v>0</v>
      </c>
      <c r="J17" s="113">
        <f t="shared" si="1"/>
        <v>0</v>
      </c>
      <c r="K17" s="114" t="str">
        <f t="shared" si="2"/>
        <v>Sin planes de acción</v>
      </c>
      <c r="O17" s="68"/>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row>
    <row r="18" spans="2:47" s="63" customFormat="1" ht="35.1" customHeight="1" thickTop="1" thickBot="1">
      <c r="C18" s="112" t="str">
        <f>IF(Cadastro!C18=0,"",Cadastro!C18)</f>
        <v>-</v>
      </c>
      <c r="D18" s="113">
        <f>COUNTIFS(PA!$F$6:$F$255,$C18,PA!$K$6:$K$255,D$5)</f>
        <v>0</v>
      </c>
      <c r="E18" s="113">
        <f>COUNTIFS(PA!$F$6:$F$255,$C18,PA!$K$6:$K$255,E$5)</f>
        <v>0</v>
      </c>
      <c r="F18" s="113">
        <f>COUNTIFS(PA!$F$6:$F$255,$C18,PA!$K$6:$K$255,F$5)</f>
        <v>0</v>
      </c>
      <c r="G18" s="113">
        <f>COUNTIFS(PA!$F$6:$F$255,$C18,PA!$K$6:$K$255,G$5)</f>
        <v>0</v>
      </c>
      <c r="H18" s="113">
        <f>COUNTIFS(PA!$F$6:$F$255,$C18,PA!$K$6:$K$255,H$5)</f>
        <v>0</v>
      </c>
      <c r="I18" s="167">
        <f t="shared" ref="I18:I55" si="3">SUM(D18:H18)</f>
        <v>0</v>
      </c>
      <c r="J18" s="113">
        <f t="shared" si="1"/>
        <v>0</v>
      </c>
      <c r="K18" s="114" t="str">
        <f t="shared" si="2"/>
        <v>Sin planes de acción</v>
      </c>
      <c r="O18" s="68"/>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row>
    <row r="19" spans="2:47" s="63" customFormat="1" ht="35.1" customHeight="1" thickTop="1" thickBot="1">
      <c r="C19" s="112" t="str">
        <f>IF(Cadastro!C19=0,"",Cadastro!C19)</f>
        <v>-</v>
      </c>
      <c r="D19" s="113">
        <f>COUNTIFS(PA!$F$6:$F$255,$C19,PA!$K$6:$K$255,D$5)</f>
        <v>0</v>
      </c>
      <c r="E19" s="113">
        <f>COUNTIFS(PA!$F$6:$F$255,$C19,PA!$K$6:$K$255,E$5)</f>
        <v>0</v>
      </c>
      <c r="F19" s="113">
        <f>COUNTIFS(PA!$F$6:$F$255,$C19,PA!$K$6:$K$255,F$5)</f>
        <v>0</v>
      </c>
      <c r="G19" s="113">
        <f>COUNTIFS(PA!$F$6:$F$255,$C19,PA!$K$6:$K$255,G$5)</f>
        <v>0</v>
      </c>
      <c r="H19" s="113">
        <f>COUNTIFS(PA!$F$6:$F$255,$C19,PA!$K$6:$K$255,H$5)</f>
        <v>0</v>
      </c>
      <c r="I19" s="167">
        <f t="shared" si="3"/>
        <v>0</v>
      </c>
      <c r="J19" s="113">
        <f t="shared" si="1"/>
        <v>0</v>
      </c>
      <c r="K19" s="114" t="str">
        <f t="shared" si="2"/>
        <v>Sin planes de acción</v>
      </c>
      <c r="O19" s="68"/>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row>
    <row r="20" spans="2:47" s="63" customFormat="1" ht="35.1" customHeight="1" thickTop="1" thickBot="1">
      <c r="C20" s="112" t="str">
        <f>IF(Cadastro!C20=0,"",Cadastro!C20)</f>
        <v>-</v>
      </c>
      <c r="D20" s="113">
        <f>COUNTIFS(PA!$F$6:$F$255,$C20,PA!$K$6:$K$255,D$5)</f>
        <v>0</v>
      </c>
      <c r="E20" s="113">
        <f>COUNTIFS(PA!$F$6:$F$255,$C20,PA!$K$6:$K$255,E$5)</f>
        <v>0</v>
      </c>
      <c r="F20" s="113">
        <f>COUNTIFS(PA!$F$6:$F$255,$C20,PA!$K$6:$K$255,F$5)</f>
        <v>0</v>
      </c>
      <c r="G20" s="113">
        <f>COUNTIFS(PA!$F$6:$F$255,$C20,PA!$K$6:$K$255,G$5)</f>
        <v>0</v>
      </c>
      <c r="H20" s="113">
        <f>COUNTIFS(PA!$F$6:$F$255,$C20,PA!$K$6:$K$255,H$5)</f>
        <v>0</v>
      </c>
      <c r="I20" s="167">
        <f t="shared" si="3"/>
        <v>0</v>
      </c>
      <c r="J20" s="113">
        <f t="shared" si="1"/>
        <v>0</v>
      </c>
      <c r="K20" s="114" t="str">
        <f t="shared" si="2"/>
        <v>Sin planes de acción</v>
      </c>
      <c r="O20" s="68"/>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row>
    <row r="21" spans="2:47" s="63" customFormat="1" ht="35.1" customHeight="1" thickTop="1" thickBot="1">
      <c r="B21" s="62"/>
      <c r="C21" s="112" t="str">
        <f>IF(Cadastro!C21=0,"",Cadastro!C21)</f>
        <v>-</v>
      </c>
      <c r="D21" s="113">
        <f>COUNTIFS(PA!$F$6:$F$255,$C21,PA!$K$6:$K$255,D$5)</f>
        <v>0</v>
      </c>
      <c r="E21" s="113">
        <f>COUNTIFS(PA!$F$6:$F$255,$C21,PA!$K$6:$K$255,E$5)</f>
        <v>0</v>
      </c>
      <c r="F21" s="113">
        <f>COUNTIFS(PA!$F$6:$F$255,$C21,PA!$K$6:$K$255,F$5)</f>
        <v>0</v>
      </c>
      <c r="G21" s="113">
        <f>COUNTIFS(PA!$F$6:$F$255,$C21,PA!$K$6:$K$255,G$5)</f>
        <v>0</v>
      </c>
      <c r="H21" s="113">
        <f>COUNTIFS(PA!$F$6:$F$255,$C21,PA!$K$6:$K$255,H$5)</f>
        <v>0</v>
      </c>
      <c r="I21" s="167">
        <f t="shared" si="3"/>
        <v>0</v>
      </c>
      <c r="J21" s="113">
        <f t="shared" si="1"/>
        <v>0</v>
      </c>
      <c r="K21" s="114" t="str">
        <f t="shared" si="2"/>
        <v>Sin planes de acción</v>
      </c>
      <c r="O21" s="68"/>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row>
    <row r="22" spans="2:47" s="63" customFormat="1" ht="35.1" customHeight="1" thickTop="1" thickBot="1">
      <c r="B22" s="62"/>
      <c r="C22" s="112" t="str">
        <f>IF(Cadastro!C22=0,"",Cadastro!C22)</f>
        <v>-</v>
      </c>
      <c r="D22" s="113">
        <f>COUNTIFS(PA!$F$6:$F$255,$C22,PA!$K$6:$K$255,D$5)</f>
        <v>0</v>
      </c>
      <c r="E22" s="113">
        <f>COUNTIFS(PA!$F$6:$F$255,$C22,PA!$K$6:$K$255,E$5)</f>
        <v>0</v>
      </c>
      <c r="F22" s="113">
        <f>COUNTIFS(PA!$F$6:$F$255,$C22,PA!$K$6:$K$255,F$5)</f>
        <v>0</v>
      </c>
      <c r="G22" s="113">
        <f>COUNTIFS(PA!$F$6:$F$255,$C22,PA!$K$6:$K$255,G$5)</f>
        <v>0</v>
      </c>
      <c r="H22" s="113">
        <f>COUNTIFS(PA!$F$6:$F$255,$C22,PA!$K$6:$K$255,H$5)</f>
        <v>0</v>
      </c>
      <c r="I22" s="167">
        <f t="shared" si="3"/>
        <v>0</v>
      </c>
      <c r="J22" s="113">
        <f t="shared" si="1"/>
        <v>0</v>
      </c>
      <c r="K22" s="114" t="str">
        <f t="shared" si="2"/>
        <v>Sin planes de acción</v>
      </c>
      <c r="O22" s="68"/>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row>
    <row r="23" spans="2:47" s="63" customFormat="1" ht="35.1" customHeight="1" thickTop="1" thickBot="1">
      <c r="B23" s="62"/>
      <c r="C23" s="112" t="str">
        <f>IF(Cadastro!C23=0,"",Cadastro!C23)</f>
        <v>-</v>
      </c>
      <c r="D23" s="113">
        <f>COUNTIFS(PA!$F$6:$F$255,$C23,PA!$K$6:$K$255,D$5)</f>
        <v>0</v>
      </c>
      <c r="E23" s="113">
        <f>COUNTIFS(PA!$F$6:$F$255,$C23,PA!$K$6:$K$255,E$5)</f>
        <v>0</v>
      </c>
      <c r="F23" s="113">
        <f>COUNTIFS(PA!$F$6:$F$255,$C23,PA!$K$6:$K$255,F$5)</f>
        <v>0</v>
      </c>
      <c r="G23" s="113">
        <f>COUNTIFS(PA!$F$6:$F$255,$C23,PA!$K$6:$K$255,G$5)</f>
        <v>0</v>
      </c>
      <c r="H23" s="113">
        <f>COUNTIFS(PA!$F$6:$F$255,$C23,PA!$K$6:$K$255,H$5)</f>
        <v>0</v>
      </c>
      <c r="I23" s="167">
        <f t="shared" si="3"/>
        <v>0</v>
      </c>
      <c r="J23" s="113">
        <f t="shared" si="1"/>
        <v>0</v>
      </c>
      <c r="K23" s="114" t="str">
        <f t="shared" si="2"/>
        <v>Sin planes de acción</v>
      </c>
      <c r="O23" s="68"/>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row>
    <row r="24" spans="2:47" s="63" customFormat="1" ht="35.1" customHeight="1" thickTop="1" thickBot="1">
      <c r="B24" s="62"/>
      <c r="C24" s="112" t="str">
        <f>IF(Cadastro!C24=0,"",Cadastro!C24)</f>
        <v>-</v>
      </c>
      <c r="D24" s="113">
        <f>COUNTIFS(PA!$F$6:$F$255,$C24,PA!$K$6:$K$255,D$5)</f>
        <v>0</v>
      </c>
      <c r="E24" s="113">
        <f>COUNTIFS(PA!$F$6:$F$255,$C24,PA!$K$6:$K$255,E$5)</f>
        <v>0</v>
      </c>
      <c r="F24" s="113">
        <f>COUNTIFS(PA!$F$6:$F$255,$C24,PA!$K$6:$K$255,F$5)</f>
        <v>0</v>
      </c>
      <c r="G24" s="113">
        <f>COUNTIFS(PA!$F$6:$F$255,$C24,PA!$K$6:$K$255,G$5)</f>
        <v>0</v>
      </c>
      <c r="H24" s="113">
        <f>COUNTIFS(PA!$F$6:$F$255,$C24,PA!$K$6:$K$255,H$5)</f>
        <v>0</v>
      </c>
      <c r="I24" s="167">
        <f t="shared" si="3"/>
        <v>0</v>
      </c>
      <c r="J24" s="113">
        <f t="shared" si="1"/>
        <v>0</v>
      </c>
      <c r="K24" s="114" t="str">
        <f t="shared" si="2"/>
        <v>Sin planes de acción</v>
      </c>
      <c r="O24" s="68"/>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row>
    <row r="25" spans="2:47" s="63" customFormat="1" ht="35.1" customHeight="1" thickTop="1" thickBot="1">
      <c r="B25" s="62"/>
      <c r="C25" s="112" t="str">
        <f>IF(Cadastro!C25=0,"",Cadastro!C25)</f>
        <v>-</v>
      </c>
      <c r="D25" s="113">
        <f>COUNTIFS(PA!$F$6:$F$255,$C25,PA!$K$6:$K$255,D$5)</f>
        <v>0</v>
      </c>
      <c r="E25" s="113">
        <f>COUNTIFS(PA!$F$6:$F$255,$C25,PA!$K$6:$K$255,E$5)</f>
        <v>0</v>
      </c>
      <c r="F25" s="113">
        <f>COUNTIFS(PA!$F$6:$F$255,$C25,PA!$K$6:$K$255,F$5)</f>
        <v>0</v>
      </c>
      <c r="G25" s="113">
        <f>COUNTIFS(PA!$F$6:$F$255,$C25,PA!$K$6:$K$255,G$5)</f>
        <v>0</v>
      </c>
      <c r="H25" s="113">
        <f>COUNTIFS(PA!$F$6:$F$255,$C25,PA!$K$6:$K$255,H$5)</f>
        <v>0</v>
      </c>
      <c r="I25" s="167">
        <f t="shared" si="3"/>
        <v>0</v>
      </c>
      <c r="J25" s="113">
        <f t="shared" si="1"/>
        <v>0</v>
      </c>
      <c r="K25" s="114" t="str">
        <f t="shared" si="2"/>
        <v>Sin planes de acción</v>
      </c>
      <c r="O25" s="68"/>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row>
    <row r="26" spans="2:47" s="63" customFormat="1" ht="35.1" customHeight="1" thickTop="1" thickBot="1">
      <c r="B26" s="62"/>
      <c r="C26" s="111" t="str">
        <f>IF(Cadastro!C26=0,"",Cadastro!C26)</f>
        <v>-</v>
      </c>
      <c r="D26" s="173">
        <f>COUNTIFS(PA!$F$6:$F$255,$C26,PA!$K$6:$K$255,D$5)</f>
        <v>0</v>
      </c>
      <c r="E26" s="173">
        <f>COUNTIFS(PA!$F$6:$F$255,$C26,PA!$K$6:$K$255,E$5)</f>
        <v>0</v>
      </c>
      <c r="F26" s="173">
        <f>COUNTIFS(PA!$F$6:$F$255,$C26,PA!$K$6:$K$255,F$5)</f>
        <v>0</v>
      </c>
      <c r="G26" s="173">
        <f>COUNTIFS(PA!$F$6:$F$255,$C26,PA!$K$6:$K$255,G$5)</f>
        <v>0</v>
      </c>
      <c r="H26" s="173">
        <f>COUNTIFS(PA!$F$6:$F$255,$C26,PA!$K$6:$K$255,H$5)</f>
        <v>0</v>
      </c>
      <c r="I26" s="174">
        <f t="shared" si="3"/>
        <v>0</v>
      </c>
      <c r="J26" s="173">
        <f t="shared" si="1"/>
        <v>0</v>
      </c>
      <c r="K26" s="114" t="str">
        <f t="shared" si="2"/>
        <v>Sin planes de acción</v>
      </c>
      <c r="O26" s="68"/>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row>
    <row r="27" spans="2:47" s="63" customFormat="1" ht="35.1" customHeight="1" thickTop="1" thickBot="1">
      <c r="B27" s="62"/>
      <c r="C27" s="112" t="str">
        <f>IF(Cadastro!C27=0,"",Cadastro!C27)</f>
        <v>-</v>
      </c>
      <c r="D27" s="113">
        <f>COUNTIFS(PA!$F$6:$F$255,$C27,PA!$K$6:$K$255,D$5)</f>
        <v>0</v>
      </c>
      <c r="E27" s="113">
        <f>COUNTIFS(PA!$F$6:$F$255,$C27,PA!$K$6:$K$255,E$5)</f>
        <v>0</v>
      </c>
      <c r="F27" s="113">
        <f>COUNTIFS(PA!$F$6:$F$255,$C27,PA!$K$6:$K$255,F$5)</f>
        <v>0</v>
      </c>
      <c r="G27" s="113">
        <f>COUNTIFS(PA!$F$6:$F$255,$C27,PA!$K$6:$K$255,G$5)</f>
        <v>0</v>
      </c>
      <c r="H27" s="113">
        <f>COUNTIFS(PA!$F$6:$F$255,$C27,PA!$K$6:$K$255,H$5)</f>
        <v>0</v>
      </c>
      <c r="I27" s="167">
        <f t="shared" si="3"/>
        <v>0</v>
      </c>
      <c r="J27" s="113">
        <f t="shared" si="1"/>
        <v>0</v>
      </c>
      <c r="K27" s="114" t="str">
        <f t="shared" si="2"/>
        <v>Sin planes de acción</v>
      </c>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row>
    <row r="28" spans="2:47" s="63" customFormat="1" ht="35.1" customHeight="1" thickTop="1" thickBot="1">
      <c r="B28" s="62"/>
      <c r="C28" s="112" t="str">
        <f>IF(Cadastro!C28=0,"",Cadastro!C28)</f>
        <v>-</v>
      </c>
      <c r="D28" s="113">
        <f>COUNTIFS(PA!$F$6:$F$255,$C28,PA!$K$6:$K$255,D$5)</f>
        <v>0</v>
      </c>
      <c r="E28" s="113">
        <f>COUNTIFS(PA!$F$6:$F$255,$C28,PA!$K$6:$K$255,E$5)</f>
        <v>0</v>
      </c>
      <c r="F28" s="113">
        <f>COUNTIFS(PA!$F$6:$F$255,$C28,PA!$K$6:$K$255,F$5)</f>
        <v>0</v>
      </c>
      <c r="G28" s="113">
        <f>COUNTIFS(PA!$F$6:$F$255,$C28,PA!$K$6:$K$255,G$5)</f>
        <v>0</v>
      </c>
      <c r="H28" s="113">
        <f>COUNTIFS(PA!$F$6:$F$255,$C28,PA!$K$6:$K$255,H$5)</f>
        <v>0</v>
      </c>
      <c r="I28" s="167">
        <f t="shared" si="3"/>
        <v>0</v>
      </c>
      <c r="J28" s="113">
        <f t="shared" si="1"/>
        <v>0</v>
      </c>
      <c r="K28" s="114" t="str">
        <f t="shared" si="2"/>
        <v>Sin planes de acción</v>
      </c>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row>
    <row r="29" spans="2:47" s="63" customFormat="1" ht="35.1" customHeight="1" thickTop="1" thickBot="1">
      <c r="B29" s="62"/>
      <c r="C29" s="112" t="str">
        <f>IF(Cadastro!C29=0,"",Cadastro!C29)</f>
        <v>-</v>
      </c>
      <c r="D29" s="113">
        <f>COUNTIFS(PA!$F$6:$F$255,$C29,PA!$K$6:$K$255,D$5)</f>
        <v>0</v>
      </c>
      <c r="E29" s="113">
        <f>COUNTIFS(PA!$F$6:$F$255,$C29,PA!$K$6:$K$255,E$5)</f>
        <v>0</v>
      </c>
      <c r="F29" s="113">
        <f>COUNTIFS(PA!$F$6:$F$255,$C29,PA!$K$6:$K$255,F$5)</f>
        <v>0</v>
      </c>
      <c r="G29" s="113">
        <f>COUNTIFS(PA!$F$6:$F$255,$C29,PA!$K$6:$K$255,G$5)</f>
        <v>0</v>
      </c>
      <c r="H29" s="113">
        <f>COUNTIFS(PA!$F$6:$F$255,$C29,PA!$K$6:$K$255,H$5)</f>
        <v>0</v>
      </c>
      <c r="I29" s="167">
        <f t="shared" si="3"/>
        <v>0</v>
      </c>
      <c r="J29" s="113">
        <f t="shared" si="1"/>
        <v>0</v>
      </c>
      <c r="K29" s="114" t="str">
        <f t="shared" si="2"/>
        <v>Sin planes de acción</v>
      </c>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row>
    <row r="30" spans="2:47" s="63" customFormat="1" ht="35.1" customHeight="1" thickTop="1" thickBot="1">
      <c r="B30" s="62"/>
      <c r="C30" s="112" t="str">
        <f>IF(Cadastro!C30=0,"",Cadastro!C30)</f>
        <v>-</v>
      </c>
      <c r="D30" s="113">
        <f>COUNTIFS(PA!$F$6:$F$255,$C30,PA!$K$6:$K$255,D$5)</f>
        <v>0</v>
      </c>
      <c r="E30" s="113">
        <f>COUNTIFS(PA!$F$6:$F$255,$C30,PA!$K$6:$K$255,E$5)</f>
        <v>0</v>
      </c>
      <c r="F30" s="113">
        <f>COUNTIFS(PA!$F$6:$F$255,$C30,PA!$K$6:$K$255,F$5)</f>
        <v>0</v>
      </c>
      <c r="G30" s="113">
        <f>COUNTIFS(PA!$F$6:$F$255,$C30,PA!$K$6:$K$255,G$5)</f>
        <v>0</v>
      </c>
      <c r="H30" s="113">
        <f>COUNTIFS(PA!$F$6:$F$255,$C30,PA!$K$6:$K$255,H$5)</f>
        <v>0</v>
      </c>
      <c r="I30" s="167">
        <f t="shared" si="3"/>
        <v>0</v>
      </c>
      <c r="J30" s="113">
        <f t="shared" si="1"/>
        <v>0</v>
      </c>
      <c r="K30" s="114" t="str">
        <f t="shared" si="2"/>
        <v>Sin planes de acción</v>
      </c>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row>
    <row r="31" spans="2:47" s="63" customFormat="1" ht="35.1" customHeight="1" thickTop="1" thickBot="1">
      <c r="B31" s="62"/>
      <c r="C31" s="112" t="str">
        <f>IF(Cadastro!C31=0,"",Cadastro!C31)</f>
        <v>-</v>
      </c>
      <c r="D31" s="113">
        <f>COUNTIFS(PA!$F$6:$F$255,$C31,PA!$K$6:$K$255,D$5)</f>
        <v>0</v>
      </c>
      <c r="E31" s="113">
        <f>COUNTIFS(PA!$F$6:$F$255,$C31,PA!$K$6:$K$255,E$5)</f>
        <v>0</v>
      </c>
      <c r="F31" s="113">
        <f>COUNTIFS(PA!$F$6:$F$255,$C31,PA!$K$6:$K$255,F$5)</f>
        <v>0</v>
      </c>
      <c r="G31" s="113">
        <f>COUNTIFS(PA!$F$6:$F$255,$C31,PA!$K$6:$K$255,G$5)</f>
        <v>0</v>
      </c>
      <c r="H31" s="113">
        <f>COUNTIFS(PA!$F$6:$F$255,$C31,PA!$K$6:$K$255,H$5)</f>
        <v>0</v>
      </c>
      <c r="I31" s="167">
        <f t="shared" si="3"/>
        <v>0</v>
      </c>
      <c r="J31" s="113">
        <f t="shared" si="1"/>
        <v>0</v>
      </c>
      <c r="K31" s="114" t="str">
        <f t="shared" si="2"/>
        <v>Sin planes de acción</v>
      </c>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row>
    <row r="32" spans="2:47" s="63" customFormat="1" ht="35.1" customHeight="1" thickTop="1" thickBot="1">
      <c r="B32" s="62"/>
      <c r="C32" s="112" t="str">
        <f>IF(Cadastro!C32=0,"",Cadastro!C32)</f>
        <v>-</v>
      </c>
      <c r="D32" s="113">
        <f>COUNTIFS(PA!$F$6:$F$255,$C32,PA!$K$6:$K$255,D$5)</f>
        <v>0</v>
      </c>
      <c r="E32" s="113">
        <f>COUNTIFS(PA!$F$6:$F$255,$C32,PA!$K$6:$K$255,E$5)</f>
        <v>0</v>
      </c>
      <c r="F32" s="113">
        <f>COUNTIFS(PA!$F$6:$F$255,$C32,PA!$K$6:$K$255,F$5)</f>
        <v>0</v>
      </c>
      <c r="G32" s="113">
        <f>COUNTIFS(PA!$F$6:$F$255,$C32,PA!$K$6:$K$255,G$5)</f>
        <v>0</v>
      </c>
      <c r="H32" s="113">
        <f>COUNTIFS(PA!$F$6:$F$255,$C32,PA!$K$6:$K$255,H$5)</f>
        <v>0</v>
      </c>
      <c r="I32" s="167">
        <f t="shared" si="3"/>
        <v>0</v>
      </c>
      <c r="J32" s="113">
        <f t="shared" si="1"/>
        <v>0</v>
      </c>
      <c r="K32" s="114" t="str">
        <f t="shared" si="2"/>
        <v>Sin planes de acción</v>
      </c>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row>
    <row r="33" spans="2:47" s="63" customFormat="1" ht="35.1" customHeight="1" thickTop="1" thickBot="1">
      <c r="B33" s="62"/>
      <c r="C33" s="112" t="str">
        <f>IF(Cadastro!C33=0,"",Cadastro!C33)</f>
        <v>-</v>
      </c>
      <c r="D33" s="113">
        <f>COUNTIFS(PA!$F$6:$F$255,$C33,PA!$K$6:$K$255,D$5)</f>
        <v>0</v>
      </c>
      <c r="E33" s="113">
        <f>COUNTIFS(PA!$F$6:$F$255,$C33,PA!$K$6:$K$255,E$5)</f>
        <v>0</v>
      </c>
      <c r="F33" s="113">
        <f>COUNTIFS(PA!$F$6:$F$255,$C33,PA!$K$6:$K$255,F$5)</f>
        <v>0</v>
      </c>
      <c r="G33" s="113">
        <f>COUNTIFS(PA!$F$6:$F$255,$C33,PA!$K$6:$K$255,G$5)</f>
        <v>0</v>
      </c>
      <c r="H33" s="113">
        <f>COUNTIFS(PA!$F$6:$F$255,$C33,PA!$K$6:$K$255,H$5)</f>
        <v>0</v>
      </c>
      <c r="I33" s="167">
        <f t="shared" si="3"/>
        <v>0</v>
      </c>
      <c r="J33" s="113">
        <f t="shared" si="1"/>
        <v>0</v>
      </c>
      <c r="K33" s="114" t="str">
        <f t="shared" si="2"/>
        <v>Sin planes de acción</v>
      </c>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row>
    <row r="34" spans="2:47" s="63" customFormat="1" ht="35.1" customHeight="1" thickTop="1" thickBot="1">
      <c r="B34" s="62"/>
      <c r="C34" s="112" t="str">
        <f>IF(Cadastro!C34=0,"",Cadastro!C34)</f>
        <v>-</v>
      </c>
      <c r="D34" s="113">
        <f>COUNTIFS(PA!$F$6:$F$255,$C34,PA!$K$6:$K$255,D$5)</f>
        <v>0</v>
      </c>
      <c r="E34" s="113">
        <f>COUNTIFS(PA!$F$6:$F$255,$C34,PA!$K$6:$K$255,E$5)</f>
        <v>0</v>
      </c>
      <c r="F34" s="113">
        <f>COUNTIFS(PA!$F$6:$F$255,$C34,PA!$K$6:$K$255,F$5)</f>
        <v>0</v>
      </c>
      <c r="G34" s="113">
        <f>COUNTIFS(PA!$F$6:$F$255,$C34,PA!$K$6:$K$255,G$5)</f>
        <v>0</v>
      </c>
      <c r="H34" s="113">
        <f>COUNTIFS(PA!$F$6:$F$255,$C34,PA!$K$6:$K$255,H$5)</f>
        <v>0</v>
      </c>
      <c r="I34" s="167">
        <f t="shared" si="3"/>
        <v>0</v>
      </c>
      <c r="J34" s="113">
        <f t="shared" si="1"/>
        <v>0</v>
      </c>
      <c r="K34" s="114" t="str">
        <f t="shared" si="2"/>
        <v>Sin planes de acción</v>
      </c>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row>
    <row r="35" spans="2:47" s="63" customFormat="1" ht="35.1" customHeight="1" thickTop="1" thickBot="1">
      <c r="B35" s="62"/>
      <c r="C35" s="112" t="str">
        <f>IF(Cadastro!C35=0,"",Cadastro!C35)</f>
        <v>-</v>
      </c>
      <c r="D35" s="113">
        <f>COUNTIFS(PA!$F$6:$F$255,$C35,PA!$K$6:$K$255,D$5)</f>
        <v>0</v>
      </c>
      <c r="E35" s="113">
        <f>COUNTIFS(PA!$F$6:$F$255,$C35,PA!$K$6:$K$255,E$5)</f>
        <v>0</v>
      </c>
      <c r="F35" s="113">
        <f>COUNTIFS(PA!$F$6:$F$255,$C35,PA!$K$6:$K$255,F$5)</f>
        <v>0</v>
      </c>
      <c r="G35" s="113">
        <f>COUNTIFS(PA!$F$6:$F$255,$C35,PA!$K$6:$K$255,G$5)</f>
        <v>0</v>
      </c>
      <c r="H35" s="113">
        <f>COUNTIFS(PA!$F$6:$F$255,$C35,PA!$K$6:$K$255,H$5)</f>
        <v>0</v>
      </c>
      <c r="I35" s="167">
        <f t="shared" si="3"/>
        <v>0</v>
      </c>
      <c r="J35" s="113">
        <f t="shared" si="1"/>
        <v>0</v>
      </c>
      <c r="K35" s="114" t="str">
        <f t="shared" si="2"/>
        <v>Sin planes de acción</v>
      </c>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row>
    <row r="36" spans="2:47" s="63" customFormat="1" ht="35.1" customHeight="1" thickTop="1" thickBot="1">
      <c r="B36" s="62"/>
      <c r="C36" s="112" t="str">
        <f>IF(Cadastro!C36=0,"",Cadastro!C36)</f>
        <v>-</v>
      </c>
      <c r="D36" s="113">
        <f>COUNTIFS(PA!$F$6:$F$255,$C36,PA!$K$6:$K$255,D$5)</f>
        <v>0</v>
      </c>
      <c r="E36" s="113">
        <f>COUNTIFS(PA!$F$6:$F$255,$C36,PA!$K$6:$K$255,E$5)</f>
        <v>0</v>
      </c>
      <c r="F36" s="113">
        <f>COUNTIFS(PA!$F$6:$F$255,$C36,PA!$K$6:$K$255,F$5)</f>
        <v>0</v>
      </c>
      <c r="G36" s="113">
        <f>COUNTIFS(PA!$F$6:$F$255,$C36,PA!$K$6:$K$255,G$5)</f>
        <v>0</v>
      </c>
      <c r="H36" s="113">
        <f>COUNTIFS(PA!$F$6:$F$255,$C36,PA!$K$6:$K$255,H$5)</f>
        <v>0</v>
      </c>
      <c r="I36" s="167">
        <f t="shared" si="3"/>
        <v>0</v>
      </c>
      <c r="J36" s="113">
        <f t="shared" si="1"/>
        <v>0</v>
      </c>
      <c r="K36" s="114" t="str">
        <f t="shared" si="2"/>
        <v>Sin planes de acción</v>
      </c>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row>
    <row r="37" spans="2:47" s="63" customFormat="1" ht="35.1" customHeight="1" thickTop="1" thickBot="1">
      <c r="B37" s="62"/>
      <c r="C37" s="112" t="str">
        <f>IF(Cadastro!C37=0,"",Cadastro!C37)</f>
        <v>-</v>
      </c>
      <c r="D37" s="113">
        <f>COUNTIFS(PA!$F$6:$F$255,$C37,PA!$K$6:$K$255,D$5)</f>
        <v>0</v>
      </c>
      <c r="E37" s="113">
        <f>COUNTIFS(PA!$F$6:$F$255,$C37,PA!$K$6:$K$255,E$5)</f>
        <v>0</v>
      </c>
      <c r="F37" s="113">
        <f>COUNTIFS(PA!$F$6:$F$255,$C37,PA!$K$6:$K$255,F$5)</f>
        <v>0</v>
      </c>
      <c r="G37" s="113">
        <f>COUNTIFS(PA!$F$6:$F$255,$C37,PA!$K$6:$K$255,G$5)</f>
        <v>0</v>
      </c>
      <c r="H37" s="113">
        <f>COUNTIFS(PA!$F$6:$F$255,$C37,PA!$K$6:$K$255,H$5)</f>
        <v>0</v>
      </c>
      <c r="I37" s="167">
        <f t="shared" si="3"/>
        <v>0</v>
      </c>
      <c r="J37" s="113">
        <f t="shared" si="1"/>
        <v>0</v>
      </c>
      <c r="K37" s="114" t="str">
        <f t="shared" si="2"/>
        <v>Sin planes de acción</v>
      </c>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row>
    <row r="38" spans="2:47" s="63" customFormat="1" ht="35.1" customHeight="1" thickTop="1" thickBot="1">
      <c r="B38" s="62"/>
      <c r="C38" s="112" t="str">
        <f>IF(Cadastro!C38=0,"",Cadastro!C38)</f>
        <v>-</v>
      </c>
      <c r="D38" s="113">
        <f>COUNTIFS(PA!$F$6:$F$255,$C38,PA!$K$6:$K$255,D$5)</f>
        <v>0</v>
      </c>
      <c r="E38" s="113">
        <f>COUNTIFS(PA!$F$6:$F$255,$C38,PA!$K$6:$K$255,E$5)</f>
        <v>0</v>
      </c>
      <c r="F38" s="113">
        <f>COUNTIFS(PA!$F$6:$F$255,$C38,PA!$K$6:$K$255,F$5)</f>
        <v>0</v>
      </c>
      <c r="G38" s="113">
        <f>COUNTIFS(PA!$F$6:$F$255,$C38,PA!$K$6:$K$255,G$5)</f>
        <v>0</v>
      </c>
      <c r="H38" s="113">
        <f>COUNTIFS(PA!$F$6:$F$255,$C38,PA!$K$6:$K$255,H$5)</f>
        <v>0</v>
      </c>
      <c r="I38" s="167">
        <f t="shared" si="3"/>
        <v>0</v>
      </c>
      <c r="J38" s="113">
        <f t="shared" si="1"/>
        <v>0</v>
      </c>
      <c r="K38" s="114" t="str">
        <f t="shared" si="2"/>
        <v>Sin planes de acción</v>
      </c>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row>
    <row r="39" spans="2:47" s="63" customFormat="1" ht="35.1" customHeight="1" thickTop="1" thickBot="1">
      <c r="B39" s="62"/>
      <c r="C39" s="112" t="str">
        <f>IF(Cadastro!C39=0,"",Cadastro!C39)</f>
        <v>-</v>
      </c>
      <c r="D39" s="113">
        <f>COUNTIFS(PA!$F$6:$F$255,$C39,PA!$K$6:$K$255,D$5)</f>
        <v>0</v>
      </c>
      <c r="E39" s="113">
        <f>COUNTIFS(PA!$F$6:$F$255,$C39,PA!$K$6:$K$255,E$5)</f>
        <v>0</v>
      </c>
      <c r="F39" s="113">
        <f>COUNTIFS(PA!$F$6:$F$255,$C39,PA!$K$6:$K$255,F$5)</f>
        <v>0</v>
      </c>
      <c r="G39" s="113">
        <f>COUNTIFS(PA!$F$6:$F$255,$C39,PA!$K$6:$K$255,G$5)</f>
        <v>0</v>
      </c>
      <c r="H39" s="113">
        <f>COUNTIFS(PA!$F$6:$F$255,$C39,PA!$K$6:$K$255,H$5)</f>
        <v>0</v>
      </c>
      <c r="I39" s="167">
        <f t="shared" si="3"/>
        <v>0</v>
      </c>
      <c r="J39" s="113">
        <f t="shared" si="1"/>
        <v>0</v>
      </c>
      <c r="K39" s="114" t="str">
        <f t="shared" si="2"/>
        <v>Sin planes de acción</v>
      </c>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row>
    <row r="40" spans="2:47" s="63" customFormat="1" ht="35.1" customHeight="1" thickTop="1" thickBot="1">
      <c r="B40" s="62"/>
      <c r="C40" s="112" t="str">
        <f>IF(Cadastro!C40=0,"",Cadastro!C40)</f>
        <v>-</v>
      </c>
      <c r="D40" s="113">
        <f>COUNTIFS(PA!$F$6:$F$255,$C40,PA!$K$6:$K$255,D$5)</f>
        <v>0</v>
      </c>
      <c r="E40" s="113">
        <f>COUNTIFS(PA!$F$6:$F$255,$C40,PA!$K$6:$K$255,E$5)</f>
        <v>0</v>
      </c>
      <c r="F40" s="113">
        <f>COUNTIFS(PA!$F$6:$F$255,$C40,PA!$K$6:$K$255,F$5)</f>
        <v>0</v>
      </c>
      <c r="G40" s="113">
        <f>COUNTIFS(PA!$F$6:$F$255,$C40,PA!$K$6:$K$255,G$5)</f>
        <v>0</v>
      </c>
      <c r="H40" s="113">
        <f>COUNTIFS(PA!$F$6:$F$255,$C40,PA!$K$6:$K$255,H$5)</f>
        <v>0</v>
      </c>
      <c r="I40" s="167">
        <f t="shared" si="3"/>
        <v>0</v>
      </c>
      <c r="J40" s="113">
        <f t="shared" si="1"/>
        <v>0</v>
      </c>
      <c r="K40" s="114" t="str">
        <f t="shared" si="2"/>
        <v>Sin planes de acción</v>
      </c>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row>
    <row r="41" spans="2:47" s="63" customFormat="1" ht="35.1" customHeight="1" thickTop="1" thickBot="1">
      <c r="B41" s="62"/>
      <c r="C41" s="112" t="str">
        <f>IF(Cadastro!C41=0,"",Cadastro!C41)</f>
        <v>-</v>
      </c>
      <c r="D41" s="113">
        <f>COUNTIFS(PA!$F$6:$F$255,$C41,PA!$K$6:$K$255,D$5)</f>
        <v>0</v>
      </c>
      <c r="E41" s="113">
        <f>COUNTIFS(PA!$F$6:$F$255,$C41,PA!$K$6:$K$255,E$5)</f>
        <v>0</v>
      </c>
      <c r="F41" s="113">
        <f>COUNTIFS(PA!$F$6:$F$255,$C41,PA!$K$6:$K$255,F$5)</f>
        <v>0</v>
      </c>
      <c r="G41" s="113">
        <f>COUNTIFS(PA!$F$6:$F$255,$C41,PA!$K$6:$K$255,G$5)</f>
        <v>0</v>
      </c>
      <c r="H41" s="113">
        <f>COUNTIFS(PA!$F$6:$F$255,$C41,PA!$K$6:$K$255,H$5)</f>
        <v>0</v>
      </c>
      <c r="I41" s="167">
        <f t="shared" si="3"/>
        <v>0</v>
      </c>
      <c r="J41" s="113">
        <f t="shared" si="1"/>
        <v>0</v>
      </c>
      <c r="K41" s="114" t="str">
        <f t="shared" si="2"/>
        <v>Sin planes de acción</v>
      </c>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row>
    <row r="42" spans="2:47" s="63" customFormat="1" ht="35.1" customHeight="1" thickTop="1" thickBot="1">
      <c r="B42" s="62"/>
      <c r="C42" s="112" t="str">
        <f>IF(Cadastro!C42=0,"",Cadastro!C42)</f>
        <v>-</v>
      </c>
      <c r="D42" s="113">
        <f>COUNTIFS(PA!$F$6:$F$255,$C42,PA!$K$6:$K$255,D$5)</f>
        <v>0</v>
      </c>
      <c r="E42" s="113">
        <f>COUNTIFS(PA!$F$6:$F$255,$C42,PA!$K$6:$K$255,E$5)</f>
        <v>0</v>
      </c>
      <c r="F42" s="113">
        <f>COUNTIFS(PA!$F$6:$F$255,$C42,PA!$K$6:$K$255,F$5)</f>
        <v>0</v>
      </c>
      <c r="G42" s="113">
        <f>COUNTIFS(PA!$F$6:$F$255,$C42,PA!$K$6:$K$255,G$5)</f>
        <v>0</v>
      </c>
      <c r="H42" s="113">
        <f>COUNTIFS(PA!$F$6:$F$255,$C42,PA!$K$6:$K$255,H$5)</f>
        <v>0</v>
      </c>
      <c r="I42" s="167">
        <f t="shared" si="3"/>
        <v>0</v>
      </c>
      <c r="J42" s="113">
        <f t="shared" si="1"/>
        <v>0</v>
      </c>
      <c r="K42" s="114" t="str">
        <f t="shared" si="2"/>
        <v>Sin planes de acción</v>
      </c>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row>
    <row r="43" spans="2:47" s="63" customFormat="1" ht="35.1" customHeight="1" thickTop="1" thickBot="1">
      <c r="B43" s="62"/>
      <c r="C43" s="112" t="str">
        <f>IF(Cadastro!C43=0,"",Cadastro!C43)</f>
        <v>-</v>
      </c>
      <c r="D43" s="113">
        <f>COUNTIFS(PA!$F$6:$F$255,$C43,PA!$K$6:$K$255,D$5)</f>
        <v>0</v>
      </c>
      <c r="E43" s="113">
        <f>COUNTIFS(PA!$F$6:$F$255,$C43,PA!$K$6:$K$255,E$5)</f>
        <v>0</v>
      </c>
      <c r="F43" s="113">
        <f>COUNTIFS(PA!$F$6:$F$255,$C43,PA!$K$6:$K$255,F$5)</f>
        <v>0</v>
      </c>
      <c r="G43" s="113">
        <f>COUNTIFS(PA!$F$6:$F$255,$C43,PA!$K$6:$K$255,G$5)</f>
        <v>0</v>
      </c>
      <c r="H43" s="113">
        <f>COUNTIFS(PA!$F$6:$F$255,$C43,PA!$K$6:$K$255,H$5)</f>
        <v>0</v>
      </c>
      <c r="I43" s="167">
        <f t="shared" si="3"/>
        <v>0</v>
      </c>
      <c r="J43" s="113">
        <f t="shared" si="1"/>
        <v>0</v>
      </c>
      <c r="K43" s="114" t="str">
        <f t="shared" si="2"/>
        <v>Sin planes de acción</v>
      </c>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row>
    <row r="44" spans="2:47" s="63" customFormat="1" ht="35.1" customHeight="1" thickTop="1" thickBot="1">
      <c r="B44" s="62"/>
      <c r="C44" s="112" t="str">
        <f>IF(Cadastro!C44=0,"",Cadastro!C44)</f>
        <v>-</v>
      </c>
      <c r="D44" s="113">
        <f>COUNTIFS(PA!$F$6:$F$255,$C44,PA!$K$6:$K$255,D$5)</f>
        <v>0</v>
      </c>
      <c r="E44" s="113">
        <f>COUNTIFS(PA!$F$6:$F$255,$C44,PA!$K$6:$K$255,E$5)</f>
        <v>0</v>
      </c>
      <c r="F44" s="113">
        <f>COUNTIFS(PA!$F$6:$F$255,$C44,PA!$K$6:$K$255,F$5)</f>
        <v>0</v>
      </c>
      <c r="G44" s="113">
        <f>COUNTIFS(PA!$F$6:$F$255,$C44,PA!$K$6:$K$255,G$5)</f>
        <v>0</v>
      </c>
      <c r="H44" s="113">
        <f>COUNTIFS(PA!$F$6:$F$255,$C44,PA!$K$6:$K$255,H$5)</f>
        <v>0</v>
      </c>
      <c r="I44" s="167">
        <f t="shared" si="3"/>
        <v>0</v>
      </c>
      <c r="J44" s="113">
        <f t="shared" si="1"/>
        <v>0</v>
      </c>
      <c r="K44" s="114" t="str">
        <f t="shared" si="2"/>
        <v>Sin planes de acción</v>
      </c>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row>
    <row r="45" spans="2:47" s="63" customFormat="1" ht="35.1" customHeight="1" thickTop="1" thickBot="1">
      <c r="B45" s="62"/>
      <c r="C45" s="112" t="str">
        <f>IF(Cadastro!C45=0,"",Cadastro!C45)</f>
        <v>-</v>
      </c>
      <c r="D45" s="113">
        <f>COUNTIFS(PA!$F$6:$F$255,$C45,PA!$K$6:$K$255,D$5)</f>
        <v>0</v>
      </c>
      <c r="E45" s="113">
        <f>COUNTIFS(PA!$F$6:$F$255,$C45,PA!$K$6:$K$255,E$5)</f>
        <v>0</v>
      </c>
      <c r="F45" s="113">
        <f>COUNTIFS(PA!$F$6:$F$255,$C45,PA!$K$6:$K$255,F$5)</f>
        <v>0</v>
      </c>
      <c r="G45" s="113">
        <f>COUNTIFS(PA!$F$6:$F$255,$C45,PA!$K$6:$K$255,G$5)</f>
        <v>0</v>
      </c>
      <c r="H45" s="113">
        <f>COUNTIFS(PA!$F$6:$F$255,$C45,PA!$K$6:$K$255,H$5)</f>
        <v>0</v>
      </c>
      <c r="I45" s="167">
        <f t="shared" si="3"/>
        <v>0</v>
      </c>
      <c r="J45" s="113">
        <f t="shared" si="1"/>
        <v>0</v>
      </c>
      <c r="K45" s="114" t="str">
        <f t="shared" si="2"/>
        <v>Sin planes de acción</v>
      </c>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row>
    <row r="46" spans="2:47" s="63" customFormat="1" ht="35.1" customHeight="1" thickTop="1" thickBot="1">
      <c r="B46" s="62"/>
      <c r="C46" s="112" t="str">
        <f>IF(Cadastro!C46=0,"",Cadastro!C46)</f>
        <v>-</v>
      </c>
      <c r="D46" s="113">
        <f>COUNTIFS(PA!$F$6:$F$255,$C46,PA!$K$6:$K$255,D$5)</f>
        <v>0</v>
      </c>
      <c r="E46" s="113">
        <f>COUNTIFS(PA!$F$6:$F$255,$C46,PA!$K$6:$K$255,E$5)</f>
        <v>0</v>
      </c>
      <c r="F46" s="113">
        <f>COUNTIFS(PA!$F$6:$F$255,$C46,PA!$K$6:$K$255,F$5)</f>
        <v>0</v>
      </c>
      <c r="G46" s="113">
        <f>COUNTIFS(PA!$F$6:$F$255,$C46,PA!$K$6:$K$255,G$5)</f>
        <v>0</v>
      </c>
      <c r="H46" s="113">
        <f>COUNTIFS(PA!$F$6:$F$255,$C46,PA!$K$6:$K$255,H$5)</f>
        <v>0</v>
      </c>
      <c r="I46" s="167">
        <f t="shared" si="3"/>
        <v>0</v>
      </c>
      <c r="J46" s="113">
        <f t="shared" si="1"/>
        <v>0</v>
      </c>
      <c r="K46" s="114" t="str">
        <f t="shared" si="2"/>
        <v>Sin planes de acción</v>
      </c>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row>
    <row r="47" spans="2:47" s="63" customFormat="1" ht="35.1" customHeight="1" thickTop="1" thickBot="1">
      <c r="B47" s="62"/>
      <c r="C47" s="111" t="str">
        <f>IF(Cadastro!C47=0,"",Cadastro!C47)</f>
        <v>-</v>
      </c>
      <c r="D47" s="173">
        <f>COUNTIFS(PA!$F$6:$F$255,$C47,PA!$K$6:$K$255,D$5)</f>
        <v>0</v>
      </c>
      <c r="E47" s="173">
        <f>COUNTIFS(PA!$F$6:$F$255,$C47,PA!$K$6:$K$255,E$5)</f>
        <v>0</v>
      </c>
      <c r="F47" s="173">
        <f>COUNTIFS(PA!$F$6:$F$255,$C47,PA!$K$6:$K$255,F$5)</f>
        <v>0</v>
      </c>
      <c r="G47" s="173">
        <f>COUNTIFS(PA!$F$6:$F$255,$C47,PA!$K$6:$K$255,G$5)</f>
        <v>0</v>
      </c>
      <c r="H47" s="173">
        <f>COUNTIFS(PA!$F$6:$F$255,$C47,PA!$K$6:$K$255,H$5)</f>
        <v>0</v>
      </c>
      <c r="I47" s="174">
        <f t="shared" si="3"/>
        <v>0</v>
      </c>
      <c r="J47" s="173">
        <f t="shared" si="1"/>
        <v>0</v>
      </c>
      <c r="K47" s="114" t="str">
        <f t="shared" si="2"/>
        <v>Sin planes de acción</v>
      </c>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row>
    <row r="48" spans="2:47" s="63" customFormat="1" ht="35.1" customHeight="1" thickTop="1" thickBot="1">
      <c r="B48" s="62"/>
      <c r="C48" s="112" t="str">
        <f>IF(Cadastro!C48=0,"",Cadastro!C48)</f>
        <v>-</v>
      </c>
      <c r="D48" s="113">
        <f>COUNTIFS(PA!$F$6:$F$255,$C48,PA!$K$6:$K$255,D$5)</f>
        <v>0</v>
      </c>
      <c r="E48" s="113">
        <f>COUNTIFS(PA!$F$6:$F$255,$C48,PA!$K$6:$K$255,E$5)</f>
        <v>0</v>
      </c>
      <c r="F48" s="113">
        <f>COUNTIFS(PA!$F$6:$F$255,$C48,PA!$K$6:$K$255,F$5)</f>
        <v>0</v>
      </c>
      <c r="G48" s="113">
        <f>COUNTIFS(PA!$F$6:$F$255,$C48,PA!$K$6:$K$255,G$5)</f>
        <v>0</v>
      </c>
      <c r="H48" s="113">
        <f>COUNTIFS(PA!$F$6:$F$255,$C48,PA!$K$6:$K$255,H$5)</f>
        <v>0</v>
      </c>
      <c r="I48" s="167">
        <f t="shared" si="3"/>
        <v>0</v>
      </c>
      <c r="J48" s="113">
        <f t="shared" si="1"/>
        <v>0</v>
      </c>
      <c r="K48" s="114" t="str">
        <f t="shared" si="2"/>
        <v>Sin planes de acción</v>
      </c>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row>
    <row r="49" spans="1:47" s="63" customFormat="1" ht="35.1" customHeight="1" thickTop="1" thickBot="1">
      <c r="B49" s="62"/>
      <c r="C49" s="112" t="str">
        <f>IF(Cadastro!C49=0,"",Cadastro!C49)</f>
        <v>-</v>
      </c>
      <c r="D49" s="113">
        <f>COUNTIFS(PA!$F$6:$F$255,$C49,PA!$K$6:$K$255,D$5)</f>
        <v>0</v>
      </c>
      <c r="E49" s="113">
        <f>COUNTIFS(PA!$F$6:$F$255,$C49,PA!$K$6:$K$255,E$5)</f>
        <v>0</v>
      </c>
      <c r="F49" s="113">
        <f>COUNTIFS(PA!$F$6:$F$255,$C49,PA!$K$6:$K$255,F$5)</f>
        <v>0</v>
      </c>
      <c r="G49" s="113">
        <f>COUNTIFS(PA!$F$6:$F$255,$C49,PA!$K$6:$K$255,G$5)</f>
        <v>0</v>
      </c>
      <c r="H49" s="113">
        <f>COUNTIFS(PA!$F$6:$F$255,$C49,PA!$K$6:$K$255,H$5)</f>
        <v>0</v>
      </c>
      <c r="I49" s="167">
        <f t="shared" si="3"/>
        <v>0</v>
      </c>
      <c r="J49" s="113">
        <f t="shared" si="1"/>
        <v>0</v>
      </c>
      <c r="K49" s="114" t="str">
        <f t="shared" si="2"/>
        <v>Sin planes de acción</v>
      </c>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row>
    <row r="50" spans="1:47" s="63" customFormat="1" ht="35.1" customHeight="1" thickTop="1" thickBot="1">
      <c r="B50" s="62"/>
      <c r="C50" s="112" t="str">
        <f>IF(Cadastro!C50=0,"",Cadastro!C50)</f>
        <v>-</v>
      </c>
      <c r="D50" s="113">
        <f>COUNTIFS(PA!$F$6:$F$255,$C50,PA!$K$6:$K$255,D$5)</f>
        <v>0</v>
      </c>
      <c r="E50" s="113">
        <f>COUNTIFS(PA!$F$6:$F$255,$C50,PA!$K$6:$K$255,E$5)</f>
        <v>0</v>
      </c>
      <c r="F50" s="113">
        <f>COUNTIFS(PA!$F$6:$F$255,$C50,PA!$K$6:$K$255,F$5)</f>
        <v>0</v>
      </c>
      <c r="G50" s="113">
        <f>COUNTIFS(PA!$F$6:$F$255,$C50,PA!$K$6:$K$255,G$5)</f>
        <v>0</v>
      </c>
      <c r="H50" s="113">
        <f>COUNTIFS(PA!$F$6:$F$255,$C50,PA!$K$6:$K$255,H$5)</f>
        <v>0</v>
      </c>
      <c r="I50" s="167">
        <f t="shared" si="3"/>
        <v>0</v>
      </c>
      <c r="J50" s="113">
        <f t="shared" si="1"/>
        <v>0</v>
      </c>
      <c r="K50" s="114" t="str">
        <f t="shared" si="2"/>
        <v>Sin planes de acción</v>
      </c>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row>
    <row r="51" spans="1:47" s="63" customFormat="1" ht="35.1" customHeight="1" thickTop="1" thickBot="1">
      <c r="B51" s="62"/>
      <c r="C51" s="112" t="str">
        <f>IF(Cadastro!C51=0,"",Cadastro!C51)</f>
        <v>-</v>
      </c>
      <c r="D51" s="113">
        <f>COUNTIFS(PA!$F$6:$F$255,$C51,PA!$K$6:$K$255,D$5)</f>
        <v>0</v>
      </c>
      <c r="E51" s="113">
        <f>COUNTIFS(PA!$F$6:$F$255,$C51,PA!$K$6:$K$255,E$5)</f>
        <v>0</v>
      </c>
      <c r="F51" s="113">
        <f>COUNTIFS(PA!$F$6:$F$255,$C51,PA!$K$6:$K$255,F$5)</f>
        <v>0</v>
      </c>
      <c r="G51" s="113">
        <f>COUNTIFS(PA!$F$6:$F$255,$C51,PA!$K$6:$K$255,G$5)</f>
        <v>0</v>
      </c>
      <c r="H51" s="113">
        <f>COUNTIFS(PA!$F$6:$F$255,$C51,PA!$K$6:$K$255,H$5)</f>
        <v>0</v>
      </c>
      <c r="I51" s="167">
        <f t="shared" si="3"/>
        <v>0</v>
      </c>
      <c r="J51" s="113">
        <f t="shared" si="1"/>
        <v>0</v>
      </c>
      <c r="K51" s="114" t="str">
        <f t="shared" si="2"/>
        <v>Sin planes de acción</v>
      </c>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row>
    <row r="52" spans="1:47" s="63" customFormat="1" ht="35.1" customHeight="1" thickTop="1" thickBot="1">
      <c r="B52" s="62"/>
      <c r="C52" s="112" t="str">
        <f>IF(Cadastro!C52=0,"",Cadastro!C52)</f>
        <v>-</v>
      </c>
      <c r="D52" s="113">
        <f>COUNTIFS(PA!$F$6:$F$255,$C52,PA!$K$6:$K$255,D$5)</f>
        <v>0</v>
      </c>
      <c r="E52" s="113">
        <f>COUNTIFS(PA!$F$6:$F$255,$C52,PA!$K$6:$K$255,E$5)</f>
        <v>0</v>
      </c>
      <c r="F52" s="113">
        <f>COUNTIFS(PA!$F$6:$F$255,$C52,PA!$K$6:$K$255,F$5)</f>
        <v>0</v>
      </c>
      <c r="G52" s="113">
        <f>COUNTIFS(PA!$F$6:$F$255,$C52,PA!$K$6:$K$255,G$5)</f>
        <v>0</v>
      </c>
      <c r="H52" s="113">
        <f>COUNTIFS(PA!$F$6:$F$255,$C52,PA!$K$6:$K$255,H$5)</f>
        <v>0</v>
      </c>
      <c r="I52" s="167">
        <f t="shared" si="3"/>
        <v>0</v>
      </c>
      <c r="J52" s="113">
        <f t="shared" si="1"/>
        <v>0</v>
      </c>
      <c r="K52" s="114" t="str">
        <f t="shared" si="2"/>
        <v>Sin planes de acción</v>
      </c>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row>
    <row r="53" spans="1:47" s="116" customFormat="1" ht="35.1" customHeight="1" thickTop="1" thickBot="1">
      <c r="A53" s="109"/>
      <c r="B53" s="62"/>
      <c r="C53" s="112" t="str">
        <f>IF(Cadastro!C53=0,"",Cadastro!C53)</f>
        <v>-</v>
      </c>
      <c r="D53" s="113">
        <f>COUNTIFS(PA!$F$6:$F$255,$C53,PA!$K$6:$K$255,D$5)</f>
        <v>0</v>
      </c>
      <c r="E53" s="113">
        <f>COUNTIFS(PA!$F$6:$F$255,$C53,PA!$K$6:$K$255,E$5)</f>
        <v>0</v>
      </c>
      <c r="F53" s="113">
        <f>COUNTIFS(PA!$F$6:$F$255,$C53,PA!$K$6:$K$255,F$5)</f>
        <v>0</v>
      </c>
      <c r="G53" s="113">
        <f>COUNTIFS(PA!$F$6:$F$255,$C53,PA!$K$6:$K$255,G$5)</f>
        <v>0</v>
      </c>
      <c r="H53" s="113">
        <f>COUNTIFS(PA!$F$6:$F$255,$C53,PA!$K$6:$K$255,H$5)</f>
        <v>0</v>
      </c>
      <c r="I53" s="167">
        <f t="shared" si="3"/>
        <v>0</v>
      </c>
      <c r="J53" s="113">
        <f t="shared" si="1"/>
        <v>0</v>
      </c>
      <c r="K53" s="114" t="str">
        <f t="shared" si="2"/>
        <v>Sin planes de acción</v>
      </c>
      <c r="L53" s="63"/>
      <c r="M53" s="63"/>
      <c r="N53" s="63"/>
      <c r="O53" s="63"/>
      <c r="P53" s="63"/>
      <c r="Q53" s="63"/>
      <c r="R53" s="63"/>
      <c r="S53" s="63"/>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row>
    <row r="54" spans="1:47" s="116" customFormat="1" ht="35.1" customHeight="1" thickTop="1" thickBot="1">
      <c r="A54" s="109"/>
      <c r="B54" s="62"/>
      <c r="C54" s="112" t="str">
        <f>IF(Cadastro!C54=0,"",Cadastro!C54)</f>
        <v>-</v>
      </c>
      <c r="D54" s="113">
        <f>COUNTIFS(PA!$F$6:$F$255,$C54,PA!$K$6:$K$255,D$5)</f>
        <v>0</v>
      </c>
      <c r="E54" s="113">
        <f>COUNTIFS(PA!$F$6:$F$255,$C54,PA!$K$6:$K$255,E$5)</f>
        <v>0</v>
      </c>
      <c r="F54" s="113">
        <f>COUNTIFS(PA!$F$6:$F$255,$C54,PA!$K$6:$K$255,F$5)</f>
        <v>0</v>
      </c>
      <c r="G54" s="113">
        <f>COUNTIFS(PA!$F$6:$F$255,$C54,PA!$K$6:$K$255,G$5)</f>
        <v>0</v>
      </c>
      <c r="H54" s="113">
        <f>COUNTIFS(PA!$F$6:$F$255,$C54,PA!$K$6:$K$255,H$5)</f>
        <v>0</v>
      </c>
      <c r="I54" s="167">
        <f t="shared" si="3"/>
        <v>0</v>
      </c>
      <c r="J54" s="113">
        <f t="shared" si="1"/>
        <v>0</v>
      </c>
      <c r="K54" s="114" t="str">
        <f t="shared" si="2"/>
        <v>Sin planes de acción</v>
      </c>
      <c r="L54" s="63"/>
      <c r="M54" s="63"/>
      <c r="N54" s="63"/>
      <c r="O54" s="63"/>
      <c r="P54" s="63"/>
      <c r="Q54" s="63"/>
      <c r="R54" s="63"/>
      <c r="S54" s="63"/>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row>
    <row r="55" spans="1:47" s="116" customFormat="1" ht="35.1" customHeight="1" thickTop="1" thickBot="1">
      <c r="A55" s="109"/>
      <c r="B55" s="62"/>
      <c r="C55" s="112" t="str">
        <f>IF(Cadastro!C55=0,"",Cadastro!C55)</f>
        <v>-</v>
      </c>
      <c r="D55" s="113">
        <f>COUNTIFS(PA!$F$6:$F$255,$C55,PA!$K$6:$K$255,D$5)</f>
        <v>0</v>
      </c>
      <c r="E55" s="113">
        <f>COUNTIFS(PA!$F$6:$F$255,$C55,PA!$K$6:$K$255,E$5)</f>
        <v>0</v>
      </c>
      <c r="F55" s="113">
        <f>COUNTIFS(PA!$F$6:$F$255,$C55,PA!$K$6:$K$255,F$5)</f>
        <v>0</v>
      </c>
      <c r="G55" s="113">
        <f>COUNTIFS(PA!$F$6:$F$255,$C55,PA!$K$6:$K$255,G$5)</f>
        <v>0</v>
      </c>
      <c r="H55" s="113">
        <f>COUNTIFS(PA!$F$6:$F$255,$C55,PA!$K$6:$K$255,H$5)</f>
        <v>0</v>
      </c>
      <c r="I55" s="167">
        <f t="shared" si="3"/>
        <v>0</v>
      </c>
      <c r="J55" s="113">
        <f t="shared" si="1"/>
        <v>0</v>
      </c>
      <c r="K55" s="114" t="str">
        <f t="shared" si="2"/>
        <v>Sin planes de acción</v>
      </c>
      <c r="L55" s="63"/>
      <c r="M55" s="63"/>
      <c r="N55" s="63"/>
      <c r="O55" s="63"/>
      <c r="P55" s="63"/>
      <c r="Q55" s="63"/>
      <c r="R55" s="63"/>
      <c r="S55" s="63"/>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row>
    <row r="56" spans="1:47" s="116" customFormat="1" ht="35.1" customHeight="1" thickTop="1">
      <c r="A56" s="109"/>
      <c r="B56" s="62"/>
      <c r="C56" s="62"/>
      <c r="D56" s="72"/>
      <c r="E56" s="62"/>
      <c r="F56" s="72"/>
      <c r="G56" s="64"/>
      <c r="H56" s="64"/>
      <c r="I56" s="63"/>
      <c r="J56" s="63"/>
      <c r="K56" s="63"/>
      <c r="L56" s="63"/>
      <c r="M56" s="63"/>
      <c r="N56" s="63"/>
      <c r="O56" s="63"/>
      <c r="P56" s="63"/>
      <c r="Q56" s="63"/>
      <c r="R56" s="63"/>
      <c r="S56" s="63"/>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row>
    <row r="57" spans="1:47" s="116" customFormat="1" ht="35.1" customHeight="1">
      <c r="A57" s="109"/>
      <c r="B57" s="62"/>
      <c r="C57" s="62"/>
      <c r="D57" s="72"/>
      <c r="E57" s="62"/>
      <c r="F57" s="72"/>
      <c r="G57" s="64"/>
      <c r="H57" s="64"/>
      <c r="I57" s="63"/>
      <c r="J57" s="63"/>
      <c r="K57" s="63"/>
      <c r="L57" s="63"/>
      <c r="M57" s="63"/>
      <c r="N57" s="63"/>
      <c r="O57" s="63"/>
      <c r="P57" s="63"/>
      <c r="Q57" s="63"/>
      <c r="R57" s="63"/>
      <c r="S57" s="63"/>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row>
    <row r="58" spans="1:47" s="116" customFormat="1" ht="35.1" customHeight="1">
      <c r="A58" s="109"/>
      <c r="B58" s="62"/>
      <c r="C58" s="62"/>
      <c r="D58" s="72"/>
      <c r="E58" s="62"/>
      <c r="F58" s="72"/>
      <c r="G58" s="64"/>
      <c r="H58" s="64"/>
      <c r="I58" s="63"/>
      <c r="J58" s="63"/>
      <c r="K58" s="63"/>
      <c r="L58" s="63"/>
      <c r="M58" s="63"/>
      <c r="N58" s="63"/>
      <c r="O58" s="63"/>
      <c r="P58" s="63"/>
      <c r="Q58" s="63"/>
      <c r="R58" s="63"/>
      <c r="S58" s="63"/>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row>
    <row r="59" spans="1:47" s="116" customFormat="1" ht="35.1" customHeight="1">
      <c r="A59" s="109"/>
      <c r="B59" s="62"/>
      <c r="C59" s="62"/>
      <c r="D59" s="72"/>
      <c r="E59" s="62"/>
      <c r="F59" s="72"/>
      <c r="G59" s="64"/>
      <c r="H59" s="64"/>
      <c r="I59" s="63"/>
      <c r="J59" s="63"/>
      <c r="K59" s="63"/>
      <c r="L59" s="63"/>
      <c r="M59" s="63"/>
      <c r="N59" s="63"/>
      <c r="O59" s="63"/>
      <c r="P59" s="63"/>
      <c r="Q59" s="63"/>
      <c r="R59" s="63"/>
      <c r="S59" s="63"/>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row>
    <row r="60" spans="1:47" s="116" customFormat="1" ht="35.1" customHeight="1">
      <c r="A60" s="109"/>
      <c r="B60" s="62"/>
      <c r="C60" s="62"/>
      <c r="D60" s="72"/>
      <c r="E60" s="62"/>
      <c r="F60" s="72"/>
      <c r="G60" s="64"/>
      <c r="H60" s="64"/>
      <c r="I60" s="63"/>
      <c r="J60" s="63"/>
      <c r="K60" s="63"/>
      <c r="L60" s="63"/>
      <c r="M60" s="63"/>
      <c r="N60" s="63"/>
      <c r="O60" s="63"/>
      <c r="P60" s="63"/>
      <c r="Q60" s="63"/>
      <c r="R60" s="63"/>
      <c r="S60" s="63"/>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row>
    <row r="61" spans="1:47" s="116" customFormat="1" ht="35.1" customHeight="1">
      <c r="A61" s="109"/>
      <c r="B61" s="62"/>
      <c r="C61" s="62"/>
      <c r="D61" s="72"/>
      <c r="E61" s="62"/>
      <c r="F61" s="72"/>
      <c r="G61" s="64"/>
      <c r="H61" s="64"/>
      <c r="I61" s="63"/>
      <c r="J61" s="63"/>
      <c r="K61" s="63"/>
      <c r="L61" s="63"/>
      <c r="M61" s="63"/>
      <c r="N61" s="63"/>
      <c r="O61" s="63"/>
      <c r="P61" s="63"/>
      <c r="Q61" s="63"/>
      <c r="R61" s="63"/>
      <c r="S61" s="63"/>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row>
    <row r="62" spans="1:47" s="116" customFormat="1" ht="35.1" customHeight="1">
      <c r="A62" s="109"/>
      <c r="B62" s="62"/>
      <c r="C62" s="62"/>
      <c r="D62" s="72"/>
      <c r="E62" s="62"/>
      <c r="F62" s="72"/>
      <c r="G62" s="64"/>
      <c r="H62" s="64"/>
      <c r="I62" s="63"/>
      <c r="J62" s="63"/>
      <c r="K62" s="63"/>
      <c r="L62" s="63"/>
      <c r="M62" s="63"/>
      <c r="N62" s="63"/>
      <c r="O62" s="63"/>
      <c r="P62" s="63"/>
      <c r="Q62" s="63"/>
      <c r="R62" s="63"/>
      <c r="S62" s="63"/>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row>
    <row r="63" spans="1:47" s="116" customFormat="1" ht="35.1" customHeight="1">
      <c r="A63" s="109"/>
      <c r="B63" s="62"/>
      <c r="C63" s="62"/>
      <c r="D63" s="72"/>
      <c r="E63" s="62"/>
      <c r="F63" s="72"/>
      <c r="G63" s="64"/>
      <c r="H63" s="64"/>
      <c r="I63" s="63"/>
      <c r="J63" s="63"/>
      <c r="K63" s="63"/>
      <c r="L63" s="63"/>
      <c r="M63" s="63"/>
      <c r="N63" s="63"/>
      <c r="O63" s="63"/>
      <c r="P63" s="63"/>
      <c r="Q63" s="63"/>
      <c r="R63" s="63"/>
      <c r="S63" s="63"/>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row>
    <row r="64" spans="1:47" s="116" customFormat="1" ht="35.1" customHeight="1">
      <c r="A64" s="109"/>
      <c r="B64" s="62"/>
      <c r="C64" s="62"/>
      <c r="D64" s="72"/>
      <c r="E64" s="62"/>
      <c r="F64" s="72"/>
      <c r="G64" s="64"/>
      <c r="H64" s="64"/>
      <c r="I64" s="63"/>
      <c r="J64" s="63"/>
      <c r="K64" s="63"/>
      <c r="L64" s="63"/>
      <c r="M64" s="63"/>
      <c r="N64" s="63"/>
      <c r="O64" s="63"/>
      <c r="P64" s="63"/>
      <c r="Q64" s="63"/>
      <c r="R64" s="63"/>
      <c r="S64" s="63"/>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row>
    <row r="65" spans="1:47" s="116" customFormat="1" ht="35.1" customHeight="1">
      <c r="A65" s="109"/>
      <c r="B65" s="62"/>
      <c r="C65" s="62"/>
      <c r="D65" s="72"/>
      <c r="E65" s="62"/>
      <c r="F65" s="72"/>
      <c r="G65" s="64"/>
      <c r="H65" s="64"/>
      <c r="I65" s="63"/>
      <c r="J65" s="63"/>
      <c r="K65" s="63"/>
      <c r="L65" s="63"/>
      <c r="M65" s="63"/>
      <c r="N65" s="63"/>
      <c r="O65" s="63"/>
      <c r="P65" s="63"/>
      <c r="Q65" s="63"/>
      <c r="R65" s="63"/>
      <c r="S65" s="63"/>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row>
    <row r="66" spans="1:47" s="116" customFormat="1" ht="35.1" customHeight="1">
      <c r="A66" s="109"/>
      <c r="B66" s="62"/>
      <c r="C66" s="62"/>
      <c r="D66" s="72"/>
      <c r="E66" s="62"/>
      <c r="F66" s="72"/>
      <c r="G66" s="64"/>
      <c r="H66" s="64"/>
      <c r="I66" s="63"/>
      <c r="J66" s="63"/>
      <c r="K66" s="63"/>
      <c r="L66" s="63"/>
      <c r="M66" s="63"/>
      <c r="N66" s="63"/>
      <c r="O66" s="63"/>
      <c r="P66" s="63"/>
      <c r="Q66" s="63"/>
      <c r="R66" s="63"/>
      <c r="S66" s="63"/>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row>
    <row r="67" spans="1:47" s="116" customFormat="1" ht="35.1" customHeight="1">
      <c r="A67" s="109"/>
      <c r="B67" s="62"/>
      <c r="C67" s="62"/>
      <c r="D67" s="72"/>
      <c r="E67" s="62"/>
      <c r="F67" s="72"/>
      <c r="G67" s="64"/>
      <c r="H67" s="64"/>
      <c r="I67" s="63"/>
      <c r="J67" s="63"/>
      <c r="K67" s="63"/>
      <c r="L67" s="63"/>
      <c r="M67" s="63"/>
      <c r="N67" s="63"/>
      <c r="O67" s="63"/>
      <c r="P67" s="63"/>
      <c r="Q67" s="63"/>
      <c r="R67" s="63"/>
      <c r="S67" s="63"/>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row>
    <row r="68" spans="1:47" s="116" customFormat="1" ht="35.1" customHeight="1">
      <c r="A68" s="109"/>
      <c r="B68" s="62"/>
      <c r="C68" s="62"/>
      <c r="D68" s="72"/>
      <c r="E68" s="62"/>
      <c r="F68" s="72"/>
      <c r="G68" s="64"/>
      <c r="H68" s="64"/>
      <c r="I68" s="63"/>
      <c r="J68" s="63"/>
      <c r="K68" s="63"/>
      <c r="L68" s="63"/>
      <c r="M68" s="63"/>
      <c r="N68" s="63"/>
      <c r="O68" s="63"/>
      <c r="P68" s="63"/>
      <c r="Q68" s="63"/>
      <c r="R68" s="63"/>
      <c r="S68" s="63"/>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row>
    <row r="69" spans="1:47" s="116" customFormat="1" ht="35.1" customHeight="1">
      <c r="A69" s="109"/>
      <c r="B69" s="62"/>
      <c r="C69" s="62"/>
      <c r="D69" s="72"/>
      <c r="E69" s="62"/>
      <c r="F69" s="72"/>
      <c r="G69" s="64"/>
      <c r="H69" s="64"/>
      <c r="I69" s="63"/>
      <c r="J69" s="63"/>
      <c r="K69" s="63"/>
      <c r="L69" s="63"/>
      <c r="M69" s="63"/>
      <c r="N69" s="63"/>
      <c r="O69" s="63"/>
      <c r="P69" s="63"/>
      <c r="Q69" s="63"/>
      <c r="R69" s="63"/>
      <c r="S69" s="63"/>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row>
    <row r="70" spans="1:47" s="116" customFormat="1" ht="35.1" customHeight="1">
      <c r="A70" s="109"/>
      <c r="B70" s="62"/>
      <c r="C70" s="62"/>
      <c r="D70" s="72"/>
      <c r="E70" s="62"/>
      <c r="F70" s="72"/>
      <c r="G70" s="64"/>
      <c r="H70" s="64"/>
      <c r="I70" s="63"/>
      <c r="J70" s="63"/>
      <c r="K70" s="63"/>
      <c r="L70" s="63"/>
      <c r="M70" s="63"/>
      <c r="N70" s="63"/>
      <c r="O70" s="63"/>
      <c r="P70" s="63"/>
      <c r="Q70" s="63"/>
      <c r="R70" s="63"/>
      <c r="S70" s="63"/>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row>
    <row r="71" spans="1:47" s="116" customFormat="1" ht="35.1" customHeight="1">
      <c r="A71" s="109"/>
      <c r="B71" s="62"/>
      <c r="C71" s="62"/>
      <c r="D71" s="72"/>
      <c r="E71" s="62"/>
      <c r="F71" s="72"/>
      <c r="G71" s="64"/>
      <c r="H71" s="64"/>
      <c r="I71" s="63"/>
      <c r="J71" s="63"/>
      <c r="K71" s="63"/>
      <c r="L71" s="63"/>
      <c r="M71" s="63"/>
      <c r="N71" s="63"/>
      <c r="O71" s="63"/>
      <c r="P71" s="63"/>
      <c r="Q71" s="63"/>
      <c r="R71" s="63"/>
      <c r="S71" s="63"/>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row>
    <row r="72" spans="1:47" s="116" customFormat="1" ht="35.1" customHeight="1">
      <c r="A72" s="109"/>
      <c r="B72" s="62"/>
      <c r="C72" s="62"/>
      <c r="D72" s="72"/>
      <c r="E72" s="62"/>
      <c r="F72" s="72"/>
      <c r="G72" s="64"/>
      <c r="H72" s="64"/>
      <c r="I72" s="63"/>
      <c r="J72" s="63"/>
      <c r="K72" s="63"/>
      <c r="L72" s="63"/>
      <c r="M72" s="63"/>
      <c r="N72" s="63"/>
      <c r="O72" s="63"/>
      <c r="P72" s="63"/>
      <c r="Q72" s="63"/>
      <c r="R72" s="63"/>
      <c r="S72" s="63"/>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row>
  </sheetData>
  <sheetProtection algorithmName="SHA-512" hashValue="8m0vrBMGTEAsbQMBkndbJt6hckaU9OfflSkWCEKekb5IIIP10aXvTWVOggC01WrZmvIMkmenxeOj1Y+vzSv8BQ==" saltValue="PbdLFGIlsttQxGZIvw7mzg==" spinCount="100000" sheet="1" objects="1" scenarios="1" formatCells="0" formatColumns="0" formatRows="0" selectLockedCells="1"/>
  <autoFilter ref="C5:K5" xr:uid="{E3C43D75-CF82-4BDD-A390-2530C08DBC6E}"/>
  <mergeCells count="5">
    <mergeCell ref="C1:D1"/>
    <mergeCell ref="E1:F1"/>
    <mergeCell ref="G1:H1"/>
    <mergeCell ref="I1:J1"/>
    <mergeCell ref="K1:L1"/>
  </mergeCells>
  <conditionalFormatting sqref="C26:K55 C6:H25 J6:K25 K7:K55">
    <cfRule type="expression" dxfId="7" priority="4" stopIfTrue="1">
      <formula>$C6=""</formula>
    </cfRule>
  </conditionalFormatting>
  <conditionalFormatting sqref="K6:K55">
    <cfRule type="containsText" dxfId="6" priority="6" operator="containsText" text="Sin">
      <formula>NOT(ISERROR(SEARCH("Sin",K6)))</formula>
    </cfRule>
    <cfRule type="cellIs" dxfId="5" priority="7" operator="lessThan">
      <formula>0.5</formula>
    </cfRule>
    <cfRule type="cellIs" dxfId="4" priority="8" operator="greaterThanOrEqual">
      <formula>0.8</formula>
    </cfRule>
    <cfRule type="cellIs" dxfId="3" priority="14" operator="between">
      <formula>0.5</formula>
      <formula>0.8</formula>
    </cfRule>
  </conditionalFormatting>
  <conditionalFormatting sqref="D26:K55 D6:H25 J6:K25 K7:K55">
    <cfRule type="expression" dxfId="2" priority="3">
      <formula>$C6&lt;&gt;""</formula>
    </cfRule>
  </conditionalFormatting>
  <conditionalFormatting sqref="I6:I25">
    <cfRule type="expression" dxfId="1" priority="2" stopIfTrue="1">
      <formula>$C6=""</formula>
    </cfRule>
  </conditionalFormatting>
  <conditionalFormatting sqref="I6:I25">
    <cfRule type="expression" dxfId="0" priority="1">
      <formula>$C6&lt;&gt;""</formula>
    </cfRule>
  </conditionalFormatting>
  <printOptions verticalCentered="1"/>
  <pageMargins left="0.23622047244094491" right="0.23622047244094491" top="0.74803149606299213" bottom="0.74803149606299213" header="0.31496062992125984" footer="0.31496062992125984"/>
  <pageSetup paperSize="9" scale="78" orientation="landscape" horizontalDpi="4294967292" verticalDpi="4294967292"/>
  <drawing r:id="rId1"/>
  <legacy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25"/>
  <sheetViews>
    <sheetView showGridLines="0" zoomScale="90" zoomScaleNormal="90" zoomScalePageLayoutView="90" workbookViewId="0">
      <pane ySplit="2" topLeftCell="A3" activePane="bottomLeft" state="frozen"/>
      <selection activeCell="C3" sqref="C3"/>
      <selection pane="bottomLeft"/>
    </sheetView>
  </sheetViews>
  <sheetFormatPr baseColWidth="10" defaultColWidth="0" defaultRowHeight="15" customHeight="1"/>
  <cols>
    <col min="1" max="1" width="2.33203125" style="64" customWidth="1"/>
    <col min="2" max="2" width="1.46484375" style="62" customWidth="1"/>
    <col min="3" max="3" width="22.1328125" style="62" customWidth="1"/>
    <col min="4" max="4" width="24.46484375" style="62" customWidth="1"/>
    <col min="5" max="5" width="2.53125" style="72" customWidth="1"/>
    <col min="6" max="6" width="45.6640625" style="62" customWidth="1"/>
    <col min="7" max="7" width="16.86328125" style="63" customWidth="1"/>
    <col min="8" max="8" width="12.86328125" style="63" customWidth="1"/>
    <col min="9" max="9" width="5.6640625" style="63" customWidth="1"/>
    <col min="10" max="10" width="58.6640625" style="63" customWidth="1"/>
    <col min="11" max="15" width="8.86328125" style="63" customWidth="1"/>
    <col min="16" max="17" width="8.86328125" style="64" customWidth="1"/>
    <col min="18" max="18" width="8.6640625" style="64" customWidth="1"/>
    <col min="19" max="21" width="8.86328125" style="64" customWidth="1"/>
    <col min="22" max="22" width="9.1328125" style="63" customWidth="1"/>
    <col min="23" max="51" width="9.1328125" style="63" hidden="1" customWidth="1"/>
    <col min="52" max="16384" width="9.1328125" style="63" hidden="1"/>
  </cols>
  <sheetData>
    <row r="1" spans="1:21" s="119" customFormat="1" ht="39" customHeight="1">
      <c r="A1" s="56"/>
      <c r="B1" s="220"/>
      <c r="C1" s="255"/>
      <c r="D1" s="255"/>
      <c r="E1" s="255"/>
      <c r="F1" s="255"/>
      <c r="G1" s="255"/>
      <c r="H1" s="255"/>
      <c r="I1" s="255"/>
      <c r="J1" s="255"/>
      <c r="K1" s="255"/>
      <c r="L1" s="286"/>
      <c r="M1" s="286"/>
      <c r="N1" s="177"/>
      <c r="P1" s="169"/>
      <c r="Q1" s="169"/>
      <c r="R1" s="169"/>
      <c r="S1" s="169"/>
      <c r="T1" s="169"/>
      <c r="U1" s="169"/>
    </row>
    <row r="2" spans="1:21" s="120" customFormat="1" ht="30" customHeight="1">
      <c r="A2" s="58"/>
      <c r="B2" s="58"/>
      <c r="C2" s="58"/>
      <c r="D2" s="58"/>
      <c r="E2" s="59"/>
      <c r="F2" s="60"/>
      <c r="G2" s="60"/>
      <c r="H2" s="60"/>
      <c r="I2" s="60"/>
      <c r="J2" s="61"/>
      <c r="K2" s="178"/>
      <c r="L2" s="178"/>
      <c r="M2" s="178"/>
      <c r="N2" s="178"/>
      <c r="O2" s="178"/>
      <c r="P2" s="61"/>
      <c r="Q2" s="61"/>
      <c r="R2" s="61"/>
      <c r="S2" s="123"/>
      <c r="T2" s="123"/>
      <c r="U2" s="123"/>
    </row>
    <row r="3" spans="1:21" s="317" customFormat="1" ht="45" customHeight="1">
      <c r="A3" s="302"/>
      <c r="B3" s="302"/>
      <c r="C3" s="306" t="s">
        <v>323</v>
      </c>
      <c r="D3" s="302"/>
      <c r="E3" s="303"/>
      <c r="F3" s="304"/>
      <c r="G3" s="304"/>
      <c r="H3" s="304"/>
      <c r="I3" s="304"/>
      <c r="J3" s="305"/>
      <c r="K3" s="316"/>
      <c r="L3" s="316"/>
      <c r="M3" s="316"/>
      <c r="N3" s="316"/>
      <c r="O3" s="316"/>
      <c r="P3" s="305"/>
      <c r="Q3" s="305"/>
      <c r="R3" s="305"/>
      <c r="S3" s="309"/>
      <c r="T3" s="309"/>
      <c r="U3" s="309"/>
    </row>
    <row r="4" spans="1:21" ht="15" customHeight="1">
      <c r="E4" s="62"/>
    </row>
    <row r="5" spans="1:21" ht="33" customHeight="1" thickBot="1">
      <c r="C5" s="182" t="s">
        <v>293</v>
      </c>
      <c r="D5" s="182"/>
      <c r="F5" s="182" t="s">
        <v>221</v>
      </c>
      <c r="I5" s="182" t="s">
        <v>294</v>
      </c>
    </row>
    <row r="6" spans="1:21" ht="46.5" customHeight="1" thickTop="1" thickBot="1">
      <c r="C6" s="195" t="str">
        <f>Rel_PESTAL!C8</f>
        <v>Políticos</v>
      </c>
      <c r="D6" s="202">
        <f>Rel_PESTAL!E8</f>
        <v>266</v>
      </c>
      <c r="F6" s="106"/>
      <c r="G6" s="104"/>
      <c r="H6" s="104"/>
      <c r="I6" s="104"/>
    </row>
    <row r="7" spans="1:21" ht="46.5" customHeight="1" thickTop="1" thickBot="1">
      <c r="C7" s="196" t="str">
        <f>Rel_PESTAL!C9</f>
        <v>Económicos</v>
      </c>
      <c r="D7" s="202">
        <f>Rel_PESTAL!E9</f>
        <v>298</v>
      </c>
      <c r="F7" s="106"/>
      <c r="G7" s="104"/>
      <c r="H7" s="104"/>
      <c r="I7" s="104"/>
    </row>
    <row r="8" spans="1:21" ht="46.5" customHeight="1" thickTop="1" thickBot="1">
      <c r="C8" s="197" t="str">
        <f>Rel_PESTAL!C10</f>
        <v>Sociales</v>
      </c>
      <c r="D8" s="202">
        <f>Rel_PESTAL!E10</f>
        <v>226</v>
      </c>
      <c r="F8" s="106"/>
      <c r="G8" s="104"/>
      <c r="H8" s="104"/>
      <c r="I8" s="104"/>
    </row>
    <row r="9" spans="1:21" ht="46.5" customHeight="1" thickTop="1" thickBot="1">
      <c r="C9" s="198" t="str">
        <f>Rel_PESTAL!C11</f>
        <v>Tecnológicos</v>
      </c>
      <c r="D9" s="202">
        <f>Rel_PESTAL!E11</f>
        <v>193</v>
      </c>
      <c r="F9" s="106"/>
      <c r="G9" s="104"/>
      <c r="H9" s="104"/>
      <c r="I9" s="104"/>
    </row>
    <row r="10" spans="1:21" ht="46.5" customHeight="1" thickTop="1" thickBot="1">
      <c r="C10" s="199" t="str">
        <f>Rel_PESTAL!C12</f>
        <v>Ambientales</v>
      </c>
      <c r="D10" s="202">
        <f>Rel_PESTAL!E12</f>
        <v>61</v>
      </c>
      <c r="F10" s="106"/>
      <c r="G10" s="104"/>
      <c r="H10" s="104"/>
      <c r="I10" s="104"/>
    </row>
    <row r="11" spans="1:21" ht="46.5" customHeight="1" thickTop="1" thickBot="1">
      <c r="C11" s="200" t="str">
        <f>Rel_PESTAL!C13</f>
        <v>Legales</v>
      </c>
      <c r="D11" s="202">
        <f>Rel_PESTAL!E13</f>
        <v>218</v>
      </c>
      <c r="F11" s="106"/>
      <c r="G11" s="104"/>
      <c r="H11" s="104"/>
      <c r="I11" s="104"/>
    </row>
    <row r="12" spans="1:21" ht="15" customHeight="1" thickTop="1">
      <c r="C12" s="182"/>
      <c r="D12" s="182"/>
      <c r="F12" s="106"/>
      <c r="G12" s="104"/>
      <c r="H12" s="104"/>
      <c r="I12" s="104"/>
    </row>
    <row r="13" spans="1:21" ht="1.5" customHeight="1">
      <c r="C13" s="105"/>
      <c r="D13" s="105"/>
      <c r="F13" s="106"/>
      <c r="G13" s="104"/>
      <c r="H13" s="104"/>
      <c r="I13" s="104"/>
    </row>
    <row r="14" spans="1:21" ht="30.75" customHeight="1">
      <c r="C14" s="182"/>
      <c r="D14" s="182"/>
    </row>
    <row r="15" spans="1:21" ht="36" customHeight="1">
      <c r="C15" s="182"/>
      <c r="D15" s="182"/>
      <c r="G15" s="103"/>
    </row>
    <row r="16" spans="1:21" ht="36" customHeight="1">
      <c r="C16" s="182"/>
      <c r="D16" s="182"/>
      <c r="G16" s="104"/>
      <c r="H16" s="104"/>
      <c r="I16" s="104"/>
      <c r="P16" s="64" t="e">
        <f>#REF!</f>
        <v>#REF!</v>
      </c>
      <c r="Q16" s="107" t="e">
        <f>#REF!</f>
        <v>#REF!</v>
      </c>
      <c r="R16" s="108" t="e">
        <f>$Q$20*Q16</f>
        <v>#REF!</v>
      </c>
      <c r="S16" s="107" t="e">
        <f>Q16-R16</f>
        <v>#REF!</v>
      </c>
      <c r="T16" s="108" t="e">
        <f>IF(Q16&gt;0,Q16,"")</f>
        <v>#REF!</v>
      </c>
    </row>
    <row r="17" spans="3:20" ht="36" customHeight="1">
      <c r="C17" s="182"/>
      <c r="D17" s="182"/>
      <c r="G17" s="104"/>
      <c r="H17" s="104"/>
      <c r="I17" s="104"/>
      <c r="P17" s="64" t="e">
        <f>#REF!</f>
        <v>#REF!</v>
      </c>
      <c r="Q17" s="107" t="e">
        <f>#REF!</f>
        <v>#REF!</v>
      </c>
      <c r="R17" s="108" t="e">
        <f>$Q$20*Q17</f>
        <v>#REF!</v>
      </c>
      <c r="S17" s="107" t="e">
        <f t="shared" ref="S17:S19" si="0">Q17-R17</f>
        <v>#REF!</v>
      </c>
      <c r="T17" s="108" t="e">
        <f t="shared" ref="T17:T19" si="1">IF(Q17&gt;0,Q17,"")</f>
        <v>#REF!</v>
      </c>
    </row>
    <row r="18" spans="3:20" ht="36" customHeight="1">
      <c r="C18" s="182"/>
      <c r="D18" s="182"/>
      <c r="G18" s="104"/>
      <c r="H18" s="104"/>
      <c r="I18" s="104"/>
      <c r="P18" s="64" t="e">
        <f>#REF!</f>
        <v>#REF!</v>
      </c>
      <c r="Q18" s="107" t="e">
        <f>#REF!</f>
        <v>#REF!</v>
      </c>
      <c r="R18" s="108" t="e">
        <f>$Q$20*Q18</f>
        <v>#REF!</v>
      </c>
      <c r="S18" s="107" t="e">
        <f t="shared" si="0"/>
        <v>#REF!</v>
      </c>
      <c r="T18" s="108" t="e">
        <f t="shared" si="1"/>
        <v>#REF!</v>
      </c>
    </row>
    <row r="19" spans="3:20" ht="15" customHeight="1">
      <c r="G19" s="104"/>
      <c r="H19" s="104"/>
      <c r="I19" s="104"/>
      <c r="P19" s="64" t="e">
        <f>#REF!</f>
        <v>#REF!</v>
      </c>
      <c r="Q19" s="107" t="e">
        <f>#REF!</f>
        <v>#REF!</v>
      </c>
      <c r="R19" s="108" t="e">
        <f>$Q$20*Q19</f>
        <v>#REF!</v>
      </c>
      <c r="S19" s="107" t="e">
        <f t="shared" si="0"/>
        <v>#REF!</v>
      </c>
      <c r="T19" s="108" t="e">
        <f t="shared" si="1"/>
        <v>#REF!</v>
      </c>
    </row>
    <row r="20" spans="3:20" ht="15" customHeight="1">
      <c r="G20" s="104"/>
      <c r="H20" s="104"/>
      <c r="I20" s="104"/>
      <c r="P20" s="64" t="s">
        <v>127</v>
      </c>
      <c r="Q20" s="108">
        <v>0.5</v>
      </c>
      <c r="S20" s="107">
        <f>Q20</f>
        <v>0.5</v>
      </c>
    </row>
    <row r="21" spans="3:20" ht="15" customHeight="1">
      <c r="G21" s="104"/>
      <c r="H21" s="104"/>
      <c r="I21" s="104"/>
    </row>
    <row r="22" spans="3:20" ht="15" customHeight="1">
      <c r="G22" s="104"/>
      <c r="H22" s="104"/>
      <c r="I22" s="104"/>
    </row>
    <row r="23" spans="3:20" ht="15" customHeight="1">
      <c r="G23" s="104"/>
      <c r="H23" s="104"/>
      <c r="I23" s="104"/>
    </row>
    <row r="24" spans="3:20" ht="15" customHeight="1">
      <c r="G24" s="104"/>
      <c r="H24" s="104"/>
      <c r="I24" s="104"/>
    </row>
    <row r="25" spans="3:20" ht="15" customHeight="1">
      <c r="G25" s="104"/>
      <c r="H25" s="104"/>
      <c r="I25" s="104"/>
    </row>
  </sheetData>
  <sheetProtection algorithmName="SHA-512" hashValue="/BDpzbBuwwZ0qeZ+VOTVnt6gX2Yf3ub8HYIIlLVHx2NqHAl59LpidsaFL6xfBhN0CqVtiCYW99B9cZcmkQCDyA==" saltValue="BUYlY173LNa1VA6kCFYW8Q==" spinCount="100000" sheet="1" objects="1" scenarios="1" formatCells="0" formatColumns="0" formatRows="0" selectLockedCells="1"/>
  <mergeCells count="5">
    <mergeCell ref="L1:M1"/>
    <mergeCell ref="C1:E1"/>
    <mergeCell ref="F1:G1"/>
    <mergeCell ref="H1:I1"/>
    <mergeCell ref="J1:K1"/>
  </mergeCells>
  <printOptions horizontalCentered="1"/>
  <pageMargins left="0.23622047244094491" right="0.23622047244094491" top="0.74803149606299213" bottom="0.74803149606299213" header="0.31496062992125984" footer="0.31496062992125984"/>
  <pageSetup paperSize="9" scale="70" fitToHeight="0" orientation="landscape" horizontalDpi="4294967292" verticalDpi="4294967292"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21"/>
  <sheetViews>
    <sheetView showGridLines="0" tabSelected="1" zoomScale="90" zoomScaleNormal="90" zoomScalePageLayoutView="80" workbookViewId="0">
      <pane ySplit="2" topLeftCell="A3" activePane="bottomLeft" state="frozen"/>
      <selection activeCell="C3" sqref="C3"/>
      <selection pane="bottomLeft" activeCell="D7" sqref="D7"/>
    </sheetView>
  </sheetViews>
  <sheetFormatPr baseColWidth="10" defaultColWidth="12.53125" defaultRowHeight="15.75"/>
  <cols>
    <col min="1" max="1" width="2.33203125" style="87" customWidth="1"/>
    <col min="2" max="2" width="1.46484375" style="87" customWidth="1"/>
    <col min="3" max="3" width="13.6640625" style="87" customWidth="1"/>
    <col min="4" max="4" width="41.6640625" style="87" customWidth="1"/>
    <col min="5" max="7" width="31.33203125" style="87" customWidth="1"/>
    <col min="8" max="8" width="14.46484375" style="87" customWidth="1"/>
    <col min="9" max="9" width="13.46484375" style="87" customWidth="1"/>
    <col min="10" max="10" width="6.46484375" style="87" customWidth="1"/>
    <col min="11" max="11" width="12.53125" style="87" customWidth="1"/>
    <col min="12" max="14" width="12.53125" style="87"/>
    <col min="15" max="15" width="12.53125" style="87" customWidth="1"/>
    <col min="16" max="19" width="12.53125" style="87"/>
    <col min="20" max="20" width="5.86328125" style="87" customWidth="1"/>
    <col min="21" max="16384" width="12.53125" style="87"/>
  </cols>
  <sheetData>
    <row r="1" spans="1:17" s="83" customFormat="1" ht="39" customHeight="1">
      <c r="B1" s="223"/>
      <c r="C1" s="84"/>
      <c r="D1" s="84"/>
      <c r="E1" s="287"/>
      <c r="F1" s="287"/>
      <c r="G1" s="287"/>
      <c r="H1" s="287"/>
      <c r="I1" s="287"/>
      <c r="J1" s="287"/>
      <c r="K1" s="287"/>
      <c r="L1" s="287"/>
      <c r="M1" s="85"/>
    </row>
    <row r="2" spans="1:17" s="86" customFormat="1" ht="30" customHeight="1">
      <c r="D2" s="76"/>
      <c r="E2" s="77"/>
      <c r="F2" s="77"/>
      <c r="G2" s="77"/>
      <c r="H2" s="77"/>
      <c r="I2" s="78"/>
      <c r="J2" s="78"/>
      <c r="K2" s="78"/>
      <c r="L2" s="78"/>
      <c r="M2" s="78"/>
      <c r="N2" s="78"/>
      <c r="O2" s="78"/>
      <c r="P2" s="78"/>
      <c r="Q2" s="78"/>
    </row>
    <row r="3" spans="1:17" s="318" customFormat="1" ht="45" customHeight="1">
      <c r="C3" s="322" t="s">
        <v>323</v>
      </c>
      <c r="D3" s="319"/>
      <c r="E3" s="320"/>
      <c r="F3" s="320"/>
      <c r="G3" s="320"/>
      <c r="H3" s="320"/>
      <c r="I3" s="321"/>
      <c r="J3" s="321"/>
      <c r="K3" s="321"/>
      <c r="L3" s="321"/>
      <c r="M3" s="321"/>
      <c r="N3" s="321"/>
      <c r="O3" s="321"/>
      <c r="P3" s="321"/>
      <c r="Q3" s="321"/>
    </row>
    <row r="4" spans="1:17" ht="13.5" customHeight="1">
      <c r="D4" s="80"/>
      <c r="E4" s="81"/>
      <c r="F4" s="81"/>
      <c r="G4" s="81"/>
      <c r="H4" s="81"/>
      <c r="I4" s="82"/>
      <c r="J4" s="82"/>
      <c r="K4" s="82"/>
      <c r="L4" s="82"/>
      <c r="M4" s="82"/>
      <c r="N4" s="82"/>
      <c r="O4" s="82"/>
      <c r="P4" s="82"/>
      <c r="Q4" s="82"/>
    </row>
    <row r="5" spans="1:17" s="88" customFormat="1" ht="63.75" customHeight="1">
      <c r="C5" s="89" t="s">
        <v>234</v>
      </c>
      <c r="D5" s="90"/>
      <c r="E5" s="90"/>
      <c r="F5" s="90"/>
      <c r="G5" s="90"/>
      <c r="H5" s="90"/>
      <c r="I5" s="90"/>
      <c r="J5" s="90"/>
      <c r="K5" s="90"/>
      <c r="L5" s="90"/>
      <c r="M5" s="90"/>
      <c r="N5" s="90"/>
      <c r="O5" s="90"/>
      <c r="P5" s="90"/>
    </row>
    <row r="6" spans="1:17" s="92" customFormat="1" ht="27" customHeight="1">
      <c r="A6" s="91"/>
      <c r="C6" s="93" t="s">
        <v>243</v>
      </c>
      <c r="D6" s="94"/>
      <c r="E6" s="94"/>
      <c r="F6" s="94"/>
      <c r="G6" s="94"/>
      <c r="H6" s="94"/>
      <c r="I6" s="94"/>
      <c r="J6" s="94"/>
      <c r="K6" s="94"/>
      <c r="L6" s="94"/>
      <c r="M6" s="94"/>
    </row>
    <row r="7" spans="1:17" s="95" customFormat="1" ht="12" customHeight="1">
      <c r="A7" s="88"/>
      <c r="C7" s="288"/>
      <c r="D7" s="288"/>
      <c r="E7" s="288"/>
      <c r="F7" s="288"/>
      <c r="G7" s="288"/>
      <c r="H7" s="288"/>
      <c r="I7" s="96"/>
      <c r="J7" s="96"/>
      <c r="K7" s="96"/>
      <c r="L7" s="96"/>
      <c r="M7" s="97"/>
    </row>
    <row r="8" spans="1:17" s="95" customFormat="1" ht="36" customHeight="1">
      <c r="A8" s="88"/>
      <c r="C8" s="98" t="s">
        <v>236</v>
      </c>
      <c r="D8" s="99" t="s">
        <v>235</v>
      </c>
      <c r="E8" s="289" t="s">
        <v>295</v>
      </c>
      <c r="F8" s="290"/>
      <c r="G8" s="290"/>
      <c r="H8" s="290"/>
      <c r="I8" s="290"/>
      <c r="J8" s="186"/>
    </row>
    <row r="9" spans="1:17" s="95" customFormat="1" ht="8.1" customHeight="1">
      <c r="A9" s="88"/>
      <c r="C9" s="291"/>
      <c r="D9" s="291"/>
      <c r="E9" s="291"/>
      <c r="F9" s="291"/>
      <c r="G9" s="293"/>
      <c r="H9" s="291"/>
      <c r="I9" s="291"/>
    </row>
    <row r="10" spans="1:17" s="95" customFormat="1" ht="36" customHeight="1">
      <c r="A10" s="88"/>
      <c r="C10" s="98" t="s">
        <v>237</v>
      </c>
      <c r="D10" s="99" t="s">
        <v>321</v>
      </c>
      <c r="E10" s="289" t="s">
        <v>296</v>
      </c>
      <c r="F10" s="290"/>
      <c r="G10" s="290"/>
      <c r="H10" s="290"/>
      <c r="I10" s="290"/>
      <c r="J10" s="186"/>
    </row>
    <row r="11" spans="1:17" s="95" customFormat="1" ht="8.1" customHeight="1">
      <c r="A11" s="88"/>
      <c r="C11" s="291"/>
      <c r="D11" s="291"/>
      <c r="E11" s="291"/>
      <c r="F11" s="291"/>
      <c r="G11" s="291"/>
      <c r="H11" s="291"/>
      <c r="I11" s="291"/>
    </row>
    <row r="12" spans="1:17" s="95" customFormat="1" ht="36" customHeight="1">
      <c r="A12" s="88"/>
      <c r="C12" s="98" t="s">
        <v>238</v>
      </c>
      <c r="D12" s="99" t="s">
        <v>233</v>
      </c>
      <c r="E12" s="292" t="s">
        <v>297</v>
      </c>
      <c r="F12" s="292"/>
      <c r="G12" s="292"/>
      <c r="H12" s="292"/>
      <c r="I12" s="292"/>
      <c r="J12" s="186"/>
    </row>
    <row r="13" spans="1:17" s="95" customFormat="1" ht="8.1" customHeight="1">
      <c r="A13" s="88"/>
      <c r="C13" s="291"/>
      <c r="D13" s="291"/>
      <c r="E13" s="291"/>
      <c r="F13" s="291"/>
      <c r="G13" s="291"/>
      <c r="H13" s="291"/>
      <c r="I13" s="291"/>
    </row>
    <row r="14" spans="1:17" s="95" customFormat="1" ht="36" customHeight="1">
      <c r="A14" s="88"/>
      <c r="C14" s="98" t="s">
        <v>239</v>
      </c>
      <c r="D14" s="102" t="s">
        <v>232</v>
      </c>
      <c r="E14" s="292" t="s">
        <v>298</v>
      </c>
      <c r="F14" s="292"/>
      <c r="G14" s="292"/>
      <c r="H14" s="292"/>
      <c r="I14" s="292"/>
      <c r="J14" s="186"/>
    </row>
    <row r="15" spans="1:17" s="95" customFormat="1" ht="8.1" customHeight="1">
      <c r="A15" s="88"/>
      <c r="C15" s="291"/>
      <c r="D15" s="291"/>
      <c r="E15" s="291"/>
      <c r="F15" s="291"/>
      <c r="G15" s="291"/>
      <c r="H15" s="291"/>
      <c r="I15" s="291"/>
    </row>
    <row r="16" spans="1:17" s="95" customFormat="1" ht="36" customHeight="1">
      <c r="A16" s="88"/>
      <c r="C16" s="98" t="s">
        <v>240</v>
      </c>
      <c r="D16" s="102" t="s">
        <v>242</v>
      </c>
      <c r="E16" s="292" t="s">
        <v>299</v>
      </c>
      <c r="F16" s="292"/>
      <c r="G16" s="292"/>
      <c r="H16" s="292"/>
      <c r="I16" s="292"/>
      <c r="J16" s="186"/>
    </row>
    <row r="17" spans="1:10" s="95" customFormat="1" ht="8.1" customHeight="1">
      <c r="A17" s="88"/>
      <c r="C17" s="291"/>
      <c r="D17" s="291"/>
      <c r="E17" s="291"/>
      <c r="F17" s="291"/>
      <c r="G17" s="291"/>
      <c r="H17" s="291"/>
      <c r="I17" s="291"/>
    </row>
    <row r="18" spans="1:10" s="95" customFormat="1" ht="36" customHeight="1">
      <c r="A18" s="88"/>
      <c r="C18" s="98" t="s">
        <v>241</v>
      </c>
      <c r="D18" s="102" t="s">
        <v>244</v>
      </c>
      <c r="E18" s="292" t="s">
        <v>300</v>
      </c>
      <c r="F18" s="292"/>
      <c r="G18" s="292"/>
      <c r="H18" s="292"/>
      <c r="I18" s="292"/>
      <c r="J18" s="186"/>
    </row>
    <row r="19" spans="1:10" s="95" customFormat="1" ht="8.1" customHeight="1">
      <c r="A19" s="88"/>
      <c r="C19" s="291"/>
      <c r="D19" s="291"/>
      <c r="E19" s="291"/>
      <c r="F19" s="291"/>
      <c r="G19" s="291"/>
      <c r="H19" s="291"/>
      <c r="I19" s="291"/>
    </row>
    <row r="20" spans="1:10" s="95" customFormat="1" ht="36" customHeight="1">
      <c r="A20" s="88"/>
      <c r="C20" s="100"/>
      <c r="D20" s="101"/>
      <c r="E20" s="101"/>
      <c r="F20" s="101"/>
      <c r="G20" s="101"/>
      <c r="H20" s="101"/>
      <c r="I20" s="101"/>
      <c r="J20" s="101"/>
    </row>
    <row r="21" spans="1:10" s="95" customFormat="1" ht="8.1" customHeight="1">
      <c r="A21" s="88"/>
      <c r="C21" s="291"/>
      <c r="D21" s="291"/>
      <c r="E21" s="291"/>
      <c r="F21" s="291"/>
      <c r="G21" s="291"/>
      <c r="H21" s="291"/>
      <c r="I21" s="291"/>
    </row>
  </sheetData>
  <sheetProtection algorithmName="SHA-512" hashValue="zhMNzbRVE/gSAaT5yhU4QKV5VD8UL+25HZy8zVPxONUzc9s1SFXLsbfZf8jnTlu29xUrIg1C+Kky7RqVCkozVA==" saltValue="eyghZRJyj4A6b8BA+A0img==" spinCount="100000" sheet="1" objects="1" scenarios="1" formatCells="0" formatColumns="0" formatRows="0" selectLockedCells="1"/>
  <mergeCells count="18">
    <mergeCell ref="E8:I8"/>
    <mergeCell ref="C21:I21"/>
    <mergeCell ref="C17:I17"/>
    <mergeCell ref="C19:I19"/>
    <mergeCell ref="E16:I16"/>
    <mergeCell ref="E18:I18"/>
    <mergeCell ref="C15:I15"/>
    <mergeCell ref="C9:I9"/>
    <mergeCell ref="E10:I10"/>
    <mergeCell ref="C11:I11"/>
    <mergeCell ref="E12:I12"/>
    <mergeCell ref="C13:I13"/>
    <mergeCell ref="E14:I14"/>
    <mergeCell ref="E1:F1"/>
    <mergeCell ref="G1:H1"/>
    <mergeCell ref="I1:J1"/>
    <mergeCell ref="K1:L1"/>
    <mergeCell ref="C7:H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L13"/>
  <sheetViews>
    <sheetView showGridLines="0" zoomScale="90" zoomScaleNormal="90" zoomScalePageLayoutView="80" workbookViewId="0">
      <pane ySplit="2" topLeftCell="A3" activePane="bottomLeft" state="frozen"/>
      <selection activeCell="C3" sqref="C3"/>
      <selection pane="bottomLeft" activeCell="C6" sqref="C6"/>
    </sheetView>
  </sheetViews>
  <sheetFormatPr baseColWidth="10" defaultColWidth="12.53125" defaultRowHeight="15.75"/>
  <cols>
    <col min="1" max="1" width="2.33203125" style="79" customWidth="1"/>
    <col min="2" max="2" width="1.46484375" style="79" customWidth="1"/>
    <col min="3" max="3" width="97.33203125" style="79" customWidth="1"/>
    <col min="4" max="4" width="3.33203125" style="79" customWidth="1"/>
    <col min="5" max="5" width="97.33203125" style="79" customWidth="1"/>
    <col min="6" max="7" width="1.6640625" style="79" customWidth="1"/>
    <col min="8" max="9" width="12.53125" style="79"/>
    <col min="10" max="10" width="12.53125" style="79" customWidth="1"/>
    <col min="11" max="14" width="12.53125" style="79"/>
    <col min="15" max="15" width="5.86328125" style="79" customWidth="1"/>
    <col min="16" max="16384" width="12.53125" style="79"/>
  </cols>
  <sheetData>
    <row r="1" spans="2:12" s="74" customFormat="1" ht="39" customHeight="1">
      <c r="B1" s="224"/>
      <c r="C1" s="294"/>
      <c r="D1" s="294"/>
      <c r="E1" s="294"/>
      <c r="F1" s="294"/>
      <c r="H1" s="73"/>
    </row>
    <row r="2" spans="2:12" s="75" customFormat="1" ht="30" customHeight="1">
      <c r="D2" s="76"/>
      <c r="E2" s="77"/>
      <c r="F2" s="77"/>
      <c r="G2" s="78"/>
      <c r="H2" s="78"/>
      <c r="I2" s="78"/>
      <c r="J2" s="78"/>
      <c r="K2" s="78"/>
      <c r="L2" s="78"/>
    </row>
    <row r="3" spans="2:12" s="323" customFormat="1" ht="45" customHeight="1">
      <c r="C3" s="322" t="s">
        <v>323</v>
      </c>
      <c r="D3" s="319"/>
      <c r="E3" s="320"/>
      <c r="F3" s="320"/>
      <c r="G3" s="321"/>
      <c r="H3" s="321"/>
      <c r="I3" s="321"/>
      <c r="J3" s="321"/>
      <c r="K3" s="321"/>
      <c r="L3" s="321"/>
    </row>
    <row r="4" spans="2:12" customFormat="1" ht="19.5" customHeight="1">
      <c r="D4" s="233"/>
      <c r="E4" s="234"/>
      <c r="F4" s="234"/>
      <c r="G4" s="235"/>
      <c r="H4" s="235"/>
      <c r="I4" s="235"/>
      <c r="J4" s="235"/>
      <c r="K4" s="235"/>
      <c r="L4" s="235"/>
    </row>
    <row r="5" spans="2:12" customFormat="1" ht="28.5" customHeight="1">
      <c r="C5" s="240" t="s">
        <v>309</v>
      </c>
      <c r="E5" s="240" t="s">
        <v>310</v>
      </c>
    </row>
    <row r="6" spans="2:12" customFormat="1" ht="69.75" customHeight="1">
      <c r="C6" s="241" t="s">
        <v>311</v>
      </c>
      <c r="D6" s="242"/>
      <c r="E6" s="241" t="s">
        <v>312</v>
      </c>
      <c r="F6" s="243"/>
    </row>
    <row r="7" spans="2:12" customFormat="1" ht="7.5" customHeight="1"/>
    <row r="8" spans="2:12" customFormat="1" ht="28.5" customHeight="1">
      <c r="C8" s="240" t="s">
        <v>313</v>
      </c>
      <c r="D8" s="242"/>
      <c r="E8" s="240" t="s">
        <v>314</v>
      </c>
    </row>
    <row r="9" spans="2:12" customFormat="1" ht="69.75" customHeight="1">
      <c r="C9" s="241" t="s">
        <v>315</v>
      </c>
      <c r="E9" s="241" t="s">
        <v>316</v>
      </c>
    </row>
    <row r="10" spans="2:12" customFormat="1" ht="7.5" customHeight="1"/>
    <row r="11" spans="2:12" customFormat="1" ht="28.5" customHeight="1">
      <c r="C11" s="240" t="s">
        <v>317</v>
      </c>
      <c r="E11" s="240" t="s">
        <v>318</v>
      </c>
    </row>
    <row r="12" spans="2:12" customFormat="1" ht="69.75" customHeight="1">
      <c r="C12" s="241" t="s">
        <v>319</v>
      </c>
      <c r="E12" s="241" t="s">
        <v>320</v>
      </c>
    </row>
    <row r="13" spans="2:12" customFormat="1" ht="14.25"/>
  </sheetData>
  <sheetProtection algorithmName="SHA-512" hashValue="xBCyFi3snj9T88jqUoPJ6KpvP9RL7Dcv94VgN680zEjEHhvr7/0NIncdazxJbrNYUsR46aooGnAVSyiluGoFzw==" saltValue="vPbDe8tCNTBQOfJVN9fPbw==" spinCount="100000" sheet="1" objects="1" scenarios="1" formatCells="0" formatColumns="0" formatRows="0" selectLockedCells="1"/>
  <mergeCells count="2">
    <mergeCell ref="C1:D1"/>
    <mergeCell ref="E1:F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Q17"/>
  <sheetViews>
    <sheetView showGridLines="0" zoomScale="90" zoomScaleNormal="90" zoomScalePageLayoutView="80" workbookViewId="0">
      <pane ySplit="2" topLeftCell="A3" activePane="bottomLeft" state="frozen"/>
      <selection activeCell="C3" sqref="C3"/>
      <selection pane="bottomLeft" activeCell="D5" sqref="D5"/>
    </sheetView>
  </sheetViews>
  <sheetFormatPr baseColWidth="10" defaultColWidth="12.53125" defaultRowHeight="15.75"/>
  <cols>
    <col min="1" max="1" width="2.33203125" style="79" customWidth="1"/>
    <col min="2" max="2" width="1.46484375" style="79" customWidth="1"/>
    <col min="3" max="3" width="7.86328125" style="79" customWidth="1"/>
    <col min="4" max="4" width="72.1328125" style="79" customWidth="1"/>
    <col min="5" max="5" width="17.53125" style="79" customWidth="1"/>
    <col min="6" max="10" width="31.33203125" style="79" customWidth="1"/>
    <col min="11" max="11" width="12.53125" style="79" customWidth="1"/>
    <col min="12" max="14" width="12.53125" style="79"/>
    <col min="15" max="15" width="12.53125" style="79" customWidth="1"/>
    <col min="16" max="19" width="12.53125" style="79"/>
    <col min="20" max="20" width="5.86328125" style="79" customWidth="1"/>
    <col min="21" max="16384" width="12.53125" style="79"/>
  </cols>
  <sheetData>
    <row r="1" spans="2:17" s="74" customFormat="1" ht="39" customHeight="1">
      <c r="B1" s="224"/>
      <c r="C1" s="294"/>
      <c r="D1" s="294"/>
      <c r="E1" s="294"/>
      <c r="F1" s="294"/>
      <c r="G1" s="294"/>
      <c r="H1" s="294"/>
      <c r="I1" s="294"/>
      <c r="J1" s="294"/>
      <c r="K1" s="294"/>
      <c r="L1" s="294"/>
      <c r="M1" s="73"/>
    </row>
    <row r="2" spans="2:17" s="75" customFormat="1" ht="30" customHeight="1">
      <c r="D2" s="76"/>
      <c r="E2" s="77"/>
      <c r="F2" s="77"/>
      <c r="G2" s="77"/>
      <c r="H2" s="77"/>
      <c r="I2" s="78"/>
      <c r="J2" s="78"/>
      <c r="K2" s="78"/>
      <c r="L2" s="78"/>
      <c r="M2" s="78"/>
      <c r="N2" s="78"/>
      <c r="O2" s="78"/>
      <c r="P2" s="78"/>
      <c r="Q2" s="78"/>
    </row>
    <row r="3" spans="2:17" s="323" customFormat="1" ht="45" customHeight="1">
      <c r="C3" s="322" t="s">
        <v>323</v>
      </c>
      <c r="D3" s="319"/>
      <c r="E3" s="320"/>
      <c r="F3" s="320"/>
      <c r="G3" s="320"/>
      <c r="H3" s="320"/>
      <c r="I3" s="321"/>
      <c r="J3" s="321"/>
      <c r="K3" s="321"/>
      <c r="L3" s="321"/>
      <c r="M3" s="321"/>
      <c r="N3" s="321"/>
      <c r="O3" s="321"/>
      <c r="P3" s="321"/>
      <c r="Q3" s="321"/>
    </row>
    <row r="4" spans="2:17" customFormat="1" ht="23.25" customHeight="1">
      <c r="D4" s="233"/>
      <c r="E4" s="234"/>
      <c r="F4" s="234"/>
      <c r="G4" s="234"/>
      <c r="H4" s="234"/>
      <c r="I4" s="235"/>
      <c r="J4" s="235"/>
      <c r="K4" s="235"/>
      <c r="L4" s="235"/>
      <c r="M4" s="235"/>
      <c r="N4" s="235"/>
      <c r="O4" s="235"/>
      <c r="P4" s="235"/>
      <c r="Q4" s="235"/>
    </row>
    <row r="5" spans="2:17" customFormat="1" ht="30" customHeight="1">
      <c r="C5" s="236">
        <v>1</v>
      </c>
      <c r="D5" s="237" t="s">
        <v>304</v>
      </c>
      <c r="E5" s="234"/>
    </row>
    <row r="6" spans="2:17" customFormat="1" ht="29.25" customHeight="1">
      <c r="C6" s="295"/>
      <c r="D6" s="295"/>
      <c r="E6" s="234"/>
      <c r="F6" s="238"/>
      <c r="G6" s="238"/>
      <c r="H6" s="238"/>
      <c r="I6" s="238"/>
    </row>
    <row r="7" spans="2:17" customFormat="1" ht="30" customHeight="1">
      <c r="C7" s="236">
        <v>2</v>
      </c>
      <c r="D7" s="237" t="s">
        <v>305</v>
      </c>
      <c r="E7" s="234"/>
    </row>
    <row r="8" spans="2:17" customFormat="1" ht="29.25" customHeight="1">
      <c r="C8" s="295"/>
      <c r="D8" s="295"/>
      <c r="E8" s="234"/>
      <c r="F8" s="238"/>
      <c r="G8" s="238"/>
      <c r="H8" s="238"/>
      <c r="I8" s="238"/>
    </row>
    <row r="9" spans="2:17" customFormat="1" ht="30" customHeight="1">
      <c r="C9" s="236">
        <v>3</v>
      </c>
      <c r="D9" s="237" t="s">
        <v>306</v>
      </c>
      <c r="E9" s="234"/>
    </row>
    <row r="10" spans="2:17" customFormat="1" ht="29.25" customHeight="1">
      <c r="C10" s="295"/>
      <c r="D10" s="295"/>
      <c r="E10" s="234"/>
      <c r="F10" s="238"/>
      <c r="G10" s="238"/>
      <c r="H10" s="238"/>
      <c r="I10" s="238"/>
    </row>
    <row r="11" spans="2:17" customFormat="1" ht="30" customHeight="1">
      <c r="C11" s="236">
        <v>4</v>
      </c>
      <c r="D11" s="237" t="s">
        <v>307</v>
      </c>
      <c r="E11" s="234"/>
      <c r="H11" s="239" t="s">
        <v>308</v>
      </c>
    </row>
    <row r="12" spans="2:17" customFormat="1" ht="29.25" customHeight="1">
      <c r="C12" s="295"/>
      <c r="D12" s="295"/>
      <c r="E12" s="234"/>
      <c r="F12" s="238"/>
      <c r="G12" s="238"/>
      <c r="H12" s="238"/>
      <c r="I12" s="238"/>
    </row>
    <row r="13" spans="2:17" customFormat="1" ht="30" customHeight="1">
      <c r="C13" s="236">
        <v>5</v>
      </c>
      <c r="D13" s="237" t="s">
        <v>301</v>
      </c>
      <c r="E13" s="234"/>
    </row>
    <row r="14" spans="2:17" customFormat="1" ht="29.25" customHeight="1">
      <c r="C14" s="295"/>
      <c r="D14" s="295"/>
      <c r="E14" s="238"/>
      <c r="F14" s="238"/>
      <c r="G14" s="238"/>
      <c r="H14" s="238"/>
      <c r="I14" s="238"/>
    </row>
    <row r="15" spans="2:17" customFormat="1" ht="14.25"/>
    <row r="16" spans="2:17">
      <c r="E16" s="81"/>
    </row>
    <row r="17" spans="5:5">
      <c r="E17" s="81"/>
    </row>
  </sheetData>
  <sheetProtection algorithmName="SHA-512" hashValue="HPqgfNculnn6WFHlaQqo8eTBHnNh6S90EKYn9qhB8Pr427cQ+6+Y0+UWURnnsEaOIxCVVRmpkcTxABQBUoNinw==" saltValue="rkb9vcPIPELOckGH9gtIog==" spinCount="100000" sheet="1" objects="1" scenarios="1" formatCells="0" formatColumns="0" formatRows="0" selectLockedCells="1"/>
  <mergeCells count="10">
    <mergeCell ref="C6:D6"/>
    <mergeCell ref="C8:D8"/>
    <mergeCell ref="C10:D10"/>
    <mergeCell ref="C12:D12"/>
    <mergeCell ref="C14:D14"/>
    <mergeCell ref="C1:D1"/>
    <mergeCell ref="E1:F1"/>
    <mergeCell ref="G1:H1"/>
    <mergeCell ref="I1:J1"/>
    <mergeCell ref="K1:L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A1:AW106"/>
  <sheetViews>
    <sheetView showGridLines="0" zoomScale="90" zoomScaleNormal="90" zoomScalePageLayoutView="90" workbookViewId="0">
      <pane ySplit="5" topLeftCell="A6" activePane="bottomLeft" state="frozenSplit"/>
      <selection activeCell="C3" sqref="C3"/>
      <selection pane="bottomLeft" activeCell="C6" sqref="C6"/>
    </sheetView>
  </sheetViews>
  <sheetFormatPr baseColWidth="10" defaultColWidth="0" defaultRowHeight="0" customHeight="1" zeroHeight="1"/>
  <cols>
    <col min="1" max="1" width="2.33203125" style="64" customWidth="1"/>
    <col min="2" max="2" width="1.46484375" style="62" customWidth="1"/>
    <col min="3" max="3" width="50.6640625" style="62" customWidth="1"/>
    <col min="4" max="4" width="37.1328125" style="72" customWidth="1"/>
    <col min="5" max="5" width="18.46484375" style="62" customWidth="1"/>
    <col min="6" max="6" width="10.46484375" style="63" customWidth="1"/>
    <col min="7" max="7" width="20.46484375" style="63" customWidth="1"/>
    <col min="8" max="16" width="8.86328125" style="63" customWidth="1"/>
    <col min="17" max="17" width="8.6640625" style="63" customWidth="1"/>
    <col min="18" max="20" width="8.86328125" style="63" customWidth="1"/>
    <col min="21" max="21" width="9.1328125" style="63" customWidth="1"/>
    <col min="22" max="50" width="9.1328125" style="64" hidden="1" customWidth="1"/>
    <col min="51" max="16384" width="9.1328125" style="64" hidden="1"/>
  </cols>
  <sheetData>
    <row r="1" spans="2:49" s="56" customFormat="1" ht="39" customHeight="1">
      <c r="B1" s="220"/>
      <c r="C1" s="255"/>
      <c r="D1" s="255"/>
      <c r="E1" s="255"/>
      <c r="F1" s="255"/>
      <c r="G1" s="255"/>
      <c r="H1" s="255"/>
      <c r="I1" s="255"/>
      <c r="J1" s="255"/>
      <c r="K1" s="255"/>
      <c r="L1" s="255"/>
      <c r="M1" s="57"/>
    </row>
    <row r="2" spans="2:49" s="58" customFormat="1" ht="30" customHeight="1">
      <c r="D2" s="59"/>
      <c r="E2" s="60"/>
      <c r="F2" s="60"/>
      <c r="G2" s="60"/>
      <c r="H2" s="60"/>
      <c r="I2" s="61"/>
      <c r="J2" s="61"/>
      <c r="K2" s="61"/>
      <c r="L2" s="61"/>
      <c r="M2" s="61"/>
      <c r="N2" s="61"/>
      <c r="O2" s="61"/>
      <c r="P2" s="61"/>
      <c r="Q2" s="61"/>
    </row>
    <row r="3" spans="2:49" s="302" customFormat="1" ht="45" customHeight="1">
      <c r="C3" s="306" t="s">
        <v>323</v>
      </c>
      <c r="D3" s="303"/>
      <c r="E3" s="304"/>
      <c r="F3" s="304"/>
      <c r="G3" s="304"/>
      <c r="H3" s="304"/>
      <c r="I3" s="305"/>
      <c r="J3" s="305"/>
      <c r="K3" s="305"/>
      <c r="L3" s="305"/>
      <c r="M3" s="305"/>
      <c r="N3" s="305"/>
      <c r="O3" s="305"/>
      <c r="P3" s="305"/>
      <c r="Q3" s="305"/>
    </row>
    <row r="4" spans="2:49" ht="19.5" customHeight="1" thickBot="1">
      <c r="D4" s="62"/>
    </row>
    <row r="5" spans="2:49" s="67" customFormat="1" ht="29.25" customHeight="1" thickTop="1">
      <c r="B5" s="65"/>
      <c r="C5" s="155" t="s">
        <v>145</v>
      </c>
      <c r="D5" s="62"/>
      <c r="E5" s="62"/>
      <c r="F5" s="66"/>
      <c r="G5" s="66"/>
      <c r="H5" s="66"/>
      <c r="I5" s="66"/>
      <c r="J5" s="66"/>
      <c r="K5" s="66"/>
      <c r="L5" s="66"/>
      <c r="M5" s="66"/>
      <c r="N5" s="66"/>
      <c r="O5" s="66"/>
      <c r="P5" s="66"/>
      <c r="Q5" s="66"/>
      <c r="R5" s="66"/>
      <c r="S5" s="66"/>
      <c r="T5" s="66"/>
      <c r="U5" s="66"/>
      <c r="V5" s="67">
        <v>1</v>
      </c>
      <c r="W5" s="67">
        <v>1</v>
      </c>
      <c r="X5" s="67">
        <v>1</v>
      </c>
      <c r="Y5" s="67">
        <v>1</v>
      </c>
      <c r="Z5" s="67">
        <v>2</v>
      </c>
      <c r="AA5" s="67">
        <v>2</v>
      </c>
      <c r="AB5" s="67">
        <v>2</v>
      </c>
      <c r="AC5" s="67">
        <v>2</v>
      </c>
      <c r="AD5" s="67">
        <v>2</v>
      </c>
      <c r="AE5" s="67">
        <v>2</v>
      </c>
      <c r="AF5" s="67">
        <v>2</v>
      </c>
      <c r="AG5" s="67">
        <v>2</v>
      </c>
      <c r="AH5" s="67">
        <v>2</v>
      </c>
      <c r="AI5" s="67">
        <v>2</v>
      </c>
      <c r="AJ5" s="67">
        <v>2</v>
      </c>
      <c r="AK5" s="67">
        <v>2</v>
      </c>
      <c r="AL5" s="67">
        <v>3</v>
      </c>
      <c r="AM5" s="67">
        <v>3</v>
      </c>
      <c r="AN5" s="67">
        <v>3</v>
      </c>
      <c r="AO5" s="67">
        <v>3</v>
      </c>
      <c r="AP5" s="67">
        <v>3</v>
      </c>
      <c r="AQ5" s="67">
        <v>3</v>
      </c>
      <c r="AR5" s="67">
        <v>3</v>
      </c>
      <c r="AS5" s="67">
        <v>3</v>
      </c>
      <c r="AT5" s="67">
        <v>3</v>
      </c>
      <c r="AU5" s="67">
        <v>3</v>
      </c>
      <c r="AV5" s="67">
        <v>3</v>
      </c>
      <c r="AW5" s="67">
        <v>3</v>
      </c>
    </row>
    <row r="6" spans="2:49" ht="30" customHeight="1">
      <c r="C6" s="149" t="s">
        <v>128</v>
      </c>
      <c r="D6" s="62"/>
      <c r="E6" s="64" t="s">
        <v>137</v>
      </c>
    </row>
    <row r="7" spans="2:49" ht="30" customHeight="1" thickBot="1">
      <c r="C7" s="149" t="s">
        <v>324</v>
      </c>
      <c r="D7" s="62"/>
      <c r="E7" s="64" t="s">
        <v>282</v>
      </c>
      <c r="K7" s="68"/>
      <c r="L7" s="68"/>
      <c r="M7" s="68"/>
      <c r="N7" s="68"/>
      <c r="O7" s="68"/>
      <c r="P7" s="68"/>
      <c r="Q7" s="69"/>
      <c r="R7" s="69"/>
      <c r="S7" s="68"/>
      <c r="T7" s="69"/>
    </row>
    <row r="8" spans="2:49" ht="30" customHeight="1" thickTop="1">
      <c r="C8" s="327" t="s">
        <v>129</v>
      </c>
      <c r="D8" s="62"/>
      <c r="E8" s="64" t="s">
        <v>229</v>
      </c>
      <c r="F8" s="70"/>
      <c r="K8" s="68"/>
      <c r="L8" s="68"/>
      <c r="M8" s="68"/>
      <c r="N8" s="68"/>
      <c r="O8" s="68"/>
      <c r="P8" s="68"/>
      <c r="Q8" s="69"/>
      <c r="R8" s="69"/>
      <c r="S8" s="68"/>
      <c r="T8" s="69"/>
    </row>
    <row r="9" spans="2:49" ht="30" customHeight="1">
      <c r="C9" s="327" t="s">
        <v>130</v>
      </c>
      <c r="D9" s="62"/>
      <c r="E9" s="64" t="s">
        <v>138</v>
      </c>
      <c r="F9" s="71"/>
      <c r="K9" s="68"/>
      <c r="L9" s="68"/>
      <c r="M9" s="68"/>
      <c r="N9" s="68"/>
      <c r="O9" s="68"/>
      <c r="P9" s="68"/>
      <c r="Q9" s="69"/>
      <c r="R9" s="69"/>
      <c r="S9" s="68"/>
      <c r="T9" s="69"/>
    </row>
    <row r="10" spans="2:49" ht="30" customHeight="1">
      <c r="C10" s="327" t="s">
        <v>246</v>
      </c>
      <c r="D10" s="62"/>
      <c r="E10" s="64" t="s">
        <v>230</v>
      </c>
      <c r="K10" s="68"/>
      <c r="L10" s="68"/>
      <c r="M10" s="68"/>
      <c r="N10" s="68"/>
      <c r="O10" s="68"/>
      <c r="P10" s="68"/>
      <c r="Q10" s="69"/>
      <c r="R10" s="69"/>
      <c r="S10" s="68"/>
      <c r="T10" s="69"/>
    </row>
    <row r="11" spans="2:49" ht="30" customHeight="1">
      <c r="C11" s="327" t="s">
        <v>131</v>
      </c>
      <c r="D11" s="62"/>
      <c r="E11" s="64" t="s">
        <v>231</v>
      </c>
      <c r="K11" s="68"/>
      <c r="L11" s="68"/>
      <c r="M11" s="68"/>
      <c r="N11" s="68"/>
      <c r="O11" s="68"/>
      <c r="P11" s="68"/>
      <c r="Q11" s="69"/>
      <c r="R11" s="69"/>
      <c r="S11" s="68"/>
      <c r="T11" s="69"/>
    </row>
    <row r="12" spans="2:49" ht="30" customHeight="1">
      <c r="C12" s="327" t="s">
        <v>131</v>
      </c>
      <c r="D12" s="62"/>
      <c r="K12" s="68"/>
      <c r="L12" s="68"/>
      <c r="M12" s="68"/>
      <c r="N12" s="68"/>
      <c r="O12" s="68"/>
      <c r="P12" s="68"/>
      <c r="Q12" s="69"/>
      <c r="R12" s="69"/>
      <c r="S12" s="68"/>
      <c r="T12" s="69"/>
    </row>
    <row r="13" spans="2:49" ht="30" customHeight="1">
      <c r="C13" s="327" t="s">
        <v>131</v>
      </c>
      <c r="D13" s="62"/>
      <c r="K13" s="68"/>
      <c r="L13" s="68"/>
      <c r="M13" s="68"/>
      <c r="N13" s="68"/>
      <c r="O13" s="68"/>
      <c r="P13" s="68"/>
      <c r="Q13" s="69"/>
      <c r="R13" s="69"/>
      <c r="S13" s="68"/>
      <c r="T13" s="69"/>
    </row>
    <row r="14" spans="2:49" ht="30" customHeight="1">
      <c r="C14" s="327" t="s">
        <v>131</v>
      </c>
      <c r="D14" s="62"/>
      <c r="K14" s="68"/>
      <c r="L14" s="68"/>
      <c r="M14" s="68"/>
      <c r="N14" s="68"/>
      <c r="O14" s="68"/>
      <c r="P14" s="68"/>
      <c r="Q14" s="69"/>
      <c r="R14" s="69"/>
      <c r="S14" s="68"/>
      <c r="T14" s="69"/>
    </row>
    <row r="15" spans="2:49" ht="30" customHeight="1">
      <c r="C15" s="327" t="s">
        <v>131</v>
      </c>
      <c r="D15" s="62"/>
      <c r="K15" s="68"/>
      <c r="L15" s="68"/>
      <c r="M15" s="68"/>
      <c r="N15" s="68"/>
      <c r="O15" s="68"/>
      <c r="P15" s="68"/>
      <c r="Q15" s="69"/>
      <c r="R15" s="69"/>
      <c r="S15" s="68"/>
      <c r="T15" s="69"/>
    </row>
    <row r="16" spans="2:49" ht="30" customHeight="1">
      <c r="C16" s="327" t="s">
        <v>131</v>
      </c>
      <c r="D16" s="62"/>
      <c r="K16" s="68"/>
      <c r="L16" s="68"/>
      <c r="M16" s="68"/>
      <c r="N16" s="68"/>
      <c r="O16" s="68"/>
      <c r="P16" s="68"/>
      <c r="Q16" s="69"/>
      <c r="R16" s="69"/>
      <c r="S16" s="68"/>
      <c r="T16" s="69"/>
    </row>
    <row r="17" spans="2:20" ht="30" customHeight="1">
      <c r="B17" s="63"/>
      <c r="C17" s="327" t="s">
        <v>131</v>
      </c>
      <c r="D17" s="62"/>
      <c r="K17" s="68"/>
      <c r="L17" s="68"/>
      <c r="M17" s="68"/>
      <c r="N17" s="68"/>
      <c r="O17" s="68"/>
      <c r="P17" s="68"/>
      <c r="Q17" s="69"/>
      <c r="R17" s="69"/>
      <c r="S17" s="68"/>
      <c r="T17" s="69"/>
    </row>
    <row r="18" spans="2:20" ht="30" customHeight="1">
      <c r="B18" s="63"/>
      <c r="C18" s="327" t="s">
        <v>131</v>
      </c>
      <c r="D18" s="62"/>
      <c r="K18" s="68"/>
      <c r="L18" s="68"/>
      <c r="M18" s="68"/>
      <c r="N18" s="68"/>
      <c r="O18" s="68"/>
      <c r="P18" s="68"/>
      <c r="Q18" s="69"/>
      <c r="R18" s="69"/>
      <c r="S18" s="68"/>
      <c r="T18" s="69"/>
    </row>
    <row r="19" spans="2:20" ht="30" customHeight="1">
      <c r="B19" s="63"/>
      <c r="C19" s="327" t="s">
        <v>131</v>
      </c>
      <c r="D19" s="62"/>
      <c r="K19" s="68"/>
      <c r="L19" s="68"/>
      <c r="M19" s="68"/>
      <c r="N19" s="68"/>
      <c r="O19" s="68"/>
      <c r="P19" s="68"/>
      <c r="Q19" s="69"/>
      <c r="R19" s="69"/>
      <c r="S19" s="68"/>
      <c r="T19" s="69"/>
    </row>
    <row r="20" spans="2:20" ht="30" customHeight="1">
      <c r="B20" s="63"/>
      <c r="C20" s="327" t="s">
        <v>131</v>
      </c>
      <c r="D20" s="62"/>
      <c r="K20" s="68"/>
      <c r="L20" s="68"/>
      <c r="M20" s="68"/>
      <c r="N20" s="68"/>
      <c r="O20" s="68"/>
      <c r="P20" s="68"/>
      <c r="Q20" s="69"/>
      <c r="R20" s="69"/>
      <c r="S20" s="68"/>
      <c r="T20" s="69"/>
    </row>
    <row r="21" spans="2:20" ht="30" customHeight="1">
      <c r="B21" s="63"/>
      <c r="C21" s="327" t="s">
        <v>131</v>
      </c>
      <c r="D21" s="62"/>
      <c r="K21" s="68"/>
      <c r="L21" s="68"/>
      <c r="M21" s="68"/>
      <c r="N21" s="68"/>
      <c r="O21" s="68"/>
      <c r="P21" s="68"/>
      <c r="Q21" s="69"/>
      <c r="R21" s="69"/>
      <c r="S21" s="68"/>
      <c r="T21" s="69"/>
    </row>
    <row r="22" spans="2:20" ht="30" customHeight="1">
      <c r="B22" s="63"/>
      <c r="C22" s="327" t="s">
        <v>131</v>
      </c>
      <c r="D22" s="62"/>
      <c r="K22" s="68"/>
      <c r="L22" s="68"/>
      <c r="M22" s="68"/>
      <c r="N22" s="68"/>
      <c r="O22" s="68"/>
      <c r="P22" s="68"/>
      <c r="Q22" s="69"/>
      <c r="R22" s="69"/>
      <c r="S22" s="68"/>
      <c r="T22" s="69"/>
    </row>
    <row r="23" spans="2:20" ht="30" customHeight="1">
      <c r="B23" s="63"/>
      <c r="C23" s="327" t="s">
        <v>131</v>
      </c>
      <c r="D23" s="62"/>
      <c r="K23" s="68"/>
      <c r="L23" s="68"/>
      <c r="M23" s="68"/>
      <c r="N23" s="68"/>
      <c r="O23" s="68"/>
      <c r="P23" s="68"/>
      <c r="Q23" s="69"/>
      <c r="R23" s="69"/>
      <c r="S23" s="68"/>
      <c r="T23" s="69"/>
    </row>
    <row r="24" spans="2:20" ht="30" customHeight="1">
      <c r="B24" s="63"/>
      <c r="C24" s="327" t="s">
        <v>131</v>
      </c>
      <c r="D24" s="62"/>
      <c r="K24" s="68"/>
      <c r="L24" s="68"/>
      <c r="M24" s="68"/>
      <c r="N24" s="68"/>
      <c r="O24" s="68"/>
      <c r="P24" s="68"/>
      <c r="Q24" s="69"/>
      <c r="R24" s="69"/>
      <c r="S24" s="68"/>
      <c r="T24" s="69"/>
    </row>
    <row r="25" spans="2:20" ht="30" customHeight="1">
      <c r="B25" s="63"/>
      <c r="C25" s="327" t="s">
        <v>131</v>
      </c>
      <c r="D25" s="62"/>
      <c r="K25" s="68"/>
      <c r="L25" s="68"/>
      <c r="M25" s="68"/>
      <c r="N25" s="68"/>
      <c r="O25" s="68"/>
      <c r="P25" s="68"/>
      <c r="Q25" s="69"/>
      <c r="R25" s="69"/>
      <c r="S25" s="68"/>
      <c r="T25" s="69"/>
    </row>
    <row r="26" spans="2:20" ht="30" customHeight="1">
      <c r="B26" s="63"/>
      <c r="D26" s="62"/>
      <c r="K26" s="68"/>
      <c r="L26" s="68"/>
      <c r="M26" s="68"/>
      <c r="N26" s="68"/>
      <c r="O26" s="68"/>
      <c r="P26" s="68"/>
      <c r="Q26" s="69"/>
      <c r="R26" s="69"/>
      <c r="S26" s="68"/>
      <c r="T26" s="69"/>
    </row>
    <row r="27" spans="2:20" ht="30" customHeight="1">
      <c r="B27" s="63"/>
      <c r="D27" s="62"/>
      <c r="Q27" s="68"/>
    </row>
    <row r="28" spans="2:20" ht="30" customHeight="1">
      <c r="B28" s="63"/>
      <c r="D28" s="62"/>
      <c r="Q28" s="68"/>
    </row>
    <row r="29" spans="2:20" ht="30" customHeight="1">
      <c r="B29" s="63"/>
      <c r="D29" s="62"/>
      <c r="Q29" s="68"/>
    </row>
    <row r="30" spans="2:20" ht="30" customHeight="1">
      <c r="B30" s="63"/>
      <c r="D30" s="62"/>
      <c r="Q30" s="68"/>
    </row>
    <row r="31" spans="2:20" ht="30" customHeight="1">
      <c r="B31" s="63"/>
      <c r="D31" s="62"/>
      <c r="Q31" s="68"/>
    </row>
    <row r="32" spans="2:20" ht="30" customHeight="1">
      <c r="B32" s="63"/>
      <c r="D32" s="62"/>
      <c r="Q32" s="68"/>
    </row>
    <row r="33" spans="2:17" ht="30" customHeight="1">
      <c r="B33" s="63"/>
      <c r="D33" s="62"/>
      <c r="Q33" s="68"/>
    </row>
    <row r="34" spans="2:17" ht="30" customHeight="1">
      <c r="B34" s="63"/>
      <c r="D34" s="62"/>
      <c r="Q34" s="68"/>
    </row>
    <row r="35" spans="2:17" ht="30" customHeight="1">
      <c r="D35" s="62"/>
      <c r="Q35" s="68"/>
    </row>
    <row r="36" spans="2:17" ht="30" customHeight="1">
      <c r="D36" s="62"/>
      <c r="Q36" s="68"/>
    </row>
    <row r="37" spans="2:17" ht="30" customHeight="1">
      <c r="D37" s="62"/>
      <c r="Q37" s="68"/>
    </row>
    <row r="38" spans="2:17" ht="30" customHeight="1">
      <c r="D38" s="62"/>
      <c r="Q38" s="68"/>
    </row>
    <row r="39" spans="2:17" ht="30" customHeight="1">
      <c r="D39" s="62"/>
      <c r="Q39" s="68"/>
    </row>
    <row r="40" spans="2:17" ht="30" customHeight="1">
      <c r="D40" s="62"/>
      <c r="Q40" s="68"/>
    </row>
    <row r="41" spans="2:17" ht="30" customHeight="1">
      <c r="D41" s="62"/>
      <c r="Q41" s="68"/>
    </row>
    <row r="42" spans="2:17" ht="30" customHeight="1">
      <c r="D42" s="62"/>
      <c r="Q42" s="68"/>
    </row>
    <row r="43" spans="2:17" ht="30" customHeight="1">
      <c r="D43" s="62"/>
      <c r="Q43" s="68"/>
    </row>
    <row r="44" spans="2:17" ht="30" customHeight="1">
      <c r="D44" s="62"/>
      <c r="Q44" s="68"/>
    </row>
    <row r="45" spans="2:17" ht="30" customHeight="1">
      <c r="D45" s="62"/>
    </row>
    <row r="46" spans="2:17" ht="30" customHeight="1">
      <c r="D46" s="62"/>
    </row>
    <row r="47" spans="2:17" ht="30" customHeight="1">
      <c r="D47" s="62"/>
    </row>
    <row r="48" spans="2:17" ht="30" customHeight="1">
      <c r="D48" s="62"/>
    </row>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15" customHeight="1"/>
    <row r="103" ht="15" customHeight="1"/>
    <row r="104" ht="15" customHeight="1"/>
    <row r="105" ht="15" customHeight="1"/>
    <row r="106" ht="15" customHeight="1"/>
  </sheetData>
  <sheetProtection algorithmName="SHA-512" hashValue="yoczAQpbHoid363EbqzGcZKRs0p2YCD4vLKgZQoDhstNpx1vzNLbfm657C5azIuiA5k+9KNe7ruB0vtQz4WCcg==" saltValue="uE0TghUDF/swB+XscAsVbA==" spinCount="100000" sheet="1" objects="1" scenarios="1" formatCells="0" formatColumns="0" formatRows="0" selectLockedCells="1"/>
  <autoFilter ref="C5:C25" xr:uid="{F0922DEC-F11B-483E-8B9D-56898F5D85B3}"/>
  <mergeCells count="5">
    <mergeCell ref="C1:D1"/>
    <mergeCell ref="E1:F1"/>
    <mergeCell ref="G1:H1"/>
    <mergeCell ref="I1:J1"/>
    <mergeCell ref="K1:L1"/>
  </mergeCells>
  <printOptions horizontalCentered="1"/>
  <pageMargins left="0.23622047244094491" right="0.23622047244094491" top="0.74803149606299213" bottom="0.74803149606299213" header="0.31496062992125984" footer="0.31496062992125984"/>
  <pageSetup paperSize="9" scale="26" fitToWidth="0"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Q5"/>
  <sheetViews>
    <sheetView showGridLines="0" zoomScale="90" zoomScaleNormal="90" zoomScalePageLayoutView="80" workbookViewId="0">
      <pane ySplit="2" topLeftCell="A3" activePane="bottomLeft" state="frozen"/>
      <selection activeCell="B1" sqref="B1"/>
      <selection pane="bottomLeft" activeCell="C3" sqref="C3"/>
    </sheetView>
  </sheetViews>
  <sheetFormatPr baseColWidth="10" defaultColWidth="12.53125" defaultRowHeight="15.75"/>
  <cols>
    <col min="1" max="1" width="2.33203125" style="79" customWidth="1"/>
    <col min="2" max="2" width="1.46484375" style="79" customWidth="1"/>
    <col min="3" max="3" width="50.33203125" style="79" bestFit="1" customWidth="1"/>
    <col min="4" max="6" width="31.33203125" style="79" customWidth="1"/>
    <col min="7" max="7" width="29.1328125" style="79" customWidth="1"/>
    <col min="8" max="8" width="1" style="79" customWidth="1"/>
    <col min="9" max="10" width="31.33203125" style="79" customWidth="1"/>
    <col min="11" max="11" width="12.53125" style="79" customWidth="1"/>
    <col min="12" max="14" width="12.53125" style="79"/>
    <col min="15" max="15" width="12.53125" style="79" customWidth="1"/>
    <col min="16" max="19" width="12.53125" style="79"/>
    <col min="20" max="20" width="5.86328125" style="79" customWidth="1"/>
    <col min="21" max="16384" width="12.53125" style="79"/>
  </cols>
  <sheetData>
    <row r="1" spans="2:17" s="74" customFormat="1" ht="39" customHeight="1">
      <c r="B1" s="224"/>
      <c r="C1" s="294"/>
      <c r="D1" s="294"/>
      <c r="E1" s="294"/>
      <c r="F1" s="294"/>
      <c r="G1" s="294"/>
      <c r="H1" s="294"/>
      <c r="I1" s="294"/>
      <c r="J1" s="294"/>
      <c r="K1" s="294"/>
      <c r="L1" s="294"/>
      <c r="M1" s="73"/>
    </row>
    <row r="2" spans="2:17" s="75" customFormat="1" ht="30" customHeight="1">
      <c r="D2" s="76"/>
      <c r="E2" s="77"/>
      <c r="F2" s="77"/>
      <c r="G2" s="77"/>
      <c r="H2" s="77"/>
      <c r="I2" s="78"/>
      <c r="J2" s="78"/>
      <c r="K2" s="78"/>
      <c r="L2" s="78"/>
      <c r="M2" s="78"/>
      <c r="N2" s="78"/>
      <c r="O2" s="78"/>
      <c r="P2" s="78"/>
      <c r="Q2" s="78"/>
    </row>
    <row r="3" spans="2:17" s="323" customFormat="1" ht="45" customHeight="1">
      <c r="C3" s="322" t="s">
        <v>323</v>
      </c>
      <c r="D3" s="319"/>
      <c r="E3" s="320"/>
      <c r="F3" s="320"/>
      <c r="G3" s="320"/>
      <c r="H3" s="320"/>
      <c r="I3" s="321"/>
      <c r="J3" s="321"/>
      <c r="K3" s="321"/>
      <c r="L3" s="321"/>
      <c r="M3" s="321"/>
      <c r="N3" s="321"/>
      <c r="O3" s="321"/>
      <c r="P3" s="321"/>
      <c r="Q3" s="321"/>
    </row>
    <row r="4" spans="2:17" ht="13.5" customHeight="1">
      <c r="D4" s="80"/>
      <c r="E4" s="81"/>
      <c r="F4" s="81"/>
      <c r="G4" s="81"/>
      <c r="H4" s="81"/>
      <c r="I4" s="82"/>
      <c r="J4" s="82"/>
      <c r="K4" s="82"/>
      <c r="L4" s="82"/>
      <c r="M4" s="82"/>
      <c r="N4" s="82"/>
      <c r="O4" s="82"/>
      <c r="P4" s="82"/>
      <c r="Q4" s="82"/>
    </row>
    <row r="5" spans="2:17" s="45" customFormat="1" ht="38.25" customHeight="1">
      <c r="C5" s="296" t="s">
        <v>302</v>
      </c>
      <c r="D5" s="296"/>
      <c r="E5" s="296"/>
      <c r="F5" s="296"/>
      <c r="G5" s="296"/>
    </row>
  </sheetData>
  <sheetProtection algorithmName="SHA-512" hashValue="AnGzNx02fWBt3OccibJRRdyDxXyUVJuNILO1EAXI3qwP+F1hmfTimZ7lNzJLDAfxGesHnQL1FpiW1XLk3giGBQ==" saltValue="N+Q7KxsvlaYKZy88Zdavsg==" spinCount="100000" sheet="1" objects="1" scenarios="1" formatCells="0" formatColumns="0" formatRows="0" selectLockedCells="1"/>
  <mergeCells count="6">
    <mergeCell ref="K1:L1"/>
    <mergeCell ref="C5:G5"/>
    <mergeCell ref="C1:D1"/>
    <mergeCell ref="E1:F1"/>
    <mergeCell ref="G1:H1"/>
    <mergeCell ref="I1:J1"/>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dimension ref="A1:G24"/>
  <sheetViews>
    <sheetView topLeftCell="A5" zoomScale="90" zoomScaleNormal="90" zoomScalePageLayoutView="90" workbookViewId="0">
      <selection activeCell="C3" sqref="C3"/>
    </sheetView>
  </sheetViews>
  <sheetFormatPr baseColWidth="10" defaultColWidth="11.46484375" defaultRowHeight="14.25"/>
  <cols>
    <col min="1" max="2" width="11.46484375" style="5"/>
    <col min="3" max="3" width="52.33203125" style="5" customWidth="1"/>
    <col min="4" max="4" width="39.46484375" style="5" customWidth="1"/>
    <col min="5" max="6" width="44.1328125" style="5" customWidth="1"/>
    <col min="7" max="16384" width="11.46484375" style="5"/>
  </cols>
  <sheetData>
    <row r="1" spans="1:7" ht="14.65" thickBot="1"/>
    <row r="2" spans="1:7" ht="15" thickTop="1" thickBot="1">
      <c r="C2" s="6" t="s">
        <v>1</v>
      </c>
      <c r="D2" s="6" t="s">
        <v>2</v>
      </c>
      <c r="E2" s="6" t="s">
        <v>3</v>
      </c>
      <c r="F2" s="6" t="s">
        <v>4</v>
      </c>
    </row>
    <row r="3" spans="1:7" s="324" customFormat="1" ht="45" customHeight="1" thickTop="1">
      <c r="C3" s="326" t="s">
        <v>322</v>
      </c>
      <c r="D3" s="325"/>
      <c r="E3" s="325"/>
      <c r="F3" s="325"/>
    </row>
    <row r="4" spans="1:7" ht="96.75" customHeight="1">
      <c r="A4" s="5" t="e">
        <f>#REF!</f>
        <v>#REF!</v>
      </c>
      <c r="B4" s="5" t="s">
        <v>5</v>
      </c>
      <c r="C4" s="7" t="s">
        <v>7</v>
      </c>
      <c r="D4" s="7" t="s">
        <v>8</v>
      </c>
      <c r="E4" s="7" t="s">
        <v>10</v>
      </c>
      <c r="F4" s="7" t="s">
        <v>13</v>
      </c>
      <c r="G4" s="7"/>
    </row>
    <row r="5" spans="1:7" ht="96.75" customHeight="1">
      <c r="A5" s="5" t="e">
        <f>#REF!</f>
        <v>#REF!</v>
      </c>
      <c r="B5" s="5" t="s">
        <v>6</v>
      </c>
      <c r="C5" s="7" t="s">
        <v>18</v>
      </c>
      <c r="D5" s="7" t="s">
        <v>9</v>
      </c>
      <c r="E5" s="7" t="s">
        <v>11</v>
      </c>
      <c r="F5" s="7" t="s">
        <v>12</v>
      </c>
    </row>
    <row r="6" spans="1:7" ht="14.65" thickBot="1"/>
    <row r="7" spans="1:7" ht="15" thickTop="1" thickBot="1">
      <c r="C7" s="6" t="s">
        <v>0</v>
      </c>
      <c r="D7" s="6" t="s">
        <v>14</v>
      </c>
    </row>
    <row r="8" spans="1:7" ht="15" customHeight="1" thickTop="1">
      <c r="C8" s="10" t="s">
        <v>70</v>
      </c>
      <c r="D8" s="5" t="s">
        <v>71</v>
      </c>
    </row>
    <row r="9" spans="1:7" ht="15" customHeight="1">
      <c r="C9" s="10" t="s">
        <v>72</v>
      </c>
      <c r="D9" s="25" t="s">
        <v>73</v>
      </c>
    </row>
    <row r="10" spans="1:7" ht="15" customHeight="1">
      <c r="C10" s="5" t="s">
        <v>84</v>
      </c>
      <c r="D10" s="10" t="s">
        <v>86</v>
      </c>
    </row>
    <row r="11" spans="1:7" ht="15" customHeight="1">
      <c r="C11" s="5" t="s">
        <v>74</v>
      </c>
      <c r="D11" s="27" t="s">
        <v>75</v>
      </c>
    </row>
    <row r="12" spans="1:7" ht="15" customHeight="1">
      <c r="C12" s="5" t="s">
        <v>76</v>
      </c>
      <c r="D12" s="27" t="s">
        <v>77</v>
      </c>
    </row>
    <row r="13" spans="1:7" ht="15" customHeight="1">
      <c r="C13" s="5" t="s">
        <v>85</v>
      </c>
      <c r="D13" s="26" t="s">
        <v>87</v>
      </c>
    </row>
    <row r="14" spans="1:7" ht="15" customHeight="1">
      <c r="C14" s="5" t="s">
        <v>78</v>
      </c>
      <c r="D14" s="27" t="s">
        <v>88</v>
      </c>
    </row>
    <row r="15" spans="1:7" ht="15" customHeight="1">
      <c r="C15" s="5" t="s">
        <v>79</v>
      </c>
      <c r="D15" s="25" t="s">
        <v>89</v>
      </c>
    </row>
    <row r="16" spans="1:7" ht="15" customHeight="1">
      <c r="C16" s="5" t="s">
        <v>81</v>
      </c>
      <c r="D16" s="28" t="s">
        <v>80</v>
      </c>
    </row>
    <row r="17" spans="3:4" ht="15" customHeight="1">
      <c r="C17" s="5" t="s">
        <v>82</v>
      </c>
      <c r="D17" s="29" t="s">
        <v>83</v>
      </c>
    </row>
    <row r="18" spans="3:4" ht="15" customHeight="1">
      <c r="C18" s="5" t="s">
        <v>30</v>
      </c>
      <c r="D18" s="5" t="s">
        <v>15</v>
      </c>
    </row>
    <row r="19" spans="3:4" ht="15" customHeight="1">
      <c r="C19" s="5" t="s">
        <v>90</v>
      </c>
      <c r="D19" s="5" t="s">
        <v>32</v>
      </c>
    </row>
    <row r="20" spans="3:4" ht="15" customHeight="1">
      <c r="C20" s="5" t="s">
        <v>91</v>
      </c>
      <c r="D20" s="5" t="s">
        <v>41</v>
      </c>
    </row>
    <row r="21" spans="3:4" ht="15" customHeight="1">
      <c r="C21" s="5" t="s">
        <v>92</v>
      </c>
      <c r="D21" s="5" t="s">
        <v>31</v>
      </c>
    </row>
    <row r="22" spans="3:4" ht="15" customHeight="1">
      <c r="C22" s="5" t="s">
        <v>93</v>
      </c>
      <c r="D22" s="5" t="s">
        <v>19</v>
      </c>
    </row>
    <row r="23" spans="3:4" ht="15" customHeight="1"/>
    <row r="24" spans="3:4" ht="15" customHeight="1"/>
  </sheetData>
  <sheetProtection selectLockedCells="1" selectUnlockedCells="1"/>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AV206"/>
  <sheetViews>
    <sheetView showGridLines="0" zoomScale="90" zoomScaleNormal="90" zoomScalePageLayoutView="90" workbookViewId="0">
      <pane ySplit="5" topLeftCell="A6" activePane="bottomLeft" state="frozen"/>
      <selection activeCell="C3" sqref="C3"/>
      <selection pane="bottomLeft" activeCell="C6" sqref="C6"/>
    </sheetView>
  </sheetViews>
  <sheetFormatPr baseColWidth="10" defaultColWidth="0" defaultRowHeight="0" customHeight="1" zeroHeight="1"/>
  <cols>
    <col min="1" max="1" width="2.33203125" style="64" customWidth="1"/>
    <col min="2" max="2" width="1.46484375" style="62" customWidth="1"/>
    <col min="3" max="3" width="50.6640625" style="62" customWidth="1"/>
    <col min="4" max="4" width="30.6640625" style="72" customWidth="1"/>
    <col min="5" max="5" width="37.1328125" style="72" customWidth="1"/>
    <col min="6" max="6" width="18.46484375" style="62" customWidth="1"/>
    <col min="7" max="7" width="10.46484375" style="63" customWidth="1"/>
    <col min="8" max="8" width="20.46484375" style="63" customWidth="1"/>
    <col min="9" max="12" width="8.86328125" style="63" customWidth="1"/>
    <col min="13" max="13" width="8.6640625" style="63" customWidth="1"/>
    <col min="14" max="19" width="8.86328125" style="63" customWidth="1"/>
    <col min="20" max="20" width="9.1328125" style="63" customWidth="1"/>
    <col min="21" max="49" width="9.1328125" style="64" hidden="1" customWidth="1"/>
    <col min="50" max="16384" width="9.1328125" style="64" hidden="1"/>
  </cols>
  <sheetData>
    <row r="1" spans="2:48" s="56" customFormat="1" ht="39" customHeight="1">
      <c r="B1" s="220"/>
      <c r="C1" s="255"/>
      <c r="D1" s="255"/>
      <c r="E1" s="255"/>
      <c r="F1" s="255"/>
      <c r="G1" s="255"/>
      <c r="H1" s="255"/>
      <c r="I1" s="255"/>
      <c r="J1" s="255"/>
      <c r="K1" s="255"/>
      <c r="L1" s="255"/>
      <c r="M1" s="57"/>
    </row>
    <row r="2" spans="2:48" s="58" customFormat="1" ht="30" customHeight="1">
      <c r="D2" s="59"/>
      <c r="E2" s="60"/>
      <c r="F2" s="60"/>
      <c r="G2" s="60"/>
      <c r="H2" s="60"/>
      <c r="I2" s="61"/>
      <c r="J2" s="61"/>
      <c r="K2" s="61"/>
      <c r="L2" s="61"/>
      <c r="M2" s="61"/>
      <c r="N2" s="61"/>
      <c r="O2" s="61"/>
      <c r="P2" s="61"/>
      <c r="Q2" s="61"/>
    </row>
    <row r="3" spans="2:48" s="302" customFormat="1" ht="45" customHeight="1">
      <c r="C3" s="306" t="s">
        <v>323</v>
      </c>
      <c r="D3" s="303"/>
      <c r="E3" s="304"/>
      <c r="F3" s="304"/>
      <c r="G3" s="304"/>
      <c r="H3" s="304"/>
      <c r="I3" s="305"/>
      <c r="J3" s="305"/>
      <c r="K3" s="305"/>
      <c r="L3" s="305"/>
      <c r="M3" s="305"/>
      <c r="N3" s="305"/>
      <c r="O3" s="305"/>
      <c r="P3" s="305"/>
      <c r="Q3" s="305"/>
    </row>
    <row r="4" spans="2:48" ht="19.5" customHeight="1" thickBot="1">
      <c r="D4" s="62"/>
      <c r="E4" s="62"/>
    </row>
    <row r="5" spans="2:48" s="67" customFormat="1" ht="29.25" customHeight="1" thickTop="1" thickBot="1">
      <c r="B5" s="65"/>
      <c r="C5" s="136" t="s">
        <v>146</v>
      </c>
      <c r="D5" s="136" t="s">
        <v>101</v>
      </c>
      <c r="E5" s="62"/>
      <c r="F5" s="62"/>
      <c r="G5" s="66"/>
      <c r="H5" s="66"/>
      <c r="I5" s="66"/>
      <c r="J5" s="66"/>
      <c r="K5" s="66"/>
      <c r="L5" s="66"/>
      <c r="M5" s="66"/>
      <c r="N5" s="66"/>
      <c r="O5" s="66"/>
      <c r="P5" s="66"/>
      <c r="Q5" s="66"/>
      <c r="R5" s="66"/>
      <c r="S5" s="66"/>
      <c r="T5" s="66"/>
      <c r="U5" s="67">
        <v>1</v>
      </c>
      <c r="V5" s="67">
        <v>1</v>
      </c>
      <c r="W5" s="67">
        <v>1</v>
      </c>
      <c r="X5" s="67">
        <v>1</v>
      </c>
      <c r="Y5" s="67">
        <v>2</v>
      </c>
      <c r="Z5" s="67">
        <v>2</v>
      </c>
      <c r="AA5" s="67">
        <v>2</v>
      </c>
      <c r="AB5" s="67">
        <v>2</v>
      </c>
      <c r="AC5" s="67">
        <v>2</v>
      </c>
      <c r="AD5" s="67">
        <v>2</v>
      </c>
      <c r="AE5" s="67">
        <v>2</v>
      </c>
      <c r="AF5" s="67">
        <v>2</v>
      </c>
      <c r="AG5" s="67">
        <v>2</v>
      </c>
      <c r="AH5" s="67">
        <v>2</v>
      </c>
      <c r="AI5" s="67">
        <v>2</v>
      </c>
      <c r="AJ5" s="67">
        <v>2</v>
      </c>
      <c r="AK5" s="67">
        <v>3</v>
      </c>
      <c r="AL5" s="67">
        <v>3</v>
      </c>
      <c r="AM5" s="67">
        <v>3</v>
      </c>
      <c r="AN5" s="67">
        <v>3</v>
      </c>
      <c r="AO5" s="67">
        <v>3</v>
      </c>
      <c r="AP5" s="67">
        <v>3</v>
      </c>
      <c r="AQ5" s="67">
        <v>3</v>
      </c>
      <c r="AR5" s="67">
        <v>3</v>
      </c>
      <c r="AS5" s="67">
        <v>3</v>
      </c>
      <c r="AT5" s="67">
        <v>3</v>
      </c>
      <c r="AU5" s="67">
        <v>3</v>
      </c>
      <c r="AV5" s="67">
        <v>3</v>
      </c>
    </row>
    <row r="6" spans="2:48" ht="30" customHeight="1" thickTop="1">
      <c r="C6" s="151" t="s">
        <v>132</v>
      </c>
      <c r="D6" s="152" t="s">
        <v>130</v>
      </c>
      <c r="E6" s="62"/>
    </row>
    <row r="7" spans="2:48" ht="30" customHeight="1" thickBot="1">
      <c r="C7" s="150" t="s">
        <v>133</v>
      </c>
      <c r="D7" s="152" t="s">
        <v>245</v>
      </c>
      <c r="E7" s="62"/>
      <c r="L7" s="68"/>
      <c r="M7" s="69"/>
      <c r="N7" s="69"/>
      <c r="O7" s="69"/>
      <c r="P7" s="69"/>
      <c r="Q7" s="69"/>
      <c r="R7" s="68"/>
      <c r="S7" s="69"/>
    </row>
    <row r="8" spans="2:48" ht="30" customHeight="1" thickTop="1">
      <c r="C8" s="328" t="s">
        <v>134</v>
      </c>
      <c r="D8" s="329" t="s">
        <v>246</v>
      </c>
      <c r="E8" s="62"/>
      <c r="G8" s="70"/>
      <c r="L8" s="68"/>
      <c r="M8" s="69"/>
      <c r="N8" s="69"/>
      <c r="O8" s="69"/>
      <c r="P8" s="69"/>
      <c r="Q8" s="69"/>
      <c r="R8" s="68"/>
      <c r="S8" s="69"/>
    </row>
    <row r="9" spans="2:48" ht="30" customHeight="1">
      <c r="C9" s="328" t="s">
        <v>135</v>
      </c>
      <c r="D9" s="329" t="s">
        <v>128</v>
      </c>
      <c r="E9" s="62"/>
      <c r="G9" s="71"/>
      <c r="L9" s="68"/>
      <c r="M9" s="69"/>
      <c r="N9" s="69"/>
      <c r="O9" s="69"/>
      <c r="P9" s="69"/>
      <c r="Q9" s="69"/>
      <c r="R9" s="68"/>
      <c r="S9" s="69"/>
    </row>
    <row r="10" spans="2:48" ht="30" customHeight="1">
      <c r="C10" s="328" t="s">
        <v>136</v>
      </c>
      <c r="D10" s="329" t="s">
        <v>129</v>
      </c>
      <c r="E10" s="62"/>
      <c r="L10" s="68"/>
      <c r="M10" s="69"/>
      <c r="N10" s="69"/>
      <c r="O10" s="69"/>
      <c r="P10" s="69"/>
      <c r="Q10" s="69"/>
      <c r="R10" s="68"/>
      <c r="S10" s="69"/>
    </row>
    <row r="11" spans="2:48" ht="30" customHeight="1">
      <c r="C11" s="328" t="s">
        <v>131</v>
      </c>
      <c r="D11" s="329" t="s">
        <v>131</v>
      </c>
      <c r="E11" s="62"/>
      <c r="L11" s="68"/>
      <c r="M11" s="69"/>
      <c r="N11" s="69"/>
      <c r="O11" s="69"/>
      <c r="P11" s="69"/>
      <c r="Q11" s="69"/>
      <c r="R11" s="68"/>
      <c r="S11" s="69"/>
    </row>
    <row r="12" spans="2:48" ht="30" customHeight="1">
      <c r="C12" s="328" t="s">
        <v>131</v>
      </c>
      <c r="D12" s="329" t="s">
        <v>131</v>
      </c>
      <c r="E12" s="62"/>
      <c r="L12" s="68"/>
      <c r="M12" s="69"/>
      <c r="N12" s="69"/>
      <c r="O12" s="69"/>
      <c r="P12" s="69"/>
      <c r="Q12" s="69"/>
      <c r="R12" s="68"/>
      <c r="S12" s="69"/>
    </row>
    <row r="13" spans="2:48" ht="30" customHeight="1">
      <c r="C13" s="328" t="s">
        <v>131</v>
      </c>
      <c r="D13" s="329" t="s">
        <v>131</v>
      </c>
      <c r="E13" s="62"/>
      <c r="L13" s="68"/>
      <c r="M13" s="69"/>
      <c r="N13" s="69"/>
      <c r="O13" s="69"/>
      <c r="P13" s="69"/>
      <c r="Q13" s="69"/>
      <c r="R13" s="68"/>
      <c r="S13" s="69"/>
    </row>
    <row r="14" spans="2:48" ht="30" customHeight="1">
      <c r="C14" s="328" t="s">
        <v>131</v>
      </c>
      <c r="D14" s="329" t="s">
        <v>131</v>
      </c>
      <c r="E14" s="62"/>
      <c r="L14" s="68"/>
      <c r="M14" s="69"/>
      <c r="N14" s="69"/>
      <c r="O14" s="69"/>
      <c r="P14" s="69"/>
      <c r="Q14" s="69"/>
      <c r="R14" s="68"/>
      <c r="S14" s="69"/>
    </row>
    <row r="15" spans="2:48" ht="30" customHeight="1">
      <c r="C15" s="328" t="s">
        <v>131</v>
      </c>
      <c r="D15" s="329" t="s">
        <v>131</v>
      </c>
      <c r="E15" s="62"/>
      <c r="L15" s="68"/>
      <c r="M15" s="69"/>
      <c r="N15" s="69"/>
      <c r="O15" s="69"/>
      <c r="P15" s="69"/>
      <c r="Q15" s="69"/>
      <c r="R15" s="68"/>
      <c r="S15" s="69"/>
    </row>
    <row r="16" spans="2:48" ht="30" customHeight="1">
      <c r="C16" s="328" t="s">
        <v>131</v>
      </c>
      <c r="D16" s="329" t="s">
        <v>131</v>
      </c>
      <c r="E16" s="62"/>
      <c r="L16" s="68"/>
      <c r="M16" s="69"/>
      <c r="N16" s="69"/>
      <c r="O16" s="69"/>
      <c r="P16" s="69"/>
      <c r="Q16" s="69"/>
      <c r="R16" s="68"/>
      <c r="S16" s="69"/>
    </row>
    <row r="17" spans="2:19" ht="30" customHeight="1">
      <c r="B17" s="63"/>
      <c r="C17" s="328" t="s">
        <v>131</v>
      </c>
      <c r="D17" s="329" t="s">
        <v>131</v>
      </c>
      <c r="E17" s="62"/>
      <c r="L17" s="68"/>
      <c r="M17" s="69"/>
      <c r="N17" s="69"/>
      <c r="O17" s="69"/>
      <c r="P17" s="69"/>
      <c r="Q17" s="69"/>
      <c r="R17" s="68"/>
      <c r="S17" s="69"/>
    </row>
    <row r="18" spans="2:19" ht="30" customHeight="1">
      <c r="B18" s="63"/>
      <c r="C18" s="328" t="s">
        <v>131</v>
      </c>
      <c r="D18" s="329" t="s">
        <v>131</v>
      </c>
      <c r="E18" s="62"/>
      <c r="L18" s="68"/>
      <c r="M18" s="69"/>
      <c r="N18" s="69"/>
      <c r="O18" s="69"/>
      <c r="P18" s="69"/>
      <c r="Q18" s="69"/>
      <c r="R18" s="68"/>
      <c r="S18" s="69"/>
    </row>
    <row r="19" spans="2:19" ht="30" customHeight="1">
      <c r="B19" s="63"/>
      <c r="C19" s="328" t="s">
        <v>131</v>
      </c>
      <c r="D19" s="329" t="s">
        <v>131</v>
      </c>
      <c r="E19" s="62"/>
      <c r="L19" s="68"/>
      <c r="M19" s="69"/>
      <c r="N19" s="69"/>
      <c r="O19" s="69"/>
      <c r="P19" s="69"/>
      <c r="Q19" s="69"/>
      <c r="R19" s="68"/>
      <c r="S19" s="69"/>
    </row>
    <row r="20" spans="2:19" ht="30" customHeight="1">
      <c r="B20" s="63"/>
      <c r="C20" s="328" t="s">
        <v>131</v>
      </c>
      <c r="D20" s="329" t="s">
        <v>131</v>
      </c>
      <c r="E20" s="62"/>
      <c r="L20" s="68"/>
      <c r="M20" s="69"/>
      <c r="N20" s="69"/>
      <c r="O20" s="69"/>
      <c r="P20" s="69"/>
      <c r="Q20" s="69"/>
      <c r="R20" s="68"/>
      <c r="S20" s="69"/>
    </row>
    <row r="21" spans="2:19" ht="30" customHeight="1">
      <c r="B21" s="63"/>
      <c r="C21" s="328" t="s">
        <v>131</v>
      </c>
      <c r="D21" s="329" t="s">
        <v>131</v>
      </c>
      <c r="E21" s="62"/>
      <c r="L21" s="68"/>
      <c r="M21" s="69"/>
      <c r="N21" s="69"/>
      <c r="O21" s="69"/>
      <c r="P21" s="69"/>
      <c r="Q21" s="69"/>
      <c r="R21" s="68"/>
      <c r="S21" s="69"/>
    </row>
    <row r="22" spans="2:19" ht="30" customHeight="1">
      <c r="B22" s="63"/>
      <c r="C22" s="328" t="s">
        <v>131</v>
      </c>
      <c r="D22" s="329" t="s">
        <v>131</v>
      </c>
      <c r="E22" s="62"/>
      <c r="L22" s="68"/>
      <c r="M22" s="69"/>
      <c r="N22" s="69"/>
      <c r="O22" s="69"/>
      <c r="P22" s="69"/>
      <c r="Q22" s="69"/>
      <c r="R22" s="68"/>
      <c r="S22" s="69"/>
    </row>
    <row r="23" spans="2:19" ht="30" customHeight="1">
      <c r="B23" s="63"/>
      <c r="C23" s="328" t="s">
        <v>131</v>
      </c>
      <c r="D23" s="329" t="s">
        <v>131</v>
      </c>
      <c r="E23" s="62"/>
      <c r="L23" s="68"/>
      <c r="M23" s="69"/>
      <c r="N23" s="69"/>
      <c r="O23" s="69"/>
      <c r="P23" s="69"/>
      <c r="Q23" s="69"/>
      <c r="R23" s="68"/>
      <c r="S23" s="69"/>
    </row>
    <row r="24" spans="2:19" ht="30" customHeight="1">
      <c r="B24" s="63"/>
      <c r="C24" s="328" t="s">
        <v>131</v>
      </c>
      <c r="D24" s="329" t="s">
        <v>131</v>
      </c>
      <c r="E24" s="62"/>
      <c r="L24" s="68"/>
      <c r="M24" s="69"/>
      <c r="N24" s="69"/>
      <c r="O24" s="69"/>
      <c r="P24" s="69"/>
      <c r="Q24" s="69"/>
      <c r="R24" s="68"/>
      <c r="S24" s="69"/>
    </row>
    <row r="25" spans="2:19" ht="30" customHeight="1">
      <c r="B25" s="63"/>
      <c r="C25" s="328" t="s">
        <v>131</v>
      </c>
      <c r="D25" s="329" t="s">
        <v>131</v>
      </c>
      <c r="E25" s="62"/>
      <c r="L25" s="68"/>
      <c r="M25" s="69"/>
      <c r="N25" s="69"/>
      <c r="O25" s="69"/>
      <c r="P25" s="69"/>
      <c r="Q25" s="69"/>
      <c r="R25" s="68"/>
      <c r="S25" s="69"/>
    </row>
    <row r="26" spans="2:19" ht="30" customHeight="1">
      <c r="B26" s="63"/>
      <c r="C26" s="328" t="s">
        <v>131</v>
      </c>
      <c r="D26" s="329" t="s">
        <v>131</v>
      </c>
      <c r="E26" s="62"/>
      <c r="L26" s="68"/>
      <c r="M26" s="69"/>
      <c r="N26" s="69"/>
      <c r="O26" s="69"/>
      <c r="P26" s="69"/>
      <c r="Q26" s="69"/>
      <c r="R26" s="68"/>
      <c r="S26" s="69"/>
    </row>
    <row r="27" spans="2:19" ht="30" customHeight="1">
      <c r="B27" s="63"/>
      <c r="C27" s="328" t="s">
        <v>131</v>
      </c>
      <c r="D27" s="329" t="s">
        <v>131</v>
      </c>
      <c r="E27" s="62"/>
      <c r="L27" s="68"/>
      <c r="M27" s="69"/>
      <c r="N27" s="69"/>
      <c r="O27" s="69"/>
      <c r="P27" s="69"/>
      <c r="Q27" s="69"/>
      <c r="R27" s="68"/>
      <c r="S27" s="69"/>
    </row>
    <row r="28" spans="2:19" ht="30" customHeight="1">
      <c r="B28" s="63"/>
      <c r="C28" s="328" t="s">
        <v>131</v>
      </c>
      <c r="D28" s="329" t="s">
        <v>131</v>
      </c>
      <c r="E28" s="62"/>
      <c r="L28" s="68"/>
      <c r="M28" s="69"/>
      <c r="N28" s="69"/>
      <c r="O28" s="69"/>
      <c r="P28" s="69"/>
      <c r="Q28" s="69"/>
      <c r="R28" s="68"/>
      <c r="S28" s="69"/>
    </row>
    <row r="29" spans="2:19" ht="30" customHeight="1">
      <c r="B29" s="63"/>
      <c r="C29" s="328" t="s">
        <v>131</v>
      </c>
      <c r="D29" s="329" t="s">
        <v>131</v>
      </c>
      <c r="E29" s="62"/>
      <c r="L29" s="68"/>
      <c r="M29" s="69"/>
      <c r="N29" s="69"/>
      <c r="O29" s="69"/>
      <c r="P29" s="69"/>
      <c r="Q29" s="69"/>
      <c r="R29" s="68"/>
      <c r="S29" s="69"/>
    </row>
    <row r="30" spans="2:19" ht="30" customHeight="1">
      <c r="B30" s="63"/>
      <c r="C30" s="328" t="s">
        <v>131</v>
      </c>
      <c r="D30" s="329" t="s">
        <v>131</v>
      </c>
      <c r="E30" s="62"/>
      <c r="L30" s="68"/>
      <c r="M30" s="69"/>
      <c r="N30" s="69"/>
      <c r="O30" s="69"/>
      <c r="P30" s="69"/>
      <c r="Q30" s="69"/>
      <c r="R30" s="68"/>
      <c r="S30" s="69"/>
    </row>
    <row r="31" spans="2:19" ht="30" customHeight="1">
      <c r="B31" s="63"/>
      <c r="C31" s="328" t="s">
        <v>131</v>
      </c>
      <c r="D31" s="329" t="s">
        <v>131</v>
      </c>
      <c r="E31" s="62"/>
      <c r="L31" s="68"/>
      <c r="M31" s="69"/>
      <c r="N31" s="69"/>
      <c r="O31" s="69"/>
      <c r="P31" s="69"/>
      <c r="Q31" s="69"/>
      <c r="R31" s="68"/>
      <c r="S31" s="69"/>
    </row>
    <row r="32" spans="2:19" ht="30" customHeight="1">
      <c r="B32" s="63"/>
      <c r="C32" s="328" t="s">
        <v>131</v>
      </c>
      <c r="D32" s="329" t="s">
        <v>131</v>
      </c>
      <c r="E32" s="62"/>
      <c r="L32" s="68"/>
      <c r="M32" s="69"/>
      <c r="N32" s="69"/>
      <c r="O32" s="69"/>
      <c r="P32" s="69"/>
      <c r="Q32" s="69"/>
      <c r="R32" s="68"/>
      <c r="S32" s="69"/>
    </row>
    <row r="33" spans="2:19" ht="30" customHeight="1">
      <c r="B33" s="63"/>
      <c r="C33" s="328" t="s">
        <v>131</v>
      </c>
      <c r="D33" s="329" t="s">
        <v>131</v>
      </c>
      <c r="E33" s="62"/>
      <c r="L33" s="68"/>
      <c r="M33" s="69"/>
      <c r="N33" s="69"/>
      <c r="O33" s="69"/>
      <c r="P33" s="69"/>
      <c r="Q33" s="69"/>
      <c r="R33" s="68"/>
      <c r="S33" s="69"/>
    </row>
    <row r="34" spans="2:19" ht="30" customHeight="1">
      <c r="B34" s="63"/>
      <c r="C34" s="328" t="s">
        <v>131</v>
      </c>
      <c r="D34" s="329" t="s">
        <v>131</v>
      </c>
      <c r="E34" s="62"/>
      <c r="L34" s="68"/>
      <c r="M34" s="69"/>
      <c r="N34" s="69"/>
      <c r="O34" s="69"/>
      <c r="P34" s="69"/>
      <c r="Q34" s="69"/>
      <c r="R34" s="68"/>
      <c r="S34" s="69"/>
    </row>
    <row r="35" spans="2:19" ht="30" customHeight="1">
      <c r="B35" s="63"/>
      <c r="C35" s="328" t="s">
        <v>131</v>
      </c>
      <c r="D35" s="329" t="s">
        <v>131</v>
      </c>
      <c r="E35" s="62"/>
      <c r="L35" s="68"/>
      <c r="M35" s="69"/>
      <c r="N35" s="69"/>
      <c r="O35" s="69"/>
      <c r="P35" s="69"/>
      <c r="Q35" s="69"/>
      <c r="R35" s="68"/>
      <c r="S35" s="69"/>
    </row>
    <row r="36" spans="2:19" ht="30" customHeight="1">
      <c r="B36" s="63"/>
      <c r="C36" s="328" t="s">
        <v>131</v>
      </c>
      <c r="D36" s="329" t="s">
        <v>131</v>
      </c>
      <c r="E36" s="62"/>
      <c r="L36" s="68"/>
      <c r="M36" s="69"/>
      <c r="N36" s="69"/>
      <c r="O36" s="69"/>
      <c r="P36" s="69"/>
      <c r="Q36" s="69"/>
      <c r="R36" s="68"/>
      <c r="S36" s="69"/>
    </row>
    <row r="37" spans="2:19" ht="30" customHeight="1">
      <c r="B37" s="63"/>
      <c r="C37" s="328" t="s">
        <v>131</v>
      </c>
      <c r="D37" s="329" t="s">
        <v>131</v>
      </c>
      <c r="E37" s="62"/>
      <c r="L37" s="68"/>
      <c r="M37" s="69"/>
      <c r="N37" s="69"/>
      <c r="O37" s="69"/>
      <c r="P37" s="69"/>
      <c r="Q37" s="69"/>
      <c r="R37" s="68"/>
      <c r="S37" s="69"/>
    </row>
    <row r="38" spans="2:19" ht="30" customHeight="1">
      <c r="B38" s="63"/>
      <c r="C38" s="328" t="s">
        <v>131</v>
      </c>
      <c r="D38" s="329" t="s">
        <v>131</v>
      </c>
      <c r="E38" s="62"/>
      <c r="L38" s="68"/>
      <c r="M38" s="69"/>
      <c r="N38" s="69"/>
      <c r="O38" s="69"/>
      <c r="P38" s="69"/>
      <c r="Q38" s="69"/>
      <c r="R38" s="68"/>
      <c r="S38" s="69"/>
    </row>
    <row r="39" spans="2:19" ht="30" customHeight="1">
      <c r="B39" s="63"/>
      <c r="C39" s="328" t="s">
        <v>131</v>
      </c>
      <c r="D39" s="329" t="s">
        <v>131</v>
      </c>
      <c r="E39" s="62"/>
      <c r="L39" s="68"/>
      <c r="M39" s="69"/>
      <c r="N39" s="69"/>
      <c r="O39" s="69"/>
      <c r="P39" s="69"/>
      <c r="Q39" s="69"/>
      <c r="R39" s="68"/>
      <c r="S39" s="69"/>
    </row>
    <row r="40" spans="2:19" ht="30" customHeight="1">
      <c r="B40" s="63"/>
      <c r="C40" s="328" t="s">
        <v>131</v>
      </c>
      <c r="D40" s="329" t="s">
        <v>131</v>
      </c>
      <c r="E40" s="62"/>
      <c r="L40" s="68"/>
      <c r="M40" s="69"/>
      <c r="N40" s="69"/>
      <c r="O40" s="69"/>
      <c r="P40" s="69"/>
      <c r="Q40" s="69"/>
      <c r="R40" s="68"/>
      <c r="S40" s="69"/>
    </row>
    <row r="41" spans="2:19" ht="30" customHeight="1">
      <c r="B41" s="63"/>
      <c r="C41" s="328" t="s">
        <v>131</v>
      </c>
      <c r="D41" s="329" t="s">
        <v>131</v>
      </c>
      <c r="E41" s="62"/>
      <c r="L41" s="68"/>
      <c r="M41" s="69"/>
      <c r="N41" s="69"/>
      <c r="O41" s="69"/>
      <c r="P41" s="69"/>
      <c r="Q41" s="69"/>
      <c r="R41" s="68"/>
      <c r="S41" s="69"/>
    </row>
    <row r="42" spans="2:19" ht="30" customHeight="1">
      <c r="B42" s="63"/>
      <c r="C42" s="328" t="s">
        <v>131</v>
      </c>
      <c r="D42" s="329" t="s">
        <v>131</v>
      </c>
      <c r="E42" s="62"/>
      <c r="L42" s="68"/>
      <c r="M42" s="69"/>
      <c r="N42" s="69"/>
      <c r="O42" s="69"/>
      <c r="P42" s="69"/>
      <c r="Q42" s="69"/>
      <c r="R42" s="68"/>
      <c r="S42" s="69"/>
    </row>
    <row r="43" spans="2:19" ht="30" customHeight="1">
      <c r="B43" s="63"/>
      <c r="C43" s="328" t="s">
        <v>131</v>
      </c>
      <c r="D43" s="329" t="s">
        <v>131</v>
      </c>
      <c r="E43" s="62"/>
      <c r="L43" s="68"/>
      <c r="M43" s="69"/>
      <c r="N43" s="69"/>
      <c r="O43" s="69"/>
      <c r="P43" s="69"/>
      <c r="Q43" s="69"/>
      <c r="R43" s="68"/>
      <c r="S43" s="69"/>
    </row>
    <row r="44" spans="2:19" ht="30" customHeight="1">
      <c r="B44" s="63"/>
      <c r="C44" s="328" t="s">
        <v>131</v>
      </c>
      <c r="D44" s="329" t="s">
        <v>131</v>
      </c>
      <c r="E44" s="62"/>
      <c r="L44" s="68"/>
      <c r="M44" s="69"/>
      <c r="N44" s="69"/>
      <c r="O44" s="69"/>
      <c r="P44" s="69"/>
      <c r="Q44" s="69"/>
      <c r="R44" s="68"/>
      <c r="S44" s="69"/>
    </row>
    <row r="45" spans="2:19" ht="30" customHeight="1">
      <c r="B45" s="63"/>
      <c r="C45" s="328" t="s">
        <v>131</v>
      </c>
      <c r="D45" s="329" t="s">
        <v>131</v>
      </c>
      <c r="E45" s="62"/>
      <c r="L45" s="68"/>
      <c r="M45" s="69"/>
      <c r="N45" s="69"/>
      <c r="O45" s="69"/>
      <c r="P45" s="69"/>
      <c r="Q45" s="69"/>
      <c r="R45" s="68"/>
      <c r="S45" s="69"/>
    </row>
    <row r="46" spans="2:19" ht="30" customHeight="1">
      <c r="B46" s="63"/>
      <c r="C46" s="328" t="s">
        <v>131</v>
      </c>
      <c r="D46" s="329" t="s">
        <v>131</v>
      </c>
      <c r="E46" s="62"/>
      <c r="L46" s="68"/>
      <c r="M46" s="69"/>
      <c r="N46" s="69"/>
      <c r="O46" s="69"/>
      <c r="P46" s="69"/>
      <c r="Q46" s="69"/>
      <c r="R46" s="68"/>
      <c r="S46" s="69"/>
    </row>
    <row r="47" spans="2:19" ht="30" customHeight="1">
      <c r="B47" s="63"/>
      <c r="C47" s="328" t="s">
        <v>131</v>
      </c>
      <c r="D47" s="329" t="s">
        <v>131</v>
      </c>
      <c r="E47" s="62"/>
      <c r="L47" s="68"/>
      <c r="M47" s="69"/>
      <c r="N47" s="69"/>
      <c r="O47" s="69"/>
      <c r="P47" s="69"/>
      <c r="Q47" s="69"/>
      <c r="R47" s="68"/>
      <c r="S47" s="69"/>
    </row>
    <row r="48" spans="2:19" ht="30" customHeight="1">
      <c r="B48" s="63"/>
      <c r="C48" s="328" t="s">
        <v>131</v>
      </c>
      <c r="D48" s="329" t="s">
        <v>131</v>
      </c>
      <c r="E48" s="62"/>
      <c r="L48" s="68"/>
      <c r="M48" s="69"/>
      <c r="N48" s="69"/>
      <c r="O48" s="69"/>
      <c r="P48" s="69"/>
      <c r="Q48" s="69"/>
      <c r="R48" s="68"/>
      <c r="S48" s="69"/>
    </row>
    <row r="49" spans="2:19" ht="30" customHeight="1">
      <c r="B49" s="63"/>
      <c r="C49" s="328" t="s">
        <v>131</v>
      </c>
      <c r="D49" s="329" t="s">
        <v>131</v>
      </c>
      <c r="E49" s="62"/>
      <c r="L49" s="68"/>
      <c r="M49" s="69"/>
      <c r="N49" s="69"/>
      <c r="O49" s="69"/>
      <c r="P49" s="69"/>
      <c r="Q49" s="69"/>
      <c r="R49" s="68"/>
      <c r="S49" s="69"/>
    </row>
    <row r="50" spans="2:19" ht="30" customHeight="1">
      <c r="B50" s="63"/>
      <c r="C50" s="328" t="s">
        <v>131</v>
      </c>
      <c r="D50" s="329" t="s">
        <v>131</v>
      </c>
      <c r="E50" s="62"/>
      <c r="L50" s="68"/>
      <c r="M50" s="69"/>
      <c r="N50" s="69"/>
      <c r="O50" s="69"/>
      <c r="P50" s="69"/>
      <c r="Q50" s="69"/>
      <c r="R50" s="68"/>
      <c r="S50" s="69"/>
    </row>
    <row r="51" spans="2:19" ht="30" customHeight="1">
      <c r="B51" s="63"/>
      <c r="C51" s="328" t="s">
        <v>131</v>
      </c>
      <c r="D51" s="329" t="s">
        <v>131</v>
      </c>
      <c r="E51" s="62"/>
      <c r="L51" s="68"/>
      <c r="M51" s="69"/>
      <c r="N51" s="69"/>
      <c r="O51" s="69"/>
      <c r="P51" s="69"/>
      <c r="Q51" s="69"/>
      <c r="R51" s="68"/>
      <c r="S51" s="69"/>
    </row>
    <row r="52" spans="2:19" ht="30" customHeight="1">
      <c r="B52" s="63"/>
      <c r="C52" s="328" t="s">
        <v>131</v>
      </c>
      <c r="D52" s="329" t="s">
        <v>131</v>
      </c>
      <c r="E52" s="62"/>
      <c r="L52" s="68"/>
      <c r="M52" s="69"/>
      <c r="N52" s="69"/>
      <c r="O52" s="69"/>
      <c r="P52" s="69"/>
      <c r="Q52" s="69"/>
      <c r="R52" s="68"/>
      <c r="S52" s="69"/>
    </row>
    <row r="53" spans="2:19" ht="30" customHeight="1">
      <c r="B53" s="63"/>
      <c r="C53" s="328" t="s">
        <v>131</v>
      </c>
      <c r="D53" s="329" t="s">
        <v>131</v>
      </c>
      <c r="E53" s="62"/>
      <c r="L53" s="68"/>
      <c r="M53" s="69"/>
      <c r="N53" s="69"/>
      <c r="O53" s="69"/>
      <c r="P53" s="69"/>
      <c r="Q53" s="69"/>
      <c r="R53" s="68"/>
      <c r="S53" s="69"/>
    </row>
    <row r="54" spans="2:19" ht="30" customHeight="1">
      <c r="B54" s="63"/>
      <c r="C54" s="328" t="s">
        <v>131</v>
      </c>
      <c r="D54" s="329" t="s">
        <v>131</v>
      </c>
      <c r="E54" s="62"/>
      <c r="L54" s="68"/>
      <c r="M54" s="69"/>
      <c r="N54" s="69"/>
      <c r="O54" s="69"/>
      <c r="P54" s="69"/>
      <c r="Q54" s="69"/>
      <c r="R54" s="68"/>
      <c r="S54" s="69"/>
    </row>
    <row r="55" spans="2:19" ht="30" customHeight="1">
      <c r="B55" s="63"/>
      <c r="C55" s="328" t="s">
        <v>131</v>
      </c>
      <c r="D55" s="329" t="s">
        <v>131</v>
      </c>
      <c r="E55" s="62"/>
      <c r="L55" s="68"/>
      <c r="M55" s="69"/>
      <c r="N55" s="69"/>
      <c r="O55" s="69"/>
      <c r="P55" s="69"/>
      <c r="Q55" s="69"/>
      <c r="R55" s="68"/>
      <c r="S55" s="69"/>
    </row>
    <row r="56" spans="2:19" ht="30" customHeight="1">
      <c r="B56" s="63"/>
      <c r="E56" s="62"/>
      <c r="L56" s="68"/>
      <c r="M56" s="69"/>
      <c r="N56" s="69"/>
      <c r="O56" s="69"/>
      <c r="P56" s="69"/>
      <c r="Q56" s="69"/>
      <c r="R56" s="68"/>
      <c r="S56" s="69"/>
    </row>
    <row r="57" spans="2:19" ht="30" customHeight="1">
      <c r="B57" s="63"/>
      <c r="E57" s="62"/>
      <c r="M57" s="68"/>
    </row>
    <row r="58" spans="2:19" ht="30" customHeight="1">
      <c r="B58" s="63"/>
      <c r="E58" s="62"/>
      <c r="M58" s="68"/>
    </row>
    <row r="59" spans="2:19" ht="30" customHeight="1">
      <c r="B59" s="63"/>
      <c r="E59" s="62"/>
      <c r="M59" s="68"/>
    </row>
    <row r="60" spans="2:19" ht="30" customHeight="1">
      <c r="B60" s="63"/>
      <c r="E60" s="62"/>
      <c r="M60" s="68"/>
    </row>
    <row r="61" spans="2:19" ht="30" customHeight="1">
      <c r="B61" s="63"/>
      <c r="E61" s="62"/>
      <c r="M61" s="68"/>
    </row>
    <row r="62" spans="2:19" ht="30" customHeight="1">
      <c r="B62" s="63"/>
      <c r="E62" s="62"/>
      <c r="M62" s="68"/>
    </row>
    <row r="63" spans="2:19" ht="30" customHeight="1">
      <c r="B63" s="63"/>
      <c r="E63" s="62"/>
      <c r="M63" s="68"/>
    </row>
    <row r="64" spans="2:19" ht="30" customHeight="1">
      <c r="B64" s="63"/>
      <c r="E64" s="62"/>
      <c r="M64" s="68"/>
    </row>
    <row r="65" spans="5:13" ht="30" customHeight="1">
      <c r="E65" s="62"/>
      <c r="M65" s="68"/>
    </row>
    <row r="66" spans="5:13" ht="30" customHeight="1">
      <c r="E66" s="62"/>
      <c r="M66" s="68"/>
    </row>
    <row r="67" spans="5:13" ht="30" customHeight="1">
      <c r="E67" s="62"/>
      <c r="M67" s="68"/>
    </row>
    <row r="68" spans="5:13" ht="30" customHeight="1">
      <c r="E68" s="62"/>
      <c r="M68" s="68"/>
    </row>
    <row r="69" spans="5:13" ht="30" customHeight="1">
      <c r="E69" s="62"/>
      <c r="M69" s="68"/>
    </row>
    <row r="70" spans="5:13" ht="30" customHeight="1">
      <c r="E70" s="62"/>
      <c r="M70" s="68"/>
    </row>
    <row r="71" spans="5:13" ht="30" customHeight="1">
      <c r="E71" s="62"/>
      <c r="M71" s="68"/>
    </row>
    <row r="72" spans="5:13" ht="30" customHeight="1">
      <c r="E72" s="62"/>
      <c r="M72" s="68"/>
    </row>
    <row r="73" spans="5:13" ht="30" customHeight="1">
      <c r="E73" s="62"/>
      <c r="M73" s="68"/>
    </row>
    <row r="74" spans="5:13" ht="30" customHeight="1">
      <c r="E74" s="62"/>
      <c r="M74" s="68"/>
    </row>
    <row r="75" spans="5:13" ht="30" customHeight="1">
      <c r="E75" s="62"/>
    </row>
    <row r="76" spans="5:13" ht="30" customHeight="1">
      <c r="E76" s="62"/>
    </row>
    <row r="77" spans="5:13" ht="30" customHeight="1">
      <c r="E77" s="62"/>
    </row>
    <row r="78" spans="5:13" ht="30" customHeight="1">
      <c r="E78" s="62"/>
    </row>
    <row r="79" spans="5:13" ht="30" customHeight="1"/>
    <row r="80" spans="5:13"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15" customHeight="1"/>
    <row r="203" ht="15" customHeight="1"/>
    <row r="204" ht="15" customHeight="1"/>
    <row r="205" ht="15" customHeight="1"/>
    <row r="206" ht="15" customHeight="1"/>
  </sheetData>
  <sheetProtection algorithmName="SHA-512" hashValue="SzzAXeq/4pOL2+/GSSg4GjbhHIJgGFBInh2HWbtA33fTk0Ds012oxC0KHCRgJRRxsjJFXM6DZS6e4sMLXaEGvA==" saltValue="Hl1s93WBqpexld52zfFr5w==" spinCount="100000" sheet="1" objects="1" scenarios="1" formatCells="0" formatColumns="0" formatRows="0" selectLockedCells="1"/>
  <autoFilter ref="C5:D5" xr:uid="{88BD5A28-8A48-4E69-9297-05B75FEAE7D8}"/>
  <mergeCells count="5">
    <mergeCell ref="C1:D1"/>
    <mergeCell ref="E1:F1"/>
    <mergeCell ref="G1:H1"/>
    <mergeCell ref="I1:J1"/>
    <mergeCell ref="K1:L1"/>
  </mergeCells>
  <printOptions horizontalCentered="1"/>
  <pageMargins left="0.23622047244094491" right="0.23622047244094491" top="0.74803149606299213" bottom="0.74803149606299213" header="0.31496062992125984" footer="0.31496062992125984"/>
  <pageSetup paperSize="9" scale="13" fitToWidth="0" orientation="portrait" horizontalDpi="4294967292" verticalDpi="4294967292"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OFFSET(Áreas!$C$6,,,COUNTA(Áreas!$C$6:$C$25))</xm:f>
          </x14:formula1>
          <xm:sqref>D6:D55</xm:sqref>
        </x14:dataValidation>
        <x14:dataValidation type="list" allowBlank="1" showErrorMessage="1" errorTitle="Erro" error="Selecione uma área da lista._x000a__x000a_Se não existir a área desejada, volte para a guia &quot;ÁREAS DA EMPRESA&quot; e cadastre a mesma." xr:uid="{00000000-0002-0000-0200-000001000000}">
          <x14:formula1>
            <xm:f>Áreas!C6:C100</xm:f>
          </x14:formula1>
          <xm:sqref>D6:D55</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1:AT86"/>
  <sheetViews>
    <sheetView showGridLines="0" zoomScale="90" zoomScaleNormal="90" zoomScalePageLayoutView="90" workbookViewId="0">
      <pane ySplit="5" topLeftCell="A6" activePane="bottomLeft" state="frozen"/>
      <selection activeCell="C3" sqref="C3"/>
      <selection pane="bottomLeft" activeCell="C6" sqref="C6"/>
    </sheetView>
  </sheetViews>
  <sheetFormatPr baseColWidth="10" defaultColWidth="0" defaultRowHeight="14.25" zeroHeight="1"/>
  <cols>
    <col min="1" max="1" width="2.33203125" style="64" customWidth="1"/>
    <col min="2" max="2" width="1.46484375" style="62" customWidth="1"/>
    <col min="3" max="3" width="50.6640625" style="62" customWidth="1"/>
    <col min="4" max="5" width="25.6640625" style="72" customWidth="1"/>
    <col min="6" max="6" width="25.6640625" style="62" customWidth="1"/>
    <col min="7" max="7" width="15.6640625" style="62" customWidth="1"/>
    <col min="8" max="8" width="10.46484375" style="228" customWidth="1"/>
    <col min="9" max="9" width="20.46484375" style="228" customWidth="1"/>
    <col min="10" max="13" width="8.86328125" style="228" customWidth="1"/>
    <col min="14" max="14" width="8.6640625" style="63" customWidth="1"/>
    <col min="15" max="17" width="8.86328125" style="63" customWidth="1"/>
    <col min="18" max="18" width="9.1328125" style="63" customWidth="1"/>
    <col min="19" max="47" width="9.1328125" style="64" hidden="1" customWidth="1"/>
    <col min="48" max="16384" width="9.1328125" style="64" hidden="1"/>
  </cols>
  <sheetData>
    <row r="1" spans="2:46" s="56" customFormat="1" ht="39" customHeight="1">
      <c r="B1" s="220"/>
      <c r="C1" s="255"/>
      <c r="D1" s="255"/>
      <c r="E1" s="255"/>
      <c r="F1" s="255"/>
      <c r="G1" s="255"/>
      <c r="H1" s="255"/>
      <c r="I1" s="256"/>
      <c r="J1" s="256"/>
      <c r="K1" s="256"/>
      <c r="L1" s="256"/>
      <c r="M1" s="225"/>
    </row>
    <row r="2" spans="2:46" s="58" customFormat="1" ht="30" customHeight="1">
      <c r="D2" s="59"/>
      <c r="E2" s="60"/>
      <c r="F2" s="60"/>
      <c r="G2" s="60"/>
      <c r="H2" s="226"/>
      <c r="I2" s="227"/>
      <c r="J2" s="227"/>
      <c r="K2" s="227"/>
      <c r="L2" s="227"/>
      <c r="M2" s="227"/>
      <c r="N2" s="61"/>
      <c r="O2" s="61"/>
      <c r="P2" s="61"/>
      <c r="Q2" s="61"/>
    </row>
    <row r="3" spans="2:46" s="302" customFormat="1" ht="45" customHeight="1">
      <c r="C3" s="306" t="s">
        <v>323</v>
      </c>
      <c r="D3" s="303"/>
      <c r="E3" s="304"/>
      <c r="F3" s="304"/>
      <c r="G3" s="304"/>
      <c r="H3" s="307"/>
      <c r="I3" s="308"/>
      <c r="J3" s="308"/>
      <c r="K3" s="308"/>
      <c r="L3" s="308"/>
      <c r="M3" s="308"/>
      <c r="N3" s="305"/>
      <c r="O3" s="305"/>
      <c r="P3" s="305"/>
      <c r="Q3" s="305"/>
    </row>
    <row r="4" spans="2:46" ht="19.5" customHeight="1" thickBot="1">
      <c r="D4" s="62"/>
      <c r="E4" s="62"/>
    </row>
    <row r="5" spans="2:46" s="67" customFormat="1" ht="29.25" customHeight="1" thickTop="1" thickBot="1">
      <c r="B5" s="65"/>
      <c r="C5" s="136" t="s">
        <v>163</v>
      </c>
      <c r="D5" s="137" t="s">
        <v>148</v>
      </c>
      <c r="E5" s="137" t="s">
        <v>147</v>
      </c>
      <c r="F5" s="137" t="s">
        <v>149</v>
      </c>
      <c r="G5" s="137" t="s">
        <v>247</v>
      </c>
      <c r="H5" s="229"/>
      <c r="I5" s="229"/>
      <c r="J5" s="229"/>
      <c r="K5" s="229"/>
      <c r="L5" s="229"/>
      <c r="M5" s="229"/>
      <c r="N5" s="66"/>
      <c r="O5" s="66"/>
      <c r="P5" s="66"/>
      <c r="Q5" s="66"/>
      <c r="R5" s="66"/>
      <c r="S5" s="67">
        <v>1</v>
      </c>
      <c r="T5" s="67">
        <v>1</v>
      </c>
      <c r="U5" s="67">
        <v>1</v>
      </c>
      <c r="V5" s="67">
        <v>1</v>
      </c>
      <c r="W5" s="67">
        <v>2</v>
      </c>
      <c r="X5" s="67">
        <v>2</v>
      </c>
      <c r="Y5" s="67">
        <v>2</v>
      </c>
      <c r="Z5" s="67">
        <v>2</v>
      </c>
      <c r="AA5" s="67">
        <v>2</v>
      </c>
      <c r="AB5" s="67">
        <v>2</v>
      </c>
      <c r="AC5" s="67">
        <v>2</v>
      </c>
      <c r="AD5" s="67">
        <v>2</v>
      </c>
      <c r="AE5" s="67">
        <v>2</v>
      </c>
      <c r="AF5" s="67">
        <v>2</v>
      </c>
      <c r="AG5" s="67">
        <v>2</v>
      </c>
      <c r="AH5" s="67">
        <v>2</v>
      </c>
      <c r="AI5" s="67">
        <v>3</v>
      </c>
      <c r="AJ5" s="67">
        <v>3</v>
      </c>
      <c r="AK5" s="67">
        <v>3</v>
      </c>
      <c r="AL5" s="67">
        <v>3</v>
      </c>
      <c r="AM5" s="67">
        <v>3</v>
      </c>
      <c r="AN5" s="67">
        <v>3</v>
      </c>
      <c r="AO5" s="67">
        <v>3</v>
      </c>
      <c r="AP5" s="67">
        <v>3</v>
      </c>
      <c r="AQ5" s="67">
        <v>3</v>
      </c>
      <c r="AR5" s="67">
        <v>3</v>
      </c>
      <c r="AS5" s="67">
        <v>3</v>
      </c>
      <c r="AT5" s="67">
        <v>3</v>
      </c>
    </row>
    <row r="6" spans="2:46" ht="30" customHeight="1" thickTop="1">
      <c r="B6" s="139">
        <f>G6</f>
        <v>100</v>
      </c>
      <c r="C6" s="49" t="s">
        <v>164</v>
      </c>
      <c r="D6" s="50" t="s">
        <v>153</v>
      </c>
      <c r="E6" s="50" t="s">
        <v>155</v>
      </c>
      <c r="F6" s="51" t="s">
        <v>159</v>
      </c>
      <c r="G6" s="140">
        <f t="shared" ref="G6:G35" si="0">IF(ISERROR(VLOOKUP(D6,$I$9:$J$13,2,FALSE)*VLOOKUP(E6,$I$17:$J$21,2,FALSE)*VLOOKUP(F6,$I$25:$J$29,2,FALSE)),"",VLOOKUP(D6,$I$9:$J$13,2,FALSE)*VLOOKUP(E6,$I$17:$J$21,2,FALSE)*VLOOKUP(F6,$I$25:$J$29,2,FALSE))</f>
        <v>100</v>
      </c>
    </row>
    <row r="7" spans="2:46" ht="30" customHeight="1" thickBot="1">
      <c r="B7" s="139">
        <f t="shared" ref="B7:B35" si="1">G7</f>
        <v>24</v>
      </c>
      <c r="C7" s="49" t="s">
        <v>165</v>
      </c>
      <c r="D7" s="50" t="s">
        <v>151</v>
      </c>
      <c r="E7" s="50" t="s">
        <v>156</v>
      </c>
      <c r="F7" s="51" t="s">
        <v>160</v>
      </c>
      <c r="G7" s="140">
        <f t="shared" si="0"/>
        <v>24</v>
      </c>
      <c r="I7" s="141" t="s">
        <v>102</v>
      </c>
      <c r="J7" s="64"/>
      <c r="K7" s="64"/>
      <c r="L7" s="64">
        <v>2.0000000000000001E-4</v>
      </c>
      <c r="M7" s="64">
        <f t="shared" ref="M7" si="2">IF(G6="","",G6+L7)</f>
        <v>100.00020000000001</v>
      </c>
      <c r="N7" s="125" t="str">
        <f t="shared" ref="N7" si="3">IF(C6=0,"",C6)</f>
        <v>Política de impuestos y tributos</v>
      </c>
      <c r="O7" s="139">
        <f>G6</f>
        <v>100</v>
      </c>
      <c r="P7" s="68"/>
      <c r="Q7" s="69"/>
    </row>
    <row r="8" spans="2:46" ht="30" customHeight="1" thickTop="1">
      <c r="B8" s="139">
        <f t="shared" si="1"/>
        <v>36</v>
      </c>
      <c r="C8" s="330" t="s">
        <v>166</v>
      </c>
      <c r="D8" s="331" t="s">
        <v>152</v>
      </c>
      <c r="E8" s="331" t="s">
        <v>155</v>
      </c>
      <c r="F8" s="332" t="s">
        <v>152</v>
      </c>
      <c r="G8" s="140">
        <f t="shared" si="0"/>
        <v>36</v>
      </c>
      <c r="H8" s="230"/>
      <c r="I8" s="142"/>
      <c r="J8" s="64"/>
      <c r="K8" s="64"/>
      <c r="L8" s="64">
        <v>1.9000000000000001E-4</v>
      </c>
      <c r="M8" s="64">
        <f t="shared" ref="M8:M37" si="4">IF(G7="","",G7+L8)</f>
        <v>24.00019</v>
      </c>
      <c r="N8" s="125" t="str">
        <f t="shared" ref="N8:N37" si="5">IF(C7=0,"",C7)</f>
        <v>Política de protección al consumidor</v>
      </c>
      <c r="O8" s="139">
        <f t="shared" ref="O8:O37" si="6">G7</f>
        <v>24</v>
      </c>
      <c r="P8" s="68"/>
      <c r="Q8" s="69"/>
    </row>
    <row r="9" spans="2:46" ht="30" customHeight="1">
      <c r="B9" s="139">
        <f t="shared" si="1"/>
        <v>20</v>
      </c>
      <c r="C9" s="330" t="s">
        <v>167</v>
      </c>
      <c r="D9" s="331" t="s">
        <v>151</v>
      </c>
      <c r="E9" s="331" t="s">
        <v>154</v>
      </c>
      <c r="F9" s="332" t="s">
        <v>161</v>
      </c>
      <c r="G9" s="140">
        <f t="shared" si="0"/>
        <v>20</v>
      </c>
      <c r="H9" s="231"/>
      <c r="I9" s="141" t="s">
        <v>150</v>
      </c>
      <c r="J9" s="142">
        <v>1</v>
      </c>
      <c r="K9" s="64"/>
      <c r="L9" s="64">
        <v>1.8000000000000001E-4</v>
      </c>
      <c r="M9" s="64">
        <f t="shared" si="4"/>
        <v>36.00018</v>
      </c>
      <c r="N9" s="125" t="str">
        <f t="shared" si="5"/>
        <v>Legislación del sector</v>
      </c>
      <c r="O9" s="139">
        <f t="shared" si="6"/>
        <v>36</v>
      </c>
      <c r="P9" s="68"/>
      <c r="Q9" s="69"/>
    </row>
    <row r="10" spans="2:46" ht="30" customHeight="1">
      <c r="B10" s="139">
        <f t="shared" si="1"/>
        <v>4</v>
      </c>
      <c r="C10" s="330" t="s">
        <v>168</v>
      </c>
      <c r="D10" s="331" t="s">
        <v>150</v>
      </c>
      <c r="E10" s="331" t="s">
        <v>155</v>
      </c>
      <c r="F10" s="332" t="s">
        <v>162</v>
      </c>
      <c r="G10" s="140">
        <f t="shared" si="0"/>
        <v>4</v>
      </c>
      <c r="I10" s="141" t="s">
        <v>151</v>
      </c>
      <c r="J10" s="142">
        <v>2</v>
      </c>
      <c r="K10" s="64"/>
      <c r="L10" s="64">
        <v>1.7000000000000001E-4</v>
      </c>
      <c r="M10" s="64">
        <f t="shared" si="4"/>
        <v>20.000170000000001</v>
      </c>
      <c r="N10" s="125" t="str">
        <f t="shared" si="5"/>
        <v>Leyes laborales</v>
      </c>
      <c r="O10" s="139">
        <f t="shared" si="6"/>
        <v>20</v>
      </c>
      <c r="P10" s="68"/>
      <c r="Q10" s="69"/>
    </row>
    <row r="11" spans="2:46" ht="30" customHeight="1">
      <c r="B11" s="139">
        <f t="shared" si="1"/>
        <v>15</v>
      </c>
      <c r="C11" s="330" t="s">
        <v>169</v>
      </c>
      <c r="D11" s="331" t="s">
        <v>150</v>
      </c>
      <c r="E11" s="331" t="s">
        <v>156</v>
      </c>
      <c r="F11" s="332" t="s">
        <v>159</v>
      </c>
      <c r="G11" s="140">
        <f t="shared" si="0"/>
        <v>15</v>
      </c>
      <c r="I11" s="141" t="s">
        <v>152</v>
      </c>
      <c r="J11" s="142">
        <v>3</v>
      </c>
      <c r="K11" s="64"/>
      <c r="L11" s="64">
        <v>1.6000000000000001E-4</v>
      </c>
      <c r="M11" s="64">
        <f t="shared" si="4"/>
        <v>4.0001600000000002</v>
      </c>
      <c r="N11" s="125" t="str">
        <f t="shared" si="5"/>
        <v>Normas técnicas obligatorias</v>
      </c>
      <c r="O11" s="139">
        <f t="shared" si="6"/>
        <v>4</v>
      </c>
      <c r="P11" s="68"/>
      <c r="Q11" s="69"/>
    </row>
    <row r="12" spans="2:46" ht="30" customHeight="1">
      <c r="B12" s="139">
        <f t="shared" si="1"/>
        <v>16</v>
      </c>
      <c r="C12" s="330" t="s">
        <v>170</v>
      </c>
      <c r="D12" s="331" t="s">
        <v>151</v>
      </c>
      <c r="E12" s="331" t="s">
        <v>157</v>
      </c>
      <c r="F12" s="332" t="s">
        <v>160</v>
      </c>
      <c r="G12" s="140">
        <f t="shared" si="0"/>
        <v>16</v>
      </c>
      <c r="I12" s="141" t="s">
        <v>103</v>
      </c>
      <c r="J12" s="142">
        <v>4</v>
      </c>
      <c r="K12" s="64"/>
      <c r="L12" s="64">
        <v>1.4999999999999999E-4</v>
      </c>
      <c r="M12" s="64">
        <f t="shared" si="4"/>
        <v>15.00015</v>
      </c>
      <c r="N12" s="125" t="str">
        <f t="shared" si="5"/>
        <v>Barreras de entrada para realizar actividades</v>
      </c>
      <c r="O12" s="139">
        <f t="shared" si="6"/>
        <v>15</v>
      </c>
      <c r="P12" s="68"/>
      <c r="Q12" s="69"/>
    </row>
    <row r="13" spans="2:46" ht="30" customHeight="1">
      <c r="B13" s="139">
        <f t="shared" si="1"/>
        <v>18</v>
      </c>
      <c r="C13" s="330" t="s">
        <v>171</v>
      </c>
      <c r="D13" s="331" t="s">
        <v>152</v>
      </c>
      <c r="E13" s="331" t="s">
        <v>157</v>
      </c>
      <c r="F13" s="332" t="s">
        <v>152</v>
      </c>
      <c r="G13" s="140">
        <f t="shared" si="0"/>
        <v>18</v>
      </c>
      <c r="I13" s="141" t="s">
        <v>153</v>
      </c>
      <c r="J13" s="142">
        <v>5</v>
      </c>
      <c r="K13" s="64"/>
      <c r="L13" s="64">
        <v>1.3999999999999999E-4</v>
      </c>
      <c r="M13" s="64">
        <f t="shared" si="4"/>
        <v>16.000139999999998</v>
      </c>
      <c r="N13" s="125" t="str">
        <f t="shared" si="5"/>
        <v>Estabilidad gubernamental</v>
      </c>
      <c r="O13" s="139">
        <f t="shared" si="6"/>
        <v>16</v>
      </c>
      <c r="P13" s="68"/>
      <c r="Q13" s="69"/>
    </row>
    <row r="14" spans="2:46" ht="30" customHeight="1">
      <c r="B14" s="139">
        <f t="shared" si="1"/>
        <v>8</v>
      </c>
      <c r="C14" s="330" t="s">
        <v>172</v>
      </c>
      <c r="D14" s="331" t="s">
        <v>103</v>
      </c>
      <c r="E14" s="331" t="s">
        <v>158</v>
      </c>
      <c r="F14" s="332" t="s">
        <v>161</v>
      </c>
      <c r="G14" s="140">
        <f t="shared" si="0"/>
        <v>8</v>
      </c>
      <c r="I14" s="143"/>
      <c r="J14" s="64"/>
      <c r="K14" s="64"/>
      <c r="L14" s="64">
        <v>1.2999999999999999E-4</v>
      </c>
      <c r="M14" s="64">
        <f t="shared" si="4"/>
        <v>18.000129999999999</v>
      </c>
      <c r="N14" s="125" t="str">
        <f t="shared" si="5"/>
        <v>Cambios en el ambiente político</v>
      </c>
      <c r="O14" s="139">
        <f t="shared" si="6"/>
        <v>18</v>
      </c>
      <c r="P14" s="68"/>
      <c r="Q14" s="69"/>
    </row>
    <row r="15" spans="2:46" ht="30" customHeight="1">
      <c r="B15" s="139">
        <f t="shared" si="1"/>
        <v>25</v>
      </c>
      <c r="C15" s="330" t="s">
        <v>173</v>
      </c>
      <c r="D15" s="331" t="s">
        <v>153</v>
      </c>
      <c r="E15" s="331" t="s">
        <v>154</v>
      </c>
      <c r="F15" s="332" t="s">
        <v>162</v>
      </c>
      <c r="G15" s="140">
        <f t="shared" ref="G15:G24" si="7">IF(ISERROR(VLOOKUP(D15,$I$9:$J$13,2,FALSE)*VLOOKUP(E15,$I$17:$J$21,2,FALSE)*VLOOKUP(F15,$I$25:$J$29,2,FALSE)),"",VLOOKUP(D15,$I$9:$J$13,2,FALSE)*VLOOKUP(E15,$I$17:$J$21,2,FALSE)*VLOOKUP(F15,$I$25:$J$29,2,FALSE))</f>
        <v>25</v>
      </c>
      <c r="I15" s="141" t="s">
        <v>107</v>
      </c>
      <c r="J15" s="64"/>
      <c r="K15" s="64"/>
      <c r="L15" s="64">
        <v>1.2E-4</v>
      </c>
      <c r="M15" s="64">
        <f t="shared" si="4"/>
        <v>8.0001200000000008</v>
      </c>
      <c r="N15" s="125" t="str">
        <f t="shared" si="5"/>
        <v>Niveles de corrupción</v>
      </c>
      <c r="O15" s="139">
        <f t="shared" si="6"/>
        <v>8</v>
      </c>
      <c r="P15" s="68"/>
      <c r="Q15" s="69"/>
    </row>
    <row r="16" spans="2:46" ht="30" customHeight="1">
      <c r="B16" s="139" t="str">
        <f t="shared" si="1"/>
        <v/>
      </c>
      <c r="C16" s="330"/>
      <c r="D16" s="331"/>
      <c r="E16" s="331"/>
      <c r="F16" s="332"/>
      <c r="G16" s="140" t="str">
        <f t="shared" si="7"/>
        <v/>
      </c>
      <c r="I16" s="142"/>
      <c r="J16" s="64"/>
      <c r="K16" s="64"/>
      <c r="L16" s="64">
        <v>1.1E-4</v>
      </c>
      <c r="M16" s="64">
        <f t="shared" si="4"/>
        <v>25.000109999999999</v>
      </c>
      <c r="N16" s="125" t="str">
        <f t="shared" si="5"/>
        <v>Regulación del sector y de los competidores</v>
      </c>
      <c r="O16" s="139">
        <f t="shared" si="6"/>
        <v>25</v>
      </c>
      <c r="P16" s="68"/>
      <c r="Q16" s="69"/>
    </row>
    <row r="17" spans="2:17" ht="30" customHeight="1">
      <c r="B17" s="139" t="str">
        <f t="shared" si="1"/>
        <v/>
      </c>
      <c r="C17" s="330"/>
      <c r="D17" s="331"/>
      <c r="E17" s="331"/>
      <c r="F17" s="332"/>
      <c r="G17" s="140" t="str">
        <f t="shared" si="7"/>
        <v/>
      </c>
      <c r="I17" s="141" t="s">
        <v>154</v>
      </c>
      <c r="J17" s="142">
        <v>5</v>
      </c>
      <c r="K17" s="64"/>
      <c r="L17" s="64">
        <v>1E-4</v>
      </c>
      <c r="M17" s="64" t="str">
        <f t="shared" si="4"/>
        <v/>
      </c>
      <c r="N17" s="125" t="str">
        <f t="shared" si="5"/>
        <v/>
      </c>
      <c r="O17" s="139" t="str">
        <f t="shared" si="6"/>
        <v/>
      </c>
      <c r="P17" s="68"/>
      <c r="Q17" s="69"/>
    </row>
    <row r="18" spans="2:17" ht="30" customHeight="1">
      <c r="B18" s="139" t="str">
        <f t="shared" si="1"/>
        <v/>
      </c>
      <c r="C18" s="330"/>
      <c r="D18" s="331"/>
      <c r="E18" s="331"/>
      <c r="F18" s="332"/>
      <c r="G18" s="140" t="str">
        <f t="shared" si="7"/>
        <v/>
      </c>
      <c r="I18" s="141" t="s">
        <v>155</v>
      </c>
      <c r="J18" s="142">
        <v>4</v>
      </c>
      <c r="K18" s="64"/>
      <c r="L18" s="64">
        <v>9.0000000000000006E-5</v>
      </c>
      <c r="M18" s="64" t="str">
        <f t="shared" si="4"/>
        <v/>
      </c>
      <c r="N18" s="125" t="str">
        <f t="shared" si="5"/>
        <v/>
      </c>
      <c r="O18" s="139" t="str">
        <f t="shared" si="6"/>
        <v/>
      </c>
      <c r="P18" s="68"/>
      <c r="Q18" s="69"/>
    </row>
    <row r="19" spans="2:17" ht="30" customHeight="1">
      <c r="B19" s="139" t="str">
        <f t="shared" si="1"/>
        <v/>
      </c>
      <c r="C19" s="330"/>
      <c r="D19" s="331"/>
      <c r="E19" s="331"/>
      <c r="F19" s="332"/>
      <c r="G19" s="140" t="str">
        <f t="shared" si="7"/>
        <v/>
      </c>
      <c r="I19" s="141" t="s">
        <v>156</v>
      </c>
      <c r="J19" s="142">
        <v>3</v>
      </c>
      <c r="K19" s="64"/>
      <c r="L19" s="64">
        <v>8.0000000000000007E-5</v>
      </c>
      <c r="M19" s="64" t="str">
        <f t="shared" si="4"/>
        <v/>
      </c>
      <c r="N19" s="125" t="str">
        <f t="shared" si="5"/>
        <v/>
      </c>
      <c r="O19" s="139" t="str">
        <f t="shared" si="6"/>
        <v/>
      </c>
      <c r="P19" s="68"/>
      <c r="Q19" s="69"/>
    </row>
    <row r="20" spans="2:17" ht="30" customHeight="1">
      <c r="B20" s="139" t="str">
        <f t="shared" si="1"/>
        <v/>
      </c>
      <c r="C20" s="330"/>
      <c r="D20" s="331"/>
      <c r="E20" s="331"/>
      <c r="F20" s="332"/>
      <c r="G20" s="140" t="str">
        <f t="shared" si="7"/>
        <v/>
      </c>
      <c r="I20" s="141" t="s">
        <v>157</v>
      </c>
      <c r="J20" s="142">
        <v>2</v>
      </c>
      <c r="K20" s="64"/>
      <c r="L20" s="64">
        <v>6.9999999999999994E-5</v>
      </c>
      <c r="M20" s="64" t="str">
        <f t="shared" si="4"/>
        <v/>
      </c>
      <c r="N20" s="125" t="str">
        <f t="shared" si="5"/>
        <v/>
      </c>
      <c r="O20" s="139" t="str">
        <f t="shared" si="6"/>
        <v/>
      </c>
      <c r="P20" s="68"/>
      <c r="Q20" s="69"/>
    </row>
    <row r="21" spans="2:17" ht="30" customHeight="1">
      <c r="B21" s="139" t="str">
        <f t="shared" si="1"/>
        <v/>
      </c>
      <c r="C21" s="330"/>
      <c r="D21" s="331"/>
      <c r="E21" s="331"/>
      <c r="F21" s="332"/>
      <c r="G21" s="140" t="str">
        <f t="shared" si="7"/>
        <v/>
      </c>
      <c r="I21" s="141" t="s">
        <v>158</v>
      </c>
      <c r="J21" s="142">
        <v>1</v>
      </c>
      <c r="K21" s="64"/>
      <c r="L21" s="64">
        <v>6.0000000000000002E-5</v>
      </c>
      <c r="M21" s="64" t="str">
        <f t="shared" si="4"/>
        <v/>
      </c>
      <c r="N21" s="125" t="str">
        <f t="shared" si="5"/>
        <v/>
      </c>
      <c r="O21" s="139" t="str">
        <f t="shared" si="6"/>
        <v/>
      </c>
      <c r="P21" s="68"/>
      <c r="Q21" s="69"/>
    </row>
    <row r="22" spans="2:17" ht="30" customHeight="1">
      <c r="B22" s="139" t="str">
        <f t="shared" si="1"/>
        <v/>
      </c>
      <c r="C22" s="330"/>
      <c r="D22" s="331"/>
      <c r="E22" s="331"/>
      <c r="F22" s="332"/>
      <c r="G22" s="140" t="str">
        <f t="shared" si="7"/>
        <v/>
      </c>
      <c r="I22" s="64"/>
      <c r="J22" s="64"/>
      <c r="K22" s="64"/>
      <c r="L22" s="64">
        <v>5.0000000000000002E-5</v>
      </c>
      <c r="M22" s="64" t="str">
        <f t="shared" si="4"/>
        <v/>
      </c>
      <c r="N22" s="125" t="str">
        <f t="shared" si="5"/>
        <v/>
      </c>
      <c r="O22" s="139" t="str">
        <f t="shared" si="6"/>
        <v/>
      </c>
      <c r="P22" s="68"/>
      <c r="Q22" s="69"/>
    </row>
    <row r="23" spans="2:17" ht="30" customHeight="1">
      <c r="B23" s="139" t="str">
        <f t="shared" si="1"/>
        <v/>
      </c>
      <c r="C23" s="330"/>
      <c r="D23" s="331"/>
      <c r="E23" s="331"/>
      <c r="F23" s="332"/>
      <c r="G23" s="140" t="str">
        <f t="shared" si="7"/>
        <v/>
      </c>
      <c r="I23" s="141" t="s">
        <v>94</v>
      </c>
      <c r="J23" s="64"/>
      <c r="K23" s="64"/>
      <c r="L23" s="64">
        <v>4.0000000000000003E-5</v>
      </c>
      <c r="M23" s="64" t="str">
        <f t="shared" si="4"/>
        <v/>
      </c>
      <c r="N23" s="125" t="str">
        <f t="shared" si="5"/>
        <v/>
      </c>
      <c r="O23" s="139" t="str">
        <f t="shared" si="6"/>
        <v/>
      </c>
      <c r="P23" s="68"/>
      <c r="Q23" s="69"/>
    </row>
    <row r="24" spans="2:17" ht="30" customHeight="1">
      <c r="B24" s="139" t="str">
        <f t="shared" si="1"/>
        <v/>
      </c>
      <c r="C24" s="330"/>
      <c r="D24" s="331"/>
      <c r="E24" s="331"/>
      <c r="F24" s="332"/>
      <c r="G24" s="140" t="str">
        <f t="shared" si="7"/>
        <v/>
      </c>
      <c r="I24" s="142"/>
      <c r="J24" s="64"/>
      <c r="K24" s="64"/>
      <c r="L24" s="64">
        <v>3.0000000000000001E-5</v>
      </c>
      <c r="M24" s="64" t="str">
        <f t="shared" si="4"/>
        <v/>
      </c>
      <c r="N24" s="125" t="str">
        <f t="shared" si="5"/>
        <v/>
      </c>
      <c r="O24" s="139" t="str">
        <f t="shared" si="6"/>
        <v/>
      </c>
      <c r="P24" s="68"/>
      <c r="Q24" s="69"/>
    </row>
    <row r="25" spans="2:17" ht="30" customHeight="1">
      <c r="B25" s="139" t="str">
        <f t="shared" si="1"/>
        <v/>
      </c>
      <c r="C25" s="330"/>
      <c r="D25" s="331"/>
      <c r="E25" s="331"/>
      <c r="F25" s="332"/>
      <c r="G25" s="140" t="str">
        <f t="shared" si="0"/>
        <v/>
      </c>
      <c r="I25" s="141" t="s">
        <v>159</v>
      </c>
      <c r="J25" s="142">
        <v>5</v>
      </c>
      <c r="K25" s="64"/>
      <c r="L25" s="64">
        <v>2.0000000000000002E-5</v>
      </c>
      <c r="M25" s="64" t="str">
        <f t="shared" si="4"/>
        <v/>
      </c>
      <c r="N25" s="125" t="str">
        <f t="shared" si="5"/>
        <v/>
      </c>
      <c r="O25" s="139" t="str">
        <f t="shared" si="6"/>
        <v/>
      </c>
      <c r="P25" s="68"/>
      <c r="Q25" s="69"/>
    </row>
    <row r="26" spans="2:17" ht="30" customHeight="1">
      <c r="B26" s="139" t="str">
        <f t="shared" si="1"/>
        <v/>
      </c>
      <c r="C26" s="330"/>
      <c r="D26" s="331"/>
      <c r="E26" s="331"/>
      <c r="F26" s="332"/>
      <c r="G26" s="140" t="str">
        <f t="shared" si="0"/>
        <v/>
      </c>
      <c r="I26" s="141" t="s">
        <v>160</v>
      </c>
      <c r="J26" s="142">
        <v>4</v>
      </c>
      <c r="K26" s="64"/>
      <c r="L26" s="64">
        <v>1.0000000000000001E-5</v>
      </c>
      <c r="M26" s="64" t="str">
        <f t="shared" si="4"/>
        <v/>
      </c>
      <c r="N26" s="125" t="str">
        <f t="shared" si="5"/>
        <v/>
      </c>
      <c r="O26" s="139" t="str">
        <f t="shared" si="6"/>
        <v/>
      </c>
      <c r="P26" s="68"/>
      <c r="Q26" s="69"/>
    </row>
    <row r="27" spans="2:17" ht="30" customHeight="1">
      <c r="B27" s="139" t="str">
        <f t="shared" si="1"/>
        <v/>
      </c>
      <c r="C27" s="330"/>
      <c r="D27" s="331"/>
      <c r="E27" s="331"/>
      <c r="F27" s="332"/>
      <c r="G27" s="140" t="str">
        <f t="shared" si="0"/>
        <v/>
      </c>
      <c r="I27" s="141" t="s">
        <v>152</v>
      </c>
      <c r="J27" s="142">
        <v>3</v>
      </c>
      <c r="K27" s="64"/>
      <c r="L27" s="64"/>
      <c r="M27" s="64" t="str">
        <f t="shared" si="4"/>
        <v/>
      </c>
      <c r="N27" s="125" t="str">
        <f t="shared" si="5"/>
        <v/>
      </c>
      <c r="O27" s="139" t="str">
        <f t="shared" si="6"/>
        <v/>
      </c>
      <c r="P27" s="68"/>
      <c r="Q27" s="69"/>
    </row>
    <row r="28" spans="2:17" ht="30" customHeight="1">
      <c r="B28" s="139" t="str">
        <f t="shared" si="1"/>
        <v/>
      </c>
      <c r="C28" s="330"/>
      <c r="D28" s="331"/>
      <c r="E28" s="331"/>
      <c r="F28" s="332"/>
      <c r="G28" s="140" t="str">
        <f t="shared" si="0"/>
        <v/>
      </c>
      <c r="I28" s="141" t="s">
        <v>161</v>
      </c>
      <c r="J28" s="142">
        <v>2</v>
      </c>
      <c r="K28" s="64"/>
      <c r="L28" s="64"/>
      <c r="M28" s="64" t="str">
        <f t="shared" si="4"/>
        <v/>
      </c>
      <c r="N28" s="125" t="str">
        <f t="shared" si="5"/>
        <v/>
      </c>
      <c r="O28" s="139" t="str">
        <f t="shared" si="6"/>
        <v/>
      </c>
      <c r="P28" s="68"/>
      <c r="Q28" s="69"/>
    </row>
    <row r="29" spans="2:17" ht="30" customHeight="1">
      <c r="B29" s="139" t="str">
        <f t="shared" si="1"/>
        <v/>
      </c>
      <c r="C29" s="330"/>
      <c r="D29" s="331"/>
      <c r="E29" s="331"/>
      <c r="F29" s="332"/>
      <c r="G29" s="140" t="str">
        <f t="shared" si="0"/>
        <v/>
      </c>
      <c r="I29" s="141" t="s">
        <v>162</v>
      </c>
      <c r="J29" s="142">
        <v>1</v>
      </c>
      <c r="K29" s="64"/>
      <c r="L29" s="64"/>
      <c r="M29" s="64" t="str">
        <f t="shared" si="4"/>
        <v/>
      </c>
      <c r="N29" s="125" t="str">
        <f t="shared" si="5"/>
        <v/>
      </c>
      <c r="O29" s="139" t="str">
        <f t="shared" si="6"/>
        <v/>
      </c>
      <c r="P29" s="68"/>
      <c r="Q29" s="69"/>
    </row>
    <row r="30" spans="2:17" ht="30" customHeight="1">
      <c r="B30" s="139" t="str">
        <f t="shared" si="1"/>
        <v/>
      </c>
      <c r="C30" s="330"/>
      <c r="D30" s="331"/>
      <c r="E30" s="331"/>
      <c r="F30" s="332"/>
      <c r="G30" s="140" t="str">
        <f t="shared" si="0"/>
        <v/>
      </c>
      <c r="M30" s="228" t="str">
        <f t="shared" si="4"/>
        <v/>
      </c>
      <c r="N30" s="125" t="str">
        <f t="shared" si="5"/>
        <v/>
      </c>
      <c r="O30" s="139" t="str">
        <f t="shared" si="6"/>
        <v/>
      </c>
      <c r="P30" s="68"/>
      <c r="Q30" s="69"/>
    </row>
    <row r="31" spans="2:17" ht="30" customHeight="1">
      <c r="B31" s="139" t="str">
        <f t="shared" si="1"/>
        <v/>
      </c>
      <c r="C31" s="330"/>
      <c r="D31" s="331"/>
      <c r="E31" s="331"/>
      <c r="F31" s="332"/>
      <c r="G31" s="140" t="str">
        <f t="shared" si="0"/>
        <v/>
      </c>
      <c r="M31" s="228" t="str">
        <f t="shared" si="4"/>
        <v/>
      </c>
      <c r="N31" s="125" t="str">
        <f t="shared" si="5"/>
        <v/>
      </c>
      <c r="O31" s="139" t="str">
        <f t="shared" si="6"/>
        <v/>
      </c>
      <c r="P31" s="68"/>
      <c r="Q31" s="69"/>
    </row>
    <row r="32" spans="2:17" ht="30" customHeight="1">
      <c r="B32" s="139" t="str">
        <f t="shared" si="1"/>
        <v/>
      </c>
      <c r="C32" s="330"/>
      <c r="D32" s="331"/>
      <c r="E32" s="331"/>
      <c r="F32" s="332"/>
      <c r="G32" s="140" t="str">
        <f t="shared" si="0"/>
        <v/>
      </c>
      <c r="M32" s="228" t="str">
        <f t="shared" si="4"/>
        <v/>
      </c>
      <c r="N32" s="125" t="str">
        <f t="shared" si="5"/>
        <v/>
      </c>
      <c r="O32" s="139" t="str">
        <f t="shared" si="6"/>
        <v/>
      </c>
      <c r="P32" s="68"/>
      <c r="Q32" s="69"/>
    </row>
    <row r="33" spans="2:17" ht="30" customHeight="1">
      <c r="B33" s="139" t="str">
        <f t="shared" si="1"/>
        <v/>
      </c>
      <c r="C33" s="330"/>
      <c r="D33" s="331"/>
      <c r="E33" s="331"/>
      <c r="F33" s="332"/>
      <c r="G33" s="140" t="str">
        <f t="shared" si="0"/>
        <v/>
      </c>
      <c r="M33" s="228" t="str">
        <f t="shared" si="4"/>
        <v/>
      </c>
      <c r="N33" s="125" t="str">
        <f t="shared" si="5"/>
        <v/>
      </c>
      <c r="O33" s="139" t="str">
        <f t="shared" si="6"/>
        <v/>
      </c>
      <c r="P33" s="68"/>
      <c r="Q33" s="69"/>
    </row>
    <row r="34" spans="2:17" ht="30" customHeight="1">
      <c r="B34" s="139" t="str">
        <f t="shared" si="1"/>
        <v/>
      </c>
      <c r="C34" s="330"/>
      <c r="D34" s="331"/>
      <c r="E34" s="331"/>
      <c r="F34" s="332"/>
      <c r="G34" s="140" t="str">
        <f t="shared" si="0"/>
        <v/>
      </c>
      <c r="M34" s="228" t="str">
        <f t="shared" si="4"/>
        <v/>
      </c>
      <c r="N34" s="125" t="str">
        <f t="shared" si="5"/>
        <v/>
      </c>
      <c r="O34" s="139" t="str">
        <f t="shared" si="6"/>
        <v/>
      </c>
      <c r="P34" s="68"/>
      <c r="Q34" s="69"/>
    </row>
    <row r="35" spans="2:17" ht="30" customHeight="1">
      <c r="B35" s="139" t="str">
        <f t="shared" si="1"/>
        <v/>
      </c>
      <c r="C35" s="330"/>
      <c r="D35" s="331"/>
      <c r="E35" s="331"/>
      <c r="F35" s="332"/>
      <c r="G35" s="148" t="str">
        <f t="shared" si="0"/>
        <v/>
      </c>
      <c r="M35" s="228" t="str">
        <f t="shared" si="4"/>
        <v/>
      </c>
      <c r="N35" s="125" t="str">
        <f t="shared" si="5"/>
        <v/>
      </c>
      <c r="O35" s="139" t="str">
        <f t="shared" si="6"/>
        <v/>
      </c>
      <c r="P35" s="68"/>
      <c r="Q35" s="69"/>
    </row>
    <row r="36" spans="2:17" ht="30" customHeight="1">
      <c r="B36" s="63"/>
      <c r="C36" s="333" t="s">
        <v>139</v>
      </c>
      <c r="D36" s="334"/>
      <c r="E36" s="335"/>
      <c r="F36" s="336" t="s">
        <v>45</v>
      </c>
      <c r="G36" s="146">
        <f>SUM(G6:G35)</f>
        <v>266</v>
      </c>
      <c r="M36" s="228" t="str">
        <f t="shared" si="4"/>
        <v/>
      </c>
      <c r="N36" s="125" t="str">
        <f t="shared" si="5"/>
        <v/>
      </c>
      <c r="O36" s="139" t="str">
        <f t="shared" si="6"/>
        <v/>
      </c>
      <c r="P36" s="68"/>
      <c r="Q36" s="69"/>
    </row>
    <row r="37" spans="2:17" ht="30" customHeight="1">
      <c r="B37" s="63"/>
      <c r="D37" s="62"/>
      <c r="E37" s="62"/>
      <c r="M37" s="228">
        <f t="shared" si="4"/>
        <v>266</v>
      </c>
      <c r="N37" s="125" t="str">
        <f t="shared" si="5"/>
        <v>Pontuação geral dos fatores políticos</v>
      </c>
      <c r="O37" s="139">
        <f t="shared" si="6"/>
        <v>266</v>
      </c>
      <c r="P37" s="68"/>
      <c r="Q37" s="69"/>
    </row>
    <row r="38" spans="2:17" ht="30" customHeight="1">
      <c r="B38" s="63"/>
      <c r="D38" s="62"/>
      <c r="E38" s="62"/>
      <c r="N38" s="69"/>
      <c r="O38" s="144"/>
      <c r="P38" s="68"/>
      <c r="Q38" s="69"/>
    </row>
    <row r="39" spans="2:17" ht="30" customHeight="1">
      <c r="B39" s="63"/>
      <c r="D39" s="62"/>
      <c r="E39" s="62"/>
      <c r="N39" s="69"/>
      <c r="O39" s="144"/>
      <c r="P39" s="68"/>
      <c r="Q39" s="69"/>
    </row>
    <row r="40" spans="2:17" ht="30" customHeight="1">
      <c r="B40" s="63"/>
      <c r="D40" s="62"/>
      <c r="E40" s="62"/>
      <c r="N40" s="69"/>
      <c r="O40" s="144"/>
      <c r="P40" s="68"/>
      <c r="Q40" s="69"/>
    </row>
    <row r="41" spans="2:17" ht="30" customHeight="1">
      <c r="B41" s="63"/>
      <c r="D41" s="62"/>
      <c r="E41" s="62"/>
      <c r="N41" s="69"/>
      <c r="O41" s="144"/>
      <c r="P41" s="68"/>
      <c r="Q41" s="69"/>
    </row>
    <row r="42" spans="2:17" ht="30" customHeight="1">
      <c r="B42" s="63"/>
      <c r="D42" s="62"/>
      <c r="E42" s="62"/>
      <c r="N42" s="69"/>
      <c r="O42" s="144"/>
      <c r="P42" s="68"/>
      <c r="Q42" s="69"/>
    </row>
    <row r="43" spans="2:17" ht="30" customHeight="1">
      <c r="B43" s="63"/>
      <c r="D43" s="62"/>
      <c r="E43" s="62"/>
      <c r="N43" s="69"/>
      <c r="O43" s="144"/>
      <c r="P43" s="68"/>
      <c r="Q43" s="69"/>
    </row>
    <row r="44" spans="2:17" ht="30" customHeight="1">
      <c r="B44" s="63"/>
      <c r="D44" s="62"/>
      <c r="E44" s="62"/>
      <c r="N44" s="69"/>
      <c r="O44" s="144"/>
      <c r="P44" s="68"/>
      <c r="Q44" s="69"/>
    </row>
    <row r="45" spans="2:17" ht="30" customHeight="1">
      <c r="B45" s="63"/>
      <c r="D45" s="62"/>
      <c r="E45" s="62"/>
      <c r="N45" s="69"/>
      <c r="O45" s="144"/>
      <c r="P45" s="68"/>
      <c r="Q45" s="69"/>
    </row>
    <row r="46" spans="2:17" ht="30" customHeight="1">
      <c r="B46" s="63"/>
      <c r="D46" s="62"/>
      <c r="E46" s="62"/>
      <c r="N46" s="69"/>
      <c r="O46" s="144"/>
      <c r="P46" s="68"/>
      <c r="Q46" s="69"/>
    </row>
    <row r="47" spans="2:17" ht="37.5" customHeight="1">
      <c r="B47" s="63"/>
      <c r="D47" s="62"/>
      <c r="E47" s="62"/>
      <c r="N47" s="68"/>
    </row>
    <row r="48" spans="2:17" ht="30" customHeight="1">
      <c r="B48" s="63"/>
      <c r="D48" s="62"/>
      <c r="E48" s="62"/>
      <c r="N48" s="68"/>
    </row>
    <row r="49" spans="2:14" ht="30" customHeight="1">
      <c r="B49" s="63"/>
      <c r="D49" s="62"/>
      <c r="E49" s="62"/>
      <c r="N49" s="68"/>
    </row>
    <row r="50" spans="2:14" ht="30" customHeight="1">
      <c r="B50" s="63"/>
      <c r="D50" s="62"/>
      <c r="E50" s="62"/>
      <c r="N50" s="68"/>
    </row>
    <row r="51" spans="2:14" ht="30" hidden="1" customHeight="1">
      <c r="B51" s="63"/>
      <c r="D51" s="62"/>
      <c r="E51" s="62"/>
      <c r="N51" s="68"/>
    </row>
    <row r="52" spans="2:14" ht="30" hidden="1" customHeight="1">
      <c r="B52" s="63"/>
      <c r="D52" s="62"/>
      <c r="E52" s="62"/>
      <c r="N52" s="68"/>
    </row>
    <row r="53" spans="2:14" ht="30" hidden="1" customHeight="1">
      <c r="B53" s="63"/>
      <c r="D53" s="62"/>
      <c r="E53" s="62"/>
      <c r="N53" s="68"/>
    </row>
    <row r="54" spans="2:14" ht="30" hidden="1" customHeight="1">
      <c r="B54" s="63"/>
      <c r="D54" s="62"/>
      <c r="E54" s="62"/>
      <c r="N54" s="68"/>
    </row>
    <row r="55" spans="2:14" ht="30" hidden="1" customHeight="1">
      <c r="B55" s="63"/>
      <c r="D55" s="62"/>
      <c r="E55" s="62"/>
      <c r="N55" s="68"/>
    </row>
    <row r="56" spans="2:14" ht="30" hidden="1" customHeight="1">
      <c r="D56" s="62"/>
      <c r="E56" s="62"/>
      <c r="N56" s="68"/>
    </row>
    <row r="57" spans="2:14" ht="30" hidden="1" customHeight="1">
      <c r="D57" s="62"/>
      <c r="E57" s="62"/>
      <c r="N57" s="68"/>
    </row>
    <row r="58" spans="2:14" ht="30" hidden="1" customHeight="1">
      <c r="D58" s="62"/>
      <c r="E58" s="62"/>
      <c r="N58" s="68"/>
    </row>
    <row r="59" spans="2:14" ht="30" hidden="1" customHeight="1">
      <c r="N59" s="68"/>
    </row>
    <row r="60" spans="2:14" ht="30" hidden="1" customHeight="1">
      <c r="N60" s="68"/>
    </row>
    <row r="61" spans="2:14" ht="30" hidden="1" customHeight="1">
      <c r="N61" s="68"/>
    </row>
    <row r="62" spans="2:14" ht="30" hidden="1" customHeight="1">
      <c r="N62" s="68"/>
    </row>
    <row r="63" spans="2:14" ht="30" hidden="1" customHeight="1">
      <c r="N63" s="68"/>
    </row>
    <row r="64" spans="2:14" ht="30" hidden="1" customHeight="1">
      <c r="N64" s="68"/>
    </row>
    <row r="65" spans="14:14" ht="30" hidden="1" customHeight="1">
      <c r="N65" s="68"/>
    </row>
    <row r="66" spans="14:14" hidden="1"/>
    <row r="67" spans="14:14" hidden="1"/>
    <row r="68" spans="14:14" hidden="1"/>
    <row r="69" spans="14:14" hidden="1"/>
    <row r="70" spans="14:14"/>
    <row r="71" spans="14:14"/>
    <row r="72" spans="14:14"/>
    <row r="73" spans="14:14"/>
    <row r="74" spans="14:14"/>
    <row r="75" spans="14:14"/>
    <row r="76" spans="14:14"/>
    <row r="77" spans="14:14" hidden="1"/>
    <row r="78" spans="14:14" hidden="1"/>
    <row r="79" spans="14:14" hidden="1"/>
    <row r="80" spans="14:14" hidden="1"/>
    <row r="81" hidden="1"/>
    <row r="82" hidden="1"/>
    <row r="83" hidden="1"/>
    <row r="84" hidden="1"/>
    <row r="85" hidden="1"/>
    <row r="86" hidden="1"/>
  </sheetData>
  <sheetProtection algorithmName="SHA-512" hashValue="taafCsyny2s5h/P+QrtBXs86F5LrBpmqqD961KCe3J/uOJnR1mHbT8iHoDa5fTwarAOeB53Fk8GOsA2Rm7puCg==" saltValue="OEsi8FmO29lmu+SRXfrJ9g==" spinCount="100000" sheet="1" objects="1" scenarios="1" formatCells="0" formatColumns="0" formatRows="0" selectLockedCells="1"/>
  <autoFilter ref="C5:G5" xr:uid="{08767E63-18FC-42C5-B248-6FF836D73696}"/>
  <mergeCells count="6">
    <mergeCell ref="K1:L1"/>
    <mergeCell ref="C36:E36"/>
    <mergeCell ref="C1:D1"/>
    <mergeCell ref="E1:F1"/>
    <mergeCell ref="G1:H1"/>
    <mergeCell ref="I1:J1"/>
  </mergeCells>
  <conditionalFormatting sqref="D6:D12 D16:D35">
    <cfRule type="containsText" dxfId="144" priority="85" operator="containsText" text="Poco">
      <formula>NOT(ISERROR(SEARCH("Poco",D6)))</formula>
    </cfRule>
    <cfRule type="containsText" dxfId="143" priority="86" operator="containsText" text="Sin">
      <formula>NOT(ISERROR(SEARCH("Sin",D6)))</formula>
    </cfRule>
    <cfRule type="cellIs" dxfId="142" priority="87" operator="equal">
      <formula>"Importante"</formula>
    </cfRule>
    <cfRule type="containsText" dxfId="141" priority="88" operator="containsText" text="Muy">
      <formula>NOT(ISERROR(SEARCH("Muy",D6)))</formula>
    </cfRule>
  </conditionalFormatting>
  <conditionalFormatting sqref="E6:E12 E16:E35">
    <cfRule type="cellIs" dxfId="140" priority="81" operator="equal">
      <formula>"Muy Débil"</formula>
    </cfRule>
    <cfRule type="containsText" dxfId="139" priority="82" operator="containsText" text="Débil">
      <formula>NOT(ISERROR(SEARCH("Débil",E6)))</formula>
    </cfRule>
    <cfRule type="cellIs" dxfId="138" priority="83" operator="equal">
      <formula>"Muy Fuerte"</formula>
    </cfRule>
    <cfRule type="containsText" dxfId="137" priority="84" operator="containsText" text="Fuerte">
      <formula>NOT(ISERROR(SEARCH("Fuerte",E6)))</formula>
    </cfRule>
  </conditionalFormatting>
  <conditionalFormatting sqref="D13:D15">
    <cfRule type="containsText" dxfId="136" priority="13" operator="containsText" text="Poco">
      <formula>NOT(ISERROR(SEARCH("Poco",D13)))</formula>
    </cfRule>
    <cfRule type="containsText" dxfId="135" priority="14" operator="containsText" text="Sin">
      <formula>NOT(ISERROR(SEARCH("Sin",D13)))</formula>
    </cfRule>
    <cfRule type="cellIs" dxfId="134" priority="15" operator="equal">
      <formula>"Importante"</formula>
    </cfRule>
    <cfRule type="containsText" dxfId="133" priority="16" operator="containsText" text="Muy">
      <formula>NOT(ISERROR(SEARCH("Muy",D13)))</formula>
    </cfRule>
  </conditionalFormatting>
  <conditionalFormatting sqref="E13:E15">
    <cfRule type="cellIs" dxfId="132" priority="9" operator="equal">
      <formula>"Muy Débil"</formula>
    </cfRule>
    <cfRule type="containsText" dxfId="131" priority="10" operator="containsText" text="Débil">
      <formula>NOT(ISERROR(SEARCH("Débil",E13)))</formula>
    </cfRule>
    <cfRule type="cellIs" dxfId="130" priority="11" operator="equal">
      <formula>"Muy Fuerte"</formula>
    </cfRule>
    <cfRule type="cellIs" dxfId="129" priority="12" operator="equal">
      <formula>"Fuerte"</formula>
    </cfRule>
  </conditionalFormatting>
  <conditionalFormatting sqref="F6:F35">
    <cfRule type="cellIs" dxfId="128" priority="65" operator="equal">
      <formula>"Peor Mucho"</formula>
    </cfRule>
    <cfRule type="containsText" dxfId="127" priority="66" operator="containsText" text="Peor">
      <formula>NOT(ISERROR(SEARCH("Peor",F6)))</formula>
    </cfRule>
    <cfRule type="cellIs" dxfId="126" priority="67" operator="equal">
      <formula>"Mejora Mucho"</formula>
    </cfRule>
    <cfRule type="containsText" dxfId="125" priority="68" operator="containsText" text="Mejora">
      <formula>NOT(ISERROR(SEARCH("Mejora",F6)))</formula>
    </cfRule>
  </conditionalFormatting>
  <dataValidations count="3">
    <dataValidation type="list" allowBlank="1" showInputMessage="1" showErrorMessage="1" sqref="D6:D35" xr:uid="{00000000-0002-0000-0300-000000000000}">
      <formula1>$I$9:$I$13</formula1>
    </dataValidation>
    <dataValidation type="list" allowBlank="1" showInputMessage="1" showErrorMessage="1" sqref="E6:E35" xr:uid="{00000000-0002-0000-0300-000001000000}">
      <formula1>$I$17:$I$21</formula1>
    </dataValidation>
    <dataValidation type="list" allowBlank="1" showInputMessage="1" showErrorMessage="1" sqref="F6:F35" xr:uid="{00000000-0002-0000-0300-000002000000}">
      <formula1>$I$25:$I$29</formula1>
    </dataValidation>
  </dataValidations>
  <printOptions verticalCentered="1"/>
  <pageMargins left="0.23622047244094491" right="0.23622047244094491" top="0.74803149606299213" bottom="0.74803149606299213" header="0.31496062992125984" footer="0.31496062992125984"/>
  <pageSetup paperSize="9" scale="73" orientation="landscape" horizontalDpi="4294967292" verticalDpi="4294967292" r:id="rId1"/>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dimension ref="A1:AT84"/>
  <sheetViews>
    <sheetView showGridLines="0" topLeftCell="B1" zoomScale="90" zoomScaleNormal="90" zoomScalePageLayoutView="90" workbookViewId="0">
      <pane ySplit="5" topLeftCell="A6" activePane="bottomLeft" state="frozen"/>
      <selection activeCell="C1" sqref="C1:D1"/>
      <selection pane="bottomLeft" activeCell="C6" sqref="C6"/>
    </sheetView>
  </sheetViews>
  <sheetFormatPr baseColWidth="10" defaultColWidth="0" defaultRowHeight="0" customHeight="1" zeroHeight="1"/>
  <cols>
    <col min="1" max="1" width="2.33203125" style="64" customWidth="1"/>
    <col min="2" max="2" width="1.46484375" style="62" customWidth="1"/>
    <col min="3" max="3" width="50.6640625" style="62" customWidth="1"/>
    <col min="4" max="5" width="25.6640625" style="72" customWidth="1"/>
    <col min="6" max="6" width="25.6640625" style="62" customWidth="1"/>
    <col min="7" max="7" width="15.6640625" style="62" customWidth="1"/>
    <col min="8" max="8" width="10.46484375" style="63" customWidth="1"/>
    <col min="9" max="9" width="20.46484375" style="64" customWidth="1"/>
    <col min="10" max="13" width="8.86328125" style="63" customWidth="1"/>
    <col min="14" max="14" width="8.6640625" style="63" customWidth="1"/>
    <col min="15" max="17" width="8.86328125" style="63" customWidth="1"/>
    <col min="18" max="18" width="9.1328125" style="63" customWidth="1"/>
    <col min="19" max="47" width="9.1328125" style="64" hidden="1" customWidth="1"/>
    <col min="48" max="16384" width="9.1328125" style="64" hidden="1"/>
  </cols>
  <sheetData>
    <row r="1" spans="2:46" s="56" customFormat="1" ht="39" customHeight="1">
      <c r="B1" s="220"/>
      <c r="C1" s="255"/>
      <c r="D1" s="255"/>
      <c r="E1" s="255"/>
      <c r="F1" s="255"/>
      <c r="G1" s="255"/>
      <c r="H1" s="255"/>
      <c r="I1" s="255"/>
      <c r="J1" s="255"/>
      <c r="K1" s="255"/>
      <c r="L1" s="255"/>
      <c r="M1" s="57"/>
    </row>
    <row r="2" spans="2:46" s="58" customFormat="1" ht="30" customHeight="1">
      <c r="D2" s="59"/>
      <c r="E2" s="60"/>
      <c r="F2" s="60"/>
      <c r="G2" s="60"/>
      <c r="H2" s="60"/>
      <c r="I2" s="61"/>
      <c r="J2" s="61"/>
      <c r="K2" s="61"/>
      <c r="L2" s="61"/>
      <c r="M2" s="61"/>
      <c r="N2" s="61"/>
      <c r="O2" s="61"/>
      <c r="P2" s="61"/>
      <c r="Q2" s="61"/>
    </row>
    <row r="3" spans="2:46" s="302" customFormat="1" ht="45" customHeight="1">
      <c r="C3" s="306" t="s">
        <v>323</v>
      </c>
      <c r="D3" s="303"/>
      <c r="E3" s="304"/>
      <c r="F3" s="304"/>
      <c r="G3" s="304"/>
      <c r="H3" s="304"/>
      <c r="I3" s="305"/>
      <c r="J3" s="305"/>
      <c r="K3" s="305"/>
      <c r="L3" s="305"/>
      <c r="M3" s="305"/>
      <c r="N3" s="305"/>
      <c r="O3" s="305"/>
      <c r="P3" s="305"/>
      <c r="Q3" s="305"/>
    </row>
    <row r="4" spans="2:46" ht="19.5" customHeight="1" thickBot="1">
      <c r="D4" s="62"/>
      <c r="E4" s="62"/>
    </row>
    <row r="5" spans="2:46" s="67" customFormat="1" ht="29.25" customHeight="1" thickTop="1" thickBot="1">
      <c r="B5" s="65"/>
      <c r="C5" s="136" t="s">
        <v>248</v>
      </c>
      <c r="D5" s="137" t="s">
        <v>148</v>
      </c>
      <c r="E5" s="137" t="s">
        <v>147</v>
      </c>
      <c r="F5" s="137" t="s">
        <v>149</v>
      </c>
      <c r="G5" s="137" t="s">
        <v>247</v>
      </c>
      <c r="H5" s="66"/>
      <c r="J5" s="66"/>
      <c r="K5" s="66"/>
      <c r="L5" s="66"/>
      <c r="M5" s="66"/>
      <c r="N5" s="66"/>
      <c r="O5" s="66"/>
      <c r="P5" s="66"/>
      <c r="Q5" s="66"/>
      <c r="R5" s="66"/>
      <c r="S5" s="67">
        <v>1</v>
      </c>
      <c r="T5" s="67">
        <v>1</v>
      </c>
      <c r="U5" s="67">
        <v>1</v>
      </c>
      <c r="V5" s="67">
        <v>1</v>
      </c>
      <c r="W5" s="67">
        <v>2</v>
      </c>
      <c r="X5" s="67">
        <v>2</v>
      </c>
      <c r="Y5" s="67">
        <v>2</v>
      </c>
      <c r="Z5" s="67">
        <v>2</v>
      </c>
      <c r="AA5" s="67">
        <v>2</v>
      </c>
      <c r="AB5" s="67">
        <v>2</v>
      </c>
      <c r="AC5" s="67">
        <v>2</v>
      </c>
      <c r="AD5" s="67">
        <v>2</v>
      </c>
      <c r="AE5" s="67">
        <v>2</v>
      </c>
      <c r="AF5" s="67">
        <v>2</v>
      </c>
      <c r="AG5" s="67">
        <v>2</v>
      </c>
      <c r="AH5" s="67">
        <v>2</v>
      </c>
      <c r="AI5" s="67">
        <v>3</v>
      </c>
      <c r="AJ5" s="67">
        <v>3</v>
      </c>
      <c r="AK5" s="67">
        <v>3</v>
      </c>
      <c r="AL5" s="67">
        <v>3</v>
      </c>
      <c r="AM5" s="67">
        <v>3</v>
      </c>
      <c r="AN5" s="67">
        <v>3</v>
      </c>
      <c r="AO5" s="67">
        <v>3</v>
      </c>
      <c r="AP5" s="67">
        <v>3</v>
      </c>
      <c r="AQ5" s="67">
        <v>3</v>
      </c>
      <c r="AR5" s="67">
        <v>3</v>
      </c>
      <c r="AS5" s="67">
        <v>3</v>
      </c>
      <c r="AT5" s="67">
        <v>3</v>
      </c>
    </row>
    <row r="6" spans="2:46" ht="30" customHeight="1" thickTop="1">
      <c r="B6" s="139">
        <f>G6</f>
        <v>20</v>
      </c>
      <c r="C6" s="49" t="s">
        <v>174</v>
      </c>
      <c r="D6" s="50" t="s">
        <v>153</v>
      </c>
      <c r="E6" s="50" t="s">
        <v>155</v>
      </c>
      <c r="F6" s="51" t="s">
        <v>159</v>
      </c>
      <c r="G6" s="140">
        <f t="shared" ref="G6:G35" si="0">IF(ISERROR(VLOOKUP(D6,$I$9:$J$13,2,FALSE)*VLOOKUP(E6,$I$17:$J$21,2,FALSE)*VLOOKUP(F6,$I$25:$J$29,2,FALSE)),"",VLOOKUP(D6,$I$9:$J$13,2,FALSE)*VLOOKUP(E6,$I$17:$J$21,2,FALSE)*VLOOKUP(F6,$I$25:$J$29,2,FALSE))</f>
        <v>20</v>
      </c>
    </row>
    <row r="7" spans="2:46" ht="30" customHeight="1" thickBot="1">
      <c r="B7" s="139">
        <f t="shared" ref="B7:B35" si="1">G7</f>
        <v>12</v>
      </c>
      <c r="C7" s="49" t="s">
        <v>175</v>
      </c>
      <c r="D7" s="50" t="s">
        <v>151</v>
      </c>
      <c r="E7" s="50" t="s">
        <v>156</v>
      </c>
      <c r="F7" s="51" t="s">
        <v>160</v>
      </c>
      <c r="G7" s="140">
        <f t="shared" si="0"/>
        <v>12</v>
      </c>
      <c r="I7" s="141" t="s">
        <v>102</v>
      </c>
      <c r="J7" s="64"/>
      <c r="K7" s="64"/>
      <c r="L7" s="64">
        <v>2.0000000000000001E-4</v>
      </c>
      <c r="M7" s="64">
        <f t="shared" ref="M7:M37" si="2">IF(G6="","",G6+L7)</f>
        <v>20.0002</v>
      </c>
      <c r="N7" s="125" t="str">
        <f t="shared" ref="N7:N37" si="3">IF(C6=0,"",C6)</f>
        <v>Aumento / Disminución del límite de crédito</v>
      </c>
      <c r="O7" s="139">
        <f>G6</f>
        <v>20</v>
      </c>
      <c r="P7" s="68"/>
      <c r="Q7" s="69"/>
    </row>
    <row r="8" spans="2:46" ht="30" customHeight="1" thickTop="1">
      <c r="B8" s="139">
        <f t="shared" si="1"/>
        <v>36</v>
      </c>
      <c r="C8" s="330" t="s">
        <v>176</v>
      </c>
      <c r="D8" s="331" t="s">
        <v>152</v>
      </c>
      <c r="E8" s="331" t="s">
        <v>155</v>
      </c>
      <c r="F8" s="332" t="s">
        <v>152</v>
      </c>
      <c r="G8" s="140">
        <f t="shared" si="0"/>
        <v>36</v>
      </c>
      <c r="H8" s="70"/>
      <c r="I8" s="142"/>
      <c r="J8" s="64"/>
      <c r="K8" s="64"/>
      <c r="L8" s="64">
        <v>1.9000000000000001E-4</v>
      </c>
      <c r="M8" s="64">
        <f t="shared" si="2"/>
        <v>12.00019</v>
      </c>
      <c r="N8" s="125" t="str">
        <f t="shared" si="3"/>
        <v>Cambio en los valores de impuestos y tributos</v>
      </c>
      <c r="O8" s="139">
        <f t="shared" ref="O8:O37" si="4">G7</f>
        <v>12</v>
      </c>
      <c r="P8" s="68"/>
      <c r="Q8" s="69"/>
    </row>
    <row r="9" spans="2:46" ht="30" customHeight="1">
      <c r="B9" s="139">
        <f t="shared" si="1"/>
        <v>40</v>
      </c>
      <c r="C9" s="330" t="s">
        <v>177</v>
      </c>
      <c r="D9" s="331" t="s">
        <v>151</v>
      </c>
      <c r="E9" s="331" t="s">
        <v>154</v>
      </c>
      <c r="F9" s="332" t="s">
        <v>161</v>
      </c>
      <c r="G9" s="140">
        <f t="shared" si="0"/>
        <v>40</v>
      </c>
      <c r="H9" s="71"/>
      <c r="I9" s="141" t="s">
        <v>150</v>
      </c>
      <c r="J9" s="142">
        <v>1</v>
      </c>
      <c r="K9" s="64"/>
      <c r="L9" s="64">
        <v>1.8000000000000001E-4</v>
      </c>
      <c r="M9" s="64">
        <f t="shared" si="2"/>
        <v>36.00018</v>
      </c>
      <c r="N9" s="125" t="str">
        <f t="shared" si="3"/>
        <v>Variación Cambial</v>
      </c>
      <c r="O9" s="139">
        <f t="shared" si="4"/>
        <v>36</v>
      </c>
      <c r="P9" s="68"/>
      <c r="Q9" s="69"/>
    </row>
    <row r="10" spans="2:46" ht="30" customHeight="1">
      <c r="B10" s="139">
        <f t="shared" si="1"/>
        <v>20</v>
      </c>
      <c r="C10" s="330" t="s">
        <v>178</v>
      </c>
      <c r="D10" s="331" t="s">
        <v>150</v>
      </c>
      <c r="E10" s="331" t="s">
        <v>155</v>
      </c>
      <c r="F10" s="332" t="s">
        <v>162</v>
      </c>
      <c r="G10" s="140">
        <f t="shared" si="0"/>
        <v>20</v>
      </c>
      <c r="I10" s="141" t="s">
        <v>151</v>
      </c>
      <c r="J10" s="142">
        <v>2</v>
      </c>
      <c r="K10" s="64"/>
      <c r="L10" s="64">
        <v>1.7000000000000001E-4</v>
      </c>
      <c r="M10" s="64">
        <f t="shared" si="2"/>
        <v>40.000169999999997</v>
      </c>
      <c r="N10" s="125" t="str">
        <f t="shared" si="3"/>
        <v>Crecimiento / decrecimiento del PIB</v>
      </c>
      <c r="O10" s="139">
        <f t="shared" si="4"/>
        <v>40</v>
      </c>
      <c r="P10" s="68"/>
      <c r="Q10" s="69"/>
    </row>
    <row r="11" spans="2:46" ht="30" customHeight="1">
      <c r="B11" s="139">
        <f t="shared" si="1"/>
        <v>3</v>
      </c>
      <c r="C11" s="330" t="s">
        <v>249</v>
      </c>
      <c r="D11" s="331" t="s">
        <v>150</v>
      </c>
      <c r="E11" s="331" t="s">
        <v>156</v>
      </c>
      <c r="F11" s="332" t="s">
        <v>159</v>
      </c>
      <c r="G11" s="140">
        <f t="shared" si="0"/>
        <v>3</v>
      </c>
      <c r="I11" s="141" t="s">
        <v>152</v>
      </c>
      <c r="J11" s="142">
        <v>3</v>
      </c>
      <c r="K11" s="64"/>
      <c r="L11" s="64">
        <v>1.6000000000000001E-4</v>
      </c>
      <c r="M11" s="64">
        <f t="shared" si="2"/>
        <v>20.000160000000001</v>
      </c>
      <c r="N11" s="125" t="str">
        <f t="shared" si="3"/>
        <v>Cambios en el escenario de las exportaciones</v>
      </c>
      <c r="O11" s="139">
        <f t="shared" si="4"/>
        <v>20</v>
      </c>
      <c r="P11" s="68"/>
      <c r="Q11" s="69"/>
    </row>
    <row r="12" spans="2:46" ht="30" customHeight="1">
      <c r="B12" s="139">
        <f t="shared" si="1"/>
        <v>8</v>
      </c>
      <c r="C12" s="330" t="s">
        <v>179</v>
      </c>
      <c r="D12" s="331" t="s">
        <v>151</v>
      </c>
      <c r="E12" s="331" t="s">
        <v>157</v>
      </c>
      <c r="F12" s="332" t="s">
        <v>160</v>
      </c>
      <c r="G12" s="140">
        <f t="shared" si="0"/>
        <v>8</v>
      </c>
      <c r="I12" s="141" t="s">
        <v>103</v>
      </c>
      <c r="J12" s="142">
        <v>4</v>
      </c>
      <c r="K12" s="64"/>
      <c r="L12" s="64">
        <v>1.4999999999999999E-4</v>
      </c>
      <c r="M12" s="64">
        <f t="shared" si="2"/>
        <v>3.0001500000000001</v>
      </c>
      <c r="N12" s="125" t="str">
        <f t="shared" si="3"/>
        <v>Cambios en el escenario de las importaciones</v>
      </c>
      <c r="O12" s="139">
        <f t="shared" si="4"/>
        <v>3</v>
      </c>
      <c r="P12" s="68"/>
      <c r="Q12" s="69"/>
    </row>
    <row r="13" spans="2:46" ht="30" customHeight="1">
      <c r="B13" s="139">
        <f t="shared" si="1"/>
        <v>18</v>
      </c>
      <c r="C13" s="330" t="s">
        <v>180</v>
      </c>
      <c r="D13" s="331" t="s">
        <v>152</v>
      </c>
      <c r="E13" s="331" t="s">
        <v>157</v>
      </c>
      <c r="F13" s="332" t="s">
        <v>152</v>
      </c>
      <c r="G13" s="140">
        <f t="shared" si="0"/>
        <v>18</v>
      </c>
      <c r="I13" s="141" t="s">
        <v>153</v>
      </c>
      <c r="J13" s="142">
        <v>5</v>
      </c>
      <c r="K13" s="64"/>
      <c r="L13" s="64">
        <v>1.3999999999999999E-4</v>
      </c>
      <c r="M13" s="64">
        <f t="shared" si="2"/>
        <v>8.00014</v>
      </c>
      <c r="N13" s="125" t="str">
        <f t="shared" si="3"/>
        <v>Cambios en valores inmobiliarios (compra y alquiler)</v>
      </c>
      <c r="O13" s="139">
        <f t="shared" si="4"/>
        <v>8</v>
      </c>
      <c r="P13" s="68"/>
      <c r="Q13" s="69"/>
    </row>
    <row r="14" spans="2:46" ht="30" customHeight="1">
      <c r="B14" s="139">
        <f t="shared" si="1"/>
        <v>16</v>
      </c>
      <c r="C14" s="330" t="s">
        <v>181</v>
      </c>
      <c r="D14" s="331" t="s">
        <v>103</v>
      </c>
      <c r="E14" s="331" t="s">
        <v>158</v>
      </c>
      <c r="F14" s="332" t="s">
        <v>161</v>
      </c>
      <c r="G14" s="140">
        <f t="shared" ref="G14:G23" si="5">IF(ISERROR(VLOOKUP(D14,$I$9:$J$13,2,FALSE)*VLOOKUP(E14,$I$17:$J$21,2,FALSE)*VLOOKUP(F14,$I$25:$J$29,2,FALSE)),"",VLOOKUP(D14,$I$9:$J$13,2,FALSE)*VLOOKUP(E14,$I$17:$J$21,2,FALSE)*VLOOKUP(F14,$I$25:$J$29,2,FALSE))</f>
        <v>16</v>
      </c>
      <c r="I14" s="143"/>
      <c r="J14" s="64"/>
      <c r="K14" s="64"/>
      <c r="L14" s="64">
        <v>1.2999999999999999E-4</v>
      </c>
      <c r="M14" s="64">
        <f t="shared" si="2"/>
        <v>18.000129999999999</v>
      </c>
      <c r="N14" s="125" t="str">
        <f t="shared" si="3"/>
        <v>Etapa económica de su negocio</v>
      </c>
      <c r="O14" s="139">
        <f t="shared" si="4"/>
        <v>18</v>
      </c>
      <c r="P14" s="68"/>
      <c r="Q14" s="69"/>
    </row>
    <row r="15" spans="2:46" ht="30" customHeight="1">
      <c r="B15" s="139">
        <f t="shared" si="1"/>
        <v>125</v>
      </c>
      <c r="C15" s="330" t="s">
        <v>250</v>
      </c>
      <c r="D15" s="331" t="s">
        <v>153</v>
      </c>
      <c r="E15" s="331" t="s">
        <v>154</v>
      </c>
      <c r="F15" s="332" t="s">
        <v>162</v>
      </c>
      <c r="G15" s="140">
        <f t="shared" si="5"/>
        <v>125</v>
      </c>
      <c r="I15" s="141" t="s">
        <v>107</v>
      </c>
      <c r="J15" s="64"/>
      <c r="K15" s="64"/>
      <c r="L15" s="64">
        <v>1.2E-4</v>
      </c>
      <c r="M15" s="64">
        <f t="shared" si="2"/>
        <v>16.000119999999999</v>
      </c>
      <c r="N15" s="125" t="str">
        <f t="shared" si="3"/>
        <v>Impacto de la globalización</v>
      </c>
      <c r="O15" s="139">
        <f t="shared" si="4"/>
        <v>16</v>
      </c>
      <c r="P15" s="68"/>
      <c r="Q15" s="69"/>
    </row>
    <row r="16" spans="2:46" ht="30" customHeight="1">
      <c r="B16" s="139" t="str">
        <f t="shared" si="1"/>
        <v/>
      </c>
      <c r="C16" s="330"/>
      <c r="D16" s="331"/>
      <c r="E16" s="331"/>
      <c r="F16" s="332"/>
      <c r="G16" s="140" t="str">
        <f t="shared" si="5"/>
        <v/>
      </c>
      <c r="I16" s="142"/>
      <c r="J16" s="64"/>
      <c r="K16" s="64"/>
      <c r="L16" s="64">
        <v>1.1E-4</v>
      </c>
      <c r="M16" s="64">
        <f t="shared" si="2"/>
        <v>125.00011000000001</v>
      </c>
      <c r="N16" s="125" t="str">
        <f t="shared" si="3"/>
        <v>Cambio en indicadores económicos (intereses, inflación)</v>
      </c>
      <c r="O16" s="139">
        <f t="shared" si="4"/>
        <v>125</v>
      </c>
      <c r="P16" s="68"/>
      <c r="Q16" s="69"/>
    </row>
    <row r="17" spans="2:17" ht="30" customHeight="1">
      <c r="B17" s="139" t="str">
        <f t="shared" si="1"/>
        <v/>
      </c>
      <c r="C17" s="330"/>
      <c r="D17" s="331"/>
      <c r="E17" s="331"/>
      <c r="F17" s="332"/>
      <c r="G17" s="140" t="str">
        <f t="shared" si="5"/>
        <v/>
      </c>
      <c r="I17" s="141" t="s">
        <v>154</v>
      </c>
      <c r="J17" s="142">
        <v>5</v>
      </c>
      <c r="K17" s="64"/>
      <c r="L17" s="64">
        <v>1E-4</v>
      </c>
      <c r="M17" s="64" t="str">
        <f t="shared" si="2"/>
        <v/>
      </c>
      <c r="N17" s="125" t="str">
        <f t="shared" si="3"/>
        <v/>
      </c>
      <c r="O17" s="139" t="str">
        <f t="shared" si="4"/>
        <v/>
      </c>
      <c r="P17" s="68"/>
      <c r="Q17" s="69"/>
    </row>
    <row r="18" spans="2:17" ht="30" customHeight="1">
      <c r="B18" s="139" t="str">
        <f t="shared" si="1"/>
        <v/>
      </c>
      <c r="C18" s="330"/>
      <c r="D18" s="331"/>
      <c r="E18" s="331"/>
      <c r="F18" s="332"/>
      <c r="G18" s="140" t="str">
        <f t="shared" si="5"/>
        <v/>
      </c>
      <c r="I18" s="141" t="s">
        <v>155</v>
      </c>
      <c r="J18" s="142">
        <v>4</v>
      </c>
      <c r="K18" s="64"/>
      <c r="L18" s="64">
        <v>9.0000000000000006E-5</v>
      </c>
      <c r="M18" s="64" t="str">
        <f t="shared" si="2"/>
        <v/>
      </c>
      <c r="N18" s="125" t="str">
        <f t="shared" si="3"/>
        <v/>
      </c>
      <c r="O18" s="139" t="str">
        <f t="shared" si="4"/>
        <v/>
      </c>
      <c r="P18" s="68"/>
      <c r="Q18" s="69"/>
    </row>
    <row r="19" spans="2:17" ht="30" customHeight="1">
      <c r="B19" s="139" t="str">
        <f t="shared" si="1"/>
        <v/>
      </c>
      <c r="C19" s="330"/>
      <c r="D19" s="331"/>
      <c r="E19" s="331"/>
      <c r="F19" s="332"/>
      <c r="G19" s="140" t="str">
        <f t="shared" si="5"/>
        <v/>
      </c>
      <c r="I19" s="141" t="s">
        <v>156</v>
      </c>
      <c r="J19" s="142">
        <v>3</v>
      </c>
      <c r="K19" s="64"/>
      <c r="L19" s="64">
        <v>8.0000000000000007E-5</v>
      </c>
      <c r="M19" s="64" t="str">
        <f t="shared" si="2"/>
        <v/>
      </c>
      <c r="N19" s="125" t="str">
        <f t="shared" si="3"/>
        <v/>
      </c>
      <c r="O19" s="139" t="str">
        <f t="shared" si="4"/>
        <v/>
      </c>
      <c r="P19" s="68"/>
      <c r="Q19" s="69"/>
    </row>
    <row r="20" spans="2:17" ht="30" customHeight="1">
      <c r="B20" s="139" t="str">
        <f t="shared" si="1"/>
        <v/>
      </c>
      <c r="C20" s="330"/>
      <c r="D20" s="331"/>
      <c r="E20" s="331"/>
      <c r="F20" s="332"/>
      <c r="G20" s="140" t="str">
        <f t="shared" si="5"/>
        <v/>
      </c>
      <c r="I20" s="141" t="s">
        <v>157</v>
      </c>
      <c r="J20" s="142">
        <v>2</v>
      </c>
      <c r="K20" s="64"/>
      <c r="L20" s="64">
        <v>6.9999999999999994E-5</v>
      </c>
      <c r="M20" s="64" t="str">
        <f t="shared" si="2"/>
        <v/>
      </c>
      <c r="N20" s="125" t="str">
        <f t="shared" si="3"/>
        <v/>
      </c>
      <c r="O20" s="139" t="str">
        <f t="shared" si="4"/>
        <v/>
      </c>
      <c r="P20" s="68"/>
      <c r="Q20" s="69"/>
    </row>
    <row r="21" spans="2:17" ht="30" customHeight="1">
      <c r="B21" s="139" t="str">
        <f t="shared" si="1"/>
        <v/>
      </c>
      <c r="C21" s="330"/>
      <c r="D21" s="331"/>
      <c r="E21" s="331"/>
      <c r="F21" s="332"/>
      <c r="G21" s="140" t="str">
        <f t="shared" si="5"/>
        <v/>
      </c>
      <c r="I21" s="141" t="s">
        <v>158</v>
      </c>
      <c r="J21" s="142">
        <v>1</v>
      </c>
      <c r="K21" s="64"/>
      <c r="L21" s="64">
        <v>6.0000000000000002E-5</v>
      </c>
      <c r="M21" s="64" t="str">
        <f t="shared" si="2"/>
        <v/>
      </c>
      <c r="N21" s="125" t="str">
        <f t="shared" si="3"/>
        <v/>
      </c>
      <c r="O21" s="139" t="str">
        <f t="shared" si="4"/>
        <v/>
      </c>
      <c r="P21" s="68"/>
      <c r="Q21" s="69"/>
    </row>
    <row r="22" spans="2:17" ht="30" customHeight="1">
      <c r="B22" s="139" t="str">
        <f t="shared" si="1"/>
        <v/>
      </c>
      <c r="C22" s="330"/>
      <c r="D22" s="331"/>
      <c r="E22" s="331"/>
      <c r="F22" s="332"/>
      <c r="G22" s="140" t="str">
        <f t="shared" si="5"/>
        <v/>
      </c>
      <c r="J22" s="64"/>
      <c r="K22" s="64"/>
      <c r="L22" s="64">
        <v>5.0000000000000002E-5</v>
      </c>
      <c r="M22" s="64" t="str">
        <f t="shared" si="2"/>
        <v/>
      </c>
      <c r="N22" s="125" t="str">
        <f t="shared" si="3"/>
        <v/>
      </c>
      <c r="O22" s="139" t="str">
        <f t="shared" si="4"/>
        <v/>
      </c>
      <c r="P22" s="68"/>
      <c r="Q22" s="69"/>
    </row>
    <row r="23" spans="2:17" ht="30" customHeight="1">
      <c r="B23" s="139" t="str">
        <f t="shared" si="1"/>
        <v/>
      </c>
      <c r="C23" s="330"/>
      <c r="D23" s="331"/>
      <c r="E23" s="331"/>
      <c r="F23" s="332"/>
      <c r="G23" s="140" t="str">
        <f t="shared" si="5"/>
        <v/>
      </c>
      <c r="I23" s="141" t="s">
        <v>94</v>
      </c>
      <c r="J23" s="64"/>
      <c r="K23" s="64"/>
      <c r="L23" s="64">
        <v>4.0000000000000003E-5</v>
      </c>
      <c r="M23" s="64" t="str">
        <f t="shared" si="2"/>
        <v/>
      </c>
      <c r="N23" s="125" t="str">
        <f t="shared" si="3"/>
        <v/>
      </c>
      <c r="O23" s="139" t="str">
        <f t="shared" si="4"/>
        <v/>
      </c>
      <c r="P23" s="68"/>
      <c r="Q23" s="69"/>
    </row>
    <row r="24" spans="2:17" ht="30" customHeight="1">
      <c r="B24" s="139" t="str">
        <f t="shared" si="1"/>
        <v/>
      </c>
      <c r="C24" s="330"/>
      <c r="D24" s="331"/>
      <c r="E24" s="331"/>
      <c r="F24" s="332"/>
      <c r="G24" s="140" t="str">
        <f t="shared" si="0"/>
        <v/>
      </c>
      <c r="I24" s="142"/>
      <c r="J24" s="64"/>
      <c r="K24" s="64"/>
      <c r="L24" s="64">
        <v>3.0000000000000001E-5</v>
      </c>
      <c r="M24" s="64" t="str">
        <f t="shared" si="2"/>
        <v/>
      </c>
      <c r="N24" s="125" t="str">
        <f t="shared" si="3"/>
        <v/>
      </c>
      <c r="O24" s="139" t="str">
        <f t="shared" si="4"/>
        <v/>
      </c>
      <c r="P24" s="68"/>
      <c r="Q24" s="69"/>
    </row>
    <row r="25" spans="2:17" ht="30" customHeight="1">
      <c r="B25" s="139" t="str">
        <f t="shared" si="1"/>
        <v/>
      </c>
      <c r="C25" s="330"/>
      <c r="D25" s="331"/>
      <c r="E25" s="331"/>
      <c r="F25" s="332"/>
      <c r="G25" s="140" t="str">
        <f t="shared" si="0"/>
        <v/>
      </c>
      <c r="I25" s="141" t="s">
        <v>159</v>
      </c>
      <c r="J25" s="142">
        <v>1</v>
      </c>
      <c r="K25" s="64"/>
      <c r="L25" s="64">
        <v>2.0000000000000002E-5</v>
      </c>
      <c r="M25" s="64" t="str">
        <f t="shared" si="2"/>
        <v/>
      </c>
      <c r="N25" s="125" t="str">
        <f t="shared" si="3"/>
        <v/>
      </c>
      <c r="O25" s="139" t="str">
        <f t="shared" si="4"/>
        <v/>
      </c>
      <c r="P25" s="68"/>
      <c r="Q25" s="69"/>
    </row>
    <row r="26" spans="2:17" ht="30" customHeight="1">
      <c r="B26" s="139" t="str">
        <f t="shared" si="1"/>
        <v/>
      </c>
      <c r="C26" s="330"/>
      <c r="D26" s="331"/>
      <c r="E26" s="331"/>
      <c r="F26" s="332"/>
      <c r="G26" s="140" t="str">
        <f t="shared" si="0"/>
        <v/>
      </c>
      <c r="I26" s="141" t="s">
        <v>160</v>
      </c>
      <c r="J26" s="142">
        <v>2</v>
      </c>
      <c r="K26" s="64"/>
      <c r="L26" s="64">
        <v>1.0000000000000001E-5</v>
      </c>
      <c r="M26" s="64" t="str">
        <f t="shared" si="2"/>
        <v/>
      </c>
      <c r="N26" s="125" t="str">
        <f t="shared" si="3"/>
        <v/>
      </c>
      <c r="O26" s="139" t="str">
        <f t="shared" si="4"/>
        <v/>
      </c>
      <c r="P26" s="68"/>
      <c r="Q26" s="69"/>
    </row>
    <row r="27" spans="2:17" ht="30" customHeight="1">
      <c r="B27" s="139" t="str">
        <f t="shared" si="1"/>
        <v/>
      </c>
      <c r="C27" s="330"/>
      <c r="D27" s="331"/>
      <c r="E27" s="331"/>
      <c r="F27" s="332"/>
      <c r="G27" s="140" t="str">
        <f t="shared" si="0"/>
        <v/>
      </c>
      <c r="I27" s="141" t="s">
        <v>152</v>
      </c>
      <c r="J27" s="142">
        <v>3</v>
      </c>
      <c r="K27" s="64"/>
      <c r="L27" s="64"/>
      <c r="M27" s="64" t="str">
        <f t="shared" si="2"/>
        <v/>
      </c>
      <c r="N27" s="125" t="str">
        <f t="shared" si="3"/>
        <v/>
      </c>
      <c r="O27" s="139" t="str">
        <f t="shared" si="4"/>
        <v/>
      </c>
      <c r="P27" s="68"/>
      <c r="Q27" s="69"/>
    </row>
    <row r="28" spans="2:17" ht="30" customHeight="1">
      <c r="B28" s="139" t="str">
        <f t="shared" si="1"/>
        <v/>
      </c>
      <c r="C28" s="330"/>
      <c r="D28" s="331"/>
      <c r="E28" s="331"/>
      <c r="F28" s="332"/>
      <c r="G28" s="140" t="str">
        <f t="shared" si="0"/>
        <v/>
      </c>
      <c r="I28" s="141" t="s">
        <v>161</v>
      </c>
      <c r="J28" s="142">
        <v>4</v>
      </c>
      <c r="K28" s="64"/>
      <c r="L28" s="64"/>
      <c r="M28" s="64" t="str">
        <f t="shared" si="2"/>
        <v/>
      </c>
      <c r="N28" s="125" t="str">
        <f t="shared" si="3"/>
        <v/>
      </c>
      <c r="O28" s="139" t="str">
        <f t="shared" si="4"/>
        <v/>
      </c>
      <c r="P28" s="68"/>
      <c r="Q28" s="69"/>
    </row>
    <row r="29" spans="2:17" ht="30" customHeight="1">
      <c r="B29" s="139" t="str">
        <f t="shared" si="1"/>
        <v/>
      </c>
      <c r="C29" s="330"/>
      <c r="D29" s="331"/>
      <c r="E29" s="331"/>
      <c r="F29" s="332"/>
      <c r="G29" s="140" t="str">
        <f t="shared" si="0"/>
        <v/>
      </c>
      <c r="I29" s="141" t="s">
        <v>162</v>
      </c>
      <c r="J29" s="142">
        <v>5</v>
      </c>
      <c r="K29" s="64"/>
      <c r="L29" s="64"/>
      <c r="M29" s="64" t="str">
        <f t="shared" si="2"/>
        <v/>
      </c>
      <c r="N29" s="125" t="str">
        <f t="shared" si="3"/>
        <v/>
      </c>
      <c r="O29" s="139" t="str">
        <f t="shared" si="4"/>
        <v/>
      </c>
      <c r="P29" s="68"/>
      <c r="Q29" s="69"/>
    </row>
    <row r="30" spans="2:17" ht="30" customHeight="1">
      <c r="B30" s="139" t="str">
        <f t="shared" si="1"/>
        <v/>
      </c>
      <c r="C30" s="330"/>
      <c r="D30" s="331"/>
      <c r="E30" s="331"/>
      <c r="F30" s="332"/>
      <c r="G30" s="140" t="str">
        <f t="shared" si="0"/>
        <v/>
      </c>
      <c r="M30" s="64" t="str">
        <f t="shared" si="2"/>
        <v/>
      </c>
      <c r="N30" s="125" t="str">
        <f t="shared" si="3"/>
        <v/>
      </c>
      <c r="O30" s="139" t="str">
        <f t="shared" si="4"/>
        <v/>
      </c>
      <c r="P30" s="68"/>
      <c r="Q30" s="69"/>
    </row>
    <row r="31" spans="2:17" ht="30" customHeight="1">
      <c r="B31" s="139" t="str">
        <f t="shared" si="1"/>
        <v/>
      </c>
      <c r="C31" s="330"/>
      <c r="D31" s="331"/>
      <c r="E31" s="331"/>
      <c r="F31" s="332"/>
      <c r="G31" s="140" t="str">
        <f t="shared" si="0"/>
        <v/>
      </c>
      <c r="M31" s="64" t="str">
        <f t="shared" si="2"/>
        <v/>
      </c>
      <c r="N31" s="125" t="str">
        <f t="shared" si="3"/>
        <v/>
      </c>
      <c r="O31" s="139" t="str">
        <f t="shared" si="4"/>
        <v/>
      </c>
      <c r="P31" s="68"/>
      <c r="Q31" s="69"/>
    </row>
    <row r="32" spans="2:17" ht="30" customHeight="1">
      <c r="B32" s="139" t="str">
        <f t="shared" si="1"/>
        <v/>
      </c>
      <c r="C32" s="330"/>
      <c r="D32" s="331"/>
      <c r="E32" s="331"/>
      <c r="F32" s="332"/>
      <c r="G32" s="140" t="str">
        <f t="shared" si="0"/>
        <v/>
      </c>
      <c r="M32" s="64" t="str">
        <f t="shared" si="2"/>
        <v/>
      </c>
      <c r="N32" s="125" t="str">
        <f t="shared" si="3"/>
        <v/>
      </c>
      <c r="O32" s="139" t="str">
        <f t="shared" si="4"/>
        <v/>
      </c>
      <c r="P32" s="68"/>
      <c r="Q32" s="69"/>
    </row>
    <row r="33" spans="2:17" ht="30" customHeight="1">
      <c r="B33" s="139" t="str">
        <f t="shared" si="1"/>
        <v/>
      </c>
      <c r="C33" s="330"/>
      <c r="D33" s="331"/>
      <c r="E33" s="331"/>
      <c r="F33" s="332"/>
      <c r="G33" s="140" t="str">
        <f t="shared" si="0"/>
        <v/>
      </c>
      <c r="M33" s="64" t="str">
        <f t="shared" si="2"/>
        <v/>
      </c>
      <c r="N33" s="125" t="str">
        <f t="shared" si="3"/>
        <v/>
      </c>
      <c r="O33" s="139" t="str">
        <f t="shared" si="4"/>
        <v/>
      </c>
      <c r="P33" s="68"/>
      <c r="Q33" s="69"/>
    </row>
    <row r="34" spans="2:17" ht="30" customHeight="1">
      <c r="B34" s="139" t="str">
        <f t="shared" si="1"/>
        <v/>
      </c>
      <c r="C34" s="330"/>
      <c r="D34" s="331"/>
      <c r="E34" s="331"/>
      <c r="F34" s="332"/>
      <c r="G34" s="140" t="str">
        <f t="shared" si="0"/>
        <v/>
      </c>
      <c r="M34" s="64" t="str">
        <f t="shared" si="2"/>
        <v/>
      </c>
      <c r="N34" s="125" t="str">
        <f t="shared" si="3"/>
        <v/>
      </c>
      <c r="O34" s="139" t="str">
        <f t="shared" si="4"/>
        <v/>
      </c>
      <c r="P34" s="68"/>
      <c r="Q34" s="69"/>
    </row>
    <row r="35" spans="2:17" ht="30" customHeight="1">
      <c r="B35" s="139" t="str">
        <f t="shared" si="1"/>
        <v/>
      </c>
      <c r="C35" s="330"/>
      <c r="D35" s="331"/>
      <c r="E35" s="331"/>
      <c r="F35" s="332"/>
      <c r="G35" s="140" t="str">
        <f t="shared" si="0"/>
        <v/>
      </c>
      <c r="M35" s="64" t="str">
        <f t="shared" si="2"/>
        <v/>
      </c>
      <c r="N35" s="125" t="str">
        <f t="shared" si="3"/>
        <v/>
      </c>
      <c r="O35" s="139" t="str">
        <f t="shared" si="4"/>
        <v/>
      </c>
      <c r="P35" s="68"/>
      <c r="Q35" s="69"/>
    </row>
    <row r="36" spans="2:17" ht="30" customHeight="1">
      <c r="B36" s="63"/>
      <c r="C36" s="257" t="s">
        <v>140</v>
      </c>
      <c r="D36" s="258"/>
      <c r="E36" s="259"/>
      <c r="F36" s="145" t="s">
        <v>45</v>
      </c>
      <c r="G36" s="146">
        <f>SUM(G6:G35)</f>
        <v>298</v>
      </c>
      <c r="M36" s="64" t="str">
        <f t="shared" si="2"/>
        <v/>
      </c>
      <c r="N36" s="125" t="str">
        <f t="shared" si="3"/>
        <v/>
      </c>
      <c r="O36" s="139" t="str">
        <f t="shared" si="4"/>
        <v/>
      </c>
      <c r="P36" s="68"/>
      <c r="Q36" s="69"/>
    </row>
    <row r="37" spans="2:17" ht="30" customHeight="1">
      <c r="B37" s="63"/>
      <c r="D37" s="62"/>
      <c r="E37" s="62"/>
      <c r="M37" s="64">
        <f t="shared" si="2"/>
        <v>298</v>
      </c>
      <c r="N37" s="125" t="str">
        <f t="shared" si="3"/>
        <v>Pontuação geral dos Fatores Econômicos</v>
      </c>
      <c r="O37" s="139">
        <f t="shared" si="4"/>
        <v>298</v>
      </c>
      <c r="P37" s="68"/>
      <c r="Q37" s="69"/>
    </row>
    <row r="38" spans="2:17" ht="30" customHeight="1">
      <c r="B38" s="63"/>
      <c r="D38" s="62"/>
      <c r="E38" s="62"/>
      <c r="N38" s="69"/>
      <c r="O38" s="144"/>
      <c r="P38" s="68"/>
      <c r="Q38" s="69"/>
    </row>
    <row r="39" spans="2:17" ht="30" customHeight="1">
      <c r="B39" s="63"/>
      <c r="D39" s="62"/>
      <c r="E39" s="62"/>
      <c r="N39" s="69"/>
      <c r="O39" s="144"/>
      <c r="P39" s="68"/>
      <c r="Q39" s="69"/>
    </row>
    <row r="40" spans="2:17" ht="30" customHeight="1">
      <c r="B40" s="63"/>
      <c r="D40" s="62"/>
      <c r="E40" s="62"/>
      <c r="N40" s="69"/>
      <c r="O40" s="144"/>
      <c r="P40" s="68"/>
      <c r="Q40" s="69"/>
    </row>
    <row r="41" spans="2:17" ht="30" customHeight="1">
      <c r="B41" s="63"/>
      <c r="D41" s="62"/>
      <c r="E41" s="62"/>
      <c r="N41" s="69"/>
      <c r="O41" s="144"/>
      <c r="P41" s="68"/>
      <c r="Q41" s="69"/>
    </row>
    <row r="42" spans="2:17" ht="30" customHeight="1">
      <c r="B42" s="63"/>
      <c r="D42" s="62"/>
      <c r="E42" s="62"/>
      <c r="N42" s="69"/>
      <c r="O42" s="144"/>
      <c r="P42" s="68"/>
      <c r="Q42" s="69"/>
    </row>
    <row r="43" spans="2:17" ht="30" customHeight="1">
      <c r="B43" s="63"/>
      <c r="D43" s="62"/>
      <c r="E43" s="62"/>
      <c r="N43" s="69"/>
      <c r="O43" s="144"/>
      <c r="P43" s="68"/>
      <c r="Q43" s="69"/>
    </row>
    <row r="44" spans="2:17" ht="30" customHeight="1">
      <c r="B44" s="63"/>
      <c r="D44" s="62"/>
      <c r="E44" s="62"/>
      <c r="N44" s="69"/>
      <c r="O44" s="144"/>
      <c r="P44" s="68"/>
      <c r="Q44" s="69"/>
    </row>
    <row r="45" spans="2:17" ht="30" customHeight="1">
      <c r="B45" s="63"/>
      <c r="D45" s="62"/>
      <c r="E45" s="62"/>
      <c r="N45" s="69"/>
      <c r="O45" s="144"/>
      <c r="P45" s="68"/>
      <c r="Q45" s="69"/>
    </row>
    <row r="46" spans="2:17" ht="30" customHeight="1">
      <c r="B46" s="63"/>
      <c r="D46" s="62"/>
      <c r="E46" s="62"/>
      <c r="N46" s="69"/>
      <c r="O46" s="144"/>
      <c r="P46" s="68"/>
      <c r="Q46" s="69"/>
    </row>
    <row r="47" spans="2:17" ht="37.5" customHeight="1">
      <c r="B47" s="63"/>
      <c r="D47" s="62"/>
      <c r="E47" s="62"/>
      <c r="N47" s="68"/>
    </row>
    <row r="48" spans="2:17" ht="30" customHeight="1">
      <c r="B48" s="63"/>
      <c r="D48" s="62"/>
      <c r="E48" s="62"/>
      <c r="N48" s="68"/>
    </row>
    <row r="49" spans="2:14" ht="30" customHeight="1">
      <c r="B49" s="63"/>
      <c r="D49" s="62"/>
      <c r="E49" s="62"/>
      <c r="N49" s="68"/>
    </row>
    <row r="50" spans="2:14" ht="30" customHeight="1">
      <c r="B50" s="63"/>
      <c r="D50" s="62"/>
      <c r="E50" s="62"/>
      <c r="N50" s="68"/>
    </row>
    <row r="51" spans="2:14" ht="30" hidden="1" customHeight="1">
      <c r="B51" s="63"/>
      <c r="D51" s="62"/>
      <c r="E51" s="62"/>
      <c r="N51" s="68"/>
    </row>
    <row r="52" spans="2:14" ht="30" hidden="1" customHeight="1">
      <c r="B52" s="63"/>
      <c r="D52" s="62"/>
      <c r="E52" s="62"/>
      <c r="N52" s="68"/>
    </row>
    <row r="53" spans="2:14" ht="30" hidden="1" customHeight="1">
      <c r="B53" s="63"/>
      <c r="D53" s="62"/>
      <c r="E53" s="62"/>
      <c r="N53" s="68"/>
    </row>
    <row r="54" spans="2:14" ht="30" hidden="1" customHeight="1">
      <c r="B54" s="63"/>
      <c r="D54" s="62"/>
      <c r="E54" s="62"/>
      <c r="N54" s="68"/>
    </row>
    <row r="55" spans="2:14" ht="30" hidden="1" customHeight="1">
      <c r="B55" s="63"/>
      <c r="D55" s="62"/>
      <c r="E55" s="62"/>
      <c r="N55" s="68"/>
    </row>
    <row r="56" spans="2:14" ht="30" hidden="1" customHeight="1">
      <c r="D56" s="62"/>
      <c r="E56" s="62"/>
      <c r="N56" s="68"/>
    </row>
    <row r="57" spans="2:14" ht="30" hidden="1" customHeight="1">
      <c r="D57" s="62"/>
      <c r="E57" s="62"/>
      <c r="N57" s="68"/>
    </row>
    <row r="58" spans="2:14" ht="30" hidden="1" customHeight="1">
      <c r="D58" s="62"/>
      <c r="E58" s="62"/>
      <c r="N58" s="68"/>
    </row>
    <row r="59" spans="2:14" ht="30" hidden="1" customHeight="1">
      <c r="N59" s="68"/>
    </row>
    <row r="60" spans="2:14" ht="30" hidden="1" customHeight="1">
      <c r="N60" s="68"/>
    </row>
    <row r="61" spans="2:14" ht="30" hidden="1" customHeight="1">
      <c r="N61" s="68"/>
    </row>
    <row r="62" spans="2:14" ht="30" hidden="1" customHeight="1">
      <c r="N62" s="68"/>
    </row>
    <row r="63" spans="2:14" ht="30" hidden="1" customHeight="1">
      <c r="N63" s="68"/>
    </row>
    <row r="64" spans="2:14" ht="30" hidden="1" customHeight="1">
      <c r="N64" s="68"/>
    </row>
    <row r="65" spans="14:14" ht="30" hidden="1" customHeight="1">
      <c r="N65" s="68"/>
    </row>
    <row r="66" spans="14:14" ht="14.25" hidden="1"/>
    <row r="67" spans="14:14" ht="14.25" hidden="1"/>
    <row r="68" spans="14:14" ht="14.25" hidden="1"/>
    <row r="69" spans="14:14" ht="14.25" hidden="1"/>
    <row r="70" spans="14:14" ht="15" customHeight="1"/>
    <row r="71" spans="14:14" ht="15" customHeight="1"/>
    <row r="72" spans="14:14" ht="15" customHeight="1"/>
    <row r="73" spans="14:14" ht="0" hidden="1" customHeight="1"/>
    <row r="74" spans="14:14" ht="0" hidden="1" customHeight="1"/>
    <row r="75" spans="14:14" ht="0" hidden="1" customHeight="1"/>
    <row r="76" spans="14:14" ht="0" hidden="1" customHeight="1"/>
    <row r="77" spans="14:14" ht="0" hidden="1" customHeight="1"/>
    <row r="78" spans="14:14" ht="0" hidden="1" customHeight="1"/>
    <row r="79" spans="14:14" ht="0" hidden="1" customHeight="1"/>
    <row r="80" spans="14:14" ht="0" hidden="1" customHeight="1"/>
    <row r="81" ht="0" hidden="1" customHeight="1"/>
    <row r="82" ht="0" hidden="1" customHeight="1"/>
    <row r="83" ht="0" hidden="1" customHeight="1"/>
    <row r="84" ht="0" hidden="1" customHeight="1"/>
  </sheetData>
  <sheetProtection algorithmName="SHA-512" hashValue="SL8AXpqcLRSvHfK5OlLFJckw8iFHc5tuAfRrrqxI/ta7jmHHnJA5qxXk7+Bsy8kMnlMKDalXXrE8LtODUBDuig==" saltValue="c0SOumLi3TAr6tj23Lo84A==" spinCount="100000" sheet="1" objects="1" scenarios="1" formatCells="0" formatColumns="0" formatRows="0" selectLockedCells="1"/>
  <autoFilter ref="C5:G5" xr:uid="{B617B158-DCD1-4BFF-927C-55412EA5860D}"/>
  <mergeCells count="6">
    <mergeCell ref="K1:L1"/>
    <mergeCell ref="C36:E36"/>
    <mergeCell ref="C1:D1"/>
    <mergeCell ref="E1:F1"/>
    <mergeCell ref="G1:H1"/>
    <mergeCell ref="I1:J1"/>
  </mergeCells>
  <conditionalFormatting sqref="D6:D12 D16:D35">
    <cfRule type="containsText" dxfId="124" priority="17" operator="containsText" text="Poco">
      <formula>NOT(ISERROR(SEARCH("Poco",D6)))</formula>
    </cfRule>
    <cfRule type="containsText" dxfId="123" priority="18" operator="containsText" text="Sin">
      <formula>NOT(ISERROR(SEARCH("Sin",D6)))</formula>
    </cfRule>
    <cfRule type="cellIs" dxfId="122" priority="19" operator="equal">
      <formula>"Importante"</formula>
    </cfRule>
    <cfRule type="containsText" dxfId="121" priority="20" operator="containsText" text="Muy">
      <formula>NOT(ISERROR(SEARCH("Muy",D6)))</formula>
    </cfRule>
  </conditionalFormatting>
  <conditionalFormatting sqref="E6:E12 E16:E35">
    <cfRule type="cellIs" dxfId="120" priority="13" operator="equal">
      <formula>"Muy Débil"</formula>
    </cfRule>
    <cfRule type="containsText" dxfId="119" priority="14" operator="containsText" text="Débil">
      <formula>NOT(ISERROR(SEARCH("Débil",E6)))</formula>
    </cfRule>
    <cfRule type="cellIs" dxfId="118" priority="15" operator="equal">
      <formula>"Muy Fuerte"</formula>
    </cfRule>
    <cfRule type="containsText" dxfId="117" priority="16" operator="containsText" text="Fuerte">
      <formula>NOT(ISERROR(SEARCH("Fuerte",E6)))</formula>
    </cfRule>
  </conditionalFormatting>
  <conditionalFormatting sqref="D13:D15">
    <cfRule type="containsText" dxfId="116" priority="5" operator="containsText" text="Poco">
      <formula>NOT(ISERROR(SEARCH("Poco",D13)))</formula>
    </cfRule>
    <cfRule type="containsText" dxfId="115" priority="6" operator="containsText" text="Sin">
      <formula>NOT(ISERROR(SEARCH("Sin",D13)))</formula>
    </cfRule>
    <cfRule type="cellIs" dxfId="114" priority="7" operator="equal">
      <formula>"Importante"</formula>
    </cfRule>
    <cfRule type="containsText" dxfId="113" priority="8" operator="containsText" text="Muy">
      <formula>NOT(ISERROR(SEARCH("Muy",D13)))</formula>
    </cfRule>
  </conditionalFormatting>
  <conditionalFormatting sqref="E13:E15">
    <cfRule type="cellIs" dxfId="112" priority="1" operator="equal">
      <formula>"Muy Débil"</formula>
    </cfRule>
    <cfRule type="containsText" dxfId="111" priority="2" operator="containsText" text="Débil">
      <formula>NOT(ISERROR(SEARCH("Débil",E13)))</formula>
    </cfRule>
    <cfRule type="cellIs" dxfId="110" priority="3" operator="equal">
      <formula>"Muy Fuerte"</formula>
    </cfRule>
    <cfRule type="cellIs" dxfId="109" priority="4" operator="equal">
      <formula>"Fuerte"</formula>
    </cfRule>
  </conditionalFormatting>
  <conditionalFormatting sqref="F6:F35">
    <cfRule type="cellIs" dxfId="108" priority="9" operator="equal">
      <formula>"Peor Mucho"</formula>
    </cfRule>
    <cfRule type="containsText" dxfId="107" priority="10" operator="containsText" text="Peor">
      <formula>NOT(ISERROR(SEARCH("Peor",F6)))</formula>
    </cfRule>
    <cfRule type="cellIs" dxfId="106" priority="11" operator="equal">
      <formula>"Mejora Mucho"</formula>
    </cfRule>
    <cfRule type="containsText" dxfId="105" priority="12" operator="containsText" text="Mejora">
      <formula>NOT(ISERROR(SEARCH("Mejora",F6)))</formula>
    </cfRule>
  </conditionalFormatting>
  <dataValidations count="3">
    <dataValidation type="list" allowBlank="1" showInputMessage="1" showErrorMessage="1" sqref="D6:D35" xr:uid="{67981A81-903F-4F42-9FA9-22E2CBF32FC0}">
      <formula1>$I$9:$I$13</formula1>
    </dataValidation>
    <dataValidation type="list" allowBlank="1" showInputMessage="1" showErrorMessage="1" sqref="F6:F35" xr:uid="{6C5B75AF-02DF-473D-8303-9E9EC62D0735}">
      <formula1>$I$25:$I$29</formula1>
    </dataValidation>
    <dataValidation type="list" allowBlank="1" showInputMessage="1" showErrorMessage="1" sqref="E6:E35" xr:uid="{E47EEDDD-E5EC-4294-BFF8-B768017E6F99}">
      <formula1>$I$17:$I$21</formula1>
    </dataValidation>
  </dataValidations>
  <printOptions verticalCentered="1"/>
  <pageMargins left="0.23622047244094491" right="0.23622047244094491" top="0.74803149606299213" bottom="0.74803149606299213" header="0.31496062992125984" footer="0.31496062992125984"/>
  <pageSetup paperSize="9" scale="73" orientation="landscape" horizontalDpi="4294967292" verticalDpi="4294967292"/>
  <drawing r:id="rId1"/>
  <legacy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A1:AU88"/>
  <sheetViews>
    <sheetView showGridLines="0" topLeftCell="D1" zoomScale="90" zoomScaleNormal="90" zoomScalePageLayoutView="90" workbookViewId="0">
      <pane ySplit="5" topLeftCell="A6" activePane="bottomLeft" state="frozen"/>
      <selection activeCell="C1" sqref="C1:D1"/>
      <selection pane="bottomLeft" activeCell="C6" sqref="C6"/>
    </sheetView>
  </sheetViews>
  <sheetFormatPr baseColWidth="10" defaultColWidth="0" defaultRowHeight="14.25" zeroHeight="1"/>
  <cols>
    <col min="1" max="1" width="2.33203125" style="62" customWidth="1"/>
    <col min="2" max="2" width="1.46484375" style="62" customWidth="1"/>
    <col min="3" max="3" width="50.6640625" style="62" customWidth="1"/>
    <col min="4" max="5" width="25.6640625" style="72" customWidth="1"/>
    <col min="6" max="6" width="25.6640625" style="62" customWidth="1"/>
    <col min="7" max="7" width="15.6640625" style="62" customWidth="1"/>
    <col min="8" max="8" width="10.46484375" style="63" customWidth="1"/>
    <col min="9" max="9" width="20.46484375" style="64" customWidth="1"/>
    <col min="10" max="13" width="8.86328125" style="63" customWidth="1"/>
    <col min="14" max="14" width="8.6640625" style="63" customWidth="1"/>
    <col min="15" max="15" width="8.86328125" style="69" customWidth="1"/>
    <col min="16" max="16" width="8.86328125" style="63" customWidth="1"/>
    <col min="17" max="17" width="8.86328125" style="69" customWidth="1"/>
    <col min="18" max="18" width="9.1328125" style="63" customWidth="1"/>
    <col min="19" max="47" width="9.1328125" style="64" hidden="1" customWidth="1"/>
    <col min="48" max="16384" width="9.1328125" style="62" hidden="1"/>
  </cols>
  <sheetData>
    <row r="1" spans="2:47" s="56" customFormat="1" ht="39" customHeight="1">
      <c r="B1" s="220"/>
      <c r="C1" s="255"/>
      <c r="D1" s="255"/>
      <c r="E1" s="255"/>
      <c r="F1" s="255"/>
      <c r="G1" s="255"/>
      <c r="H1" s="255"/>
      <c r="I1" s="255"/>
      <c r="J1" s="255"/>
      <c r="K1" s="255"/>
      <c r="L1" s="255"/>
      <c r="M1" s="57"/>
    </row>
    <row r="2" spans="2:47" s="58" customFormat="1" ht="30" customHeight="1">
      <c r="D2" s="59"/>
      <c r="E2" s="60"/>
      <c r="F2" s="60"/>
      <c r="G2" s="60"/>
      <c r="H2" s="60"/>
      <c r="I2" s="61"/>
      <c r="J2" s="61"/>
      <c r="K2" s="61"/>
      <c r="L2" s="61"/>
      <c r="M2" s="61"/>
      <c r="N2" s="61"/>
      <c r="O2" s="61"/>
      <c r="P2" s="61"/>
      <c r="Q2" s="61"/>
    </row>
    <row r="3" spans="2:47" s="302" customFormat="1" ht="45" customHeight="1">
      <c r="C3" s="306" t="s">
        <v>323</v>
      </c>
      <c r="D3" s="303"/>
      <c r="E3" s="304"/>
      <c r="F3" s="304"/>
      <c r="G3" s="304"/>
      <c r="H3" s="304"/>
      <c r="I3" s="305"/>
      <c r="J3" s="305"/>
      <c r="K3" s="305"/>
      <c r="L3" s="305"/>
      <c r="M3" s="305"/>
      <c r="N3" s="305"/>
      <c r="O3" s="305"/>
      <c r="P3" s="305"/>
      <c r="Q3" s="305"/>
    </row>
    <row r="4" spans="2:47" ht="19.5" customHeight="1" thickBot="1">
      <c r="D4" s="62"/>
      <c r="E4" s="62"/>
    </row>
    <row r="5" spans="2:47" s="65" customFormat="1" ht="30" customHeight="1" thickTop="1" thickBot="1">
      <c r="C5" s="136" t="s">
        <v>182</v>
      </c>
      <c r="D5" s="137" t="s">
        <v>148</v>
      </c>
      <c r="E5" s="137" t="s">
        <v>147</v>
      </c>
      <c r="F5" s="137" t="s">
        <v>149</v>
      </c>
      <c r="G5" s="137" t="s">
        <v>247</v>
      </c>
      <c r="H5" s="66"/>
      <c r="I5" s="67"/>
      <c r="J5" s="66"/>
      <c r="K5" s="66"/>
      <c r="L5" s="66"/>
      <c r="M5" s="66"/>
      <c r="N5" s="66"/>
      <c r="O5" s="138"/>
      <c r="P5" s="66"/>
      <c r="Q5" s="138"/>
      <c r="R5" s="66"/>
      <c r="S5" s="67">
        <v>1</v>
      </c>
      <c r="T5" s="67">
        <v>1</v>
      </c>
      <c r="U5" s="67">
        <v>1</v>
      </c>
      <c r="V5" s="67">
        <v>1</v>
      </c>
      <c r="W5" s="67">
        <v>2</v>
      </c>
      <c r="X5" s="67">
        <v>2</v>
      </c>
      <c r="Y5" s="67">
        <v>2</v>
      </c>
      <c r="Z5" s="67">
        <v>2</v>
      </c>
      <c r="AA5" s="67">
        <v>2</v>
      </c>
      <c r="AB5" s="67">
        <v>2</v>
      </c>
      <c r="AC5" s="67">
        <v>2</v>
      </c>
      <c r="AD5" s="67">
        <v>2</v>
      </c>
      <c r="AE5" s="67">
        <v>2</v>
      </c>
      <c r="AF5" s="67">
        <v>2</v>
      </c>
      <c r="AG5" s="67">
        <v>2</v>
      </c>
      <c r="AH5" s="67">
        <v>2</v>
      </c>
      <c r="AI5" s="67">
        <v>3</v>
      </c>
      <c r="AJ5" s="67">
        <v>3</v>
      </c>
      <c r="AK5" s="67">
        <v>3</v>
      </c>
      <c r="AL5" s="67">
        <v>3</v>
      </c>
      <c r="AM5" s="67">
        <v>3</v>
      </c>
      <c r="AN5" s="67">
        <v>3</v>
      </c>
      <c r="AO5" s="67">
        <v>3</v>
      </c>
      <c r="AP5" s="67">
        <v>3</v>
      </c>
      <c r="AQ5" s="67">
        <v>3</v>
      </c>
      <c r="AR5" s="67">
        <v>3</v>
      </c>
      <c r="AS5" s="67">
        <v>3</v>
      </c>
      <c r="AT5" s="67">
        <v>3</v>
      </c>
      <c r="AU5" s="67"/>
    </row>
    <row r="6" spans="2:47" ht="30" customHeight="1" thickTop="1">
      <c r="B6" s="139">
        <f>G6</f>
        <v>50</v>
      </c>
      <c r="C6" s="49" t="s">
        <v>183</v>
      </c>
      <c r="D6" s="50" t="s">
        <v>153</v>
      </c>
      <c r="E6" s="50" t="s">
        <v>155</v>
      </c>
      <c r="F6" s="51" t="s">
        <v>159</v>
      </c>
      <c r="G6" s="140">
        <f t="shared" ref="G6:G35" si="0">IF(ISERROR(VLOOKUP(D6,$I$9:$J$13,2,FALSE)*VLOOKUP(E6,$I$17:$J$21,2,FALSE)*VLOOKUP(F6,$I$25:$J$29,2,FALSE)),"",VLOOKUP(D6,$I$9:$J$13,2,FALSE)*VLOOKUP(E6,$I$17:$J$21,2,FALSE)*VLOOKUP(F6,$I$25:$J$29,2,FALSE))</f>
        <v>50</v>
      </c>
    </row>
    <row r="7" spans="2:47" ht="30" customHeight="1" thickBot="1">
      <c r="B7" s="139">
        <f t="shared" ref="B7:B35" si="1">G7</f>
        <v>24</v>
      </c>
      <c r="C7" s="49" t="s">
        <v>184</v>
      </c>
      <c r="D7" s="50" t="s">
        <v>151</v>
      </c>
      <c r="E7" s="50" t="s">
        <v>156</v>
      </c>
      <c r="F7" s="51" t="s">
        <v>160</v>
      </c>
      <c r="G7" s="140">
        <f t="shared" si="0"/>
        <v>24</v>
      </c>
      <c r="I7" s="141" t="s">
        <v>102</v>
      </c>
      <c r="J7" s="64"/>
      <c r="K7" s="64"/>
      <c r="L7" s="64">
        <v>2.0000000000000001E-4</v>
      </c>
      <c r="M7" s="64">
        <f t="shared" ref="M7:M37" si="2">IF(G6="","",G6+L7)</f>
        <v>50.0002</v>
      </c>
      <c r="N7" s="125" t="str">
        <f t="shared" ref="N7:N37" si="3">IF(C6=0,"",C6)</f>
        <v>Tasa de crecimiento de la población</v>
      </c>
      <c r="O7" s="139">
        <f>G6</f>
        <v>50</v>
      </c>
      <c r="P7" s="68"/>
    </row>
    <row r="8" spans="2:47" ht="30" customHeight="1" thickTop="1">
      <c r="B8" s="139">
        <f t="shared" si="1"/>
        <v>18</v>
      </c>
      <c r="C8" s="330" t="s">
        <v>185</v>
      </c>
      <c r="D8" s="331" t="s">
        <v>152</v>
      </c>
      <c r="E8" s="331" t="s">
        <v>155</v>
      </c>
      <c r="F8" s="332" t="s">
        <v>152</v>
      </c>
      <c r="G8" s="140">
        <f t="shared" si="0"/>
        <v>18</v>
      </c>
      <c r="H8" s="70"/>
      <c r="I8" s="142"/>
      <c r="J8" s="64"/>
      <c r="K8" s="64"/>
      <c r="L8" s="64">
        <v>1.9000000000000001E-4</v>
      </c>
      <c r="M8" s="64">
        <f t="shared" si="2"/>
        <v>24.00019</v>
      </c>
      <c r="N8" s="125" t="str">
        <f t="shared" si="3"/>
        <v>Diversidad étnica y de género</v>
      </c>
      <c r="O8" s="139">
        <f t="shared" ref="O8:O37" si="4">G7</f>
        <v>24</v>
      </c>
      <c r="P8" s="68"/>
    </row>
    <row r="9" spans="2:47" ht="30" customHeight="1">
      <c r="B9" s="139">
        <f t="shared" si="1"/>
        <v>4</v>
      </c>
      <c r="C9" s="330" t="s">
        <v>186</v>
      </c>
      <c r="D9" s="331" t="s">
        <v>151</v>
      </c>
      <c r="E9" s="331" t="s">
        <v>154</v>
      </c>
      <c r="F9" s="332" t="s">
        <v>161</v>
      </c>
      <c r="G9" s="140">
        <f t="shared" si="0"/>
        <v>4</v>
      </c>
      <c r="H9" s="71"/>
      <c r="I9" s="141" t="s">
        <v>150</v>
      </c>
      <c r="J9" s="142">
        <v>1</v>
      </c>
      <c r="K9" s="64"/>
      <c r="L9" s="64">
        <v>1.8000000000000001E-4</v>
      </c>
      <c r="M9" s="64">
        <f t="shared" si="2"/>
        <v>18.00018</v>
      </c>
      <c r="N9" s="125" t="str">
        <f t="shared" si="3"/>
        <v>Nivel de educación en el área de actuación de la empresa</v>
      </c>
      <c r="O9" s="139">
        <f t="shared" si="4"/>
        <v>18</v>
      </c>
      <c r="P9" s="68"/>
    </row>
    <row r="10" spans="2:47" ht="30" customHeight="1">
      <c r="B10" s="139">
        <f t="shared" si="1"/>
        <v>2</v>
      </c>
      <c r="C10" s="330" t="s">
        <v>187</v>
      </c>
      <c r="D10" s="331" t="s">
        <v>150</v>
      </c>
      <c r="E10" s="331" t="s">
        <v>155</v>
      </c>
      <c r="F10" s="332" t="s">
        <v>162</v>
      </c>
      <c r="G10" s="140">
        <f t="shared" si="0"/>
        <v>2</v>
      </c>
      <c r="I10" s="141" t="s">
        <v>151</v>
      </c>
      <c r="J10" s="142">
        <v>2</v>
      </c>
      <c r="K10" s="64"/>
      <c r="L10" s="64">
        <v>1.7000000000000001E-4</v>
      </c>
      <c r="M10" s="64">
        <f t="shared" si="2"/>
        <v>4.0001699999999998</v>
      </c>
      <c r="N10" s="125" t="str">
        <f t="shared" si="3"/>
        <v>Nivel de salud en el área de actuación de la empresa</v>
      </c>
      <c r="O10" s="139">
        <f t="shared" si="4"/>
        <v>4</v>
      </c>
      <c r="P10" s="68"/>
    </row>
    <row r="11" spans="2:47" ht="30" customHeight="1">
      <c r="B11" s="139">
        <f t="shared" si="1"/>
        <v>15</v>
      </c>
      <c r="C11" s="330" t="s">
        <v>188</v>
      </c>
      <c r="D11" s="331" t="s">
        <v>150</v>
      </c>
      <c r="E11" s="331" t="s">
        <v>156</v>
      </c>
      <c r="F11" s="332" t="s">
        <v>159</v>
      </c>
      <c r="G11" s="140">
        <f t="shared" si="0"/>
        <v>15</v>
      </c>
      <c r="I11" s="141" t="s">
        <v>152</v>
      </c>
      <c r="J11" s="142">
        <v>3</v>
      </c>
      <c r="K11" s="64"/>
      <c r="L11" s="64">
        <v>1.6000000000000001E-4</v>
      </c>
      <c r="M11" s="64">
        <f t="shared" si="2"/>
        <v>2.0001600000000002</v>
      </c>
      <c r="N11" s="125" t="str">
        <f t="shared" si="3"/>
        <v>Nivel de seguridad en el área de actuación de la empresa</v>
      </c>
      <c r="O11" s="139">
        <f t="shared" si="4"/>
        <v>2</v>
      </c>
      <c r="P11" s="68"/>
    </row>
    <row r="12" spans="2:47" ht="30" customHeight="1">
      <c r="B12" s="139">
        <f t="shared" si="1"/>
        <v>32</v>
      </c>
      <c r="C12" s="330" t="s">
        <v>189</v>
      </c>
      <c r="D12" s="331" t="s">
        <v>151</v>
      </c>
      <c r="E12" s="331" t="s">
        <v>157</v>
      </c>
      <c r="F12" s="332" t="s">
        <v>160</v>
      </c>
      <c r="G12" s="140">
        <f t="shared" ref="G12:G21" si="5">IF(ISERROR(VLOOKUP(D12,$I$9:$J$13,2,FALSE)*VLOOKUP(E12,$I$17:$J$21,2,FALSE)*VLOOKUP(F12,$I$25:$J$29,2,FALSE)),"",VLOOKUP(D12,$I$9:$J$13,2,FALSE)*VLOOKUP(E12,$I$17:$J$21,2,FALSE)*VLOOKUP(F12,$I$25:$J$29,2,FALSE))</f>
        <v>32</v>
      </c>
      <c r="I12" s="141" t="s">
        <v>103</v>
      </c>
      <c r="J12" s="142">
        <v>4</v>
      </c>
      <c r="K12" s="64"/>
      <c r="L12" s="64">
        <v>1.4999999999999999E-4</v>
      </c>
      <c r="M12" s="64">
        <f t="shared" si="2"/>
        <v>15.00015</v>
      </c>
      <c r="N12" s="125" t="str">
        <f t="shared" si="3"/>
        <v>Nivel de uso de la tecnología en el área de actuación</v>
      </c>
      <c r="O12" s="139">
        <f t="shared" si="4"/>
        <v>15</v>
      </c>
      <c r="P12" s="68"/>
    </row>
    <row r="13" spans="2:47" ht="30" customHeight="1">
      <c r="B13" s="139">
        <f t="shared" si="1"/>
        <v>36</v>
      </c>
      <c r="C13" s="330" t="s">
        <v>190</v>
      </c>
      <c r="D13" s="331" t="s">
        <v>152</v>
      </c>
      <c r="E13" s="331" t="s">
        <v>157</v>
      </c>
      <c r="F13" s="332" t="s">
        <v>152</v>
      </c>
      <c r="G13" s="140">
        <f t="shared" si="5"/>
        <v>36</v>
      </c>
      <c r="I13" s="141" t="s">
        <v>153</v>
      </c>
      <c r="J13" s="142">
        <v>5</v>
      </c>
      <c r="K13" s="64"/>
      <c r="L13" s="64">
        <v>1.3999999999999999E-4</v>
      </c>
      <c r="M13" s="64">
        <f t="shared" si="2"/>
        <v>32.000140000000002</v>
      </c>
      <c r="N13" s="125" t="str">
        <f t="shared" si="3"/>
        <v>Tendencias del estilo de vida de su público objetivo</v>
      </c>
      <c r="O13" s="139">
        <f t="shared" si="4"/>
        <v>32</v>
      </c>
      <c r="P13" s="68"/>
    </row>
    <row r="14" spans="2:47" ht="30" customHeight="1">
      <c r="B14" s="139">
        <f t="shared" si="1"/>
        <v>40</v>
      </c>
      <c r="C14" s="330" t="s">
        <v>191</v>
      </c>
      <c r="D14" s="331" t="s">
        <v>103</v>
      </c>
      <c r="E14" s="331" t="s">
        <v>158</v>
      </c>
      <c r="F14" s="332" t="s">
        <v>161</v>
      </c>
      <c r="G14" s="140">
        <f t="shared" si="5"/>
        <v>40</v>
      </c>
      <c r="I14" s="143"/>
      <c r="J14" s="64"/>
      <c r="K14" s="64"/>
      <c r="L14" s="64">
        <v>1.2999999999999999E-4</v>
      </c>
      <c r="M14" s="64">
        <f t="shared" si="2"/>
        <v>36.000129999999999</v>
      </c>
      <c r="N14" s="125" t="str">
        <f t="shared" si="3"/>
        <v>Opiniones de los consumidores sobre producto / servicio</v>
      </c>
      <c r="O14" s="139">
        <f t="shared" si="4"/>
        <v>36</v>
      </c>
      <c r="P14" s="68"/>
    </row>
    <row r="15" spans="2:47" ht="30" customHeight="1">
      <c r="B15" s="139">
        <f t="shared" si="1"/>
        <v>5</v>
      </c>
      <c r="C15" s="330" t="s">
        <v>192</v>
      </c>
      <c r="D15" s="331" t="s">
        <v>153</v>
      </c>
      <c r="E15" s="331" t="s">
        <v>154</v>
      </c>
      <c r="F15" s="332" t="s">
        <v>162</v>
      </c>
      <c r="G15" s="140">
        <f t="shared" si="5"/>
        <v>5</v>
      </c>
      <c r="I15" s="141" t="s">
        <v>107</v>
      </c>
      <c r="J15" s="64"/>
      <c r="K15" s="64"/>
      <c r="L15" s="64">
        <v>1.2E-4</v>
      </c>
      <c r="M15" s="64">
        <f t="shared" si="2"/>
        <v>40.000120000000003</v>
      </c>
      <c r="N15" s="125" t="str">
        <f t="shared" si="3"/>
        <v>Estándares de consumo locales</v>
      </c>
      <c r="O15" s="139">
        <f t="shared" si="4"/>
        <v>40</v>
      </c>
      <c r="P15" s="68"/>
    </row>
    <row r="16" spans="2:47" ht="30" customHeight="1">
      <c r="B16" s="139" t="str">
        <f t="shared" si="1"/>
        <v/>
      </c>
      <c r="C16" s="330"/>
      <c r="D16" s="331"/>
      <c r="E16" s="331"/>
      <c r="F16" s="332"/>
      <c r="G16" s="140" t="str">
        <f t="shared" si="5"/>
        <v/>
      </c>
      <c r="I16" s="142"/>
      <c r="J16" s="64"/>
      <c r="K16" s="64"/>
      <c r="L16" s="64">
        <v>1.1E-4</v>
      </c>
      <c r="M16" s="64">
        <f t="shared" si="2"/>
        <v>5.0001100000000003</v>
      </c>
      <c r="N16" s="125" t="str">
        <f t="shared" si="3"/>
        <v>Grandes eventos en regiones cercanas</v>
      </c>
      <c r="O16" s="139">
        <f t="shared" si="4"/>
        <v>5</v>
      </c>
      <c r="P16" s="68"/>
    </row>
    <row r="17" spans="2:16" ht="30" customHeight="1">
      <c r="B17" s="139" t="str">
        <f t="shared" si="1"/>
        <v/>
      </c>
      <c r="C17" s="330"/>
      <c r="D17" s="331"/>
      <c r="E17" s="331"/>
      <c r="F17" s="332"/>
      <c r="G17" s="140" t="str">
        <f t="shared" si="5"/>
        <v/>
      </c>
      <c r="I17" s="141" t="s">
        <v>154</v>
      </c>
      <c r="J17" s="142">
        <v>1</v>
      </c>
      <c r="K17" s="64"/>
      <c r="L17" s="64">
        <v>1E-4</v>
      </c>
      <c r="M17" s="64" t="str">
        <f t="shared" si="2"/>
        <v/>
      </c>
      <c r="N17" s="125" t="str">
        <f t="shared" si="3"/>
        <v/>
      </c>
      <c r="O17" s="139" t="str">
        <f t="shared" si="4"/>
        <v/>
      </c>
      <c r="P17" s="68"/>
    </row>
    <row r="18" spans="2:16" ht="30" customHeight="1">
      <c r="B18" s="139" t="str">
        <f t="shared" si="1"/>
        <v/>
      </c>
      <c r="C18" s="330"/>
      <c r="D18" s="331"/>
      <c r="E18" s="331"/>
      <c r="F18" s="332"/>
      <c r="G18" s="140" t="str">
        <f t="shared" si="5"/>
        <v/>
      </c>
      <c r="I18" s="141" t="s">
        <v>155</v>
      </c>
      <c r="J18" s="142">
        <v>2</v>
      </c>
      <c r="K18" s="64"/>
      <c r="L18" s="64">
        <v>9.0000000000000006E-5</v>
      </c>
      <c r="M18" s="64" t="str">
        <f t="shared" si="2"/>
        <v/>
      </c>
      <c r="N18" s="125" t="str">
        <f t="shared" si="3"/>
        <v/>
      </c>
      <c r="O18" s="139" t="str">
        <f t="shared" si="4"/>
        <v/>
      </c>
      <c r="P18" s="68"/>
    </row>
    <row r="19" spans="2:16" ht="30" customHeight="1">
      <c r="B19" s="139" t="str">
        <f t="shared" si="1"/>
        <v/>
      </c>
      <c r="C19" s="330"/>
      <c r="D19" s="331"/>
      <c r="E19" s="331"/>
      <c r="F19" s="332"/>
      <c r="G19" s="140" t="str">
        <f t="shared" si="5"/>
        <v/>
      </c>
      <c r="I19" s="141" t="s">
        <v>156</v>
      </c>
      <c r="J19" s="142">
        <v>3</v>
      </c>
      <c r="K19" s="64"/>
      <c r="L19" s="64">
        <v>8.0000000000000007E-5</v>
      </c>
      <c r="M19" s="64" t="str">
        <f t="shared" si="2"/>
        <v/>
      </c>
      <c r="N19" s="125" t="str">
        <f t="shared" si="3"/>
        <v/>
      </c>
      <c r="O19" s="139" t="str">
        <f t="shared" si="4"/>
        <v/>
      </c>
      <c r="P19" s="68"/>
    </row>
    <row r="20" spans="2:16" ht="30" customHeight="1">
      <c r="B20" s="139" t="str">
        <f t="shared" si="1"/>
        <v/>
      </c>
      <c r="C20" s="330"/>
      <c r="D20" s="331"/>
      <c r="E20" s="331"/>
      <c r="F20" s="332"/>
      <c r="G20" s="140" t="str">
        <f t="shared" si="5"/>
        <v/>
      </c>
      <c r="I20" s="141" t="s">
        <v>157</v>
      </c>
      <c r="J20" s="142">
        <v>4</v>
      </c>
      <c r="K20" s="64"/>
      <c r="L20" s="64">
        <v>6.9999999999999994E-5</v>
      </c>
      <c r="M20" s="64" t="str">
        <f t="shared" si="2"/>
        <v/>
      </c>
      <c r="N20" s="125" t="str">
        <f t="shared" si="3"/>
        <v/>
      </c>
      <c r="O20" s="139" t="str">
        <f t="shared" si="4"/>
        <v/>
      </c>
      <c r="P20" s="68"/>
    </row>
    <row r="21" spans="2:16" ht="30" customHeight="1">
      <c r="B21" s="139" t="str">
        <f t="shared" si="1"/>
        <v/>
      </c>
      <c r="C21" s="330"/>
      <c r="D21" s="331"/>
      <c r="E21" s="331"/>
      <c r="F21" s="332"/>
      <c r="G21" s="140" t="str">
        <f t="shared" si="5"/>
        <v/>
      </c>
      <c r="I21" s="141" t="s">
        <v>158</v>
      </c>
      <c r="J21" s="142">
        <v>5</v>
      </c>
      <c r="K21" s="64"/>
      <c r="L21" s="64">
        <v>6.0000000000000002E-5</v>
      </c>
      <c r="M21" s="64" t="str">
        <f t="shared" si="2"/>
        <v/>
      </c>
      <c r="N21" s="125" t="str">
        <f t="shared" si="3"/>
        <v/>
      </c>
      <c r="O21" s="139" t="str">
        <f t="shared" si="4"/>
        <v/>
      </c>
      <c r="P21" s="68"/>
    </row>
    <row r="22" spans="2:16" ht="30" customHeight="1">
      <c r="B22" s="139" t="str">
        <f t="shared" si="1"/>
        <v/>
      </c>
      <c r="C22" s="330"/>
      <c r="D22" s="331"/>
      <c r="E22" s="331"/>
      <c r="F22" s="332"/>
      <c r="G22" s="140" t="str">
        <f t="shared" si="0"/>
        <v/>
      </c>
      <c r="J22" s="64"/>
      <c r="K22" s="64"/>
      <c r="L22" s="64">
        <v>5.0000000000000002E-5</v>
      </c>
      <c r="M22" s="64" t="str">
        <f t="shared" si="2"/>
        <v/>
      </c>
      <c r="N22" s="125" t="str">
        <f t="shared" si="3"/>
        <v/>
      </c>
      <c r="O22" s="139" t="str">
        <f t="shared" si="4"/>
        <v/>
      </c>
      <c r="P22" s="68"/>
    </row>
    <row r="23" spans="2:16" ht="30" customHeight="1">
      <c r="B23" s="139" t="str">
        <f t="shared" si="1"/>
        <v/>
      </c>
      <c r="C23" s="330"/>
      <c r="D23" s="331"/>
      <c r="E23" s="331"/>
      <c r="F23" s="332"/>
      <c r="G23" s="140" t="str">
        <f t="shared" si="0"/>
        <v/>
      </c>
      <c r="I23" s="141" t="s">
        <v>94</v>
      </c>
      <c r="J23" s="64"/>
      <c r="K23" s="64"/>
      <c r="L23" s="64">
        <v>4.0000000000000003E-5</v>
      </c>
      <c r="M23" s="64" t="str">
        <f t="shared" si="2"/>
        <v/>
      </c>
      <c r="N23" s="125" t="str">
        <f t="shared" si="3"/>
        <v/>
      </c>
      <c r="O23" s="139" t="str">
        <f t="shared" si="4"/>
        <v/>
      </c>
      <c r="P23" s="68"/>
    </row>
    <row r="24" spans="2:16" ht="30" customHeight="1">
      <c r="B24" s="139" t="str">
        <f t="shared" si="1"/>
        <v/>
      </c>
      <c r="C24" s="330"/>
      <c r="D24" s="331"/>
      <c r="E24" s="331"/>
      <c r="F24" s="332"/>
      <c r="G24" s="140" t="str">
        <f t="shared" si="0"/>
        <v/>
      </c>
      <c r="I24" s="142"/>
      <c r="J24" s="64"/>
      <c r="K24" s="64"/>
      <c r="L24" s="64">
        <v>3.0000000000000001E-5</v>
      </c>
      <c r="M24" s="64" t="str">
        <f t="shared" si="2"/>
        <v/>
      </c>
      <c r="N24" s="125" t="str">
        <f t="shared" si="3"/>
        <v/>
      </c>
      <c r="O24" s="139" t="str">
        <f t="shared" si="4"/>
        <v/>
      </c>
      <c r="P24" s="68"/>
    </row>
    <row r="25" spans="2:16" ht="30" customHeight="1">
      <c r="B25" s="139" t="str">
        <f t="shared" si="1"/>
        <v/>
      </c>
      <c r="C25" s="330"/>
      <c r="D25" s="331"/>
      <c r="E25" s="331"/>
      <c r="F25" s="332"/>
      <c r="G25" s="140" t="str">
        <f t="shared" si="0"/>
        <v/>
      </c>
      <c r="I25" s="141" t="s">
        <v>159</v>
      </c>
      <c r="J25" s="142">
        <v>5</v>
      </c>
      <c r="K25" s="64"/>
      <c r="L25" s="64">
        <v>2.0000000000000002E-5</v>
      </c>
      <c r="M25" s="64" t="str">
        <f t="shared" si="2"/>
        <v/>
      </c>
      <c r="N25" s="125" t="str">
        <f t="shared" si="3"/>
        <v/>
      </c>
      <c r="O25" s="139" t="str">
        <f t="shared" si="4"/>
        <v/>
      </c>
      <c r="P25" s="68"/>
    </row>
    <row r="26" spans="2:16" ht="30" customHeight="1">
      <c r="B26" s="139" t="str">
        <f t="shared" si="1"/>
        <v/>
      </c>
      <c r="C26" s="330"/>
      <c r="D26" s="331"/>
      <c r="E26" s="331"/>
      <c r="F26" s="332"/>
      <c r="G26" s="140" t="str">
        <f t="shared" si="0"/>
        <v/>
      </c>
      <c r="I26" s="141" t="s">
        <v>160</v>
      </c>
      <c r="J26" s="142">
        <v>4</v>
      </c>
      <c r="K26" s="64"/>
      <c r="L26" s="64">
        <v>1.0000000000000001E-5</v>
      </c>
      <c r="M26" s="64" t="str">
        <f t="shared" si="2"/>
        <v/>
      </c>
      <c r="N26" s="125" t="str">
        <f t="shared" si="3"/>
        <v/>
      </c>
      <c r="O26" s="139" t="str">
        <f t="shared" si="4"/>
        <v/>
      </c>
      <c r="P26" s="68"/>
    </row>
    <row r="27" spans="2:16" ht="30" customHeight="1">
      <c r="B27" s="139" t="str">
        <f t="shared" si="1"/>
        <v/>
      </c>
      <c r="C27" s="330"/>
      <c r="D27" s="331"/>
      <c r="E27" s="331"/>
      <c r="F27" s="332"/>
      <c r="G27" s="140" t="str">
        <f t="shared" si="0"/>
        <v/>
      </c>
      <c r="I27" s="141" t="s">
        <v>152</v>
      </c>
      <c r="J27" s="142">
        <v>3</v>
      </c>
      <c r="K27" s="64"/>
      <c r="L27" s="64"/>
      <c r="M27" s="64" t="str">
        <f t="shared" si="2"/>
        <v/>
      </c>
      <c r="N27" s="125" t="str">
        <f t="shared" si="3"/>
        <v/>
      </c>
      <c r="O27" s="139" t="str">
        <f t="shared" si="4"/>
        <v/>
      </c>
      <c r="P27" s="68"/>
    </row>
    <row r="28" spans="2:16" ht="30" customHeight="1">
      <c r="B28" s="139" t="str">
        <f t="shared" si="1"/>
        <v/>
      </c>
      <c r="C28" s="330"/>
      <c r="D28" s="331"/>
      <c r="E28" s="331"/>
      <c r="F28" s="332"/>
      <c r="G28" s="140" t="str">
        <f t="shared" si="0"/>
        <v/>
      </c>
      <c r="I28" s="141" t="s">
        <v>161</v>
      </c>
      <c r="J28" s="142">
        <v>2</v>
      </c>
      <c r="K28" s="64"/>
      <c r="L28" s="64"/>
      <c r="M28" s="64" t="str">
        <f t="shared" si="2"/>
        <v/>
      </c>
      <c r="N28" s="125" t="str">
        <f t="shared" si="3"/>
        <v/>
      </c>
      <c r="O28" s="139" t="str">
        <f t="shared" si="4"/>
        <v/>
      </c>
      <c r="P28" s="68"/>
    </row>
    <row r="29" spans="2:16" ht="30" customHeight="1">
      <c r="B29" s="139" t="str">
        <f t="shared" si="1"/>
        <v/>
      </c>
      <c r="C29" s="330"/>
      <c r="D29" s="331"/>
      <c r="E29" s="331"/>
      <c r="F29" s="332"/>
      <c r="G29" s="140" t="str">
        <f t="shared" si="0"/>
        <v/>
      </c>
      <c r="I29" s="141" t="s">
        <v>162</v>
      </c>
      <c r="J29" s="142">
        <v>1</v>
      </c>
      <c r="K29" s="64"/>
      <c r="L29" s="64"/>
      <c r="M29" s="64" t="str">
        <f t="shared" si="2"/>
        <v/>
      </c>
      <c r="N29" s="125" t="str">
        <f t="shared" si="3"/>
        <v/>
      </c>
      <c r="O29" s="139" t="str">
        <f t="shared" si="4"/>
        <v/>
      </c>
      <c r="P29" s="68"/>
    </row>
    <row r="30" spans="2:16" ht="30" customHeight="1">
      <c r="B30" s="139" t="str">
        <f t="shared" si="1"/>
        <v/>
      </c>
      <c r="C30" s="330"/>
      <c r="D30" s="331"/>
      <c r="E30" s="331"/>
      <c r="F30" s="332"/>
      <c r="G30" s="140" t="str">
        <f t="shared" si="0"/>
        <v/>
      </c>
      <c r="M30" s="64" t="str">
        <f t="shared" si="2"/>
        <v/>
      </c>
      <c r="N30" s="125" t="str">
        <f t="shared" si="3"/>
        <v/>
      </c>
      <c r="O30" s="139" t="str">
        <f t="shared" si="4"/>
        <v/>
      </c>
      <c r="P30" s="68"/>
    </row>
    <row r="31" spans="2:16" ht="30" customHeight="1">
      <c r="B31" s="139" t="str">
        <f t="shared" si="1"/>
        <v/>
      </c>
      <c r="C31" s="330"/>
      <c r="D31" s="331"/>
      <c r="E31" s="331"/>
      <c r="F31" s="332"/>
      <c r="G31" s="140" t="str">
        <f t="shared" si="0"/>
        <v/>
      </c>
      <c r="M31" s="64" t="str">
        <f t="shared" si="2"/>
        <v/>
      </c>
      <c r="N31" s="125" t="str">
        <f t="shared" si="3"/>
        <v/>
      </c>
      <c r="O31" s="139" t="str">
        <f t="shared" si="4"/>
        <v/>
      </c>
      <c r="P31" s="68"/>
    </row>
    <row r="32" spans="2:16" ht="30" customHeight="1">
      <c r="B32" s="139" t="str">
        <f t="shared" si="1"/>
        <v/>
      </c>
      <c r="C32" s="330"/>
      <c r="D32" s="331"/>
      <c r="E32" s="331"/>
      <c r="F32" s="332"/>
      <c r="G32" s="140" t="str">
        <f t="shared" si="0"/>
        <v/>
      </c>
      <c r="M32" s="64" t="str">
        <f t="shared" si="2"/>
        <v/>
      </c>
      <c r="N32" s="125" t="str">
        <f t="shared" si="3"/>
        <v/>
      </c>
      <c r="O32" s="139" t="str">
        <f t="shared" si="4"/>
        <v/>
      </c>
      <c r="P32" s="68"/>
    </row>
    <row r="33" spans="2:16" ht="30" customHeight="1">
      <c r="B33" s="139" t="str">
        <f t="shared" si="1"/>
        <v/>
      </c>
      <c r="C33" s="330"/>
      <c r="D33" s="331"/>
      <c r="E33" s="331"/>
      <c r="F33" s="332"/>
      <c r="G33" s="140" t="str">
        <f t="shared" si="0"/>
        <v/>
      </c>
      <c r="M33" s="64" t="str">
        <f t="shared" si="2"/>
        <v/>
      </c>
      <c r="N33" s="125" t="str">
        <f t="shared" si="3"/>
        <v/>
      </c>
      <c r="O33" s="139" t="str">
        <f t="shared" si="4"/>
        <v/>
      </c>
      <c r="P33" s="68"/>
    </row>
    <row r="34" spans="2:16" ht="30" customHeight="1">
      <c r="B34" s="139" t="str">
        <f t="shared" si="1"/>
        <v/>
      </c>
      <c r="C34" s="330"/>
      <c r="D34" s="331"/>
      <c r="E34" s="331"/>
      <c r="F34" s="332"/>
      <c r="G34" s="140" t="str">
        <f t="shared" si="0"/>
        <v/>
      </c>
      <c r="M34" s="64" t="str">
        <f t="shared" si="2"/>
        <v/>
      </c>
      <c r="N34" s="125" t="str">
        <f t="shared" si="3"/>
        <v/>
      </c>
      <c r="O34" s="139" t="str">
        <f t="shared" si="4"/>
        <v/>
      </c>
      <c r="P34" s="68"/>
    </row>
    <row r="35" spans="2:16" ht="30" customHeight="1">
      <c r="B35" s="139" t="str">
        <f t="shared" si="1"/>
        <v/>
      </c>
      <c r="C35" s="330"/>
      <c r="D35" s="331"/>
      <c r="E35" s="331"/>
      <c r="F35" s="332"/>
      <c r="G35" s="140" t="str">
        <f t="shared" si="0"/>
        <v/>
      </c>
      <c r="M35" s="64" t="str">
        <f t="shared" si="2"/>
        <v/>
      </c>
      <c r="N35" s="125" t="str">
        <f t="shared" si="3"/>
        <v/>
      </c>
      <c r="O35" s="139" t="str">
        <f t="shared" si="4"/>
        <v/>
      </c>
      <c r="P35" s="68"/>
    </row>
    <row r="36" spans="2:16" ht="30" customHeight="1">
      <c r="B36" s="63"/>
      <c r="C36" s="257" t="s">
        <v>141</v>
      </c>
      <c r="D36" s="258"/>
      <c r="E36" s="259"/>
      <c r="F36" s="145" t="s">
        <v>45</v>
      </c>
      <c r="G36" s="146">
        <f>SUM(G6:G35)</f>
        <v>226</v>
      </c>
      <c r="M36" s="64" t="str">
        <f t="shared" si="2"/>
        <v/>
      </c>
      <c r="N36" s="125" t="str">
        <f t="shared" si="3"/>
        <v/>
      </c>
      <c r="O36" s="139" t="str">
        <f t="shared" si="4"/>
        <v/>
      </c>
      <c r="P36" s="68"/>
    </row>
    <row r="37" spans="2:16" ht="30" customHeight="1">
      <c r="B37" s="63"/>
      <c r="D37" s="62"/>
      <c r="E37" s="62"/>
      <c r="M37" s="64">
        <f t="shared" si="2"/>
        <v>226</v>
      </c>
      <c r="N37" s="125" t="str">
        <f t="shared" si="3"/>
        <v>Puntos totales factores sociales</v>
      </c>
      <c r="O37" s="139">
        <f t="shared" si="4"/>
        <v>226</v>
      </c>
      <c r="P37" s="68"/>
    </row>
    <row r="38" spans="2:16" ht="30" customHeight="1">
      <c r="B38" s="63"/>
      <c r="D38" s="62"/>
      <c r="E38" s="62"/>
      <c r="N38" s="69"/>
      <c r="O38" s="144"/>
      <c r="P38" s="68"/>
    </row>
    <row r="39" spans="2:16" ht="30" customHeight="1">
      <c r="B39" s="63"/>
      <c r="D39" s="62"/>
      <c r="E39" s="62"/>
      <c r="N39" s="69"/>
      <c r="O39" s="144"/>
      <c r="P39" s="68"/>
    </row>
    <row r="40" spans="2:16" ht="30" customHeight="1">
      <c r="B40" s="63"/>
      <c r="D40" s="62"/>
      <c r="E40" s="62"/>
      <c r="N40" s="69"/>
      <c r="O40" s="144"/>
      <c r="P40" s="68"/>
    </row>
    <row r="41" spans="2:16" ht="30" customHeight="1">
      <c r="B41" s="63"/>
      <c r="D41" s="62"/>
      <c r="E41" s="62"/>
      <c r="N41" s="69"/>
      <c r="O41" s="144"/>
      <c r="P41" s="68"/>
    </row>
    <row r="42" spans="2:16" ht="30" customHeight="1">
      <c r="B42" s="63"/>
      <c r="D42" s="62"/>
      <c r="E42" s="62"/>
      <c r="N42" s="69"/>
      <c r="O42" s="144"/>
      <c r="P42" s="68"/>
    </row>
    <row r="43" spans="2:16" ht="30" customHeight="1">
      <c r="B43" s="63"/>
      <c r="D43" s="62"/>
      <c r="E43" s="62"/>
      <c r="N43" s="69"/>
      <c r="O43" s="144"/>
      <c r="P43" s="68"/>
    </row>
    <row r="44" spans="2:16" ht="30" customHeight="1">
      <c r="B44" s="63"/>
      <c r="D44" s="62"/>
      <c r="E44" s="62"/>
      <c r="N44" s="69"/>
      <c r="O44" s="144"/>
      <c r="P44" s="68"/>
    </row>
    <row r="45" spans="2:16" ht="30" customHeight="1">
      <c r="B45" s="63"/>
      <c r="D45" s="62"/>
      <c r="E45" s="62"/>
      <c r="N45" s="69"/>
      <c r="O45" s="144"/>
      <c r="P45" s="68"/>
    </row>
    <row r="46" spans="2:16" ht="30" customHeight="1">
      <c r="B46" s="63"/>
      <c r="D46" s="62"/>
      <c r="E46" s="62"/>
      <c r="N46" s="69"/>
      <c r="O46" s="144"/>
      <c r="P46" s="147"/>
    </row>
    <row r="47" spans="2:16" ht="37.5" customHeight="1">
      <c r="B47" s="63"/>
      <c r="D47" s="62"/>
      <c r="E47" s="62"/>
      <c r="N47" s="68"/>
    </row>
    <row r="48" spans="2:16" ht="30" customHeight="1">
      <c r="B48" s="63"/>
      <c r="D48" s="62"/>
      <c r="E48" s="62"/>
      <c r="N48" s="68"/>
    </row>
    <row r="49" spans="2:14" ht="30" customHeight="1">
      <c r="B49" s="63"/>
      <c r="D49" s="62"/>
      <c r="E49" s="62"/>
      <c r="N49" s="68"/>
    </row>
    <row r="50" spans="2:14" ht="30" customHeight="1">
      <c r="B50" s="63"/>
      <c r="D50" s="62"/>
      <c r="E50" s="62"/>
      <c r="N50" s="68"/>
    </row>
    <row r="51" spans="2:14" ht="30" hidden="1" customHeight="1">
      <c r="B51" s="63"/>
      <c r="D51" s="62"/>
      <c r="E51" s="62"/>
      <c r="N51" s="68"/>
    </row>
    <row r="52" spans="2:14" ht="30" hidden="1" customHeight="1">
      <c r="B52" s="63"/>
      <c r="D52" s="62"/>
      <c r="E52" s="62"/>
      <c r="N52" s="68"/>
    </row>
    <row r="53" spans="2:14" ht="30" hidden="1" customHeight="1">
      <c r="B53" s="63"/>
      <c r="D53" s="62"/>
      <c r="E53" s="62"/>
      <c r="N53" s="68"/>
    </row>
    <row r="54" spans="2:14" ht="30" hidden="1" customHeight="1">
      <c r="B54" s="63"/>
      <c r="D54" s="62"/>
      <c r="E54" s="62"/>
      <c r="N54" s="68"/>
    </row>
    <row r="55" spans="2:14" ht="30" hidden="1" customHeight="1">
      <c r="B55" s="63"/>
      <c r="D55" s="62"/>
      <c r="E55" s="62"/>
      <c r="N55" s="68"/>
    </row>
    <row r="56" spans="2:14" ht="30" hidden="1" customHeight="1">
      <c r="D56" s="62"/>
      <c r="E56" s="62"/>
      <c r="N56" s="68"/>
    </row>
    <row r="57" spans="2:14" ht="30" hidden="1" customHeight="1">
      <c r="D57" s="62"/>
      <c r="E57" s="62"/>
      <c r="N57" s="68"/>
    </row>
    <row r="58" spans="2:14" ht="30" hidden="1" customHeight="1">
      <c r="D58" s="62"/>
      <c r="E58" s="62"/>
      <c r="N58" s="68"/>
    </row>
    <row r="59" spans="2:14" ht="30" hidden="1" customHeight="1">
      <c r="N59" s="68"/>
    </row>
    <row r="60" spans="2:14" ht="30" hidden="1" customHeight="1">
      <c r="N60" s="68"/>
    </row>
    <row r="61" spans="2:14" ht="30" hidden="1" customHeight="1">
      <c r="N61" s="68"/>
    </row>
    <row r="62" spans="2:14" ht="30" hidden="1" customHeight="1">
      <c r="N62" s="68"/>
    </row>
    <row r="63" spans="2:14" ht="30" hidden="1" customHeight="1">
      <c r="N63" s="68"/>
    </row>
    <row r="64" spans="2:14" ht="30" hidden="1" customHeight="1">
      <c r="N64" s="68"/>
    </row>
    <row r="65" spans="14:14" ht="30" hidden="1" customHeight="1">
      <c r="N65" s="68"/>
    </row>
    <row r="66" spans="14:14" hidden="1"/>
    <row r="67" spans="14:14" hidden="1"/>
    <row r="68" spans="14:14" hidden="1"/>
    <row r="69" spans="14:14" hidden="1"/>
    <row r="70" spans="14:14"/>
    <row r="71" spans="14:14"/>
    <row r="72" spans="14:14"/>
    <row r="73" spans="14:14"/>
    <row r="74" spans="14:14"/>
    <row r="75" spans="14:14" hidden="1"/>
    <row r="76" spans="14:14" hidden="1"/>
    <row r="77" spans="14:14"/>
    <row r="78" spans="14:14"/>
    <row r="79" spans="14:14" hidden="1"/>
    <row r="80" spans="14:14" hidden="1"/>
    <row r="81" hidden="1"/>
    <row r="82" hidden="1"/>
    <row r="83" hidden="1"/>
    <row r="84" hidden="1"/>
    <row r="85" hidden="1"/>
    <row r="86" hidden="1"/>
    <row r="87" hidden="1"/>
    <row r="88" hidden="1"/>
  </sheetData>
  <sheetProtection algorithmName="SHA-512" hashValue="u5E9VTrEy+dUGyjv/HdEXi/peHKXFsKVzuKV/3R1e7ZPk9aZmYpO+stQdmfnKsF5Q+64zG7JwA31CZnPtgDUlw==" saltValue="ahE9rBUjFFavmqwkuj2FFA==" spinCount="100000" sheet="1" objects="1" scenarios="1" formatCells="0" formatColumns="0" formatRows="0" selectLockedCells="1"/>
  <autoFilter ref="C5:G5" xr:uid="{FA13E1FC-57E6-4EEB-9A40-85A60EE91660}"/>
  <mergeCells count="6">
    <mergeCell ref="K1:L1"/>
    <mergeCell ref="C36:E36"/>
    <mergeCell ref="C1:D1"/>
    <mergeCell ref="E1:F1"/>
    <mergeCell ref="G1:H1"/>
    <mergeCell ref="I1:J1"/>
  </mergeCells>
  <conditionalFormatting sqref="D6:D12 D16:D35">
    <cfRule type="containsText" dxfId="104" priority="17" operator="containsText" text="Poco">
      <formula>NOT(ISERROR(SEARCH("Poco",D6)))</formula>
    </cfRule>
    <cfRule type="containsText" dxfId="103" priority="18" operator="containsText" text="Sin">
      <formula>NOT(ISERROR(SEARCH("Sin",D6)))</formula>
    </cfRule>
    <cfRule type="cellIs" dxfId="102" priority="19" operator="equal">
      <formula>"Importante"</formula>
    </cfRule>
    <cfRule type="containsText" dxfId="101" priority="20" operator="containsText" text="Muy">
      <formula>NOT(ISERROR(SEARCH("Muy",D6)))</formula>
    </cfRule>
  </conditionalFormatting>
  <conditionalFormatting sqref="E6:E12 E16:E35">
    <cfRule type="cellIs" dxfId="100" priority="13" operator="equal">
      <formula>"Muy Débil"</formula>
    </cfRule>
    <cfRule type="containsText" dxfId="99" priority="14" operator="containsText" text="Débil">
      <formula>NOT(ISERROR(SEARCH("Débil",E6)))</formula>
    </cfRule>
    <cfRule type="cellIs" dxfId="98" priority="15" operator="equal">
      <formula>"Muy Fuerte"</formula>
    </cfRule>
    <cfRule type="containsText" dxfId="97" priority="16" operator="containsText" text="Fuerte">
      <formula>NOT(ISERROR(SEARCH("Fuerte",E6)))</formula>
    </cfRule>
  </conditionalFormatting>
  <conditionalFormatting sqref="D13:D15">
    <cfRule type="containsText" dxfId="96" priority="5" operator="containsText" text="Poco">
      <formula>NOT(ISERROR(SEARCH("Poco",D13)))</formula>
    </cfRule>
    <cfRule type="containsText" dxfId="95" priority="6" operator="containsText" text="Sin">
      <formula>NOT(ISERROR(SEARCH("Sin",D13)))</formula>
    </cfRule>
    <cfRule type="cellIs" dxfId="94" priority="7" operator="equal">
      <formula>"Importante"</formula>
    </cfRule>
    <cfRule type="containsText" dxfId="93" priority="8" operator="containsText" text="Muy">
      <formula>NOT(ISERROR(SEARCH("Muy",D13)))</formula>
    </cfRule>
  </conditionalFormatting>
  <conditionalFormatting sqref="E13:E15">
    <cfRule type="cellIs" dxfId="92" priority="1" operator="equal">
      <formula>"Muy Débil"</formula>
    </cfRule>
    <cfRule type="containsText" dxfId="91" priority="2" operator="containsText" text="Débil">
      <formula>NOT(ISERROR(SEARCH("Débil",E13)))</formula>
    </cfRule>
    <cfRule type="cellIs" dxfId="90" priority="3" operator="equal">
      <formula>"Muy Fuerte"</formula>
    </cfRule>
    <cfRule type="cellIs" dxfId="89" priority="4" operator="equal">
      <formula>"Fuerte"</formula>
    </cfRule>
  </conditionalFormatting>
  <conditionalFormatting sqref="F6:F35">
    <cfRule type="cellIs" dxfId="88" priority="9" operator="equal">
      <formula>"Peor Mucho"</formula>
    </cfRule>
    <cfRule type="containsText" dxfId="87" priority="10" operator="containsText" text="Peor">
      <formula>NOT(ISERROR(SEARCH("Peor",F6)))</formula>
    </cfRule>
    <cfRule type="cellIs" dxfId="86" priority="11" operator="equal">
      <formula>"Mejora Mucho"</formula>
    </cfRule>
    <cfRule type="containsText" dxfId="85" priority="12" operator="containsText" text="Mejora">
      <formula>NOT(ISERROR(SEARCH("Mejora",F6)))</formula>
    </cfRule>
  </conditionalFormatting>
  <dataValidations count="3">
    <dataValidation type="list" allowBlank="1" showInputMessage="1" showErrorMessage="1" sqref="E6:E35" xr:uid="{3878C3FF-F44F-44A5-9400-BF9570468518}">
      <formula1>$I$17:$I$21</formula1>
    </dataValidation>
    <dataValidation type="list" allowBlank="1" showInputMessage="1" showErrorMessage="1" sqref="D6:D35" xr:uid="{BFC96383-AA67-455F-9783-F189959CB451}">
      <formula1>$I$9:$I$13</formula1>
    </dataValidation>
    <dataValidation type="list" allowBlank="1" showInputMessage="1" showErrorMessage="1" sqref="F6:F35" xr:uid="{DAAA108C-007D-49B5-8B22-E2A697BC9789}">
      <formula1>$I$25:$I$29</formula1>
    </dataValidation>
  </dataValidations>
  <printOptions verticalCentered="1"/>
  <pageMargins left="0.23622047244094491" right="0.23622047244094491" top="0.74803149606299213" bottom="0.74803149606299213" header="0.31496062992125984" footer="0.31496062992125984"/>
  <pageSetup paperSize="9" scale="73" fitToWidth="0" orientation="landscape" horizontalDpi="4294967292" verticalDpi="4294967292"/>
  <drawing r:id="rId1"/>
  <legacy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A1:AU86"/>
  <sheetViews>
    <sheetView showGridLines="0" zoomScale="90" zoomScaleNormal="90" zoomScalePageLayoutView="90" workbookViewId="0">
      <pane ySplit="5" topLeftCell="A6" activePane="bottomLeft" state="frozen"/>
      <selection activeCell="C1" sqref="C1:D1"/>
      <selection pane="bottomLeft" activeCell="C6" sqref="C6"/>
    </sheetView>
  </sheetViews>
  <sheetFormatPr baseColWidth="10" defaultColWidth="0" defaultRowHeight="0" customHeight="1" zeroHeight="1"/>
  <cols>
    <col min="1" max="1" width="2.33203125" style="62" customWidth="1"/>
    <col min="2" max="2" width="1.46484375" style="62" customWidth="1"/>
    <col min="3" max="3" width="50.6640625" style="62" customWidth="1"/>
    <col min="4" max="5" width="25.6640625" style="72" customWidth="1"/>
    <col min="6" max="6" width="25.6640625" style="62" customWidth="1"/>
    <col min="7" max="7" width="15.6640625" style="62" customWidth="1"/>
    <col min="8" max="8" width="10.46484375" style="63" customWidth="1"/>
    <col min="9" max="9" width="20.46484375" style="64" customWidth="1"/>
    <col min="10" max="13" width="8.86328125" style="63" customWidth="1"/>
    <col min="14" max="14" width="8.6640625" style="63" customWidth="1"/>
    <col min="15" max="15" width="8.86328125" style="69" customWidth="1"/>
    <col min="16" max="16" width="8.86328125" style="63" customWidth="1"/>
    <col min="17" max="17" width="8.86328125" style="69" customWidth="1"/>
    <col min="18" max="18" width="9.1328125" style="63" customWidth="1"/>
    <col min="19" max="47" width="9.1328125" style="64" hidden="1" customWidth="1"/>
    <col min="48" max="16384" width="9.1328125" style="62" hidden="1"/>
  </cols>
  <sheetData>
    <row r="1" spans="2:47" s="56" customFormat="1" ht="39" customHeight="1">
      <c r="B1" s="220"/>
      <c r="C1" s="255"/>
      <c r="D1" s="255"/>
      <c r="E1" s="255"/>
      <c r="F1" s="255"/>
      <c r="G1" s="255"/>
      <c r="H1" s="255"/>
      <c r="I1" s="255"/>
      <c r="J1" s="255"/>
      <c r="K1" s="255"/>
      <c r="L1" s="255"/>
      <c r="M1" s="57"/>
    </row>
    <row r="2" spans="2:47" s="58" customFormat="1" ht="30" customHeight="1">
      <c r="D2" s="59"/>
      <c r="E2" s="60"/>
      <c r="F2" s="60"/>
      <c r="G2" s="60"/>
      <c r="H2" s="60"/>
      <c r="I2" s="61"/>
      <c r="J2" s="61"/>
      <c r="K2" s="61"/>
      <c r="L2" s="61"/>
      <c r="M2" s="61"/>
      <c r="N2" s="61"/>
      <c r="O2" s="61"/>
      <c r="P2" s="61"/>
      <c r="Q2" s="61"/>
    </row>
    <row r="3" spans="2:47" s="302" customFormat="1" ht="45" customHeight="1">
      <c r="C3" s="306" t="s">
        <v>323</v>
      </c>
      <c r="D3" s="303"/>
      <c r="E3" s="304"/>
      <c r="F3" s="304"/>
      <c r="G3" s="304"/>
      <c r="H3" s="304"/>
      <c r="I3" s="305"/>
      <c r="J3" s="305"/>
      <c r="K3" s="305"/>
      <c r="L3" s="305"/>
      <c r="M3" s="305"/>
      <c r="N3" s="305"/>
      <c r="O3" s="305"/>
      <c r="P3" s="305"/>
      <c r="Q3" s="305"/>
    </row>
    <row r="4" spans="2:47" ht="19.5" customHeight="1" thickBot="1">
      <c r="D4" s="62"/>
      <c r="E4" s="62"/>
    </row>
    <row r="5" spans="2:47" s="65" customFormat="1" ht="30" customHeight="1" thickTop="1" thickBot="1">
      <c r="C5" s="136" t="s">
        <v>193</v>
      </c>
      <c r="D5" s="137" t="s">
        <v>148</v>
      </c>
      <c r="E5" s="137" t="s">
        <v>147</v>
      </c>
      <c r="F5" s="137" t="s">
        <v>149</v>
      </c>
      <c r="G5" s="137" t="s">
        <v>247</v>
      </c>
      <c r="H5" s="66"/>
      <c r="I5" s="67"/>
      <c r="J5" s="66"/>
      <c r="K5" s="66"/>
      <c r="L5" s="66"/>
      <c r="M5" s="66"/>
      <c r="N5" s="66"/>
      <c r="O5" s="138"/>
      <c r="P5" s="66"/>
      <c r="Q5" s="138"/>
      <c r="R5" s="66"/>
      <c r="S5" s="67">
        <v>1</v>
      </c>
      <c r="T5" s="67">
        <v>1</v>
      </c>
      <c r="U5" s="67">
        <v>1</v>
      </c>
      <c r="V5" s="67">
        <v>1</v>
      </c>
      <c r="W5" s="67">
        <v>2</v>
      </c>
      <c r="X5" s="67">
        <v>2</v>
      </c>
      <c r="Y5" s="67">
        <v>2</v>
      </c>
      <c r="Z5" s="67">
        <v>2</v>
      </c>
      <c r="AA5" s="67">
        <v>2</v>
      </c>
      <c r="AB5" s="67">
        <v>2</v>
      </c>
      <c r="AC5" s="67">
        <v>2</v>
      </c>
      <c r="AD5" s="67">
        <v>2</v>
      </c>
      <c r="AE5" s="67">
        <v>2</v>
      </c>
      <c r="AF5" s="67">
        <v>2</v>
      </c>
      <c r="AG5" s="67">
        <v>2</v>
      </c>
      <c r="AH5" s="67">
        <v>2</v>
      </c>
      <c r="AI5" s="67">
        <v>3</v>
      </c>
      <c r="AJ5" s="67">
        <v>3</v>
      </c>
      <c r="AK5" s="67">
        <v>3</v>
      </c>
      <c r="AL5" s="67">
        <v>3</v>
      </c>
      <c r="AM5" s="67">
        <v>3</v>
      </c>
      <c r="AN5" s="67">
        <v>3</v>
      </c>
      <c r="AO5" s="67">
        <v>3</v>
      </c>
      <c r="AP5" s="67">
        <v>3</v>
      </c>
      <c r="AQ5" s="67">
        <v>3</v>
      </c>
      <c r="AR5" s="67">
        <v>3</v>
      </c>
      <c r="AS5" s="67">
        <v>3</v>
      </c>
      <c r="AT5" s="67">
        <v>3</v>
      </c>
      <c r="AU5" s="67"/>
    </row>
    <row r="6" spans="2:47" ht="30" customHeight="1" thickTop="1">
      <c r="B6" s="139">
        <f>G6</f>
        <v>10</v>
      </c>
      <c r="C6" s="49" t="s">
        <v>194</v>
      </c>
      <c r="D6" s="50" t="s">
        <v>153</v>
      </c>
      <c r="E6" s="50" t="s">
        <v>155</v>
      </c>
      <c r="F6" s="51" t="s">
        <v>159</v>
      </c>
      <c r="G6" s="140">
        <f t="shared" ref="G6:G35" si="0">IF(ISERROR(VLOOKUP(D6,$I$9:$J$13,2,FALSE)*VLOOKUP(E6,$I$17:$J$21,2,FALSE)*VLOOKUP(F6,$I$25:$J$29,2,FALSE)),"",VLOOKUP(D6,$I$9:$J$13,2,FALSE)*VLOOKUP(E6,$I$17:$J$21,2,FALSE)*VLOOKUP(F6,$I$25:$J$29,2,FALSE))</f>
        <v>10</v>
      </c>
    </row>
    <row r="7" spans="2:47" ht="30" customHeight="1" thickBot="1">
      <c r="B7" s="139">
        <f t="shared" ref="B7:B35" si="1">G7</f>
        <v>12</v>
      </c>
      <c r="C7" s="49" t="s">
        <v>195</v>
      </c>
      <c r="D7" s="50" t="s">
        <v>151</v>
      </c>
      <c r="E7" s="50" t="s">
        <v>156</v>
      </c>
      <c r="F7" s="51" t="s">
        <v>160</v>
      </c>
      <c r="G7" s="140">
        <f t="shared" si="0"/>
        <v>12</v>
      </c>
      <c r="I7" s="141" t="s">
        <v>102</v>
      </c>
      <c r="J7" s="64"/>
      <c r="K7" s="64"/>
      <c r="L7" s="64">
        <v>2.0000000000000001E-4</v>
      </c>
      <c r="M7" s="64">
        <f t="shared" ref="M7:M37" si="2">IF(G6="","",G6+L7)</f>
        <v>10.0002</v>
      </c>
      <c r="N7" s="125" t="str">
        <f t="shared" ref="N7:N37" si="3">IF(C6=0,"",C6)</f>
        <v>Nuevas soluciones tecnológicas en su sector de actuación</v>
      </c>
      <c r="O7" s="139">
        <f>G6</f>
        <v>10</v>
      </c>
      <c r="P7" s="68"/>
    </row>
    <row r="8" spans="2:47" ht="30" customHeight="1" thickTop="1">
      <c r="B8" s="139">
        <f t="shared" si="1"/>
        <v>18</v>
      </c>
      <c r="C8" s="330" t="s">
        <v>196</v>
      </c>
      <c r="D8" s="331" t="s">
        <v>152</v>
      </c>
      <c r="E8" s="331" t="s">
        <v>155</v>
      </c>
      <c r="F8" s="332" t="s">
        <v>152</v>
      </c>
      <c r="G8" s="140">
        <f t="shared" si="0"/>
        <v>18</v>
      </c>
      <c r="H8" s="70"/>
      <c r="I8" s="142"/>
      <c r="J8" s="64"/>
      <c r="K8" s="64"/>
      <c r="L8" s="64">
        <v>1.9000000000000001E-4</v>
      </c>
      <c r="M8" s="64">
        <f t="shared" si="2"/>
        <v>12.00019</v>
      </c>
      <c r="N8" s="125" t="str">
        <f t="shared" si="3"/>
        <v>Oportunidad de innovación tecnológica en su empresa</v>
      </c>
      <c r="O8" s="139">
        <f t="shared" ref="O8:O37" si="4">G7</f>
        <v>12</v>
      </c>
      <c r="P8" s="68"/>
    </row>
    <row r="9" spans="2:47" ht="30" customHeight="1">
      <c r="B9" s="139">
        <f t="shared" si="1"/>
        <v>8</v>
      </c>
      <c r="C9" s="330" t="s">
        <v>197</v>
      </c>
      <c r="D9" s="331" t="s">
        <v>151</v>
      </c>
      <c r="E9" s="331" t="s">
        <v>154</v>
      </c>
      <c r="F9" s="332" t="s">
        <v>161</v>
      </c>
      <c r="G9" s="140">
        <f t="shared" si="0"/>
        <v>8</v>
      </c>
      <c r="H9" s="71"/>
      <c r="I9" s="141" t="s">
        <v>150</v>
      </c>
      <c r="J9" s="142">
        <v>1</v>
      </c>
      <c r="K9" s="64"/>
      <c r="L9" s="64">
        <v>1.8000000000000001E-4</v>
      </c>
      <c r="M9" s="64">
        <f t="shared" si="2"/>
        <v>18.00018</v>
      </c>
      <c r="N9" s="125" t="str">
        <f t="shared" si="3"/>
        <v>Uso de Internet impactando su negocio</v>
      </c>
      <c r="O9" s="139">
        <f t="shared" si="4"/>
        <v>18</v>
      </c>
      <c r="P9" s="68"/>
    </row>
    <row r="10" spans="2:47" ht="30" customHeight="1">
      <c r="B10" s="139">
        <f t="shared" si="1"/>
        <v>10</v>
      </c>
      <c r="C10" s="330" t="s">
        <v>198</v>
      </c>
      <c r="D10" s="331" t="s">
        <v>150</v>
      </c>
      <c r="E10" s="331" t="s">
        <v>155</v>
      </c>
      <c r="F10" s="332" t="s">
        <v>162</v>
      </c>
      <c r="G10" s="140">
        <f>IF(ISERROR(VLOOKUP(D10,$I$9:$J$13,2,FALSE)*VLOOKUP(E10,$I$17:$J$21,2,FALSE)*VLOOKUP(F10,$I$25:$J$29,2,FALSE)),"",VLOOKUP(D10,$I$9:$J$13,2,FALSE)*VLOOKUP(E10,$I$17:$J$21,2,FALSE)*VLOOKUP(F10,$I$25:$J$29,2,FALSE))</f>
        <v>10</v>
      </c>
      <c r="I10" s="141" t="s">
        <v>151</v>
      </c>
      <c r="J10" s="142">
        <v>2</v>
      </c>
      <c r="K10" s="64"/>
      <c r="L10" s="64">
        <v>1.7000000000000001E-4</v>
      </c>
      <c r="M10" s="64">
        <f t="shared" si="2"/>
        <v>8.0001700000000007</v>
      </c>
      <c r="N10" s="125" t="str">
        <f t="shared" si="3"/>
        <v>Nuevas formas de comunicación</v>
      </c>
      <c r="O10" s="139">
        <f t="shared" si="4"/>
        <v>8</v>
      </c>
      <c r="P10" s="68"/>
    </row>
    <row r="11" spans="2:47" ht="30" customHeight="1">
      <c r="B11" s="139">
        <f t="shared" si="1"/>
        <v>3</v>
      </c>
      <c r="C11" s="330" t="s">
        <v>199</v>
      </c>
      <c r="D11" s="331" t="s">
        <v>150</v>
      </c>
      <c r="E11" s="331" t="s">
        <v>156</v>
      </c>
      <c r="F11" s="332" t="s">
        <v>159</v>
      </c>
      <c r="G11" s="140">
        <f t="shared" ref="G11:G20" si="5">IF(ISERROR(VLOOKUP(D11,$I$9:$J$13,2,FALSE)*VLOOKUP(E11,$I$17:$J$21,2,FALSE)*VLOOKUP(F11,$I$25:$J$29,2,FALSE)),"",VLOOKUP(D11,$I$9:$J$13,2,FALSE)*VLOOKUP(E11,$I$17:$J$21,2,FALSE)*VLOOKUP(F11,$I$25:$J$29,2,FALSE))</f>
        <v>3</v>
      </c>
      <c r="I11" s="141" t="s">
        <v>152</v>
      </c>
      <c r="J11" s="142">
        <v>3</v>
      </c>
      <c r="K11" s="64"/>
      <c r="L11" s="64">
        <v>1.6000000000000001E-4</v>
      </c>
      <c r="M11" s="64">
        <f t="shared" si="2"/>
        <v>10.000159999999999</v>
      </c>
      <c r="N11" s="125" t="str">
        <f t="shared" si="3"/>
        <v>Nuevas fuentes energéticas</v>
      </c>
      <c r="O11" s="139">
        <f t="shared" si="4"/>
        <v>10</v>
      </c>
      <c r="P11" s="68"/>
    </row>
    <row r="12" spans="2:47" ht="30" customHeight="1">
      <c r="B12" s="139">
        <f t="shared" si="1"/>
        <v>16</v>
      </c>
      <c r="C12" s="330" t="s">
        <v>251</v>
      </c>
      <c r="D12" s="331" t="s">
        <v>151</v>
      </c>
      <c r="E12" s="331" t="s">
        <v>157</v>
      </c>
      <c r="F12" s="332" t="s">
        <v>160</v>
      </c>
      <c r="G12" s="140">
        <f t="shared" si="5"/>
        <v>16</v>
      </c>
      <c r="I12" s="141" t="s">
        <v>103</v>
      </c>
      <c r="J12" s="142">
        <v>4</v>
      </c>
      <c r="K12" s="64"/>
      <c r="L12" s="64">
        <v>1.4999999999999999E-4</v>
      </c>
      <c r="M12" s="64">
        <f t="shared" si="2"/>
        <v>3.0001500000000001</v>
      </c>
      <c r="N12" s="125" t="str">
        <f t="shared" si="3"/>
        <v>Empresas con tecnología patentada</v>
      </c>
      <c r="O12" s="139">
        <f t="shared" si="4"/>
        <v>3</v>
      </c>
      <c r="P12" s="68"/>
    </row>
    <row r="13" spans="2:47" ht="30" customHeight="1">
      <c r="B13" s="139">
        <f t="shared" si="1"/>
        <v>36</v>
      </c>
      <c r="C13" s="330" t="s">
        <v>200</v>
      </c>
      <c r="D13" s="331" t="s">
        <v>152</v>
      </c>
      <c r="E13" s="331" t="s">
        <v>157</v>
      </c>
      <c r="F13" s="332" t="s">
        <v>152</v>
      </c>
      <c r="G13" s="140">
        <f t="shared" si="5"/>
        <v>36</v>
      </c>
      <c r="I13" s="141" t="s">
        <v>153</v>
      </c>
      <c r="J13" s="142">
        <v>5</v>
      </c>
      <c r="K13" s="64"/>
      <c r="L13" s="64">
        <v>1.3999999999999999E-4</v>
      </c>
      <c r="M13" s="64">
        <f t="shared" si="2"/>
        <v>16.000139999999998</v>
      </c>
      <c r="N13" s="125" t="str">
        <f t="shared" si="3"/>
        <v>Inversión en investigación y desarrollo (I&amp;D)</v>
      </c>
      <c r="O13" s="139">
        <f t="shared" si="4"/>
        <v>16</v>
      </c>
      <c r="P13" s="68"/>
    </row>
    <row r="14" spans="2:47" ht="30" customHeight="1">
      <c r="B14" s="139">
        <f t="shared" si="1"/>
        <v>80</v>
      </c>
      <c r="C14" s="330" t="s">
        <v>201</v>
      </c>
      <c r="D14" s="331" t="s">
        <v>103</v>
      </c>
      <c r="E14" s="331" t="s">
        <v>158</v>
      </c>
      <c r="F14" s="332" t="s">
        <v>161</v>
      </c>
      <c r="G14" s="140">
        <f t="shared" si="5"/>
        <v>80</v>
      </c>
      <c r="I14" s="143"/>
      <c r="J14" s="64"/>
      <c r="K14" s="64"/>
      <c r="L14" s="64">
        <v>1.2999999999999999E-4</v>
      </c>
      <c r="M14" s="64">
        <f t="shared" si="2"/>
        <v>36.000129999999999</v>
      </c>
      <c r="N14" s="125" t="str">
        <f t="shared" si="3"/>
        <v>Máquinas y equipos obsoletos</v>
      </c>
      <c r="O14" s="139">
        <f t="shared" si="4"/>
        <v>36</v>
      </c>
      <c r="P14" s="68"/>
    </row>
    <row r="15" spans="2:47" ht="30" customHeight="1">
      <c r="B15" s="139" t="str">
        <f t="shared" si="1"/>
        <v/>
      </c>
      <c r="C15" s="330"/>
      <c r="D15" s="331"/>
      <c r="E15" s="331"/>
      <c r="F15" s="332"/>
      <c r="G15" s="140" t="str">
        <f t="shared" si="5"/>
        <v/>
      </c>
      <c r="I15" s="141" t="s">
        <v>107</v>
      </c>
      <c r="J15" s="64"/>
      <c r="K15" s="64"/>
      <c r="L15" s="64">
        <v>1.2E-4</v>
      </c>
      <c r="M15" s="64">
        <f t="shared" si="2"/>
        <v>80.000119999999995</v>
      </c>
      <c r="N15" s="125" t="str">
        <f t="shared" si="3"/>
        <v>Velocidad de actualización del negocio</v>
      </c>
      <c r="O15" s="139">
        <f t="shared" si="4"/>
        <v>80</v>
      </c>
      <c r="P15" s="68"/>
    </row>
    <row r="16" spans="2:47" s="64" customFormat="1" ht="30" customHeight="1">
      <c r="B16" s="139" t="str">
        <f t="shared" si="1"/>
        <v/>
      </c>
      <c r="C16" s="330"/>
      <c r="D16" s="331"/>
      <c r="E16" s="331"/>
      <c r="F16" s="332"/>
      <c r="G16" s="140" t="str">
        <f t="shared" si="5"/>
        <v/>
      </c>
      <c r="H16" s="63"/>
      <c r="I16" s="142"/>
      <c r="L16" s="64">
        <v>1.1E-4</v>
      </c>
      <c r="M16" s="64" t="str">
        <f t="shared" si="2"/>
        <v/>
      </c>
      <c r="N16" s="125" t="str">
        <f t="shared" si="3"/>
        <v/>
      </c>
      <c r="O16" s="139" t="str">
        <f t="shared" si="4"/>
        <v/>
      </c>
      <c r="P16" s="68"/>
      <c r="Q16" s="69"/>
      <c r="R16" s="63"/>
    </row>
    <row r="17" spans="2:18" s="64" customFormat="1" ht="30" customHeight="1">
      <c r="B17" s="139" t="str">
        <f t="shared" si="1"/>
        <v/>
      </c>
      <c r="C17" s="330"/>
      <c r="D17" s="331"/>
      <c r="E17" s="331"/>
      <c r="F17" s="332"/>
      <c r="G17" s="140" t="str">
        <f t="shared" si="5"/>
        <v/>
      </c>
      <c r="H17" s="63"/>
      <c r="I17" s="141" t="s">
        <v>154</v>
      </c>
      <c r="J17" s="142">
        <v>1</v>
      </c>
      <c r="L17" s="64">
        <v>1E-4</v>
      </c>
      <c r="M17" s="64" t="str">
        <f t="shared" si="2"/>
        <v/>
      </c>
      <c r="N17" s="125" t="str">
        <f t="shared" si="3"/>
        <v/>
      </c>
      <c r="O17" s="139" t="str">
        <f t="shared" si="4"/>
        <v/>
      </c>
      <c r="P17" s="68"/>
      <c r="Q17" s="69"/>
      <c r="R17" s="63"/>
    </row>
    <row r="18" spans="2:18" s="64" customFormat="1" ht="30" customHeight="1">
      <c r="B18" s="139" t="str">
        <f t="shared" si="1"/>
        <v/>
      </c>
      <c r="C18" s="330"/>
      <c r="D18" s="331"/>
      <c r="E18" s="331"/>
      <c r="F18" s="332"/>
      <c r="G18" s="140" t="str">
        <f t="shared" si="5"/>
        <v/>
      </c>
      <c r="H18" s="63"/>
      <c r="I18" s="141" t="s">
        <v>155</v>
      </c>
      <c r="J18" s="142">
        <v>2</v>
      </c>
      <c r="L18" s="64">
        <v>9.0000000000000006E-5</v>
      </c>
      <c r="M18" s="64" t="str">
        <f t="shared" si="2"/>
        <v/>
      </c>
      <c r="N18" s="125" t="str">
        <f t="shared" si="3"/>
        <v/>
      </c>
      <c r="O18" s="139" t="str">
        <f t="shared" si="4"/>
        <v/>
      </c>
      <c r="P18" s="68"/>
      <c r="Q18" s="69"/>
      <c r="R18" s="63"/>
    </row>
    <row r="19" spans="2:18" s="64" customFormat="1" ht="30" customHeight="1">
      <c r="B19" s="139" t="str">
        <f t="shared" si="1"/>
        <v/>
      </c>
      <c r="C19" s="330"/>
      <c r="D19" s="331"/>
      <c r="E19" s="331"/>
      <c r="F19" s="332"/>
      <c r="G19" s="140" t="str">
        <f t="shared" si="5"/>
        <v/>
      </c>
      <c r="H19" s="63"/>
      <c r="I19" s="141" t="s">
        <v>156</v>
      </c>
      <c r="J19" s="142">
        <v>3</v>
      </c>
      <c r="L19" s="64">
        <v>8.0000000000000007E-5</v>
      </c>
      <c r="M19" s="64" t="str">
        <f t="shared" si="2"/>
        <v/>
      </c>
      <c r="N19" s="125" t="str">
        <f t="shared" si="3"/>
        <v/>
      </c>
      <c r="O19" s="139" t="str">
        <f t="shared" si="4"/>
        <v/>
      </c>
      <c r="P19" s="68"/>
      <c r="Q19" s="69"/>
      <c r="R19" s="63"/>
    </row>
    <row r="20" spans="2:18" s="64" customFormat="1" ht="30" customHeight="1">
      <c r="B20" s="139" t="str">
        <f t="shared" si="1"/>
        <v/>
      </c>
      <c r="C20" s="330"/>
      <c r="D20" s="331"/>
      <c r="E20" s="331"/>
      <c r="F20" s="332"/>
      <c r="G20" s="140" t="str">
        <f t="shared" si="5"/>
        <v/>
      </c>
      <c r="H20" s="63"/>
      <c r="I20" s="141" t="s">
        <v>157</v>
      </c>
      <c r="J20" s="142">
        <v>4</v>
      </c>
      <c r="L20" s="64">
        <v>6.9999999999999994E-5</v>
      </c>
      <c r="M20" s="64" t="str">
        <f t="shared" si="2"/>
        <v/>
      </c>
      <c r="N20" s="125" t="str">
        <f t="shared" si="3"/>
        <v/>
      </c>
      <c r="O20" s="139" t="str">
        <f t="shared" si="4"/>
        <v/>
      </c>
      <c r="P20" s="68"/>
      <c r="Q20" s="69"/>
      <c r="R20" s="63"/>
    </row>
    <row r="21" spans="2:18" s="64" customFormat="1" ht="30" customHeight="1">
      <c r="B21" s="139" t="str">
        <f t="shared" si="1"/>
        <v/>
      </c>
      <c r="C21" s="330"/>
      <c r="D21" s="331"/>
      <c r="E21" s="331"/>
      <c r="F21" s="332"/>
      <c r="G21" s="140" t="str">
        <f t="shared" si="0"/>
        <v/>
      </c>
      <c r="H21" s="63"/>
      <c r="I21" s="141" t="s">
        <v>158</v>
      </c>
      <c r="J21" s="142">
        <v>5</v>
      </c>
      <c r="L21" s="64">
        <v>6.0000000000000002E-5</v>
      </c>
      <c r="M21" s="64" t="str">
        <f t="shared" si="2"/>
        <v/>
      </c>
      <c r="N21" s="125" t="str">
        <f t="shared" si="3"/>
        <v/>
      </c>
      <c r="O21" s="139" t="str">
        <f t="shared" si="4"/>
        <v/>
      </c>
      <c r="P21" s="68"/>
      <c r="Q21" s="69"/>
      <c r="R21" s="63"/>
    </row>
    <row r="22" spans="2:18" s="64" customFormat="1" ht="30" customHeight="1">
      <c r="B22" s="139" t="str">
        <f t="shared" si="1"/>
        <v/>
      </c>
      <c r="C22" s="330"/>
      <c r="D22" s="331"/>
      <c r="E22" s="331"/>
      <c r="F22" s="332"/>
      <c r="G22" s="140" t="str">
        <f t="shared" si="0"/>
        <v/>
      </c>
      <c r="H22" s="63"/>
      <c r="L22" s="64">
        <v>5.0000000000000002E-5</v>
      </c>
      <c r="M22" s="64" t="str">
        <f t="shared" si="2"/>
        <v/>
      </c>
      <c r="N22" s="125" t="str">
        <f t="shared" si="3"/>
        <v/>
      </c>
      <c r="O22" s="139" t="str">
        <f t="shared" si="4"/>
        <v/>
      </c>
      <c r="P22" s="68"/>
      <c r="Q22" s="69"/>
      <c r="R22" s="63"/>
    </row>
    <row r="23" spans="2:18" s="64" customFormat="1" ht="30" customHeight="1">
      <c r="B23" s="139" t="str">
        <f t="shared" si="1"/>
        <v/>
      </c>
      <c r="C23" s="330"/>
      <c r="D23" s="331"/>
      <c r="E23" s="331"/>
      <c r="F23" s="332"/>
      <c r="G23" s="140" t="str">
        <f t="shared" si="0"/>
        <v/>
      </c>
      <c r="H23" s="63"/>
      <c r="I23" s="141" t="s">
        <v>94</v>
      </c>
      <c r="L23" s="64">
        <v>4.0000000000000003E-5</v>
      </c>
      <c r="M23" s="64" t="str">
        <f t="shared" si="2"/>
        <v/>
      </c>
      <c r="N23" s="125" t="str">
        <f t="shared" si="3"/>
        <v/>
      </c>
      <c r="O23" s="139" t="str">
        <f t="shared" si="4"/>
        <v/>
      </c>
      <c r="P23" s="68"/>
      <c r="Q23" s="69"/>
      <c r="R23" s="63"/>
    </row>
    <row r="24" spans="2:18" s="64" customFormat="1" ht="30" customHeight="1">
      <c r="B24" s="139" t="str">
        <f t="shared" si="1"/>
        <v/>
      </c>
      <c r="C24" s="330"/>
      <c r="D24" s="331"/>
      <c r="E24" s="331"/>
      <c r="F24" s="332"/>
      <c r="G24" s="140" t="str">
        <f t="shared" si="0"/>
        <v/>
      </c>
      <c r="H24" s="63"/>
      <c r="I24" s="142"/>
      <c r="L24" s="64">
        <v>3.0000000000000001E-5</v>
      </c>
      <c r="M24" s="64" t="str">
        <f t="shared" si="2"/>
        <v/>
      </c>
      <c r="N24" s="125" t="str">
        <f t="shared" si="3"/>
        <v/>
      </c>
      <c r="O24" s="139" t="str">
        <f t="shared" si="4"/>
        <v/>
      </c>
      <c r="P24" s="68"/>
      <c r="Q24" s="69"/>
      <c r="R24" s="63"/>
    </row>
    <row r="25" spans="2:18" s="64" customFormat="1" ht="30" customHeight="1">
      <c r="B25" s="139" t="str">
        <f t="shared" si="1"/>
        <v/>
      </c>
      <c r="C25" s="330"/>
      <c r="D25" s="331"/>
      <c r="E25" s="331"/>
      <c r="F25" s="332"/>
      <c r="G25" s="140" t="str">
        <f t="shared" si="0"/>
        <v/>
      </c>
      <c r="H25" s="63"/>
      <c r="I25" s="141" t="s">
        <v>159</v>
      </c>
      <c r="J25" s="142">
        <v>1</v>
      </c>
      <c r="L25" s="64">
        <v>2.0000000000000002E-5</v>
      </c>
      <c r="M25" s="64" t="str">
        <f t="shared" si="2"/>
        <v/>
      </c>
      <c r="N25" s="125" t="str">
        <f t="shared" si="3"/>
        <v/>
      </c>
      <c r="O25" s="139" t="str">
        <f t="shared" si="4"/>
        <v/>
      </c>
      <c r="P25" s="68"/>
      <c r="Q25" s="69"/>
      <c r="R25" s="63"/>
    </row>
    <row r="26" spans="2:18" s="64" customFormat="1" ht="30" customHeight="1">
      <c r="B26" s="139" t="str">
        <f t="shared" si="1"/>
        <v/>
      </c>
      <c r="C26" s="330"/>
      <c r="D26" s="331"/>
      <c r="E26" s="331"/>
      <c r="F26" s="332"/>
      <c r="G26" s="140" t="str">
        <f t="shared" si="0"/>
        <v/>
      </c>
      <c r="H26" s="63"/>
      <c r="I26" s="141" t="s">
        <v>160</v>
      </c>
      <c r="J26" s="142">
        <v>2</v>
      </c>
      <c r="L26" s="64">
        <v>1.0000000000000001E-5</v>
      </c>
      <c r="M26" s="64" t="str">
        <f t="shared" si="2"/>
        <v/>
      </c>
      <c r="N26" s="125" t="str">
        <f t="shared" si="3"/>
        <v/>
      </c>
      <c r="O26" s="139" t="str">
        <f t="shared" si="4"/>
        <v/>
      </c>
      <c r="P26" s="68"/>
      <c r="Q26" s="69"/>
      <c r="R26" s="63"/>
    </row>
    <row r="27" spans="2:18" s="64" customFormat="1" ht="30" customHeight="1">
      <c r="B27" s="139" t="str">
        <f t="shared" si="1"/>
        <v/>
      </c>
      <c r="C27" s="330"/>
      <c r="D27" s="331"/>
      <c r="E27" s="331"/>
      <c r="F27" s="332"/>
      <c r="G27" s="140" t="str">
        <f t="shared" si="0"/>
        <v/>
      </c>
      <c r="H27" s="63"/>
      <c r="I27" s="141" t="s">
        <v>152</v>
      </c>
      <c r="J27" s="142">
        <v>3</v>
      </c>
      <c r="M27" s="64" t="str">
        <f t="shared" si="2"/>
        <v/>
      </c>
      <c r="N27" s="125" t="str">
        <f t="shared" si="3"/>
        <v/>
      </c>
      <c r="O27" s="139" t="str">
        <f t="shared" si="4"/>
        <v/>
      </c>
      <c r="P27" s="68"/>
      <c r="Q27" s="69"/>
      <c r="R27" s="63"/>
    </row>
    <row r="28" spans="2:18" s="64" customFormat="1" ht="30" customHeight="1">
      <c r="B28" s="139" t="str">
        <f t="shared" si="1"/>
        <v/>
      </c>
      <c r="C28" s="330"/>
      <c r="D28" s="331"/>
      <c r="E28" s="331"/>
      <c r="F28" s="332"/>
      <c r="G28" s="140" t="str">
        <f t="shared" si="0"/>
        <v/>
      </c>
      <c r="H28" s="63"/>
      <c r="I28" s="141" t="s">
        <v>161</v>
      </c>
      <c r="J28" s="142">
        <v>4</v>
      </c>
      <c r="M28" s="64" t="str">
        <f t="shared" si="2"/>
        <v/>
      </c>
      <c r="N28" s="125" t="str">
        <f t="shared" si="3"/>
        <v/>
      </c>
      <c r="O28" s="139" t="str">
        <f t="shared" si="4"/>
        <v/>
      </c>
      <c r="P28" s="68"/>
      <c r="Q28" s="69"/>
      <c r="R28" s="63"/>
    </row>
    <row r="29" spans="2:18" s="64" customFormat="1" ht="30" customHeight="1">
      <c r="B29" s="139" t="str">
        <f t="shared" si="1"/>
        <v/>
      </c>
      <c r="C29" s="330"/>
      <c r="D29" s="331"/>
      <c r="E29" s="331"/>
      <c r="F29" s="332"/>
      <c r="G29" s="140" t="str">
        <f t="shared" si="0"/>
        <v/>
      </c>
      <c r="H29" s="63"/>
      <c r="I29" s="141" t="s">
        <v>162</v>
      </c>
      <c r="J29" s="142">
        <v>5</v>
      </c>
      <c r="M29" s="64" t="str">
        <f t="shared" si="2"/>
        <v/>
      </c>
      <c r="N29" s="125" t="str">
        <f t="shared" si="3"/>
        <v/>
      </c>
      <c r="O29" s="139" t="str">
        <f t="shared" si="4"/>
        <v/>
      </c>
      <c r="P29" s="68"/>
      <c r="Q29" s="69"/>
      <c r="R29" s="63"/>
    </row>
    <row r="30" spans="2:18" s="64" customFormat="1" ht="30" customHeight="1">
      <c r="B30" s="139" t="str">
        <f t="shared" si="1"/>
        <v/>
      </c>
      <c r="C30" s="330"/>
      <c r="D30" s="331"/>
      <c r="E30" s="331"/>
      <c r="F30" s="332"/>
      <c r="G30" s="140" t="str">
        <f t="shared" si="0"/>
        <v/>
      </c>
      <c r="H30" s="63"/>
      <c r="J30" s="63"/>
      <c r="K30" s="63"/>
      <c r="L30" s="63"/>
      <c r="M30" s="64" t="str">
        <f t="shared" si="2"/>
        <v/>
      </c>
      <c r="N30" s="125" t="str">
        <f t="shared" si="3"/>
        <v/>
      </c>
      <c r="O30" s="139" t="str">
        <f t="shared" si="4"/>
        <v/>
      </c>
      <c r="P30" s="68"/>
      <c r="Q30" s="69"/>
      <c r="R30" s="63"/>
    </row>
    <row r="31" spans="2:18" s="64" customFormat="1" ht="30" customHeight="1">
      <c r="B31" s="139" t="str">
        <f t="shared" si="1"/>
        <v/>
      </c>
      <c r="C31" s="330"/>
      <c r="D31" s="331"/>
      <c r="E31" s="331"/>
      <c r="F31" s="332"/>
      <c r="G31" s="140" t="str">
        <f t="shared" si="0"/>
        <v/>
      </c>
      <c r="H31" s="63"/>
      <c r="J31" s="63"/>
      <c r="K31" s="63"/>
      <c r="L31" s="63"/>
      <c r="M31" s="64" t="str">
        <f t="shared" si="2"/>
        <v/>
      </c>
      <c r="N31" s="125" t="str">
        <f t="shared" si="3"/>
        <v/>
      </c>
      <c r="O31" s="139" t="str">
        <f t="shared" si="4"/>
        <v/>
      </c>
      <c r="P31" s="68"/>
      <c r="Q31" s="69"/>
      <c r="R31" s="63"/>
    </row>
    <row r="32" spans="2:18" s="64" customFormat="1" ht="30" customHeight="1">
      <c r="B32" s="139" t="str">
        <f t="shared" si="1"/>
        <v/>
      </c>
      <c r="C32" s="330"/>
      <c r="D32" s="331"/>
      <c r="E32" s="331"/>
      <c r="F32" s="332"/>
      <c r="G32" s="140" t="str">
        <f t="shared" si="0"/>
        <v/>
      </c>
      <c r="H32" s="63"/>
      <c r="J32" s="63"/>
      <c r="K32" s="63"/>
      <c r="L32" s="63"/>
      <c r="M32" s="64" t="str">
        <f t="shared" si="2"/>
        <v/>
      </c>
      <c r="N32" s="125" t="str">
        <f t="shared" si="3"/>
        <v/>
      </c>
      <c r="O32" s="139" t="str">
        <f t="shared" si="4"/>
        <v/>
      </c>
      <c r="P32" s="68"/>
      <c r="Q32" s="69"/>
      <c r="R32" s="63"/>
    </row>
    <row r="33" spans="2:18" s="64" customFormat="1" ht="30" customHeight="1">
      <c r="B33" s="139" t="str">
        <f t="shared" si="1"/>
        <v/>
      </c>
      <c r="C33" s="330"/>
      <c r="D33" s="331"/>
      <c r="E33" s="331"/>
      <c r="F33" s="332"/>
      <c r="G33" s="140" t="str">
        <f t="shared" si="0"/>
        <v/>
      </c>
      <c r="H33" s="63"/>
      <c r="J33" s="63"/>
      <c r="K33" s="63"/>
      <c r="L33" s="63"/>
      <c r="M33" s="64" t="str">
        <f t="shared" si="2"/>
        <v/>
      </c>
      <c r="N33" s="125" t="str">
        <f t="shared" si="3"/>
        <v/>
      </c>
      <c r="O33" s="139" t="str">
        <f t="shared" si="4"/>
        <v/>
      </c>
      <c r="P33" s="68"/>
      <c r="Q33" s="69"/>
      <c r="R33" s="63"/>
    </row>
    <row r="34" spans="2:18" s="64" customFormat="1" ht="30" customHeight="1">
      <c r="B34" s="139" t="str">
        <f t="shared" si="1"/>
        <v/>
      </c>
      <c r="C34" s="330"/>
      <c r="D34" s="331"/>
      <c r="E34" s="331"/>
      <c r="F34" s="332"/>
      <c r="G34" s="140" t="str">
        <f t="shared" si="0"/>
        <v/>
      </c>
      <c r="H34" s="63"/>
      <c r="J34" s="63"/>
      <c r="K34" s="63"/>
      <c r="L34" s="63"/>
      <c r="M34" s="64" t="str">
        <f t="shared" si="2"/>
        <v/>
      </c>
      <c r="N34" s="125" t="str">
        <f t="shared" si="3"/>
        <v/>
      </c>
      <c r="O34" s="139" t="str">
        <f t="shared" si="4"/>
        <v/>
      </c>
      <c r="P34" s="68"/>
      <c r="Q34" s="69"/>
      <c r="R34" s="63"/>
    </row>
    <row r="35" spans="2:18" s="64" customFormat="1" ht="30" customHeight="1">
      <c r="B35" s="139" t="str">
        <f t="shared" si="1"/>
        <v/>
      </c>
      <c r="C35" s="330"/>
      <c r="D35" s="331"/>
      <c r="E35" s="331"/>
      <c r="F35" s="332"/>
      <c r="G35" s="140" t="str">
        <f t="shared" si="0"/>
        <v/>
      </c>
      <c r="H35" s="63"/>
      <c r="J35" s="63"/>
      <c r="K35" s="63"/>
      <c r="L35" s="63"/>
      <c r="M35" s="64" t="str">
        <f t="shared" si="2"/>
        <v/>
      </c>
      <c r="N35" s="125" t="str">
        <f t="shared" si="3"/>
        <v/>
      </c>
      <c r="O35" s="139" t="str">
        <f t="shared" si="4"/>
        <v/>
      </c>
      <c r="P35" s="68"/>
      <c r="Q35" s="69"/>
      <c r="R35" s="63"/>
    </row>
    <row r="36" spans="2:18" s="64" customFormat="1" ht="30" customHeight="1">
      <c r="B36" s="63"/>
      <c r="C36" s="257" t="s">
        <v>142</v>
      </c>
      <c r="D36" s="258"/>
      <c r="E36" s="259"/>
      <c r="F36" s="145" t="s">
        <v>45</v>
      </c>
      <c r="G36" s="146">
        <f>SUM(G6:G35)</f>
        <v>193</v>
      </c>
      <c r="H36" s="63"/>
      <c r="J36" s="63"/>
      <c r="K36" s="63"/>
      <c r="L36" s="63"/>
      <c r="M36" s="64" t="str">
        <f t="shared" si="2"/>
        <v/>
      </c>
      <c r="N36" s="125" t="str">
        <f t="shared" si="3"/>
        <v/>
      </c>
      <c r="O36" s="139" t="str">
        <f t="shared" si="4"/>
        <v/>
      </c>
      <c r="P36" s="68"/>
      <c r="Q36" s="69"/>
      <c r="R36" s="63"/>
    </row>
    <row r="37" spans="2:18" s="64" customFormat="1" ht="30" customHeight="1">
      <c r="B37" s="63"/>
      <c r="C37" s="62"/>
      <c r="D37" s="62"/>
      <c r="E37" s="62"/>
      <c r="F37" s="62"/>
      <c r="G37" s="62"/>
      <c r="H37" s="63"/>
      <c r="J37" s="63"/>
      <c r="K37" s="63"/>
      <c r="L37" s="63"/>
      <c r="M37" s="64">
        <f t="shared" si="2"/>
        <v>193</v>
      </c>
      <c r="N37" s="125" t="str">
        <f t="shared" si="3"/>
        <v>La puntuación global de los factores tecnológicos</v>
      </c>
      <c r="O37" s="139">
        <f t="shared" si="4"/>
        <v>193</v>
      </c>
      <c r="P37" s="68"/>
      <c r="Q37" s="69"/>
      <c r="R37" s="63"/>
    </row>
    <row r="38" spans="2:18" s="64" customFormat="1" ht="30" customHeight="1">
      <c r="B38" s="63"/>
      <c r="C38" s="62"/>
      <c r="D38" s="62"/>
      <c r="E38" s="62"/>
      <c r="F38" s="62"/>
      <c r="G38" s="62"/>
      <c r="H38" s="63"/>
      <c r="J38" s="63"/>
      <c r="K38" s="63"/>
      <c r="L38" s="63"/>
      <c r="M38" s="63"/>
      <c r="N38" s="69"/>
      <c r="O38" s="144"/>
      <c r="P38" s="68"/>
      <c r="Q38" s="69"/>
      <c r="R38" s="63"/>
    </row>
    <row r="39" spans="2:18" s="64" customFormat="1" ht="30" customHeight="1">
      <c r="B39" s="63"/>
      <c r="C39" s="62"/>
      <c r="D39" s="62"/>
      <c r="E39" s="62"/>
      <c r="F39" s="62"/>
      <c r="G39" s="62"/>
      <c r="H39" s="63"/>
      <c r="J39" s="63"/>
      <c r="K39" s="63"/>
      <c r="L39" s="63"/>
      <c r="M39" s="63"/>
      <c r="N39" s="69"/>
      <c r="O39" s="144"/>
      <c r="P39" s="68"/>
      <c r="Q39" s="69"/>
      <c r="R39" s="63"/>
    </row>
    <row r="40" spans="2:18" s="64" customFormat="1" ht="30" customHeight="1">
      <c r="B40" s="63"/>
      <c r="C40" s="62"/>
      <c r="D40" s="62"/>
      <c r="E40" s="62"/>
      <c r="F40" s="62"/>
      <c r="G40" s="62"/>
      <c r="H40" s="63"/>
      <c r="J40" s="63"/>
      <c r="K40" s="63"/>
      <c r="L40" s="63"/>
      <c r="M40" s="63"/>
      <c r="N40" s="69"/>
      <c r="O40" s="144"/>
      <c r="P40" s="68"/>
      <c r="Q40" s="69"/>
      <c r="R40" s="63"/>
    </row>
    <row r="41" spans="2:18" s="64" customFormat="1" ht="30" customHeight="1">
      <c r="B41" s="63"/>
      <c r="C41" s="62"/>
      <c r="D41" s="62"/>
      <c r="E41" s="62"/>
      <c r="F41" s="62"/>
      <c r="G41" s="62"/>
      <c r="H41" s="63"/>
      <c r="J41" s="63"/>
      <c r="K41" s="63"/>
      <c r="L41" s="63"/>
      <c r="M41" s="63"/>
      <c r="N41" s="69"/>
      <c r="O41" s="144"/>
      <c r="P41" s="68"/>
      <c r="Q41" s="69"/>
      <c r="R41" s="63"/>
    </row>
    <row r="42" spans="2:18" s="64" customFormat="1" ht="30" customHeight="1">
      <c r="B42" s="63"/>
      <c r="C42" s="62"/>
      <c r="D42" s="62"/>
      <c r="E42" s="62"/>
      <c r="F42" s="62"/>
      <c r="G42" s="62"/>
      <c r="H42" s="63"/>
      <c r="J42" s="63"/>
      <c r="K42" s="63"/>
      <c r="L42" s="63"/>
      <c r="M42" s="63"/>
      <c r="N42" s="69"/>
      <c r="O42" s="144"/>
      <c r="P42" s="68"/>
      <c r="Q42" s="69"/>
      <c r="R42" s="63"/>
    </row>
    <row r="43" spans="2:18" s="64" customFormat="1" ht="30" customHeight="1">
      <c r="B43" s="63"/>
      <c r="C43" s="62"/>
      <c r="D43" s="62"/>
      <c r="E43" s="62"/>
      <c r="F43" s="62"/>
      <c r="G43" s="62"/>
      <c r="H43" s="63"/>
      <c r="J43" s="63"/>
      <c r="K43" s="63"/>
      <c r="L43" s="63"/>
      <c r="M43" s="63"/>
      <c r="N43" s="69"/>
      <c r="O43" s="144"/>
      <c r="P43" s="68"/>
      <c r="Q43" s="69"/>
      <c r="R43" s="63"/>
    </row>
    <row r="44" spans="2:18" s="64" customFormat="1" ht="30" customHeight="1">
      <c r="B44" s="63"/>
      <c r="C44" s="62"/>
      <c r="D44" s="62"/>
      <c r="E44" s="62"/>
      <c r="F44" s="62"/>
      <c r="G44" s="62"/>
      <c r="H44" s="63"/>
      <c r="J44" s="63"/>
      <c r="K44" s="63"/>
      <c r="L44" s="63"/>
      <c r="M44" s="63"/>
      <c r="N44" s="69"/>
      <c r="O44" s="144"/>
      <c r="P44" s="68"/>
      <c r="Q44" s="69"/>
      <c r="R44" s="63"/>
    </row>
    <row r="45" spans="2:18" s="64" customFormat="1" ht="30" customHeight="1">
      <c r="B45" s="63"/>
      <c r="C45" s="62"/>
      <c r="D45" s="62"/>
      <c r="E45" s="62"/>
      <c r="F45" s="62"/>
      <c r="G45" s="62"/>
      <c r="H45" s="63"/>
      <c r="J45" s="63"/>
      <c r="K45" s="63"/>
      <c r="L45" s="63"/>
      <c r="M45" s="63"/>
      <c r="N45" s="69"/>
      <c r="O45" s="144"/>
      <c r="P45" s="68"/>
      <c r="Q45" s="69"/>
      <c r="R45" s="63"/>
    </row>
    <row r="46" spans="2:18" s="64" customFormat="1" ht="30" customHeight="1">
      <c r="B46" s="63"/>
      <c r="C46" s="62"/>
      <c r="D46" s="62"/>
      <c r="E46" s="62"/>
      <c r="F46" s="62"/>
      <c r="G46" s="62"/>
      <c r="H46" s="63"/>
      <c r="J46" s="63"/>
      <c r="K46" s="63"/>
      <c r="L46" s="63"/>
      <c r="M46" s="63"/>
      <c r="N46" s="69"/>
      <c r="O46" s="144"/>
      <c r="P46" s="147"/>
      <c r="Q46" s="69"/>
      <c r="R46" s="63"/>
    </row>
    <row r="47" spans="2:18" s="64" customFormat="1" ht="37.5" customHeight="1">
      <c r="B47" s="63"/>
      <c r="C47" s="62"/>
      <c r="D47" s="62"/>
      <c r="E47" s="62"/>
      <c r="F47" s="62"/>
      <c r="G47" s="62"/>
      <c r="H47" s="63"/>
      <c r="J47" s="63"/>
      <c r="K47" s="63"/>
      <c r="L47" s="63"/>
      <c r="M47" s="63"/>
      <c r="N47" s="68"/>
      <c r="O47" s="69"/>
      <c r="P47" s="63"/>
      <c r="Q47" s="69"/>
      <c r="R47" s="63"/>
    </row>
    <row r="48" spans="2:18" s="64" customFormat="1" ht="30" customHeight="1">
      <c r="B48" s="63"/>
      <c r="C48" s="62"/>
      <c r="D48" s="62"/>
      <c r="E48" s="62"/>
      <c r="F48" s="62"/>
      <c r="G48" s="62"/>
      <c r="H48" s="63"/>
      <c r="J48" s="63"/>
      <c r="K48" s="63"/>
      <c r="L48" s="63"/>
      <c r="M48" s="63"/>
      <c r="N48" s="68"/>
      <c r="O48" s="69"/>
      <c r="P48" s="63"/>
      <c r="Q48" s="69"/>
      <c r="R48" s="63"/>
    </row>
    <row r="49" spans="2:47" s="64" customFormat="1" ht="30" customHeight="1">
      <c r="B49" s="63"/>
      <c r="C49" s="62"/>
      <c r="D49" s="62"/>
      <c r="E49" s="62"/>
      <c r="F49" s="62"/>
      <c r="G49" s="62"/>
      <c r="H49" s="63"/>
      <c r="J49" s="63"/>
      <c r="K49" s="63"/>
      <c r="L49" s="63"/>
      <c r="M49" s="63"/>
      <c r="N49" s="68"/>
      <c r="O49" s="69"/>
      <c r="P49" s="63"/>
      <c r="Q49" s="69"/>
      <c r="R49" s="63"/>
    </row>
    <row r="50" spans="2:47" s="64" customFormat="1" ht="30" customHeight="1">
      <c r="B50" s="63"/>
      <c r="C50" s="62"/>
      <c r="D50" s="62"/>
      <c r="E50" s="62"/>
      <c r="F50" s="62"/>
      <c r="G50" s="62"/>
      <c r="H50" s="63"/>
      <c r="J50" s="63"/>
      <c r="K50" s="63"/>
      <c r="L50" s="63"/>
      <c r="M50" s="63"/>
      <c r="N50" s="68"/>
      <c r="O50" s="69"/>
      <c r="P50" s="63"/>
      <c r="Q50" s="69"/>
      <c r="R50" s="63"/>
    </row>
    <row r="51" spans="2:47" s="64" customFormat="1" ht="30" hidden="1" customHeight="1">
      <c r="B51" s="63"/>
      <c r="C51" s="62"/>
      <c r="D51" s="62"/>
      <c r="E51" s="62"/>
      <c r="F51" s="62"/>
      <c r="G51" s="62"/>
      <c r="H51" s="63"/>
      <c r="J51" s="63"/>
      <c r="K51" s="63"/>
      <c r="L51" s="63"/>
      <c r="M51" s="63"/>
      <c r="N51" s="68"/>
      <c r="O51" s="69"/>
      <c r="P51" s="63"/>
      <c r="Q51" s="69"/>
      <c r="R51" s="63"/>
    </row>
    <row r="52" spans="2:47" s="64" customFormat="1" ht="30" hidden="1" customHeight="1">
      <c r="B52" s="63"/>
      <c r="C52" s="62"/>
      <c r="D52" s="62"/>
      <c r="E52" s="62"/>
      <c r="F52" s="62"/>
      <c r="G52" s="62"/>
      <c r="H52" s="63"/>
      <c r="J52" s="63"/>
      <c r="K52" s="63"/>
      <c r="L52" s="63"/>
      <c r="M52" s="63"/>
      <c r="N52" s="68"/>
      <c r="O52" s="69"/>
      <c r="P52" s="63"/>
      <c r="Q52" s="69"/>
      <c r="R52" s="63"/>
    </row>
    <row r="53" spans="2:47" s="64" customFormat="1" ht="30" hidden="1" customHeight="1">
      <c r="B53" s="63"/>
      <c r="C53" s="62"/>
      <c r="D53" s="62"/>
      <c r="E53" s="62"/>
      <c r="F53" s="62"/>
      <c r="G53" s="62"/>
      <c r="H53" s="63"/>
      <c r="J53" s="63"/>
      <c r="K53" s="63"/>
      <c r="L53" s="63"/>
      <c r="M53" s="63"/>
      <c r="N53" s="68"/>
      <c r="O53" s="69"/>
      <c r="P53" s="63"/>
      <c r="Q53" s="69"/>
      <c r="R53" s="63"/>
    </row>
    <row r="54" spans="2:47" s="64" customFormat="1" ht="30" hidden="1" customHeight="1">
      <c r="B54" s="63"/>
      <c r="C54" s="62"/>
      <c r="D54" s="62"/>
      <c r="E54" s="62"/>
      <c r="F54" s="62"/>
      <c r="G54" s="62"/>
      <c r="H54" s="63"/>
      <c r="J54" s="63"/>
      <c r="K54" s="63"/>
      <c r="L54" s="63"/>
      <c r="M54" s="63"/>
      <c r="N54" s="68"/>
      <c r="O54" s="69"/>
      <c r="P54" s="63"/>
      <c r="Q54" s="69"/>
      <c r="R54" s="63"/>
    </row>
    <row r="55" spans="2:47" s="125" customFormat="1" ht="30" hidden="1" customHeight="1">
      <c r="B55" s="63"/>
      <c r="C55" s="62"/>
      <c r="D55" s="62"/>
      <c r="E55" s="62"/>
      <c r="F55" s="62"/>
      <c r="G55" s="62"/>
      <c r="H55" s="63"/>
      <c r="I55" s="64"/>
      <c r="J55" s="63"/>
      <c r="K55" s="63"/>
      <c r="L55" s="63"/>
      <c r="M55" s="63"/>
      <c r="N55" s="68"/>
      <c r="O55" s="69"/>
      <c r="P55" s="63"/>
      <c r="Q55" s="69"/>
      <c r="R55" s="63"/>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row>
    <row r="56" spans="2:47" s="125" customFormat="1" ht="30" hidden="1" customHeight="1">
      <c r="B56" s="62"/>
      <c r="C56" s="62"/>
      <c r="D56" s="62"/>
      <c r="E56" s="62"/>
      <c r="F56" s="62"/>
      <c r="G56" s="62"/>
      <c r="H56" s="63"/>
      <c r="I56" s="64"/>
      <c r="J56" s="63"/>
      <c r="K56" s="63"/>
      <c r="L56" s="63"/>
      <c r="M56" s="63"/>
      <c r="N56" s="68"/>
      <c r="O56" s="69"/>
      <c r="P56" s="63"/>
      <c r="Q56" s="69"/>
      <c r="R56" s="63"/>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row>
    <row r="57" spans="2:47" s="125" customFormat="1" ht="30" hidden="1" customHeight="1">
      <c r="B57" s="62"/>
      <c r="C57" s="62"/>
      <c r="D57" s="62"/>
      <c r="E57" s="62"/>
      <c r="F57" s="62"/>
      <c r="G57" s="62"/>
      <c r="H57" s="63"/>
      <c r="I57" s="64"/>
      <c r="J57" s="63"/>
      <c r="K57" s="63"/>
      <c r="L57" s="63"/>
      <c r="M57" s="63"/>
      <c r="N57" s="68"/>
      <c r="O57" s="69"/>
      <c r="P57" s="63"/>
      <c r="Q57" s="69"/>
      <c r="R57" s="63"/>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row>
    <row r="58" spans="2:47" s="125" customFormat="1" ht="30" hidden="1" customHeight="1">
      <c r="B58" s="62"/>
      <c r="C58" s="62"/>
      <c r="D58" s="62"/>
      <c r="E58" s="62"/>
      <c r="F58" s="62"/>
      <c r="G58" s="62"/>
      <c r="H58" s="63"/>
      <c r="I58" s="64"/>
      <c r="J58" s="63"/>
      <c r="K58" s="63"/>
      <c r="L58" s="63"/>
      <c r="M58" s="63"/>
      <c r="N58" s="68"/>
      <c r="O58" s="69"/>
      <c r="P58" s="63"/>
      <c r="Q58" s="69"/>
      <c r="R58" s="63"/>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row>
    <row r="59" spans="2:47" s="125" customFormat="1" ht="30" hidden="1" customHeight="1">
      <c r="B59" s="62"/>
      <c r="C59" s="62"/>
      <c r="D59" s="72"/>
      <c r="E59" s="72"/>
      <c r="F59" s="62"/>
      <c r="G59" s="62"/>
      <c r="H59" s="63"/>
      <c r="I59" s="64"/>
      <c r="J59" s="63"/>
      <c r="K59" s="63"/>
      <c r="L59" s="63"/>
      <c r="M59" s="63"/>
      <c r="N59" s="68"/>
      <c r="O59" s="69"/>
      <c r="P59" s="63"/>
      <c r="Q59" s="69"/>
      <c r="R59" s="63"/>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row>
    <row r="60" spans="2:47" s="125" customFormat="1" ht="30" hidden="1" customHeight="1">
      <c r="B60" s="62"/>
      <c r="C60" s="62"/>
      <c r="D60" s="72"/>
      <c r="E60" s="72"/>
      <c r="F60" s="62"/>
      <c r="G60" s="62"/>
      <c r="H60" s="63"/>
      <c r="I60" s="64"/>
      <c r="J60" s="63"/>
      <c r="K60" s="63"/>
      <c r="L60" s="63"/>
      <c r="M60" s="63"/>
      <c r="N60" s="68"/>
      <c r="O60" s="69"/>
      <c r="P60" s="63"/>
      <c r="Q60" s="69"/>
      <c r="R60" s="63"/>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row>
    <row r="61" spans="2:47" s="125" customFormat="1" ht="30" hidden="1" customHeight="1">
      <c r="B61" s="62"/>
      <c r="C61" s="62"/>
      <c r="D61" s="72"/>
      <c r="E61" s="72"/>
      <c r="F61" s="62"/>
      <c r="G61" s="62"/>
      <c r="H61" s="63"/>
      <c r="I61" s="64"/>
      <c r="J61" s="63"/>
      <c r="K61" s="63"/>
      <c r="L61" s="63"/>
      <c r="M61" s="63"/>
      <c r="N61" s="68"/>
      <c r="O61" s="69"/>
      <c r="P61" s="63"/>
      <c r="Q61" s="69"/>
      <c r="R61" s="63"/>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row>
    <row r="62" spans="2:47" s="125" customFormat="1" ht="30" hidden="1" customHeight="1">
      <c r="B62" s="62"/>
      <c r="C62" s="62"/>
      <c r="D62" s="72"/>
      <c r="E62" s="72"/>
      <c r="F62" s="62"/>
      <c r="G62" s="62"/>
      <c r="H62" s="63"/>
      <c r="I62" s="64"/>
      <c r="J62" s="63"/>
      <c r="K62" s="63"/>
      <c r="L62" s="63"/>
      <c r="M62" s="63"/>
      <c r="N62" s="68"/>
      <c r="O62" s="69"/>
      <c r="P62" s="63"/>
      <c r="Q62" s="69"/>
      <c r="R62" s="63"/>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row>
    <row r="63" spans="2:47" s="125" customFormat="1" ht="30" hidden="1" customHeight="1">
      <c r="B63" s="62"/>
      <c r="C63" s="62"/>
      <c r="D63" s="72"/>
      <c r="E63" s="72"/>
      <c r="F63" s="62"/>
      <c r="G63" s="62"/>
      <c r="H63" s="63"/>
      <c r="I63" s="64"/>
      <c r="J63" s="63"/>
      <c r="K63" s="63"/>
      <c r="L63" s="63"/>
      <c r="M63" s="63"/>
      <c r="N63" s="68"/>
      <c r="O63" s="69"/>
      <c r="P63" s="63"/>
      <c r="Q63" s="69"/>
      <c r="R63" s="63"/>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row>
    <row r="64" spans="2:47" s="125" customFormat="1" ht="30" hidden="1" customHeight="1">
      <c r="B64" s="62"/>
      <c r="C64" s="62"/>
      <c r="D64" s="72"/>
      <c r="E64" s="72"/>
      <c r="F64" s="62"/>
      <c r="G64" s="62"/>
      <c r="H64" s="63"/>
      <c r="I64" s="64"/>
      <c r="J64" s="63"/>
      <c r="K64" s="63"/>
      <c r="L64" s="63"/>
      <c r="M64" s="63"/>
      <c r="N64" s="68"/>
      <c r="O64" s="69"/>
      <c r="P64" s="63"/>
      <c r="Q64" s="69"/>
      <c r="R64" s="63"/>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row>
    <row r="65" spans="2:47" s="125" customFormat="1" ht="30" hidden="1" customHeight="1">
      <c r="B65" s="62"/>
      <c r="C65" s="62"/>
      <c r="D65" s="72"/>
      <c r="E65" s="72"/>
      <c r="F65" s="62"/>
      <c r="G65" s="62"/>
      <c r="H65" s="63"/>
      <c r="I65" s="64"/>
      <c r="J65" s="63"/>
      <c r="K65" s="63"/>
      <c r="L65" s="63"/>
      <c r="M65" s="63"/>
      <c r="N65" s="68"/>
      <c r="O65" s="69"/>
      <c r="P65" s="63"/>
      <c r="Q65" s="69"/>
      <c r="R65" s="63"/>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row>
    <row r="66" spans="2:47" s="125" customFormat="1" ht="14.25" hidden="1">
      <c r="B66" s="62"/>
      <c r="C66" s="62"/>
      <c r="D66" s="72"/>
      <c r="E66" s="72"/>
      <c r="F66" s="62"/>
      <c r="G66" s="62"/>
      <c r="H66" s="63"/>
      <c r="I66" s="64"/>
      <c r="J66" s="63"/>
      <c r="K66" s="63"/>
      <c r="L66" s="63"/>
      <c r="M66" s="63"/>
      <c r="N66" s="63"/>
      <c r="O66" s="69"/>
      <c r="P66" s="63"/>
      <c r="Q66" s="69"/>
      <c r="R66" s="63"/>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row>
    <row r="67" spans="2:47" s="125" customFormat="1" ht="14.25" hidden="1">
      <c r="B67" s="62"/>
      <c r="C67" s="62"/>
      <c r="D67" s="72"/>
      <c r="E67" s="72"/>
      <c r="F67" s="62"/>
      <c r="G67" s="62"/>
      <c r="H67" s="63"/>
      <c r="I67" s="64"/>
      <c r="J67" s="63"/>
      <c r="K67" s="63"/>
      <c r="L67" s="63"/>
      <c r="M67" s="63"/>
      <c r="N67" s="63"/>
      <c r="O67" s="69"/>
      <c r="P67" s="63"/>
      <c r="Q67" s="69"/>
      <c r="R67" s="63"/>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row>
    <row r="68" spans="2:47" s="125" customFormat="1" ht="14.25" hidden="1">
      <c r="B68" s="62"/>
      <c r="C68" s="62"/>
      <c r="D68" s="72"/>
      <c r="E68" s="72"/>
      <c r="F68" s="62"/>
      <c r="G68" s="62"/>
      <c r="H68" s="63"/>
      <c r="I68" s="64"/>
      <c r="J68" s="63"/>
      <c r="K68" s="63"/>
      <c r="L68" s="63"/>
      <c r="M68" s="63"/>
      <c r="N68" s="63"/>
      <c r="O68" s="69"/>
      <c r="P68" s="63"/>
      <c r="Q68" s="69"/>
      <c r="R68" s="63"/>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row>
    <row r="69" spans="2:47" s="125" customFormat="1" ht="14.25" hidden="1">
      <c r="B69" s="62"/>
      <c r="C69" s="62"/>
      <c r="D69" s="72"/>
      <c r="E69" s="72"/>
      <c r="F69" s="62"/>
      <c r="G69" s="62"/>
      <c r="H69" s="63"/>
      <c r="I69" s="64"/>
      <c r="J69" s="63"/>
      <c r="K69" s="63"/>
      <c r="L69" s="63"/>
      <c r="M69" s="63"/>
      <c r="N69" s="63"/>
      <c r="O69" s="69"/>
      <c r="P69" s="63"/>
      <c r="Q69" s="69"/>
      <c r="R69" s="63"/>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row>
    <row r="70" spans="2:47" ht="15" customHeight="1"/>
    <row r="71" spans="2:47" ht="15" customHeight="1"/>
    <row r="72" spans="2:47" ht="15" customHeight="1"/>
    <row r="73" spans="2:47" ht="0" hidden="1" customHeight="1"/>
    <row r="74" spans="2:47" ht="0" hidden="1" customHeight="1"/>
    <row r="76" spans="2:47" ht="0" hidden="1" customHeight="1"/>
    <row r="77" spans="2:47" ht="0" hidden="1" customHeight="1"/>
    <row r="78" spans="2:47" ht="0" hidden="1" customHeight="1"/>
    <row r="79" spans="2:47" ht="0" hidden="1" customHeight="1"/>
    <row r="80" spans="2:47" ht="0" hidden="1" customHeight="1"/>
    <row r="81" ht="0" hidden="1" customHeight="1"/>
    <row r="82" ht="0" hidden="1" customHeight="1"/>
    <row r="83" ht="0" hidden="1" customHeight="1"/>
    <row r="84" ht="0" hidden="1" customHeight="1"/>
    <row r="85" ht="0" hidden="1" customHeight="1"/>
    <row r="86" ht="0" hidden="1" customHeight="1"/>
  </sheetData>
  <sheetProtection algorithmName="SHA-512" hashValue="9AFCIqOOZGnvdM146uxmQLGIhhx9yjAQw49F16aaHc2rgnSUdZmzY3smhYdtRYxeChJxDPvyejPGF5xAr9rzbQ==" saltValue="+nTxgjskv6OjDtCOKtvKYQ==" spinCount="100000" sheet="1" objects="1" scenarios="1" formatCells="0" formatColumns="0" formatRows="0" selectLockedCells="1"/>
  <autoFilter ref="C5:G5" xr:uid="{1E6CB540-DBAE-4F1F-B6E3-284DCF2EFB5D}"/>
  <mergeCells count="6">
    <mergeCell ref="K1:L1"/>
    <mergeCell ref="C36:E36"/>
    <mergeCell ref="C1:D1"/>
    <mergeCell ref="E1:F1"/>
    <mergeCell ref="G1:H1"/>
    <mergeCell ref="I1:J1"/>
  </mergeCells>
  <conditionalFormatting sqref="D6:D12 D16:D35">
    <cfRule type="containsText" dxfId="84" priority="17" operator="containsText" text="Poco">
      <formula>NOT(ISERROR(SEARCH("Poco",D6)))</formula>
    </cfRule>
    <cfRule type="containsText" dxfId="83" priority="18" operator="containsText" text="Sin">
      <formula>NOT(ISERROR(SEARCH("Sin",D6)))</formula>
    </cfRule>
    <cfRule type="cellIs" dxfId="82" priority="19" operator="equal">
      <formula>"Importante"</formula>
    </cfRule>
    <cfRule type="containsText" dxfId="81" priority="20" operator="containsText" text="Muy">
      <formula>NOT(ISERROR(SEARCH("Muy",D6)))</formula>
    </cfRule>
  </conditionalFormatting>
  <conditionalFormatting sqref="E6:E12 E16:E35">
    <cfRule type="cellIs" dxfId="80" priority="13" operator="equal">
      <formula>"Muy Débil"</formula>
    </cfRule>
    <cfRule type="containsText" dxfId="79" priority="14" operator="containsText" text="Débil">
      <formula>NOT(ISERROR(SEARCH("Débil",E6)))</formula>
    </cfRule>
    <cfRule type="cellIs" dxfId="78" priority="15" operator="equal">
      <formula>"Muy Fuerte"</formula>
    </cfRule>
    <cfRule type="containsText" dxfId="77" priority="16" operator="containsText" text="Fuerte">
      <formula>NOT(ISERROR(SEARCH("Fuerte",E6)))</formula>
    </cfRule>
  </conditionalFormatting>
  <conditionalFormatting sqref="D13:D15">
    <cfRule type="containsText" dxfId="76" priority="5" operator="containsText" text="Poco">
      <formula>NOT(ISERROR(SEARCH("Poco",D13)))</formula>
    </cfRule>
    <cfRule type="containsText" dxfId="75" priority="6" operator="containsText" text="Sin">
      <formula>NOT(ISERROR(SEARCH("Sin",D13)))</formula>
    </cfRule>
    <cfRule type="cellIs" dxfId="74" priority="7" operator="equal">
      <formula>"Importante"</formula>
    </cfRule>
    <cfRule type="containsText" dxfId="73" priority="8" operator="containsText" text="Muy">
      <formula>NOT(ISERROR(SEARCH("Muy",D13)))</formula>
    </cfRule>
  </conditionalFormatting>
  <conditionalFormatting sqref="E13:E15">
    <cfRule type="cellIs" dxfId="72" priority="1" operator="equal">
      <formula>"Muy Débil"</formula>
    </cfRule>
    <cfRule type="containsText" dxfId="71" priority="2" operator="containsText" text="Débil">
      <formula>NOT(ISERROR(SEARCH("Débil",E13)))</formula>
    </cfRule>
    <cfRule type="cellIs" dxfId="70" priority="3" operator="equal">
      <formula>"Muy Fuerte"</formula>
    </cfRule>
    <cfRule type="cellIs" dxfId="69" priority="4" operator="equal">
      <formula>"Fuerte"</formula>
    </cfRule>
  </conditionalFormatting>
  <conditionalFormatting sqref="F6:F35">
    <cfRule type="cellIs" dxfId="68" priority="9" operator="equal">
      <formula>"Peor Mucho"</formula>
    </cfRule>
    <cfRule type="containsText" dxfId="67" priority="10" operator="containsText" text="Peor">
      <formula>NOT(ISERROR(SEARCH("Peor",F6)))</formula>
    </cfRule>
    <cfRule type="cellIs" dxfId="66" priority="11" operator="equal">
      <formula>"Mejora Mucho"</formula>
    </cfRule>
    <cfRule type="containsText" dxfId="65" priority="12" operator="containsText" text="Mejora">
      <formula>NOT(ISERROR(SEARCH("Mejora",F6)))</formula>
    </cfRule>
  </conditionalFormatting>
  <dataValidations count="3">
    <dataValidation type="list" allowBlank="1" showInputMessage="1" showErrorMessage="1" sqref="D6:D35" xr:uid="{A300133B-28E5-4C34-B0DE-8F33D9CC9A5A}">
      <formula1>$I$9:$I$13</formula1>
    </dataValidation>
    <dataValidation type="list" allowBlank="1" showInputMessage="1" showErrorMessage="1" sqref="E6:E35" xr:uid="{3EDF33E5-18A6-45B3-B935-12F0DD5C9955}">
      <formula1>$I$17:$I$21</formula1>
    </dataValidation>
    <dataValidation type="list" allowBlank="1" showInputMessage="1" showErrorMessage="1" sqref="F6:F35" xr:uid="{7E0D3D54-3E00-402E-8B00-F27776E9A9A7}">
      <formula1>$I$25:$I$29</formula1>
    </dataValidation>
  </dataValidations>
  <printOptions verticalCentered="1"/>
  <pageMargins left="0.23622047244094491" right="0.23622047244094491" top="0.74803149606299213" bottom="0.74803149606299213" header="0.31496062992125984" footer="0.31496062992125984"/>
  <pageSetup paperSize="9" scale="73" fitToWidth="0" orientation="landscape" horizontalDpi="4294967292" verticalDpi="4294967292"/>
  <drawing r:id="rId1"/>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C55B3-C57A-4D24-8B7F-18B4DA54BD24}">
  <dimension ref="A1:AU86"/>
  <sheetViews>
    <sheetView showGridLines="0" zoomScale="90" zoomScaleNormal="90" zoomScalePageLayoutView="90" workbookViewId="0">
      <pane ySplit="5" topLeftCell="A6" activePane="bottomLeft" state="frozen"/>
      <selection activeCell="C1" sqref="C1:D1"/>
      <selection pane="bottomLeft" activeCell="C6" sqref="C6"/>
    </sheetView>
  </sheetViews>
  <sheetFormatPr baseColWidth="10" defaultColWidth="0" defaultRowHeight="0" customHeight="1" zeroHeight="1"/>
  <cols>
    <col min="1" max="1" width="2.33203125" style="62" customWidth="1"/>
    <col min="2" max="2" width="1.46484375" style="62" customWidth="1"/>
    <col min="3" max="3" width="50.6640625" style="62" customWidth="1"/>
    <col min="4" max="5" width="25.6640625" style="72" customWidth="1"/>
    <col min="6" max="6" width="25.6640625" style="62" customWidth="1"/>
    <col min="7" max="7" width="15.6640625" style="62" customWidth="1"/>
    <col min="8" max="8" width="10.46484375" style="63" customWidth="1"/>
    <col min="9" max="9" width="20.46484375" style="64" customWidth="1"/>
    <col min="10" max="13" width="8.86328125" style="63" customWidth="1"/>
    <col min="14" max="14" width="8.6640625" style="63" customWidth="1"/>
    <col min="15" max="15" width="8.86328125" style="69" customWidth="1"/>
    <col min="16" max="16" width="8.86328125" style="63" customWidth="1"/>
    <col min="17" max="17" width="8.86328125" style="69" customWidth="1"/>
    <col min="18" max="18" width="9.1328125" style="63" customWidth="1"/>
    <col min="19" max="47" width="9.1328125" style="64" hidden="1" customWidth="1"/>
    <col min="48" max="16384" width="9.1328125" style="62" hidden="1"/>
  </cols>
  <sheetData>
    <row r="1" spans="2:47" s="187" customFormat="1" ht="39" customHeight="1">
      <c r="B1" s="220"/>
      <c r="C1" s="255"/>
      <c r="D1" s="255"/>
      <c r="E1" s="255"/>
      <c r="F1" s="255"/>
      <c r="G1" s="255"/>
      <c r="H1" s="255"/>
      <c r="I1" s="255"/>
      <c r="J1" s="255"/>
      <c r="K1" s="255"/>
      <c r="L1" s="255"/>
      <c r="M1" s="57"/>
    </row>
    <row r="2" spans="2:47" s="58" customFormat="1" ht="30" customHeight="1">
      <c r="D2" s="59"/>
      <c r="E2" s="60"/>
      <c r="F2" s="60"/>
      <c r="G2" s="60"/>
      <c r="H2" s="60"/>
      <c r="I2" s="61"/>
      <c r="J2" s="61"/>
      <c r="K2" s="61"/>
      <c r="L2" s="61"/>
      <c r="M2" s="61"/>
      <c r="N2" s="61"/>
      <c r="O2" s="61"/>
      <c r="P2" s="61"/>
      <c r="Q2" s="61"/>
    </row>
    <row r="3" spans="2:47" s="302" customFormat="1" ht="45" customHeight="1">
      <c r="C3" s="306" t="s">
        <v>323</v>
      </c>
      <c r="D3" s="303"/>
      <c r="E3" s="304"/>
      <c r="F3" s="304"/>
      <c r="G3" s="304"/>
      <c r="H3" s="304"/>
      <c r="I3" s="305"/>
      <c r="J3" s="305"/>
      <c r="K3" s="305"/>
      <c r="L3" s="305"/>
      <c r="M3" s="305"/>
      <c r="N3" s="305"/>
      <c r="O3" s="305"/>
      <c r="P3" s="305"/>
      <c r="Q3" s="305"/>
    </row>
    <row r="4" spans="2:47" ht="19.5" customHeight="1" thickBot="1">
      <c r="D4" s="62"/>
      <c r="E4" s="62"/>
    </row>
    <row r="5" spans="2:47" s="65" customFormat="1" ht="30" customHeight="1" thickTop="1" thickBot="1">
      <c r="C5" s="136" t="s">
        <v>252</v>
      </c>
      <c r="D5" s="137" t="s">
        <v>148</v>
      </c>
      <c r="E5" s="137" t="s">
        <v>147</v>
      </c>
      <c r="F5" s="137" t="s">
        <v>149</v>
      </c>
      <c r="G5" s="137" t="s">
        <v>247</v>
      </c>
      <c r="H5" s="66"/>
      <c r="I5" s="67"/>
      <c r="J5" s="66"/>
      <c r="K5" s="66"/>
      <c r="L5" s="66"/>
      <c r="M5" s="66"/>
      <c r="N5" s="66"/>
      <c r="O5" s="138"/>
      <c r="P5" s="66"/>
      <c r="Q5" s="138"/>
      <c r="R5" s="66"/>
      <c r="S5" s="67">
        <v>1</v>
      </c>
      <c r="T5" s="67">
        <v>1</v>
      </c>
      <c r="U5" s="67">
        <v>1</v>
      </c>
      <c r="V5" s="67">
        <v>1</v>
      </c>
      <c r="W5" s="67">
        <v>2</v>
      </c>
      <c r="X5" s="67">
        <v>2</v>
      </c>
      <c r="Y5" s="67">
        <v>2</v>
      </c>
      <c r="Z5" s="67">
        <v>2</v>
      </c>
      <c r="AA5" s="67">
        <v>2</v>
      </c>
      <c r="AB5" s="67">
        <v>2</v>
      </c>
      <c r="AC5" s="67">
        <v>2</v>
      </c>
      <c r="AD5" s="67">
        <v>2</v>
      </c>
      <c r="AE5" s="67">
        <v>2</v>
      </c>
      <c r="AF5" s="67">
        <v>2</v>
      </c>
      <c r="AG5" s="67">
        <v>2</v>
      </c>
      <c r="AH5" s="67">
        <v>2</v>
      </c>
      <c r="AI5" s="67">
        <v>3</v>
      </c>
      <c r="AJ5" s="67">
        <v>3</v>
      </c>
      <c r="AK5" s="67">
        <v>3</v>
      </c>
      <c r="AL5" s="67">
        <v>3</v>
      </c>
      <c r="AM5" s="67">
        <v>3</v>
      </c>
      <c r="AN5" s="67">
        <v>3</v>
      </c>
      <c r="AO5" s="67">
        <v>3</v>
      </c>
      <c r="AP5" s="67">
        <v>3</v>
      </c>
      <c r="AQ5" s="67">
        <v>3</v>
      </c>
      <c r="AR5" s="67">
        <v>3</v>
      </c>
      <c r="AS5" s="67">
        <v>3</v>
      </c>
      <c r="AT5" s="67">
        <v>3</v>
      </c>
      <c r="AU5" s="67"/>
    </row>
    <row r="6" spans="2:47" ht="30" customHeight="1" thickTop="1">
      <c r="B6" s="139">
        <f>G6</f>
        <v>10</v>
      </c>
      <c r="C6" s="49" t="s">
        <v>202</v>
      </c>
      <c r="D6" s="50" t="s">
        <v>153</v>
      </c>
      <c r="E6" s="50" t="s">
        <v>155</v>
      </c>
      <c r="F6" s="51" t="s">
        <v>159</v>
      </c>
      <c r="G6" s="140">
        <f t="shared" ref="G6:G35" si="0">IF(ISERROR(VLOOKUP(D6,$I$9:$J$13,2,FALSE)*VLOOKUP(E6,$I$17:$J$21,2,FALSE)*VLOOKUP(F6,$I$25:$J$29,2,FALSE)),"",VLOOKUP(D6,$I$9:$J$13,2,FALSE)*VLOOKUP(E6,$I$17:$J$21,2,FALSE)*VLOOKUP(F6,$I$25:$J$29,2,FALSE))</f>
        <v>10</v>
      </c>
    </row>
    <row r="7" spans="2:47" ht="30" customHeight="1" thickBot="1">
      <c r="B7" s="139">
        <f t="shared" ref="B7:B35" si="1">G7</f>
        <v>12</v>
      </c>
      <c r="C7" s="49" t="s">
        <v>203</v>
      </c>
      <c r="D7" s="50" t="s">
        <v>151</v>
      </c>
      <c r="E7" s="50" t="s">
        <v>156</v>
      </c>
      <c r="F7" s="51" t="s">
        <v>160</v>
      </c>
      <c r="G7" s="140">
        <f t="shared" si="0"/>
        <v>12</v>
      </c>
      <c r="I7" s="141" t="s">
        <v>102</v>
      </c>
      <c r="J7" s="64"/>
      <c r="K7" s="64"/>
      <c r="L7" s="64">
        <v>2.0000000000000001E-4</v>
      </c>
      <c r="M7" s="64">
        <f t="shared" ref="M7:M37" si="2">IF(G6="","",G6+L7)</f>
        <v>10.0002</v>
      </c>
      <c r="N7" s="125" t="str">
        <f t="shared" ref="N7:N37" si="3">IF(C6=0,"",C6)</f>
        <v>Iniciativas sociambientales</v>
      </c>
      <c r="O7" s="139">
        <f>G6</f>
        <v>10</v>
      </c>
      <c r="P7" s="68"/>
    </row>
    <row r="8" spans="2:47" ht="30" customHeight="1" thickTop="1">
      <c r="B8" s="139">
        <f t="shared" si="1"/>
        <v>18</v>
      </c>
      <c r="C8" s="330" t="s">
        <v>253</v>
      </c>
      <c r="D8" s="331" t="s">
        <v>152</v>
      </c>
      <c r="E8" s="331" t="s">
        <v>155</v>
      </c>
      <c r="F8" s="332" t="s">
        <v>152</v>
      </c>
      <c r="G8" s="140">
        <f t="shared" si="0"/>
        <v>18</v>
      </c>
      <c r="H8" s="70"/>
      <c r="I8" s="142"/>
      <c r="J8" s="64"/>
      <c r="K8" s="64"/>
      <c r="L8" s="64">
        <v>1.9000000000000001E-4</v>
      </c>
      <c r="M8" s="64">
        <f t="shared" si="2"/>
        <v>12.00019</v>
      </c>
      <c r="N8" s="125" t="str">
        <f t="shared" si="3"/>
        <v>Órganos de control ambiental</v>
      </c>
      <c r="O8" s="139">
        <f t="shared" ref="O8:O37" si="4">G7</f>
        <v>12</v>
      </c>
      <c r="P8" s="68"/>
    </row>
    <row r="9" spans="2:47" ht="30" customHeight="1">
      <c r="B9" s="139">
        <f t="shared" si="1"/>
        <v>8</v>
      </c>
      <c r="C9" s="330" t="s">
        <v>204</v>
      </c>
      <c r="D9" s="331" t="s">
        <v>151</v>
      </c>
      <c r="E9" s="331" t="s">
        <v>154</v>
      </c>
      <c r="F9" s="332" t="s">
        <v>161</v>
      </c>
      <c r="G9" s="140">
        <f t="shared" si="0"/>
        <v>8</v>
      </c>
      <c r="H9" s="71"/>
      <c r="I9" s="141" t="s">
        <v>150</v>
      </c>
      <c r="J9" s="142">
        <v>1</v>
      </c>
      <c r="K9" s="64"/>
      <c r="L9" s="64">
        <v>1.8000000000000001E-4</v>
      </c>
      <c r="M9" s="64">
        <f t="shared" si="2"/>
        <v>18.00018</v>
      </c>
      <c r="N9" s="125" t="str">
        <f t="shared" si="3"/>
        <v>Deforestación</v>
      </c>
      <c r="O9" s="139">
        <f t="shared" si="4"/>
        <v>18</v>
      </c>
      <c r="P9" s="68"/>
    </row>
    <row r="10" spans="2:47" ht="30" customHeight="1">
      <c r="B10" s="139">
        <f t="shared" si="1"/>
        <v>10</v>
      </c>
      <c r="C10" s="330" t="s">
        <v>205</v>
      </c>
      <c r="D10" s="331" t="s">
        <v>150</v>
      </c>
      <c r="E10" s="331" t="s">
        <v>155</v>
      </c>
      <c r="F10" s="332" t="s">
        <v>162</v>
      </c>
      <c r="G10" s="140">
        <f>IF(ISERROR(VLOOKUP(D10,$I$9:$J$13,2,FALSE)*VLOOKUP(E10,$I$17:$J$21,2,FALSE)*VLOOKUP(F10,$I$25:$J$29,2,FALSE)),"",VLOOKUP(D10,$I$9:$J$13,2,FALSE)*VLOOKUP(E10,$I$17:$J$21,2,FALSE)*VLOOKUP(F10,$I$25:$J$29,2,FALSE))</f>
        <v>10</v>
      </c>
      <c r="I10" s="141" t="s">
        <v>151</v>
      </c>
      <c r="J10" s="142">
        <v>2</v>
      </c>
      <c r="K10" s="64"/>
      <c r="L10" s="64">
        <v>1.7000000000000001E-4</v>
      </c>
      <c r="M10" s="64">
        <f t="shared" si="2"/>
        <v>8.0001700000000007</v>
      </c>
      <c r="N10" s="125" t="str">
        <f t="shared" si="3"/>
        <v>Reforma agraria</v>
      </c>
      <c r="O10" s="139">
        <f t="shared" si="4"/>
        <v>8</v>
      </c>
      <c r="P10" s="68"/>
    </row>
    <row r="11" spans="2:47" ht="30" customHeight="1">
      <c r="B11" s="139">
        <f t="shared" si="1"/>
        <v>3</v>
      </c>
      <c r="C11" s="330" t="s">
        <v>206</v>
      </c>
      <c r="D11" s="331" t="s">
        <v>150</v>
      </c>
      <c r="E11" s="331" t="s">
        <v>156</v>
      </c>
      <c r="F11" s="332" t="s">
        <v>159</v>
      </c>
      <c r="G11" s="140">
        <f t="shared" ref="G11:G20" si="5">IF(ISERROR(VLOOKUP(D11,$I$9:$J$13,2,FALSE)*VLOOKUP(E11,$I$17:$J$21,2,FALSE)*VLOOKUP(F11,$I$25:$J$29,2,FALSE)),"",VLOOKUP(D11,$I$9:$J$13,2,FALSE)*VLOOKUP(E11,$I$17:$J$21,2,FALSE)*VLOOKUP(F11,$I$25:$J$29,2,FALSE))</f>
        <v>3</v>
      </c>
      <c r="I11" s="141" t="s">
        <v>152</v>
      </c>
      <c r="J11" s="142">
        <v>3</v>
      </c>
      <c r="K11" s="64"/>
      <c r="L11" s="64">
        <v>1.6000000000000001E-4</v>
      </c>
      <c r="M11" s="64">
        <f t="shared" si="2"/>
        <v>10.000159999999999</v>
      </c>
      <c r="N11" s="125" t="str">
        <f t="shared" si="3"/>
        <v>Cambios climáticos</v>
      </c>
      <c r="O11" s="139">
        <f t="shared" si="4"/>
        <v>10</v>
      </c>
      <c r="P11" s="68"/>
    </row>
    <row r="12" spans="2:47" ht="30" customHeight="1">
      <c r="B12" s="139" t="str">
        <f t="shared" si="1"/>
        <v/>
      </c>
      <c r="C12" s="330"/>
      <c r="D12" s="331"/>
      <c r="E12" s="331"/>
      <c r="F12" s="332"/>
      <c r="G12" s="140" t="str">
        <f t="shared" si="5"/>
        <v/>
      </c>
      <c r="I12" s="141" t="s">
        <v>103</v>
      </c>
      <c r="J12" s="142">
        <v>4</v>
      </c>
      <c r="K12" s="64"/>
      <c r="L12" s="64">
        <v>1.4999999999999999E-4</v>
      </c>
      <c r="M12" s="64">
        <f t="shared" si="2"/>
        <v>3.0001500000000001</v>
      </c>
      <c r="N12" s="125" t="str">
        <f t="shared" si="3"/>
        <v>Costo para ser ambientalmente correcto</v>
      </c>
      <c r="O12" s="139">
        <f t="shared" si="4"/>
        <v>3</v>
      </c>
      <c r="P12" s="68"/>
    </row>
    <row r="13" spans="2:47" ht="30" customHeight="1">
      <c r="B13" s="139" t="str">
        <f t="shared" si="1"/>
        <v/>
      </c>
      <c r="C13" s="330"/>
      <c r="D13" s="331"/>
      <c r="E13" s="331"/>
      <c r="F13" s="332"/>
      <c r="G13" s="140" t="str">
        <f t="shared" si="5"/>
        <v/>
      </c>
      <c r="I13" s="141" t="s">
        <v>153</v>
      </c>
      <c r="J13" s="142">
        <v>5</v>
      </c>
      <c r="K13" s="64"/>
      <c r="L13" s="64">
        <v>1.3999999999999999E-4</v>
      </c>
      <c r="M13" s="64" t="str">
        <f t="shared" si="2"/>
        <v/>
      </c>
      <c r="N13" s="125" t="str">
        <f t="shared" si="3"/>
        <v/>
      </c>
      <c r="O13" s="139" t="str">
        <f t="shared" si="4"/>
        <v/>
      </c>
      <c r="P13" s="68"/>
    </row>
    <row r="14" spans="2:47" ht="30" customHeight="1">
      <c r="B14" s="139" t="str">
        <f t="shared" si="1"/>
        <v/>
      </c>
      <c r="C14" s="330"/>
      <c r="D14" s="331"/>
      <c r="E14" s="331"/>
      <c r="F14" s="332"/>
      <c r="G14" s="140" t="str">
        <f t="shared" si="5"/>
        <v/>
      </c>
      <c r="I14" s="143"/>
      <c r="J14" s="64"/>
      <c r="K14" s="64"/>
      <c r="L14" s="64">
        <v>1.2999999999999999E-4</v>
      </c>
      <c r="M14" s="64" t="str">
        <f t="shared" si="2"/>
        <v/>
      </c>
      <c r="N14" s="125" t="str">
        <f t="shared" si="3"/>
        <v/>
      </c>
      <c r="O14" s="139" t="str">
        <f t="shared" si="4"/>
        <v/>
      </c>
      <c r="P14" s="68"/>
    </row>
    <row r="15" spans="2:47" ht="30" customHeight="1">
      <c r="B15" s="139" t="str">
        <f t="shared" si="1"/>
        <v/>
      </c>
      <c r="C15" s="330"/>
      <c r="D15" s="331"/>
      <c r="E15" s="331"/>
      <c r="F15" s="332"/>
      <c r="G15" s="140" t="str">
        <f t="shared" si="5"/>
        <v/>
      </c>
      <c r="I15" s="141" t="s">
        <v>107</v>
      </c>
      <c r="J15" s="64"/>
      <c r="K15" s="64"/>
      <c r="L15" s="64">
        <v>1.2E-4</v>
      </c>
      <c r="M15" s="64" t="str">
        <f t="shared" si="2"/>
        <v/>
      </c>
      <c r="N15" s="125" t="str">
        <f t="shared" si="3"/>
        <v/>
      </c>
      <c r="O15" s="139" t="str">
        <f t="shared" si="4"/>
        <v/>
      </c>
      <c r="P15" s="68"/>
    </row>
    <row r="16" spans="2:47" s="64" customFormat="1" ht="30" customHeight="1">
      <c r="B16" s="139" t="str">
        <f t="shared" si="1"/>
        <v/>
      </c>
      <c r="C16" s="330"/>
      <c r="D16" s="331"/>
      <c r="E16" s="331"/>
      <c r="F16" s="332"/>
      <c r="G16" s="140" t="str">
        <f t="shared" si="5"/>
        <v/>
      </c>
      <c r="H16" s="63"/>
      <c r="I16" s="142"/>
      <c r="L16" s="64">
        <v>1.1E-4</v>
      </c>
      <c r="M16" s="64" t="str">
        <f t="shared" si="2"/>
        <v/>
      </c>
      <c r="N16" s="125" t="str">
        <f t="shared" si="3"/>
        <v/>
      </c>
      <c r="O16" s="139" t="str">
        <f t="shared" si="4"/>
        <v/>
      </c>
      <c r="P16" s="68"/>
      <c r="Q16" s="69"/>
      <c r="R16" s="63"/>
    </row>
    <row r="17" spans="2:18" s="64" customFormat="1" ht="30" customHeight="1">
      <c r="B17" s="139" t="str">
        <f t="shared" si="1"/>
        <v/>
      </c>
      <c r="C17" s="330"/>
      <c r="D17" s="331"/>
      <c r="E17" s="331"/>
      <c r="F17" s="332"/>
      <c r="G17" s="140" t="str">
        <f t="shared" si="5"/>
        <v/>
      </c>
      <c r="H17" s="63"/>
      <c r="I17" s="141" t="s">
        <v>154</v>
      </c>
      <c r="J17" s="142">
        <v>1</v>
      </c>
      <c r="L17" s="64">
        <v>1E-4</v>
      </c>
      <c r="M17" s="64" t="str">
        <f t="shared" si="2"/>
        <v/>
      </c>
      <c r="N17" s="125" t="str">
        <f t="shared" si="3"/>
        <v/>
      </c>
      <c r="O17" s="139" t="str">
        <f t="shared" si="4"/>
        <v/>
      </c>
      <c r="P17" s="68"/>
      <c r="Q17" s="69"/>
      <c r="R17" s="63"/>
    </row>
    <row r="18" spans="2:18" s="64" customFormat="1" ht="30" customHeight="1">
      <c r="B18" s="139" t="str">
        <f t="shared" si="1"/>
        <v/>
      </c>
      <c r="C18" s="330"/>
      <c r="D18" s="331"/>
      <c r="E18" s="331"/>
      <c r="F18" s="332"/>
      <c r="G18" s="140" t="str">
        <f t="shared" si="5"/>
        <v/>
      </c>
      <c r="H18" s="63"/>
      <c r="I18" s="141" t="s">
        <v>155</v>
      </c>
      <c r="J18" s="142">
        <v>2</v>
      </c>
      <c r="L18" s="64">
        <v>9.0000000000000006E-5</v>
      </c>
      <c r="M18" s="64" t="str">
        <f t="shared" si="2"/>
        <v/>
      </c>
      <c r="N18" s="125" t="str">
        <f t="shared" si="3"/>
        <v/>
      </c>
      <c r="O18" s="139" t="str">
        <f t="shared" si="4"/>
        <v/>
      </c>
      <c r="P18" s="68"/>
      <c r="Q18" s="69"/>
      <c r="R18" s="63"/>
    </row>
    <row r="19" spans="2:18" s="64" customFormat="1" ht="30" customHeight="1">
      <c r="B19" s="139" t="str">
        <f t="shared" si="1"/>
        <v/>
      </c>
      <c r="C19" s="330"/>
      <c r="D19" s="331"/>
      <c r="E19" s="331"/>
      <c r="F19" s="332"/>
      <c r="G19" s="140" t="str">
        <f t="shared" si="5"/>
        <v/>
      </c>
      <c r="H19" s="63"/>
      <c r="I19" s="141" t="s">
        <v>156</v>
      </c>
      <c r="J19" s="142">
        <v>3</v>
      </c>
      <c r="L19" s="64">
        <v>8.0000000000000007E-5</v>
      </c>
      <c r="M19" s="64" t="str">
        <f t="shared" si="2"/>
        <v/>
      </c>
      <c r="N19" s="125" t="str">
        <f t="shared" si="3"/>
        <v/>
      </c>
      <c r="O19" s="139" t="str">
        <f t="shared" si="4"/>
        <v/>
      </c>
      <c r="P19" s="68"/>
      <c r="Q19" s="69"/>
      <c r="R19" s="63"/>
    </row>
    <row r="20" spans="2:18" s="64" customFormat="1" ht="30" customHeight="1">
      <c r="B20" s="139" t="str">
        <f t="shared" si="1"/>
        <v/>
      </c>
      <c r="C20" s="330"/>
      <c r="D20" s="331"/>
      <c r="E20" s="331"/>
      <c r="F20" s="332"/>
      <c r="G20" s="140" t="str">
        <f t="shared" si="5"/>
        <v/>
      </c>
      <c r="H20" s="63"/>
      <c r="I20" s="141" t="s">
        <v>157</v>
      </c>
      <c r="J20" s="142">
        <v>4</v>
      </c>
      <c r="L20" s="64">
        <v>6.9999999999999994E-5</v>
      </c>
      <c r="M20" s="64" t="str">
        <f t="shared" si="2"/>
        <v/>
      </c>
      <c r="N20" s="125" t="str">
        <f t="shared" si="3"/>
        <v/>
      </c>
      <c r="O20" s="139" t="str">
        <f t="shared" si="4"/>
        <v/>
      </c>
      <c r="P20" s="68"/>
      <c r="Q20" s="69"/>
      <c r="R20" s="63"/>
    </row>
    <row r="21" spans="2:18" s="64" customFormat="1" ht="30" customHeight="1">
      <c r="B21" s="139" t="str">
        <f t="shared" si="1"/>
        <v/>
      </c>
      <c r="C21" s="330"/>
      <c r="D21" s="331"/>
      <c r="E21" s="331"/>
      <c r="F21" s="332"/>
      <c r="G21" s="140" t="str">
        <f t="shared" si="0"/>
        <v/>
      </c>
      <c r="H21" s="63"/>
      <c r="I21" s="141" t="s">
        <v>158</v>
      </c>
      <c r="J21" s="142">
        <v>5</v>
      </c>
      <c r="L21" s="64">
        <v>6.0000000000000002E-5</v>
      </c>
      <c r="M21" s="64" t="str">
        <f t="shared" si="2"/>
        <v/>
      </c>
      <c r="N21" s="125" t="str">
        <f t="shared" si="3"/>
        <v/>
      </c>
      <c r="O21" s="139" t="str">
        <f t="shared" si="4"/>
        <v/>
      </c>
      <c r="P21" s="68"/>
      <c r="Q21" s="69"/>
      <c r="R21" s="63"/>
    </row>
    <row r="22" spans="2:18" s="64" customFormat="1" ht="30" customHeight="1">
      <c r="B22" s="139" t="str">
        <f t="shared" si="1"/>
        <v/>
      </c>
      <c r="C22" s="330"/>
      <c r="D22" s="331"/>
      <c r="E22" s="331"/>
      <c r="F22" s="332"/>
      <c r="G22" s="140" t="str">
        <f t="shared" si="0"/>
        <v/>
      </c>
      <c r="H22" s="63"/>
      <c r="L22" s="64">
        <v>5.0000000000000002E-5</v>
      </c>
      <c r="M22" s="64" t="str">
        <f t="shared" si="2"/>
        <v/>
      </c>
      <c r="N22" s="125" t="str">
        <f t="shared" si="3"/>
        <v/>
      </c>
      <c r="O22" s="139" t="str">
        <f t="shared" si="4"/>
        <v/>
      </c>
      <c r="P22" s="68"/>
      <c r="Q22" s="69"/>
      <c r="R22" s="63"/>
    </row>
    <row r="23" spans="2:18" s="64" customFormat="1" ht="30" customHeight="1">
      <c r="B23" s="139" t="str">
        <f t="shared" si="1"/>
        <v/>
      </c>
      <c r="C23" s="330"/>
      <c r="D23" s="331"/>
      <c r="E23" s="331"/>
      <c r="F23" s="332"/>
      <c r="G23" s="140" t="str">
        <f t="shared" si="0"/>
        <v/>
      </c>
      <c r="H23" s="63"/>
      <c r="I23" s="141" t="s">
        <v>94</v>
      </c>
      <c r="L23" s="64">
        <v>4.0000000000000003E-5</v>
      </c>
      <c r="M23" s="64" t="str">
        <f t="shared" si="2"/>
        <v/>
      </c>
      <c r="N23" s="125" t="str">
        <f t="shared" si="3"/>
        <v/>
      </c>
      <c r="O23" s="139" t="str">
        <f t="shared" si="4"/>
        <v/>
      </c>
      <c r="P23" s="68"/>
      <c r="Q23" s="69"/>
      <c r="R23" s="63"/>
    </row>
    <row r="24" spans="2:18" s="64" customFormat="1" ht="30" customHeight="1">
      <c r="B24" s="139" t="str">
        <f t="shared" si="1"/>
        <v/>
      </c>
      <c r="C24" s="330"/>
      <c r="D24" s="331"/>
      <c r="E24" s="331"/>
      <c r="F24" s="332"/>
      <c r="G24" s="140" t="str">
        <f t="shared" si="0"/>
        <v/>
      </c>
      <c r="H24" s="63"/>
      <c r="I24" s="142"/>
      <c r="L24" s="64">
        <v>3.0000000000000001E-5</v>
      </c>
      <c r="M24" s="64" t="str">
        <f t="shared" si="2"/>
        <v/>
      </c>
      <c r="N24" s="125" t="str">
        <f t="shared" si="3"/>
        <v/>
      </c>
      <c r="O24" s="139" t="str">
        <f t="shared" si="4"/>
        <v/>
      </c>
      <c r="P24" s="68"/>
      <c r="Q24" s="69"/>
      <c r="R24" s="63"/>
    </row>
    <row r="25" spans="2:18" s="64" customFormat="1" ht="30" customHeight="1">
      <c r="B25" s="139" t="str">
        <f t="shared" si="1"/>
        <v/>
      </c>
      <c r="C25" s="330"/>
      <c r="D25" s="331"/>
      <c r="E25" s="331"/>
      <c r="F25" s="332"/>
      <c r="G25" s="140" t="str">
        <f t="shared" si="0"/>
        <v/>
      </c>
      <c r="H25" s="63"/>
      <c r="I25" s="141" t="s">
        <v>159</v>
      </c>
      <c r="J25" s="142">
        <v>1</v>
      </c>
      <c r="L25" s="64">
        <v>2.0000000000000002E-5</v>
      </c>
      <c r="M25" s="64" t="str">
        <f t="shared" si="2"/>
        <v/>
      </c>
      <c r="N25" s="125" t="str">
        <f t="shared" si="3"/>
        <v/>
      </c>
      <c r="O25" s="139" t="str">
        <f t="shared" si="4"/>
        <v/>
      </c>
      <c r="P25" s="68"/>
      <c r="Q25" s="69"/>
      <c r="R25" s="63"/>
    </row>
    <row r="26" spans="2:18" s="64" customFormat="1" ht="30" customHeight="1">
      <c r="B26" s="139" t="str">
        <f t="shared" si="1"/>
        <v/>
      </c>
      <c r="C26" s="330"/>
      <c r="D26" s="331"/>
      <c r="E26" s="331"/>
      <c r="F26" s="332"/>
      <c r="G26" s="140" t="str">
        <f t="shared" si="0"/>
        <v/>
      </c>
      <c r="H26" s="63"/>
      <c r="I26" s="141" t="s">
        <v>160</v>
      </c>
      <c r="J26" s="142">
        <v>2</v>
      </c>
      <c r="L26" s="64">
        <v>1.0000000000000001E-5</v>
      </c>
      <c r="M26" s="64" t="str">
        <f t="shared" si="2"/>
        <v/>
      </c>
      <c r="N26" s="125" t="str">
        <f t="shared" si="3"/>
        <v/>
      </c>
      <c r="O26" s="139" t="str">
        <f t="shared" si="4"/>
        <v/>
      </c>
      <c r="P26" s="68"/>
      <c r="Q26" s="69"/>
      <c r="R26" s="63"/>
    </row>
    <row r="27" spans="2:18" s="64" customFormat="1" ht="30" customHeight="1">
      <c r="B27" s="139" t="str">
        <f t="shared" si="1"/>
        <v/>
      </c>
      <c r="C27" s="330"/>
      <c r="D27" s="331"/>
      <c r="E27" s="331"/>
      <c r="F27" s="332"/>
      <c r="G27" s="140" t="str">
        <f t="shared" si="0"/>
        <v/>
      </c>
      <c r="H27" s="63"/>
      <c r="I27" s="141" t="s">
        <v>152</v>
      </c>
      <c r="J27" s="142">
        <v>3</v>
      </c>
      <c r="M27" s="64" t="str">
        <f t="shared" si="2"/>
        <v/>
      </c>
      <c r="N27" s="125" t="str">
        <f t="shared" si="3"/>
        <v/>
      </c>
      <c r="O27" s="139" t="str">
        <f t="shared" si="4"/>
        <v/>
      </c>
      <c r="P27" s="68"/>
      <c r="Q27" s="69"/>
      <c r="R27" s="63"/>
    </row>
    <row r="28" spans="2:18" s="64" customFormat="1" ht="30" customHeight="1">
      <c r="B28" s="139" t="str">
        <f t="shared" si="1"/>
        <v/>
      </c>
      <c r="C28" s="330"/>
      <c r="D28" s="331"/>
      <c r="E28" s="331"/>
      <c r="F28" s="332"/>
      <c r="G28" s="140" t="str">
        <f t="shared" si="0"/>
        <v/>
      </c>
      <c r="H28" s="63"/>
      <c r="I28" s="141" t="s">
        <v>161</v>
      </c>
      <c r="J28" s="142">
        <v>4</v>
      </c>
      <c r="M28" s="64" t="str">
        <f t="shared" si="2"/>
        <v/>
      </c>
      <c r="N28" s="125" t="str">
        <f t="shared" si="3"/>
        <v/>
      </c>
      <c r="O28" s="139" t="str">
        <f t="shared" si="4"/>
        <v/>
      </c>
      <c r="P28" s="68"/>
      <c r="Q28" s="69"/>
      <c r="R28" s="63"/>
    </row>
    <row r="29" spans="2:18" s="64" customFormat="1" ht="30" customHeight="1">
      <c r="B29" s="139" t="str">
        <f t="shared" si="1"/>
        <v/>
      </c>
      <c r="C29" s="330"/>
      <c r="D29" s="331"/>
      <c r="E29" s="331"/>
      <c r="F29" s="332"/>
      <c r="G29" s="140" t="str">
        <f t="shared" si="0"/>
        <v/>
      </c>
      <c r="H29" s="63"/>
      <c r="I29" s="141" t="s">
        <v>162</v>
      </c>
      <c r="J29" s="142">
        <v>5</v>
      </c>
      <c r="M29" s="64" t="str">
        <f t="shared" si="2"/>
        <v/>
      </c>
      <c r="N29" s="125" t="str">
        <f t="shared" si="3"/>
        <v/>
      </c>
      <c r="O29" s="139" t="str">
        <f t="shared" si="4"/>
        <v/>
      </c>
      <c r="P29" s="68"/>
      <c r="Q29" s="69"/>
      <c r="R29" s="63"/>
    </row>
    <row r="30" spans="2:18" s="64" customFormat="1" ht="30" customHeight="1">
      <c r="B30" s="139" t="str">
        <f t="shared" si="1"/>
        <v/>
      </c>
      <c r="C30" s="330"/>
      <c r="D30" s="331"/>
      <c r="E30" s="331"/>
      <c r="F30" s="332"/>
      <c r="G30" s="140" t="str">
        <f t="shared" si="0"/>
        <v/>
      </c>
      <c r="H30" s="63"/>
      <c r="J30" s="63"/>
      <c r="K30" s="63"/>
      <c r="L30" s="63"/>
      <c r="M30" s="64" t="str">
        <f t="shared" si="2"/>
        <v/>
      </c>
      <c r="N30" s="125" t="str">
        <f t="shared" si="3"/>
        <v/>
      </c>
      <c r="O30" s="139" t="str">
        <f t="shared" si="4"/>
        <v/>
      </c>
      <c r="P30" s="68"/>
      <c r="Q30" s="69"/>
      <c r="R30" s="63"/>
    </row>
    <row r="31" spans="2:18" s="64" customFormat="1" ht="30" customHeight="1">
      <c r="B31" s="139" t="str">
        <f t="shared" si="1"/>
        <v/>
      </c>
      <c r="C31" s="330"/>
      <c r="D31" s="331"/>
      <c r="E31" s="331"/>
      <c r="F31" s="332"/>
      <c r="G31" s="140" t="str">
        <f t="shared" si="0"/>
        <v/>
      </c>
      <c r="H31" s="63"/>
      <c r="J31" s="63"/>
      <c r="K31" s="63"/>
      <c r="L31" s="63"/>
      <c r="M31" s="64" t="str">
        <f t="shared" si="2"/>
        <v/>
      </c>
      <c r="N31" s="125" t="str">
        <f t="shared" si="3"/>
        <v/>
      </c>
      <c r="O31" s="139" t="str">
        <f t="shared" si="4"/>
        <v/>
      </c>
      <c r="P31" s="68"/>
      <c r="Q31" s="69"/>
      <c r="R31" s="63"/>
    </row>
    <row r="32" spans="2:18" s="64" customFormat="1" ht="30" customHeight="1">
      <c r="B32" s="139" t="str">
        <f t="shared" si="1"/>
        <v/>
      </c>
      <c r="C32" s="330"/>
      <c r="D32" s="331"/>
      <c r="E32" s="331"/>
      <c r="F32" s="332"/>
      <c r="G32" s="140" t="str">
        <f t="shared" si="0"/>
        <v/>
      </c>
      <c r="H32" s="63"/>
      <c r="J32" s="63"/>
      <c r="K32" s="63"/>
      <c r="L32" s="63"/>
      <c r="M32" s="64" t="str">
        <f t="shared" si="2"/>
        <v/>
      </c>
      <c r="N32" s="125" t="str">
        <f t="shared" si="3"/>
        <v/>
      </c>
      <c r="O32" s="139" t="str">
        <f t="shared" si="4"/>
        <v/>
      </c>
      <c r="P32" s="68"/>
      <c r="Q32" s="69"/>
      <c r="R32" s="63"/>
    </row>
    <row r="33" spans="2:18" s="64" customFormat="1" ht="30" customHeight="1">
      <c r="B33" s="139" t="str">
        <f t="shared" si="1"/>
        <v/>
      </c>
      <c r="C33" s="330"/>
      <c r="D33" s="331"/>
      <c r="E33" s="331"/>
      <c r="F33" s="332"/>
      <c r="G33" s="140" t="str">
        <f t="shared" si="0"/>
        <v/>
      </c>
      <c r="H33" s="63"/>
      <c r="J33" s="63"/>
      <c r="K33" s="63"/>
      <c r="L33" s="63"/>
      <c r="M33" s="64" t="str">
        <f t="shared" si="2"/>
        <v/>
      </c>
      <c r="N33" s="125" t="str">
        <f t="shared" si="3"/>
        <v/>
      </c>
      <c r="O33" s="139" t="str">
        <f t="shared" si="4"/>
        <v/>
      </c>
      <c r="P33" s="68"/>
      <c r="Q33" s="69"/>
      <c r="R33" s="63"/>
    </row>
    <row r="34" spans="2:18" s="64" customFormat="1" ht="30" customHeight="1">
      <c r="B34" s="139" t="str">
        <f t="shared" si="1"/>
        <v/>
      </c>
      <c r="C34" s="330"/>
      <c r="D34" s="331"/>
      <c r="E34" s="331"/>
      <c r="F34" s="332"/>
      <c r="G34" s="140" t="str">
        <f t="shared" si="0"/>
        <v/>
      </c>
      <c r="H34" s="63"/>
      <c r="J34" s="63"/>
      <c r="K34" s="63"/>
      <c r="L34" s="63"/>
      <c r="M34" s="64" t="str">
        <f t="shared" si="2"/>
        <v/>
      </c>
      <c r="N34" s="125" t="str">
        <f t="shared" si="3"/>
        <v/>
      </c>
      <c r="O34" s="139" t="str">
        <f t="shared" si="4"/>
        <v/>
      </c>
      <c r="P34" s="68"/>
      <c r="Q34" s="69"/>
      <c r="R34" s="63"/>
    </row>
    <row r="35" spans="2:18" s="64" customFormat="1" ht="30" customHeight="1">
      <c r="B35" s="139" t="str">
        <f t="shared" si="1"/>
        <v/>
      </c>
      <c r="C35" s="330"/>
      <c r="D35" s="331"/>
      <c r="E35" s="331"/>
      <c r="F35" s="332"/>
      <c r="G35" s="140" t="str">
        <f t="shared" si="0"/>
        <v/>
      </c>
      <c r="H35" s="63"/>
      <c r="J35" s="63"/>
      <c r="K35" s="63"/>
      <c r="L35" s="63"/>
      <c r="M35" s="64" t="str">
        <f t="shared" si="2"/>
        <v/>
      </c>
      <c r="N35" s="125" t="str">
        <f t="shared" si="3"/>
        <v/>
      </c>
      <c r="O35" s="139" t="str">
        <f t="shared" si="4"/>
        <v/>
      </c>
      <c r="P35" s="68"/>
      <c r="Q35" s="69"/>
      <c r="R35" s="63"/>
    </row>
    <row r="36" spans="2:18" s="64" customFormat="1" ht="30" customHeight="1">
      <c r="B36" s="63"/>
      <c r="C36" s="257" t="s">
        <v>143</v>
      </c>
      <c r="D36" s="258"/>
      <c r="E36" s="259"/>
      <c r="F36" s="145" t="s">
        <v>45</v>
      </c>
      <c r="G36" s="146">
        <f>SUM(G6:G35)</f>
        <v>61</v>
      </c>
      <c r="H36" s="63"/>
      <c r="J36" s="63"/>
      <c r="K36" s="63"/>
      <c r="L36" s="63"/>
      <c r="M36" s="64" t="str">
        <f t="shared" si="2"/>
        <v/>
      </c>
      <c r="N36" s="125" t="str">
        <f t="shared" si="3"/>
        <v/>
      </c>
      <c r="O36" s="139" t="str">
        <f t="shared" si="4"/>
        <v/>
      </c>
      <c r="P36" s="68"/>
      <c r="Q36" s="69"/>
      <c r="R36" s="63"/>
    </row>
    <row r="37" spans="2:18" s="64" customFormat="1" ht="30" customHeight="1">
      <c r="B37" s="63"/>
      <c r="C37" s="62"/>
      <c r="D37" s="62"/>
      <c r="E37" s="62"/>
      <c r="F37" s="62"/>
      <c r="G37" s="62"/>
      <c r="H37" s="63"/>
      <c r="J37" s="63"/>
      <c r="K37" s="63"/>
      <c r="L37" s="63"/>
      <c r="M37" s="64">
        <f t="shared" si="2"/>
        <v>61</v>
      </c>
      <c r="N37" s="125" t="str">
        <f t="shared" si="3"/>
        <v>La puntuación global de los factores ambientales</v>
      </c>
      <c r="O37" s="139">
        <f t="shared" si="4"/>
        <v>61</v>
      </c>
      <c r="P37" s="68"/>
      <c r="Q37" s="69"/>
      <c r="R37" s="63"/>
    </row>
    <row r="38" spans="2:18" s="64" customFormat="1" ht="30" customHeight="1">
      <c r="B38" s="63"/>
      <c r="C38" s="62"/>
      <c r="D38" s="62"/>
      <c r="E38" s="62"/>
      <c r="F38" s="62"/>
      <c r="G38" s="62"/>
      <c r="H38" s="63"/>
      <c r="J38" s="63"/>
      <c r="K38" s="63"/>
      <c r="L38" s="63"/>
      <c r="M38" s="63"/>
      <c r="N38" s="69"/>
      <c r="O38" s="144"/>
      <c r="P38" s="68"/>
      <c r="Q38" s="69"/>
      <c r="R38" s="63"/>
    </row>
    <row r="39" spans="2:18" s="64" customFormat="1" ht="30" customHeight="1">
      <c r="B39" s="63"/>
      <c r="C39" s="62"/>
      <c r="D39" s="62"/>
      <c r="E39" s="62"/>
      <c r="F39" s="62"/>
      <c r="G39" s="62"/>
      <c r="H39" s="63"/>
      <c r="J39" s="63"/>
      <c r="K39" s="63"/>
      <c r="L39" s="63"/>
      <c r="M39" s="63"/>
      <c r="N39" s="69"/>
      <c r="O39" s="144"/>
      <c r="P39" s="68"/>
      <c r="Q39" s="69"/>
      <c r="R39" s="63"/>
    </row>
    <row r="40" spans="2:18" s="64" customFormat="1" ht="30" customHeight="1">
      <c r="B40" s="63"/>
      <c r="C40" s="62"/>
      <c r="D40" s="62"/>
      <c r="E40" s="62"/>
      <c r="F40" s="62"/>
      <c r="G40" s="62"/>
      <c r="H40" s="63"/>
      <c r="J40" s="63"/>
      <c r="K40" s="63"/>
      <c r="L40" s="63"/>
      <c r="M40" s="63"/>
      <c r="N40" s="69"/>
      <c r="O40" s="144"/>
      <c r="P40" s="68"/>
      <c r="Q40" s="69"/>
      <c r="R40" s="63"/>
    </row>
    <row r="41" spans="2:18" s="64" customFormat="1" ht="30" customHeight="1">
      <c r="B41" s="63"/>
      <c r="C41" s="62"/>
      <c r="D41" s="62"/>
      <c r="E41" s="62"/>
      <c r="F41" s="62"/>
      <c r="G41" s="62"/>
      <c r="H41" s="63"/>
      <c r="J41" s="63"/>
      <c r="K41" s="63"/>
      <c r="L41" s="63"/>
      <c r="M41" s="63"/>
      <c r="N41" s="69"/>
      <c r="O41" s="144"/>
      <c r="P41" s="68"/>
      <c r="Q41" s="69"/>
      <c r="R41" s="63"/>
    </row>
    <row r="42" spans="2:18" s="64" customFormat="1" ht="30" customHeight="1">
      <c r="B42" s="63"/>
      <c r="C42" s="62"/>
      <c r="D42" s="62"/>
      <c r="E42" s="62"/>
      <c r="F42" s="62"/>
      <c r="G42" s="62"/>
      <c r="H42" s="63"/>
      <c r="J42" s="63"/>
      <c r="K42" s="63"/>
      <c r="L42" s="63"/>
      <c r="M42" s="63"/>
      <c r="N42" s="69"/>
      <c r="O42" s="144"/>
      <c r="P42" s="68"/>
      <c r="Q42" s="69"/>
      <c r="R42" s="63"/>
    </row>
    <row r="43" spans="2:18" s="64" customFormat="1" ht="30" customHeight="1">
      <c r="B43" s="63"/>
      <c r="C43" s="62"/>
      <c r="D43" s="62"/>
      <c r="E43" s="62"/>
      <c r="F43" s="62"/>
      <c r="G43" s="62"/>
      <c r="H43" s="63"/>
      <c r="J43" s="63"/>
      <c r="K43" s="63"/>
      <c r="L43" s="63"/>
      <c r="M43" s="63"/>
      <c r="N43" s="69"/>
      <c r="O43" s="144"/>
      <c r="P43" s="68"/>
      <c r="Q43" s="69"/>
      <c r="R43" s="63"/>
    </row>
    <row r="44" spans="2:18" s="64" customFormat="1" ht="30" customHeight="1">
      <c r="B44" s="63"/>
      <c r="C44" s="62"/>
      <c r="D44" s="62"/>
      <c r="E44" s="62"/>
      <c r="F44" s="62"/>
      <c r="G44" s="62"/>
      <c r="H44" s="63"/>
      <c r="J44" s="63"/>
      <c r="K44" s="63"/>
      <c r="L44" s="63"/>
      <c r="M44" s="63"/>
      <c r="N44" s="69"/>
      <c r="O44" s="144"/>
      <c r="P44" s="68"/>
      <c r="Q44" s="69"/>
      <c r="R44" s="63"/>
    </row>
    <row r="45" spans="2:18" s="64" customFormat="1" ht="30" customHeight="1">
      <c r="B45" s="63"/>
      <c r="C45" s="62"/>
      <c r="D45" s="62"/>
      <c r="E45" s="62"/>
      <c r="F45" s="62"/>
      <c r="G45" s="62"/>
      <c r="H45" s="63"/>
      <c r="J45" s="63"/>
      <c r="K45" s="63"/>
      <c r="L45" s="63"/>
      <c r="M45" s="63"/>
      <c r="N45" s="69"/>
      <c r="O45" s="144"/>
      <c r="P45" s="68"/>
      <c r="Q45" s="69"/>
      <c r="R45" s="63"/>
    </row>
    <row r="46" spans="2:18" s="64" customFormat="1" ht="30" customHeight="1">
      <c r="B46" s="63"/>
      <c r="C46" s="62"/>
      <c r="D46" s="62"/>
      <c r="E46" s="62"/>
      <c r="F46" s="62"/>
      <c r="G46" s="62"/>
      <c r="H46" s="63"/>
      <c r="J46" s="63"/>
      <c r="K46" s="63"/>
      <c r="L46" s="63"/>
      <c r="M46" s="63"/>
      <c r="N46" s="69"/>
      <c r="O46" s="144"/>
      <c r="P46" s="147"/>
      <c r="Q46" s="69"/>
      <c r="R46" s="63"/>
    </row>
    <row r="47" spans="2:18" s="64" customFormat="1" ht="37.5" customHeight="1">
      <c r="B47" s="63"/>
      <c r="C47" s="62"/>
      <c r="D47" s="62"/>
      <c r="E47" s="62"/>
      <c r="F47" s="62"/>
      <c r="G47" s="62"/>
      <c r="H47" s="63"/>
      <c r="J47" s="63"/>
      <c r="K47" s="63"/>
      <c r="L47" s="63"/>
      <c r="M47" s="63"/>
      <c r="N47" s="68"/>
      <c r="O47" s="69"/>
      <c r="P47" s="63"/>
      <c r="Q47" s="69"/>
      <c r="R47" s="63"/>
    </row>
    <row r="48" spans="2:18" s="64" customFormat="1" ht="30" customHeight="1">
      <c r="B48" s="63"/>
      <c r="C48" s="62"/>
      <c r="D48" s="62"/>
      <c r="E48" s="62"/>
      <c r="F48" s="62"/>
      <c r="G48" s="62"/>
      <c r="H48" s="63"/>
      <c r="J48" s="63"/>
      <c r="K48" s="63"/>
      <c r="L48" s="63"/>
      <c r="M48" s="63"/>
      <c r="N48" s="68"/>
      <c r="O48" s="69"/>
      <c r="P48" s="63"/>
      <c r="Q48" s="69"/>
      <c r="R48" s="63"/>
    </row>
    <row r="49" spans="2:47" s="64" customFormat="1" ht="30" customHeight="1">
      <c r="B49" s="63"/>
      <c r="C49" s="62"/>
      <c r="D49" s="62"/>
      <c r="E49" s="62"/>
      <c r="F49" s="62"/>
      <c r="G49" s="62"/>
      <c r="H49" s="63"/>
      <c r="J49" s="63"/>
      <c r="K49" s="63"/>
      <c r="L49" s="63"/>
      <c r="M49" s="63"/>
      <c r="N49" s="68"/>
      <c r="O49" s="69"/>
      <c r="P49" s="63"/>
      <c r="Q49" s="69"/>
      <c r="R49" s="63"/>
    </row>
    <row r="50" spans="2:47" s="64" customFormat="1" ht="30" customHeight="1">
      <c r="B50" s="63"/>
      <c r="C50" s="62"/>
      <c r="D50" s="62"/>
      <c r="E50" s="62"/>
      <c r="F50" s="62"/>
      <c r="G50" s="62"/>
      <c r="H50" s="63"/>
      <c r="J50" s="63"/>
      <c r="K50" s="63"/>
      <c r="L50" s="63"/>
      <c r="M50" s="63"/>
      <c r="N50" s="68"/>
      <c r="O50" s="69"/>
      <c r="P50" s="63"/>
      <c r="Q50" s="69"/>
      <c r="R50" s="63"/>
    </row>
    <row r="51" spans="2:47" s="64" customFormat="1" ht="30" hidden="1" customHeight="1">
      <c r="B51" s="63"/>
      <c r="C51" s="62"/>
      <c r="D51" s="62"/>
      <c r="E51" s="62"/>
      <c r="F51" s="62"/>
      <c r="G51" s="62"/>
      <c r="H51" s="63"/>
      <c r="J51" s="63"/>
      <c r="K51" s="63"/>
      <c r="L51" s="63"/>
      <c r="M51" s="63"/>
      <c r="N51" s="68"/>
      <c r="O51" s="69"/>
      <c r="P51" s="63"/>
      <c r="Q51" s="69"/>
      <c r="R51" s="63"/>
    </row>
    <row r="52" spans="2:47" s="64" customFormat="1" ht="30" hidden="1" customHeight="1">
      <c r="B52" s="63"/>
      <c r="C52" s="62"/>
      <c r="D52" s="62"/>
      <c r="E52" s="62"/>
      <c r="F52" s="62"/>
      <c r="G52" s="62"/>
      <c r="H52" s="63"/>
      <c r="J52" s="63"/>
      <c r="K52" s="63"/>
      <c r="L52" s="63"/>
      <c r="M52" s="63"/>
      <c r="N52" s="68"/>
      <c r="O52" s="69"/>
      <c r="P52" s="63"/>
      <c r="Q52" s="69"/>
      <c r="R52" s="63"/>
    </row>
    <row r="53" spans="2:47" s="64" customFormat="1" ht="30" hidden="1" customHeight="1">
      <c r="B53" s="63"/>
      <c r="C53" s="62"/>
      <c r="D53" s="62"/>
      <c r="E53" s="62"/>
      <c r="F53" s="62"/>
      <c r="G53" s="62"/>
      <c r="H53" s="63"/>
      <c r="J53" s="63"/>
      <c r="K53" s="63"/>
      <c r="L53" s="63"/>
      <c r="M53" s="63"/>
      <c r="N53" s="68"/>
      <c r="O53" s="69"/>
      <c r="P53" s="63"/>
      <c r="Q53" s="69"/>
      <c r="R53" s="63"/>
    </row>
    <row r="54" spans="2:47" s="64" customFormat="1" ht="30" hidden="1" customHeight="1">
      <c r="B54" s="63"/>
      <c r="C54" s="62"/>
      <c r="D54" s="62"/>
      <c r="E54" s="62"/>
      <c r="F54" s="62"/>
      <c r="G54" s="62"/>
      <c r="H54" s="63"/>
      <c r="J54" s="63"/>
      <c r="K54" s="63"/>
      <c r="L54" s="63"/>
      <c r="M54" s="63"/>
      <c r="N54" s="68"/>
      <c r="O54" s="69"/>
      <c r="P54" s="63"/>
      <c r="Q54" s="69"/>
      <c r="R54" s="63"/>
    </row>
    <row r="55" spans="2:47" s="125" customFormat="1" ht="30" hidden="1" customHeight="1">
      <c r="B55" s="63"/>
      <c r="C55" s="62"/>
      <c r="D55" s="62"/>
      <c r="E55" s="62"/>
      <c r="F55" s="62"/>
      <c r="G55" s="62"/>
      <c r="H55" s="63"/>
      <c r="I55" s="64"/>
      <c r="J55" s="63"/>
      <c r="K55" s="63"/>
      <c r="L55" s="63"/>
      <c r="M55" s="63"/>
      <c r="N55" s="68"/>
      <c r="O55" s="69"/>
      <c r="P55" s="63"/>
      <c r="Q55" s="69"/>
      <c r="R55" s="63"/>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row>
    <row r="56" spans="2:47" s="125" customFormat="1" ht="30" hidden="1" customHeight="1">
      <c r="B56" s="62"/>
      <c r="C56" s="62"/>
      <c r="D56" s="62"/>
      <c r="E56" s="62"/>
      <c r="F56" s="62"/>
      <c r="G56" s="62"/>
      <c r="H56" s="63"/>
      <c r="I56" s="64"/>
      <c r="J56" s="63"/>
      <c r="K56" s="63"/>
      <c r="L56" s="63"/>
      <c r="M56" s="63"/>
      <c r="N56" s="68"/>
      <c r="O56" s="69"/>
      <c r="P56" s="63"/>
      <c r="Q56" s="69"/>
      <c r="R56" s="63"/>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row>
    <row r="57" spans="2:47" s="125" customFormat="1" ht="30" hidden="1" customHeight="1">
      <c r="B57" s="62"/>
      <c r="C57" s="62"/>
      <c r="D57" s="62"/>
      <c r="E57" s="62"/>
      <c r="F57" s="62"/>
      <c r="G57" s="62"/>
      <c r="H57" s="63"/>
      <c r="I57" s="64"/>
      <c r="J57" s="63"/>
      <c r="K57" s="63"/>
      <c r="L57" s="63"/>
      <c r="M57" s="63"/>
      <c r="N57" s="68"/>
      <c r="O57" s="69"/>
      <c r="P57" s="63"/>
      <c r="Q57" s="69"/>
      <c r="R57" s="63"/>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row>
    <row r="58" spans="2:47" s="125" customFormat="1" ht="30" hidden="1" customHeight="1">
      <c r="B58" s="62"/>
      <c r="C58" s="62"/>
      <c r="D58" s="62"/>
      <c r="E58" s="62"/>
      <c r="F58" s="62"/>
      <c r="G58" s="62"/>
      <c r="H58" s="63"/>
      <c r="I58" s="64"/>
      <c r="J58" s="63"/>
      <c r="K58" s="63"/>
      <c r="L58" s="63"/>
      <c r="M58" s="63"/>
      <c r="N58" s="68"/>
      <c r="O58" s="69"/>
      <c r="P58" s="63"/>
      <c r="Q58" s="69"/>
      <c r="R58" s="63"/>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row>
    <row r="59" spans="2:47" s="125" customFormat="1" ht="30" hidden="1" customHeight="1">
      <c r="B59" s="62"/>
      <c r="C59" s="62"/>
      <c r="D59" s="72"/>
      <c r="E59" s="72"/>
      <c r="F59" s="62"/>
      <c r="G59" s="62"/>
      <c r="H59" s="63"/>
      <c r="I59" s="64"/>
      <c r="J59" s="63"/>
      <c r="K59" s="63"/>
      <c r="L59" s="63"/>
      <c r="M59" s="63"/>
      <c r="N59" s="68"/>
      <c r="O59" s="69"/>
      <c r="P59" s="63"/>
      <c r="Q59" s="69"/>
      <c r="R59" s="63"/>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row>
    <row r="60" spans="2:47" s="125" customFormat="1" ht="30" hidden="1" customHeight="1">
      <c r="B60" s="62"/>
      <c r="C60" s="62"/>
      <c r="D60" s="72"/>
      <c r="E60" s="72"/>
      <c r="F60" s="62"/>
      <c r="G60" s="62"/>
      <c r="H60" s="63"/>
      <c r="I60" s="64"/>
      <c r="J60" s="63"/>
      <c r="K60" s="63"/>
      <c r="L60" s="63"/>
      <c r="M60" s="63"/>
      <c r="N60" s="68"/>
      <c r="O60" s="69"/>
      <c r="P60" s="63"/>
      <c r="Q60" s="69"/>
      <c r="R60" s="63"/>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row>
    <row r="61" spans="2:47" s="125" customFormat="1" ht="30" hidden="1" customHeight="1">
      <c r="B61" s="62"/>
      <c r="C61" s="62"/>
      <c r="D61" s="72"/>
      <c r="E61" s="72"/>
      <c r="F61" s="62"/>
      <c r="G61" s="62"/>
      <c r="H61" s="63"/>
      <c r="I61" s="64"/>
      <c r="J61" s="63"/>
      <c r="K61" s="63"/>
      <c r="L61" s="63"/>
      <c r="M61" s="63"/>
      <c r="N61" s="68"/>
      <c r="O61" s="69"/>
      <c r="P61" s="63"/>
      <c r="Q61" s="69"/>
      <c r="R61" s="63"/>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row>
    <row r="62" spans="2:47" s="125" customFormat="1" ht="30" hidden="1" customHeight="1">
      <c r="B62" s="62"/>
      <c r="C62" s="62"/>
      <c r="D62" s="72"/>
      <c r="E62" s="72"/>
      <c r="F62" s="62"/>
      <c r="G62" s="62"/>
      <c r="H62" s="63"/>
      <c r="I62" s="64"/>
      <c r="J62" s="63"/>
      <c r="K62" s="63"/>
      <c r="L62" s="63"/>
      <c r="M62" s="63"/>
      <c r="N62" s="68"/>
      <c r="O62" s="69"/>
      <c r="P62" s="63"/>
      <c r="Q62" s="69"/>
      <c r="R62" s="63"/>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row>
    <row r="63" spans="2:47" s="125" customFormat="1" ht="30" hidden="1" customHeight="1">
      <c r="B63" s="62"/>
      <c r="C63" s="62"/>
      <c r="D63" s="72"/>
      <c r="E63" s="72"/>
      <c r="F63" s="62"/>
      <c r="G63" s="62"/>
      <c r="H63" s="63"/>
      <c r="I63" s="64"/>
      <c r="J63" s="63"/>
      <c r="K63" s="63"/>
      <c r="L63" s="63"/>
      <c r="M63" s="63"/>
      <c r="N63" s="68"/>
      <c r="O63" s="69"/>
      <c r="P63" s="63"/>
      <c r="Q63" s="69"/>
      <c r="R63" s="63"/>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row>
    <row r="64" spans="2:47" s="125" customFormat="1" ht="30" hidden="1" customHeight="1">
      <c r="B64" s="62"/>
      <c r="C64" s="62"/>
      <c r="D64" s="72"/>
      <c r="E64" s="72"/>
      <c r="F64" s="62"/>
      <c r="G64" s="62"/>
      <c r="H64" s="63"/>
      <c r="I64" s="64"/>
      <c r="J64" s="63"/>
      <c r="K64" s="63"/>
      <c r="L64" s="63"/>
      <c r="M64" s="63"/>
      <c r="N64" s="68"/>
      <c r="O64" s="69"/>
      <c r="P64" s="63"/>
      <c r="Q64" s="69"/>
      <c r="R64" s="63"/>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row>
    <row r="65" spans="2:47" s="125" customFormat="1" ht="30" hidden="1" customHeight="1">
      <c r="B65" s="62"/>
      <c r="C65" s="62"/>
      <c r="D65" s="72"/>
      <c r="E65" s="72"/>
      <c r="F65" s="62"/>
      <c r="G65" s="62"/>
      <c r="H65" s="63"/>
      <c r="I65" s="64"/>
      <c r="J65" s="63"/>
      <c r="K65" s="63"/>
      <c r="L65" s="63"/>
      <c r="M65" s="63"/>
      <c r="N65" s="68"/>
      <c r="O65" s="69"/>
      <c r="P65" s="63"/>
      <c r="Q65" s="69"/>
      <c r="R65" s="63"/>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row>
    <row r="66" spans="2:47" s="125" customFormat="1" ht="14.25" hidden="1">
      <c r="B66" s="62"/>
      <c r="C66" s="62"/>
      <c r="D66" s="72"/>
      <c r="E66" s="72"/>
      <c r="F66" s="62"/>
      <c r="G66" s="62"/>
      <c r="H66" s="63"/>
      <c r="I66" s="64"/>
      <c r="J66" s="63"/>
      <c r="K66" s="63"/>
      <c r="L66" s="63"/>
      <c r="M66" s="63"/>
      <c r="N66" s="63"/>
      <c r="O66" s="69"/>
      <c r="P66" s="63"/>
      <c r="Q66" s="69"/>
      <c r="R66" s="63"/>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row>
    <row r="67" spans="2:47" s="125" customFormat="1" ht="14.25" hidden="1">
      <c r="B67" s="62"/>
      <c r="C67" s="62"/>
      <c r="D67" s="72"/>
      <c r="E67" s="72"/>
      <c r="F67" s="62"/>
      <c r="G67" s="62"/>
      <c r="H67" s="63"/>
      <c r="I67" s="64"/>
      <c r="J67" s="63"/>
      <c r="K67" s="63"/>
      <c r="L67" s="63"/>
      <c r="M67" s="63"/>
      <c r="N67" s="63"/>
      <c r="O67" s="69"/>
      <c r="P67" s="63"/>
      <c r="Q67" s="69"/>
      <c r="R67" s="63"/>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row>
    <row r="68" spans="2:47" s="125" customFormat="1" ht="14.25" hidden="1">
      <c r="B68" s="62"/>
      <c r="C68" s="62"/>
      <c r="D68" s="72"/>
      <c r="E68" s="72"/>
      <c r="F68" s="62"/>
      <c r="G68" s="62"/>
      <c r="H68" s="63"/>
      <c r="I68" s="64"/>
      <c r="J68" s="63"/>
      <c r="K68" s="63"/>
      <c r="L68" s="63"/>
      <c r="M68" s="63"/>
      <c r="N68" s="63"/>
      <c r="O68" s="69"/>
      <c r="P68" s="63"/>
      <c r="Q68" s="69"/>
      <c r="R68" s="63"/>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row>
    <row r="69" spans="2:47" s="125" customFormat="1" ht="14.25" hidden="1">
      <c r="B69" s="62"/>
      <c r="C69" s="62"/>
      <c r="D69" s="72"/>
      <c r="E69" s="72"/>
      <c r="F69" s="62"/>
      <c r="G69" s="62"/>
      <c r="H69" s="63"/>
      <c r="I69" s="64"/>
      <c r="J69" s="63"/>
      <c r="K69" s="63"/>
      <c r="L69" s="63"/>
      <c r="M69" s="63"/>
      <c r="N69" s="63"/>
      <c r="O69" s="69"/>
      <c r="P69" s="63"/>
      <c r="Q69" s="69"/>
      <c r="R69" s="63"/>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row>
    <row r="70" spans="2:47" ht="15" customHeight="1"/>
    <row r="71" spans="2:47" ht="15" customHeight="1"/>
    <row r="72" spans="2:47" ht="15" customHeight="1"/>
    <row r="73" spans="2:47" ht="0" hidden="1" customHeight="1"/>
    <row r="74" spans="2:47" ht="0" hidden="1" customHeight="1"/>
    <row r="76" spans="2:47" ht="0" hidden="1" customHeight="1"/>
    <row r="77" spans="2:47" ht="0" hidden="1" customHeight="1"/>
    <row r="78" spans="2:47" ht="0" hidden="1" customHeight="1"/>
    <row r="79" spans="2:47" ht="0" hidden="1" customHeight="1"/>
    <row r="80" spans="2:47" ht="0" hidden="1" customHeight="1"/>
    <row r="81" ht="0" hidden="1" customHeight="1"/>
    <row r="82" ht="0" hidden="1" customHeight="1"/>
    <row r="83" ht="0" hidden="1" customHeight="1"/>
    <row r="84" ht="0" hidden="1" customHeight="1"/>
    <row r="85" ht="0" hidden="1" customHeight="1"/>
    <row r="86" ht="0" hidden="1" customHeight="1"/>
  </sheetData>
  <sheetProtection algorithmName="SHA-512" hashValue="/CvRK0pDy6i5M+283uyBJYzYrHaO6RgC5/qpUzWcF0cgrqurpWHp2h+aT/VVFmQ1wnFvn/rGNC9I4EoagK6w3Q==" saltValue="LlEZH1rKupihjTJ/nrTt4Q==" spinCount="100000" sheet="1" objects="1" scenarios="1" formatCells="0" formatColumns="0" formatRows="0" selectLockedCells="1"/>
  <autoFilter ref="C5:G5" xr:uid="{1E6CB540-DBAE-4F1F-B6E3-284DCF2EFB5D}"/>
  <mergeCells count="6">
    <mergeCell ref="K1:L1"/>
    <mergeCell ref="C36:E36"/>
    <mergeCell ref="C1:D1"/>
    <mergeCell ref="E1:F1"/>
    <mergeCell ref="G1:H1"/>
    <mergeCell ref="I1:J1"/>
  </mergeCells>
  <conditionalFormatting sqref="D6:D12 D16:D35">
    <cfRule type="containsText" dxfId="64" priority="17" operator="containsText" text="Poco">
      <formula>NOT(ISERROR(SEARCH("Poco",D6)))</formula>
    </cfRule>
    <cfRule type="containsText" dxfId="63" priority="18" operator="containsText" text="Sin">
      <formula>NOT(ISERROR(SEARCH("Sin",D6)))</formula>
    </cfRule>
    <cfRule type="cellIs" dxfId="62" priority="19" operator="equal">
      <formula>"Importante"</formula>
    </cfRule>
    <cfRule type="containsText" dxfId="61" priority="20" operator="containsText" text="Muy">
      <formula>NOT(ISERROR(SEARCH("Muy",D6)))</formula>
    </cfRule>
  </conditionalFormatting>
  <conditionalFormatting sqref="E6:E12 E16:E35">
    <cfRule type="cellIs" dxfId="60" priority="13" operator="equal">
      <formula>"Muy Débil"</formula>
    </cfRule>
    <cfRule type="containsText" dxfId="59" priority="14" operator="containsText" text="Débil">
      <formula>NOT(ISERROR(SEARCH("Débil",E6)))</formula>
    </cfRule>
    <cfRule type="cellIs" dxfId="58" priority="15" operator="equal">
      <formula>"Muy Fuerte"</formula>
    </cfRule>
    <cfRule type="containsText" dxfId="57" priority="16" operator="containsText" text="Fuerte">
      <formula>NOT(ISERROR(SEARCH("Fuerte",E6)))</formula>
    </cfRule>
  </conditionalFormatting>
  <conditionalFormatting sqref="D13:D15">
    <cfRule type="containsText" dxfId="56" priority="5" operator="containsText" text="Poco">
      <formula>NOT(ISERROR(SEARCH("Poco",D13)))</formula>
    </cfRule>
    <cfRule type="containsText" dxfId="55" priority="6" operator="containsText" text="Sin">
      <formula>NOT(ISERROR(SEARCH("Sin",D13)))</formula>
    </cfRule>
    <cfRule type="cellIs" dxfId="54" priority="7" operator="equal">
      <formula>"Importante"</formula>
    </cfRule>
    <cfRule type="containsText" dxfId="53" priority="8" operator="containsText" text="Muy">
      <formula>NOT(ISERROR(SEARCH("Muy",D13)))</formula>
    </cfRule>
  </conditionalFormatting>
  <conditionalFormatting sqref="E13:E15">
    <cfRule type="cellIs" dxfId="52" priority="1" operator="equal">
      <formula>"Muy Débil"</formula>
    </cfRule>
    <cfRule type="containsText" dxfId="51" priority="2" operator="containsText" text="Débil">
      <formula>NOT(ISERROR(SEARCH("Débil",E13)))</formula>
    </cfRule>
    <cfRule type="cellIs" dxfId="50" priority="3" operator="equal">
      <formula>"Muy Fuerte"</formula>
    </cfRule>
    <cfRule type="cellIs" dxfId="49" priority="4" operator="equal">
      <formula>"Fuerte"</formula>
    </cfRule>
  </conditionalFormatting>
  <conditionalFormatting sqref="F6:F35">
    <cfRule type="cellIs" dxfId="48" priority="9" operator="equal">
      <formula>"Peor Mucho"</formula>
    </cfRule>
    <cfRule type="containsText" dxfId="47" priority="10" operator="containsText" text="Peor">
      <formula>NOT(ISERROR(SEARCH("Peor",F6)))</formula>
    </cfRule>
    <cfRule type="cellIs" dxfId="46" priority="11" operator="equal">
      <formula>"Mejora Mucho"</formula>
    </cfRule>
    <cfRule type="containsText" dxfId="45" priority="12" operator="containsText" text="Mejora">
      <formula>NOT(ISERROR(SEARCH("Mejora",F6)))</formula>
    </cfRule>
  </conditionalFormatting>
  <dataValidations count="3">
    <dataValidation type="list" allowBlank="1" showInputMessage="1" showErrorMessage="1" sqref="F6:F35" xr:uid="{80396345-1383-4DBA-9BED-F9C7A098F9EF}">
      <formula1>$I$25:$I$29</formula1>
    </dataValidation>
    <dataValidation type="list" allowBlank="1" showInputMessage="1" showErrorMessage="1" sqref="E6:E35" xr:uid="{4A1277CE-8C46-4610-A552-D4BA3A7D9549}">
      <formula1>$I$17:$I$21</formula1>
    </dataValidation>
    <dataValidation type="list" allowBlank="1" showInputMessage="1" showErrorMessage="1" sqref="D6:D35" xr:uid="{4C6285A2-F9C2-4494-9485-6E9213B462E3}">
      <formula1>$I$9:$I$13</formula1>
    </dataValidation>
  </dataValidations>
  <printOptions verticalCentered="1"/>
  <pageMargins left="0.23622047244094491" right="0.23622047244094491" top="0.74803149606299213" bottom="0.74803149606299213" header="0.31496062992125984" footer="0.31496062992125984"/>
  <pageSetup paperSize="9" scale="73" fitToWidth="0" orientation="landscape" horizontalDpi="4294967292" verticalDpi="4294967292"/>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F7CCD-C556-457C-AD6F-9549C8E4CB4C}">
  <dimension ref="A1:AU86"/>
  <sheetViews>
    <sheetView showGridLines="0" zoomScale="90" zoomScaleNormal="90" zoomScalePageLayoutView="90" workbookViewId="0">
      <pane ySplit="5" topLeftCell="A6" activePane="bottomLeft" state="frozen"/>
      <selection activeCell="C1" sqref="C1:D1"/>
      <selection pane="bottomLeft" activeCell="C6" sqref="C6"/>
    </sheetView>
  </sheetViews>
  <sheetFormatPr baseColWidth="10" defaultColWidth="0" defaultRowHeight="0" customHeight="1" zeroHeight="1"/>
  <cols>
    <col min="1" max="1" width="2.33203125" style="62" customWidth="1"/>
    <col min="2" max="2" width="1.46484375" style="62" customWidth="1"/>
    <col min="3" max="3" width="50.6640625" style="62" customWidth="1"/>
    <col min="4" max="5" width="25.6640625" style="72" customWidth="1"/>
    <col min="6" max="6" width="25.6640625" style="62" customWidth="1"/>
    <col min="7" max="7" width="15.6640625" style="62" customWidth="1"/>
    <col min="8" max="8" width="10.46484375" style="63" customWidth="1"/>
    <col min="9" max="9" width="20.46484375" style="64" customWidth="1"/>
    <col min="10" max="13" width="8.86328125" style="63" customWidth="1"/>
    <col min="14" max="14" width="8.6640625" style="63" customWidth="1"/>
    <col min="15" max="15" width="8.86328125" style="69" customWidth="1"/>
    <col min="16" max="16" width="8.86328125" style="63" customWidth="1"/>
    <col min="17" max="17" width="8.86328125" style="69" customWidth="1"/>
    <col min="18" max="18" width="9.1328125" style="63" customWidth="1"/>
    <col min="19" max="47" width="9.1328125" style="64" hidden="1" customWidth="1"/>
    <col min="48" max="16384" width="9.1328125" style="62" hidden="1"/>
  </cols>
  <sheetData>
    <row r="1" spans="2:47" s="187" customFormat="1" ht="39" customHeight="1">
      <c r="B1" s="220"/>
      <c r="C1" s="255"/>
      <c r="D1" s="255"/>
      <c r="E1" s="255"/>
      <c r="F1" s="255"/>
      <c r="G1" s="255"/>
      <c r="H1" s="255"/>
      <c r="I1" s="255"/>
      <c r="J1" s="255"/>
      <c r="K1" s="255"/>
      <c r="L1" s="255"/>
      <c r="M1" s="57"/>
    </row>
    <row r="2" spans="2:47" s="58" customFormat="1" ht="30" customHeight="1">
      <c r="D2" s="59"/>
      <c r="E2" s="60"/>
      <c r="F2" s="60"/>
      <c r="G2" s="60"/>
      <c r="H2" s="60"/>
      <c r="I2" s="61"/>
      <c r="J2" s="61"/>
      <c r="K2" s="61"/>
      <c r="L2" s="61"/>
      <c r="M2" s="61"/>
      <c r="N2" s="61"/>
      <c r="O2" s="61"/>
      <c r="P2" s="61"/>
      <c r="Q2" s="61"/>
    </row>
    <row r="3" spans="2:47" s="302" customFormat="1" ht="45" customHeight="1">
      <c r="C3" s="306" t="s">
        <v>323</v>
      </c>
      <c r="D3" s="303"/>
      <c r="E3" s="304"/>
      <c r="F3" s="304"/>
      <c r="G3" s="304"/>
      <c r="H3" s="304"/>
      <c r="I3" s="305"/>
      <c r="J3" s="305"/>
      <c r="K3" s="305"/>
      <c r="L3" s="305"/>
      <c r="M3" s="305"/>
      <c r="N3" s="305"/>
      <c r="O3" s="305"/>
      <c r="P3" s="305"/>
      <c r="Q3" s="305"/>
    </row>
    <row r="4" spans="2:47" ht="19.5" customHeight="1" thickBot="1">
      <c r="D4" s="62"/>
      <c r="E4" s="62"/>
    </row>
    <row r="5" spans="2:47" s="65" customFormat="1" ht="30" customHeight="1" thickTop="1" thickBot="1">
      <c r="C5" s="136" t="s">
        <v>254</v>
      </c>
      <c r="D5" s="137" t="s">
        <v>148</v>
      </c>
      <c r="E5" s="137" t="s">
        <v>147</v>
      </c>
      <c r="F5" s="137" t="s">
        <v>149</v>
      </c>
      <c r="G5" s="137" t="s">
        <v>247</v>
      </c>
      <c r="H5" s="66"/>
      <c r="I5" s="67"/>
      <c r="J5" s="66"/>
      <c r="K5" s="66"/>
      <c r="L5" s="66"/>
      <c r="M5" s="66"/>
      <c r="N5" s="66"/>
      <c r="O5" s="138"/>
      <c r="P5" s="66"/>
      <c r="Q5" s="138"/>
      <c r="R5" s="66"/>
      <c r="S5" s="67">
        <v>1</v>
      </c>
      <c r="T5" s="67">
        <v>1</v>
      </c>
      <c r="U5" s="67">
        <v>1</v>
      </c>
      <c r="V5" s="67">
        <v>1</v>
      </c>
      <c r="W5" s="67">
        <v>2</v>
      </c>
      <c r="X5" s="67">
        <v>2</v>
      </c>
      <c r="Y5" s="67">
        <v>2</v>
      </c>
      <c r="Z5" s="67">
        <v>2</v>
      </c>
      <c r="AA5" s="67">
        <v>2</v>
      </c>
      <c r="AB5" s="67">
        <v>2</v>
      </c>
      <c r="AC5" s="67">
        <v>2</v>
      </c>
      <c r="AD5" s="67">
        <v>2</v>
      </c>
      <c r="AE5" s="67">
        <v>2</v>
      </c>
      <c r="AF5" s="67">
        <v>2</v>
      </c>
      <c r="AG5" s="67">
        <v>2</v>
      </c>
      <c r="AH5" s="67">
        <v>2</v>
      </c>
      <c r="AI5" s="67">
        <v>3</v>
      </c>
      <c r="AJ5" s="67">
        <v>3</v>
      </c>
      <c r="AK5" s="67">
        <v>3</v>
      </c>
      <c r="AL5" s="67">
        <v>3</v>
      </c>
      <c r="AM5" s="67">
        <v>3</v>
      </c>
      <c r="AN5" s="67">
        <v>3</v>
      </c>
      <c r="AO5" s="67">
        <v>3</v>
      </c>
      <c r="AP5" s="67">
        <v>3</v>
      </c>
      <c r="AQ5" s="67">
        <v>3</v>
      </c>
      <c r="AR5" s="67">
        <v>3</v>
      </c>
      <c r="AS5" s="67">
        <v>3</v>
      </c>
      <c r="AT5" s="67">
        <v>3</v>
      </c>
      <c r="AU5" s="67"/>
    </row>
    <row r="6" spans="2:47" ht="30" customHeight="1" thickTop="1">
      <c r="B6" s="139">
        <f>G6</f>
        <v>10</v>
      </c>
      <c r="C6" s="49" t="s">
        <v>255</v>
      </c>
      <c r="D6" s="50" t="s">
        <v>153</v>
      </c>
      <c r="E6" s="50" t="s">
        <v>155</v>
      </c>
      <c r="F6" s="51" t="s">
        <v>159</v>
      </c>
      <c r="G6" s="140">
        <f t="shared" ref="G6:G35" si="0">IF(ISERROR(VLOOKUP(D6,$I$9:$J$13,2,FALSE)*VLOOKUP(E6,$I$17:$J$21,2,FALSE)*VLOOKUP(F6,$I$25:$J$29,2,FALSE)),"",VLOOKUP(D6,$I$9:$J$13,2,FALSE)*VLOOKUP(E6,$I$17:$J$21,2,FALSE)*VLOOKUP(F6,$I$25:$J$29,2,FALSE))</f>
        <v>10</v>
      </c>
    </row>
    <row r="7" spans="2:47" ht="30" customHeight="1" thickBot="1">
      <c r="B7" s="139">
        <f t="shared" ref="B7:B35" si="1">G7</f>
        <v>12</v>
      </c>
      <c r="C7" s="49" t="s">
        <v>207</v>
      </c>
      <c r="D7" s="50" t="s">
        <v>151</v>
      </c>
      <c r="E7" s="50" t="s">
        <v>156</v>
      </c>
      <c r="F7" s="51" t="s">
        <v>160</v>
      </c>
      <c r="G7" s="140">
        <f t="shared" si="0"/>
        <v>12</v>
      </c>
      <c r="I7" s="141" t="s">
        <v>102</v>
      </c>
      <c r="J7" s="64"/>
      <c r="K7" s="64"/>
      <c r="L7" s="64">
        <v>2.0000000000000001E-4</v>
      </c>
      <c r="M7" s="64">
        <f t="shared" ref="M7:M37" si="2">IF(G6="","",G6+L7)</f>
        <v>10.0002</v>
      </c>
      <c r="N7" s="125" t="str">
        <f t="shared" ref="N7:N37" si="3">IF(C6=0,"",C6)</f>
        <v>Legislación actual afecta el negocio</v>
      </c>
      <c r="O7" s="139">
        <f>G6</f>
        <v>10</v>
      </c>
      <c r="P7" s="68"/>
    </row>
    <row r="8" spans="2:47" ht="30" customHeight="1" thickTop="1">
      <c r="B8" s="139">
        <f t="shared" si="1"/>
        <v>18</v>
      </c>
      <c r="C8" s="330" t="s">
        <v>208</v>
      </c>
      <c r="D8" s="331" t="s">
        <v>152</v>
      </c>
      <c r="E8" s="331" t="s">
        <v>155</v>
      </c>
      <c r="F8" s="332" t="s">
        <v>152</v>
      </c>
      <c r="G8" s="140">
        <f t="shared" si="0"/>
        <v>18</v>
      </c>
      <c r="H8" s="70"/>
      <c r="I8" s="142"/>
      <c r="J8" s="64"/>
      <c r="K8" s="64"/>
      <c r="L8" s="64">
        <v>1.9000000000000001E-4</v>
      </c>
      <c r="M8" s="64">
        <f t="shared" si="2"/>
        <v>12.00019</v>
      </c>
      <c r="N8" s="125" t="str">
        <f t="shared" si="3"/>
        <v>Costo con oficina de abogados</v>
      </c>
      <c r="O8" s="139">
        <f t="shared" ref="O8:O37" si="4">G7</f>
        <v>12</v>
      </c>
      <c r="P8" s="68"/>
    </row>
    <row r="9" spans="2:47" ht="30" customHeight="1">
      <c r="B9" s="139">
        <f t="shared" si="1"/>
        <v>8</v>
      </c>
      <c r="C9" s="330" t="s">
        <v>209</v>
      </c>
      <c r="D9" s="331" t="s">
        <v>151</v>
      </c>
      <c r="E9" s="331" t="s">
        <v>154</v>
      </c>
      <c r="F9" s="332" t="s">
        <v>161</v>
      </c>
      <c r="G9" s="140">
        <f t="shared" si="0"/>
        <v>8</v>
      </c>
      <c r="H9" s="71"/>
      <c r="I9" s="141" t="s">
        <v>150</v>
      </c>
      <c r="J9" s="142">
        <v>1</v>
      </c>
      <c r="K9" s="64"/>
      <c r="L9" s="64">
        <v>1.8000000000000001E-4</v>
      </c>
      <c r="M9" s="64">
        <f t="shared" si="2"/>
        <v>18.00018</v>
      </c>
      <c r="N9" s="125" t="str">
        <f t="shared" si="3"/>
        <v>Procesos contra la empresa</v>
      </c>
      <c r="O9" s="139">
        <f t="shared" si="4"/>
        <v>18</v>
      </c>
      <c r="P9" s="68"/>
    </row>
    <row r="10" spans="2:47" ht="30" customHeight="1">
      <c r="B10" s="139">
        <f t="shared" si="1"/>
        <v>10</v>
      </c>
      <c r="C10" s="330" t="s">
        <v>210</v>
      </c>
      <c r="D10" s="331" t="s">
        <v>150</v>
      </c>
      <c r="E10" s="331" t="s">
        <v>155</v>
      </c>
      <c r="F10" s="332" t="s">
        <v>162</v>
      </c>
      <c r="G10" s="140">
        <f>IF(ISERROR(VLOOKUP(D10,$I$9:$J$13,2,FALSE)*VLOOKUP(E10,$I$17:$J$21,2,FALSE)*VLOOKUP(F10,$I$25:$J$29,2,FALSE)),"",VLOOKUP(D10,$I$9:$J$13,2,FALSE)*VLOOKUP(E10,$I$17:$J$21,2,FALSE)*VLOOKUP(F10,$I$25:$J$29,2,FALSE))</f>
        <v>10</v>
      </c>
      <c r="I10" s="141" t="s">
        <v>151</v>
      </c>
      <c r="J10" s="142">
        <v>2</v>
      </c>
      <c r="K10" s="64"/>
      <c r="L10" s="64">
        <v>1.7000000000000001E-4</v>
      </c>
      <c r="M10" s="64">
        <f t="shared" si="2"/>
        <v>8.0001700000000007</v>
      </c>
      <c r="N10" s="125" t="str">
        <f t="shared" si="3"/>
        <v>Infracción de leyes que afectan a la empresa</v>
      </c>
      <c r="O10" s="139">
        <f t="shared" si="4"/>
        <v>8</v>
      </c>
      <c r="P10" s="68"/>
    </row>
    <row r="11" spans="2:47" ht="30" customHeight="1">
      <c r="B11" s="139">
        <f t="shared" si="1"/>
        <v>3</v>
      </c>
      <c r="C11" s="330" t="s">
        <v>211</v>
      </c>
      <c r="D11" s="331" t="s">
        <v>150</v>
      </c>
      <c r="E11" s="331" t="s">
        <v>156</v>
      </c>
      <c r="F11" s="332" t="s">
        <v>159</v>
      </c>
      <c r="G11" s="140">
        <f t="shared" ref="G11:G20" si="5">IF(ISERROR(VLOOKUP(D11,$I$9:$J$13,2,FALSE)*VLOOKUP(E11,$I$17:$J$21,2,FALSE)*VLOOKUP(F11,$I$25:$J$29,2,FALSE)),"",VLOOKUP(D11,$I$9:$J$13,2,FALSE)*VLOOKUP(E11,$I$17:$J$21,2,FALSE)*VLOOKUP(F11,$I$25:$J$29,2,FALSE))</f>
        <v>3</v>
      </c>
      <c r="I11" s="141" t="s">
        <v>152</v>
      </c>
      <c r="J11" s="142">
        <v>3</v>
      </c>
      <c r="K11" s="64"/>
      <c r="L11" s="64">
        <v>1.6000000000000001E-4</v>
      </c>
      <c r="M11" s="64">
        <f t="shared" si="2"/>
        <v>10.000159999999999</v>
      </c>
      <c r="N11" s="125" t="str">
        <f t="shared" si="3"/>
        <v>Cumplimiento de las normas del código de protección de los consumidores</v>
      </c>
      <c r="O11" s="139">
        <f t="shared" si="4"/>
        <v>10</v>
      </c>
      <c r="P11" s="68"/>
    </row>
    <row r="12" spans="2:47" ht="30" customHeight="1">
      <c r="B12" s="139">
        <f t="shared" si="1"/>
        <v>16</v>
      </c>
      <c r="C12" s="330" t="s">
        <v>212</v>
      </c>
      <c r="D12" s="331" t="s">
        <v>151</v>
      </c>
      <c r="E12" s="331" t="s">
        <v>157</v>
      </c>
      <c r="F12" s="332" t="s">
        <v>160</v>
      </c>
      <c r="G12" s="140">
        <f t="shared" si="5"/>
        <v>16</v>
      </c>
      <c r="I12" s="141" t="s">
        <v>103</v>
      </c>
      <c r="J12" s="142">
        <v>4</v>
      </c>
      <c r="K12" s="64"/>
      <c r="L12" s="64">
        <v>1.4999999999999999E-4</v>
      </c>
      <c r="M12" s="64">
        <f t="shared" si="2"/>
        <v>3.0001500000000001</v>
      </c>
      <c r="N12" s="125" t="str">
        <f t="shared" si="3"/>
        <v>Previsión de cambios en la legislación del sector</v>
      </c>
      <c r="O12" s="139">
        <f t="shared" si="4"/>
        <v>3</v>
      </c>
      <c r="P12" s="68"/>
    </row>
    <row r="13" spans="2:47" ht="30" customHeight="1">
      <c r="B13" s="139">
        <f t="shared" si="1"/>
        <v>36</v>
      </c>
      <c r="C13" s="330" t="s">
        <v>167</v>
      </c>
      <c r="D13" s="331" t="s">
        <v>152</v>
      </c>
      <c r="E13" s="331" t="s">
        <v>157</v>
      </c>
      <c r="F13" s="332" t="s">
        <v>152</v>
      </c>
      <c r="G13" s="140">
        <f t="shared" si="5"/>
        <v>36</v>
      </c>
      <c r="I13" s="141" t="s">
        <v>153</v>
      </c>
      <c r="J13" s="142">
        <v>5</v>
      </c>
      <c r="K13" s="64"/>
      <c r="L13" s="64">
        <v>1.3999999999999999E-4</v>
      </c>
      <c r="M13" s="64">
        <f t="shared" si="2"/>
        <v>16.000139999999998</v>
      </c>
      <c r="N13" s="125" t="str">
        <f t="shared" si="3"/>
        <v>Legislación internacional impacta a la empresa</v>
      </c>
      <c r="O13" s="139">
        <f t="shared" si="4"/>
        <v>16</v>
      </c>
      <c r="P13" s="68"/>
    </row>
    <row r="14" spans="2:47" ht="30" customHeight="1">
      <c r="B14" s="139">
        <f t="shared" si="1"/>
        <v>80</v>
      </c>
      <c r="C14" s="330" t="s">
        <v>213</v>
      </c>
      <c r="D14" s="331" t="s">
        <v>103</v>
      </c>
      <c r="E14" s="331" t="s">
        <v>158</v>
      </c>
      <c r="F14" s="332" t="s">
        <v>161</v>
      </c>
      <c r="G14" s="140">
        <f t="shared" si="5"/>
        <v>80</v>
      </c>
      <c r="I14" s="143"/>
      <c r="J14" s="64"/>
      <c r="K14" s="64"/>
      <c r="L14" s="64">
        <v>1.2999999999999999E-4</v>
      </c>
      <c r="M14" s="64">
        <f t="shared" si="2"/>
        <v>36.000129999999999</v>
      </c>
      <c r="N14" s="125" t="str">
        <f t="shared" si="3"/>
        <v>Leyes laborales</v>
      </c>
      <c r="O14" s="139">
        <f t="shared" si="4"/>
        <v>36</v>
      </c>
      <c r="P14" s="68"/>
    </row>
    <row r="15" spans="2:47" ht="30" customHeight="1">
      <c r="B15" s="139">
        <f t="shared" si="1"/>
        <v>25</v>
      </c>
      <c r="C15" s="330" t="s">
        <v>214</v>
      </c>
      <c r="D15" s="331" t="s">
        <v>153</v>
      </c>
      <c r="E15" s="331" t="s">
        <v>154</v>
      </c>
      <c r="F15" s="332" t="s">
        <v>162</v>
      </c>
      <c r="G15" s="140">
        <f t="shared" si="5"/>
        <v>25</v>
      </c>
      <c r="I15" s="141" t="s">
        <v>107</v>
      </c>
      <c r="J15" s="64"/>
      <c r="K15" s="64"/>
      <c r="L15" s="64">
        <v>1.2E-4</v>
      </c>
      <c r="M15" s="64">
        <f t="shared" si="2"/>
        <v>80.000119999999995</v>
      </c>
      <c r="N15" s="125" t="str">
        <f t="shared" si="3"/>
        <v>Normas de salud y seguridad</v>
      </c>
      <c r="O15" s="139">
        <f t="shared" si="4"/>
        <v>80</v>
      </c>
      <c r="P15" s="68"/>
    </row>
    <row r="16" spans="2:47" s="64" customFormat="1" ht="30" customHeight="1">
      <c r="B16" s="139" t="str">
        <f t="shared" si="1"/>
        <v/>
      </c>
      <c r="C16" s="330"/>
      <c r="D16" s="331"/>
      <c r="E16" s="331"/>
      <c r="F16" s="332"/>
      <c r="G16" s="140" t="str">
        <f t="shared" si="5"/>
        <v/>
      </c>
      <c r="H16" s="63"/>
      <c r="I16" s="142"/>
      <c r="L16" s="64">
        <v>1.1E-4</v>
      </c>
      <c r="M16" s="64">
        <f t="shared" si="2"/>
        <v>25.000109999999999</v>
      </c>
      <c r="N16" s="125" t="str">
        <f t="shared" si="3"/>
        <v>Normas específicas de la industria</v>
      </c>
      <c r="O16" s="139">
        <f t="shared" si="4"/>
        <v>25</v>
      </c>
      <c r="P16" s="68"/>
      <c r="Q16" s="69"/>
      <c r="R16" s="63"/>
    </row>
    <row r="17" spans="2:18" s="64" customFormat="1" ht="30" customHeight="1">
      <c r="B17" s="139" t="str">
        <f t="shared" si="1"/>
        <v/>
      </c>
      <c r="C17" s="330"/>
      <c r="D17" s="331"/>
      <c r="E17" s="331"/>
      <c r="F17" s="332"/>
      <c r="G17" s="140" t="str">
        <f t="shared" si="5"/>
        <v/>
      </c>
      <c r="H17" s="63"/>
      <c r="I17" s="141" t="s">
        <v>154</v>
      </c>
      <c r="J17" s="142">
        <v>1</v>
      </c>
      <c r="L17" s="64">
        <v>1E-4</v>
      </c>
      <c r="M17" s="64" t="str">
        <f t="shared" si="2"/>
        <v/>
      </c>
      <c r="N17" s="125" t="str">
        <f t="shared" si="3"/>
        <v/>
      </c>
      <c r="O17" s="139" t="str">
        <f t="shared" si="4"/>
        <v/>
      </c>
      <c r="P17" s="68"/>
      <c r="Q17" s="69"/>
      <c r="R17" s="63"/>
    </row>
    <row r="18" spans="2:18" s="64" customFormat="1" ht="30" customHeight="1">
      <c r="B18" s="139" t="str">
        <f t="shared" si="1"/>
        <v/>
      </c>
      <c r="C18" s="330"/>
      <c r="D18" s="331"/>
      <c r="E18" s="331"/>
      <c r="F18" s="332"/>
      <c r="G18" s="140" t="str">
        <f t="shared" si="5"/>
        <v/>
      </c>
      <c r="H18" s="63"/>
      <c r="I18" s="141" t="s">
        <v>155</v>
      </c>
      <c r="J18" s="142">
        <v>2</v>
      </c>
      <c r="L18" s="64">
        <v>9.0000000000000006E-5</v>
      </c>
      <c r="M18" s="64" t="str">
        <f t="shared" si="2"/>
        <v/>
      </c>
      <c r="N18" s="125" t="str">
        <f t="shared" si="3"/>
        <v/>
      </c>
      <c r="O18" s="139" t="str">
        <f t="shared" si="4"/>
        <v/>
      </c>
      <c r="P18" s="68"/>
      <c r="Q18" s="69"/>
      <c r="R18" s="63"/>
    </row>
    <row r="19" spans="2:18" s="64" customFormat="1" ht="30" customHeight="1">
      <c r="B19" s="139" t="str">
        <f t="shared" si="1"/>
        <v/>
      </c>
      <c r="C19" s="330"/>
      <c r="D19" s="331"/>
      <c r="E19" s="331"/>
      <c r="F19" s="332"/>
      <c r="G19" s="140" t="str">
        <f t="shared" si="5"/>
        <v/>
      </c>
      <c r="H19" s="63"/>
      <c r="I19" s="141" t="s">
        <v>156</v>
      </c>
      <c r="J19" s="142">
        <v>3</v>
      </c>
      <c r="L19" s="64">
        <v>8.0000000000000007E-5</v>
      </c>
      <c r="M19" s="64" t="str">
        <f t="shared" si="2"/>
        <v/>
      </c>
      <c r="N19" s="125" t="str">
        <f t="shared" si="3"/>
        <v/>
      </c>
      <c r="O19" s="139" t="str">
        <f t="shared" si="4"/>
        <v/>
      </c>
      <c r="P19" s="68"/>
      <c r="Q19" s="69"/>
      <c r="R19" s="63"/>
    </row>
    <row r="20" spans="2:18" s="64" customFormat="1" ht="30" customHeight="1">
      <c r="B20" s="139" t="str">
        <f t="shared" si="1"/>
        <v/>
      </c>
      <c r="C20" s="330"/>
      <c r="D20" s="331"/>
      <c r="E20" s="331"/>
      <c r="F20" s="332"/>
      <c r="G20" s="140" t="str">
        <f t="shared" si="5"/>
        <v/>
      </c>
      <c r="H20" s="63"/>
      <c r="I20" s="141" t="s">
        <v>157</v>
      </c>
      <c r="J20" s="142">
        <v>4</v>
      </c>
      <c r="L20" s="64">
        <v>6.9999999999999994E-5</v>
      </c>
      <c r="M20" s="64" t="str">
        <f t="shared" si="2"/>
        <v/>
      </c>
      <c r="N20" s="125" t="str">
        <f t="shared" si="3"/>
        <v/>
      </c>
      <c r="O20" s="139" t="str">
        <f t="shared" si="4"/>
        <v/>
      </c>
      <c r="P20" s="68"/>
      <c r="Q20" s="69"/>
      <c r="R20" s="63"/>
    </row>
    <row r="21" spans="2:18" s="64" customFormat="1" ht="30" customHeight="1">
      <c r="B21" s="139" t="str">
        <f t="shared" si="1"/>
        <v/>
      </c>
      <c r="C21" s="330"/>
      <c r="D21" s="331"/>
      <c r="E21" s="331"/>
      <c r="F21" s="332"/>
      <c r="G21" s="140" t="str">
        <f t="shared" si="0"/>
        <v/>
      </c>
      <c r="H21" s="63"/>
      <c r="I21" s="141" t="s">
        <v>158</v>
      </c>
      <c r="J21" s="142">
        <v>5</v>
      </c>
      <c r="L21" s="64">
        <v>6.0000000000000002E-5</v>
      </c>
      <c r="M21" s="64" t="str">
        <f t="shared" si="2"/>
        <v/>
      </c>
      <c r="N21" s="125" t="str">
        <f t="shared" si="3"/>
        <v/>
      </c>
      <c r="O21" s="139" t="str">
        <f t="shared" si="4"/>
        <v/>
      </c>
      <c r="P21" s="68"/>
      <c r="Q21" s="69"/>
      <c r="R21" s="63"/>
    </row>
    <row r="22" spans="2:18" s="64" customFormat="1" ht="30" customHeight="1">
      <c r="B22" s="139" t="str">
        <f t="shared" si="1"/>
        <v/>
      </c>
      <c r="C22" s="330"/>
      <c r="D22" s="331"/>
      <c r="E22" s="331"/>
      <c r="F22" s="332"/>
      <c r="G22" s="140" t="str">
        <f t="shared" si="0"/>
        <v/>
      </c>
      <c r="H22" s="63"/>
      <c r="L22" s="64">
        <v>5.0000000000000002E-5</v>
      </c>
      <c r="M22" s="64" t="str">
        <f t="shared" si="2"/>
        <v/>
      </c>
      <c r="N22" s="125" t="str">
        <f t="shared" si="3"/>
        <v/>
      </c>
      <c r="O22" s="139" t="str">
        <f t="shared" si="4"/>
        <v/>
      </c>
      <c r="P22" s="68"/>
      <c r="Q22" s="69"/>
      <c r="R22" s="63"/>
    </row>
    <row r="23" spans="2:18" s="64" customFormat="1" ht="30" customHeight="1">
      <c r="B23" s="139" t="str">
        <f t="shared" si="1"/>
        <v/>
      </c>
      <c r="C23" s="330"/>
      <c r="D23" s="331"/>
      <c r="E23" s="331"/>
      <c r="F23" s="332"/>
      <c r="G23" s="140" t="str">
        <f t="shared" si="0"/>
        <v/>
      </c>
      <c r="H23" s="63"/>
      <c r="I23" s="141" t="s">
        <v>94</v>
      </c>
      <c r="L23" s="64">
        <v>4.0000000000000003E-5</v>
      </c>
      <c r="M23" s="64" t="str">
        <f t="shared" si="2"/>
        <v/>
      </c>
      <c r="N23" s="125" t="str">
        <f t="shared" si="3"/>
        <v/>
      </c>
      <c r="O23" s="139" t="str">
        <f t="shared" si="4"/>
        <v/>
      </c>
      <c r="P23" s="68"/>
      <c r="Q23" s="69"/>
      <c r="R23" s="63"/>
    </row>
    <row r="24" spans="2:18" s="64" customFormat="1" ht="30" customHeight="1">
      <c r="B24" s="139" t="str">
        <f t="shared" si="1"/>
        <v/>
      </c>
      <c r="C24" s="330"/>
      <c r="D24" s="331"/>
      <c r="E24" s="331"/>
      <c r="F24" s="332"/>
      <c r="G24" s="140" t="str">
        <f t="shared" si="0"/>
        <v/>
      </c>
      <c r="H24" s="63"/>
      <c r="I24" s="142"/>
      <c r="L24" s="64">
        <v>3.0000000000000001E-5</v>
      </c>
      <c r="M24" s="64" t="str">
        <f t="shared" si="2"/>
        <v/>
      </c>
      <c r="N24" s="125" t="str">
        <f t="shared" si="3"/>
        <v/>
      </c>
      <c r="O24" s="139" t="str">
        <f t="shared" si="4"/>
        <v/>
      </c>
      <c r="P24" s="68"/>
      <c r="Q24" s="69"/>
      <c r="R24" s="63"/>
    </row>
    <row r="25" spans="2:18" s="64" customFormat="1" ht="30" customHeight="1">
      <c r="B25" s="139" t="str">
        <f t="shared" si="1"/>
        <v/>
      </c>
      <c r="C25" s="330"/>
      <c r="D25" s="331"/>
      <c r="E25" s="331"/>
      <c r="F25" s="332"/>
      <c r="G25" s="140" t="str">
        <f t="shared" si="0"/>
        <v/>
      </c>
      <c r="H25" s="63"/>
      <c r="I25" s="141" t="s">
        <v>159</v>
      </c>
      <c r="J25" s="142">
        <v>1</v>
      </c>
      <c r="L25" s="64">
        <v>2.0000000000000002E-5</v>
      </c>
      <c r="M25" s="64" t="str">
        <f t="shared" si="2"/>
        <v/>
      </c>
      <c r="N25" s="125" t="str">
        <f t="shared" si="3"/>
        <v/>
      </c>
      <c r="O25" s="139" t="str">
        <f t="shared" si="4"/>
        <v/>
      </c>
      <c r="P25" s="68"/>
      <c r="Q25" s="69"/>
      <c r="R25" s="63"/>
    </row>
    <row r="26" spans="2:18" s="64" customFormat="1" ht="30" customHeight="1">
      <c r="B26" s="139" t="str">
        <f t="shared" si="1"/>
        <v/>
      </c>
      <c r="C26" s="330"/>
      <c r="D26" s="331"/>
      <c r="E26" s="331"/>
      <c r="F26" s="332"/>
      <c r="G26" s="140" t="str">
        <f t="shared" si="0"/>
        <v/>
      </c>
      <c r="H26" s="63"/>
      <c r="I26" s="141" t="s">
        <v>160</v>
      </c>
      <c r="J26" s="142">
        <v>2</v>
      </c>
      <c r="L26" s="64">
        <v>1.0000000000000001E-5</v>
      </c>
      <c r="M26" s="64" t="str">
        <f t="shared" si="2"/>
        <v/>
      </c>
      <c r="N26" s="125" t="str">
        <f t="shared" si="3"/>
        <v/>
      </c>
      <c r="O26" s="139" t="str">
        <f t="shared" si="4"/>
        <v/>
      </c>
      <c r="P26" s="68"/>
      <c r="Q26" s="69"/>
      <c r="R26" s="63"/>
    </row>
    <row r="27" spans="2:18" s="64" customFormat="1" ht="30" customHeight="1">
      <c r="B27" s="139" t="str">
        <f t="shared" si="1"/>
        <v/>
      </c>
      <c r="C27" s="330"/>
      <c r="D27" s="331"/>
      <c r="E27" s="331"/>
      <c r="F27" s="332"/>
      <c r="G27" s="140" t="str">
        <f t="shared" si="0"/>
        <v/>
      </c>
      <c r="H27" s="63"/>
      <c r="I27" s="141" t="s">
        <v>152</v>
      </c>
      <c r="J27" s="142">
        <v>3</v>
      </c>
      <c r="M27" s="64" t="str">
        <f t="shared" si="2"/>
        <v/>
      </c>
      <c r="N27" s="125" t="str">
        <f t="shared" si="3"/>
        <v/>
      </c>
      <c r="O27" s="139" t="str">
        <f t="shared" si="4"/>
        <v/>
      </c>
      <c r="P27" s="68"/>
      <c r="Q27" s="69"/>
      <c r="R27" s="63"/>
    </row>
    <row r="28" spans="2:18" s="64" customFormat="1" ht="30" customHeight="1">
      <c r="B28" s="139" t="str">
        <f t="shared" si="1"/>
        <v/>
      </c>
      <c r="C28" s="330"/>
      <c r="D28" s="331"/>
      <c r="E28" s="331"/>
      <c r="F28" s="332"/>
      <c r="G28" s="140" t="str">
        <f t="shared" si="0"/>
        <v/>
      </c>
      <c r="H28" s="63"/>
      <c r="I28" s="141" t="s">
        <v>161</v>
      </c>
      <c r="J28" s="142">
        <v>4</v>
      </c>
      <c r="M28" s="64" t="str">
        <f t="shared" si="2"/>
        <v/>
      </c>
      <c r="N28" s="125" t="str">
        <f t="shared" si="3"/>
        <v/>
      </c>
      <c r="O28" s="139" t="str">
        <f t="shared" si="4"/>
        <v/>
      </c>
      <c r="P28" s="68"/>
      <c r="Q28" s="69"/>
      <c r="R28" s="63"/>
    </row>
    <row r="29" spans="2:18" s="64" customFormat="1" ht="30" customHeight="1">
      <c r="B29" s="139" t="str">
        <f t="shared" si="1"/>
        <v/>
      </c>
      <c r="C29" s="330"/>
      <c r="D29" s="331"/>
      <c r="E29" s="331"/>
      <c r="F29" s="332"/>
      <c r="G29" s="140" t="str">
        <f t="shared" si="0"/>
        <v/>
      </c>
      <c r="H29" s="63"/>
      <c r="I29" s="141" t="s">
        <v>162</v>
      </c>
      <c r="J29" s="142">
        <v>5</v>
      </c>
      <c r="M29" s="64" t="str">
        <f t="shared" si="2"/>
        <v/>
      </c>
      <c r="N29" s="125" t="str">
        <f t="shared" si="3"/>
        <v/>
      </c>
      <c r="O29" s="139" t="str">
        <f t="shared" si="4"/>
        <v/>
      </c>
      <c r="P29" s="68"/>
      <c r="Q29" s="69"/>
      <c r="R29" s="63"/>
    </row>
    <row r="30" spans="2:18" s="64" customFormat="1" ht="30" customHeight="1">
      <c r="B30" s="139" t="str">
        <f t="shared" si="1"/>
        <v/>
      </c>
      <c r="C30" s="330"/>
      <c r="D30" s="331"/>
      <c r="E30" s="331"/>
      <c r="F30" s="332"/>
      <c r="G30" s="140" t="str">
        <f t="shared" si="0"/>
        <v/>
      </c>
      <c r="H30" s="63"/>
      <c r="J30" s="63"/>
      <c r="K30" s="63"/>
      <c r="L30" s="63"/>
      <c r="M30" s="64" t="str">
        <f t="shared" si="2"/>
        <v/>
      </c>
      <c r="N30" s="125" t="str">
        <f t="shared" si="3"/>
        <v/>
      </c>
      <c r="O30" s="139" t="str">
        <f t="shared" si="4"/>
        <v/>
      </c>
      <c r="P30" s="68"/>
      <c r="Q30" s="69"/>
      <c r="R30" s="63"/>
    </row>
    <row r="31" spans="2:18" s="64" customFormat="1" ht="30" customHeight="1">
      <c r="B31" s="139" t="str">
        <f t="shared" si="1"/>
        <v/>
      </c>
      <c r="C31" s="330"/>
      <c r="D31" s="331"/>
      <c r="E31" s="331"/>
      <c r="F31" s="332"/>
      <c r="G31" s="140" t="str">
        <f t="shared" si="0"/>
        <v/>
      </c>
      <c r="H31" s="63"/>
      <c r="J31" s="63"/>
      <c r="K31" s="63"/>
      <c r="L31" s="63"/>
      <c r="M31" s="64" t="str">
        <f t="shared" si="2"/>
        <v/>
      </c>
      <c r="N31" s="125" t="str">
        <f t="shared" si="3"/>
        <v/>
      </c>
      <c r="O31" s="139" t="str">
        <f t="shared" si="4"/>
        <v/>
      </c>
      <c r="P31" s="68"/>
      <c r="Q31" s="69"/>
      <c r="R31" s="63"/>
    </row>
    <row r="32" spans="2:18" s="64" customFormat="1" ht="30" customHeight="1">
      <c r="B32" s="139" t="str">
        <f t="shared" si="1"/>
        <v/>
      </c>
      <c r="C32" s="330"/>
      <c r="D32" s="331"/>
      <c r="E32" s="331"/>
      <c r="F32" s="332"/>
      <c r="G32" s="140" t="str">
        <f t="shared" si="0"/>
        <v/>
      </c>
      <c r="H32" s="63"/>
      <c r="J32" s="63"/>
      <c r="K32" s="63"/>
      <c r="L32" s="63"/>
      <c r="M32" s="64" t="str">
        <f t="shared" si="2"/>
        <v/>
      </c>
      <c r="N32" s="125" t="str">
        <f t="shared" si="3"/>
        <v/>
      </c>
      <c r="O32" s="139" t="str">
        <f t="shared" si="4"/>
        <v/>
      </c>
      <c r="P32" s="68"/>
      <c r="Q32" s="69"/>
      <c r="R32" s="63"/>
    </row>
    <row r="33" spans="2:18" s="64" customFormat="1" ht="30" customHeight="1">
      <c r="B33" s="139" t="str">
        <f t="shared" si="1"/>
        <v/>
      </c>
      <c r="C33" s="330"/>
      <c r="D33" s="331"/>
      <c r="E33" s="331"/>
      <c r="F33" s="332"/>
      <c r="G33" s="140" t="str">
        <f t="shared" si="0"/>
        <v/>
      </c>
      <c r="H33" s="63"/>
      <c r="J33" s="63"/>
      <c r="K33" s="63"/>
      <c r="L33" s="63"/>
      <c r="M33" s="64" t="str">
        <f t="shared" si="2"/>
        <v/>
      </c>
      <c r="N33" s="125" t="str">
        <f t="shared" si="3"/>
        <v/>
      </c>
      <c r="O33" s="139" t="str">
        <f t="shared" si="4"/>
        <v/>
      </c>
      <c r="P33" s="68"/>
      <c r="Q33" s="69"/>
      <c r="R33" s="63"/>
    </row>
    <row r="34" spans="2:18" s="64" customFormat="1" ht="30" customHeight="1">
      <c r="B34" s="139" t="str">
        <f t="shared" si="1"/>
        <v/>
      </c>
      <c r="C34" s="330"/>
      <c r="D34" s="331"/>
      <c r="E34" s="331"/>
      <c r="F34" s="332"/>
      <c r="G34" s="140" t="str">
        <f t="shared" si="0"/>
        <v/>
      </c>
      <c r="H34" s="63"/>
      <c r="J34" s="63"/>
      <c r="K34" s="63"/>
      <c r="L34" s="63"/>
      <c r="M34" s="64" t="str">
        <f t="shared" si="2"/>
        <v/>
      </c>
      <c r="N34" s="125" t="str">
        <f t="shared" si="3"/>
        <v/>
      </c>
      <c r="O34" s="139" t="str">
        <f t="shared" si="4"/>
        <v/>
      </c>
      <c r="P34" s="68"/>
      <c r="Q34" s="69"/>
      <c r="R34" s="63"/>
    </row>
    <row r="35" spans="2:18" s="64" customFormat="1" ht="30" customHeight="1">
      <c r="B35" s="139" t="str">
        <f t="shared" si="1"/>
        <v/>
      </c>
      <c r="C35" s="330"/>
      <c r="D35" s="331"/>
      <c r="E35" s="331"/>
      <c r="F35" s="332"/>
      <c r="G35" s="140" t="str">
        <f t="shared" si="0"/>
        <v/>
      </c>
      <c r="H35" s="63"/>
      <c r="J35" s="63"/>
      <c r="K35" s="63"/>
      <c r="L35" s="63"/>
      <c r="M35" s="64" t="str">
        <f t="shared" si="2"/>
        <v/>
      </c>
      <c r="N35" s="125" t="str">
        <f t="shared" si="3"/>
        <v/>
      </c>
      <c r="O35" s="139" t="str">
        <f t="shared" si="4"/>
        <v/>
      </c>
      <c r="P35" s="68"/>
      <c r="Q35" s="69"/>
      <c r="R35" s="63"/>
    </row>
    <row r="36" spans="2:18" s="64" customFormat="1" ht="30" customHeight="1">
      <c r="B36" s="63"/>
      <c r="C36" s="257" t="s">
        <v>144</v>
      </c>
      <c r="D36" s="258"/>
      <c r="E36" s="259"/>
      <c r="F36" s="145" t="s">
        <v>45</v>
      </c>
      <c r="G36" s="146">
        <f>SUM(G6:G35)</f>
        <v>218</v>
      </c>
      <c r="H36" s="63"/>
      <c r="J36" s="63"/>
      <c r="K36" s="63"/>
      <c r="L36" s="63"/>
      <c r="M36" s="64" t="str">
        <f t="shared" si="2"/>
        <v/>
      </c>
      <c r="N36" s="125" t="str">
        <f t="shared" si="3"/>
        <v/>
      </c>
      <c r="O36" s="139" t="str">
        <f t="shared" si="4"/>
        <v/>
      </c>
      <c r="P36" s="68"/>
      <c r="Q36" s="69"/>
      <c r="R36" s="63"/>
    </row>
    <row r="37" spans="2:18" s="64" customFormat="1" ht="30" customHeight="1">
      <c r="B37" s="63"/>
      <c r="C37" s="62"/>
      <c r="D37" s="62"/>
      <c r="E37" s="62"/>
      <c r="F37" s="62"/>
      <c r="G37" s="62"/>
      <c r="H37" s="63"/>
      <c r="J37" s="63"/>
      <c r="K37" s="63"/>
      <c r="L37" s="63"/>
      <c r="M37" s="64">
        <f t="shared" si="2"/>
        <v>218</v>
      </c>
      <c r="N37" s="125" t="str">
        <f t="shared" si="3"/>
        <v>La puntuación global de factores legales</v>
      </c>
      <c r="O37" s="139">
        <f t="shared" si="4"/>
        <v>218</v>
      </c>
      <c r="P37" s="68"/>
      <c r="Q37" s="69"/>
      <c r="R37" s="63"/>
    </row>
    <row r="38" spans="2:18" s="64" customFormat="1" ht="30" customHeight="1">
      <c r="B38" s="63"/>
      <c r="C38" s="62"/>
      <c r="D38" s="62"/>
      <c r="E38" s="62"/>
      <c r="F38" s="62"/>
      <c r="G38" s="62"/>
      <c r="H38" s="63"/>
      <c r="J38" s="63"/>
      <c r="K38" s="63"/>
      <c r="L38" s="63"/>
      <c r="M38" s="63"/>
      <c r="N38" s="69"/>
      <c r="O38" s="144"/>
      <c r="P38" s="68"/>
      <c r="Q38" s="69"/>
      <c r="R38" s="63"/>
    </row>
    <row r="39" spans="2:18" s="64" customFormat="1" ht="30" customHeight="1">
      <c r="B39" s="63"/>
      <c r="C39" s="62"/>
      <c r="D39" s="62"/>
      <c r="E39" s="62"/>
      <c r="F39" s="62"/>
      <c r="G39" s="62"/>
      <c r="H39" s="63"/>
      <c r="J39" s="63"/>
      <c r="K39" s="63"/>
      <c r="L39" s="63"/>
      <c r="M39" s="63"/>
      <c r="N39" s="69"/>
      <c r="O39" s="144"/>
      <c r="P39" s="68"/>
      <c r="Q39" s="69"/>
      <c r="R39" s="63"/>
    </row>
    <row r="40" spans="2:18" s="64" customFormat="1" ht="30" customHeight="1">
      <c r="B40" s="63"/>
      <c r="C40" s="62"/>
      <c r="D40" s="62"/>
      <c r="E40" s="62"/>
      <c r="F40" s="62"/>
      <c r="G40" s="62"/>
      <c r="H40" s="63"/>
      <c r="J40" s="63"/>
      <c r="K40" s="63"/>
      <c r="L40" s="63"/>
      <c r="M40" s="63"/>
      <c r="N40" s="69"/>
      <c r="O40" s="144"/>
      <c r="P40" s="68"/>
      <c r="Q40" s="69"/>
      <c r="R40" s="63"/>
    </row>
    <row r="41" spans="2:18" s="64" customFormat="1" ht="30" customHeight="1">
      <c r="B41" s="63"/>
      <c r="C41" s="62"/>
      <c r="D41" s="62"/>
      <c r="E41" s="62"/>
      <c r="F41" s="62"/>
      <c r="G41" s="62"/>
      <c r="H41" s="63"/>
      <c r="J41" s="63"/>
      <c r="K41" s="63"/>
      <c r="L41" s="63"/>
      <c r="M41" s="63"/>
      <c r="N41" s="69"/>
      <c r="O41" s="144"/>
      <c r="P41" s="68"/>
      <c r="Q41" s="69"/>
      <c r="R41" s="63"/>
    </row>
    <row r="42" spans="2:18" s="64" customFormat="1" ht="30" customHeight="1">
      <c r="B42" s="63"/>
      <c r="C42" s="62"/>
      <c r="D42" s="62"/>
      <c r="E42" s="62"/>
      <c r="F42" s="62"/>
      <c r="G42" s="62"/>
      <c r="H42" s="63"/>
      <c r="J42" s="63"/>
      <c r="K42" s="63"/>
      <c r="L42" s="63"/>
      <c r="M42" s="63"/>
      <c r="N42" s="69"/>
      <c r="O42" s="144"/>
      <c r="P42" s="68"/>
      <c r="Q42" s="69"/>
      <c r="R42" s="63"/>
    </row>
    <row r="43" spans="2:18" s="64" customFormat="1" ht="30" customHeight="1">
      <c r="B43" s="63"/>
      <c r="C43" s="62"/>
      <c r="D43" s="62"/>
      <c r="E43" s="62"/>
      <c r="F43" s="62"/>
      <c r="G43" s="62"/>
      <c r="H43" s="63"/>
      <c r="J43" s="63"/>
      <c r="K43" s="63"/>
      <c r="L43" s="63"/>
      <c r="M43" s="63"/>
      <c r="N43" s="69"/>
      <c r="O43" s="144"/>
      <c r="P43" s="68"/>
      <c r="Q43" s="69"/>
      <c r="R43" s="63"/>
    </row>
    <row r="44" spans="2:18" s="64" customFormat="1" ht="30" customHeight="1">
      <c r="B44" s="63"/>
      <c r="C44" s="62"/>
      <c r="D44" s="62"/>
      <c r="E44" s="62"/>
      <c r="F44" s="62"/>
      <c r="G44" s="62"/>
      <c r="H44" s="63"/>
      <c r="J44" s="63"/>
      <c r="K44" s="63"/>
      <c r="L44" s="63"/>
      <c r="M44" s="63"/>
      <c r="N44" s="69"/>
      <c r="O44" s="144"/>
      <c r="P44" s="68"/>
      <c r="Q44" s="69"/>
      <c r="R44" s="63"/>
    </row>
    <row r="45" spans="2:18" s="64" customFormat="1" ht="30" customHeight="1">
      <c r="B45" s="63"/>
      <c r="C45" s="62"/>
      <c r="D45" s="62"/>
      <c r="E45" s="62"/>
      <c r="F45" s="62"/>
      <c r="G45" s="62"/>
      <c r="H45" s="63"/>
      <c r="J45" s="63"/>
      <c r="K45" s="63"/>
      <c r="L45" s="63"/>
      <c r="M45" s="63"/>
      <c r="N45" s="69"/>
      <c r="O45" s="144"/>
      <c r="P45" s="68"/>
      <c r="Q45" s="69"/>
      <c r="R45" s="63"/>
    </row>
    <row r="46" spans="2:18" s="64" customFormat="1" ht="30" customHeight="1">
      <c r="B46" s="63"/>
      <c r="C46" s="62"/>
      <c r="D46" s="62"/>
      <c r="E46" s="62"/>
      <c r="F46" s="62"/>
      <c r="G46" s="62"/>
      <c r="H46" s="63"/>
      <c r="J46" s="63"/>
      <c r="K46" s="63"/>
      <c r="L46" s="63"/>
      <c r="M46" s="63"/>
      <c r="N46" s="69"/>
      <c r="O46" s="144"/>
      <c r="P46" s="147"/>
      <c r="Q46" s="69"/>
      <c r="R46" s="63"/>
    </row>
    <row r="47" spans="2:18" s="64" customFormat="1" ht="37.5" customHeight="1">
      <c r="B47" s="63"/>
      <c r="C47" s="62"/>
      <c r="D47" s="62"/>
      <c r="E47" s="62"/>
      <c r="F47" s="62"/>
      <c r="G47" s="62"/>
      <c r="H47" s="63"/>
      <c r="J47" s="63"/>
      <c r="K47" s="63"/>
      <c r="L47" s="63"/>
      <c r="M47" s="63"/>
      <c r="N47" s="68"/>
      <c r="O47" s="69"/>
      <c r="P47" s="63"/>
      <c r="Q47" s="69"/>
      <c r="R47" s="63"/>
    </row>
    <row r="48" spans="2:18" s="64" customFormat="1" ht="30" customHeight="1">
      <c r="B48" s="63"/>
      <c r="C48" s="62"/>
      <c r="D48" s="62"/>
      <c r="E48" s="62"/>
      <c r="F48" s="62"/>
      <c r="G48" s="62"/>
      <c r="H48" s="63"/>
      <c r="J48" s="63"/>
      <c r="K48" s="63"/>
      <c r="L48" s="63"/>
      <c r="M48" s="63"/>
      <c r="N48" s="68"/>
      <c r="O48" s="69"/>
      <c r="P48" s="63"/>
      <c r="Q48" s="69"/>
      <c r="R48" s="63"/>
    </row>
    <row r="49" spans="2:47" s="64" customFormat="1" ht="30" customHeight="1">
      <c r="B49" s="63"/>
      <c r="C49" s="62"/>
      <c r="D49" s="62"/>
      <c r="E49" s="62"/>
      <c r="F49" s="62"/>
      <c r="G49" s="62"/>
      <c r="H49" s="63"/>
      <c r="J49" s="63"/>
      <c r="K49" s="63"/>
      <c r="L49" s="63"/>
      <c r="M49" s="63"/>
      <c r="N49" s="68"/>
      <c r="O49" s="69"/>
      <c r="P49" s="63"/>
      <c r="Q49" s="69"/>
      <c r="R49" s="63"/>
    </row>
    <row r="50" spans="2:47" s="64" customFormat="1" ht="30" customHeight="1">
      <c r="B50" s="63"/>
      <c r="C50" s="62"/>
      <c r="D50" s="62"/>
      <c r="E50" s="62"/>
      <c r="F50" s="62"/>
      <c r="G50" s="62"/>
      <c r="H50" s="63"/>
      <c r="J50" s="63"/>
      <c r="K50" s="63"/>
      <c r="L50" s="63"/>
      <c r="M50" s="63"/>
      <c r="N50" s="68"/>
      <c r="O50" s="69"/>
      <c r="P50" s="63"/>
      <c r="Q50" s="69"/>
      <c r="R50" s="63"/>
    </row>
    <row r="51" spans="2:47" s="64" customFormat="1" ht="30" hidden="1" customHeight="1">
      <c r="B51" s="63"/>
      <c r="C51" s="62"/>
      <c r="D51" s="62"/>
      <c r="E51" s="62"/>
      <c r="F51" s="62"/>
      <c r="G51" s="62"/>
      <c r="H51" s="63"/>
      <c r="J51" s="63"/>
      <c r="K51" s="63"/>
      <c r="L51" s="63"/>
      <c r="M51" s="63"/>
      <c r="N51" s="68"/>
      <c r="O51" s="69"/>
      <c r="P51" s="63"/>
      <c r="Q51" s="69"/>
      <c r="R51" s="63"/>
    </row>
    <row r="52" spans="2:47" s="64" customFormat="1" ht="30" hidden="1" customHeight="1">
      <c r="B52" s="63"/>
      <c r="C52" s="62"/>
      <c r="D52" s="62"/>
      <c r="E52" s="62"/>
      <c r="F52" s="62"/>
      <c r="G52" s="62"/>
      <c r="H52" s="63"/>
      <c r="J52" s="63"/>
      <c r="K52" s="63"/>
      <c r="L52" s="63"/>
      <c r="M52" s="63"/>
      <c r="N52" s="68"/>
      <c r="O52" s="69"/>
      <c r="P52" s="63"/>
      <c r="Q52" s="69"/>
      <c r="R52" s="63"/>
    </row>
    <row r="53" spans="2:47" s="64" customFormat="1" ht="30" hidden="1" customHeight="1">
      <c r="B53" s="63"/>
      <c r="C53" s="62"/>
      <c r="D53" s="62"/>
      <c r="E53" s="62"/>
      <c r="F53" s="62"/>
      <c r="G53" s="62"/>
      <c r="H53" s="63"/>
      <c r="J53" s="63"/>
      <c r="K53" s="63"/>
      <c r="L53" s="63"/>
      <c r="M53" s="63"/>
      <c r="N53" s="68"/>
      <c r="O53" s="69"/>
      <c r="P53" s="63"/>
      <c r="Q53" s="69"/>
      <c r="R53" s="63"/>
    </row>
    <row r="54" spans="2:47" s="64" customFormat="1" ht="30" hidden="1" customHeight="1">
      <c r="B54" s="63"/>
      <c r="C54" s="62"/>
      <c r="D54" s="62"/>
      <c r="E54" s="62"/>
      <c r="F54" s="62"/>
      <c r="G54" s="62"/>
      <c r="H54" s="63"/>
      <c r="J54" s="63"/>
      <c r="K54" s="63"/>
      <c r="L54" s="63"/>
      <c r="M54" s="63"/>
      <c r="N54" s="68"/>
      <c r="O54" s="69"/>
      <c r="P54" s="63"/>
      <c r="Q54" s="69"/>
      <c r="R54" s="63"/>
    </row>
    <row r="55" spans="2:47" s="125" customFormat="1" ht="30" hidden="1" customHeight="1">
      <c r="B55" s="63"/>
      <c r="C55" s="62"/>
      <c r="D55" s="62"/>
      <c r="E55" s="62"/>
      <c r="F55" s="62"/>
      <c r="G55" s="62"/>
      <c r="H55" s="63"/>
      <c r="I55" s="64"/>
      <c r="J55" s="63"/>
      <c r="K55" s="63"/>
      <c r="L55" s="63"/>
      <c r="M55" s="63"/>
      <c r="N55" s="68"/>
      <c r="O55" s="69"/>
      <c r="P55" s="63"/>
      <c r="Q55" s="69"/>
      <c r="R55" s="63"/>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row>
    <row r="56" spans="2:47" s="125" customFormat="1" ht="30" hidden="1" customHeight="1">
      <c r="B56" s="62"/>
      <c r="C56" s="62"/>
      <c r="D56" s="62"/>
      <c r="E56" s="62"/>
      <c r="F56" s="62"/>
      <c r="G56" s="62"/>
      <c r="H56" s="63"/>
      <c r="I56" s="64"/>
      <c r="J56" s="63"/>
      <c r="K56" s="63"/>
      <c r="L56" s="63"/>
      <c r="M56" s="63"/>
      <c r="N56" s="68"/>
      <c r="O56" s="69"/>
      <c r="P56" s="63"/>
      <c r="Q56" s="69"/>
      <c r="R56" s="63"/>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row>
    <row r="57" spans="2:47" s="125" customFormat="1" ht="30" hidden="1" customHeight="1">
      <c r="B57" s="62"/>
      <c r="C57" s="62"/>
      <c r="D57" s="62"/>
      <c r="E57" s="62"/>
      <c r="F57" s="62"/>
      <c r="G57" s="62"/>
      <c r="H57" s="63"/>
      <c r="I57" s="64"/>
      <c r="J57" s="63"/>
      <c r="K57" s="63"/>
      <c r="L57" s="63"/>
      <c r="M57" s="63"/>
      <c r="N57" s="68"/>
      <c r="O57" s="69"/>
      <c r="P57" s="63"/>
      <c r="Q57" s="69"/>
      <c r="R57" s="63"/>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row>
    <row r="58" spans="2:47" s="125" customFormat="1" ht="30" hidden="1" customHeight="1">
      <c r="B58" s="62"/>
      <c r="C58" s="62"/>
      <c r="D58" s="62"/>
      <c r="E58" s="62"/>
      <c r="F58" s="62"/>
      <c r="G58" s="62"/>
      <c r="H58" s="63"/>
      <c r="I58" s="64"/>
      <c r="J58" s="63"/>
      <c r="K58" s="63"/>
      <c r="L58" s="63"/>
      <c r="M58" s="63"/>
      <c r="N58" s="68"/>
      <c r="O58" s="69"/>
      <c r="P58" s="63"/>
      <c r="Q58" s="69"/>
      <c r="R58" s="63"/>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row>
    <row r="59" spans="2:47" s="125" customFormat="1" ht="30" hidden="1" customHeight="1">
      <c r="B59" s="62"/>
      <c r="C59" s="62"/>
      <c r="D59" s="72"/>
      <c r="E59" s="72"/>
      <c r="F59" s="62"/>
      <c r="G59" s="62"/>
      <c r="H59" s="63"/>
      <c r="I59" s="64"/>
      <c r="J59" s="63"/>
      <c r="K59" s="63"/>
      <c r="L59" s="63"/>
      <c r="M59" s="63"/>
      <c r="N59" s="68"/>
      <c r="O59" s="69"/>
      <c r="P59" s="63"/>
      <c r="Q59" s="69"/>
      <c r="R59" s="63"/>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row>
    <row r="60" spans="2:47" s="125" customFormat="1" ht="30" hidden="1" customHeight="1">
      <c r="B60" s="62"/>
      <c r="C60" s="62"/>
      <c r="D60" s="72"/>
      <c r="E60" s="72"/>
      <c r="F60" s="62"/>
      <c r="G60" s="62"/>
      <c r="H60" s="63"/>
      <c r="I60" s="64"/>
      <c r="J60" s="63"/>
      <c r="K60" s="63"/>
      <c r="L60" s="63"/>
      <c r="M60" s="63"/>
      <c r="N60" s="68"/>
      <c r="O60" s="69"/>
      <c r="P60" s="63"/>
      <c r="Q60" s="69"/>
      <c r="R60" s="63"/>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row>
    <row r="61" spans="2:47" s="125" customFormat="1" ht="30" hidden="1" customHeight="1">
      <c r="B61" s="62"/>
      <c r="C61" s="62"/>
      <c r="D61" s="72"/>
      <c r="E61" s="72"/>
      <c r="F61" s="62"/>
      <c r="G61" s="62"/>
      <c r="H61" s="63"/>
      <c r="I61" s="64"/>
      <c r="J61" s="63"/>
      <c r="K61" s="63"/>
      <c r="L61" s="63"/>
      <c r="M61" s="63"/>
      <c r="N61" s="68"/>
      <c r="O61" s="69"/>
      <c r="P61" s="63"/>
      <c r="Q61" s="69"/>
      <c r="R61" s="63"/>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row>
    <row r="62" spans="2:47" s="125" customFormat="1" ht="30" hidden="1" customHeight="1">
      <c r="B62" s="62"/>
      <c r="C62" s="62"/>
      <c r="D62" s="72"/>
      <c r="E62" s="72"/>
      <c r="F62" s="62"/>
      <c r="G62" s="62"/>
      <c r="H62" s="63"/>
      <c r="I62" s="64"/>
      <c r="J62" s="63"/>
      <c r="K62" s="63"/>
      <c r="L62" s="63"/>
      <c r="M62" s="63"/>
      <c r="N62" s="68"/>
      <c r="O62" s="69"/>
      <c r="P62" s="63"/>
      <c r="Q62" s="69"/>
      <c r="R62" s="63"/>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row>
    <row r="63" spans="2:47" s="125" customFormat="1" ht="30" hidden="1" customHeight="1">
      <c r="B63" s="62"/>
      <c r="C63" s="62"/>
      <c r="D63" s="72"/>
      <c r="E63" s="72"/>
      <c r="F63" s="62"/>
      <c r="G63" s="62"/>
      <c r="H63" s="63"/>
      <c r="I63" s="64"/>
      <c r="J63" s="63"/>
      <c r="K63" s="63"/>
      <c r="L63" s="63"/>
      <c r="M63" s="63"/>
      <c r="N63" s="68"/>
      <c r="O63" s="69"/>
      <c r="P63" s="63"/>
      <c r="Q63" s="69"/>
      <c r="R63" s="63"/>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row>
    <row r="64" spans="2:47" s="125" customFormat="1" ht="30" hidden="1" customHeight="1">
      <c r="B64" s="62"/>
      <c r="C64" s="62"/>
      <c r="D64" s="72"/>
      <c r="E64" s="72"/>
      <c r="F64" s="62"/>
      <c r="G64" s="62"/>
      <c r="H64" s="63"/>
      <c r="I64" s="64"/>
      <c r="J64" s="63"/>
      <c r="K64" s="63"/>
      <c r="L64" s="63"/>
      <c r="M64" s="63"/>
      <c r="N64" s="68"/>
      <c r="O64" s="69"/>
      <c r="P64" s="63"/>
      <c r="Q64" s="69"/>
      <c r="R64" s="63"/>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row>
    <row r="65" spans="2:47" s="125" customFormat="1" ht="30" hidden="1" customHeight="1">
      <c r="B65" s="62"/>
      <c r="C65" s="62"/>
      <c r="D65" s="72"/>
      <c r="E65" s="72"/>
      <c r="F65" s="62"/>
      <c r="G65" s="62"/>
      <c r="H65" s="63"/>
      <c r="I65" s="64"/>
      <c r="J65" s="63"/>
      <c r="K65" s="63"/>
      <c r="L65" s="63"/>
      <c r="M65" s="63"/>
      <c r="N65" s="68"/>
      <c r="O65" s="69"/>
      <c r="P65" s="63"/>
      <c r="Q65" s="69"/>
      <c r="R65" s="63"/>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row>
    <row r="66" spans="2:47" s="125" customFormat="1" ht="14.25" hidden="1">
      <c r="B66" s="62"/>
      <c r="C66" s="62"/>
      <c r="D66" s="72"/>
      <c r="E66" s="72"/>
      <c r="F66" s="62"/>
      <c r="G66" s="62"/>
      <c r="H66" s="63"/>
      <c r="I66" s="64"/>
      <c r="J66" s="63"/>
      <c r="K66" s="63"/>
      <c r="L66" s="63"/>
      <c r="M66" s="63"/>
      <c r="N66" s="63"/>
      <c r="O66" s="69"/>
      <c r="P66" s="63"/>
      <c r="Q66" s="69"/>
      <c r="R66" s="63"/>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row>
    <row r="67" spans="2:47" s="125" customFormat="1" ht="14.25" hidden="1">
      <c r="B67" s="62"/>
      <c r="C67" s="62"/>
      <c r="D67" s="72"/>
      <c r="E67" s="72"/>
      <c r="F67" s="62"/>
      <c r="G67" s="62"/>
      <c r="H67" s="63"/>
      <c r="I67" s="64"/>
      <c r="J67" s="63"/>
      <c r="K67" s="63"/>
      <c r="L67" s="63"/>
      <c r="M67" s="63"/>
      <c r="N67" s="63"/>
      <c r="O67" s="69"/>
      <c r="P67" s="63"/>
      <c r="Q67" s="69"/>
      <c r="R67" s="63"/>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row>
    <row r="68" spans="2:47" s="125" customFormat="1" ht="14.25" hidden="1">
      <c r="B68" s="62"/>
      <c r="C68" s="62"/>
      <c r="D68" s="72"/>
      <c r="E68" s="72"/>
      <c r="F68" s="62"/>
      <c r="G68" s="62"/>
      <c r="H68" s="63"/>
      <c r="I68" s="64"/>
      <c r="J68" s="63"/>
      <c r="K68" s="63"/>
      <c r="L68" s="63"/>
      <c r="M68" s="63"/>
      <c r="N68" s="63"/>
      <c r="O68" s="69"/>
      <c r="P68" s="63"/>
      <c r="Q68" s="69"/>
      <c r="R68" s="63"/>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row>
    <row r="69" spans="2:47" s="125" customFormat="1" ht="14.25" hidden="1">
      <c r="B69" s="62"/>
      <c r="C69" s="62"/>
      <c r="D69" s="72"/>
      <c r="E69" s="72"/>
      <c r="F69" s="62"/>
      <c r="G69" s="62"/>
      <c r="H69" s="63"/>
      <c r="I69" s="64"/>
      <c r="J69" s="63"/>
      <c r="K69" s="63"/>
      <c r="L69" s="63"/>
      <c r="M69" s="63"/>
      <c r="N69" s="63"/>
      <c r="O69" s="69"/>
      <c r="P69" s="63"/>
      <c r="Q69" s="69"/>
      <c r="R69" s="63"/>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row>
    <row r="70" spans="2:47" ht="15" customHeight="1"/>
    <row r="71" spans="2:47" ht="15" customHeight="1"/>
    <row r="72" spans="2:47" ht="15" customHeight="1"/>
    <row r="73" spans="2:47" ht="0" hidden="1" customHeight="1"/>
    <row r="74" spans="2:47" ht="0" hidden="1" customHeight="1"/>
    <row r="76" spans="2:47" ht="0" hidden="1" customHeight="1"/>
    <row r="77" spans="2:47" ht="0" hidden="1" customHeight="1"/>
    <row r="78" spans="2:47" ht="0" hidden="1" customHeight="1"/>
    <row r="79" spans="2:47" ht="0" hidden="1" customHeight="1"/>
    <row r="80" spans="2:47" ht="0" hidden="1" customHeight="1"/>
    <row r="81" ht="0" hidden="1" customHeight="1"/>
    <row r="82" ht="0" hidden="1" customHeight="1"/>
    <row r="83" ht="0" hidden="1" customHeight="1"/>
    <row r="84" ht="0" hidden="1" customHeight="1"/>
    <row r="85" ht="0" hidden="1" customHeight="1"/>
    <row r="86" ht="0" hidden="1" customHeight="1"/>
  </sheetData>
  <sheetProtection algorithmName="SHA-512" hashValue="dYfZr/Ek/OVfhIitcQjbcrzJESlxfAkDZGbz+Rj1dc1W3FMCGcbXhLMQQuJGsO/IkM/pdYXmenqcYj4KiuZ5HQ==" saltValue="gNNe0AoY70W1p47cHnH1Hw==" spinCount="100000" sheet="1" objects="1" scenarios="1" formatCells="0" formatColumns="0" formatRows="0" selectLockedCells="1"/>
  <autoFilter ref="C5:G5" xr:uid="{1E6CB540-DBAE-4F1F-B6E3-284DCF2EFB5D}"/>
  <mergeCells count="6">
    <mergeCell ref="K1:L1"/>
    <mergeCell ref="C36:E36"/>
    <mergeCell ref="C1:D1"/>
    <mergeCell ref="E1:F1"/>
    <mergeCell ref="G1:H1"/>
    <mergeCell ref="I1:J1"/>
  </mergeCells>
  <conditionalFormatting sqref="D6:D12 D16:D35">
    <cfRule type="containsText" dxfId="44" priority="17" operator="containsText" text="Poco">
      <formula>NOT(ISERROR(SEARCH("Poco",D6)))</formula>
    </cfRule>
    <cfRule type="containsText" dxfId="43" priority="18" operator="containsText" text="Sin">
      <formula>NOT(ISERROR(SEARCH("Sin",D6)))</formula>
    </cfRule>
    <cfRule type="cellIs" dxfId="42" priority="19" operator="equal">
      <formula>"Importante"</formula>
    </cfRule>
    <cfRule type="containsText" dxfId="41" priority="20" operator="containsText" text="Muy">
      <formula>NOT(ISERROR(SEARCH("Muy",D6)))</formula>
    </cfRule>
  </conditionalFormatting>
  <conditionalFormatting sqref="E6:E12 E16:E35">
    <cfRule type="cellIs" dxfId="40" priority="13" operator="equal">
      <formula>"Muy Débil"</formula>
    </cfRule>
    <cfRule type="containsText" dxfId="39" priority="14" operator="containsText" text="Débil">
      <formula>NOT(ISERROR(SEARCH("Débil",E6)))</formula>
    </cfRule>
    <cfRule type="cellIs" dxfId="38" priority="15" operator="equal">
      <formula>"Muy Fuerte"</formula>
    </cfRule>
    <cfRule type="containsText" dxfId="37" priority="16" operator="containsText" text="Fuerte">
      <formula>NOT(ISERROR(SEARCH("Fuerte",E6)))</formula>
    </cfRule>
  </conditionalFormatting>
  <conditionalFormatting sqref="D13:D15">
    <cfRule type="containsText" dxfId="36" priority="5" operator="containsText" text="Poco">
      <formula>NOT(ISERROR(SEARCH("Poco",D13)))</formula>
    </cfRule>
    <cfRule type="containsText" dxfId="35" priority="6" operator="containsText" text="Sin">
      <formula>NOT(ISERROR(SEARCH("Sin",D13)))</formula>
    </cfRule>
    <cfRule type="cellIs" dxfId="34" priority="7" operator="equal">
      <formula>"Importante"</formula>
    </cfRule>
    <cfRule type="containsText" dxfId="33" priority="8" operator="containsText" text="Muy">
      <formula>NOT(ISERROR(SEARCH("Muy",D13)))</formula>
    </cfRule>
  </conditionalFormatting>
  <conditionalFormatting sqref="E13:E15">
    <cfRule type="cellIs" dxfId="32" priority="1" operator="equal">
      <formula>"Muy Débil"</formula>
    </cfRule>
    <cfRule type="containsText" dxfId="31" priority="2" operator="containsText" text="Débil">
      <formula>NOT(ISERROR(SEARCH("Débil",E13)))</formula>
    </cfRule>
    <cfRule type="cellIs" dxfId="30" priority="3" operator="equal">
      <formula>"Muy Fuerte"</formula>
    </cfRule>
    <cfRule type="cellIs" dxfId="29" priority="4" operator="equal">
      <formula>"Fuerte"</formula>
    </cfRule>
  </conditionalFormatting>
  <conditionalFormatting sqref="F6:F35">
    <cfRule type="cellIs" dxfId="28" priority="9" operator="equal">
      <formula>"Peor Mucho"</formula>
    </cfRule>
    <cfRule type="containsText" dxfId="27" priority="10" operator="containsText" text="Peor">
      <formula>NOT(ISERROR(SEARCH("Peor",F6)))</formula>
    </cfRule>
    <cfRule type="cellIs" dxfId="26" priority="11" operator="equal">
      <formula>"Mejora Mucho"</formula>
    </cfRule>
    <cfRule type="containsText" dxfId="25" priority="12" operator="containsText" text="Mejora">
      <formula>NOT(ISERROR(SEARCH("Mejora",F6)))</formula>
    </cfRule>
  </conditionalFormatting>
  <dataValidations count="3">
    <dataValidation type="list" allowBlank="1" showInputMessage="1" showErrorMessage="1" sqref="D6:D35" xr:uid="{3A683AD1-E2BE-4F5D-8D3B-4514D432F51D}">
      <formula1>$I$9:$I$13</formula1>
    </dataValidation>
    <dataValidation type="list" allowBlank="1" showInputMessage="1" showErrorMessage="1" sqref="E6:E35" xr:uid="{6D82E780-EA79-4F23-99F8-F3B8E17AE975}">
      <formula1>$I$17:$I$21</formula1>
    </dataValidation>
    <dataValidation type="list" allowBlank="1" showInputMessage="1" showErrorMessage="1" sqref="F6:F35" xr:uid="{C4E61AA6-5246-44A2-B886-BFD7A0AE14C0}">
      <formula1>$I$25:$I$29</formula1>
    </dataValidation>
  </dataValidations>
  <printOptions verticalCentered="1"/>
  <pageMargins left="0.23622047244094491" right="0.23622047244094491" top="0.74803149606299213" bottom="0.74803149606299213" header="0.31496062992125984" footer="0.31496062992125984"/>
  <pageSetup paperSize="9" scale="73" fitToWidth="0" orientation="landscape" horizontalDpi="4294967292" verticalDpi="4294967292"/>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22</vt:i4>
      </vt:variant>
    </vt:vector>
  </HeadingPairs>
  <TitlesOfParts>
    <vt:vector size="43" baseType="lpstr">
      <vt:lpstr>Início</vt:lpstr>
      <vt:lpstr>Áreas</vt:lpstr>
      <vt:lpstr>Cadastro</vt:lpstr>
      <vt:lpstr>F_Pol</vt:lpstr>
      <vt:lpstr>F_Eco</vt:lpstr>
      <vt:lpstr>F_Soc</vt:lpstr>
      <vt:lpstr>F_Tec</vt:lpstr>
      <vt:lpstr>F_Amb</vt:lpstr>
      <vt:lpstr>F_Leg</vt:lpstr>
      <vt:lpstr>Matriz PESTAL</vt:lpstr>
      <vt:lpstr>PA</vt:lpstr>
      <vt:lpstr>Rel_PESTAL</vt:lpstr>
      <vt:lpstr>Rel_PA</vt:lpstr>
      <vt:lpstr>APA</vt:lpstr>
      <vt:lpstr>APF</vt:lpstr>
      <vt:lpstr>Dash1</vt:lpstr>
      <vt:lpstr>INI</vt:lpstr>
      <vt:lpstr>DUV</vt:lpstr>
      <vt:lpstr>SUG</vt:lpstr>
      <vt:lpstr>LUZ</vt:lpstr>
      <vt:lpstr>Dúvidas e Respostas</vt:lpstr>
      <vt:lpstr>F_Amb!Ameaça</vt:lpstr>
      <vt:lpstr>F_Leg!Ameaça</vt:lpstr>
      <vt:lpstr>Ameaça</vt:lpstr>
      <vt:lpstr>APA!Área_de_impresión</vt:lpstr>
      <vt:lpstr>Áreas!Área_de_impresión</vt:lpstr>
      <vt:lpstr>Cadastro!Área_de_impresión</vt:lpstr>
      <vt:lpstr>Dash1!Área_de_impresión</vt:lpstr>
      <vt:lpstr>F_Amb!Área_de_impresión</vt:lpstr>
      <vt:lpstr>F_Eco!Área_de_impresión</vt:lpstr>
      <vt:lpstr>F_Leg!Área_de_impresión</vt:lpstr>
      <vt:lpstr>F_Pol!Área_de_impresión</vt:lpstr>
      <vt:lpstr>F_Soc!Área_de_impresión</vt:lpstr>
      <vt:lpstr>F_Tec!Área_de_impresión</vt:lpstr>
      <vt:lpstr>Início!Área_de_impresión</vt:lpstr>
      <vt:lpstr>'Matriz PESTAL'!Área_de_impresión</vt:lpstr>
      <vt:lpstr>Rel_PA!Área_de_impresión</vt:lpstr>
      <vt:lpstr>Rel_PESTAL!Área_de_impresión</vt:lpstr>
      <vt:lpstr>Força</vt:lpstr>
      <vt:lpstr>Fraqueza</vt:lpstr>
      <vt:lpstr>Oportunidade</vt:lpstr>
      <vt:lpstr>pestal</vt:lpstr>
      <vt:lpstr>APF!Títulos_a_imprimir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Leandro Borges</cp:lastModifiedBy>
  <cp:lastPrinted>2017-12-07T18:52:06Z</cp:lastPrinted>
  <dcterms:created xsi:type="dcterms:W3CDTF">2014-06-04T13:21:40Z</dcterms:created>
  <dcterms:modified xsi:type="dcterms:W3CDTF">2019-06-27T14:32:20Z</dcterms:modified>
</cp:coreProperties>
</file>